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namedSheetViews/namedSheetView1.xml" ContentType="application/vnd.ms-excel.namedsheetviews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2"/>
  <workbookPr/>
  <mc:AlternateContent xmlns:mc="http://schemas.openxmlformats.org/markup-compatibility/2006">
    <mc:Choice Requires="x15">
      <x15ac:absPath xmlns:x15ac="http://schemas.microsoft.com/office/spreadsheetml/2010/11/ac" url="https://d.docs.live.net/f86bf004382a7154/VR-TRADING/XUONG/NHẬP LIỆU/2025/"/>
    </mc:Choice>
  </mc:AlternateContent>
  <xr:revisionPtr revIDLastSave="109282" documentId="8_{E076BA02-36AF-4711-9E32-97FD11224569}" xr6:coauthVersionLast="47" xr6:coauthVersionMax="47" xr10:uidLastSave="{F33ADCA4-D69D-4E6E-978F-C8967D16C2D4}"/>
  <bookViews>
    <workbookView xWindow="-120" yWindow="-120" windowWidth="29040" windowHeight="15840" tabRatio="948" firstSheet="2" activeTab="2" xr2:uid="{00000000-000D-0000-FFFF-FFFF00000000}"/>
  </bookViews>
  <sheets>
    <sheet name="DSKH" sheetId="52" r:id="rId1"/>
    <sheet name="DSSP" sheetId="51" r:id="rId2"/>
    <sheet name="Nhập đơn" sheetId="2" r:id="rId3"/>
    <sheet name="Sheet2" sheetId="55" state="hidden" r:id="rId4"/>
    <sheet name="in đơn" sheetId="54" state="hidden" r:id="rId5"/>
    <sheet name="Tổng đơn" sheetId="20" state="hidden" r:id="rId6"/>
    <sheet name="AWLU" sheetId="3" state="hidden" r:id="rId7"/>
    <sheet name="Tổng đơn.." sheetId="39" r:id="rId8"/>
    <sheet name="IN" sheetId="57" r:id="rId9"/>
    <sheet name="ORDERED LIST" sheetId="25" r:id="rId10"/>
    <sheet name="DSĐT" sheetId="29" r:id="rId11"/>
    <sheet name="INTEM ĐT" sheetId="28" r:id="rId12"/>
    <sheet name="DÒ 417" sheetId="44" r:id="rId13"/>
    <sheet name="PHYTO" sheetId="41" r:id="rId14"/>
    <sheet name="Pgiaohang" sheetId="34" r:id="rId15"/>
    <sheet name="DKKD" sheetId="36" r:id="rId16"/>
    <sheet name="Sheet1" sheetId="49" state="hidden" r:id="rId17"/>
    <sheet name="DKKD GUI" sheetId="56" state="hidden" r:id="rId18"/>
    <sheet name="INVOICE" sheetId="43" r:id="rId19"/>
    <sheet name="PACKING TOTAL " sheetId="42" r:id="rId20"/>
    <sheet name="MA LOT" sheetId="58" r:id="rId21"/>
    <sheet name="PK LIST TỪNG NHÀ" sheetId="53" r:id="rId22"/>
    <sheet name="NAM2ZH." sheetId="47" r:id="rId23"/>
    <sheet name="Trang_tính1" sheetId="59" r:id="rId24"/>
    <sheet name="AWSG" sheetId="4" state="hidden" r:id="rId25"/>
    <sheet name="AWWT" sheetId="5" state="hidden" r:id="rId26"/>
    <sheet name="AWZH" sheetId="6" state="hidden" r:id="rId27"/>
    <sheet name="MK" sheetId="10" state="hidden" r:id="rId28"/>
    <sheet name="BSM" sheetId="7" state="hidden" r:id="rId29"/>
    <sheet name="DNA" sheetId="8" state="hidden" r:id="rId30"/>
    <sheet name="KH" sheetId="9" state="hidden" r:id="rId31"/>
    <sheet name="MLT" sheetId="11" state="hidden" r:id="rId32"/>
    <sheet name="NAM1" sheetId="12" state="hidden" r:id="rId33"/>
    <sheet name="NAM 1 ( LIÊN )" sheetId="13" state="hidden" r:id="rId34"/>
    <sheet name="NAM 1 ( Tắc )" sheetId="14" state="hidden" r:id="rId35"/>
    <sheet name="NAM2ZH" sheetId="15" state="hidden" r:id="rId36"/>
    <sheet name="TH" sheetId="16" state="hidden" r:id="rId37"/>
    <sheet name="ACH" sheetId="17" state="hidden" r:id="rId38"/>
    <sheet name="MT" sheetId="18" state="hidden" r:id="rId39"/>
  </sheets>
  <definedNames>
    <definedName name="_xlnm._FilterDatabase" localSheetId="12" hidden="1">'DÒ 417'!$A$1:$K$109</definedName>
    <definedName name="_xlnm._FilterDatabase" localSheetId="1" hidden="1">DSSP!$A$1:$N$1</definedName>
    <definedName name="_xlnm._FilterDatabase" localSheetId="4" hidden="1">'in đơn'!$A$9:$F$9</definedName>
    <definedName name="_xlnm._FilterDatabase" localSheetId="18" hidden="1">INVOICE!$A$11:$K$99</definedName>
    <definedName name="_xlnm._FilterDatabase" localSheetId="2" hidden="1">'Nhập đơn'!$A$4:$J$1013</definedName>
    <definedName name="_xlnm._FilterDatabase" localSheetId="5" hidden="1">'Tổng đơn'!$A$9:$K$519</definedName>
    <definedName name="_xlnm._FilterDatabase" localSheetId="7" hidden="1">'Tổng đơn..'!$A$9:$F$105</definedName>
    <definedName name="_xlnm._FilterDatabase" localSheetId="8" hidden="1">IN!$G$9:$M$9</definedName>
    <definedName name="_xlnm._FilterDatabase" localSheetId="10" hidden="1">DSĐT!$A$2:$J$1484</definedName>
    <definedName name="_xlnm.Criteria" localSheetId="10">DSĐT!$B$3</definedName>
    <definedName name="_xlnm.Extract" localSheetId="10">DSĐT!#REF!</definedName>
    <definedName name="_xlnm.Print_Area" localSheetId="9">'ORDERED LIST'!$B$1:$S$1441</definedName>
    <definedName name="_xlnm.Print_Area" localSheetId="14">Pgiaohang!$A$1:$F$31</definedName>
    <definedName name="_xlnm.Print_Area" localSheetId="5">'Tổng đơn'!$A$1:$F$205</definedName>
    <definedName name="_xlnm.Print_Area" localSheetId="7">'Tổng đơn..'!$A$1:$F$105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3" i="42" l="1"/>
  <c r="X3" i="29"/>
  <c r="F118" i="43"/>
  <c r="E118" i="43"/>
  <c r="W8" i="29"/>
  <c r="W7" i="29"/>
  <c r="W6" i="29"/>
  <c r="W5" i="29"/>
  <c r="W4" i="29"/>
  <c r="W3" i="29"/>
  <c r="Y3" i="29"/>
  <c r="O103" i="36"/>
  <c r="D1013" i="2" a="1"/>
  <c r="D1013" i="2"/>
  <c r="L22" i="57"/>
  <c r="L23" i="57"/>
  <c r="L24" i="57"/>
  <c r="L25" i="57"/>
  <c r="L26" i="57"/>
  <c r="W9" i="29"/>
  <c r="L102" i="36"/>
  <c r="H355" i="29"/>
  <c r="H3" i="29"/>
  <c r="D261" i="2" a="1"/>
  <c r="D261" i="2"/>
  <c r="F261" i="2"/>
  <c r="G261" i="2"/>
  <c r="I261" i="2"/>
  <c r="K261" i="2"/>
  <c r="L261" i="2"/>
  <c r="D262" i="2" a="1"/>
  <c r="D262" i="2"/>
  <c r="F262" i="2"/>
  <c r="G262" i="2"/>
  <c r="I262" i="2"/>
  <c r="K262" i="2"/>
  <c r="L262" i="2"/>
  <c r="D263" i="2" a="1"/>
  <c r="D263" i="2"/>
  <c r="F263" i="2"/>
  <c r="G263" i="2"/>
  <c r="I263" i="2"/>
  <c r="K263" i="2"/>
  <c r="L263" i="2"/>
  <c r="D264" i="2" a="1"/>
  <c r="D264" i="2"/>
  <c r="F264" i="2"/>
  <c r="G264" i="2"/>
  <c r="I264" i="2"/>
  <c r="K264" i="2"/>
  <c r="L264" i="2"/>
  <c r="D265" i="2" a="1"/>
  <c r="D265" i="2"/>
  <c r="F265" i="2"/>
  <c r="G265" i="2"/>
  <c r="I265" i="2"/>
  <c r="K265" i="2"/>
  <c r="L265" i="2"/>
  <c r="D266" i="2" a="1"/>
  <c r="D266" i="2"/>
  <c r="F266" i="2"/>
  <c r="G266" i="2"/>
  <c r="I266" i="2"/>
  <c r="K266" i="2"/>
  <c r="L266" i="2"/>
  <c r="D267" i="2" a="1"/>
  <c r="D267" i="2"/>
  <c r="F267" i="2"/>
  <c r="G267" i="2"/>
  <c r="I267" i="2"/>
  <c r="K267" i="2"/>
  <c r="L267" i="2"/>
  <c r="D268" i="2" a="1"/>
  <c r="D268" i="2"/>
  <c r="F268" i="2"/>
  <c r="G268" i="2"/>
  <c r="I268" i="2"/>
  <c r="K268" i="2"/>
  <c r="L268" i="2"/>
  <c r="D269" i="2" a="1"/>
  <c r="D269" i="2"/>
  <c r="F269" i="2"/>
  <c r="G269" i="2"/>
  <c r="I269" i="2"/>
  <c r="K269" i="2"/>
  <c r="L269" i="2"/>
  <c r="D270" i="2" a="1"/>
  <c r="D270" i="2"/>
  <c r="F270" i="2"/>
  <c r="G270" i="2"/>
  <c r="I270" i="2"/>
  <c r="K270" i="2"/>
  <c r="L270" i="2"/>
  <c r="D271" i="2" a="1"/>
  <c r="D271" i="2"/>
  <c r="F271" i="2"/>
  <c r="G271" i="2"/>
  <c r="I271" i="2"/>
  <c r="K271" i="2"/>
  <c r="L271" i="2"/>
  <c r="D272" i="2" a="1"/>
  <c r="D272" i="2"/>
  <c r="F272" i="2"/>
  <c r="G272" i="2"/>
  <c r="I272" i="2"/>
  <c r="K272" i="2"/>
  <c r="L272" i="2"/>
  <c r="D273" i="2" a="1"/>
  <c r="D273" i="2"/>
  <c r="F273" i="2"/>
  <c r="G273" i="2"/>
  <c r="I273" i="2"/>
  <c r="K273" i="2"/>
  <c r="L273" i="2"/>
  <c r="D274" i="2" a="1"/>
  <c r="D274" i="2"/>
  <c r="F274" i="2"/>
  <c r="G274" i="2"/>
  <c r="I274" i="2"/>
  <c r="K274" i="2"/>
  <c r="L274" i="2"/>
  <c r="D275" i="2" a="1"/>
  <c r="D275" i="2"/>
  <c r="F275" i="2"/>
  <c r="G275" i="2"/>
  <c r="I275" i="2"/>
  <c r="K275" i="2"/>
  <c r="L275" i="2"/>
  <c r="D276" i="2" a="1"/>
  <c r="D276" i="2"/>
  <c r="F276" i="2"/>
  <c r="G276" i="2"/>
  <c r="I276" i="2"/>
  <c r="K276" i="2"/>
  <c r="L276" i="2"/>
  <c r="D277" i="2" a="1"/>
  <c r="D277" i="2"/>
  <c r="F277" i="2"/>
  <c r="G277" i="2"/>
  <c r="I277" i="2"/>
  <c r="K277" i="2"/>
  <c r="L277" i="2"/>
  <c r="D278" i="2" a="1"/>
  <c r="D278" i="2"/>
  <c r="F278" i="2"/>
  <c r="G278" i="2"/>
  <c r="I278" i="2"/>
  <c r="K278" i="2"/>
  <c r="L278" i="2"/>
  <c r="D279" i="2" a="1"/>
  <c r="D279" i="2"/>
  <c r="F279" i="2"/>
  <c r="G279" i="2"/>
  <c r="I279" i="2"/>
  <c r="K279" i="2"/>
  <c r="L279" i="2"/>
  <c r="D280" i="2" a="1"/>
  <c r="D280" i="2"/>
  <c r="F280" i="2"/>
  <c r="G280" i="2"/>
  <c r="I280" i="2"/>
  <c r="K280" i="2"/>
  <c r="L280" i="2"/>
  <c r="D281" i="2" a="1"/>
  <c r="D281" i="2"/>
  <c r="F281" i="2"/>
  <c r="G281" i="2"/>
  <c r="I281" i="2"/>
  <c r="K281" i="2"/>
  <c r="L281" i="2"/>
  <c r="D282" i="2" a="1"/>
  <c r="D282" i="2"/>
  <c r="F282" i="2"/>
  <c r="G282" i="2"/>
  <c r="I282" i="2"/>
  <c r="K282" i="2"/>
  <c r="L282" i="2"/>
  <c r="D283" i="2" a="1"/>
  <c r="D283" i="2"/>
  <c r="F283" i="2"/>
  <c r="G283" i="2"/>
  <c r="I283" i="2"/>
  <c r="K283" i="2"/>
  <c r="L283" i="2"/>
  <c r="D284" i="2" a="1"/>
  <c r="D284" i="2"/>
  <c r="F284" i="2"/>
  <c r="G284" i="2"/>
  <c r="I284" i="2"/>
  <c r="K284" i="2"/>
  <c r="L284" i="2"/>
  <c r="D285" i="2" a="1"/>
  <c r="D285" i="2"/>
  <c r="F285" i="2"/>
  <c r="G285" i="2"/>
  <c r="I285" i="2"/>
  <c r="K285" i="2"/>
  <c r="L285" i="2"/>
  <c r="D286" i="2" a="1"/>
  <c r="D286" i="2"/>
  <c r="F286" i="2"/>
  <c r="G286" i="2"/>
  <c r="I286" i="2"/>
  <c r="K286" i="2"/>
  <c r="L286" i="2"/>
  <c r="D287" i="2" a="1"/>
  <c r="D287" i="2"/>
  <c r="F287" i="2"/>
  <c r="G287" i="2"/>
  <c r="I287" i="2"/>
  <c r="K287" i="2"/>
  <c r="L287" i="2"/>
  <c r="D288" i="2" a="1"/>
  <c r="D288" i="2"/>
  <c r="F288" i="2"/>
  <c r="G288" i="2"/>
  <c r="I288" i="2"/>
  <c r="K288" i="2"/>
  <c r="L288" i="2"/>
  <c r="D289" i="2" a="1"/>
  <c r="D289" i="2"/>
  <c r="F289" i="2"/>
  <c r="G289" i="2"/>
  <c r="I289" i="2"/>
  <c r="K289" i="2"/>
  <c r="L289" i="2"/>
  <c r="D290" i="2" a="1"/>
  <c r="D290" i="2"/>
  <c r="F290" i="2"/>
  <c r="G290" i="2"/>
  <c r="I290" i="2"/>
  <c r="K290" i="2"/>
  <c r="L290" i="2"/>
  <c r="D291" i="2" a="1"/>
  <c r="D291" i="2"/>
  <c r="F291" i="2"/>
  <c r="G291" i="2"/>
  <c r="I291" i="2"/>
  <c r="K291" i="2"/>
  <c r="L291" i="2"/>
  <c r="D292" i="2" a="1"/>
  <c r="D292" i="2"/>
  <c r="F292" i="2"/>
  <c r="G292" i="2"/>
  <c r="I292" i="2"/>
  <c r="K292" i="2"/>
  <c r="L292" i="2"/>
  <c r="D293" i="2" a="1"/>
  <c r="D293" i="2"/>
  <c r="F293" i="2"/>
  <c r="G293" i="2"/>
  <c r="I293" i="2"/>
  <c r="K293" i="2"/>
  <c r="L293" i="2"/>
  <c r="D294" i="2" a="1"/>
  <c r="D294" i="2"/>
  <c r="F294" i="2"/>
  <c r="G294" i="2"/>
  <c r="I294" i="2"/>
  <c r="K294" i="2"/>
  <c r="L294" i="2"/>
  <c r="D295" i="2" a="1"/>
  <c r="D295" i="2"/>
  <c r="F295" i="2"/>
  <c r="G295" i="2"/>
  <c r="I295" i="2"/>
  <c r="K295" i="2"/>
  <c r="L295" i="2"/>
  <c r="D296" i="2" a="1"/>
  <c r="D296" i="2"/>
  <c r="F296" i="2"/>
  <c r="G296" i="2"/>
  <c r="I296" i="2"/>
  <c r="K296" i="2"/>
  <c r="L296" i="2"/>
  <c r="D297" i="2" a="1"/>
  <c r="D297" i="2"/>
  <c r="F297" i="2"/>
  <c r="G297" i="2"/>
  <c r="I297" i="2"/>
  <c r="K297" i="2"/>
  <c r="L297" i="2"/>
  <c r="D298" i="2" a="1"/>
  <c r="D298" i="2"/>
  <c r="F298" i="2"/>
  <c r="G298" i="2"/>
  <c r="I298" i="2"/>
  <c r="K298" i="2"/>
  <c r="L298" i="2"/>
  <c r="D299" i="2" a="1"/>
  <c r="D299" i="2"/>
  <c r="F299" i="2"/>
  <c r="G299" i="2"/>
  <c r="I299" i="2"/>
  <c r="K299" i="2"/>
  <c r="L299" i="2"/>
  <c r="D300" i="2" a="1"/>
  <c r="D300" i="2"/>
  <c r="F300" i="2"/>
  <c r="G300" i="2"/>
  <c r="I300" i="2"/>
  <c r="K300" i="2"/>
  <c r="L300" i="2"/>
  <c r="D301" i="2" a="1"/>
  <c r="D301" i="2"/>
  <c r="F301" i="2"/>
  <c r="G301" i="2"/>
  <c r="I301" i="2"/>
  <c r="K301" i="2"/>
  <c r="L301" i="2"/>
  <c r="D302" i="2" a="1"/>
  <c r="D302" i="2"/>
  <c r="F302" i="2"/>
  <c r="G302" i="2"/>
  <c r="I302" i="2"/>
  <c r="K302" i="2"/>
  <c r="L302" i="2"/>
  <c r="D303" i="2" a="1"/>
  <c r="D303" i="2"/>
  <c r="F303" i="2"/>
  <c r="G303" i="2"/>
  <c r="I303" i="2"/>
  <c r="K303" i="2"/>
  <c r="L303" i="2"/>
  <c r="D304" i="2" a="1"/>
  <c r="D304" i="2"/>
  <c r="F304" i="2"/>
  <c r="G304" i="2"/>
  <c r="I304" i="2"/>
  <c r="K304" i="2"/>
  <c r="L304" i="2"/>
  <c r="D305" i="2" a="1"/>
  <c r="D305" i="2"/>
  <c r="F305" i="2"/>
  <c r="G305" i="2"/>
  <c r="I305" i="2"/>
  <c r="K305" i="2"/>
  <c r="L305" i="2"/>
  <c r="D306" i="2" a="1"/>
  <c r="D306" i="2"/>
  <c r="F306" i="2"/>
  <c r="G306" i="2"/>
  <c r="I306" i="2"/>
  <c r="K306" i="2"/>
  <c r="L306" i="2"/>
  <c r="D307" i="2" a="1"/>
  <c r="D307" i="2"/>
  <c r="F307" i="2"/>
  <c r="G307" i="2"/>
  <c r="I307" i="2"/>
  <c r="K307" i="2"/>
  <c r="L307" i="2"/>
  <c r="D308" i="2" a="1"/>
  <c r="D308" i="2"/>
  <c r="F308" i="2"/>
  <c r="G308" i="2"/>
  <c r="I308" i="2"/>
  <c r="K308" i="2"/>
  <c r="L308" i="2"/>
  <c r="D309" i="2" a="1"/>
  <c r="D309" i="2"/>
  <c r="F309" i="2"/>
  <c r="G309" i="2"/>
  <c r="I309" i="2"/>
  <c r="K309" i="2"/>
  <c r="L309" i="2"/>
  <c r="D310" i="2" a="1"/>
  <c r="D310" i="2"/>
  <c r="F310" i="2"/>
  <c r="G310" i="2"/>
  <c r="I310" i="2"/>
  <c r="K310" i="2"/>
  <c r="L310" i="2"/>
  <c r="D311" i="2" a="1"/>
  <c r="D311" i="2"/>
  <c r="F311" i="2"/>
  <c r="G311" i="2"/>
  <c r="I311" i="2"/>
  <c r="K311" i="2"/>
  <c r="L311" i="2"/>
  <c r="D312" i="2" a="1"/>
  <c r="D312" i="2"/>
  <c r="F312" i="2"/>
  <c r="G312" i="2"/>
  <c r="I312" i="2"/>
  <c r="K312" i="2"/>
  <c r="L312" i="2"/>
  <c r="D313" i="2" a="1"/>
  <c r="D313" i="2"/>
  <c r="F313" i="2"/>
  <c r="G313" i="2"/>
  <c r="I313" i="2"/>
  <c r="K313" i="2"/>
  <c r="L313" i="2"/>
  <c r="D314" i="2" a="1"/>
  <c r="D314" i="2"/>
  <c r="F314" i="2"/>
  <c r="G314" i="2"/>
  <c r="I314" i="2"/>
  <c r="K314" i="2"/>
  <c r="L314" i="2"/>
  <c r="D315" i="2" a="1"/>
  <c r="D315" i="2"/>
  <c r="F315" i="2"/>
  <c r="G315" i="2"/>
  <c r="I315" i="2"/>
  <c r="K315" i="2"/>
  <c r="L315" i="2"/>
  <c r="D316" i="2" a="1"/>
  <c r="D316" i="2"/>
  <c r="F316" i="2"/>
  <c r="G316" i="2"/>
  <c r="I316" i="2"/>
  <c r="K316" i="2"/>
  <c r="L316" i="2"/>
  <c r="D317" i="2" a="1"/>
  <c r="D317" i="2"/>
  <c r="F317" i="2"/>
  <c r="G317" i="2"/>
  <c r="I317" i="2"/>
  <c r="K317" i="2"/>
  <c r="L317" i="2"/>
  <c r="D318" i="2" a="1"/>
  <c r="D318" i="2"/>
  <c r="F318" i="2"/>
  <c r="G318" i="2"/>
  <c r="I318" i="2"/>
  <c r="K318" i="2"/>
  <c r="L318" i="2"/>
  <c r="D319" i="2" a="1"/>
  <c r="D319" i="2"/>
  <c r="F319" i="2"/>
  <c r="G319" i="2"/>
  <c r="I319" i="2"/>
  <c r="K319" i="2"/>
  <c r="L319" i="2"/>
  <c r="D320" i="2" a="1"/>
  <c r="D320" i="2"/>
  <c r="F320" i="2"/>
  <c r="G320" i="2"/>
  <c r="I320" i="2"/>
  <c r="K320" i="2"/>
  <c r="L320" i="2"/>
  <c r="D321" i="2" a="1"/>
  <c r="D321" i="2"/>
  <c r="F321" i="2"/>
  <c r="G321" i="2"/>
  <c r="I321" i="2"/>
  <c r="K321" i="2"/>
  <c r="L321" i="2"/>
  <c r="D322" i="2" a="1"/>
  <c r="D322" i="2"/>
  <c r="F322" i="2"/>
  <c r="G322" i="2"/>
  <c r="I322" i="2"/>
  <c r="K322" i="2"/>
  <c r="L322" i="2"/>
  <c r="D323" i="2" a="1"/>
  <c r="D323" i="2"/>
  <c r="F323" i="2"/>
  <c r="G323" i="2"/>
  <c r="I323" i="2"/>
  <c r="K323" i="2"/>
  <c r="L323" i="2"/>
  <c r="D324" i="2" a="1"/>
  <c r="D324" i="2"/>
  <c r="F324" i="2"/>
  <c r="G324" i="2"/>
  <c r="I324" i="2"/>
  <c r="K324" i="2"/>
  <c r="L324" i="2"/>
  <c r="D325" i="2" a="1"/>
  <c r="D325" i="2"/>
  <c r="F325" i="2"/>
  <c r="G325" i="2"/>
  <c r="I325" i="2"/>
  <c r="K325" i="2"/>
  <c r="L325" i="2"/>
  <c r="D326" i="2" a="1"/>
  <c r="D326" i="2"/>
  <c r="F326" i="2"/>
  <c r="G326" i="2"/>
  <c r="I326" i="2"/>
  <c r="K326" i="2"/>
  <c r="L326" i="2"/>
  <c r="D327" i="2" a="1"/>
  <c r="D327" i="2"/>
  <c r="F327" i="2"/>
  <c r="G327" i="2"/>
  <c r="I327" i="2"/>
  <c r="K327" i="2"/>
  <c r="L327" i="2"/>
  <c r="D328" i="2" a="1"/>
  <c r="D328" i="2"/>
  <c r="F328" i="2"/>
  <c r="G328" i="2"/>
  <c r="I328" i="2"/>
  <c r="K328" i="2"/>
  <c r="L328" i="2"/>
  <c r="D329" i="2" a="1"/>
  <c r="D329" i="2"/>
  <c r="F329" i="2"/>
  <c r="G329" i="2"/>
  <c r="I329" i="2"/>
  <c r="K329" i="2"/>
  <c r="L329" i="2"/>
  <c r="D330" i="2" a="1"/>
  <c r="D330" i="2"/>
  <c r="F330" i="2"/>
  <c r="G330" i="2"/>
  <c r="I330" i="2"/>
  <c r="K330" i="2"/>
  <c r="L330" i="2"/>
  <c r="D331" i="2" a="1"/>
  <c r="D331" i="2"/>
  <c r="F331" i="2"/>
  <c r="G331" i="2"/>
  <c r="I331" i="2"/>
  <c r="K331" i="2"/>
  <c r="L331" i="2"/>
  <c r="D332" i="2" a="1"/>
  <c r="D332" i="2"/>
  <c r="F332" i="2"/>
  <c r="G332" i="2"/>
  <c r="I332" i="2"/>
  <c r="K332" i="2"/>
  <c r="L332" i="2"/>
  <c r="D333" i="2" a="1"/>
  <c r="D333" i="2"/>
  <c r="F333" i="2"/>
  <c r="G333" i="2"/>
  <c r="I333" i="2"/>
  <c r="K333" i="2"/>
  <c r="L333" i="2"/>
  <c r="D334" i="2" a="1"/>
  <c r="D334" i="2"/>
  <c r="F334" i="2"/>
  <c r="G334" i="2"/>
  <c r="I334" i="2"/>
  <c r="K334" i="2"/>
  <c r="L334" i="2"/>
  <c r="D335" i="2" a="1"/>
  <c r="D335" i="2"/>
  <c r="F335" i="2"/>
  <c r="G335" i="2"/>
  <c r="I335" i="2"/>
  <c r="K335" i="2"/>
  <c r="L335" i="2"/>
  <c r="D336" i="2" a="1"/>
  <c r="D336" i="2"/>
  <c r="F336" i="2"/>
  <c r="G336" i="2"/>
  <c r="I336" i="2"/>
  <c r="K336" i="2"/>
  <c r="L336" i="2"/>
  <c r="D337" i="2" a="1"/>
  <c r="D337" i="2"/>
  <c r="F337" i="2"/>
  <c r="G337" i="2"/>
  <c r="I337" i="2"/>
  <c r="K337" i="2"/>
  <c r="L337" i="2"/>
  <c r="D338" i="2" a="1"/>
  <c r="D338" i="2"/>
  <c r="F338" i="2"/>
  <c r="G338" i="2"/>
  <c r="I338" i="2"/>
  <c r="K338" i="2"/>
  <c r="L338" i="2"/>
  <c r="D339" i="2" a="1"/>
  <c r="D339" i="2"/>
  <c r="F339" i="2"/>
  <c r="G339" i="2"/>
  <c r="I339" i="2"/>
  <c r="K339" i="2"/>
  <c r="L339" i="2"/>
  <c r="D340" i="2" a="1"/>
  <c r="D340" i="2"/>
  <c r="F340" i="2"/>
  <c r="G340" i="2"/>
  <c r="I340" i="2"/>
  <c r="K340" i="2"/>
  <c r="L340" i="2"/>
  <c r="D341" i="2" a="1"/>
  <c r="D341" i="2"/>
  <c r="F341" i="2"/>
  <c r="G341" i="2"/>
  <c r="I341" i="2"/>
  <c r="K341" i="2"/>
  <c r="L341" i="2"/>
  <c r="D342" i="2" a="1"/>
  <c r="D342" i="2"/>
  <c r="F342" i="2"/>
  <c r="G342" i="2"/>
  <c r="I342" i="2"/>
  <c r="K342" i="2"/>
  <c r="L342" i="2"/>
  <c r="D343" i="2" a="1"/>
  <c r="D343" i="2"/>
  <c r="F343" i="2"/>
  <c r="G343" i="2"/>
  <c r="I343" i="2"/>
  <c r="K343" i="2"/>
  <c r="L343" i="2"/>
  <c r="D344" i="2" a="1"/>
  <c r="D344" i="2"/>
  <c r="F344" i="2"/>
  <c r="G344" i="2"/>
  <c r="I344" i="2"/>
  <c r="K344" i="2"/>
  <c r="L344" i="2"/>
  <c r="D345" i="2" a="1"/>
  <c r="D345" i="2"/>
  <c r="F345" i="2"/>
  <c r="G345" i="2"/>
  <c r="I345" i="2"/>
  <c r="K345" i="2"/>
  <c r="L345" i="2"/>
  <c r="D346" i="2" a="1"/>
  <c r="D346" i="2"/>
  <c r="F346" i="2"/>
  <c r="G346" i="2"/>
  <c r="I346" i="2"/>
  <c r="K346" i="2"/>
  <c r="L346" i="2"/>
  <c r="D347" i="2" a="1"/>
  <c r="D347" i="2"/>
  <c r="F347" i="2"/>
  <c r="G347" i="2"/>
  <c r="I347" i="2"/>
  <c r="K347" i="2"/>
  <c r="L347" i="2"/>
  <c r="D348" i="2" a="1"/>
  <c r="D348" i="2"/>
  <c r="F348" i="2"/>
  <c r="G348" i="2"/>
  <c r="I348" i="2"/>
  <c r="K348" i="2"/>
  <c r="L348" i="2"/>
  <c r="D349" i="2" a="1"/>
  <c r="D349" i="2"/>
  <c r="F349" i="2"/>
  <c r="G349" i="2"/>
  <c r="I349" i="2"/>
  <c r="K349" i="2"/>
  <c r="L349" i="2"/>
  <c r="D350" i="2" a="1"/>
  <c r="D350" i="2"/>
  <c r="F350" i="2"/>
  <c r="G350" i="2"/>
  <c r="I350" i="2"/>
  <c r="K350" i="2"/>
  <c r="L350" i="2"/>
  <c r="D351" i="2" a="1"/>
  <c r="D351" i="2"/>
  <c r="F351" i="2"/>
  <c r="G351" i="2"/>
  <c r="I351" i="2"/>
  <c r="K351" i="2"/>
  <c r="L351" i="2"/>
  <c r="D352" i="2" a="1"/>
  <c r="D352" i="2"/>
  <c r="F352" i="2"/>
  <c r="G352" i="2"/>
  <c r="I352" i="2"/>
  <c r="K352" i="2"/>
  <c r="L352" i="2"/>
  <c r="D353" i="2" a="1"/>
  <c r="D353" i="2"/>
  <c r="F353" i="2"/>
  <c r="G353" i="2"/>
  <c r="I353" i="2"/>
  <c r="K353" i="2"/>
  <c r="L353" i="2"/>
  <c r="D354" i="2" a="1"/>
  <c r="D354" i="2"/>
  <c r="F354" i="2"/>
  <c r="G354" i="2"/>
  <c r="I354" i="2"/>
  <c r="K354" i="2"/>
  <c r="L354" i="2"/>
  <c r="D355" i="2" a="1"/>
  <c r="D355" i="2"/>
  <c r="F355" i="2"/>
  <c r="G355" i="2"/>
  <c r="I355" i="2"/>
  <c r="K355" i="2"/>
  <c r="L355" i="2"/>
  <c r="D356" i="2" a="1"/>
  <c r="D356" i="2"/>
  <c r="F356" i="2"/>
  <c r="G356" i="2"/>
  <c r="I356" i="2"/>
  <c r="K356" i="2"/>
  <c r="L356" i="2"/>
  <c r="D357" i="2" a="1"/>
  <c r="D357" i="2"/>
  <c r="F357" i="2"/>
  <c r="G357" i="2"/>
  <c r="I357" i="2"/>
  <c r="K357" i="2"/>
  <c r="L357" i="2"/>
  <c r="D358" i="2" a="1"/>
  <c r="D358" i="2"/>
  <c r="F358" i="2"/>
  <c r="G358" i="2"/>
  <c r="I358" i="2"/>
  <c r="K358" i="2"/>
  <c r="L358" i="2"/>
  <c r="D359" i="2" a="1"/>
  <c r="D359" i="2"/>
  <c r="F359" i="2"/>
  <c r="G359" i="2"/>
  <c r="I359" i="2"/>
  <c r="K359" i="2"/>
  <c r="L359" i="2"/>
  <c r="D360" i="2" a="1"/>
  <c r="D360" i="2"/>
  <c r="F360" i="2"/>
  <c r="G360" i="2"/>
  <c r="I360" i="2"/>
  <c r="K360" i="2"/>
  <c r="L360" i="2"/>
  <c r="D361" i="2" a="1"/>
  <c r="D361" i="2"/>
  <c r="F361" i="2"/>
  <c r="G361" i="2"/>
  <c r="I361" i="2"/>
  <c r="K361" i="2"/>
  <c r="L361" i="2"/>
  <c r="D362" i="2" a="1"/>
  <c r="D362" i="2"/>
  <c r="F362" i="2"/>
  <c r="G362" i="2"/>
  <c r="I362" i="2"/>
  <c r="K362" i="2"/>
  <c r="L362" i="2"/>
  <c r="D363" i="2" a="1"/>
  <c r="D363" i="2"/>
  <c r="F363" i="2"/>
  <c r="G363" i="2"/>
  <c r="I363" i="2"/>
  <c r="K363" i="2"/>
  <c r="L363" i="2"/>
  <c r="D364" i="2" a="1"/>
  <c r="D364" i="2"/>
  <c r="F364" i="2"/>
  <c r="G364" i="2"/>
  <c r="I364" i="2"/>
  <c r="K364" i="2"/>
  <c r="L364" i="2"/>
  <c r="D365" i="2" a="1"/>
  <c r="D365" i="2"/>
  <c r="F365" i="2"/>
  <c r="G365" i="2"/>
  <c r="I365" i="2"/>
  <c r="K365" i="2"/>
  <c r="L365" i="2"/>
  <c r="D366" i="2" a="1"/>
  <c r="D366" i="2"/>
  <c r="F366" i="2"/>
  <c r="G366" i="2"/>
  <c r="I366" i="2"/>
  <c r="K366" i="2"/>
  <c r="L366" i="2"/>
  <c r="D367" i="2" a="1"/>
  <c r="D367" i="2"/>
  <c r="F367" i="2"/>
  <c r="G367" i="2"/>
  <c r="I367" i="2"/>
  <c r="K367" i="2"/>
  <c r="L367" i="2"/>
  <c r="D368" i="2" a="1"/>
  <c r="D368" i="2"/>
  <c r="F368" i="2"/>
  <c r="G368" i="2"/>
  <c r="I368" i="2"/>
  <c r="K368" i="2"/>
  <c r="L368" i="2"/>
  <c r="D369" i="2" a="1"/>
  <c r="D369" i="2"/>
  <c r="F369" i="2"/>
  <c r="G369" i="2"/>
  <c r="I369" i="2"/>
  <c r="K369" i="2"/>
  <c r="L369" i="2"/>
  <c r="D370" i="2" a="1"/>
  <c r="D370" i="2"/>
  <c r="F370" i="2"/>
  <c r="G370" i="2"/>
  <c r="I370" i="2"/>
  <c r="K370" i="2"/>
  <c r="L370" i="2"/>
  <c r="D371" i="2" a="1"/>
  <c r="D371" i="2"/>
  <c r="F371" i="2"/>
  <c r="G371" i="2"/>
  <c r="I371" i="2"/>
  <c r="K371" i="2"/>
  <c r="L371" i="2"/>
  <c r="D372" i="2" a="1"/>
  <c r="D372" i="2"/>
  <c r="F372" i="2"/>
  <c r="G372" i="2"/>
  <c r="I372" i="2"/>
  <c r="K372" i="2"/>
  <c r="L372" i="2"/>
  <c r="D373" i="2" a="1"/>
  <c r="D373" i="2"/>
  <c r="F373" i="2"/>
  <c r="G373" i="2"/>
  <c r="I373" i="2"/>
  <c r="K373" i="2"/>
  <c r="L373" i="2"/>
  <c r="D374" i="2" a="1"/>
  <c r="D374" i="2"/>
  <c r="F374" i="2"/>
  <c r="G374" i="2"/>
  <c r="I374" i="2"/>
  <c r="K374" i="2"/>
  <c r="L374" i="2"/>
  <c r="D375" i="2" a="1"/>
  <c r="D375" i="2"/>
  <c r="F375" i="2"/>
  <c r="G375" i="2"/>
  <c r="I375" i="2"/>
  <c r="K375" i="2"/>
  <c r="L375" i="2"/>
  <c r="D376" i="2" a="1"/>
  <c r="D376" i="2"/>
  <c r="F376" i="2"/>
  <c r="G376" i="2"/>
  <c r="I376" i="2"/>
  <c r="K376" i="2"/>
  <c r="L376" i="2"/>
  <c r="D377" i="2" a="1"/>
  <c r="D377" i="2"/>
  <c r="F377" i="2"/>
  <c r="G377" i="2"/>
  <c r="I377" i="2"/>
  <c r="K377" i="2"/>
  <c r="L377" i="2"/>
  <c r="D378" i="2" a="1"/>
  <c r="D378" i="2"/>
  <c r="F378" i="2"/>
  <c r="G378" i="2"/>
  <c r="I378" i="2"/>
  <c r="K378" i="2"/>
  <c r="L378" i="2"/>
  <c r="D379" i="2" a="1"/>
  <c r="D379" i="2"/>
  <c r="F379" i="2"/>
  <c r="G379" i="2"/>
  <c r="I379" i="2"/>
  <c r="K379" i="2"/>
  <c r="L379" i="2"/>
  <c r="D380" i="2" a="1"/>
  <c r="D380" i="2"/>
  <c r="F380" i="2"/>
  <c r="G380" i="2"/>
  <c r="I380" i="2"/>
  <c r="K380" i="2"/>
  <c r="L380" i="2"/>
  <c r="D381" i="2" a="1"/>
  <c r="D381" i="2"/>
  <c r="F381" i="2"/>
  <c r="G381" i="2"/>
  <c r="I381" i="2"/>
  <c r="K381" i="2"/>
  <c r="L381" i="2"/>
  <c r="D382" i="2" a="1"/>
  <c r="D382" i="2"/>
  <c r="F382" i="2"/>
  <c r="G382" i="2"/>
  <c r="I382" i="2"/>
  <c r="K382" i="2"/>
  <c r="L382" i="2"/>
  <c r="D383" i="2" a="1"/>
  <c r="D383" i="2"/>
  <c r="F383" i="2"/>
  <c r="G383" i="2"/>
  <c r="I383" i="2"/>
  <c r="K383" i="2"/>
  <c r="L383" i="2"/>
  <c r="D384" i="2" a="1"/>
  <c r="D384" i="2"/>
  <c r="F384" i="2"/>
  <c r="G384" i="2"/>
  <c r="I384" i="2"/>
  <c r="K384" i="2"/>
  <c r="L384" i="2"/>
  <c r="D385" i="2" a="1"/>
  <c r="D385" i="2"/>
  <c r="F385" i="2"/>
  <c r="G385" i="2"/>
  <c r="I385" i="2"/>
  <c r="K385" i="2"/>
  <c r="L385" i="2"/>
  <c r="D386" i="2" a="1"/>
  <c r="D386" i="2"/>
  <c r="F386" i="2"/>
  <c r="G386" i="2"/>
  <c r="I386" i="2"/>
  <c r="K386" i="2"/>
  <c r="L386" i="2"/>
  <c r="D387" i="2" a="1"/>
  <c r="D387" i="2"/>
  <c r="F387" i="2"/>
  <c r="G387" i="2"/>
  <c r="I387" i="2"/>
  <c r="K387" i="2"/>
  <c r="L387" i="2"/>
  <c r="D388" i="2" a="1"/>
  <c r="D388" i="2"/>
  <c r="F388" i="2"/>
  <c r="G388" i="2"/>
  <c r="I388" i="2"/>
  <c r="K388" i="2"/>
  <c r="L388" i="2"/>
  <c r="D389" i="2" a="1"/>
  <c r="D389" i="2"/>
  <c r="F389" i="2"/>
  <c r="G389" i="2"/>
  <c r="I389" i="2"/>
  <c r="K389" i="2"/>
  <c r="L389" i="2"/>
  <c r="D390" i="2" a="1"/>
  <c r="D390" i="2"/>
  <c r="F390" i="2"/>
  <c r="G390" i="2"/>
  <c r="I390" i="2"/>
  <c r="K390" i="2"/>
  <c r="L390" i="2"/>
  <c r="D391" i="2" a="1"/>
  <c r="D391" i="2"/>
  <c r="F391" i="2"/>
  <c r="G391" i="2"/>
  <c r="I391" i="2"/>
  <c r="K391" i="2"/>
  <c r="L391" i="2"/>
  <c r="D392" i="2" a="1"/>
  <c r="D392" i="2"/>
  <c r="F392" i="2"/>
  <c r="G392" i="2"/>
  <c r="I392" i="2"/>
  <c r="K392" i="2"/>
  <c r="L392" i="2"/>
  <c r="D393" i="2" a="1"/>
  <c r="D393" i="2"/>
  <c r="F393" i="2"/>
  <c r="G393" i="2"/>
  <c r="I393" i="2"/>
  <c r="K393" i="2"/>
  <c r="L393" i="2"/>
  <c r="D394" i="2" a="1"/>
  <c r="D394" i="2"/>
  <c r="F394" i="2"/>
  <c r="G394" i="2"/>
  <c r="I394" i="2"/>
  <c r="K394" i="2"/>
  <c r="L394" i="2"/>
  <c r="D395" i="2" a="1"/>
  <c r="D395" i="2"/>
  <c r="F395" i="2"/>
  <c r="G395" i="2"/>
  <c r="I395" i="2"/>
  <c r="K395" i="2"/>
  <c r="L395" i="2"/>
  <c r="D396" i="2" a="1"/>
  <c r="D396" i="2"/>
  <c r="F396" i="2"/>
  <c r="G396" i="2"/>
  <c r="I396" i="2"/>
  <c r="K396" i="2"/>
  <c r="L396" i="2"/>
  <c r="D397" i="2" a="1"/>
  <c r="D397" i="2"/>
  <c r="F397" i="2"/>
  <c r="G397" i="2"/>
  <c r="I397" i="2"/>
  <c r="K397" i="2"/>
  <c r="L397" i="2"/>
  <c r="D398" i="2" a="1"/>
  <c r="D398" i="2"/>
  <c r="F398" i="2"/>
  <c r="G398" i="2"/>
  <c r="I398" i="2"/>
  <c r="K398" i="2"/>
  <c r="L398" i="2"/>
  <c r="D399" i="2" a="1"/>
  <c r="D399" i="2"/>
  <c r="F399" i="2"/>
  <c r="G399" i="2"/>
  <c r="I399" i="2"/>
  <c r="K399" i="2"/>
  <c r="L399" i="2"/>
  <c r="D400" i="2" a="1"/>
  <c r="D400" i="2"/>
  <c r="F400" i="2"/>
  <c r="G400" i="2"/>
  <c r="I400" i="2"/>
  <c r="K400" i="2"/>
  <c r="L400" i="2"/>
  <c r="D401" i="2" a="1"/>
  <c r="D401" i="2"/>
  <c r="F401" i="2"/>
  <c r="G401" i="2"/>
  <c r="I401" i="2"/>
  <c r="K401" i="2"/>
  <c r="L401" i="2"/>
  <c r="D402" i="2" a="1"/>
  <c r="D402" i="2"/>
  <c r="F402" i="2"/>
  <c r="G402" i="2"/>
  <c r="I402" i="2"/>
  <c r="K402" i="2"/>
  <c r="L402" i="2"/>
  <c r="D403" i="2" a="1"/>
  <c r="D403" i="2"/>
  <c r="F403" i="2"/>
  <c r="G403" i="2"/>
  <c r="I403" i="2"/>
  <c r="K403" i="2"/>
  <c r="L403" i="2"/>
  <c r="D404" i="2" a="1"/>
  <c r="D404" i="2"/>
  <c r="F404" i="2"/>
  <c r="G404" i="2"/>
  <c r="I404" i="2"/>
  <c r="K404" i="2"/>
  <c r="L404" i="2"/>
  <c r="D405" i="2" a="1"/>
  <c r="D405" i="2"/>
  <c r="F405" i="2"/>
  <c r="G405" i="2"/>
  <c r="I405" i="2"/>
  <c r="K405" i="2"/>
  <c r="L405" i="2"/>
  <c r="D406" i="2" a="1"/>
  <c r="D406" i="2"/>
  <c r="F406" i="2"/>
  <c r="G406" i="2"/>
  <c r="I406" i="2"/>
  <c r="K406" i="2"/>
  <c r="L406" i="2"/>
  <c r="D407" i="2" a="1"/>
  <c r="D407" i="2"/>
  <c r="F407" i="2"/>
  <c r="G407" i="2"/>
  <c r="I407" i="2"/>
  <c r="K407" i="2"/>
  <c r="L407" i="2"/>
  <c r="D408" i="2" a="1"/>
  <c r="D408" i="2"/>
  <c r="F408" i="2"/>
  <c r="G408" i="2"/>
  <c r="I408" i="2"/>
  <c r="K408" i="2"/>
  <c r="L408" i="2"/>
  <c r="D409" i="2" a="1"/>
  <c r="D409" i="2"/>
  <c r="F409" i="2"/>
  <c r="G409" i="2"/>
  <c r="I409" i="2"/>
  <c r="K409" i="2"/>
  <c r="L409" i="2"/>
  <c r="D410" i="2" a="1"/>
  <c r="D410" i="2"/>
  <c r="F410" i="2"/>
  <c r="G410" i="2"/>
  <c r="I410" i="2"/>
  <c r="K410" i="2"/>
  <c r="L410" i="2"/>
  <c r="D411" i="2" a="1"/>
  <c r="D411" i="2"/>
  <c r="F411" i="2"/>
  <c r="G411" i="2"/>
  <c r="I411" i="2"/>
  <c r="K411" i="2"/>
  <c r="L411" i="2"/>
  <c r="D412" i="2" a="1"/>
  <c r="D412" i="2"/>
  <c r="F412" i="2"/>
  <c r="G412" i="2"/>
  <c r="I412" i="2"/>
  <c r="K412" i="2"/>
  <c r="L412" i="2"/>
  <c r="D413" i="2" a="1"/>
  <c r="D413" i="2"/>
  <c r="F413" i="2"/>
  <c r="G413" i="2"/>
  <c r="I413" i="2"/>
  <c r="K413" i="2"/>
  <c r="L413" i="2"/>
  <c r="D414" i="2" a="1"/>
  <c r="D414" i="2"/>
  <c r="F414" i="2"/>
  <c r="G414" i="2"/>
  <c r="I414" i="2"/>
  <c r="K414" i="2"/>
  <c r="L414" i="2"/>
  <c r="D415" i="2" a="1"/>
  <c r="D415" i="2"/>
  <c r="F415" i="2"/>
  <c r="G415" i="2"/>
  <c r="I415" i="2"/>
  <c r="K415" i="2"/>
  <c r="L415" i="2"/>
  <c r="D416" i="2" a="1"/>
  <c r="D416" i="2"/>
  <c r="F416" i="2"/>
  <c r="G416" i="2"/>
  <c r="I416" i="2"/>
  <c r="K416" i="2"/>
  <c r="L416" i="2"/>
  <c r="D417" i="2" a="1"/>
  <c r="D417" i="2"/>
  <c r="F417" i="2"/>
  <c r="G417" i="2"/>
  <c r="I417" i="2"/>
  <c r="K417" i="2"/>
  <c r="L417" i="2"/>
  <c r="D418" i="2" a="1"/>
  <c r="D418" i="2"/>
  <c r="F418" i="2"/>
  <c r="G418" i="2"/>
  <c r="I418" i="2"/>
  <c r="K418" i="2"/>
  <c r="L418" i="2"/>
  <c r="D419" i="2" a="1"/>
  <c r="D419" i="2"/>
  <c r="F419" i="2"/>
  <c r="G419" i="2"/>
  <c r="I419" i="2"/>
  <c r="K419" i="2"/>
  <c r="L419" i="2"/>
  <c r="D420" i="2" a="1"/>
  <c r="D420" i="2"/>
  <c r="F420" i="2"/>
  <c r="G420" i="2"/>
  <c r="I420" i="2"/>
  <c r="K420" i="2"/>
  <c r="L420" i="2"/>
  <c r="D421" i="2" a="1"/>
  <c r="D421" i="2"/>
  <c r="F421" i="2"/>
  <c r="G421" i="2"/>
  <c r="I421" i="2"/>
  <c r="K421" i="2"/>
  <c r="L421" i="2"/>
  <c r="D422" i="2" a="1"/>
  <c r="D422" i="2"/>
  <c r="F422" i="2"/>
  <c r="G422" i="2"/>
  <c r="I422" i="2"/>
  <c r="K422" i="2"/>
  <c r="L422" i="2"/>
  <c r="D423" i="2" a="1"/>
  <c r="D423" i="2"/>
  <c r="F423" i="2"/>
  <c r="G423" i="2"/>
  <c r="I423" i="2"/>
  <c r="K423" i="2"/>
  <c r="L423" i="2"/>
  <c r="D424" i="2" a="1"/>
  <c r="D424" i="2"/>
  <c r="F424" i="2"/>
  <c r="G424" i="2"/>
  <c r="I424" i="2"/>
  <c r="K424" i="2"/>
  <c r="L424" i="2"/>
  <c r="D425" i="2" a="1"/>
  <c r="D425" i="2"/>
  <c r="F425" i="2"/>
  <c r="G425" i="2"/>
  <c r="I425" i="2"/>
  <c r="K425" i="2"/>
  <c r="L425" i="2"/>
  <c r="D426" i="2" a="1"/>
  <c r="D426" i="2"/>
  <c r="F426" i="2"/>
  <c r="G426" i="2"/>
  <c r="I426" i="2"/>
  <c r="K426" i="2"/>
  <c r="L426" i="2"/>
  <c r="D427" i="2" a="1"/>
  <c r="D427" i="2"/>
  <c r="F427" i="2"/>
  <c r="G427" i="2"/>
  <c r="I427" i="2"/>
  <c r="K427" i="2"/>
  <c r="L427" i="2"/>
  <c r="D428" i="2" a="1"/>
  <c r="D428" i="2"/>
  <c r="F428" i="2"/>
  <c r="G428" i="2"/>
  <c r="I428" i="2"/>
  <c r="K428" i="2"/>
  <c r="L428" i="2"/>
  <c r="D429" i="2" a="1"/>
  <c r="D429" i="2"/>
  <c r="F429" i="2"/>
  <c r="G429" i="2"/>
  <c r="I429" i="2"/>
  <c r="K429" i="2"/>
  <c r="L429" i="2"/>
  <c r="D430" i="2" a="1"/>
  <c r="D430" i="2"/>
  <c r="F430" i="2"/>
  <c r="G430" i="2"/>
  <c r="I430" i="2"/>
  <c r="K430" i="2"/>
  <c r="L430" i="2"/>
  <c r="D431" i="2" a="1"/>
  <c r="D431" i="2"/>
  <c r="F431" i="2"/>
  <c r="G431" i="2"/>
  <c r="I431" i="2"/>
  <c r="K431" i="2"/>
  <c r="L431" i="2"/>
  <c r="D432" i="2" a="1"/>
  <c r="D432" i="2"/>
  <c r="F432" i="2"/>
  <c r="G432" i="2"/>
  <c r="I432" i="2"/>
  <c r="K432" i="2"/>
  <c r="L432" i="2"/>
  <c r="D433" i="2" a="1"/>
  <c r="D433" i="2"/>
  <c r="F433" i="2"/>
  <c r="G433" i="2"/>
  <c r="I433" i="2"/>
  <c r="K433" i="2"/>
  <c r="L433" i="2"/>
  <c r="D434" i="2" a="1"/>
  <c r="D434" i="2"/>
  <c r="F434" i="2"/>
  <c r="G434" i="2"/>
  <c r="I434" i="2"/>
  <c r="K434" i="2"/>
  <c r="L434" i="2"/>
  <c r="D435" i="2" a="1"/>
  <c r="D435" i="2"/>
  <c r="F435" i="2"/>
  <c r="G435" i="2"/>
  <c r="I435" i="2"/>
  <c r="K435" i="2"/>
  <c r="L435" i="2"/>
  <c r="D436" i="2" a="1"/>
  <c r="D436" i="2"/>
  <c r="F436" i="2"/>
  <c r="G436" i="2"/>
  <c r="I436" i="2"/>
  <c r="K436" i="2"/>
  <c r="L436" i="2"/>
  <c r="D437" i="2" a="1"/>
  <c r="D437" i="2"/>
  <c r="F437" i="2"/>
  <c r="G437" i="2"/>
  <c r="I437" i="2"/>
  <c r="K437" i="2"/>
  <c r="L437" i="2"/>
  <c r="D438" i="2" a="1"/>
  <c r="D438" i="2"/>
  <c r="F438" i="2"/>
  <c r="G438" i="2"/>
  <c r="I438" i="2"/>
  <c r="K438" i="2"/>
  <c r="L438" i="2"/>
  <c r="D439" i="2" a="1"/>
  <c r="D439" i="2"/>
  <c r="F439" i="2"/>
  <c r="G439" i="2"/>
  <c r="I439" i="2"/>
  <c r="K439" i="2"/>
  <c r="L439" i="2"/>
  <c r="D440" i="2" a="1"/>
  <c r="D440" i="2"/>
  <c r="F440" i="2"/>
  <c r="G440" i="2"/>
  <c r="I440" i="2"/>
  <c r="K440" i="2"/>
  <c r="L440" i="2"/>
  <c r="D441" i="2" a="1"/>
  <c r="D441" i="2"/>
  <c r="F441" i="2"/>
  <c r="G441" i="2"/>
  <c r="I441" i="2"/>
  <c r="K441" i="2"/>
  <c r="L441" i="2"/>
  <c r="D442" i="2" a="1"/>
  <c r="D442" i="2"/>
  <c r="F442" i="2"/>
  <c r="G442" i="2"/>
  <c r="I442" i="2"/>
  <c r="K442" i="2"/>
  <c r="L442" i="2"/>
  <c r="D443" i="2" a="1"/>
  <c r="D443" i="2"/>
  <c r="F443" i="2"/>
  <c r="G443" i="2"/>
  <c r="I443" i="2"/>
  <c r="K443" i="2"/>
  <c r="L443" i="2"/>
  <c r="D444" i="2" a="1"/>
  <c r="D444" i="2"/>
  <c r="F444" i="2"/>
  <c r="G444" i="2"/>
  <c r="I444" i="2"/>
  <c r="K444" i="2"/>
  <c r="L444" i="2"/>
  <c r="D445" i="2" a="1"/>
  <c r="D445" i="2"/>
  <c r="F445" i="2"/>
  <c r="G445" i="2"/>
  <c r="I445" i="2"/>
  <c r="K445" i="2"/>
  <c r="L445" i="2"/>
  <c r="D446" i="2" a="1"/>
  <c r="D446" i="2"/>
  <c r="F446" i="2"/>
  <c r="G446" i="2"/>
  <c r="I446" i="2"/>
  <c r="K446" i="2"/>
  <c r="L446" i="2"/>
  <c r="D447" i="2" a="1"/>
  <c r="D447" i="2"/>
  <c r="F447" i="2"/>
  <c r="G447" i="2"/>
  <c r="I447" i="2"/>
  <c r="K447" i="2"/>
  <c r="L447" i="2"/>
  <c r="D448" i="2" a="1"/>
  <c r="D448" i="2"/>
  <c r="F448" i="2"/>
  <c r="G448" i="2"/>
  <c r="I448" i="2"/>
  <c r="K448" i="2"/>
  <c r="L448" i="2"/>
  <c r="D449" i="2" a="1"/>
  <c r="D449" i="2"/>
  <c r="F449" i="2"/>
  <c r="G449" i="2"/>
  <c r="I449" i="2"/>
  <c r="K449" i="2"/>
  <c r="L449" i="2"/>
  <c r="D450" i="2" a="1"/>
  <c r="D450" i="2"/>
  <c r="F450" i="2"/>
  <c r="G450" i="2"/>
  <c r="I450" i="2"/>
  <c r="K450" i="2"/>
  <c r="L450" i="2"/>
  <c r="D451" i="2" a="1"/>
  <c r="D451" i="2"/>
  <c r="F451" i="2"/>
  <c r="G451" i="2"/>
  <c r="I451" i="2"/>
  <c r="K451" i="2"/>
  <c r="L451" i="2"/>
  <c r="D452" i="2" a="1"/>
  <c r="D452" i="2"/>
  <c r="F452" i="2"/>
  <c r="G452" i="2"/>
  <c r="I452" i="2"/>
  <c r="K452" i="2"/>
  <c r="L452" i="2"/>
  <c r="D453" i="2" a="1"/>
  <c r="D453" i="2"/>
  <c r="F453" i="2"/>
  <c r="G453" i="2"/>
  <c r="I453" i="2"/>
  <c r="K453" i="2"/>
  <c r="L453" i="2"/>
  <c r="D454" i="2" a="1"/>
  <c r="D454" i="2"/>
  <c r="F454" i="2"/>
  <c r="G454" i="2"/>
  <c r="I454" i="2"/>
  <c r="K454" i="2"/>
  <c r="L454" i="2"/>
  <c r="D455" i="2" a="1"/>
  <c r="D455" i="2"/>
  <c r="F455" i="2"/>
  <c r="G455" i="2"/>
  <c r="I455" i="2"/>
  <c r="K455" i="2"/>
  <c r="L455" i="2"/>
  <c r="D456" i="2" a="1"/>
  <c r="D456" i="2"/>
  <c r="F456" i="2"/>
  <c r="G456" i="2"/>
  <c r="I456" i="2"/>
  <c r="K456" i="2"/>
  <c r="L456" i="2"/>
  <c r="D457" i="2" a="1"/>
  <c r="D457" i="2"/>
  <c r="F457" i="2"/>
  <c r="G457" i="2"/>
  <c r="I457" i="2"/>
  <c r="K457" i="2"/>
  <c r="L457" i="2"/>
  <c r="D458" i="2" a="1"/>
  <c r="D458" i="2"/>
  <c r="F458" i="2"/>
  <c r="G458" i="2"/>
  <c r="I458" i="2"/>
  <c r="K458" i="2"/>
  <c r="L458" i="2"/>
  <c r="D459" i="2" a="1"/>
  <c r="D459" i="2"/>
  <c r="F459" i="2"/>
  <c r="G459" i="2"/>
  <c r="I459" i="2"/>
  <c r="K459" i="2"/>
  <c r="L459" i="2"/>
  <c r="D460" i="2" a="1"/>
  <c r="D460" i="2"/>
  <c r="F460" i="2"/>
  <c r="G460" i="2"/>
  <c r="I460" i="2"/>
  <c r="K460" i="2"/>
  <c r="L460" i="2"/>
  <c r="D461" i="2" a="1"/>
  <c r="D461" i="2"/>
  <c r="F461" i="2"/>
  <c r="G461" i="2"/>
  <c r="I461" i="2"/>
  <c r="K461" i="2"/>
  <c r="L461" i="2"/>
  <c r="D462" i="2" a="1"/>
  <c r="D462" i="2"/>
  <c r="F462" i="2"/>
  <c r="G462" i="2"/>
  <c r="I462" i="2"/>
  <c r="K462" i="2"/>
  <c r="L462" i="2"/>
  <c r="D463" i="2" a="1"/>
  <c r="D463" i="2"/>
  <c r="F463" i="2"/>
  <c r="G463" i="2"/>
  <c r="I463" i="2"/>
  <c r="K463" i="2"/>
  <c r="L463" i="2"/>
  <c r="D464" i="2" a="1"/>
  <c r="D464" i="2"/>
  <c r="F464" i="2"/>
  <c r="G464" i="2"/>
  <c r="I464" i="2"/>
  <c r="K464" i="2"/>
  <c r="L464" i="2"/>
  <c r="D465" i="2" a="1"/>
  <c r="D465" i="2"/>
  <c r="F465" i="2"/>
  <c r="G465" i="2"/>
  <c r="I465" i="2"/>
  <c r="K465" i="2"/>
  <c r="L465" i="2"/>
  <c r="D466" i="2" a="1"/>
  <c r="D466" i="2"/>
  <c r="F466" i="2"/>
  <c r="G466" i="2"/>
  <c r="I466" i="2"/>
  <c r="K466" i="2"/>
  <c r="L466" i="2"/>
  <c r="D467" i="2" a="1"/>
  <c r="D467" i="2"/>
  <c r="F467" i="2"/>
  <c r="G467" i="2"/>
  <c r="I467" i="2"/>
  <c r="K467" i="2"/>
  <c r="L467" i="2"/>
  <c r="D468" i="2" a="1"/>
  <c r="D468" i="2"/>
  <c r="F468" i="2"/>
  <c r="G468" i="2"/>
  <c r="I468" i="2"/>
  <c r="K468" i="2"/>
  <c r="L468" i="2"/>
  <c r="D469" i="2" a="1"/>
  <c r="D469" i="2"/>
  <c r="F469" i="2"/>
  <c r="G469" i="2"/>
  <c r="I469" i="2"/>
  <c r="K469" i="2"/>
  <c r="L469" i="2"/>
  <c r="D470" i="2" a="1"/>
  <c r="D470" i="2"/>
  <c r="F470" i="2"/>
  <c r="G470" i="2"/>
  <c r="I470" i="2"/>
  <c r="K470" i="2"/>
  <c r="L470" i="2"/>
  <c r="D471" i="2" a="1"/>
  <c r="D471" i="2"/>
  <c r="F471" i="2"/>
  <c r="G471" i="2"/>
  <c r="I471" i="2"/>
  <c r="K471" i="2"/>
  <c r="L471" i="2"/>
  <c r="D472" i="2" a="1"/>
  <c r="D472" i="2"/>
  <c r="F472" i="2"/>
  <c r="G472" i="2"/>
  <c r="I472" i="2"/>
  <c r="K472" i="2"/>
  <c r="L472" i="2"/>
  <c r="D473" i="2" a="1"/>
  <c r="D473" i="2"/>
  <c r="F473" i="2"/>
  <c r="G473" i="2"/>
  <c r="I473" i="2"/>
  <c r="K473" i="2"/>
  <c r="L473" i="2"/>
  <c r="D474" i="2" a="1"/>
  <c r="D474" i="2"/>
  <c r="F474" i="2"/>
  <c r="G474" i="2"/>
  <c r="I474" i="2"/>
  <c r="K474" i="2"/>
  <c r="L474" i="2"/>
  <c r="D475" i="2" a="1"/>
  <c r="D475" i="2"/>
  <c r="F475" i="2"/>
  <c r="G475" i="2"/>
  <c r="I475" i="2"/>
  <c r="K475" i="2"/>
  <c r="L475" i="2"/>
  <c r="D476" i="2" a="1"/>
  <c r="D476" i="2"/>
  <c r="F476" i="2"/>
  <c r="G476" i="2"/>
  <c r="I476" i="2"/>
  <c r="K476" i="2"/>
  <c r="L476" i="2"/>
  <c r="D477" i="2" a="1"/>
  <c r="D477" i="2"/>
  <c r="F477" i="2"/>
  <c r="G477" i="2"/>
  <c r="I477" i="2"/>
  <c r="K477" i="2"/>
  <c r="L477" i="2"/>
  <c r="D478" i="2" a="1"/>
  <c r="D478" i="2"/>
  <c r="F478" i="2"/>
  <c r="G478" i="2"/>
  <c r="I478" i="2"/>
  <c r="K478" i="2"/>
  <c r="L478" i="2"/>
  <c r="D479" i="2" a="1"/>
  <c r="D479" i="2"/>
  <c r="F479" i="2"/>
  <c r="G479" i="2"/>
  <c r="I479" i="2"/>
  <c r="K479" i="2"/>
  <c r="L479" i="2"/>
  <c r="D480" i="2" a="1"/>
  <c r="D480" i="2"/>
  <c r="F480" i="2"/>
  <c r="G480" i="2"/>
  <c r="I480" i="2"/>
  <c r="K480" i="2"/>
  <c r="L480" i="2"/>
  <c r="D481" i="2" a="1"/>
  <c r="D481" i="2"/>
  <c r="F481" i="2"/>
  <c r="G481" i="2"/>
  <c r="I481" i="2"/>
  <c r="K481" i="2"/>
  <c r="L481" i="2"/>
  <c r="D482" i="2" a="1"/>
  <c r="D482" i="2"/>
  <c r="F482" i="2"/>
  <c r="G482" i="2"/>
  <c r="I482" i="2"/>
  <c r="K482" i="2"/>
  <c r="L482" i="2"/>
  <c r="D483" i="2" a="1"/>
  <c r="D483" i="2"/>
  <c r="F483" i="2"/>
  <c r="G483" i="2"/>
  <c r="I483" i="2"/>
  <c r="K483" i="2"/>
  <c r="L483" i="2"/>
  <c r="D484" i="2" a="1"/>
  <c r="D484" i="2"/>
  <c r="F484" i="2"/>
  <c r="G484" i="2"/>
  <c r="I484" i="2"/>
  <c r="K484" i="2"/>
  <c r="L484" i="2"/>
  <c r="D485" i="2" a="1"/>
  <c r="D485" i="2"/>
  <c r="F485" i="2"/>
  <c r="G485" i="2"/>
  <c r="I485" i="2"/>
  <c r="K485" i="2"/>
  <c r="L485" i="2"/>
  <c r="D486" i="2" a="1"/>
  <c r="D486" i="2"/>
  <c r="F486" i="2"/>
  <c r="G486" i="2"/>
  <c r="I486" i="2"/>
  <c r="K486" i="2"/>
  <c r="L486" i="2"/>
  <c r="D487" i="2" a="1"/>
  <c r="D487" i="2"/>
  <c r="F487" i="2"/>
  <c r="G487" i="2"/>
  <c r="I487" i="2"/>
  <c r="K487" i="2"/>
  <c r="L487" i="2"/>
  <c r="D488" i="2" a="1"/>
  <c r="D488" i="2"/>
  <c r="F488" i="2"/>
  <c r="G488" i="2"/>
  <c r="I488" i="2"/>
  <c r="K488" i="2"/>
  <c r="L488" i="2"/>
  <c r="D489" i="2" a="1"/>
  <c r="D489" i="2"/>
  <c r="F489" i="2"/>
  <c r="G489" i="2"/>
  <c r="I489" i="2"/>
  <c r="K489" i="2"/>
  <c r="L489" i="2"/>
  <c r="D490" i="2" a="1"/>
  <c r="D490" i="2"/>
  <c r="F490" i="2"/>
  <c r="G490" i="2"/>
  <c r="I490" i="2"/>
  <c r="K490" i="2"/>
  <c r="L490" i="2"/>
  <c r="D491" i="2" a="1"/>
  <c r="D491" i="2"/>
  <c r="F491" i="2"/>
  <c r="G491" i="2"/>
  <c r="I491" i="2"/>
  <c r="K491" i="2"/>
  <c r="L491" i="2"/>
  <c r="D492" i="2" a="1"/>
  <c r="D492" i="2"/>
  <c r="F492" i="2"/>
  <c r="G492" i="2"/>
  <c r="I492" i="2"/>
  <c r="K492" i="2"/>
  <c r="L492" i="2"/>
  <c r="D493" i="2" a="1"/>
  <c r="D493" i="2"/>
  <c r="F493" i="2"/>
  <c r="G493" i="2"/>
  <c r="I493" i="2"/>
  <c r="K493" i="2"/>
  <c r="L493" i="2"/>
  <c r="D494" i="2" a="1"/>
  <c r="D494" i="2"/>
  <c r="F494" i="2"/>
  <c r="G494" i="2"/>
  <c r="I494" i="2"/>
  <c r="K494" i="2"/>
  <c r="L494" i="2"/>
  <c r="D495" i="2" a="1"/>
  <c r="D495" i="2"/>
  <c r="F495" i="2"/>
  <c r="G495" i="2"/>
  <c r="I495" i="2"/>
  <c r="K495" i="2"/>
  <c r="L495" i="2"/>
  <c r="D496" i="2" a="1"/>
  <c r="D496" i="2"/>
  <c r="F496" i="2"/>
  <c r="G496" i="2"/>
  <c r="I496" i="2"/>
  <c r="K496" i="2"/>
  <c r="L496" i="2"/>
  <c r="D497" i="2" a="1"/>
  <c r="D497" i="2"/>
  <c r="F497" i="2"/>
  <c r="G497" i="2"/>
  <c r="I497" i="2"/>
  <c r="K497" i="2"/>
  <c r="L497" i="2"/>
  <c r="D498" i="2" a="1"/>
  <c r="D498" i="2"/>
  <c r="F498" i="2"/>
  <c r="G498" i="2"/>
  <c r="I498" i="2"/>
  <c r="K498" i="2"/>
  <c r="L498" i="2"/>
  <c r="D499" i="2" a="1"/>
  <c r="D499" i="2"/>
  <c r="F499" i="2"/>
  <c r="G499" i="2"/>
  <c r="I499" i="2"/>
  <c r="K499" i="2"/>
  <c r="L499" i="2"/>
  <c r="D500" i="2" a="1"/>
  <c r="D500" i="2"/>
  <c r="F500" i="2"/>
  <c r="G500" i="2"/>
  <c r="I500" i="2"/>
  <c r="K500" i="2"/>
  <c r="L500" i="2"/>
  <c r="D501" i="2" a="1"/>
  <c r="D501" i="2"/>
  <c r="F501" i="2"/>
  <c r="G501" i="2"/>
  <c r="I501" i="2"/>
  <c r="K501" i="2"/>
  <c r="L501" i="2"/>
  <c r="D502" i="2" a="1"/>
  <c r="D502" i="2"/>
  <c r="F502" i="2"/>
  <c r="G502" i="2"/>
  <c r="I502" i="2"/>
  <c r="K502" i="2"/>
  <c r="L502" i="2"/>
  <c r="D503" i="2" a="1"/>
  <c r="D503" i="2"/>
  <c r="F503" i="2"/>
  <c r="G503" i="2"/>
  <c r="I503" i="2"/>
  <c r="K503" i="2"/>
  <c r="L503" i="2"/>
  <c r="D504" i="2" a="1"/>
  <c r="D504" i="2"/>
  <c r="F504" i="2"/>
  <c r="G504" i="2"/>
  <c r="I504" i="2"/>
  <c r="K504" i="2"/>
  <c r="L504" i="2"/>
  <c r="D505" i="2" a="1"/>
  <c r="D505" i="2"/>
  <c r="F505" i="2"/>
  <c r="G505" i="2"/>
  <c r="I505" i="2"/>
  <c r="K505" i="2"/>
  <c r="L505" i="2"/>
  <c r="D506" i="2" a="1"/>
  <c r="D506" i="2"/>
  <c r="F506" i="2"/>
  <c r="G506" i="2"/>
  <c r="I506" i="2"/>
  <c r="K506" i="2"/>
  <c r="L506" i="2"/>
  <c r="D507" i="2" a="1"/>
  <c r="D507" i="2"/>
  <c r="F507" i="2"/>
  <c r="G507" i="2"/>
  <c r="I507" i="2"/>
  <c r="K507" i="2"/>
  <c r="L507" i="2"/>
  <c r="D508" i="2" a="1"/>
  <c r="D508" i="2"/>
  <c r="F508" i="2"/>
  <c r="G508" i="2"/>
  <c r="I508" i="2"/>
  <c r="K508" i="2"/>
  <c r="L508" i="2"/>
  <c r="D509" i="2" a="1"/>
  <c r="D509" i="2"/>
  <c r="F509" i="2"/>
  <c r="G509" i="2"/>
  <c r="I509" i="2"/>
  <c r="K509" i="2"/>
  <c r="L509" i="2"/>
  <c r="D510" i="2" a="1"/>
  <c r="D510" i="2"/>
  <c r="F510" i="2"/>
  <c r="G510" i="2"/>
  <c r="I510" i="2"/>
  <c r="K510" i="2"/>
  <c r="L510" i="2"/>
  <c r="D511" i="2" a="1"/>
  <c r="D511" i="2"/>
  <c r="F511" i="2"/>
  <c r="G511" i="2"/>
  <c r="I511" i="2"/>
  <c r="K511" i="2"/>
  <c r="L511" i="2"/>
  <c r="D512" i="2" a="1"/>
  <c r="D512" i="2"/>
  <c r="F512" i="2"/>
  <c r="G512" i="2"/>
  <c r="I512" i="2"/>
  <c r="K512" i="2"/>
  <c r="L512" i="2"/>
  <c r="D513" i="2" a="1"/>
  <c r="D513" i="2"/>
  <c r="F513" i="2"/>
  <c r="G513" i="2"/>
  <c r="I513" i="2"/>
  <c r="K513" i="2"/>
  <c r="L513" i="2"/>
  <c r="D514" i="2" a="1"/>
  <c r="D514" i="2"/>
  <c r="F514" i="2"/>
  <c r="G514" i="2"/>
  <c r="I514" i="2"/>
  <c r="K514" i="2"/>
  <c r="L514" i="2"/>
  <c r="D515" i="2" a="1"/>
  <c r="D515" i="2"/>
  <c r="F515" i="2"/>
  <c r="G515" i="2"/>
  <c r="I515" i="2"/>
  <c r="K515" i="2"/>
  <c r="L515" i="2"/>
  <c r="D516" i="2" a="1"/>
  <c r="D516" i="2"/>
  <c r="F516" i="2"/>
  <c r="G516" i="2"/>
  <c r="I516" i="2"/>
  <c r="K516" i="2"/>
  <c r="L516" i="2"/>
  <c r="D517" i="2" a="1"/>
  <c r="D517" i="2"/>
  <c r="F517" i="2"/>
  <c r="G517" i="2"/>
  <c r="I517" i="2"/>
  <c r="K517" i="2"/>
  <c r="L517" i="2"/>
  <c r="D518" i="2" a="1"/>
  <c r="D518" i="2"/>
  <c r="F518" i="2"/>
  <c r="G518" i="2"/>
  <c r="I518" i="2"/>
  <c r="K518" i="2"/>
  <c r="L518" i="2"/>
  <c r="D519" i="2" a="1"/>
  <c r="D519" i="2"/>
  <c r="F519" i="2"/>
  <c r="G519" i="2"/>
  <c r="I519" i="2"/>
  <c r="K519" i="2"/>
  <c r="L519" i="2"/>
  <c r="D520" i="2" a="1"/>
  <c r="D520" i="2"/>
  <c r="F520" i="2"/>
  <c r="G520" i="2"/>
  <c r="I520" i="2"/>
  <c r="K520" i="2"/>
  <c r="L520" i="2"/>
  <c r="D521" i="2" a="1"/>
  <c r="D521" i="2"/>
  <c r="F521" i="2"/>
  <c r="G521" i="2"/>
  <c r="I521" i="2"/>
  <c r="K521" i="2"/>
  <c r="L521" i="2"/>
  <c r="D522" i="2" a="1"/>
  <c r="D522" i="2"/>
  <c r="F522" i="2"/>
  <c r="G522" i="2"/>
  <c r="I522" i="2"/>
  <c r="K522" i="2"/>
  <c r="L522" i="2"/>
  <c r="D523" i="2" a="1"/>
  <c r="D523" i="2"/>
  <c r="F523" i="2"/>
  <c r="G523" i="2"/>
  <c r="I523" i="2"/>
  <c r="K523" i="2"/>
  <c r="L523" i="2"/>
  <c r="D524" i="2" a="1"/>
  <c r="D524" i="2"/>
  <c r="F524" i="2"/>
  <c r="G524" i="2"/>
  <c r="I524" i="2"/>
  <c r="K524" i="2"/>
  <c r="L524" i="2"/>
  <c r="D525" i="2" a="1"/>
  <c r="D525" i="2"/>
  <c r="F525" i="2"/>
  <c r="G525" i="2"/>
  <c r="I525" i="2"/>
  <c r="K525" i="2"/>
  <c r="L525" i="2"/>
  <c r="D526" i="2" a="1"/>
  <c r="D526" i="2"/>
  <c r="F526" i="2"/>
  <c r="G526" i="2"/>
  <c r="I526" i="2"/>
  <c r="K526" i="2"/>
  <c r="L526" i="2"/>
  <c r="D527" i="2" a="1"/>
  <c r="D527" i="2"/>
  <c r="F527" i="2"/>
  <c r="G527" i="2"/>
  <c r="I527" i="2"/>
  <c r="K527" i="2"/>
  <c r="L527" i="2"/>
  <c r="D528" i="2" a="1"/>
  <c r="D528" i="2"/>
  <c r="F528" i="2"/>
  <c r="G528" i="2"/>
  <c r="I528" i="2"/>
  <c r="K528" i="2"/>
  <c r="L528" i="2"/>
  <c r="D529" i="2" a="1"/>
  <c r="D529" i="2"/>
  <c r="F529" i="2"/>
  <c r="G529" i="2"/>
  <c r="I529" i="2"/>
  <c r="K529" i="2"/>
  <c r="L529" i="2"/>
  <c r="D530" i="2" a="1"/>
  <c r="D530" i="2"/>
  <c r="F530" i="2"/>
  <c r="G530" i="2"/>
  <c r="I530" i="2"/>
  <c r="K530" i="2"/>
  <c r="L530" i="2"/>
  <c r="D531" i="2" a="1"/>
  <c r="D531" i="2"/>
  <c r="F531" i="2"/>
  <c r="G531" i="2"/>
  <c r="I531" i="2"/>
  <c r="K531" i="2"/>
  <c r="L531" i="2"/>
  <c r="D532" i="2" a="1"/>
  <c r="D532" i="2"/>
  <c r="F532" i="2"/>
  <c r="G532" i="2"/>
  <c r="I532" i="2"/>
  <c r="K532" i="2"/>
  <c r="L532" i="2"/>
  <c r="D533" i="2" a="1"/>
  <c r="D533" i="2"/>
  <c r="F533" i="2"/>
  <c r="G533" i="2"/>
  <c r="I533" i="2"/>
  <c r="K533" i="2"/>
  <c r="L533" i="2"/>
  <c r="D534" i="2" a="1"/>
  <c r="D534" i="2"/>
  <c r="F534" i="2"/>
  <c r="G534" i="2"/>
  <c r="I534" i="2"/>
  <c r="K534" i="2"/>
  <c r="L534" i="2"/>
  <c r="D535" i="2" a="1"/>
  <c r="D535" i="2"/>
  <c r="F535" i="2"/>
  <c r="G535" i="2"/>
  <c r="I535" i="2"/>
  <c r="K535" i="2"/>
  <c r="L535" i="2"/>
  <c r="D536" i="2" a="1"/>
  <c r="D536" i="2"/>
  <c r="F536" i="2"/>
  <c r="G536" i="2"/>
  <c r="I536" i="2"/>
  <c r="K536" i="2"/>
  <c r="L536" i="2"/>
  <c r="D537" i="2" a="1"/>
  <c r="D537" i="2"/>
  <c r="F537" i="2"/>
  <c r="G537" i="2"/>
  <c r="I537" i="2"/>
  <c r="K537" i="2"/>
  <c r="L537" i="2"/>
  <c r="D538" i="2" a="1"/>
  <c r="D538" i="2"/>
  <c r="F538" i="2"/>
  <c r="G538" i="2"/>
  <c r="I538" i="2"/>
  <c r="K538" i="2"/>
  <c r="L538" i="2"/>
  <c r="D539" i="2" a="1"/>
  <c r="D539" i="2"/>
  <c r="F539" i="2"/>
  <c r="G539" i="2"/>
  <c r="I539" i="2"/>
  <c r="K539" i="2"/>
  <c r="L539" i="2"/>
  <c r="D540" i="2" a="1"/>
  <c r="D540" i="2"/>
  <c r="F540" i="2"/>
  <c r="G540" i="2"/>
  <c r="I540" i="2"/>
  <c r="K540" i="2"/>
  <c r="L540" i="2"/>
  <c r="D541" i="2" a="1"/>
  <c r="D541" i="2"/>
  <c r="F541" i="2"/>
  <c r="G541" i="2"/>
  <c r="I541" i="2"/>
  <c r="K541" i="2"/>
  <c r="L541" i="2"/>
  <c r="D542" i="2" a="1"/>
  <c r="D542" i="2"/>
  <c r="F542" i="2"/>
  <c r="G542" i="2"/>
  <c r="I542" i="2"/>
  <c r="K542" i="2"/>
  <c r="L542" i="2"/>
  <c r="D543" i="2" a="1"/>
  <c r="D543" i="2"/>
  <c r="F543" i="2"/>
  <c r="G543" i="2"/>
  <c r="I543" i="2"/>
  <c r="K543" i="2"/>
  <c r="L543" i="2"/>
  <c r="D544" i="2" a="1"/>
  <c r="D544" i="2"/>
  <c r="F544" i="2"/>
  <c r="G544" i="2"/>
  <c r="I544" i="2"/>
  <c r="K544" i="2"/>
  <c r="L544" i="2"/>
  <c r="D545" i="2" a="1"/>
  <c r="D545" i="2"/>
  <c r="F545" i="2"/>
  <c r="G545" i="2"/>
  <c r="I545" i="2"/>
  <c r="K545" i="2"/>
  <c r="L545" i="2"/>
  <c r="D546" i="2" a="1"/>
  <c r="D546" i="2"/>
  <c r="F546" i="2"/>
  <c r="G546" i="2"/>
  <c r="I546" i="2"/>
  <c r="K546" i="2"/>
  <c r="L546" i="2"/>
  <c r="D547" i="2" a="1"/>
  <c r="D547" i="2"/>
  <c r="F547" i="2"/>
  <c r="G547" i="2"/>
  <c r="I547" i="2"/>
  <c r="K547" i="2"/>
  <c r="L547" i="2"/>
  <c r="D548" i="2" a="1"/>
  <c r="D548" i="2"/>
  <c r="F548" i="2"/>
  <c r="G548" i="2"/>
  <c r="I548" i="2"/>
  <c r="K548" i="2"/>
  <c r="L548" i="2"/>
  <c r="D549" i="2" a="1"/>
  <c r="D549" i="2"/>
  <c r="F549" i="2"/>
  <c r="G549" i="2"/>
  <c r="I549" i="2"/>
  <c r="K549" i="2"/>
  <c r="L549" i="2"/>
  <c r="D550" i="2" a="1"/>
  <c r="D550" i="2"/>
  <c r="F550" i="2"/>
  <c r="G550" i="2"/>
  <c r="I550" i="2"/>
  <c r="K550" i="2"/>
  <c r="L550" i="2"/>
  <c r="D551" i="2" a="1"/>
  <c r="D551" i="2"/>
  <c r="F551" i="2"/>
  <c r="G551" i="2"/>
  <c r="I551" i="2"/>
  <c r="K551" i="2"/>
  <c r="L551" i="2"/>
  <c r="D552" i="2" a="1"/>
  <c r="D552" i="2"/>
  <c r="F552" i="2"/>
  <c r="G552" i="2"/>
  <c r="I552" i="2"/>
  <c r="K552" i="2"/>
  <c r="L552" i="2"/>
  <c r="D553" i="2" a="1"/>
  <c r="D553" i="2"/>
  <c r="F553" i="2"/>
  <c r="G553" i="2"/>
  <c r="I553" i="2"/>
  <c r="K553" i="2"/>
  <c r="L553" i="2"/>
  <c r="D554" i="2" a="1"/>
  <c r="D554" i="2"/>
  <c r="F554" i="2"/>
  <c r="G554" i="2"/>
  <c r="I554" i="2"/>
  <c r="K554" i="2"/>
  <c r="L554" i="2"/>
  <c r="D555" i="2" a="1"/>
  <c r="D555" i="2"/>
  <c r="F555" i="2"/>
  <c r="G555" i="2"/>
  <c r="I555" i="2"/>
  <c r="K555" i="2"/>
  <c r="L555" i="2"/>
  <c r="D556" i="2" a="1"/>
  <c r="D556" i="2"/>
  <c r="F556" i="2"/>
  <c r="G556" i="2"/>
  <c r="I556" i="2"/>
  <c r="K556" i="2"/>
  <c r="L556" i="2"/>
  <c r="D557" i="2" a="1"/>
  <c r="D557" i="2"/>
  <c r="F557" i="2"/>
  <c r="G557" i="2"/>
  <c r="I557" i="2"/>
  <c r="K557" i="2"/>
  <c r="L557" i="2"/>
  <c r="D558" i="2" a="1"/>
  <c r="D558" i="2"/>
  <c r="F558" i="2"/>
  <c r="G558" i="2"/>
  <c r="I558" i="2"/>
  <c r="K558" i="2"/>
  <c r="L558" i="2"/>
  <c r="D559" i="2" a="1"/>
  <c r="D559" i="2"/>
  <c r="F559" i="2"/>
  <c r="G559" i="2"/>
  <c r="I559" i="2"/>
  <c r="K559" i="2"/>
  <c r="L559" i="2"/>
  <c r="D560" i="2" a="1"/>
  <c r="D560" i="2"/>
  <c r="F560" i="2"/>
  <c r="G560" i="2"/>
  <c r="I560" i="2"/>
  <c r="K560" i="2"/>
  <c r="L560" i="2"/>
  <c r="D561" i="2" a="1"/>
  <c r="D561" i="2"/>
  <c r="F561" i="2"/>
  <c r="G561" i="2"/>
  <c r="I561" i="2"/>
  <c r="K561" i="2"/>
  <c r="L561" i="2"/>
  <c r="D562" i="2" a="1"/>
  <c r="D562" i="2"/>
  <c r="F562" i="2"/>
  <c r="G562" i="2"/>
  <c r="I562" i="2"/>
  <c r="K562" i="2"/>
  <c r="L562" i="2"/>
  <c r="D563" i="2" a="1"/>
  <c r="D563" i="2"/>
  <c r="F563" i="2"/>
  <c r="G563" i="2"/>
  <c r="I563" i="2"/>
  <c r="K563" i="2"/>
  <c r="L563" i="2"/>
  <c r="D564" i="2" a="1"/>
  <c r="D564" i="2"/>
  <c r="F564" i="2"/>
  <c r="G564" i="2"/>
  <c r="I564" i="2"/>
  <c r="K564" i="2"/>
  <c r="L564" i="2"/>
  <c r="D565" i="2" a="1"/>
  <c r="D565" i="2"/>
  <c r="F565" i="2"/>
  <c r="G565" i="2"/>
  <c r="I565" i="2"/>
  <c r="K565" i="2"/>
  <c r="L565" i="2"/>
  <c r="D566" i="2" a="1"/>
  <c r="D566" i="2"/>
  <c r="F566" i="2"/>
  <c r="G566" i="2"/>
  <c r="I566" i="2"/>
  <c r="K566" i="2"/>
  <c r="L566" i="2"/>
  <c r="D567" i="2" a="1"/>
  <c r="D567" i="2"/>
  <c r="F567" i="2"/>
  <c r="G567" i="2"/>
  <c r="I567" i="2"/>
  <c r="K567" i="2"/>
  <c r="L567" i="2"/>
  <c r="D568" i="2" a="1"/>
  <c r="D568" i="2"/>
  <c r="F568" i="2"/>
  <c r="G568" i="2"/>
  <c r="I568" i="2"/>
  <c r="K568" i="2"/>
  <c r="L568" i="2"/>
  <c r="D569" i="2" a="1"/>
  <c r="D569" i="2"/>
  <c r="F569" i="2"/>
  <c r="G569" i="2"/>
  <c r="I569" i="2"/>
  <c r="K569" i="2"/>
  <c r="L569" i="2"/>
  <c r="D570" i="2" a="1"/>
  <c r="D570" i="2"/>
  <c r="F570" i="2"/>
  <c r="G570" i="2"/>
  <c r="I570" i="2"/>
  <c r="K570" i="2"/>
  <c r="L570" i="2"/>
  <c r="D571" i="2" a="1"/>
  <c r="D571" i="2"/>
  <c r="F571" i="2"/>
  <c r="G571" i="2"/>
  <c r="I571" i="2"/>
  <c r="K571" i="2"/>
  <c r="L571" i="2"/>
  <c r="D572" i="2" a="1"/>
  <c r="D572" i="2"/>
  <c r="F572" i="2"/>
  <c r="G572" i="2"/>
  <c r="I572" i="2"/>
  <c r="K572" i="2"/>
  <c r="L572" i="2"/>
  <c r="D573" i="2" a="1"/>
  <c r="D573" i="2"/>
  <c r="F573" i="2"/>
  <c r="G573" i="2"/>
  <c r="I573" i="2"/>
  <c r="K573" i="2"/>
  <c r="L573" i="2"/>
  <c r="D574" i="2" a="1"/>
  <c r="D574" i="2"/>
  <c r="F574" i="2"/>
  <c r="G574" i="2"/>
  <c r="I574" i="2"/>
  <c r="K574" i="2"/>
  <c r="L574" i="2"/>
  <c r="D575" i="2" a="1"/>
  <c r="D575" i="2"/>
  <c r="F575" i="2"/>
  <c r="G575" i="2"/>
  <c r="I575" i="2"/>
  <c r="K575" i="2"/>
  <c r="L575" i="2"/>
  <c r="D576" i="2" a="1"/>
  <c r="D576" i="2"/>
  <c r="F576" i="2"/>
  <c r="G576" i="2"/>
  <c r="I576" i="2"/>
  <c r="K576" i="2"/>
  <c r="L576" i="2"/>
  <c r="D577" i="2" a="1"/>
  <c r="D577" i="2"/>
  <c r="F577" i="2"/>
  <c r="G577" i="2"/>
  <c r="I577" i="2"/>
  <c r="K577" i="2"/>
  <c r="L577" i="2"/>
  <c r="D578" i="2" a="1"/>
  <c r="D578" i="2"/>
  <c r="F578" i="2"/>
  <c r="G578" i="2"/>
  <c r="I578" i="2"/>
  <c r="K578" i="2"/>
  <c r="L578" i="2"/>
  <c r="D579" i="2" a="1"/>
  <c r="D579" i="2"/>
  <c r="F579" i="2"/>
  <c r="G579" i="2"/>
  <c r="I579" i="2"/>
  <c r="K579" i="2"/>
  <c r="L579" i="2"/>
  <c r="D580" i="2" a="1"/>
  <c r="D580" i="2"/>
  <c r="F580" i="2"/>
  <c r="G580" i="2"/>
  <c r="I580" i="2"/>
  <c r="K580" i="2"/>
  <c r="L580" i="2"/>
  <c r="D581" i="2" a="1"/>
  <c r="D581" i="2"/>
  <c r="F581" i="2"/>
  <c r="G581" i="2"/>
  <c r="I581" i="2"/>
  <c r="K581" i="2"/>
  <c r="L581" i="2"/>
  <c r="D582" i="2" a="1"/>
  <c r="D582" i="2"/>
  <c r="F582" i="2"/>
  <c r="G582" i="2"/>
  <c r="I582" i="2"/>
  <c r="K582" i="2"/>
  <c r="L582" i="2"/>
  <c r="D583" i="2" a="1"/>
  <c r="D583" i="2"/>
  <c r="F583" i="2"/>
  <c r="G583" i="2"/>
  <c r="I583" i="2"/>
  <c r="K583" i="2"/>
  <c r="L583" i="2"/>
  <c r="D584" i="2" a="1"/>
  <c r="D584" i="2"/>
  <c r="F584" i="2"/>
  <c r="G584" i="2"/>
  <c r="I584" i="2"/>
  <c r="K584" i="2"/>
  <c r="L584" i="2"/>
  <c r="D585" i="2" a="1"/>
  <c r="D585" i="2"/>
  <c r="F585" i="2"/>
  <c r="G585" i="2"/>
  <c r="I585" i="2"/>
  <c r="K585" i="2"/>
  <c r="L585" i="2"/>
  <c r="D586" i="2" a="1"/>
  <c r="D586" i="2"/>
  <c r="F586" i="2"/>
  <c r="G586" i="2"/>
  <c r="I586" i="2"/>
  <c r="K586" i="2"/>
  <c r="L586" i="2"/>
  <c r="D587" i="2" a="1"/>
  <c r="D587" i="2"/>
  <c r="F587" i="2"/>
  <c r="G587" i="2"/>
  <c r="I587" i="2"/>
  <c r="K587" i="2"/>
  <c r="L587" i="2"/>
  <c r="D588" i="2" a="1"/>
  <c r="D588" i="2"/>
  <c r="F588" i="2"/>
  <c r="G588" i="2"/>
  <c r="I588" i="2"/>
  <c r="K588" i="2"/>
  <c r="L588" i="2"/>
  <c r="D589" i="2" a="1"/>
  <c r="D589" i="2"/>
  <c r="F589" i="2"/>
  <c r="G589" i="2"/>
  <c r="I589" i="2"/>
  <c r="K589" i="2"/>
  <c r="L589" i="2"/>
  <c r="D590" i="2" a="1"/>
  <c r="D590" i="2"/>
  <c r="F590" i="2"/>
  <c r="G590" i="2"/>
  <c r="I590" i="2"/>
  <c r="K590" i="2"/>
  <c r="L590" i="2"/>
  <c r="D591" i="2" a="1"/>
  <c r="D591" i="2"/>
  <c r="F591" i="2"/>
  <c r="G591" i="2"/>
  <c r="I591" i="2"/>
  <c r="K591" i="2"/>
  <c r="L591" i="2"/>
  <c r="D592" i="2" a="1"/>
  <c r="D592" i="2"/>
  <c r="F592" i="2"/>
  <c r="G592" i="2"/>
  <c r="I592" i="2"/>
  <c r="K592" i="2"/>
  <c r="L592" i="2"/>
  <c r="D593" i="2" a="1"/>
  <c r="D593" i="2"/>
  <c r="F593" i="2"/>
  <c r="G593" i="2"/>
  <c r="I593" i="2"/>
  <c r="K593" i="2"/>
  <c r="L593" i="2"/>
  <c r="D594" i="2" a="1"/>
  <c r="D594" i="2"/>
  <c r="F594" i="2"/>
  <c r="G594" i="2"/>
  <c r="I594" i="2"/>
  <c r="K594" i="2"/>
  <c r="L594" i="2"/>
  <c r="D595" i="2" a="1"/>
  <c r="D595" i="2"/>
  <c r="F595" i="2"/>
  <c r="G595" i="2"/>
  <c r="I595" i="2"/>
  <c r="K595" i="2"/>
  <c r="L595" i="2"/>
  <c r="D596" i="2" a="1"/>
  <c r="D596" i="2"/>
  <c r="F596" i="2"/>
  <c r="G596" i="2"/>
  <c r="I596" i="2"/>
  <c r="K596" i="2"/>
  <c r="L596" i="2"/>
  <c r="D597" i="2" a="1"/>
  <c r="D597" i="2"/>
  <c r="F597" i="2"/>
  <c r="G597" i="2"/>
  <c r="I597" i="2"/>
  <c r="K597" i="2"/>
  <c r="L597" i="2"/>
  <c r="D598" i="2" a="1"/>
  <c r="D598" i="2"/>
  <c r="F598" i="2"/>
  <c r="G598" i="2"/>
  <c r="I598" i="2"/>
  <c r="K598" i="2"/>
  <c r="L598" i="2"/>
  <c r="D599" i="2" a="1"/>
  <c r="D599" i="2"/>
  <c r="F599" i="2"/>
  <c r="G599" i="2"/>
  <c r="I599" i="2"/>
  <c r="K599" i="2"/>
  <c r="L599" i="2"/>
  <c r="D600" i="2" a="1"/>
  <c r="D600" i="2"/>
  <c r="F600" i="2"/>
  <c r="G600" i="2"/>
  <c r="I600" i="2"/>
  <c r="K600" i="2"/>
  <c r="L600" i="2"/>
  <c r="D601" i="2" a="1"/>
  <c r="D601" i="2"/>
  <c r="F601" i="2"/>
  <c r="G601" i="2"/>
  <c r="I601" i="2"/>
  <c r="K601" i="2"/>
  <c r="L601" i="2"/>
  <c r="D602" i="2" a="1"/>
  <c r="D602" i="2"/>
  <c r="F602" i="2"/>
  <c r="G602" i="2"/>
  <c r="I602" i="2"/>
  <c r="K602" i="2"/>
  <c r="L602" i="2"/>
  <c r="D603" i="2" a="1"/>
  <c r="D603" i="2"/>
  <c r="F603" i="2"/>
  <c r="G603" i="2"/>
  <c r="I603" i="2"/>
  <c r="K603" i="2"/>
  <c r="L603" i="2"/>
  <c r="D604" i="2" a="1"/>
  <c r="D604" i="2"/>
  <c r="F604" i="2"/>
  <c r="G604" i="2"/>
  <c r="I604" i="2"/>
  <c r="K604" i="2"/>
  <c r="L604" i="2"/>
  <c r="D605" i="2" a="1"/>
  <c r="D605" i="2"/>
  <c r="F605" i="2"/>
  <c r="G605" i="2"/>
  <c r="I605" i="2"/>
  <c r="K605" i="2"/>
  <c r="L605" i="2"/>
  <c r="D606" i="2" a="1"/>
  <c r="D606" i="2"/>
  <c r="F606" i="2"/>
  <c r="G606" i="2"/>
  <c r="I606" i="2"/>
  <c r="K606" i="2"/>
  <c r="L606" i="2"/>
  <c r="D607" i="2" a="1"/>
  <c r="D607" i="2"/>
  <c r="F607" i="2"/>
  <c r="G607" i="2"/>
  <c r="I607" i="2"/>
  <c r="K607" i="2"/>
  <c r="L607" i="2"/>
  <c r="D608" i="2" a="1"/>
  <c r="D608" i="2"/>
  <c r="F608" i="2"/>
  <c r="G608" i="2"/>
  <c r="I608" i="2"/>
  <c r="K608" i="2"/>
  <c r="L608" i="2"/>
  <c r="D609" i="2" a="1"/>
  <c r="D609" i="2"/>
  <c r="F609" i="2"/>
  <c r="G609" i="2"/>
  <c r="I609" i="2"/>
  <c r="K609" i="2"/>
  <c r="L609" i="2"/>
  <c r="D610" i="2" a="1"/>
  <c r="D610" i="2"/>
  <c r="F610" i="2"/>
  <c r="G610" i="2"/>
  <c r="I610" i="2"/>
  <c r="K610" i="2"/>
  <c r="L610" i="2"/>
  <c r="D611" i="2" a="1"/>
  <c r="D611" i="2"/>
  <c r="F611" i="2"/>
  <c r="G611" i="2"/>
  <c r="I611" i="2"/>
  <c r="K611" i="2"/>
  <c r="L611" i="2"/>
  <c r="D612" i="2" a="1"/>
  <c r="D612" i="2"/>
  <c r="F612" i="2"/>
  <c r="G612" i="2"/>
  <c r="I612" i="2"/>
  <c r="K612" i="2"/>
  <c r="L612" i="2"/>
  <c r="D613" i="2" a="1"/>
  <c r="D613" i="2"/>
  <c r="F613" i="2"/>
  <c r="G613" i="2"/>
  <c r="I613" i="2"/>
  <c r="K613" i="2"/>
  <c r="L613" i="2"/>
  <c r="D614" i="2" a="1"/>
  <c r="D614" i="2"/>
  <c r="F614" i="2"/>
  <c r="G614" i="2"/>
  <c r="I614" i="2"/>
  <c r="K614" i="2"/>
  <c r="L614" i="2"/>
  <c r="D615" i="2" a="1"/>
  <c r="D615" i="2"/>
  <c r="F615" i="2"/>
  <c r="G615" i="2"/>
  <c r="I615" i="2"/>
  <c r="K615" i="2"/>
  <c r="L615" i="2"/>
  <c r="D616" i="2" a="1"/>
  <c r="D616" i="2"/>
  <c r="F616" i="2"/>
  <c r="G616" i="2"/>
  <c r="I616" i="2"/>
  <c r="K616" i="2"/>
  <c r="L616" i="2"/>
  <c r="D617" i="2" a="1"/>
  <c r="D617" i="2"/>
  <c r="F617" i="2"/>
  <c r="G617" i="2"/>
  <c r="I617" i="2"/>
  <c r="K617" i="2"/>
  <c r="L617" i="2"/>
  <c r="D618" i="2" a="1"/>
  <c r="D618" i="2"/>
  <c r="F618" i="2"/>
  <c r="G618" i="2"/>
  <c r="I618" i="2"/>
  <c r="K618" i="2"/>
  <c r="L618" i="2"/>
  <c r="D619" i="2" a="1"/>
  <c r="D619" i="2"/>
  <c r="F619" i="2"/>
  <c r="G619" i="2"/>
  <c r="I619" i="2"/>
  <c r="K619" i="2"/>
  <c r="L619" i="2"/>
  <c r="D620" i="2" a="1"/>
  <c r="D620" i="2"/>
  <c r="F620" i="2"/>
  <c r="G620" i="2"/>
  <c r="I620" i="2"/>
  <c r="K620" i="2"/>
  <c r="L620" i="2"/>
  <c r="D621" i="2" a="1"/>
  <c r="D621" i="2"/>
  <c r="F621" i="2"/>
  <c r="G621" i="2"/>
  <c r="I621" i="2"/>
  <c r="K621" i="2"/>
  <c r="L621" i="2"/>
  <c r="D622" i="2" a="1"/>
  <c r="D622" i="2"/>
  <c r="F622" i="2"/>
  <c r="G622" i="2"/>
  <c r="I622" i="2"/>
  <c r="K622" i="2"/>
  <c r="L622" i="2"/>
  <c r="D623" i="2" a="1"/>
  <c r="D623" i="2"/>
  <c r="F623" i="2"/>
  <c r="G623" i="2"/>
  <c r="I623" i="2"/>
  <c r="K623" i="2"/>
  <c r="L623" i="2"/>
  <c r="D624" i="2" a="1"/>
  <c r="D624" i="2"/>
  <c r="F624" i="2"/>
  <c r="G624" i="2"/>
  <c r="I624" i="2"/>
  <c r="K624" i="2"/>
  <c r="L624" i="2"/>
  <c r="D625" i="2" a="1"/>
  <c r="D625" i="2"/>
  <c r="F625" i="2"/>
  <c r="G625" i="2"/>
  <c r="I625" i="2"/>
  <c r="K625" i="2"/>
  <c r="L625" i="2"/>
  <c r="D626" i="2" a="1"/>
  <c r="D626" i="2"/>
  <c r="F626" i="2"/>
  <c r="G626" i="2"/>
  <c r="I626" i="2"/>
  <c r="K626" i="2"/>
  <c r="L626" i="2"/>
  <c r="D627" i="2" a="1"/>
  <c r="D627" i="2"/>
  <c r="F627" i="2"/>
  <c r="G627" i="2"/>
  <c r="I627" i="2"/>
  <c r="K627" i="2"/>
  <c r="L627" i="2"/>
  <c r="D628" i="2" a="1"/>
  <c r="D628" i="2"/>
  <c r="F628" i="2"/>
  <c r="G628" i="2"/>
  <c r="I628" i="2"/>
  <c r="K628" i="2"/>
  <c r="L628" i="2"/>
  <c r="D629" i="2" a="1"/>
  <c r="D629" i="2"/>
  <c r="F629" i="2"/>
  <c r="G629" i="2"/>
  <c r="I629" i="2"/>
  <c r="K629" i="2"/>
  <c r="L629" i="2"/>
  <c r="D630" i="2" a="1"/>
  <c r="D630" i="2"/>
  <c r="F630" i="2"/>
  <c r="G630" i="2"/>
  <c r="I630" i="2"/>
  <c r="K630" i="2"/>
  <c r="L630" i="2"/>
  <c r="D631" i="2" a="1"/>
  <c r="D631" i="2"/>
  <c r="F631" i="2"/>
  <c r="G631" i="2"/>
  <c r="I631" i="2"/>
  <c r="K631" i="2"/>
  <c r="L631" i="2"/>
  <c r="D632" i="2" a="1"/>
  <c r="D632" i="2"/>
  <c r="F632" i="2"/>
  <c r="G632" i="2"/>
  <c r="I632" i="2"/>
  <c r="K632" i="2"/>
  <c r="L632" i="2"/>
  <c r="D633" i="2" a="1"/>
  <c r="D633" i="2"/>
  <c r="F633" i="2"/>
  <c r="G633" i="2"/>
  <c r="I633" i="2"/>
  <c r="K633" i="2"/>
  <c r="L633" i="2"/>
  <c r="D634" i="2" a="1"/>
  <c r="D634" i="2"/>
  <c r="F634" i="2"/>
  <c r="G634" i="2"/>
  <c r="I634" i="2"/>
  <c r="K634" i="2"/>
  <c r="L634" i="2"/>
  <c r="D635" i="2" a="1"/>
  <c r="D635" i="2"/>
  <c r="F635" i="2"/>
  <c r="G635" i="2"/>
  <c r="I635" i="2"/>
  <c r="K635" i="2"/>
  <c r="L635" i="2"/>
  <c r="D636" i="2" a="1"/>
  <c r="D636" i="2"/>
  <c r="F636" i="2"/>
  <c r="G636" i="2"/>
  <c r="I636" i="2"/>
  <c r="K636" i="2"/>
  <c r="L636" i="2"/>
  <c r="D637" i="2" a="1"/>
  <c r="D637" i="2"/>
  <c r="F637" i="2"/>
  <c r="G637" i="2"/>
  <c r="I637" i="2"/>
  <c r="K637" i="2"/>
  <c r="L637" i="2"/>
  <c r="D638" i="2" a="1"/>
  <c r="D638" i="2"/>
  <c r="F638" i="2"/>
  <c r="G638" i="2"/>
  <c r="I638" i="2"/>
  <c r="K638" i="2"/>
  <c r="L638" i="2"/>
  <c r="D639" i="2" a="1"/>
  <c r="D639" i="2"/>
  <c r="F639" i="2"/>
  <c r="G639" i="2"/>
  <c r="I639" i="2"/>
  <c r="K639" i="2"/>
  <c r="L639" i="2"/>
  <c r="D640" i="2" a="1"/>
  <c r="D640" i="2"/>
  <c r="F640" i="2"/>
  <c r="G640" i="2"/>
  <c r="I640" i="2"/>
  <c r="K640" i="2"/>
  <c r="L640" i="2"/>
  <c r="D641" i="2" a="1"/>
  <c r="D641" i="2"/>
  <c r="F641" i="2"/>
  <c r="G641" i="2"/>
  <c r="I641" i="2"/>
  <c r="K641" i="2"/>
  <c r="L641" i="2"/>
  <c r="D642" i="2" a="1"/>
  <c r="D642" i="2"/>
  <c r="F642" i="2"/>
  <c r="G642" i="2"/>
  <c r="I642" i="2"/>
  <c r="K642" i="2"/>
  <c r="L642" i="2"/>
  <c r="D643" i="2" a="1"/>
  <c r="D643" i="2"/>
  <c r="F643" i="2"/>
  <c r="G643" i="2"/>
  <c r="I643" i="2"/>
  <c r="K643" i="2"/>
  <c r="L643" i="2"/>
  <c r="D644" i="2" a="1"/>
  <c r="D644" i="2"/>
  <c r="F644" i="2"/>
  <c r="G644" i="2"/>
  <c r="I644" i="2"/>
  <c r="K644" i="2"/>
  <c r="L644" i="2"/>
  <c r="D645" i="2" a="1"/>
  <c r="D645" i="2"/>
  <c r="F645" i="2"/>
  <c r="G645" i="2"/>
  <c r="I645" i="2"/>
  <c r="K645" i="2"/>
  <c r="L645" i="2"/>
  <c r="D646" i="2" a="1"/>
  <c r="D646" i="2"/>
  <c r="F646" i="2"/>
  <c r="G646" i="2"/>
  <c r="I646" i="2"/>
  <c r="K646" i="2"/>
  <c r="L646" i="2"/>
  <c r="D647" i="2" a="1"/>
  <c r="D647" i="2"/>
  <c r="F647" i="2"/>
  <c r="G647" i="2"/>
  <c r="I647" i="2"/>
  <c r="K647" i="2"/>
  <c r="L647" i="2"/>
  <c r="D648" i="2" a="1"/>
  <c r="D648" i="2"/>
  <c r="F648" i="2"/>
  <c r="G648" i="2"/>
  <c r="I648" i="2"/>
  <c r="K648" i="2"/>
  <c r="L648" i="2"/>
  <c r="D649" i="2" a="1"/>
  <c r="D649" i="2"/>
  <c r="F649" i="2"/>
  <c r="G649" i="2"/>
  <c r="I649" i="2"/>
  <c r="K649" i="2"/>
  <c r="L649" i="2"/>
  <c r="D650" i="2" a="1"/>
  <c r="D650" i="2"/>
  <c r="F650" i="2"/>
  <c r="G650" i="2"/>
  <c r="I650" i="2"/>
  <c r="K650" i="2"/>
  <c r="L650" i="2"/>
  <c r="D651" i="2" a="1"/>
  <c r="D651" i="2"/>
  <c r="F651" i="2"/>
  <c r="G651" i="2"/>
  <c r="I651" i="2"/>
  <c r="K651" i="2"/>
  <c r="L651" i="2"/>
  <c r="D652" i="2" a="1"/>
  <c r="D652" i="2"/>
  <c r="F652" i="2"/>
  <c r="G652" i="2"/>
  <c r="I652" i="2"/>
  <c r="K652" i="2"/>
  <c r="L652" i="2"/>
  <c r="D653" i="2" a="1"/>
  <c r="D653" i="2"/>
  <c r="F653" i="2"/>
  <c r="G653" i="2"/>
  <c r="I653" i="2"/>
  <c r="K653" i="2"/>
  <c r="L653" i="2"/>
  <c r="D654" i="2" a="1"/>
  <c r="D654" i="2"/>
  <c r="F654" i="2"/>
  <c r="G654" i="2"/>
  <c r="I654" i="2"/>
  <c r="K654" i="2"/>
  <c r="L654" i="2"/>
  <c r="D655" i="2" a="1"/>
  <c r="D655" i="2"/>
  <c r="F655" i="2"/>
  <c r="G655" i="2"/>
  <c r="I655" i="2"/>
  <c r="K655" i="2"/>
  <c r="L655" i="2"/>
  <c r="D656" i="2" a="1"/>
  <c r="D656" i="2"/>
  <c r="F656" i="2"/>
  <c r="G656" i="2"/>
  <c r="I656" i="2"/>
  <c r="K656" i="2"/>
  <c r="L656" i="2"/>
  <c r="D657" i="2" a="1"/>
  <c r="D657" i="2"/>
  <c r="F657" i="2"/>
  <c r="G657" i="2"/>
  <c r="I657" i="2"/>
  <c r="K657" i="2"/>
  <c r="L657" i="2"/>
  <c r="D658" i="2" a="1"/>
  <c r="D658" i="2"/>
  <c r="F658" i="2"/>
  <c r="G658" i="2"/>
  <c r="I658" i="2"/>
  <c r="K658" i="2"/>
  <c r="L658" i="2"/>
  <c r="D659" i="2" a="1"/>
  <c r="D659" i="2"/>
  <c r="F659" i="2"/>
  <c r="G659" i="2"/>
  <c r="I659" i="2"/>
  <c r="K659" i="2"/>
  <c r="L659" i="2"/>
  <c r="D660" i="2" a="1"/>
  <c r="D660" i="2"/>
  <c r="F660" i="2"/>
  <c r="G660" i="2"/>
  <c r="I660" i="2"/>
  <c r="K660" i="2"/>
  <c r="L660" i="2"/>
  <c r="D661" i="2" a="1"/>
  <c r="D661" i="2"/>
  <c r="F661" i="2"/>
  <c r="G661" i="2"/>
  <c r="I661" i="2"/>
  <c r="K661" i="2"/>
  <c r="L661" i="2"/>
  <c r="D662" i="2" a="1"/>
  <c r="D662" i="2"/>
  <c r="F662" i="2"/>
  <c r="G662" i="2"/>
  <c r="I662" i="2"/>
  <c r="K662" i="2"/>
  <c r="L662" i="2"/>
  <c r="D663" i="2" a="1"/>
  <c r="D663" i="2"/>
  <c r="F663" i="2"/>
  <c r="G663" i="2"/>
  <c r="I663" i="2"/>
  <c r="K663" i="2"/>
  <c r="L663" i="2"/>
  <c r="D664" i="2" a="1"/>
  <c r="D664" i="2"/>
  <c r="F664" i="2"/>
  <c r="G664" i="2"/>
  <c r="I664" i="2"/>
  <c r="K664" i="2"/>
  <c r="L664" i="2"/>
  <c r="D665" i="2" a="1"/>
  <c r="D665" i="2"/>
  <c r="F665" i="2"/>
  <c r="G665" i="2"/>
  <c r="I665" i="2"/>
  <c r="K665" i="2"/>
  <c r="L665" i="2"/>
  <c r="D666" i="2" a="1"/>
  <c r="D666" i="2"/>
  <c r="F666" i="2"/>
  <c r="G666" i="2"/>
  <c r="I666" i="2"/>
  <c r="K666" i="2"/>
  <c r="L666" i="2"/>
  <c r="D667" i="2" a="1"/>
  <c r="D667" i="2"/>
  <c r="F667" i="2"/>
  <c r="G667" i="2"/>
  <c r="I667" i="2"/>
  <c r="K667" i="2"/>
  <c r="L667" i="2"/>
  <c r="D668" i="2" a="1"/>
  <c r="D668" i="2"/>
  <c r="F668" i="2"/>
  <c r="G668" i="2"/>
  <c r="I668" i="2"/>
  <c r="K668" i="2"/>
  <c r="L668" i="2"/>
  <c r="D669" i="2" a="1"/>
  <c r="D669" i="2"/>
  <c r="F669" i="2"/>
  <c r="G669" i="2"/>
  <c r="I669" i="2"/>
  <c r="K669" i="2"/>
  <c r="L669" i="2"/>
  <c r="D670" i="2" a="1"/>
  <c r="D670" i="2"/>
  <c r="F670" i="2"/>
  <c r="G670" i="2"/>
  <c r="I670" i="2"/>
  <c r="K670" i="2"/>
  <c r="L670" i="2"/>
  <c r="D671" i="2" a="1"/>
  <c r="D671" i="2"/>
  <c r="F671" i="2"/>
  <c r="G671" i="2"/>
  <c r="I671" i="2"/>
  <c r="K671" i="2"/>
  <c r="L671" i="2"/>
  <c r="D672" i="2" a="1"/>
  <c r="D672" i="2"/>
  <c r="F672" i="2"/>
  <c r="G672" i="2"/>
  <c r="I672" i="2"/>
  <c r="K672" i="2"/>
  <c r="L672" i="2"/>
  <c r="D673" i="2" a="1"/>
  <c r="D673" i="2"/>
  <c r="F673" i="2"/>
  <c r="G673" i="2"/>
  <c r="I673" i="2"/>
  <c r="K673" i="2"/>
  <c r="L673" i="2"/>
  <c r="D674" i="2" a="1"/>
  <c r="D674" i="2"/>
  <c r="F674" i="2"/>
  <c r="G674" i="2"/>
  <c r="I674" i="2"/>
  <c r="K674" i="2"/>
  <c r="L674" i="2"/>
  <c r="D675" i="2" a="1"/>
  <c r="D675" i="2"/>
  <c r="F675" i="2"/>
  <c r="G675" i="2"/>
  <c r="I675" i="2"/>
  <c r="K675" i="2"/>
  <c r="L675" i="2"/>
  <c r="D676" i="2" a="1"/>
  <c r="D676" i="2"/>
  <c r="F676" i="2"/>
  <c r="G676" i="2"/>
  <c r="I676" i="2"/>
  <c r="K676" i="2"/>
  <c r="L676" i="2"/>
  <c r="D677" i="2" a="1"/>
  <c r="D677" i="2"/>
  <c r="F677" i="2"/>
  <c r="G677" i="2"/>
  <c r="I677" i="2" s="1"/>
  <c r="K677" i="2" s="1"/>
  <c r="L677" i="2"/>
  <c r="D678" i="2" a="1"/>
  <c r="D678" i="2" s="1"/>
  <c r="F678" i="2"/>
  <c r="G678" i="2"/>
  <c r="I678" i="2" s="1"/>
  <c r="K678" i="2" s="1"/>
  <c r="L678" i="2"/>
  <c r="D679" i="2" a="1"/>
  <c r="D679" i="2" s="1"/>
  <c r="F679" i="2"/>
  <c r="G679" i="2"/>
  <c r="I679" i="2" s="1"/>
  <c r="K679" i="2" s="1"/>
  <c r="L679" i="2"/>
  <c r="D680" i="2" a="1"/>
  <c r="D680" i="2"/>
  <c r="F680" i="2"/>
  <c r="G680" i="2"/>
  <c r="I680" i="2"/>
  <c r="K680" i="2"/>
  <c r="L680" i="2"/>
  <c r="D681" i="2" a="1"/>
  <c r="D681" i="2" s="1"/>
  <c r="F681" i="2"/>
  <c r="G681" i="2"/>
  <c r="I681" i="2" s="1"/>
  <c r="K681" i="2" s="1"/>
  <c r="L681" i="2"/>
  <c r="D682" i="2" a="1"/>
  <c r="D682" i="2" s="1"/>
  <c r="F682" i="2"/>
  <c r="G682" i="2"/>
  <c r="I682" i="2" s="1"/>
  <c r="K682" i="2" s="1"/>
  <c r="L682" i="2"/>
  <c r="D683" i="2" a="1"/>
  <c r="D683" i="2"/>
  <c r="F683" i="2"/>
  <c r="G683" i="2"/>
  <c r="I683" i="2"/>
  <c r="K683" i="2"/>
  <c r="L683" i="2"/>
  <c r="D684" i="2" a="1"/>
  <c r="D684" i="2" s="1"/>
  <c r="F684" i="2"/>
  <c r="G684" i="2"/>
  <c r="I684" i="2" s="1"/>
  <c r="K684" i="2" s="1"/>
  <c r="L684" i="2"/>
  <c r="D685" i="2" a="1"/>
  <c r="D685" i="2" s="1"/>
  <c r="F685" i="2"/>
  <c r="G685" i="2"/>
  <c r="I685" i="2" s="1"/>
  <c r="K685" i="2" s="1"/>
  <c r="L685" i="2"/>
  <c r="D686" i="2" a="1"/>
  <c r="D686" i="2"/>
  <c r="F686" i="2"/>
  <c r="G686" i="2"/>
  <c r="I686" i="2"/>
  <c r="K686" i="2"/>
  <c r="L686" i="2"/>
  <c r="D687" i="2" a="1"/>
  <c r="D687" i="2" s="1"/>
  <c r="F687" i="2"/>
  <c r="G687" i="2"/>
  <c r="I687" i="2" s="1"/>
  <c r="K687" i="2" s="1"/>
  <c r="L687" i="2"/>
  <c r="D688" i="2" a="1"/>
  <c r="D688" i="2" s="1"/>
  <c r="F688" i="2"/>
  <c r="G688" i="2"/>
  <c r="I688" i="2" s="1"/>
  <c r="K688" i="2" s="1"/>
  <c r="L688" i="2"/>
  <c r="D689" i="2" a="1"/>
  <c r="D689" i="2" s="1"/>
  <c r="F689" i="2"/>
  <c r="G689" i="2"/>
  <c r="I689" i="2" s="1"/>
  <c r="K689" i="2" s="1"/>
  <c r="L689" i="2"/>
  <c r="D690" i="2" a="1"/>
  <c r="D690" i="2" s="1"/>
  <c r="F690" i="2"/>
  <c r="G690" i="2"/>
  <c r="I690" i="2" s="1"/>
  <c r="K690" i="2" s="1"/>
  <c r="L690" i="2"/>
  <c r="D691" i="2" a="1"/>
  <c r="D691" i="2" s="1"/>
  <c r="F691" i="2"/>
  <c r="G691" i="2"/>
  <c r="I691" i="2" s="1"/>
  <c r="K691" i="2" s="1"/>
  <c r="L691" i="2"/>
  <c r="D692" i="2" a="1"/>
  <c r="D692" i="2" s="1"/>
  <c r="F692" i="2"/>
  <c r="G692" i="2"/>
  <c r="I692" i="2" s="1"/>
  <c r="K692" i="2" s="1"/>
  <c r="L692" i="2"/>
  <c r="D693" i="2" a="1"/>
  <c r="D693" i="2" s="1"/>
  <c r="F693" i="2"/>
  <c r="G693" i="2"/>
  <c r="I693" i="2" s="1"/>
  <c r="K693" i="2" s="1"/>
  <c r="L693" i="2"/>
  <c r="D694" i="2" a="1"/>
  <c r="D694" i="2" s="1"/>
  <c r="F694" i="2"/>
  <c r="G694" i="2"/>
  <c r="I694" i="2" s="1"/>
  <c r="K694" i="2" s="1"/>
  <c r="L694" i="2"/>
  <c r="D695" i="2" a="1"/>
  <c r="D695" i="2" s="1"/>
  <c r="F695" i="2"/>
  <c r="G695" i="2"/>
  <c r="I695" i="2" s="1"/>
  <c r="K695" i="2" s="1"/>
  <c r="L695" i="2"/>
  <c r="D696" i="2" a="1"/>
  <c r="D696" i="2"/>
  <c r="F696" i="2"/>
  <c r="G696" i="2"/>
  <c r="I696" i="2"/>
  <c r="K696" i="2" s="1"/>
  <c r="L696" i="2"/>
  <c r="D697" i="2" a="1"/>
  <c r="D697" i="2" s="1"/>
  <c r="F697" i="2"/>
  <c r="G697" i="2"/>
  <c r="I697" i="2" s="1"/>
  <c r="K697" i="2" s="1"/>
  <c r="L697" i="2"/>
  <c r="D698" i="2" a="1"/>
  <c r="D698" i="2" s="1"/>
  <c r="F698" i="2"/>
  <c r="G698" i="2"/>
  <c r="I698" i="2" s="1"/>
  <c r="K698" i="2" s="1"/>
  <c r="L698" i="2"/>
  <c r="D699" i="2" a="1"/>
  <c r="D699" i="2"/>
  <c r="F699" i="2"/>
  <c r="G699" i="2"/>
  <c r="I699" i="2"/>
  <c r="K699" i="2" s="1"/>
  <c r="L699" i="2"/>
  <c r="D700" i="2" a="1"/>
  <c r="D700" i="2" s="1"/>
  <c r="F700" i="2"/>
  <c r="G700" i="2"/>
  <c r="I700" i="2" s="1"/>
  <c r="K700" i="2" s="1"/>
  <c r="L700" i="2"/>
  <c r="D701" i="2" a="1"/>
  <c r="D701" i="2" s="1"/>
  <c r="F701" i="2"/>
  <c r="G701" i="2"/>
  <c r="I701" i="2" s="1"/>
  <c r="K701" i="2" s="1"/>
  <c r="L701" i="2"/>
  <c r="D702" i="2" a="1"/>
  <c r="D702" i="2"/>
  <c r="F702" i="2"/>
  <c r="G702" i="2"/>
  <c r="I702" i="2"/>
  <c r="K702" i="2"/>
  <c r="L702" i="2"/>
  <c r="D703" i="2" a="1"/>
  <c r="D703" i="2" s="1"/>
  <c r="F703" i="2"/>
  <c r="G703" i="2"/>
  <c r="I703" i="2" s="1"/>
  <c r="K703" i="2" s="1"/>
  <c r="L703" i="2"/>
  <c r="D704" i="2" a="1"/>
  <c r="D704" i="2" s="1"/>
  <c r="F704" i="2"/>
  <c r="G704" i="2"/>
  <c r="I704" i="2" s="1"/>
  <c r="K704" i="2" s="1"/>
  <c r="L704" i="2"/>
  <c r="D705" i="2" a="1"/>
  <c r="D705" i="2"/>
  <c r="F705" i="2"/>
  <c r="G705" i="2"/>
  <c r="I705" i="2"/>
  <c r="K705" i="2"/>
  <c r="L705" i="2"/>
  <c r="D706" i="2" a="1"/>
  <c r="D706" i="2" s="1"/>
  <c r="F706" i="2"/>
  <c r="G706" i="2"/>
  <c r="I706" i="2" s="1"/>
  <c r="K706" i="2" s="1"/>
  <c r="L706" i="2"/>
  <c r="D707" i="2" a="1"/>
  <c r="D707" i="2" s="1"/>
  <c r="F707" i="2"/>
  <c r="G707" i="2"/>
  <c r="I707" i="2" s="1"/>
  <c r="K707" i="2" s="1"/>
  <c r="L707" i="2"/>
  <c r="D708" i="2" a="1"/>
  <c r="D708" i="2"/>
  <c r="F708" i="2"/>
  <c r="G708" i="2"/>
  <c r="I708" i="2"/>
  <c r="K708" i="2"/>
  <c r="L708" i="2"/>
  <c r="D709" i="2" a="1"/>
  <c r="D709" i="2" s="1"/>
  <c r="F709" i="2"/>
  <c r="G709" i="2"/>
  <c r="I709" i="2" s="1"/>
  <c r="K709" i="2" s="1"/>
  <c r="L709" i="2"/>
  <c r="D710" i="2" a="1"/>
  <c r="D710" i="2" s="1"/>
  <c r="F710" i="2"/>
  <c r="G710" i="2"/>
  <c r="I710" i="2" s="1"/>
  <c r="K710" i="2" s="1"/>
  <c r="L710" i="2"/>
  <c r="D711" i="2" a="1"/>
  <c r="D711" i="2"/>
  <c r="F711" i="2"/>
  <c r="G711" i="2"/>
  <c r="I711" i="2"/>
  <c r="K711" i="2"/>
  <c r="L711" i="2"/>
  <c r="D712" i="2" a="1"/>
  <c r="D712" i="2"/>
  <c r="F712" i="2"/>
  <c r="G712" i="2"/>
  <c r="I712" i="2"/>
  <c r="K712" i="2" s="1"/>
  <c r="L712" i="2"/>
  <c r="D713" i="2" a="1"/>
  <c r="D713" i="2" s="1"/>
  <c r="F713" i="2"/>
  <c r="G713" i="2"/>
  <c r="I713" i="2" s="1"/>
  <c r="K713" i="2" s="1"/>
  <c r="L713" i="2"/>
  <c r="D714" i="2" a="1"/>
  <c r="D714" i="2"/>
  <c r="F714" i="2"/>
  <c r="G714" i="2"/>
  <c r="I714" i="2"/>
  <c r="K714" i="2"/>
  <c r="L714" i="2"/>
  <c r="D715" i="2" a="1"/>
  <c r="D715" i="2"/>
  <c r="F715" i="2"/>
  <c r="G715" i="2"/>
  <c r="I715" i="2"/>
  <c r="K715" i="2" s="1"/>
  <c r="L715" i="2"/>
  <c r="D716" i="2" a="1"/>
  <c r="D716" i="2" s="1"/>
  <c r="F716" i="2"/>
  <c r="G716" i="2"/>
  <c r="I716" i="2" s="1"/>
  <c r="K716" i="2" s="1"/>
  <c r="L716" i="2"/>
  <c r="D717" i="2" a="1"/>
  <c r="D717" i="2"/>
  <c r="F717" i="2"/>
  <c r="G717" i="2"/>
  <c r="I717" i="2"/>
  <c r="K717" i="2"/>
  <c r="L717" i="2"/>
  <c r="D718" i="2" a="1"/>
  <c r="D718" i="2"/>
  <c r="F718" i="2"/>
  <c r="G718" i="2"/>
  <c r="I718" i="2"/>
  <c r="K718" i="2" s="1"/>
  <c r="L718" i="2"/>
  <c r="D719" i="2" a="1"/>
  <c r="D719" i="2" s="1"/>
  <c r="F719" i="2"/>
  <c r="G719" i="2"/>
  <c r="I719" i="2" s="1"/>
  <c r="K719" i="2" s="1"/>
  <c r="L719" i="2"/>
  <c r="D720" i="2" a="1"/>
  <c r="D720" i="2"/>
  <c r="F720" i="2"/>
  <c r="G720" i="2"/>
  <c r="I720" i="2"/>
  <c r="K720" i="2"/>
  <c r="L720" i="2"/>
  <c r="D721" i="2" a="1"/>
  <c r="D721" i="2"/>
  <c r="F721" i="2"/>
  <c r="G721" i="2"/>
  <c r="I721" i="2"/>
  <c r="K721" i="2" s="1"/>
  <c r="L721" i="2"/>
  <c r="D722" i="2" a="1"/>
  <c r="D722" i="2" s="1"/>
  <c r="F722" i="2"/>
  <c r="G722" i="2"/>
  <c r="I722" i="2" s="1"/>
  <c r="K722" i="2" s="1"/>
  <c r="L722" i="2"/>
  <c r="D723" i="2" a="1"/>
  <c r="D723" i="2"/>
  <c r="F723" i="2"/>
  <c r="G723" i="2"/>
  <c r="I723" i="2"/>
  <c r="K723" i="2"/>
  <c r="L723" i="2"/>
  <c r="D724" i="2" a="1"/>
  <c r="D724" i="2"/>
  <c r="F724" i="2"/>
  <c r="G724" i="2"/>
  <c r="I724" i="2"/>
  <c r="K724" i="2" s="1"/>
  <c r="L724" i="2"/>
  <c r="D725" i="2" a="1"/>
  <c r="D725" i="2" s="1"/>
  <c r="F725" i="2"/>
  <c r="G725" i="2"/>
  <c r="I725" i="2" s="1"/>
  <c r="K725" i="2" s="1"/>
  <c r="L725" i="2"/>
  <c r="D726" i="2" a="1"/>
  <c r="D726" i="2"/>
  <c r="F726" i="2"/>
  <c r="G726" i="2"/>
  <c r="I726" i="2"/>
  <c r="K726" i="2"/>
  <c r="L726" i="2"/>
  <c r="D727" i="2" a="1"/>
  <c r="D727" i="2"/>
  <c r="F727" i="2"/>
  <c r="G727" i="2"/>
  <c r="I727" i="2"/>
  <c r="K727" i="2" s="1"/>
  <c r="L727" i="2"/>
  <c r="D728" i="2" a="1"/>
  <c r="D728" i="2" s="1"/>
  <c r="F728" i="2"/>
  <c r="G728" i="2"/>
  <c r="I728" i="2" s="1"/>
  <c r="K728" i="2" s="1"/>
  <c r="D729" i="2" a="1"/>
  <c r="D729" i="2"/>
  <c r="F729" i="2"/>
  <c r="G729" i="2"/>
  <c r="I729" i="2"/>
  <c r="K729" i="2"/>
  <c r="L729" i="2"/>
  <c r="D730" i="2" a="1"/>
  <c r="D730" i="2"/>
  <c r="F730" i="2"/>
  <c r="G730" i="2"/>
  <c r="I730" i="2"/>
  <c r="K730" i="2" s="1"/>
  <c r="L730" i="2"/>
  <c r="D731" i="2" a="1"/>
  <c r="D731" i="2" s="1"/>
  <c r="F731" i="2"/>
  <c r="G731" i="2"/>
  <c r="I731" i="2" s="1"/>
  <c r="K731" i="2" s="1"/>
  <c r="L731" i="2"/>
  <c r="D732" i="2" a="1"/>
  <c r="D732" i="2"/>
  <c r="F732" i="2"/>
  <c r="G732" i="2"/>
  <c r="I732" i="2"/>
  <c r="K732" i="2"/>
  <c r="L732" i="2"/>
  <c r="D733" i="2" a="1"/>
  <c r="D733" i="2"/>
  <c r="F733" i="2"/>
  <c r="G733" i="2"/>
  <c r="I733" i="2"/>
  <c r="K733" i="2" s="1"/>
  <c r="L733" i="2"/>
  <c r="D734" i="2" a="1"/>
  <c r="D734" i="2" s="1"/>
  <c r="F734" i="2"/>
  <c r="G734" i="2"/>
  <c r="I734" i="2" s="1"/>
  <c r="K734" i="2" s="1"/>
  <c r="L734" i="2"/>
  <c r="D735" i="2" a="1"/>
  <c r="D735" i="2"/>
  <c r="F735" i="2"/>
  <c r="G735" i="2"/>
  <c r="I735" i="2"/>
  <c r="K735" i="2"/>
  <c r="L735" i="2"/>
  <c r="D736" i="2" a="1"/>
  <c r="D736" i="2"/>
  <c r="F736" i="2"/>
  <c r="G736" i="2"/>
  <c r="I736" i="2"/>
  <c r="K736" i="2" s="1"/>
  <c r="L736" i="2"/>
  <c r="D737" i="2" a="1"/>
  <c r="D737" i="2" s="1"/>
  <c r="F737" i="2"/>
  <c r="G737" i="2"/>
  <c r="I737" i="2" s="1"/>
  <c r="K737" i="2" s="1"/>
  <c r="D738" i="2" a="1"/>
  <c r="D738" i="2"/>
  <c r="F738" i="2"/>
  <c r="G738" i="2"/>
  <c r="I738" i="2"/>
  <c r="K738" i="2"/>
  <c r="L738" i="2"/>
  <c r="D739" i="2" a="1"/>
  <c r="D739" i="2"/>
  <c r="F739" i="2"/>
  <c r="G739" i="2"/>
  <c r="I739" i="2" s="1"/>
  <c r="K739" i="2" s="1"/>
  <c r="D740" i="2" a="1"/>
  <c r="D740" i="2" s="1"/>
  <c r="F740" i="2"/>
  <c r="G740" i="2"/>
  <c r="I740" i="2" s="1"/>
  <c r="K740" i="2"/>
  <c r="D741" i="2" a="1"/>
  <c r="D741" i="2"/>
  <c r="F741" i="2"/>
  <c r="G741" i="2"/>
  <c r="I741" i="2"/>
  <c r="K741" i="2" s="1"/>
  <c r="L741" i="2"/>
  <c r="D742" i="2" a="1"/>
  <c r="D742" i="2" s="1"/>
  <c r="F742" i="2"/>
  <c r="G742" i="2"/>
  <c r="I742" i="2" s="1"/>
  <c r="K742" i="2" s="1"/>
  <c r="D743" i="2" a="1"/>
  <c r="D743" i="2" s="1"/>
  <c r="F743" i="2"/>
  <c r="G743" i="2"/>
  <c r="I743" i="2" s="1"/>
  <c r="K743" i="2"/>
  <c r="D744" i="2" a="1"/>
  <c r="D744" i="2"/>
  <c r="F744" i="2"/>
  <c r="G744" i="2"/>
  <c r="I744" i="2"/>
  <c r="K744" i="2" s="1"/>
  <c r="L744" i="2"/>
  <c r="D745" i="2" a="1"/>
  <c r="D745" i="2" s="1"/>
  <c r="F745" i="2"/>
  <c r="G745" i="2"/>
  <c r="I745" i="2" s="1"/>
  <c r="K745" i="2" s="1"/>
  <c r="D746" i="2" a="1"/>
  <c r="D746" i="2" s="1"/>
  <c r="F746" i="2"/>
  <c r="G746" i="2"/>
  <c r="I746" i="2" s="1"/>
  <c r="K746" i="2"/>
  <c r="D747" i="2" a="1"/>
  <c r="D747" i="2"/>
  <c r="F747" i="2"/>
  <c r="G747" i="2"/>
  <c r="I747" i="2"/>
  <c r="K747" i="2" s="1"/>
  <c r="L747" i="2"/>
  <c r="D748" i="2" a="1"/>
  <c r="D748" i="2" s="1"/>
  <c r="F748" i="2"/>
  <c r="G748" i="2"/>
  <c r="I748" i="2" s="1"/>
  <c r="K748" i="2" s="1"/>
  <c r="D749" i="2" a="1"/>
  <c r="D749" i="2" s="1"/>
  <c r="F749" i="2"/>
  <c r="G749" i="2"/>
  <c r="I749" i="2" s="1"/>
  <c r="K749" i="2"/>
  <c r="D750" i="2" a="1"/>
  <c r="D750" i="2"/>
  <c r="F750" i="2"/>
  <c r="G750" i="2"/>
  <c r="I750" i="2"/>
  <c r="K750" i="2" s="1"/>
  <c r="L750" i="2"/>
  <c r="D751" i="2" a="1"/>
  <c r="D751" i="2" s="1"/>
  <c r="F751" i="2"/>
  <c r="G751" i="2"/>
  <c r="I751" i="2" s="1"/>
  <c r="K751" i="2" s="1"/>
  <c r="D752" i="2" a="1"/>
  <c r="D752" i="2" s="1"/>
  <c r="F752" i="2"/>
  <c r="G752" i="2"/>
  <c r="I752" i="2" s="1"/>
  <c r="K752" i="2"/>
  <c r="D753" i="2" a="1"/>
  <c r="D753" i="2"/>
  <c r="F753" i="2"/>
  <c r="G753" i="2"/>
  <c r="I753" i="2"/>
  <c r="K753" i="2" s="1"/>
  <c r="L753" i="2"/>
  <c r="D754" i="2" a="1"/>
  <c r="D754" i="2" s="1"/>
  <c r="F754" i="2"/>
  <c r="G754" i="2"/>
  <c r="I754" i="2" s="1"/>
  <c r="K754" i="2" s="1"/>
  <c r="D755" i="2" a="1"/>
  <c r="D755" i="2" s="1"/>
  <c r="F755" i="2"/>
  <c r="G755" i="2"/>
  <c r="I755" i="2" s="1"/>
  <c r="K755" i="2"/>
  <c r="D756" i="2" a="1"/>
  <c r="D756" i="2"/>
  <c r="F756" i="2"/>
  <c r="G756" i="2"/>
  <c r="I756" i="2"/>
  <c r="K756" i="2" s="1"/>
  <c r="L756" i="2"/>
  <c r="D757" i="2" a="1"/>
  <c r="D757" i="2" s="1"/>
  <c r="F757" i="2"/>
  <c r="G757" i="2"/>
  <c r="I757" i="2" s="1"/>
  <c r="K757" i="2" s="1"/>
  <c r="D758" i="2" a="1"/>
  <c r="D758" i="2" s="1"/>
  <c r="F758" i="2"/>
  <c r="G758" i="2"/>
  <c r="I758" i="2" s="1"/>
  <c r="K758" i="2"/>
  <c r="D759" i="2" a="1"/>
  <c r="D759" i="2"/>
  <c r="F759" i="2"/>
  <c r="G759" i="2"/>
  <c r="I759" i="2"/>
  <c r="K759" i="2" s="1"/>
  <c r="L759" i="2"/>
  <c r="D760" i="2" a="1"/>
  <c r="D760" i="2" s="1"/>
  <c r="F760" i="2"/>
  <c r="G760" i="2"/>
  <c r="I760" i="2" s="1"/>
  <c r="K760" i="2" s="1"/>
  <c r="D761" i="2" a="1"/>
  <c r="D761" i="2" s="1"/>
  <c r="F761" i="2"/>
  <c r="G761" i="2"/>
  <c r="I761" i="2" s="1"/>
  <c r="K761" i="2"/>
  <c r="D762" i="2" a="1"/>
  <c r="D762" i="2"/>
  <c r="F762" i="2"/>
  <c r="G762" i="2"/>
  <c r="I762" i="2"/>
  <c r="K762" i="2" s="1"/>
  <c r="L762" i="2"/>
  <c r="D763" i="2" a="1"/>
  <c r="D763" i="2" s="1"/>
  <c r="F763" i="2"/>
  <c r="G763" i="2"/>
  <c r="I763" i="2" s="1"/>
  <c r="K763" i="2" s="1"/>
  <c r="D764" i="2" a="1"/>
  <c r="D764" i="2" s="1"/>
  <c r="F764" i="2"/>
  <c r="G764" i="2"/>
  <c r="D765" i="2" a="1"/>
  <c r="D765" i="2" s="1"/>
  <c r="F765" i="2"/>
  <c r="G765" i="2"/>
  <c r="L765" i="2" s="1"/>
  <c r="D766" i="2" a="1"/>
  <c r="D766" i="2" s="1"/>
  <c r="F766" i="2"/>
  <c r="G766" i="2"/>
  <c r="I766" i="2" s="1"/>
  <c r="K766" i="2" s="1"/>
  <c r="L766" i="2"/>
  <c r="D767" i="2" a="1"/>
  <c r="D767" i="2" s="1"/>
  <c r="F767" i="2"/>
  <c r="G767" i="2"/>
  <c r="I767" i="2" s="1"/>
  <c r="K767" i="2" s="1"/>
  <c r="L767" i="2"/>
  <c r="D768" i="2" a="1"/>
  <c r="D768" i="2"/>
  <c r="F768" i="2"/>
  <c r="G768" i="2"/>
  <c r="I768" i="2"/>
  <c r="K768" i="2"/>
  <c r="L768" i="2"/>
  <c r="D769" i="2" a="1"/>
  <c r="D769" i="2" s="1"/>
  <c r="F769" i="2"/>
  <c r="G769" i="2"/>
  <c r="I769" i="2" s="1"/>
  <c r="K769" i="2" s="1"/>
  <c r="L769" i="2"/>
  <c r="D770" i="2" a="1"/>
  <c r="D770" i="2" s="1"/>
  <c r="F770" i="2"/>
  <c r="G770" i="2"/>
  <c r="I770" i="2" s="1"/>
  <c r="K770" i="2" s="1"/>
  <c r="L770" i="2"/>
  <c r="D771" i="2" a="1"/>
  <c r="D771" i="2"/>
  <c r="F771" i="2"/>
  <c r="G771" i="2"/>
  <c r="I771" i="2"/>
  <c r="K771" i="2" s="1"/>
  <c r="L771" i="2"/>
  <c r="D772" i="2" a="1"/>
  <c r="D772" i="2" s="1"/>
  <c r="F772" i="2"/>
  <c r="G772" i="2"/>
  <c r="D773" i="2" a="1"/>
  <c r="D773" i="2" s="1"/>
  <c r="F773" i="2"/>
  <c r="G773" i="2"/>
  <c r="I773" i="2" s="1"/>
  <c r="K773" i="2" s="1"/>
  <c r="L773" i="2"/>
  <c r="D774" i="2" a="1"/>
  <c r="D774" i="2" s="1"/>
  <c r="F774" i="2"/>
  <c r="G774" i="2"/>
  <c r="I774" i="2"/>
  <c r="K774" i="2" s="1"/>
  <c r="L774" i="2"/>
  <c r="D775" i="2" a="1"/>
  <c r="D775" i="2" s="1"/>
  <c r="F775" i="2"/>
  <c r="G775" i="2"/>
  <c r="I775" i="2" s="1"/>
  <c r="K775" i="2" s="1"/>
  <c r="D776" i="2" a="1"/>
  <c r="D776" i="2" s="1"/>
  <c r="F776" i="2"/>
  <c r="G776" i="2"/>
  <c r="I776" i="2" s="1"/>
  <c r="K776" i="2" s="1"/>
  <c r="L776" i="2"/>
  <c r="D777" i="2" a="1"/>
  <c r="D777" i="2" s="1"/>
  <c r="F777" i="2"/>
  <c r="G777" i="2"/>
  <c r="I777" i="2" s="1"/>
  <c r="K777" i="2" s="1"/>
  <c r="D778" i="2" a="1"/>
  <c r="D778" i="2" s="1"/>
  <c r="F778" i="2"/>
  <c r="G778" i="2"/>
  <c r="I778" i="2" s="1"/>
  <c r="K778" i="2" s="1"/>
  <c r="L778" i="2"/>
  <c r="D779" i="2" a="1"/>
  <c r="D779" i="2" s="1"/>
  <c r="F779" i="2"/>
  <c r="G779" i="2"/>
  <c r="I779" i="2" s="1"/>
  <c r="K779" i="2" s="1"/>
  <c r="D780" i="2" a="1"/>
  <c r="D780" i="2"/>
  <c r="F780" i="2"/>
  <c r="G780" i="2"/>
  <c r="I780" i="2" s="1"/>
  <c r="K780" i="2" s="1"/>
  <c r="L780" i="2"/>
  <c r="D781" i="2" a="1"/>
  <c r="D781" i="2" s="1"/>
  <c r="F781" i="2"/>
  <c r="G781" i="2"/>
  <c r="I781" i="2" s="1"/>
  <c r="K781" i="2" s="1"/>
  <c r="D782" i="2" a="1"/>
  <c r="D782" i="2" s="1"/>
  <c r="F782" i="2"/>
  <c r="G782" i="2"/>
  <c r="I782" i="2" s="1"/>
  <c r="K782" i="2" s="1"/>
  <c r="D783" i="2" a="1"/>
  <c r="D783" i="2" s="1"/>
  <c r="F783" i="2"/>
  <c r="G783" i="2"/>
  <c r="I783" i="2" s="1"/>
  <c r="K783" i="2" s="1"/>
  <c r="D784" i="2" a="1"/>
  <c r="D784" i="2" s="1"/>
  <c r="F784" i="2"/>
  <c r="G784" i="2"/>
  <c r="I784" i="2" s="1"/>
  <c r="K784" i="2" s="1"/>
  <c r="D785" i="2" a="1"/>
  <c r="D785" i="2" s="1"/>
  <c r="F785" i="2"/>
  <c r="G785" i="2"/>
  <c r="I785" i="2" s="1"/>
  <c r="K785" i="2" s="1"/>
  <c r="L785" i="2"/>
  <c r="D786" i="2" a="1"/>
  <c r="D786" i="2" s="1"/>
  <c r="F786" i="2"/>
  <c r="G786" i="2"/>
  <c r="I786" i="2" s="1"/>
  <c r="K786" i="2" s="1"/>
  <c r="D787" i="2" a="1"/>
  <c r="D787" i="2" s="1"/>
  <c r="F787" i="2"/>
  <c r="G787" i="2"/>
  <c r="I787" i="2" s="1"/>
  <c r="K787" i="2" s="1"/>
  <c r="L787" i="2"/>
  <c r="D788" i="2" a="1"/>
  <c r="D788" i="2" s="1"/>
  <c r="F788" i="2"/>
  <c r="G788" i="2"/>
  <c r="I788" i="2" s="1"/>
  <c r="K788" i="2" s="1"/>
  <c r="D789" i="2" a="1"/>
  <c r="D789" i="2" s="1"/>
  <c r="F789" i="2"/>
  <c r="G789" i="2"/>
  <c r="I789" i="2" s="1"/>
  <c r="K789" i="2" s="1"/>
  <c r="D790" i="2" a="1"/>
  <c r="D790" i="2" s="1"/>
  <c r="F790" i="2"/>
  <c r="G790" i="2"/>
  <c r="I790" i="2" s="1"/>
  <c r="K790" i="2" s="1"/>
  <c r="L790" i="2"/>
  <c r="D791" i="2" a="1"/>
  <c r="D791" i="2" s="1"/>
  <c r="F791" i="2"/>
  <c r="G791" i="2"/>
  <c r="I791" i="2" s="1"/>
  <c r="K791" i="2" s="1"/>
  <c r="L791" i="2"/>
  <c r="D792" i="2" a="1"/>
  <c r="D792" i="2" s="1"/>
  <c r="F792" i="2"/>
  <c r="G792" i="2"/>
  <c r="I792" i="2" s="1"/>
  <c r="K792" i="2" s="1"/>
  <c r="D793" i="2" a="1"/>
  <c r="D793" i="2" s="1"/>
  <c r="F793" i="2"/>
  <c r="G793" i="2"/>
  <c r="I793" i="2" s="1"/>
  <c r="K793" i="2" s="1"/>
  <c r="D794" i="2" a="1"/>
  <c r="D794" i="2" s="1"/>
  <c r="F794" i="2"/>
  <c r="G794" i="2"/>
  <c r="I794" i="2" s="1"/>
  <c r="K794" i="2" s="1"/>
  <c r="L794" i="2"/>
  <c r="D795" i="2" a="1"/>
  <c r="D795" i="2" s="1"/>
  <c r="F795" i="2"/>
  <c r="G795" i="2"/>
  <c r="I795" i="2" s="1"/>
  <c r="K795" i="2" s="1"/>
  <c r="D796" i="2" a="1"/>
  <c r="D796" i="2" s="1"/>
  <c r="F796" i="2"/>
  <c r="G796" i="2"/>
  <c r="I796" i="2" s="1"/>
  <c r="K796" i="2" s="1"/>
  <c r="L796" i="2"/>
  <c r="D797" i="2" a="1"/>
  <c r="D797" i="2" s="1"/>
  <c r="F797" i="2"/>
  <c r="G797" i="2"/>
  <c r="I797" i="2" s="1"/>
  <c r="K797" i="2" s="1"/>
  <c r="D798" i="2" a="1"/>
  <c r="D798" i="2" s="1"/>
  <c r="F798" i="2"/>
  <c r="G798" i="2"/>
  <c r="I798" i="2" s="1"/>
  <c r="K798" i="2" s="1"/>
  <c r="D799" i="2" a="1"/>
  <c r="D799" i="2"/>
  <c r="F799" i="2"/>
  <c r="G799" i="2"/>
  <c r="L799" i="2" s="1"/>
  <c r="I799" i="2"/>
  <c r="K799" i="2" s="1"/>
  <c r="D800" i="2" a="1"/>
  <c r="D800" i="2" s="1"/>
  <c r="F800" i="2"/>
  <c r="G800" i="2"/>
  <c r="I800" i="2" s="1"/>
  <c r="K800" i="2" s="1"/>
  <c r="D801" i="2" a="1"/>
  <c r="D801" i="2" s="1"/>
  <c r="F801" i="2"/>
  <c r="G801" i="2"/>
  <c r="I801" i="2" s="1"/>
  <c r="K801" i="2" s="1"/>
  <c r="L801" i="2"/>
  <c r="D802" i="2" a="1"/>
  <c r="D802" i="2" s="1"/>
  <c r="F802" i="2"/>
  <c r="G802" i="2"/>
  <c r="I802" i="2" s="1"/>
  <c r="K802" i="2" s="1"/>
  <c r="D803" i="2" a="1"/>
  <c r="D803" i="2" s="1"/>
  <c r="F803" i="2"/>
  <c r="G803" i="2"/>
  <c r="I803" i="2" s="1"/>
  <c r="K803" i="2" s="1"/>
  <c r="D804" i="2" a="1"/>
  <c r="D804" i="2" s="1"/>
  <c r="F804" i="2"/>
  <c r="G804" i="2"/>
  <c r="I804" i="2" s="1"/>
  <c r="K804" i="2" s="1"/>
  <c r="L804" i="2"/>
  <c r="D805" i="2" a="1"/>
  <c r="D805" i="2" s="1"/>
  <c r="F805" i="2"/>
  <c r="G805" i="2"/>
  <c r="L805" i="2" s="1"/>
  <c r="D806" i="2" a="1"/>
  <c r="D806" i="2" s="1"/>
  <c r="F806" i="2"/>
  <c r="G806" i="2"/>
  <c r="I806" i="2" s="1"/>
  <c r="K806" i="2" s="1"/>
  <c r="D807" i="2" a="1"/>
  <c r="D807" i="2" s="1"/>
  <c r="F807" i="2"/>
  <c r="G807" i="2"/>
  <c r="I807" i="2" s="1"/>
  <c r="K807" i="2" s="1"/>
  <c r="D808" i="2" a="1"/>
  <c r="D808" i="2"/>
  <c r="F808" i="2"/>
  <c r="G808" i="2"/>
  <c r="L808" i="2" s="1"/>
  <c r="I808" i="2"/>
  <c r="K808" i="2" s="1"/>
  <c r="D809" i="2" a="1"/>
  <c r="D809" i="2" s="1"/>
  <c r="F809" i="2"/>
  <c r="G809" i="2"/>
  <c r="I809" i="2" s="1"/>
  <c r="K809" i="2" s="1"/>
  <c r="D810" i="2" a="1"/>
  <c r="D810" i="2" s="1"/>
  <c r="F810" i="2"/>
  <c r="G810" i="2"/>
  <c r="I810" i="2" s="1"/>
  <c r="K810" i="2" s="1"/>
  <c r="L810" i="2"/>
  <c r="D811" i="2" a="1"/>
  <c r="D811" i="2" s="1"/>
  <c r="F811" i="2"/>
  <c r="G811" i="2"/>
  <c r="I811" i="2" s="1"/>
  <c r="K811" i="2" s="1"/>
  <c r="L811" i="2"/>
  <c r="D812" i="2" a="1"/>
  <c r="D812" i="2" s="1"/>
  <c r="F812" i="2"/>
  <c r="G812" i="2"/>
  <c r="I812" i="2" s="1"/>
  <c r="K812" i="2" s="1"/>
  <c r="D813" i="2" a="1"/>
  <c r="D813" i="2" s="1"/>
  <c r="F813" i="2"/>
  <c r="G813" i="2"/>
  <c r="I813" i="2" s="1"/>
  <c r="K813" i="2" s="1"/>
  <c r="D814" i="2" a="1"/>
  <c r="D814" i="2" s="1"/>
  <c r="F814" i="2"/>
  <c r="G814" i="2"/>
  <c r="L814" i="2" s="1"/>
  <c r="D815" i="2" a="1"/>
  <c r="D815" i="2" s="1"/>
  <c r="F815" i="2"/>
  <c r="G815" i="2"/>
  <c r="I815" i="2" s="1"/>
  <c r="K815" i="2" s="1"/>
  <c r="D816" i="2" a="1"/>
  <c r="D816" i="2" s="1"/>
  <c r="F816" i="2"/>
  <c r="G816" i="2"/>
  <c r="I816" i="2" s="1"/>
  <c r="K816" i="2" s="1"/>
  <c r="D817" i="2" a="1"/>
  <c r="D817" i="2"/>
  <c r="F817" i="2"/>
  <c r="G817" i="2"/>
  <c r="L817" i="2" s="1"/>
  <c r="I817" i="2"/>
  <c r="K817" i="2" s="1"/>
  <c r="D818" i="2" a="1"/>
  <c r="D818" i="2" s="1"/>
  <c r="F818" i="2"/>
  <c r="G818" i="2"/>
  <c r="I818" i="2" s="1"/>
  <c r="K818" i="2" s="1"/>
  <c r="D819" i="2" a="1"/>
  <c r="D819" i="2" s="1"/>
  <c r="F819" i="2"/>
  <c r="G819" i="2"/>
  <c r="I819" i="2" s="1"/>
  <c r="K819" i="2" s="1"/>
  <c r="L819" i="2"/>
  <c r="D820" i="2" a="1"/>
  <c r="D820" i="2" s="1"/>
  <c r="F820" i="2"/>
  <c r="G820" i="2"/>
  <c r="I820" i="2" s="1"/>
  <c r="K820" i="2" s="1"/>
  <c r="L820" i="2"/>
  <c r="D821" i="2" a="1"/>
  <c r="D821" i="2" s="1"/>
  <c r="F821" i="2"/>
  <c r="G821" i="2"/>
  <c r="I821" i="2" s="1"/>
  <c r="K821" i="2" s="1"/>
  <c r="D822" i="2" a="1"/>
  <c r="D822" i="2" s="1"/>
  <c r="F822" i="2"/>
  <c r="G822" i="2"/>
  <c r="I822" i="2" s="1"/>
  <c r="K822" i="2" s="1"/>
  <c r="D823" i="2" a="1"/>
  <c r="D823" i="2" s="1"/>
  <c r="F823" i="2"/>
  <c r="G823" i="2"/>
  <c r="L823" i="2" s="1"/>
  <c r="D824" i="2" a="1"/>
  <c r="D824" i="2" s="1"/>
  <c r="F824" i="2"/>
  <c r="G824" i="2"/>
  <c r="I824" i="2" s="1"/>
  <c r="K824" i="2" s="1"/>
  <c r="D825" i="2" a="1"/>
  <c r="D825" i="2" s="1"/>
  <c r="F825" i="2"/>
  <c r="G825" i="2"/>
  <c r="I825" i="2" s="1"/>
  <c r="K825" i="2" s="1"/>
  <c r="D826" i="2" a="1"/>
  <c r="D826" i="2" s="1"/>
  <c r="F826" i="2"/>
  <c r="G826" i="2"/>
  <c r="L826" i="2" s="1"/>
  <c r="D827" i="2" a="1"/>
  <c r="D827" i="2" s="1"/>
  <c r="F827" i="2"/>
  <c r="G827" i="2"/>
  <c r="I827" i="2" s="1"/>
  <c r="K827" i="2" s="1"/>
  <c r="D828" i="2" a="1"/>
  <c r="D828" i="2" s="1"/>
  <c r="F828" i="2"/>
  <c r="G828" i="2"/>
  <c r="I828" i="2" s="1"/>
  <c r="K828" i="2" s="1"/>
  <c r="L828" i="2"/>
  <c r="D829" i="2" a="1"/>
  <c r="D829" i="2" s="1"/>
  <c r="F829" i="2"/>
  <c r="G829" i="2"/>
  <c r="I829" i="2" s="1"/>
  <c r="K829" i="2" s="1"/>
  <c r="L829" i="2"/>
  <c r="D830" i="2" a="1"/>
  <c r="D830" i="2" s="1"/>
  <c r="F830" i="2"/>
  <c r="G830" i="2"/>
  <c r="I830" i="2" s="1"/>
  <c r="K830" i="2" s="1"/>
  <c r="D831" i="2" a="1"/>
  <c r="D831" i="2" s="1"/>
  <c r="F831" i="2"/>
  <c r="G831" i="2"/>
  <c r="I831" i="2" s="1"/>
  <c r="K831" i="2" s="1"/>
  <c r="D832" i="2" a="1"/>
  <c r="D832" i="2" s="1"/>
  <c r="F832" i="2"/>
  <c r="G832" i="2"/>
  <c r="I832" i="2" s="1"/>
  <c r="K832" i="2" s="1"/>
  <c r="L832" i="2"/>
  <c r="D833" i="2" a="1"/>
  <c r="D833" i="2" s="1"/>
  <c r="F833" i="2"/>
  <c r="G833" i="2"/>
  <c r="I833" i="2" s="1"/>
  <c r="K833" i="2" s="1"/>
  <c r="D834" i="2" a="1"/>
  <c r="D834" i="2" s="1"/>
  <c r="F834" i="2"/>
  <c r="G834" i="2"/>
  <c r="I834" i="2" s="1"/>
  <c r="K834" i="2" s="1"/>
  <c r="D835" i="2" a="1"/>
  <c r="D835" i="2" s="1"/>
  <c r="F835" i="2"/>
  <c r="G835" i="2"/>
  <c r="I835" i="2" s="1"/>
  <c r="K835" i="2" s="1"/>
  <c r="D836" i="2" a="1"/>
  <c r="D836" i="2" s="1"/>
  <c r="F836" i="2"/>
  <c r="G836" i="2"/>
  <c r="I836" i="2" s="1"/>
  <c r="K836" i="2" s="1"/>
  <c r="D837" i="2" a="1"/>
  <c r="D837" i="2" s="1"/>
  <c r="F837" i="2"/>
  <c r="G837" i="2"/>
  <c r="I837" i="2" s="1"/>
  <c r="K837" i="2" s="1"/>
  <c r="L837" i="2"/>
  <c r="D838" i="2" a="1"/>
  <c r="D838" i="2" s="1"/>
  <c r="F838" i="2"/>
  <c r="G838" i="2"/>
  <c r="I838" i="2" s="1"/>
  <c r="K838" i="2" s="1"/>
  <c r="D839" i="2" a="1"/>
  <c r="D839" i="2" s="1"/>
  <c r="F839" i="2"/>
  <c r="G839" i="2"/>
  <c r="I839" i="2" s="1"/>
  <c r="K839" i="2" s="1"/>
  <c r="D840" i="2" a="1"/>
  <c r="D840" i="2" s="1"/>
  <c r="F840" i="2"/>
  <c r="G840" i="2"/>
  <c r="I840" i="2" s="1"/>
  <c r="K840" i="2" s="1"/>
  <c r="D841" i="2" a="1"/>
  <c r="D841" i="2" s="1"/>
  <c r="F841" i="2"/>
  <c r="G841" i="2"/>
  <c r="L841" i="2" s="1"/>
  <c r="D842" i="2" a="1"/>
  <c r="D842" i="2" s="1"/>
  <c r="F842" i="2"/>
  <c r="G842" i="2"/>
  <c r="I842" i="2" s="1"/>
  <c r="K842" i="2" s="1"/>
  <c r="D843" i="2" a="1"/>
  <c r="D843" i="2" s="1"/>
  <c r="F843" i="2"/>
  <c r="G843" i="2"/>
  <c r="I843" i="2" s="1"/>
  <c r="K843" i="2"/>
  <c r="D844" i="2" a="1"/>
  <c r="D844" i="2"/>
  <c r="F844" i="2"/>
  <c r="G844" i="2"/>
  <c r="L844" i="2" s="1"/>
  <c r="I844" i="2"/>
  <c r="K844" i="2" s="1"/>
  <c r="D845" i="2" a="1"/>
  <c r="D845" i="2" s="1"/>
  <c r="F845" i="2"/>
  <c r="G845" i="2"/>
  <c r="I845" i="2" s="1"/>
  <c r="K845" i="2" s="1"/>
  <c r="D846" i="2" a="1"/>
  <c r="D846" i="2" s="1"/>
  <c r="F846" i="2"/>
  <c r="G846" i="2"/>
  <c r="I846" i="2" s="1"/>
  <c r="K846" i="2" s="1"/>
  <c r="D847" i="2" a="1"/>
  <c r="D847" i="2" s="1"/>
  <c r="F847" i="2"/>
  <c r="G847" i="2"/>
  <c r="I847" i="2" s="1"/>
  <c r="K847" i="2" s="1"/>
  <c r="L847" i="2"/>
  <c r="D848" i="2" a="1"/>
  <c r="D848" i="2" s="1"/>
  <c r="F848" i="2"/>
  <c r="G848" i="2"/>
  <c r="I848" i="2" s="1"/>
  <c r="K848" i="2" s="1"/>
  <c r="D849" i="2" a="1"/>
  <c r="D849" i="2" s="1"/>
  <c r="F849" i="2"/>
  <c r="G849" i="2"/>
  <c r="I849" i="2" s="1"/>
  <c r="K849" i="2" s="1"/>
  <c r="D850" i="2" a="1"/>
  <c r="D850" i="2" s="1"/>
  <c r="F850" i="2"/>
  <c r="G850" i="2"/>
  <c r="L850" i="2" s="1"/>
  <c r="D851" i="2" a="1"/>
  <c r="D851" i="2" s="1"/>
  <c r="F851" i="2"/>
  <c r="G851" i="2"/>
  <c r="I851" i="2" s="1"/>
  <c r="K851" i="2" s="1"/>
  <c r="D852" i="2" a="1"/>
  <c r="D852" i="2" s="1"/>
  <c r="F852" i="2"/>
  <c r="G852" i="2"/>
  <c r="I852" i="2" s="1"/>
  <c r="K852" i="2"/>
  <c r="D853" i="2" a="1"/>
  <c r="D853" i="2"/>
  <c r="F853" i="2"/>
  <c r="G853" i="2"/>
  <c r="I853" i="2" s="1"/>
  <c r="K853" i="2" s="1"/>
  <c r="L853" i="2"/>
  <c r="D854" i="2" a="1"/>
  <c r="D854" i="2" s="1"/>
  <c r="F854" i="2"/>
  <c r="G854" i="2"/>
  <c r="I854" i="2" s="1"/>
  <c r="K854" i="2" s="1"/>
  <c r="D855" i="2" a="1"/>
  <c r="D855" i="2" s="1"/>
  <c r="F855" i="2"/>
  <c r="G855" i="2"/>
  <c r="I855" i="2" s="1"/>
  <c r="K855" i="2" s="1"/>
  <c r="D856" i="2" a="1"/>
  <c r="D856" i="2"/>
  <c r="F856" i="2"/>
  <c r="G856" i="2"/>
  <c r="L856" i="2" s="1"/>
  <c r="I856" i="2"/>
  <c r="K856" i="2" s="1"/>
  <c r="D857" i="2" a="1"/>
  <c r="D857" i="2" s="1"/>
  <c r="F857" i="2"/>
  <c r="G857" i="2"/>
  <c r="I857" i="2" s="1"/>
  <c r="K857" i="2" s="1"/>
  <c r="D858" i="2" a="1"/>
  <c r="D858" i="2" s="1"/>
  <c r="F858" i="2"/>
  <c r="G858" i="2"/>
  <c r="I858" i="2" s="1"/>
  <c r="K858" i="2" s="1"/>
  <c r="D859" i="2" a="1"/>
  <c r="D859" i="2" s="1"/>
  <c r="F859" i="2"/>
  <c r="G859" i="2"/>
  <c r="L859" i="2" s="1"/>
  <c r="D860" i="2" a="1"/>
  <c r="D860" i="2" s="1"/>
  <c r="F860" i="2"/>
  <c r="G860" i="2"/>
  <c r="I860" i="2" s="1"/>
  <c r="K860" i="2" s="1"/>
  <c r="D861" i="2" a="1"/>
  <c r="D861" i="2" s="1"/>
  <c r="F861" i="2"/>
  <c r="G861" i="2"/>
  <c r="I861" i="2" s="1"/>
  <c r="K861" i="2" s="1"/>
  <c r="D862" i="2" a="1"/>
  <c r="D862" i="2" s="1"/>
  <c r="F862" i="2"/>
  <c r="G862" i="2"/>
  <c r="I862" i="2" s="1"/>
  <c r="K862" i="2" s="1"/>
  <c r="D863" i="2" a="1"/>
  <c r="D863" i="2" s="1"/>
  <c r="F863" i="2"/>
  <c r="G863" i="2"/>
  <c r="I863" i="2" s="1"/>
  <c r="K863" i="2" s="1"/>
  <c r="D864" i="2" a="1"/>
  <c r="D864" i="2" s="1"/>
  <c r="F864" i="2"/>
  <c r="G864" i="2"/>
  <c r="I864" i="2" s="1"/>
  <c r="K864" i="2" s="1"/>
  <c r="D865" i="2" a="1"/>
  <c r="D865" i="2" s="1"/>
  <c r="F865" i="2"/>
  <c r="G865" i="2"/>
  <c r="L865" i="2" s="1"/>
  <c r="D866" i="2" a="1"/>
  <c r="D866" i="2" s="1"/>
  <c r="F866" i="2"/>
  <c r="G866" i="2"/>
  <c r="I866" i="2" s="1"/>
  <c r="K866" i="2" s="1"/>
  <c r="D867" i="2" a="1"/>
  <c r="D867" i="2" s="1"/>
  <c r="F867" i="2"/>
  <c r="G867" i="2"/>
  <c r="I867" i="2" s="1"/>
  <c r="K867" i="2" s="1"/>
  <c r="L867" i="2"/>
  <c r="D868" i="2" a="1"/>
  <c r="D868" i="2" s="1"/>
  <c r="F868" i="2"/>
  <c r="G868" i="2"/>
  <c r="I868" i="2" s="1"/>
  <c r="K868" i="2" s="1"/>
  <c r="D869" i="2" a="1"/>
  <c r="D869" i="2" s="1"/>
  <c r="F869" i="2"/>
  <c r="G869" i="2"/>
  <c r="I869" i="2" s="1"/>
  <c r="K869" i="2" s="1"/>
  <c r="D870" i="2" a="1"/>
  <c r="D870" i="2" s="1"/>
  <c r="F870" i="2"/>
  <c r="G870" i="2"/>
  <c r="I870" i="2" s="1"/>
  <c r="K870" i="2" s="1"/>
  <c r="D871" i="2" a="1"/>
  <c r="D871" i="2" s="1"/>
  <c r="F871" i="2"/>
  <c r="G871" i="2"/>
  <c r="I871" i="2" s="1"/>
  <c r="K871" i="2" s="1"/>
  <c r="D872" i="2" a="1"/>
  <c r="D872" i="2" s="1"/>
  <c r="F872" i="2"/>
  <c r="G872" i="2"/>
  <c r="I872" i="2" s="1"/>
  <c r="K872" i="2" s="1"/>
  <c r="D873" i="2" a="1"/>
  <c r="D873" i="2" s="1"/>
  <c r="F873" i="2"/>
  <c r="G873" i="2"/>
  <c r="I873" i="2" s="1"/>
  <c r="K873" i="2" s="1"/>
  <c r="D874" i="2" a="1"/>
  <c r="D874" i="2" s="1"/>
  <c r="F874" i="2"/>
  <c r="G874" i="2"/>
  <c r="I874" i="2" s="1"/>
  <c r="K874" i="2" s="1"/>
  <c r="D875" i="2" a="1"/>
  <c r="D875" i="2" s="1"/>
  <c r="F875" i="2"/>
  <c r="G875" i="2"/>
  <c r="L875" i="2" s="1"/>
  <c r="D876" i="2" a="1"/>
  <c r="D876" i="2" s="1"/>
  <c r="F876" i="2"/>
  <c r="G876" i="2"/>
  <c r="I876" i="2" s="1"/>
  <c r="K876" i="2" s="1"/>
  <c r="D877" i="2" a="1"/>
  <c r="D877" i="2" s="1"/>
  <c r="F877" i="2"/>
  <c r="G877" i="2"/>
  <c r="I877" i="2" s="1"/>
  <c r="K877" i="2" s="1"/>
  <c r="D878" i="2" a="1"/>
  <c r="D878" i="2" s="1"/>
  <c r="F878" i="2"/>
  <c r="G878" i="2"/>
  <c r="L878" i="2" s="1"/>
  <c r="D879" i="2" a="1"/>
  <c r="D879" i="2" s="1"/>
  <c r="F879" i="2"/>
  <c r="G879" i="2"/>
  <c r="I879" i="2" s="1"/>
  <c r="K879" i="2" s="1"/>
  <c r="D880" i="2" a="1"/>
  <c r="D880" i="2" s="1"/>
  <c r="F880" i="2"/>
  <c r="G880" i="2"/>
  <c r="I880" i="2" s="1"/>
  <c r="K880" i="2" s="1"/>
  <c r="D881" i="2" a="1"/>
  <c r="D881" i="2" s="1"/>
  <c r="F881" i="2"/>
  <c r="G881" i="2"/>
  <c r="I881" i="2" s="1"/>
  <c r="K881" i="2" s="1"/>
  <c r="D882" i="2" a="1"/>
  <c r="D882" i="2" s="1"/>
  <c r="F882" i="2"/>
  <c r="G882" i="2"/>
  <c r="I882" i="2" s="1"/>
  <c r="K882" i="2" s="1"/>
  <c r="D883" i="2" a="1"/>
  <c r="D883" i="2" s="1"/>
  <c r="F883" i="2"/>
  <c r="G883" i="2"/>
  <c r="I883" i="2" s="1"/>
  <c r="K883" i="2" s="1"/>
  <c r="D884" i="2" a="1"/>
  <c r="D884" i="2" s="1"/>
  <c r="F884" i="2"/>
  <c r="G884" i="2"/>
  <c r="L884" i="2" s="1"/>
  <c r="D885" i="2" a="1"/>
  <c r="D885" i="2" s="1"/>
  <c r="F885" i="2"/>
  <c r="G885" i="2"/>
  <c r="I885" i="2" s="1"/>
  <c r="K885" i="2" s="1"/>
  <c r="D886" i="2" a="1"/>
  <c r="D886" i="2" s="1"/>
  <c r="F886" i="2"/>
  <c r="G886" i="2"/>
  <c r="I886" i="2" s="1"/>
  <c r="K886" i="2" s="1"/>
  <c r="D887" i="2" a="1"/>
  <c r="D887" i="2" s="1"/>
  <c r="F887" i="2"/>
  <c r="G887" i="2"/>
  <c r="L887" i="2" s="1"/>
  <c r="D888" i="2" a="1"/>
  <c r="D888" i="2" s="1"/>
  <c r="F888" i="2"/>
  <c r="G888" i="2"/>
  <c r="I888" i="2" s="1"/>
  <c r="K888" i="2" s="1"/>
  <c r="D889" i="2" a="1"/>
  <c r="D889" i="2" s="1"/>
  <c r="F889" i="2"/>
  <c r="G889" i="2"/>
  <c r="I889" i="2" s="1"/>
  <c r="K889" i="2" s="1"/>
  <c r="D890" i="2" a="1"/>
  <c r="D890" i="2" s="1"/>
  <c r="F890" i="2"/>
  <c r="G890" i="2"/>
  <c r="I890" i="2" s="1"/>
  <c r="K890" i="2" s="1"/>
  <c r="D891" i="2" a="1"/>
  <c r="D891" i="2" s="1"/>
  <c r="F891" i="2"/>
  <c r="G891" i="2"/>
  <c r="I891" i="2" s="1"/>
  <c r="K891" i="2" s="1"/>
  <c r="D892" i="2" a="1"/>
  <c r="D892" i="2" s="1"/>
  <c r="F892" i="2"/>
  <c r="G892" i="2"/>
  <c r="I892" i="2" s="1"/>
  <c r="K892" i="2" s="1"/>
  <c r="D893" i="2" a="1"/>
  <c r="D893" i="2" s="1"/>
  <c r="F893" i="2"/>
  <c r="G893" i="2"/>
  <c r="L893" i="2" s="1"/>
  <c r="D894" i="2" a="1"/>
  <c r="D894" i="2" s="1"/>
  <c r="F894" i="2"/>
  <c r="G894" i="2"/>
  <c r="I894" i="2" s="1"/>
  <c r="K894" i="2" s="1"/>
  <c r="D895" i="2" a="1"/>
  <c r="D895" i="2" s="1"/>
  <c r="F895" i="2"/>
  <c r="G895" i="2"/>
  <c r="I895" i="2" s="1"/>
  <c r="K895" i="2" s="1"/>
  <c r="D896" i="2" a="1"/>
  <c r="D896" i="2" s="1"/>
  <c r="F896" i="2"/>
  <c r="G896" i="2"/>
  <c r="L896" i="2" s="1"/>
  <c r="D897" i="2" a="1"/>
  <c r="D897" i="2" s="1"/>
  <c r="F897" i="2"/>
  <c r="G897" i="2"/>
  <c r="I897" i="2" s="1"/>
  <c r="K897" i="2" s="1"/>
  <c r="D898" i="2" a="1"/>
  <c r="D898" i="2" s="1"/>
  <c r="F898" i="2"/>
  <c r="G898" i="2"/>
  <c r="I898" i="2" s="1"/>
  <c r="K898" i="2" s="1"/>
  <c r="D899" i="2" a="1"/>
  <c r="D899" i="2" s="1"/>
  <c r="F899" i="2"/>
  <c r="G899" i="2"/>
  <c r="I899" i="2" s="1"/>
  <c r="K899" i="2" s="1"/>
  <c r="D900" i="2" a="1"/>
  <c r="D900" i="2" s="1"/>
  <c r="F900" i="2"/>
  <c r="G900" i="2"/>
  <c r="I900" i="2" s="1"/>
  <c r="K900" i="2" s="1"/>
  <c r="D901" i="2" a="1"/>
  <c r="D901" i="2" s="1"/>
  <c r="F901" i="2"/>
  <c r="G901" i="2"/>
  <c r="I901" i="2" s="1"/>
  <c r="K901" i="2" s="1"/>
  <c r="D902" i="2" a="1"/>
  <c r="D902" i="2" s="1"/>
  <c r="F902" i="2"/>
  <c r="G902" i="2"/>
  <c r="L902" i="2" s="1"/>
  <c r="D903" i="2" a="1"/>
  <c r="D903" i="2" s="1"/>
  <c r="F903" i="2"/>
  <c r="G903" i="2"/>
  <c r="I903" i="2" s="1"/>
  <c r="K903" i="2" s="1"/>
  <c r="D904" i="2" a="1"/>
  <c r="D904" i="2" s="1"/>
  <c r="F904" i="2"/>
  <c r="G904" i="2"/>
  <c r="I904" i="2" s="1"/>
  <c r="K904" i="2" s="1"/>
  <c r="D905" i="2" a="1"/>
  <c r="D905" i="2" s="1"/>
  <c r="F905" i="2"/>
  <c r="G905" i="2"/>
  <c r="L905" i="2" s="1"/>
  <c r="D906" i="2" a="1"/>
  <c r="D906" i="2" s="1"/>
  <c r="F906" i="2"/>
  <c r="G906" i="2"/>
  <c r="I906" i="2" s="1"/>
  <c r="K906" i="2" s="1"/>
  <c r="D907" i="2" a="1"/>
  <c r="D907" i="2" s="1"/>
  <c r="F907" i="2"/>
  <c r="G907" i="2"/>
  <c r="I907" i="2" s="1"/>
  <c r="K907" i="2" s="1"/>
  <c r="D908" i="2" a="1"/>
  <c r="D908" i="2" s="1"/>
  <c r="F908" i="2"/>
  <c r="G908" i="2"/>
  <c r="I908" i="2" s="1"/>
  <c r="K908" i="2" s="1"/>
  <c r="D909" i="2" a="1"/>
  <c r="D909" i="2" s="1"/>
  <c r="F909" i="2"/>
  <c r="G909" i="2"/>
  <c r="I909" i="2" s="1"/>
  <c r="K909" i="2" s="1"/>
  <c r="D910" i="2" a="1"/>
  <c r="D910" i="2" s="1"/>
  <c r="F910" i="2"/>
  <c r="G910" i="2"/>
  <c r="I910" i="2" s="1"/>
  <c r="K910" i="2" s="1"/>
  <c r="D911" i="2" a="1"/>
  <c r="D911" i="2" s="1"/>
  <c r="F911" i="2"/>
  <c r="G911" i="2"/>
  <c r="L911" i="2" s="1"/>
  <c r="D912" i="2" a="1"/>
  <c r="D912" i="2" s="1"/>
  <c r="F912" i="2"/>
  <c r="G912" i="2"/>
  <c r="I912" i="2" s="1"/>
  <c r="K912" i="2" s="1"/>
  <c r="D913" i="2" a="1"/>
  <c r="D913" i="2" s="1"/>
  <c r="F913" i="2"/>
  <c r="G913" i="2"/>
  <c r="I913" i="2" s="1"/>
  <c r="K913" i="2" s="1"/>
  <c r="D914" i="2" a="1"/>
  <c r="D914" i="2" s="1"/>
  <c r="F914" i="2"/>
  <c r="G914" i="2"/>
  <c r="I914" i="2" s="1"/>
  <c r="K914" i="2" s="1"/>
  <c r="D915" i="2" a="1"/>
  <c r="D915" i="2" s="1"/>
  <c r="F915" i="2"/>
  <c r="G915" i="2"/>
  <c r="I915" i="2" s="1"/>
  <c r="K915" i="2" s="1"/>
  <c r="D916" i="2" a="1"/>
  <c r="D916" i="2" s="1"/>
  <c r="F916" i="2"/>
  <c r="G916" i="2"/>
  <c r="I916" i="2" s="1"/>
  <c r="K916" i="2" s="1"/>
  <c r="D917" i="2" a="1"/>
  <c r="D917" i="2" s="1"/>
  <c r="F917" i="2"/>
  <c r="G917" i="2"/>
  <c r="I917" i="2" s="1"/>
  <c r="K917" i="2" s="1"/>
  <c r="D918" i="2" a="1"/>
  <c r="D918" i="2" s="1"/>
  <c r="F918" i="2"/>
  <c r="G918" i="2"/>
  <c r="I918" i="2" s="1"/>
  <c r="K918" i="2" s="1"/>
  <c r="D919" i="2" a="1"/>
  <c r="D919" i="2" s="1"/>
  <c r="F919" i="2"/>
  <c r="G919" i="2"/>
  <c r="I919" i="2" s="1"/>
  <c r="K919" i="2" s="1"/>
  <c r="D920" i="2" a="1"/>
  <c r="D920" i="2" s="1"/>
  <c r="F920" i="2"/>
  <c r="G920" i="2"/>
  <c r="L920" i="2" s="1"/>
  <c r="D921" i="2" a="1"/>
  <c r="D921" i="2" s="1"/>
  <c r="F921" i="2"/>
  <c r="G921" i="2"/>
  <c r="I921" i="2" s="1"/>
  <c r="K921" i="2" s="1"/>
  <c r="D922" i="2" a="1"/>
  <c r="D922" i="2" s="1"/>
  <c r="F922" i="2"/>
  <c r="G922" i="2"/>
  <c r="I922" i="2" s="1"/>
  <c r="K922" i="2" s="1"/>
  <c r="D923" i="2" a="1"/>
  <c r="D923" i="2" s="1"/>
  <c r="F923" i="2"/>
  <c r="G923" i="2"/>
  <c r="I923" i="2" s="1"/>
  <c r="K923" i="2" s="1"/>
  <c r="D924" i="2" a="1"/>
  <c r="D924" i="2" s="1"/>
  <c r="F924" i="2"/>
  <c r="G924" i="2"/>
  <c r="I924" i="2" s="1"/>
  <c r="K924" i="2" s="1"/>
  <c r="D925" i="2" a="1"/>
  <c r="D925" i="2" s="1"/>
  <c r="F925" i="2"/>
  <c r="G925" i="2"/>
  <c r="I925" i="2" s="1"/>
  <c r="K925" i="2" s="1"/>
  <c r="D926" i="2" a="1"/>
  <c r="D926" i="2" s="1"/>
  <c r="F926" i="2"/>
  <c r="G926" i="2"/>
  <c r="I926" i="2" s="1"/>
  <c r="K926" i="2" s="1"/>
  <c r="D927" i="2" a="1"/>
  <c r="D927" i="2" s="1"/>
  <c r="F927" i="2"/>
  <c r="G927" i="2"/>
  <c r="I927" i="2" s="1"/>
  <c r="K927" i="2" s="1"/>
  <c r="D928" i="2" a="1"/>
  <c r="D928" i="2" s="1"/>
  <c r="F928" i="2"/>
  <c r="G928" i="2"/>
  <c r="I928" i="2" s="1"/>
  <c r="K928" i="2" s="1"/>
  <c r="D929" i="2" a="1"/>
  <c r="D929" i="2" s="1"/>
  <c r="F929" i="2"/>
  <c r="G929" i="2"/>
  <c r="L929" i="2" s="1"/>
  <c r="D930" i="2" a="1"/>
  <c r="D930" i="2" s="1"/>
  <c r="F930" i="2"/>
  <c r="G930" i="2"/>
  <c r="I930" i="2" s="1"/>
  <c r="K930" i="2" s="1"/>
  <c r="D931" i="2" a="1"/>
  <c r="D931" i="2" s="1"/>
  <c r="F931" i="2"/>
  <c r="G931" i="2"/>
  <c r="I931" i="2" s="1"/>
  <c r="K931" i="2" s="1"/>
  <c r="D932" i="2" a="1"/>
  <c r="D932" i="2" s="1"/>
  <c r="F932" i="2"/>
  <c r="G932" i="2"/>
  <c r="I932" i="2" s="1"/>
  <c r="K932" i="2" s="1"/>
  <c r="D933" i="2" a="1"/>
  <c r="D933" i="2" s="1"/>
  <c r="F933" i="2"/>
  <c r="G933" i="2"/>
  <c r="I933" i="2" s="1"/>
  <c r="K933" i="2" s="1"/>
  <c r="D934" i="2" a="1"/>
  <c r="D934" i="2" s="1"/>
  <c r="F934" i="2"/>
  <c r="G934" i="2"/>
  <c r="I934" i="2" s="1"/>
  <c r="K934" i="2" s="1"/>
  <c r="D935" i="2" a="1"/>
  <c r="D935" i="2" s="1"/>
  <c r="F935" i="2"/>
  <c r="G935" i="2"/>
  <c r="I935" i="2" s="1"/>
  <c r="K935" i="2" s="1"/>
  <c r="D936" i="2" a="1"/>
  <c r="D936" i="2" s="1"/>
  <c r="F936" i="2"/>
  <c r="G936" i="2"/>
  <c r="I936" i="2" s="1"/>
  <c r="K936" i="2" s="1"/>
  <c r="D937" i="2" a="1"/>
  <c r="D937" i="2" s="1"/>
  <c r="F937" i="2"/>
  <c r="G937" i="2"/>
  <c r="I937" i="2" s="1"/>
  <c r="K937" i="2" s="1"/>
  <c r="D938" i="2" a="1"/>
  <c r="D938" i="2" s="1"/>
  <c r="F938" i="2"/>
  <c r="G938" i="2"/>
  <c r="I938" i="2" s="1"/>
  <c r="K938" i="2" s="1"/>
  <c r="D939" i="2" a="1"/>
  <c r="D939" i="2" s="1"/>
  <c r="F939" i="2"/>
  <c r="G939" i="2"/>
  <c r="I939" i="2" s="1"/>
  <c r="K939" i="2" s="1"/>
  <c r="D940" i="2" a="1"/>
  <c r="D940" i="2" s="1"/>
  <c r="F940" i="2"/>
  <c r="G940" i="2"/>
  <c r="I940" i="2" s="1"/>
  <c r="K940" i="2" s="1"/>
  <c r="D941" i="2" a="1"/>
  <c r="D941" i="2" s="1"/>
  <c r="F941" i="2"/>
  <c r="G941" i="2"/>
  <c r="I941" i="2" s="1"/>
  <c r="K941" i="2" s="1"/>
  <c r="D942" i="2" a="1"/>
  <c r="D942" i="2" s="1"/>
  <c r="F942" i="2"/>
  <c r="G942" i="2"/>
  <c r="I942" i="2" s="1"/>
  <c r="K942" i="2" s="1"/>
  <c r="D943" i="2" a="1"/>
  <c r="D943" i="2" s="1"/>
  <c r="F943" i="2"/>
  <c r="G943" i="2"/>
  <c r="L943" i="2" s="1"/>
  <c r="D944" i="2" a="1"/>
  <c r="D944" i="2" s="1"/>
  <c r="F944" i="2"/>
  <c r="G944" i="2"/>
  <c r="I944" i="2" s="1"/>
  <c r="K944" i="2" s="1"/>
  <c r="D945" i="2" a="1"/>
  <c r="D945" i="2" s="1"/>
  <c r="F945" i="2"/>
  <c r="G945" i="2"/>
  <c r="I945" i="2" s="1"/>
  <c r="K945" i="2" s="1"/>
  <c r="D946" i="2" a="1"/>
  <c r="D946" i="2" s="1"/>
  <c r="F946" i="2"/>
  <c r="G946" i="2"/>
  <c r="I946" i="2" s="1"/>
  <c r="K946" i="2" s="1"/>
  <c r="D947" i="2" a="1"/>
  <c r="D947" i="2" s="1"/>
  <c r="F947" i="2"/>
  <c r="G947" i="2"/>
  <c r="I947" i="2" s="1"/>
  <c r="K947" i="2" s="1"/>
  <c r="D948" i="2" a="1"/>
  <c r="D948" i="2" s="1"/>
  <c r="F948" i="2"/>
  <c r="G948" i="2"/>
  <c r="I948" i="2" s="1"/>
  <c r="K948" i="2" s="1"/>
  <c r="D949" i="2" a="1"/>
  <c r="D949" i="2" s="1"/>
  <c r="F949" i="2"/>
  <c r="G949" i="2"/>
  <c r="I949" i="2" s="1"/>
  <c r="K949" i="2" s="1"/>
  <c r="D950" i="2" a="1"/>
  <c r="D950" i="2" s="1"/>
  <c r="F950" i="2"/>
  <c r="G950" i="2"/>
  <c r="I950" i="2" s="1"/>
  <c r="K950" i="2" s="1"/>
  <c r="L950" i="2"/>
  <c r="D951" i="2" a="1"/>
  <c r="D951" i="2" s="1"/>
  <c r="F951" i="2"/>
  <c r="G951" i="2"/>
  <c r="I951" i="2" s="1"/>
  <c r="K951" i="2" s="1"/>
  <c r="D952" i="2" a="1"/>
  <c r="D952" i="2" s="1"/>
  <c r="F952" i="2"/>
  <c r="G952" i="2"/>
  <c r="I952" i="2" s="1"/>
  <c r="K952" i="2" s="1"/>
  <c r="D953" i="2" a="1"/>
  <c r="D953" i="2" s="1"/>
  <c r="F953" i="2"/>
  <c r="G953" i="2"/>
  <c r="I953" i="2" s="1"/>
  <c r="K953" i="2" s="1"/>
  <c r="D954" i="2" a="1"/>
  <c r="D954" i="2" s="1"/>
  <c r="F954" i="2"/>
  <c r="G954" i="2"/>
  <c r="L954" i="2" s="1"/>
  <c r="D955" i="2" a="1"/>
  <c r="D955" i="2" s="1"/>
  <c r="F955" i="2"/>
  <c r="G955" i="2"/>
  <c r="I955" i="2" s="1"/>
  <c r="K955" i="2" s="1"/>
  <c r="D956" i="2" a="1"/>
  <c r="D956" i="2" s="1"/>
  <c r="F956" i="2"/>
  <c r="G956" i="2"/>
  <c r="I956" i="2" s="1"/>
  <c r="K956" i="2" s="1"/>
  <c r="D957" i="2" a="1"/>
  <c r="D957" i="2" s="1"/>
  <c r="F957" i="2"/>
  <c r="G957" i="2"/>
  <c r="I957" i="2" s="1"/>
  <c r="K957" i="2" s="1"/>
  <c r="D958" i="2" a="1"/>
  <c r="D958" i="2" s="1"/>
  <c r="F958" i="2"/>
  <c r="G958" i="2"/>
  <c r="I958" i="2" s="1"/>
  <c r="K958" i="2" s="1"/>
  <c r="D959" i="2" a="1"/>
  <c r="D959" i="2" s="1"/>
  <c r="F959" i="2"/>
  <c r="G959" i="2"/>
  <c r="I959" i="2" s="1"/>
  <c r="K959" i="2" s="1"/>
  <c r="D960" i="2" a="1"/>
  <c r="D960" i="2" s="1"/>
  <c r="F960" i="2"/>
  <c r="G960" i="2"/>
  <c r="I960" i="2" s="1"/>
  <c r="K960" i="2" s="1"/>
  <c r="D961" i="2" a="1"/>
  <c r="D961" i="2" s="1"/>
  <c r="F961" i="2"/>
  <c r="G961" i="2"/>
  <c r="I961" i="2" s="1"/>
  <c r="K961" i="2" s="1"/>
  <c r="D962" i="2" a="1"/>
  <c r="D962" i="2" s="1"/>
  <c r="F962" i="2"/>
  <c r="G962" i="2"/>
  <c r="I962" i="2" s="1"/>
  <c r="K962" i="2" s="1"/>
  <c r="D963" i="2" a="1"/>
  <c r="D963" i="2" s="1"/>
  <c r="F963" i="2"/>
  <c r="G963" i="2"/>
  <c r="I963" i="2" s="1"/>
  <c r="K963" i="2" s="1"/>
  <c r="D964" i="2" a="1"/>
  <c r="D964" i="2" s="1"/>
  <c r="F964" i="2"/>
  <c r="G964" i="2"/>
  <c r="I964" i="2" s="1"/>
  <c r="K964" i="2" s="1"/>
  <c r="D965" i="2" a="1"/>
  <c r="D965" i="2" s="1"/>
  <c r="F965" i="2"/>
  <c r="G965" i="2"/>
  <c r="I965" i="2" s="1"/>
  <c r="K965" i="2" s="1"/>
  <c r="D966" i="2" a="1"/>
  <c r="D966" i="2" s="1"/>
  <c r="F966" i="2"/>
  <c r="G966" i="2"/>
  <c r="I966" i="2" s="1"/>
  <c r="K966" i="2" s="1"/>
  <c r="D967" i="2" a="1"/>
  <c r="D967" i="2" s="1"/>
  <c r="F967" i="2"/>
  <c r="G967" i="2"/>
  <c r="I967" i="2" s="1"/>
  <c r="K967" i="2" s="1"/>
  <c r="D968" i="2" a="1"/>
  <c r="D968" i="2" s="1"/>
  <c r="F968" i="2"/>
  <c r="G968" i="2"/>
  <c r="I968" i="2" s="1"/>
  <c r="K968" i="2" s="1"/>
  <c r="D969" i="2" a="1"/>
  <c r="D969" i="2" s="1"/>
  <c r="F969" i="2"/>
  <c r="G969" i="2"/>
  <c r="I969" i="2" s="1"/>
  <c r="K969" i="2" s="1"/>
  <c r="D970" i="2" a="1"/>
  <c r="D970" i="2" s="1"/>
  <c r="F970" i="2"/>
  <c r="G970" i="2"/>
  <c r="I970" i="2" s="1"/>
  <c r="K970" i="2" s="1"/>
  <c r="D971" i="2" a="1"/>
  <c r="D971" i="2" s="1"/>
  <c r="F971" i="2"/>
  <c r="G971" i="2"/>
  <c r="I971" i="2" s="1"/>
  <c r="K971" i="2" s="1"/>
  <c r="D972" i="2" a="1"/>
  <c r="D972" i="2" s="1"/>
  <c r="F972" i="2"/>
  <c r="G972" i="2"/>
  <c r="I972" i="2" s="1"/>
  <c r="K972" i="2" s="1"/>
  <c r="D973" i="2" a="1"/>
  <c r="D973" i="2" s="1"/>
  <c r="F973" i="2"/>
  <c r="G973" i="2"/>
  <c r="I973" i="2" s="1"/>
  <c r="K973" i="2" s="1"/>
  <c r="D974" i="2" a="1"/>
  <c r="D974" i="2" s="1"/>
  <c r="F974" i="2"/>
  <c r="G974" i="2"/>
  <c r="I974" i="2" s="1"/>
  <c r="K974" i="2" s="1"/>
  <c r="D975" i="2" a="1"/>
  <c r="D975" i="2" s="1"/>
  <c r="F975" i="2"/>
  <c r="G975" i="2"/>
  <c r="I975" i="2" s="1"/>
  <c r="K975" i="2" s="1"/>
  <c r="D976" i="2" a="1"/>
  <c r="D976" i="2" s="1"/>
  <c r="F976" i="2"/>
  <c r="G976" i="2"/>
  <c r="I976" i="2" s="1"/>
  <c r="K976" i="2" s="1"/>
  <c r="D977" i="2" a="1"/>
  <c r="D977" i="2" s="1"/>
  <c r="F977" i="2"/>
  <c r="G977" i="2"/>
  <c r="I977" i="2" s="1"/>
  <c r="K977" i="2" s="1"/>
  <c r="D978" i="2" a="1"/>
  <c r="D978" i="2" s="1"/>
  <c r="F978" i="2"/>
  <c r="G978" i="2"/>
  <c r="I978" i="2" s="1"/>
  <c r="K978" i="2" s="1"/>
  <c r="D979" i="2" a="1"/>
  <c r="D979" i="2" s="1"/>
  <c r="F979" i="2"/>
  <c r="G979" i="2"/>
  <c r="I979" i="2" s="1"/>
  <c r="K979" i="2" s="1"/>
  <c r="D980" i="2" a="1"/>
  <c r="D980" i="2" s="1"/>
  <c r="F980" i="2"/>
  <c r="G980" i="2"/>
  <c r="I980" i="2" s="1"/>
  <c r="K980" i="2" s="1"/>
  <c r="D981" i="2" a="1"/>
  <c r="D981" i="2" s="1"/>
  <c r="F981" i="2"/>
  <c r="G981" i="2"/>
  <c r="I981" i="2" s="1"/>
  <c r="K981" i="2" s="1"/>
  <c r="D982" i="2" a="1"/>
  <c r="D982" i="2" s="1"/>
  <c r="F982" i="2"/>
  <c r="G982" i="2"/>
  <c r="I982" i="2" s="1"/>
  <c r="K982" i="2" s="1"/>
  <c r="D983" i="2" a="1"/>
  <c r="D983" i="2" s="1"/>
  <c r="F983" i="2"/>
  <c r="G983" i="2"/>
  <c r="I983" i="2" s="1"/>
  <c r="K983" i="2" s="1"/>
  <c r="D984" i="2" a="1"/>
  <c r="D984" i="2" s="1"/>
  <c r="F984" i="2"/>
  <c r="G984" i="2"/>
  <c r="I984" i="2" s="1"/>
  <c r="K984" i="2" s="1"/>
  <c r="D985" i="2" a="1"/>
  <c r="D985" i="2" s="1"/>
  <c r="F985" i="2"/>
  <c r="G985" i="2"/>
  <c r="I985" i="2" s="1"/>
  <c r="K985" i="2" s="1"/>
  <c r="D986" i="2" a="1"/>
  <c r="D986" i="2" s="1"/>
  <c r="F986" i="2"/>
  <c r="G986" i="2"/>
  <c r="I986" i="2" s="1"/>
  <c r="K986" i="2" s="1"/>
  <c r="D987" i="2" a="1"/>
  <c r="D987" i="2" s="1"/>
  <c r="F987" i="2"/>
  <c r="G987" i="2"/>
  <c r="I987" i="2" s="1"/>
  <c r="K987" i="2" s="1"/>
  <c r="D988" i="2" a="1"/>
  <c r="D988" i="2" s="1"/>
  <c r="F988" i="2"/>
  <c r="G988" i="2"/>
  <c r="I988" i="2" s="1"/>
  <c r="K988" i="2" s="1"/>
  <c r="D989" i="2" a="1"/>
  <c r="D989" i="2" s="1"/>
  <c r="F989" i="2"/>
  <c r="G989" i="2"/>
  <c r="I989" i="2" s="1"/>
  <c r="K989" i="2" s="1"/>
  <c r="D990" i="2" a="1"/>
  <c r="D990" i="2" s="1"/>
  <c r="F990" i="2"/>
  <c r="G990" i="2"/>
  <c r="I990" i="2" s="1"/>
  <c r="K990" i="2" s="1"/>
  <c r="D991" i="2" a="1"/>
  <c r="D991" i="2" s="1"/>
  <c r="F991" i="2"/>
  <c r="G991" i="2"/>
  <c r="I991" i="2" s="1"/>
  <c r="K991" i="2" s="1"/>
  <c r="D992" i="2" a="1"/>
  <c r="D992" i="2" s="1"/>
  <c r="F992" i="2"/>
  <c r="G992" i="2"/>
  <c r="I992" i="2" s="1"/>
  <c r="K992" i="2" s="1"/>
  <c r="D993" i="2" a="1"/>
  <c r="D993" i="2" s="1"/>
  <c r="F993" i="2"/>
  <c r="G993" i="2"/>
  <c r="I993" i="2" s="1"/>
  <c r="K993" i="2" s="1"/>
  <c r="D994" i="2" a="1"/>
  <c r="D994" i="2" s="1"/>
  <c r="F994" i="2"/>
  <c r="G994" i="2"/>
  <c r="I994" i="2" s="1"/>
  <c r="K994" i="2" s="1"/>
  <c r="D995" i="2" a="1"/>
  <c r="D995" i="2" s="1"/>
  <c r="F995" i="2"/>
  <c r="G995" i="2"/>
  <c r="I995" i="2" s="1"/>
  <c r="K995" i="2" s="1"/>
  <c r="D996" i="2" a="1"/>
  <c r="D996" i="2" s="1"/>
  <c r="F996" i="2"/>
  <c r="G996" i="2"/>
  <c r="I996" i="2" s="1"/>
  <c r="K996" i="2" s="1"/>
  <c r="D997" i="2" a="1"/>
  <c r="D997" i="2" s="1"/>
  <c r="F997" i="2"/>
  <c r="G997" i="2"/>
  <c r="I997" i="2" s="1"/>
  <c r="K997" i="2" s="1"/>
  <c r="D998" i="2" a="1"/>
  <c r="D998" i="2" s="1"/>
  <c r="F998" i="2"/>
  <c r="G998" i="2"/>
  <c r="I998" i="2" s="1"/>
  <c r="K998" i="2" s="1"/>
  <c r="D999" i="2" a="1"/>
  <c r="D999" i="2" s="1"/>
  <c r="F999" i="2"/>
  <c r="G999" i="2"/>
  <c r="I999" i="2" s="1"/>
  <c r="K999" i="2" s="1"/>
  <c r="D1000" i="2" a="1"/>
  <c r="D1000" i="2" s="1"/>
  <c r="F1000" i="2"/>
  <c r="G1000" i="2"/>
  <c r="I1000" i="2" s="1"/>
  <c r="K1000" i="2" s="1"/>
  <c r="D1001" i="2" a="1"/>
  <c r="D1001" i="2" s="1"/>
  <c r="F1001" i="2"/>
  <c r="G1001" i="2"/>
  <c r="I1001" i="2" s="1"/>
  <c r="K1001" i="2" s="1"/>
  <c r="D1002" i="2" a="1"/>
  <c r="D1002" i="2" s="1"/>
  <c r="F1002" i="2"/>
  <c r="G1002" i="2"/>
  <c r="I1002" i="2" s="1"/>
  <c r="K1002" i="2" s="1"/>
  <c r="D1003" i="2" a="1"/>
  <c r="D1003" i="2" s="1"/>
  <c r="F1003" i="2"/>
  <c r="G1003" i="2"/>
  <c r="L1003" i="2" s="1"/>
  <c r="D1004" i="2" a="1"/>
  <c r="D1004" i="2" s="1"/>
  <c r="F1004" i="2"/>
  <c r="G1004" i="2"/>
  <c r="I1004" i="2" s="1"/>
  <c r="K1004" i="2" s="1"/>
  <c r="D1005" i="2" a="1"/>
  <c r="D1005" i="2" s="1"/>
  <c r="F1005" i="2"/>
  <c r="G1005" i="2"/>
  <c r="I1005" i="2" s="1"/>
  <c r="K1005" i="2" s="1"/>
  <c r="D1006" i="2" a="1"/>
  <c r="D1006" i="2" s="1"/>
  <c r="F1006" i="2"/>
  <c r="G1006" i="2"/>
  <c r="L1006" i="2" s="1"/>
  <c r="D1007" i="2" a="1"/>
  <c r="D1007" i="2" s="1"/>
  <c r="F1007" i="2"/>
  <c r="G1007" i="2"/>
  <c r="I1007" i="2" s="1"/>
  <c r="K1007" i="2" s="1"/>
  <c r="D1008" i="2" a="1"/>
  <c r="D1008" i="2" s="1"/>
  <c r="F1008" i="2"/>
  <c r="G1008" i="2"/>
  <c r="I1008" i="2" s="1"/>
  <c r="K1008" i="2" s="1"/>
  <c r="D1009" i="2" a="1"/>
  <c r="D1009" i="2" s="1"/>
  <c r="F1009" i="2"/>
  <c r="G1009" i="2"/>
  <c r="L1009" i="2" s="1"/>
  <c r="D1010" i="2" a="1"/>
  <c r="D1010" i="2" s="1"/>
  <c r="F1010" i="2"/>
  <c r="G1010" i="2"/>
  <c r="I1010" i="2" s="1"/>
  <c r="K1010" i="2" s="1"/>
  <c r="D1011" i="2" a="1"/>
  <c r="D1011" i="2" s="1"/>
  <c r="F1011" i="2"/>
  <c r="G1011" i="2"/>
  <c r="I1011" i="2" s="1"/>
  <c r="K1011" i="2" s="1"/>
  <c r="D1012" i="2" a="1"/>
  <c r="D1012" i="2" s="1"/>
  <c r="F1012" i="2"/>
  <c r="G1012" i="2"/>
  <c r="I1012" i="2" s="1"/>
  <c r="K1012" i="2" s="1"/>
  <c r="G258" i="2"/>
  <c r="I258" i="2" s="1"/>
  <c r="K258" i="2" s="1"/>
  <c r="G259" i="2"/>
  <c r="I259" i="2" s="1"/>
  <c r="K259" i="2" s="1"/>
  <c r="G260" i="2"/>
  <c r="I260" i="2" s="1"/>
  <c r="K260" i="2" s="1"/>
  <c r="F258" i="2"/>
  <c r="F259" i="2"/>
  <c r="F260" i="2"/>
  <c r="B105" i="44"/>
  <c r="D240" i="2" a="1"/>
  <c r="D240" i="2" s="1"/>
  <c r="D239" i="2" a="1"/>
  <c r="D239" i="2" s="1"/>
  <c r="D260" i="2" a="1"/>
  <c r="D260" i="2" s="1"/>
  <c r="D259" i="2" a="1"/>
  <c r="D259" i="2" s="1"/>
  <c r="D258" i="2" a="1"/>
  <c r="D258" i="2" s="1"/>
  <c r="D257" i="2" a="1"/>
  <c r="D257" i="2" s="1"/>
  <c r="D256" i="2" a="1"/>
  <c r="D256" i="2" s="1"/>
  <c r="D255" i="2" a="1"/>
  <c r="D255" i="2" s="1"/>
  <c r="D254" i="2" a="1"/>
  <c r="D254" i="2" s="1"/>
  <c r="D253" i="2" a="1"/>
  <c r="D253" i="2" s="1"/>
  <c r="D252" i="2" a="1"/>
  <c r="D252" i="2" s="1"/>
  <c r="D251" i="2" a="1"/>
  <c r="D251" i="2" s="1"/>
  <c r="D250" i="2" a="1"/>
  <c r="D250" i="2" s="1"/>
  <c r="D249" i="2" a="1"/>
  <c r="D249" i="2" s="1"/>
  <c r="D248" i="2" a="1"/>
  <c r="D248" i="2" s="1"/>
  <c r="D247" i="2" a="1"/>
  <c r="D247" i="2" s="1"/>
  <c r="D246" i="2" a="1"/>
  <c r="D246" i="2" s="1"/>
  <c r="D245" i="2" a="1"/>
  <c r="D245" i="2" s="1"/>
  <c r="D244" i="2" a="1"/>
  <c r="D244" i="2" s="1"/>
  <c r="D243" i="2" a="1"/>
  <c r="D243" i="2" s="1"/>
  <c r="D242" i="2" a="1"/>
  <c r="D242" i="2" s="1"/>
  <c r="D241" i="2" a="1"/>
  <c r="D241" i="2" s="1"/>
  <c r="D238" i="2" a="1"/>
  <c r="D238" i="2" s="1"/>
  <c r="D237" i="2" a="1"/>
  <c r="D237" i="2" s="1"/>
  <c r="D236" i="2" a="1"/>
  <c r="D236" i="2" s="1"/>
  <c r="D235" i="2" a="1"/>
  <c r="D235" i="2" s="1"/>
  <c r="D234" i="2" a="1"/>
  <c r="D234" i="2" s="1"/>
  <c r="D233" i="2" a="1"/>
  <c r="D233" i="2" s="1"/>
  <c r="D232" i="2" a="1"/>
  <c r="D232" i="2" s="1"/>
  <c r="D231" i="2" a="1"/>
  <c r="D231" i="2" s="1"/>
  <c r="D230" i="2" a="1"/>
  <c r="D230" i="2" s="1"/>
  <c r="D229" i="2" a="1"/>
  <c r="D229" i="2" s="1"/>
  <c r="D228" i="2" a="1"/>
  <c r="D228" i="2" s="1"/>
  <c r="D227" i="2" a="1"/>
  <c r="D227" i="2" s="1"/>
  <c r="D226" i="2" a="1"/>
  <c r="D226" i="2" s="1"/>
  <c r="D225" i="2" a="1"/>
  <c r="D225" i="2" s="1"/>
  <c r="D224" i="2" a="1"/>
  <c r="D224" i="2" s="1"/>
  <c r="D223" i="2" a="1"/>
  <c r="D223" i="2" s="1"/>
  <c r="D222" i="2" a="1"/>
  <c r="D222" i="2" s="1"/>
  <c r="D221" i="2" a="1"/>
  <c r="D221" i="2" s="1"/>
  <c r="D220" i="2" a="1"/>
  <c r="D220" i="2" s="1"/>
  <c r="D219" i="2" a="1"/>
  <c r="D219" i="2" s="1"/>
  <c r="D218" i="2" a="1"/>
  <c r="D218" i="2" s="1"/>
  <c r="D217" i="2" a="1"/>
  <c r="D217" i="2" s="1"/>
  <c r="D216" i="2" a="1"/>
  <c r="D216" i="2" s="1"/>
  <c r="D215" i="2" a="1"/>
  <c r="D215" i="2" s="1"/>
  <c r="D214" i="2" a="1"/>
  <c r="D214" i="2" s="1"/>
  <c r="D213" i="2" a="1"/>
  <c r="D213" i="2" s="1"/>
  <c r="D212" i="2" a="1"/>
  <c r="D212" i="2" s="1"/>
  <c r="D211" i="2" a="1"/>
  <c r="D211" i="2" s="1"/>
  <c r="D210" i="2" a="1"/>
  <c r="D210" i="2" s="1"/>
  <c r="D209" i="2" a="1"/>
  <c r="D209" i="2" s="1"/>
  <c r="D208" i="2" a="1"/>
  <c r="D208" i="2" s="1"/>
  <c r="D207" i="2" a="1"/>
  <c r="D207" i="2" s="1"/>
  <c r="D206" i="2" a="1"/>
  <c r="D206" i="2" s="1"/>
  <c r="D205" i="2" a="1"/>
  <c r="D205" i="2" s="1"/>
  <c r="D204" i="2" a="1"/>
  <c r="D204" i="2" s="1"/>
  <c r="D203" i="2" a="1"/>
  <c r="D203" i="2" s="1"/>
  <c r="D202" i="2" a="1"/>
  <c r="D202" i="2" s="1"/>
  <c r="D201" i="2" a="1"/>
  <c r="D201" i="2" s="1"/>
  <c r="D200" i="2" a="1"/>
  <c r="D200" i="2" s="1"/>
  <c r="D199" i="2" a="1"/>
  <c r="D199" i="2" s="1"/>
  <c r="D198" i="2" a="1"/>
  <c r="D198" i="2" s="1"/>
  <c r="D197" i="2" a="1"/>
  <c r="D197" i="2" s="1"/>
  <c r="D196" i="2" a="1"/>
  <c r="D196" i="2" s="1"/>
  <c r="D195" i="2" a="1"/>
  <c r="D195" i="2" s="1"/>
  <c r="D194" i="2" a="1"/>
  <c r="D194" i="2" s="1"/>
  <c r="D193" i="2" a="1"/>
  <c r="D193" i="2" s="1"/>
  <c r="D192" i="2" a="1"/>
  <c r="D192" i="2" s="1"/>
  <c r="D191" i="2" a="1"/>
  <c r="D191" i="2" s="1"/>
  <c r="D190" i="2" a="1"/>
  <c r="D190" i="2" s="1"/>
  <c r="D189" i="2" a="1"/>
  <c r="D189" i="2" s="1"/>
  <c r="D188" i="2" a="1"/>
  <c r="D188" i="2" s="1"/>
  <c r="D187" i="2" a="1"/>
  <c r="D187" i="2" s="1"/>
  <c r="D186" i="2" a="1"/>
  <c r="D186" i="2" s="1"/>
  <c r="D185" i="2" a="1"/>
  <c r="D185" i="2" s="1"/>
  <c r="D184" i="2" a="1"/>
  <c r="D184" i="2" s="1"/>
  <c r="D183" i="2" a="1"/>
  <c r="D183" i="2" s="1"/>
  <c r="D182" i="2" a="1"/>
  <c r="D182" i="2" s="1"/>
  <c r="D181" i="2" a="1"/>
  <c r="D181" i="2" s="1"/>
  <c r="D180" i="2" a="1"/>
  <c r="D180" i="2" s="1"/>
  <c r="D179" i="2" a="1"/>
  <c r="D179" i="2" s="1"/>
  <c r="D178" i="2" a="1"/>
  <c r="D178" i="2" s="1"/>
  <c r="D177" i="2" a="1"/>
  <c r="D177" i="2" s="1"/>
  <c r="D176" i="2" a="1"/>
  <c r="D176" i="2" s="1"/>
  <c r="D175" i="2" a="1"/>
  <c r="D175" i="2" s="1"/>
  <c r="D174" i="2" a="1"/>
  <c r="D174" i="2" s="1"/>
  <c r="D173" i="2" a="1"/>
  <c r="D173" i="2" s="1"/>
  <c r="D172" i="2" a="1"/>
  <c r="D172" i="2" s="1"/>
  <c r="D171" i="2" a="1"/>
  <c r="D171" i="2" s="1"/>
  <c r="D170" i="2" a="1"/>
  <c r="D170" i="2" s="1"/>
  <c r="D169" i="2" a="1"/>
  <c r="D169" i="2" s="1"/>
  <c r="D168" i="2" a="1"/>
  <c r="D168" i="2" s="1"/>
  <c r="D167" i="2" a="1"/>
  <c r="D167" i="2" s="1"/>
  <c r="D166" i="2" a="1"/>
  <c r="D166" i="2" s="1"/>
  <c r="D165" i="2" a="1"/>
  <c r="D165" i="2" s="1"/>
  <c r="D164" i="2" a="1"/>
  <c r="D164" i="2" s="1"/>
  <c r="D163" i="2" a="1"/>
  <c r="D163" i="2" s="1"/>
  <c r="D162" i="2" a="1"/>
  <c r="D162" i="2" s="1"/>
  <c r="D161" i="2" a="1"/>
  <c r="D161" i="2" s="1"/>
  <c r="D160" i="2" a="1"/>
  <c r="D160" i="2" s="1"/>
  <c r="D159" i="2" a="1"/>
  <c r="D159" i="2" s="1"/>
  <c r="D158" i="2" a="1"/>
  <c r="D158" i="2" s="1"/>
  <c r="D157" i="2" a="1"/>
  <c r="D157" i="2" s="1"/>
  <c r="D156" i="2" a="1"/>
  <c r="D156" i="2" s="1"/>
  <c r="D155" i="2" a="1"/>
  <c r="D155" i="2" s="1"/>
  <c r="D154" i="2" a="1"/>
  <c r="D154" i="2" s="1"/>
  <c r="D153" i="2" a="1"/>
  <c r="D153" i="2" s="1"/>
  <c r="D152" i="2" a="1"/>
  <c r="D152" i="2" s="1"/>
  <c r="D151" i="2" a="1"/>
  <c r="D151" i="2" s="1"/>
  <c r="D150" i="2" a="1"/>
  <c r="D150" i="2" s="1"/>
  <c r="D149" i="2" a="1"/>
  <c r="D149" i="2" s="1"/>
  <c r="D148" i="2" a="1"/>
  <c r="D148" i="2" s="1"/>
  <c r="D147" i="2" a="1"/>
  <c r="D147" i="2" s="1"/>
  <c r="D146" i="2" a="1"/>
  <c r="D146" i="2" s="1"/>
  <c r="D145" i="2" a="1"/>
  <c r="D145" i="2" s="1"/>
  <c r="D144" i="2" a="1"/>
  <c r="D144" i="2" s="1"/>
  <c r="D143" i="2" a="1"/>
  <c r="D143" i="2" s="1"/>
  <c r="D142" i="2" a="1"/>
  <c r="D142" i="2" s="1"/>
  <c r="D141" i="2" a="1"/>
  <c r="D141" i="2" s="1"/>
  <c r="D140" i="2" a="1"/>
  <c r="D140" i="2" s="1"/>
  <c r="D139" i="2" a="1"/>
  <c r="D139" i="2" s="1"/>
  <c r="D138" i="2" a="1"/>
  <c r="D138" i="2" s="1"/>
  <c r="D137" i="2" a="1"/>
  <c r="D137" i="2" s="1"/>
  <c r="D136" i="2" a="1"/>
  <c r="D136" i="2" s="1"/>
  <c r="D135" i="2" a="1"/>
  <c r="D135" i="2" s="1"/>
  <c r="D134" i="2" a="1"/>
  <c r="D134" i="2" s="1"/>
  <c r="D133" i="2" a="1"/>
  <c r="D133" i="2" s="1"/>
  <c r="D132" i="2" a="1"/>
  <c r="D132" i="2" s="1"/>
  <c r="D131" i="2" a="1"/>
  <c r="D131" i="2" s="1"/>
  <c r="D130" i="2" a="1"/>
  <c r="D130" i="2" s="1"/>
  <c r="D129" i="2" a="1"/>
  <c r="D129" i="2" s="1"/>
  <c r="D128" i="2" a="1"/>
  <c r="D128" i="2" s="1"/>
  <c r="D127" i="2" a="1"/>
  <c r="D127" i="2" s="1"/>
  <c r="D126" i="2" a="1"/>
  <c r="D126" i="2" s="1"/>
  <c r="D125" i="2" a="1"/>
  <c r="D125" i="2" s="1"/>
  <c r="D124" i="2" a="1"/>
  <c r="D124" i="2" s="1"/>
  <c r="D123" i="2" a="1"/>
  <c r="D123" i="2" s="1"/>
  <c r="D122" i="2" a="1"/>
  <c r="D122" i="2" s="1"/>
  <c r="D121" i="2" a="1"/>
  <c r="D121" i="2" s="1"/>
  <c r="D120" i="2" a="1"/>
  <c r="D120" i="2" s="1"/>
  <c r="D119" i="2" a="1"/>
  <c r="D119" i="2" s="1"/>
  <c r="D118" i="2" a="1"/>
  <c r="D118" i="2" s="1"/>
  <c r="D117" i="2" a="1"/>
  <c r="D117" i="2" s="1"/>
  <c r="D116" i="2" a="1"/>
  <c r="D116" i="2" s="1"/>
  <c r="D115" i="2" a="1"/>
  <c r="D115" i="2" s="1"/>
  <c r="D114" i="2" a="1"/>
  <c r="D114" i="2" s="1"/>
  <c r="D113" i="2" a="1"/>
  <c r="D113" i="2" s="1"/>
  <c r="D112" i="2" a="1"/>
  <c r="D112" i="2" s="1"/>
  <c r="D111" i="2" a="1"/>
  <c r="D111" i="2" s="1"/>
  <c r="D110" i="2" a="1"/>
  <c r="D110" i="2" s="1"/>
  <c r="D109" i="2" a="1"/>
  <c r="D109" i="2" s="1"/>
  <c r="D108" i="2" a="1"/>
  <c r="D108" i="2" s="1"/>
  <c r="D107" i="2" a="1"/>
  <c r="D107" i="2" s="1"/>
  <c r="D106" i="2" a="1"/>
  <c r="D106" i="2" s="1"/>
  <c r="D105" i="2" a="1"/>
  <c r="D105" i="2" s="1"/>
  <c r="D104" i="2" a="1"/>
  <c r="D104" i="2" s="1"/>
  <c r="D103" i="2" a="1"/>
  <c r="D103" i="2" s="1"/>
  <c r="D102" i="2" a="1"/>
  <c r="D102" i="2" s="1"/>
  <c r="D101" i="2" a="1"/>
  <c r="D101" i="2" s="1"/>
  <c r="D100" i="2" a="1"/>
  <c r="D100" i="2" s="1"/>
  <c r="D99" i="2" a="1"/>
  <c r="D99" i="2" s="1"/>
  <c r="D98" i="2" a="1"/>
  <c r="D98" i="2" s="1"/>
  <c r="D97" i="2" a="1"/>
  <c r="D97" i="2" s="1"/>
  <c r="D96" i="2" a="1"/>
  <c r="D96" i="2" s="1"/>
  <c r="D95" i="2" a="1"/>
  <c r="D95" i="2" s="1"/>
  <c r="D94" i="2" a="1"/>
  <c r="D94" i="2" s="1"/>
  <c r="D93" i="2" a="1"/>
  <c r="D93" i="2" s="1"/>
  <c r="D92" i="2" a="1"/>
  <c r="D92" i="2" s="1"/>
  <c r="D91" i="2" a="1"/>
  <c r="D91" i="2" s="1"/>
  <c r="D90" i="2" a="1"/>
  <c r="D90" i="2" s="1"/>
  <c r="D89" i="2" a="1"/>
  <c r="D89" i="2" s="1"/>
  <c r="D88" i="2" a="1"/>
  <c r="D88" i="2" s="1"/>
  <c r="D87" i="2" a="1"/>
  <c r="D87" i="2" s="1"/>
  <c r="D86" i="2" a="1"/>
  <c r="D86" i="2" s="1"/>
  <c r="D85" i="2" a="1"/>
  <c r="D85" i="2" s="1"/>
  <c r="D84" i="2" a="1"/>
  <c r="D84" i="2" s="1"/>
  <c r="D83" i="2" a="1"/>
  <c r="D83" i="2" s="1"/>
  <c r="D82" i="2" a="1"/>
  <c r="D82" i="2" s="1"/>
  <c r="D81" i="2" a="1"/>
  <c r="D81" i="2" s="1"/>
  <c r="D80" i="2" a="1"/>
  <c r="D80" i="2" s="1"/>
  <c r="D79" i="2" a="1"/>
  <c r="D79" i="2" s="1"/>
  <c r="D78" i="2" a="1"/>
  <c r="D78" i="2" s="1"/>
  <c r="D77" i="2" a="1"/>
  <c r="D77" i="2" s="1"/>
  <c r="D76" i="2" a="1"/>
  <c r="D76" i="2" s="1"/>
  <c r="D75" i="2" a="1"/>
  <c r="D75" i="2" s="1"/>
  <c r="D74" i="2" a="1"/>
  <c r="D74" i="2" s="1"/>
  <c r="D73" i="2" a="1"/>
  <c r="D73" i="2" s="1"/>
  <c r="D72" i="2" a="1"/>
  <c r="D72" i="2" s="1"/>
  <c r="D71" i="2" a="1"/>
  <c r="D71" i="2" s="1"/>
  <c r="D70" i="2" a="1"/>
  <c r="D70" i="2" s="1"/>
  <c r="D69" i="2" a="1"/>
  <c r="D69" i="2" s="1"/>
  <c r="D68" i="2" a="1"/>
  <c r="D68" i="2" s="1"/>
  <c r="D67" i="2" a="1"/>
  <c r="D67" i="2" s="1"/>
  <c r="D66" i="2" a="1"/>
  <c r="D66" i="2" s="1"/>
  <c r="D65" i="2" a="1"/>
  <c r="D65" i="2" s="1"/>
  <c r="D64" i="2" a="1"/>
  <c r="D64" i="2" s="1"/>
  <c r="D63" i="2" a="1"/>
  <c r="D63" i="2" s="1"/>
  <c r="D62" i="2" a="1"/>
  <c r="D62" i="2" s="1"/>
  <c r="D61" i="2" a="1"/>
  <c r="D61" i="2" s="1"/>
  <c r="D60" i="2" a="1"/>
  <c r="D60" i="2" s="1"/>
  <c r="D59" i="2" a="1"/>
  <c r="D59" i="2" s="1"/>
  <c r="D58" i="2" a="1"/>
  <c r="D58" i="2" s="1"/>
  <c r="D57" i="2" a="1"/>
  <c r="D57" i="2" s="1"/>
  <c r="D56" i="2" a="1"/>
  <c r="D56" i="2" s="1"/>
  <c r="D55" i="2" a="1"/>
  <c r="D55" i="2" s="1"/>
  <c r="D54" i="2" a="1"/>
  <c r="D54" i="2" s="1"/>
  <c r="D53" i="2" a="1"/>
  <c r="D53" i="2" s="1"/>
  <c r="D52" i="2" a="1"/>
  <c r="D52" i="2" s="1"/>
  <c r="D51" i="2" a="1"/>
  <c r="D51" i="2" s="1"/>
  <c r="D50" i="2" a="1"/>
  <c r="D50" i="2" s="1"/>
  <c r="D49" i="2" a="1"/>
  <c r="D49" i="2" s="1"/>
  <c r="D48" i="2" a="1"/>
  <c r="D48" i="2" s="1"/>
  <c r="D47" i="2" a="1"/>
  <c r="D47" i="2" s="1"/>
  <c r="D46" i="2" a="1"/>
  <c r="D46" i="2" s="1"/>
  <c r="D45" i="2" a="1"/>
  <c r="D45" i="2" s="1"/>
  <c r="D44" i="2" a="1"/>
  <c r="D44" i="2" s="1"/>
  <c r="D43" i="2" a="1"/>
  <c r="D43" i="2" s="1"/>
  <c r="D42" i="2" a="1"/>
  <c r="D42" i="2" s="1"/>
  <c r="D41" i="2" a="1"/>
  <c r="D41" i="2" s="1"/>
  <c r="D40" i="2" a="1"/>
  <c r="D40" i="2" s="1"/>
  <c r="D39" i="2" a="1"/>
  <c r="D39" i="2" s="1"/>
  <c r="D38" i="2" a="1"/>
  <c r="D38" i="2" s="1"/>
  <c r="D37" i="2" a="1"/>
  <c r="D37" i="2" s="1"/>
  <c r="D36" i="2" a="1"/>
  <c r="D36" i="2" s="1"/>
  <c r="D35" i="2" a="1"/>
  <c r="D35" i="2" s="1"/>
  <c r="D34" i="2" a="1"/>
  <c r="D34" i="2" s="1"/>
  <c r="D33" i="2" a="1"/>
  <c r="D33" i="2" s="1"/>
  <c r="D32" i="2" a="1"/>
  <c r="D32" i="2" s="1"/>
  <c r="D31" i="2" a="1"/>
  <c r="D31" i="2" s="1"/>
  <c r="D30" i="2" a="1"/>
  <c r="D30" i="2" s="1"/>
  <c r="D29" i="2" a="1"/>
  <c r="D29" i="2" s="1"/>
  <c r="D28" i="2" a="1"/>
  <c r="D28" i="2" s="1"/>
  <c r="D27" i="2" a="1"/>
  <c r="D27" i="2" s="1"/>
  <c r="D26" i="2" a="1"/>
  <c r="D26" i="2" s="1"/>
  <c r="D25" i="2" a="1"/>
  <c r="D25" i="2" s="1"/>
  <c r="D24" i="2" a="1"/>
  <c r="D24" i="2" s="1"/>
  <c r="D23" i="2" a="1"/>
  <c r="D23" i="2" s="1"/>
  <c r="D22" i="2" a="1"/>
  <c r="D22" i="2" s="1"/>
  <c r="D21" i="2" a="1"/>
  <c r="D21" i="2" s="1"/>
  <c r="D20" i="2" a="1"/>
  <c r="D20" i="2" s="1"/>
  <c r="D19" i="2" a="1"/>
  <c r="D19" i="2" s="1"/>
  <c r="D18" i="2" a="1"/>
  <c r="D18" i="2" s="1"/>
  <c r="D17" i="2" a="1"/>
  <c r="D17" i="2" s="1"/>
  <c r="D16" i="2" a="1"/>
  <c r="D16" i="2" s="1"/>
  <c r="D15" i="2" a="1"/>
  <c r="D15" i="2" s="1"/>
  <c r="D14" i="2" a="1"/>
  <c r="D14" i="2" s="1"/>
  <c r="D13" i="2" a="1"/>
  <c r="D13" i="2" s="1"/>
  <c r="D12" i="2" a="1"/>
  <c r="D12" i="2" s="1"/>
  <c r="D11" i="2" a="1"/>
  <c r="D11" i="2" s="1"/>
  <c r="D10" i="2" a="1"/>
  <c r="D10" i="2" s="1"/>
  <c r="D9" i="2" a="1"/>
  <c r="D9" i="2" s="1"/>
  <c r="D8" i="2" a="1"/>
  <c r="D8" i="2" s="1"/>
  <c r="D7" i="2" a="1"/>
  <c r="D7" i="2" s="1"/>
  <c r="D6" i="2" a="1"/>
  <c r="D6" i="2" s="1"/>
  <c r="D5" i="2" a="1"/>
  <c r="D5" i="2" s="1"/>
  <c r="A101" i="44"/>
  <c r="A102" i="44"/>
  <c r="A103" i="44"/>
  <c r="A104" i="44"/>
  <c r="A105" i="44"/>
  <c r="C105" i="44"/>
  <c r="M94" i="57"/>
  <c r="M95" i="57"/>
  <c r="M96" i="57"/>
  <c r="M97" i="57"/>
  <c r="L94" i="57"/>
  <c r="L95" i="57"/>
  <c r="L96" i="57"/>
  <c r="L97" i="57"/>
  <c r="H35" i="29"/>
  <c r="F44" i="29"/>
  <c r="G44" i="29"/>
  <c r="H44" i="29"/>
  <c r="J44" i="29"/>
  <c r="K44" i="29"/>
  <c r="F3" i="34"/>
  <c r="B3" i="34"/>
  <c r="F139" i="2"/>
  <c r="G139" i="2"/>
  <c r="I139" i="2" s="1"/>
  <c r="K139" i="2" s="1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L179" i="2" s="1"/>
  <c r="F180" i="2"/>
  <c r="G180" i="2"/>
  <c r="L180" i="2" s="1"/>
  <c r="F181" i="2"/>
  <c r="G181" i="2"/>
  <c r="L181" i="2" s="1"/>
  <c r="F182" i="2"/>
  <c r="G182" i="2"/>
  <c r="L182" i="2" s="1"/>
  <c r="F183" i="2"/>
  <c r="G183" i="2"/>
  <c r="L183" i="2" s="1"/>
  <c r="F184" i="2"/>
  <c r="G184" i="2"/>
  <c r="L184" i="2" s="1"/>
  <c r="F185" i="2"/>
  <c r="G185" i="2"/>
  <c r="L185" i="2" s="1"/>
  <c r="F186" i="2"/>
  <c r="G186" i="2"/>
  <c r="L186" i="2" s="1"/>
  <c r="F187" i="2"/>
  <c r="G187" i="2"/>
  <c r="L187" i="2" s="1"/>
  <c r="F188" i="2"/>
  <c r="G188" i="2"/>
  <c r="L188" i="2" s="1"/>
  <c r="F189" i="2"/>
  <c r="G189" i="2"/>
  <c r="L189" i="2" s="1"/>
  <c r="F190" i="2"/>
  <c r="G190" i="2"/>
  <c r="L190" i="2" s="1"/>
  <c r="F191" i="2"/>
  <c r="G191" i="2"/>
  <c r="L191" i="2" s="1"/>
  <c r="F192" i="2"/>
  <c r="G192" i="2"/>
  <c r="L192" i="2" s="1"/>
  <c r="F193" i="2"/>
  <c r="G193" i="2"/>
  <c r="L193" i="2" s="1"/>
  <c r="F194" i="2"/>
  <c r="G194" i="2"/>
  <c r="L194" i="2" s="1"/>
  <c r="F195" i="2"/>
  <c r="G195" i="2"/>
  <c r="L195" i="2" s="1"/>
  <c r="F196" i="2"/>
  <c r="G196" i="2"/>
  <c r="L196" i="2" s="1"/>
  <c r="F197" i="2"/>
  <c r="G197" i="2"/>
  <c r="L197" i="2" s="1"/>
  <c r="F198" i="2"/>
  <c r="G198" i="2"/>
  <c r="L198" i="2" s="1"/>
  <c r="F199" i="2"/>
  <c r="G199" i="2"/>
  <c r="L199" i="2" s="1"/>
  <c r="F200" i="2"/>
  <c r="G200" i="2"/>
  <c r="L200" i="2" s="1"/>
  <c r="F201" i="2"/>
  <c r="G201" i="2"/>
  <c r="L201" i="2" s="1"/>
  <c r="F202" i="2"/>
  <c r="G202" i="2"/>
  <c r="L202" i="2" s="1"/>
  <c r="F203" i="2"/>
  <c r="G203" i="2"/>
  <c r="L203" i="2" s="1"/>
  <c r="F204" i="2"/>
  <c r="G204" i="2"/>
  <c r="L204" i="2" s="1"/>
  <c r="F205" i="2"/>
  <c r="G205" i="2"/>
  <c r="L205" i="2" s="1"/>
  <c r="F206" i="2"/>
  <c r="G206" i="2"/>
  <c r="L206" i="2" s="1"/>
  <c r="F207" i="2"/>
  <c r="G207" i="2"/>
  <c r="L207" i="2" s="1"/>
  <c r="F208" i="2"/>
  <c r="G208" i="2"/>
  <c r="L208" i="2" s="1"/>
  <c r="F209" i="2"/>
  <c r="G209" i="2"/>
  <c r="L209" i="2" s="1"/>
  <c r="F210" i="2"/>
  <c r="G210" i="2"/>
  <c r="L210" i="2" s="1"/>
  <c r="F211" i="2"/>
  <c r="G211" i="2"/>
  <c r="L211" i="2" s="1"/>
  <c r="F212" i="2"/>
  <c r="G212" i="2"/>
  <c r="L212" i="2" s="1"/>
  <c r="F213" i="2"/>
  <c r="G213" i="2"/>
  <c r="L213" i="2" s="1"/>
  <c r="F214" i="2"/>
  <c r="G214" i="2"/>
  <c r="L214" i="2" s="1"/>
  <c r="F215" i="2"/>
  <c r="G215" i="2"/>
  <c r="L215" i="2" s="1"/>
  <c r="F216" i="2"/>
  <c r="G216" i="2"/>
  <c r="L216" i="2" s="1"/>
  <c r="F217" i="2"/>
  <c r="G217" i="2"/>
  <c r="L217" i="2" s="1"/>
  <c r="F218" i="2"/>
  <c r="G218" i="2"/>
  <c r="L218" i="2" s="1"/>
  <c r="F219" i="2"/>
  <c r="G219" i="2"/>
  <c r="L219" i="2" s="1"/>
  <c r="F220" i="2"/>
  <c r="G220" i="2"/>
  <c r="L220" i="2" s="1"/>
  <c r="F221" i="2"/>
  <c r="G221" i="2"/>
  <c r="L221" i="2" s="1"/>
  <c r="F222" i="2"/>
  <c r="G222" i="2"/>
  <c r="L222" i="2" s="1"/>
  <c r="F223" i="2"/>
  <c r="G223" i="2"/>
  <c r="L223" i="2" s="1"/>
  <c r="F224" i="2"/>
  <c r="G224" i="2"/>
  <c r="L224" i="2" s="1"/>
  <c r="F225" i="2"/>
  <c r="G225" i="2"/>
  <c r="L225" i="2" s="1"/>
  <c r="F226" i="2"/>
  <c r="G226" i="2"/>
  <c r="L226" i="2" s="1"/>
  <c r="F227" i="2"/>
  <c r="G227" i="2"/>
  <c r="L227" i="2" s="1"/>
  <c r="F228" i="2"/>
  <c r="G228" i="2"/>
  <c r="L228" i="2" s="1"/>
  <c r="F229" i="2"/>
  <c r="G229" i="2"/>
  <c r="L229" i="2" s="1"/>
  <c r="F230" i="2"/>
  <c r="G230" i="2"/>
  <c r="L230" i="2" s="1"/>
  <c r="F231" i="2"/>
  <c r="G231" i="2"/>
  <c r="L231" i="2" s="1"/>
  <c r="F232" i="2"/>
  <c r="G232" i="2"/>
  <c r="L232" i="2" s="1"/>
  <c r="F233" i="2"/>
  <c r="G233" i="2"/>
  <c r="L233" i="2" s="1"/>
  <c r="F234" i="2"/>
  <c r="G234" i="2"/>
  <c r="L234" i="2" s="1"/>
  <c r="F235" i="2"/>
  <c r="G235" i="2"/>
  <c r="L235" i="2" s="1"/>
  <c r="F236" i="2"/>
  <c r="G236" i="2"/>
  <c r="L236" i="2" s="1"/>
  <c r="F237" i="2"/>
  <c r="G237" i="2"/>
  <c r="L237" i="2" s="1"/>
  <c r="F238" i="2"/>
  <c r="G238" i="2"/>
  <c r="L238" i="2" s="1"/>
  <c r="F239" i="2"/>
  <c r="G239" i="2"/>
  <c r="L239" i="2" s="1"/>
  <c r="F240" i="2"/>
  <c r="G240" i="2"/>
  <c r="L240" i="2" s="1"/>
  <c r="F241" i="2"/>
  <c r="G241" i="2"/>
  <c r="L241" i="2" s="1"/>
  <c r="F242" i="2"/>
  <c r="G242" i="2"/>
  <c r="L242" i="2" s="1"/>
  <c r="F243" i="2"/>
  <c r="G243" i="2"/>
  <c r="L243" i="2" s="1"/>
  <c r="F244" i="2"/>
  <c r="G244" i="2"/>
  <c r="L244" i="2" s="1"/>
  <c r="F245" i="2"/>
  <c r="G245" i="2"/>
  <c r="L245" i="2" s="1"/>
  <c r="F246" i="2"/>
  <c r="G246" i="2"/>
  <c r="L246" i="2" s="1"/>
  <c r="F247" i="2"/>
  <c r="G247" i="2"/>
  <c r="L247" i="2" s="1"/>
  <c r="F248" i="2"/>
  <c r="G248" i="2"/>
  <c r="L248" i="2" s="1"/>
  <c r="F249" i="2"/>
  <c r="G249" i="2"/>
  <c r="L249" i="2" s="1"/>
  <c r="F250" i="2"/>
  <c r="G250" i="2"/>
  <c r="L250" i="2" s="1"/>
  <c r="F251" i="2"/>
  <c r="G251" i="2"/>
  <c r="L251" i="2" s="1"/>
  <c r="F252" i="2"/>
  <c r="G252" i="2"/>
  <c r="L252" i="2" s="1"/>
  <c r="F253" i="2"/>
  <c r="G253" i="2"/>
  <c r="L253" i="2" s="1"/>
  <c r="F254" i="2"/>
  <c r="G254" i="2"/>
  <c r="L254" i="2" s="1"/>
  <c r="F255" i="2"/>
  <c r="G255" i="2"/>
  <c r="L255" i="2" s="1"/>
  <c r="F256" i="2"/>
  <c r="G256" i="2"/>
  <c r="L256" i="2" s="1"/>
  <c r="F257" i="2"/>
  <c r="G257" i="2"/>
  <c r="F66" i="2"/>
  <c r="G66" i="2"/>
  <c r="I66" i="2" s="1"/>
  <c r="K66" i="2" s="1"/>
  <c r="F67" i="2"/>
  <c r="G67" i="2"/>
  <c r="I67" i="2" s="1"/>
  <c r="K67" i="2" s="1"/>
  <c r="F68" i="2"/>
  <c r="G68" i="2"/>
  <c r="L68" i="2" s="1"/>
  <c r="F69" i="2"/>
  <c r="G69" i="2"/>
  <c r="I69" i="2" s="1"/>
  <c r="K69" i="2" s="1"/>
  <c r="F70" i="2"/>
  <c r="G70" i="2"/>
  <c r="L70" i="2" s="1"/>
  <c r="F71" i="2"/>
  <c r="G71" i="2"/>
  <c r="I71" i="2" s="1"/>
  <c r="K71" i="2" s="1"/>
  <c r="F72" i="2"/>
  <c r="G72" i="2"/>
  <c r="I72" i="2" s="1"/>
  <c r="K72" i="2" s="1"/>
  <c r="F73" i="2"/>
  <c r="G73" i="2"/>
  <c r="I73" i="2" s="1"/>
  <c r="K73" i="2" s="1"/>
  <c r="F74" i="2"/>
  <c r="G74" i="2"/>
  <c r="I74" i="2" s="1"/>
  <c r="K74" i="2" s="1"/>
  <c r="F75" i="2"/>
  <c r="G75" i="2"/>
  <c r="I75" i="2" s="1"/>
  <c r="K75" i="2" s="1"/>
  <c r="F76" i="2"/>
  <c r="G76" i="2"/>
  <c r="L76" i="2" s="1"/>
  <c r="F77" i="2"/>
  <c r="G77" i="2"/>
  <c r="I77" i="2" s="1"/>
  <c r="K77" i="2" s="1"/>
  <c r="F78" i="2"/>
  <c r="G78" i="2"/>
  <c r="I78" i="2" s="1"/>
  <c r="K78" i="2" s="1"/>
  <c r="F79" i="2"/>
  <c r="G79" i="2"/>
  <c r="L79" i="2" s="1"/>
  <c r="F80" i="2"/>
  <c r="G80" i="2"/>
  <c r="I80" i="2" s="1"/>
  <c r="K80" i="2" s="1"/>
  <c r="F81" i="2"/>
  <c r="G81" i="2"/>
  <c r="I81" i="2" s="1"/>
  <c r="K81" i="2" s="1"/>
  <c r="F82" i="2"/>
  <c r="G82" i="2"/>
  <c r="L82" i="2" s="1"/>
  <c r="F83" i="2"/>
  <c r="G83" i="2"/>
  <c r="I83" i="2" s="1"/>
  <c r="K83" i="2" s="1"/>
  <c r="F84" i="2"/>
  <c r="G84" i="2"/>
  <c r="I84" i="2" s="1"/>
  <c r="K84" i="2" s="1"/>
  <c r="F85" i="2"/>
  <c r="G85" i="2"/>
  <c r="L85" i="2" s="1"/>
  <c r="F86" i="2"/>
  <c r="G86" i="2"/>
  <c r="I86" i="2" s="1"/>
  <c r="K86" i="2" s="1"/>
  <c r="F87" i="2"/>
  <c r="G87" i="2"/>
  <c r="I87" i="2" s="1"/>
  <c r="K87" i="2" s="1"/>
  <c r="F88" i="2"/>
  <c r="G88" i="2"/>
  <c r="L88" i="2" s="1"/>
  <c r="F89" i="2"/>
  <c r="G89" i="2"/>
  <c r="I89" i="2" s="1"/>
  <c r="K89" i="2" s="1"/>
  <c r="F90" i="2"/>
  <c r="G90" i="2"/>
  <c r="L90" i="2" s="1"/>
  <c r="F91" i="2"/>
  <c r="G91" i="2"/>
  <c r="I91" i="2" s="1"/>
  <c r="K91" i="2" s="1"/>
  <c r="F92" i="2"/>
  <c r="G92" i="2"/>
  <c r="I92" i="2" s="1"/>
  <c r="K92" i="2" s="1"/>
  <c r="F93" i="2"/>
  <c r="G93" i="2"/>
  <c r="L93" i="2" s="1"/>
  <c r="F94" i="2"/>
  <c r="G94" i="2"/>
  <c r="I94" i="2" s="1"/>
  <c r="K94" i="2" s="1"/>
  <c r="F95" i="2"/>
  <c r="G95" i="2"/>
  <c r="L95" i="2" s="1"/>
  <c r="F96" i="2"/>
  <c r="G96" i="2"/>
  <c r="I96" i="2" s="1"/>
  <c r="K96" i="2" s="1"/>
  <c r="F97" i="2"/>
  <c r="G97" i="2"/>
  <c r="I97" i="2" s="1"/>
  <c r="K97" i="2" s="1"/>
  <c r="F98" i="2"/>
  <c r="G98" i="2"/>
  <c r="I98" i="2" s="1"/>
  <c r="K98" i="2" s="1"/>
  <c r="F99" i="2"/>
  <c r="G99" i="2"/>
  <c r="L99" i="2" s="1"/>
  <c r="F100" i="2"/>
  <c r="G100" i="2"/>
  <c r="L100" i="2" s="1"/>
  <c r="F101" i="2"/>
  <c r="G101" i="2"/>
  <c r="I101" i="2" s="1"/>
  <c r="K101" i="2" s="1"/>
  <c r="F102" i="2"/>
  <c r="G102" i="2"/>
  <c r="L102" i="2" s="1"/>
  <c r="F103" i="2"/>
  <c r="G103" i="2"/>
  <c r="I103" i="2" s="1"/>
  <c r="K103" i="2" s="1"/>
  <c r="F104" i="2"/>
  <c r="G104" i="2"/>
  <c r="I104" i="2" s="1"/>
  <c r="K104" i="2" s="1"/>
  <c r="F105" i="2"/>
  <c r="G105" i="2"/>
  <c r="L105" i="2" s="1"/>
  <c r="F106" i="2"/>
  <c r="G106" i="2"/>
  <c r="L106" i="2" s="1"/>
  <c r="F107" i="2"/>
  <c r="G107" i="2"/>
  <c r="I107" i="2" s="1"/>
  <c r="K107" i="2" s="1"/>
  <c r="F108" i="2"/>
  <c r="G108" i="2"/>
  <c r="I108" i="2" s="1"/>
  <c r="K108" i="2" s="1"/>
  <c r="F109" i="2"/>
  <c r="G109" i="2"/>
  <c r="L109" i="2" s="1"/>
  <c r="F110" i="2"/>
  <c r="G110" i="2"/>
  <c r="I110" i="2" s="1"/>
  <c r="K110" i="2" s="1"/>
  <c r="F111" i="2"/>
  <c r="G111" i="2"/>
  <c r="L111" i="2" s="1"/>
  <c r="F112" i="2"/>
  <c r="G112" i="2"/>
  <c r="I112" i="2" s="1"/>
  <c r="K112" i="2" s="1"/>
  <c r="F113" i="2"/>
  <c r="G113" i="2"/>
  <c r="I113" i="2" s="1"/>
  <c r="K113" i="2" s="1"/>
  <c r="F114" i="2"/>
  <c r="G114" i="2"/>
  <c r="I114" i="2" s="1"/>
  <c r="K114" i="2" s="1"/>
  <c r="F115" i="2"/>
  <c r="G115" i="2"/>
  <c r="L115" i="2" s="1"/>
  <c r="F116" i="2"/>
  <c r="G116" i="2"/>
  <c r="L116" i="2" s="1"/>
  <c r="F117" i="2"/>
  <c r="G117" i="2"/>
  <c r="I117" i="2" s="1"/>
  <c r="K117" i="2" s="1"/>
  <c r="F118" i="2"/>
  <c r="G118" i="2"/>
  <c r="L118" i="2" s="1"/>
  <c r="F119" i="2"/>
  <c r="G119" i="2"/>
  <c r="I119" i="2" s="1"/>
  <c r="K119" i="2" s="1"/>
  <c r="F120" i="2"/>
  <c r="G120" i="2"/>
  <c r="I120" i="2" s="1"/>
  <c r="K120" i="2" s="1"/>
  <c r="F121" i="2"/>
  <c r="G121" i="2"/>
  <c r="I121" i="2" s="1"/>
  <c r="K121" i="2" s="1"/>
  <c r="F122" i="2"/>
  <c r="G122" i="2"/>
  <c r="L122" i="2" s="1"/>
  <c r="F123" i="2"/>
  <c r="G123" i="2"/>
  <c r="I123" i="2" s="1"/>
  <c r="K123" i="2" s="1"/>
  <c r="F124" i="2"/>
  <c r="G124" i="2"/>
  <c r="I124" i="2" s="1"/>
  <c r="K124" i="2" s="1"/>
  <c r="F125" i="2"/>
  <c r="G125" i="2"/>
  <c r="I125" i="2" s="1"/>
  <c r="K125" i="2" s="1"/>
  <c r="F126" i="2"/>
  <c r="G126" i="2"/>
  <c r="L126" i="2" s="1"/>
  <c r="F127" i="2"/>
  <c r="G127" i="2"/>
  <c r="I127" i="2" s="1"/>
  <c r="K127" i="2" s="1"/>
  <c r="F128" i="2"/>
  <c r="G128" i="2"/>
  <c r="I128" i="2" s="1"/>
  <c r="K128" i="2" s="1"/>
  <c r="F129" i="2"/>
  <c r="G129" i="2"/>
  <c r="L129" i="2" s="1"/>
  <c r="F130" i="2"/>
  <c r="G130" i="2"/>
  <c r="I130" i="2" s="1"/>
  <c r="K130" i="2" s="1"/>
  <c r="F131" i="2"/>
  <c r="G131" i="2"/>
  <c r="L131" i="2" s="1"/>
  <c r="F132" i="2"/>
  <c r="G132" i="2"/>
  <c r="I132" i="2" s="1"/>
  <c r="K132" i="2" s="1"/>
  <c r="F133" i="2"/>
  <c r="G133" i="2"/>
  <c r="I133" i="2" s="1"/>
  <c r="K133" i="2" s="1"/>
  <c r="F134" i="2"/>
  <c r="G134" i="2"/>
  <c r="L134" i="2" s="1"/>
  <c r="F135" i="2"/>
  <c r="G135" i="2"/>
  <c r="L135" i="2" s="1"/>
  <c r="F136" i="2"/>
  <c r="G136" i="2"/>
  <c r="I136" i="2" s="1"/>
  <c r="K136" i="2" s="1"/>
  <c r="F137" i="2"/>
  <c r="G137" i="2"/>
  <c r="I137" i="2" s="1"/>
  <c r="K137" i="2" s="1"/>
  <c r="F138" i="2"/>
  <c r="G138" i="2"/>
  <c r="L138" i="2" s="1"/>
  <c r="F252" i="29"/>
  <c r="F1" i="34"/>
  <c r="F15" i="2"/>
  <c r="G15" i="2"/>
  <c r="L15" i="2" s="1"/>
  <c r="F16" i="2"/>
  <c r="G16" i="2"/>
  <c r="I16" i="2" s="1"/>
  <c r="K16" i="2" s="1"/>
  <c r="F17" i="2"/>
  <c r="G17" i="2"/>
  <c r="L17" i="2" s="1"/>
  <c r="F18" i="2"/>
  <c r="G18" i="2"/>
  <c r="L18" i="2" s="1"/>
  <c r="F19" i="2"/>
  <c r="G19" i="2"/>
  <c r="I19" i="2" s="1"/>
  <c r="F20" i="2"/>
  <c r="G20" i="2"/>
  <c r="L20" i="2" s="1"/>
  <c r="F21" i="2"/>
  <c r="G21" i="2"/>
  <c r="F22" i="2"/>
  <c r="G22" i="2"/>
  <c r="I22" i="2" s="1"/>
  <c r="K22" i="2" s="1"/>
  <c r="F23" i="2"/>
  <c r="G23" i="2"/>
  <c r="L23" i="2" s="1"/>
  <c r="F24" i="2"/>
  <c r="G24" i="2"/>
  <c r="I24" i="2" s="1"/>
  <c r="K24" i="2" s="1"/>
  <c r="F25" i="2"/>
  <c r="G25" i="2"/>
  <c r="I25" i="2" s="1"/>
  <c r="K25" i="2" s="1"/>
  <c r="F26" i="2"/>
  <c r="G26" i="2"/>
  <c r="I26" i="2" s="1"/>
  <c r="K26" i="2" s="1"/>
  <c r="F27" i="2"/>
  <c r="G27" i="2"/>
  <c r="I27" i="2" s="1"/>
  <c r="K27" i="2" s="1"/>
  <c r="F28" i="2"/>
  <c r="G28" i="2"/>
  <c r="L28" i="2" s="1"/>
  <c r="F29" i="2"/>
  <c r="G29" i="2"/>
  <c r="I29" i="2" s="1"/>
  <c r="K29" i="2" s="1"/>
  <c r="F30" i="2"/>
  <c r="G30" i="2"/>
  <c r="I30" i="2" s="1"/>
  <c r="K30" i="2" s="1"/>
  <c r="F31" i="2"/>
  <c r="G31" i="2"/>
  <c r="I31" i="2" s="1"/>
  <c r="K31" i="2" s="1"/>
  <c r="F32" i="2"/>
  <c r="G32" i="2"/>
  <c r="I32" i="2" s="1"/>
  <c r="K32" i="2" s="1"/>
  <c r="F33" i="2"/>
  <c r="G33" i="2"/>
  <c r="I33" i="2" s="1"/>
  <c r="K33" i="2" s="1"/>
  <c r="F34" i="2"/>
  <c r="G34" i="2"/>
  <c r="I34" i="2" s="1"/>
  <c r="K34" i="2" s="1"/>
  <c r="F35" i="2"/>
  <c r="G35" i="2"/>
  <c r="I35" i="2" s="1"/>
  <c r="K35" i="2" s="1"/>
  <c r="F36" i="2"/>
  <c r="G36" i="2"/>
  <c r="I36" i="2" s="1"/>
  <c r="K36" i="2" s="1"/>
  <c r="F37" i="2"/>
  <c r="G37" i="2"/>
  <c r="L37" i="2" s="1"/>
  <c r="F38" i="2"/>
  <c r="G38" i="2"/>
  <c r="L38" i="2" s="1"/>
  <c r="F39" i="2"/>
  <c r="G39" i="2"/>
  <c r="L39" i="2" s="1"/>
  <c r="F40" i="2"/>
  <c r="G40" i="2"/>
  <c r="I40" i="2" s="1"/>
  <c r="K40" i="2" s="1"/>
  <c r="F41" i="2"/>
  <c r="G41" i="2"/>
  <c r="L41" i="2" s="1"/>
  <c r="F42" i="2"/>
  <c r="G42" i="2"/>
  <c r="I42" i="2" s="1"/>
  <c r="K42" i="2" s="1"/>
  <c r="F43" i="2"/>
  <c r="G43" i="2"/>
  <c r="I43" i="2" s="1"/>
  <c r="K43" i="2" s="1"/>
  <c r="F44" i="2"/>
  <c r="G44" i="2"/>
  <c r="L44" i="2" s="1"/>
  <c r="F45" i="2"/>
  <c r="G45" i="2"/>
  <c r="I45" i="2" s="1"/>
  <c r="K45" i="2" s="1"/>
  <c r="F46" i="2"/>
  <c r="G46" i="2"/>
  <c r="I46" i="2" s="1"/>
  <c r="K46" i="2" s="1"/>
  <c r="F47" i="2"/>
  <c r="G47" i="2"/>
  <c r="I47" i="2" s="1"/>
  <c r="K47" i="2" s="1"/>
  <c r="F48" i="2"/>
  <c r="G48" i="2"/>
  <c r="I48" i="2" s="1"/>
  <c r="K48" i="2" s="1"/>
  <c r="F49" i="2"/>
  <c r="G49" i="2"/>
  <c r="I49" i="2" s="1"/>
  <c r="K49" i="2" s="1"/>
  <c r="F50" i="2"/>
  <c r="G50" i="2"/>
  <c r="I50" i="2" s="1"/>
  <c r="K50" i="2" s="1"/>
  <c r="F51" i="2"/>
  <c r="G51" i="2"/>
  <c r="I51" i="2" s="1"/>
  <c r="K51" i="2" s="1"/>
  <c r="F52" i="2"/>
  <c r="G52" i="2"/>
  <c r="L52" i="2" s="1"/>
  <c r="F53" i="2"/>
  <c r="G53" i="2"/>
  <c r="I53" i="2" s="1"/>
  <c r="K53" i="2" s="1"/>
  <c r="F54" i="2"/>
  <c r="G54" i="2"/>
  <c r="I54" i="2" s="1"/>
  <c r="K54" i="2" s="1"/>
  <c r="F55" i="2"/>
  <c r="G55" i="2"/>
  <c r="L55" i="2" s="1"/>
  <c r="F56" i="2"/>
  <c r="G56" i="2"/>
  <c r="I56" i="2" s="1"/>
  <c r="K56" i="2" s="1"/>
  <c r="F57" i="2"/>
  <c r="G57" i="2"/>
  <c r="I57" i="2" s="1"/>
  <c r="K57" i="2" s="1"/>
  <c r="F58" i="2"/>
  <c r="G58" i="2"/>
  <c r="I58" i="2" s="1"/>
  <c r="K58" i="2" s="1"/>
  <c r="F59" i="2"/>
  <c r="G59" i="2"/>
  <c r="I59" i="2" s="1"/>
  <c r="K59" i="2" s="1"/>
  <c r="F60" i="2"/>
  <c r="G60" i="2"/>
  <c r="I60" i="2" s="1"/>
  <c r="K60" i="2" s="1"/>
  <c r="F61" i="2"/>
  <c r="G61" i="2"/>
  <c r="I61" i="2" s="1"/>
  <c r="K61" i="2" s="1"/>
  <c r="F62" i="2"/>
  <c r="G62" i="2"/>
  <c r="I62" i="2" s="1"/>
  <c r="K62" i="2" s="1"/>
  <c r="F63" i="2"/>
  <c r="G63" i="2"/>
  <c r="I63" i="2" s="1"/>
  <c r="K63" i="2" s="1"/>
  <c r="F64" i="2"/>
  <c r="G64" i="2"/>
  <c r="I64" i="2" s="1"/>
  <c r="K64" i="2" s="1"/>
  <c r="F65" i="2"/>
  <c r="G65" i="2"/>
  <c r="I65" i="2" s="1"/>
  <c r="K65" i="2" s="1"/>
  <c r="L74" i="57"/>
  <c r="M74" i="57"/>
  <c r="F11" i="2"/>
  <c r="G11" i="2"/>
  <c r="I11" i="2" s="1"/>
  <c r="F12" i="2"/>
  <c r="G12" i="2"/>
  <c r="I12" i="2" s="1"/>
  <c r="F13" i="2"/>
  <c r="G13" i="2"/>
  <c r="L13" i="2" s="1"/>
  <c r="F14" i="2"/>
  <c r="G14" i="2"/>
  <c r="L14" i="2" s="1"/>
  <c r="A4" i="39"/>
  <c r="S9" i="25"/>
  <c r="O105" i="43"/>
  <c r="F3" i="25"/>
  <c r="F5" i="2"/>
  <c r="G5" i="2"/>
  <c r="I5" i="2" s="1"/>
  <c r="F6" i="2"/>
  <c r="G6" i="2"/>
  <c r="I6" i="2" s="1"/>
  <c r="F7" i="2"/>
  <c r="G7" i="2"/>
  <c r="L7" i="2" s="1"/>
  <c r="F8" i="2"/>
  <c r="G8" i="2"/>
  <c r="L8" i="2" s="1"/>
  <c r="F9" i="2"/>
  <c r="G9" i="2"/>
  <c r="L9" i="2" s="1"/>
  <c r="F10" i="2"/>
  <c r="G10" i="2"/>
  <c r="L10" i="2" s="1"/>
  <c r="F289" i="29"/>
  <c r="F290" i="29"/>
  <c r="H21" i="41"/>
  <c r="H22" i="41"/>
  <c r="H23" i="41"/>
  <c r="H24" i="41"/>
  <c r="H38" i="41"/>
  <c r="H39" i="41"/>
  <c r="H40" i="41"/>
  <c r="H56" i="41"/>
  <c r="H59" i="41"/>
  <c r="H60" i="41"/>
  <c r="H64" i="41"/>
  <c r="H65" i="41"/>
  <c r="H72" i="41"/>
  <c r="H73" i="41"/>
  <c r="H84" i="41"/>
  <c r="H85" i="41"/>
  <c r="H86" i="41"/>
  <c r="H87" i="41"/>
  <c r="F263" i="29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L70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1" i="57"/>
  <c r="L72" i="57"/>
  <c r="L73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21" i="57"/>
  <c r="D147" i="57"/>
  <c r="H240" i="29"/>
  <c r="H241" i="29"/>
  <c r="F114" i="29"/>
  <c r="H48" i="29"/>
  <c r="L10" i="57"/>
  <c r="M93" i="57"/>
  <c r="L91" i="57"/>
  <c r="L92" i="57"/>
  <c r="L93" i="57"/>
  <c r="B10" i="39" a="1"/>
  <c r="C87" i="36" s="1"/>
  <c r="H111" i="29"/>
  <c r="H112" i="29"/>
  <c r="H113" i="29"/>
  <c r="L11" i="57"/>
  <c r="L12" i="57"/>
  <c r="L13" i="57"/>
  <c r="L14" i="57"/>
  <c r="L18" i="57"/>
  <c r="L19" i="57"/>
  <c r="L20" i="57"/>
  <c r="M10" i="57"/>
  <c r="S1488" i="25"/>
  <c r="D1489" i="25" s="1"/>
  <c r="S1471" i="25"/>
  <c r="D1472" i="25" s="1"/>
  <c r="S1454" i="25"/>
  <c r="D1455" i="25" s="1"/>
  <c r="S1437" i="25"/>
  <c r="D1438" i="25" s="1"/>
  <c r="S1420" i="25"/>
  <c r="D1421" i="25" s="1"/>
  <c r="A1421" i="25" s="1"/>
  <c r="H22" i="29"/>
  <c r="J22" i="29" s="1"/>
  <c r="S1369" i="25"/>
  <c r="D1370" i="25" s="1"/>
  <c r="D32" i="41"/>
  <c r="F147" i="29"/>
  <c r="F87" i="29"/>
  <c r="G87" i="29"/>
  <c r="H87" i="29"/>
  <c r="J87" i="29" s="1"/>
  <c r="F88" i="29"/>
  <c r="G88" i="29"/>
  <c r="H88" i="29"/>
  <c r="J88" i="29" s="1"/>
  <c r="F89" i="29"/>
  <c r="G89" i="29"/>
  <c r="H89" i="29"/>
  <c r="J89" i="29" s="1"/>
  <c r="F54" i="29"/>
  <c r="G54" i="29"/>
  <c r="H54" i="29"/>
  <c r="J54" i="29" s="1"/>
  <c r="H53" i="29"/>
  <c r="J53" i="29" s="1"/>
  <c r="G53" i="29"/>
  <c r="F53" i="29"/>
  <c r="F50" i="29"/>
  <c r="G50" i="29"/>
  <c r="H50" i="29"/>
  <c r="J50" i="29" s="1"/>
  <c r="F48" i="29"/>
  <c r="G48" i="29"/>
  <c r="J48" i="29"/>
  <c r="F49" i="29"/>
  <c r="G49" i="29"/>
  <c r="H49" i="29"/>
  <c r="J49" i="29" s="1"/>
  <c r="A104" i="39"/>
  <c r="L880" i="2" l="1"/>
  <c r="L843" i="2"/>
  <c r="I826" i="2"/>
  <c r="K826" i="2" s="1"/>
  <c r="L889" i="2"/>
  <c r="L994" i="2"/>
  <c r="L835" i="2"/>
  <c r="L834" i="2"/>
  <c r="L802" i="2"/>
  <c r="L777" i="2"/>
  <c r="I764" i="2"/>
  <c r="K764" i="2" s="1"/>
  <c r="L764" i="2"/>
  <c r="L763" i="2"/>
  <c r="L760" i="2"/>
  <c r="L757" i="2"/>
  <c r="L754" i="2"/>
  <c r="L751" i="2"/>
  <c r="L748" i="2"/>
  <c r="L745" i="2"/>
  <c r="L742" i="2"/>
  <c r="L739" i="2"/>
  <c r="L907" i="2"/>
  <c r="L869" i="2"/>
  <c r="L861" i="2"/>
  <c r="L852" i="2"/>
  <c r="L846" i="2"/>
  <c r="L838" i="2"/>
  <c r="L824" i="2"/>
  <c r="L815" i="2"/>
  <c r="L809" i="2"/>
  <c r="L806" i="2"/>
  <c r="L800" i="2"/>
  <c r="L797" i="2"/>
  <c r="L793" i="2"/>
  <c r="L788" i="2"/>
  <c r="L784" i="2"/>
  <c r="L779" i="2"/>
  <c r="L775" i="2"/>
  <c r="I765" i="2"/>
  <c r="K765" i="2" s="1"/>
  <c r="L761" i="2"/>
  <c r="L758" i="2"/>
  <c r="L755" i="2"/>
  <c r="L752" i="2"/>
  <c r="L749" i="2"/>
  <c r="L746" i="2"/>
  <c r="L743" i="2"/>
  <c r="L740" i="2"/>
  <c r="L737" i="2"/>
  <c r="L728" i="2"/>
  <c r="I772" i="2"/>
  <c r="K772" i="2" s="1"/>
  <c r="L772" i="2"/>
  <c r="L259" i="2"/>
  <c r="L914" i="2"/>
  <c r="L43" i="2"/>
  <c r="L930" i="2"/>
  <c r="L898" i="2"/>
  <c r="L873" i="2"/>
  <c r="L127" i="2"/>
  <c r="I1009" i="2"/>
  <c r="K1009" i="2" s="1"/>
  <c r="L1010" i="2"/>
  <c r="L1004" i="2"/>
  <c r="L967" i="2"/>
  <c r="L932" i="2"/>
  <c r="L921" i="2"/>
  <c r="L909" i="2"/>
  <c r="I905" i="2"/>
  <c r="K905" i="2" s="1"/>
  <c r="L900" i="2"/>
  <c r="I896" i="2"/>
  <c r="K896" i="2" s="1"/>
  <c r="L890" i="2"/>
  <c r="I887" i="2"/>
  <c r="K887" i="2" s="1"/>
  <c r="L881" i="2"/>
  <c r="I878" i="2"/>
  <c r="K878" i="2" s="1"/>
  <c r="L871" i="2"/>
  <c r="I859" i="2"/>
  <c r="K859" i="2" s="1"/>
  <c r="I850" i="2"/>
  <c r="K850" i="2" s="1"/>
  <c r="I841" i="2"/>
  <c r="K841" i="2" s="1"/>
  <c r="L831" i="2"/>
  <c r="L825" i="2"/>
  <c r="I823" i="2"/>
  <c r="K823" i="2" s="1"/>
  <c r="L821" i="2"/>
  <c r="L816" i="2"/>
  <c r="I814" i="2"/>
  <c r="K814" i="2" s="1"/>
  <c r="L812" i="2"/>
  <c r="L807" i="2"/>
  <c r="I805" i="2"/>
  <c r="K805" i="2" s="1"/>
  <c r="L803" i="2"/>
  <c r="L798" i="2"/>
  <c r="L795" i="2"/>
  <c r="L792" i="2"/>
  <c r="L789" i="2"/>
  <c r="L786" i="2"/>
  <c r="L783" i="2"/>
  <c r="L781" i="2"/>
  <c r="L976" i="2"/>
  <c r="L939" i="2"/>
  <c r="L923" i="2"/>
  <c r="L912" i="2"/>
  <c r="L903" i="2"/>
  <c r="L894" i="2"/>
  <c r="L885" i="2"/>
  <c r="L877" i="2"/>
  <c r="L872" i="2"/>
  <c r="I865" i="2"/>
  <c r="K865" i="2" s="1"/>
  <c r="L862" i="2"/>
  <c r="L858" i="2"/>
  <c r="L849" i="2"/>
  <c r="L840" i="2"/>
  <c r="L827" i="2"/>
  <c r="L822" i="2"/>
  <c r="L818" i="2"/>
  <c r="L813" i="2"/>
  <c r="L782" i="2"/>
  <c r="L11" i="2"/>
  <c r="L1012" i="2"/>
  <c r="L948" i="2"/>
  <c r="L944" i="2"/>
  <c r="L935" i="2"/>
  <c r="L926" i="2"/>
  <c r="L917" i="2"/>
  <c r="L16" i="2"/>
  <c r="L1007" i="2"/>
  <c r="L985" i="2"/>
  <c r="L958" i="2"/>
  <c r="L940" i="2"/>
  <c r="L934" i="2"/>
  <c r="L925" i="2"/>
  <c r="L916" i="2"/>
  <c r="L908" i="2"/>
  <c r="L5" i="2"/>
  <c r="I52" i="2"/>
  <c r="K52" i="2" s="1"/>
  <c r="L51" i="2"/>
  <c r="L50" i="2"/>
  <c r="L49" i="2"/>
  <c r="L40" i="2"/>
  <c r="L132" i="2"/>
  <c r="L128" i="2"/>
  <c r="I109" i="2"/>
  <c r="K109" i="2" s="1"/>
  <c r="L108" i="2"/>
  <c r="L107" i="2"/>
  <c r="I106" i="2"/>
  <c r="K106" i="2" s="1"/>
  <c r="I105" i="2"/>
  <c r="K105" i="2" s="1"/>
  <c r="L104" i="2"/>
  <c r="L103" i="2"/>
  <c r="I256" i="2"/>
  <c r="K256" i="2" s="1"/>
  <c r="I255" i="2"/>
  <c r="K255" i="2" s="1"/>
  <c r="I254" i="2"/>
  <c r="K254" i="2" s="1"/>
  <c r="I253" i="2"/>
  <c r="K253" i="2" s="1"/>
  <c r="I252" i="2"/>
  <c r="K252" i="2" s="1"/>
  <c r="I251" i="2"/>
  <c r="K251" i="2" s="1"/>
  <c r="I250" i="2"/>
  <c r="K250" i="2" s="1"/>
  <c r="I249" i="2"/>
  <c r="K249" i="2" s="1"/>
  <c r="I248" i="2"/>
  <c r="K248" i="2" s="1"/>
  <c r="I247" i="2"/>
  <c r="K247" i="2" s="1"/>
  <c r="I246" i="2"/>
  <c r="K246" i="2" s="1"/>
  <c r="I245" i="2"/>
  <c r="K245" i="2" s="1"/>
  <c r="I244" i="2"/>
  <c r="K244" i="2" s="1"/>
  <c r="I243" i="2"/>
  <c r="K243" i="2" s="1"/>
  <c r="I242" i="2"/>
  <c r="K242" i="2" s="1"/>
  <c r="I241" i="2"/>
  <c r="K241" i="2" s="1"/>
  <c r="I240" i="2"/>
  <c r="K240" i="2" s="1"/>
  <c r="I239" i="2"/>
  <c r="K239" i="2" s="1"/>
  <c r="I238" i="2"/>
  <c r="K238" i="2" s="1"/>
  <c r="I237" i="2"/>
  <c r="K237" i="2" s="1"/>
  <c r="I236" i="2"/>
  <c r="K236" i="2" s="1"/>
  <c r="I235" i="2"/>
  <c r="K235" i="2" s="1"/>
  <c r="I234" i="2"/>
  <c r="K234" i="2" s="1"/>
  <c r="I233" i="2"/>
  <c r="K233" i="2" s="1"/>
  <c r="I232" i="2"/>
  <c r="K232" i="2" s="1"/>
  <c r="I231" i="2"/>
  <c r="K231" i="2" s="1"/>
  <c r="I230" i="2"/>
  <c r="K230" i="2" s="1"/>
  <c r="I229" i="2"/>
  <c r="K229" i="2" s="1"/>
  <c r="I228" i="2"/>
  <c r="K228" i="2" s="1"/>
  <c r="I227" i="2"/>
  <c r="K227" i="2" s="1"/>
  <c r="I226" i="2"/>
  <c r="K226" i="2" s="1"/>
  <c r="I225" i="2"/>
  <c r="K225" i="2" s="1"/>
  <c r="I224" i="2"/>
  <c r="K224" i="2" s="1"/>
  <c r="I223" i="2"/>
  <c r="K223" i="2" s="1"/>
  <c r="I222" i="2"/>
  <c r="K222" i="2" s="1"/>
  <c r="I221" i="2"/>
  <c r="K221" i="2" s="1"/>
  <c r="I220" i="2"/>
  <c r="K220" i="2" s="1"/>
  <c r="I219" i="2"/>
  <c r="K219" i="2" s="1"/>
  <c r="I218" i="2"/>
  <c r="K218" i="2" s="1"/>
  <c r="I217" i="2"/>
  <c r="K217" i="2" s="1"/>
  <c r="I216" i="2"/>
  <c r="K216" i="2" s="1"/>
  <c r="I215" i="2"/>
  <c r="K215" i="2" s="1"/>
  <c r="I214" i="2"/>
  <c r="K214" i="2" s="1"/>
  <c r="I213" i="2"/>
  <c r="K213" i="2" s="1"/>
  <c r="I212" i="2"/>
  <c r="K212" i="2" s="1"/>
  <c r="I211" i="2"/>
  <c r="K211" i="2" s="1"/>
  <c r="I210" i="2"/>
  <c r="K210" i="2" s="1"/>
  <c r="I209" i="2"/>
  <c r="K209" i="2" s="1"/>
  <c r="I208" i="2"/>
  <c r="K208" i="2" s="1"/>
  <c r="I207" i="2"/>
  <c r="K207" i="2" s="1"/>
  <c r="I206" i="2"/>
  <c r="K206" i="2" s="1"/>
  <c r="I205" i="2"/>
  <c r="K205" i="2" s="1"/>
  <c r="I204" i="2"/>
  <c r="K204" i="2" s="1"/>
  <c r="I203" i="2"/>
  <c r="K203" i="2" s="1"/>
  <c r="I202" i="2"/>
  <c r="K202" i="2" s="1"/>
  <c r="I201" i="2"/>
  <c r="K201" i="2" s="1"/>
  <c r="I200" i="2"/>
  <c r="K200" i="2" s="1"/>
  <c r="I199" i="2"/>
  <c r="K199" i="2" s="1"/>
  <c r="I198" i="2"/>
  <c r="K198" i="2" s="1"/>
  <c r="I197" i="2"/>
  <c r="K197" i="2" s="1"/>
  <c r="I196" i="2"/>
  <c r="K196" i="2" s="1"/>
  <c r="I195" i="2"/>
  <c r="K195" i="2" s="1"/>
  <c r="I194" i="2"/>
  <c r="K194" i="2" s="1"/>
  <c r="I193" i="2"/>
  <c r="K193" i="2" s="1"/>
  <c r="I192" i="2"/>
  <c r="K192" i="2" s="1"/>
  <c r="I191" i="2"/>
  <c r="K191" i="2" s="1"/>
  <c r="I190" i="2"/>
  <c r="K190" i="2" s="1"/>
  <c r="I189" i="2"/>
  <c r="K189" i="2" s="1"/>
  <c r="I188" i="2"/>
  <c r="K188" i="2" s="1"/>
  <c r="I187" i="2"/>
  <c r="K187" i="2" s="1"/>
  <c r="I186" i="2"/>
  <c r="K186" i="2" s="1"/>
  <c r="I185" i="2"/>
  <c r="K185" i="2" s="1"/>
  <c r="I184" i="2"/>
  <c r="K184" i="2" s="1"/>
  <c r="I183" i="2"/>
  <c r="K183" i="2" s="1"/>
  <c r="I182" i="2"/>
  <c r="K182" i="2" s="1"/>
  <c r="I181" i="2"/>
  <c r="K181" i="2" s="1"/>
  <c r="I180" i="2"/>
  <c r="K180" i="2" s="1"/>
  <c r="I179" i="2"/>
  <c r="K179" i="2" s="1"/>
  <c r="L176" i="2"/>
  <c r="I176" i="2"/>
  <c r="K176" i="2" s="1"/>
  <c r="L173" i="2"/>
  <c r="I173" i="2"/>
  <c r="K173" i="2" s="1"/>
  <c r="L170" i="2"/>
  <c r="I170" i="2"/>
  <c r="K170" i="2" s="1"/>
  <c r="L167" i="2"/>
  <c r="I167" i="2"/>
  <c r="K167" i="2" s="1"/>
  <c r="L164" i="2"/>
  <c r="I164" i="2"/>
  <c r="K164" i="2" s="1"/>
  <c r="L159" i="2"/>
  <c r="I159" i="2"/>
  <c r="K159" i="2" s="1"/>
  <c r="L156" i="2"/>
  <c r="I156" i="2"/>
  <c r="K156" i="2" s="1"/>
  <c r="L154" i="2"/>
  <c r="I154" i="2"/>
  <c r="K154" i="2" s="1"/>
  <c r="L151" i="2"/>
  <c r="I151" i="2"/>
  <c r="K151" i="2" s="1"/>
  <c r="L148" i="2"/>
  <c r="I148" i="2"/>
  <c r="K148" i="2" s="1"/>
  <c r="L145" i="2"/>
  <c r="I145" i="2"/>
  <c r="K145" i="2" s="1"/>
  <c r="L174" i="2"/>
  <c r="I174" i="2"/>
  <c r="K174" i="2" s="1"/>
  <c r="L168" i="2"/>
  <c r="I168" i="2"/>
  <c r="K168" i="2" s="1"/>
  <c r="L162" i="2"/>
  <c r="I162" i="2"/>
  <c r="K162" i="2" s="1"/>
  <c r="L157" i="2"/>
  <c r="I157" i="2"/>
  <c r="K157" i="2" s="1"/>
  <c r="L152" i="2"/>
  <c r="I152" i="2"/>
  <c r="K152" i="2" s="1"/>
  <c r="L149" i="2"/>
  <c r="I149" i="2"/>
  <c r="K149" i="2" s="1"/>
  <c r="L146" i="2"/>
  <c r="I146" i="2"/>
  <c r="K146" i="2" s="1"/>
  <c r="L177" i="2"/>
  <c r="I177" i="2"/>
  <c r="K177" i="2" s="1"/>
  <c r="L171" i="2"/>
  <c r="I171" i="2"/>
  <c r="K171" i="2" s="1"/>
  <c r="L165" i="2"/>
  <c r="I165" i="2"/>
  <c r="K165" i="2" s="1"/>
  <c r="L160" i="2"/>
  <c r="I160" i="2"/>
  <c r="K160" i="2" s="1"/>
  <c r="L178" i="2"/>
  <c r="I178" i="2"/>
  <c r="K178" i="2" s="1"/>
  <c r="L175" i="2"/>
  <c r="I175" i="2"/>
  <c r="K175" i="2" s="1"/>
  <c r="L172" i="2"/>
  <c r="I172" i="2"/>
  <c r="K172" i="2" s="1"/>
  <c r="L169" i="2"/>
  <c r="I169" i="2"/>
  <c r="K169" i="2" s="1"/>
  <c r="L166" i="2"/>
  <c r="I166" i="2"/>
  <c r="K166" i="2" s="1"/>
  <c r="L163" i="2"/>
  <c r="I163" i="2"/>
  <c r="K163" i="2" s="1"/>
  <c r="L161" i="2"/>
  <c r="I161" i="2"/>
  <c r="K161" i="2" s="1"/>
  <c r="L158" i="2"/>
  <c r="I158" i="2"/>
  <c r="K158" i="2" s="1"/>
  <c r="L155" i="2"/>
  <c r="I155" i="2"/>
  <c r="K155" i="2" s="1"/>
  <c r="L153" i="2"/>
  <c r="I153" i="2"/>
  <c r="K153" i="2" s="1"/>
  <c r="L150" i="2"/>
  <c r="I150" i="2"/>
  <c r="K150" i="2" s="1"/>
  <c r="L147" i="2"/>
  <c r="I147" i="2"/>
  <c r="K147" i="2" s="1"/>
  <c r="L144" i="2"/>
  <c r="I144" i="2"/>
  <c r="K144" i="2" s="1"/>
  <c r="L1011" i="2"/>
  <c r="L1008" i="2"/>
  <c r="L997" i="2"/>
  <c r="L988" i="2"/>
  <c r="L979" i="2"/>
  <c r="L970" i="2"/>
  <c r="L961" i="2"/>
  <c r="L951" i="2"/>
  <c r="L946" i="2"/>
  <c r="I943" i="2"/>
  <c r="K943" i="2" s="1"/>
  <c r="L941" i="2"/>
  <c r="L936" i="2"/>
  <c r="L931" i="2"/>
  <c r="I929" i="2"/>
  <c r="K929" i="2" s="1"/>
  <c r="L927" i="2"/>
  <c r="L922" i="2"/>
  <c r="I920" i="2"/>
  <c r="K920" i="2" s="1"/>
  <c r="L918" i="2"/>
  <c r="L913" i="2"/>
  <c r="I911" i="2"/>
  <c r="K911" i="2" s="1"/>
  <c r="L904" i="2"/>
  <c r="I902" i="2"/>
  <c r="K902" i="2" s="1"/>
  <c r="L895" i="2"/>
  <c r="I893" i="2"/>
  <c r="K893" i="2" s="1"/>
  <c r="L891" i="2"/>
  <c r="L886" i="2"/>
  <c r="I884" i="2"/>
  <c r="K884" i="2" s="1"/>
  <c r="L882" i="2"/>
  <c r="I875" i="2"/>
  <c r="K875" i="2" s="1"/>
  <c r="L868" i="2"/>
  <c r="L899" i="2"/>
  <c r="I1006" i="2"/>
  <c r="K1006" i="2" s="1"/>
  <c r="L1000" i="2"/>
  <c r="L991" i="2"/>
  <c r="L982" i="2"/>
  <c r="L973" i="2"/>
  <c r="L964" i="2"/>
  <c r="L955" i="2"/>
  <c r="L949" i="2"/>
  <c r="L942" i="2"/>
  <c r="L938" i="2"/>
  <c r="L933" i="2"/>
  <c r="L928" i="2"/>
  <c r="L924" i="2"/>
  <c r="L919" i="2"/>
  <c r="L915" i="2"/>
  <c r="L910" i="2"/>
  <c r="L906" i="2"/>
  <c r="L901" i="2"/>
  <c r="L897" i="2"/>
  <c r="L892" i="2"/>
  <c r="L888" i="2"/>
  <c r="L883" i="2"/>
  <c r="L879" i="2"/>
  <c r="L874" i="2"/>
  <c r="L870" i="2"/>
  <c r="L864" i="2"/>
  <c r="L855" i="2"/>
  <c r="I18" i="2"/>
  <c r="K18" i="2" s="1"/>
  <c r="I17" i="2"/>
  <c r="K17" i="2" s="1"/>
  <c r="I15" i="2"/>
  <c r="I116" i="2"/>
  <c r="K116" i="2" s="1"/>
  <c r="L141" i="2"/>
  <c r="I141" i="2"/>
  <c r="K141" i="2" s="1"/>
  <c r="L139" i="2"/>
  <c r="L143" i="2"/>
  <c r="I143" i="2"/>
  <c r="K143" i="2" s="1"/>
  <c r="L142" i="2"/>
  <c r="I142" i="2"/>
  <c r="K142" i="2" s="1"/>
  <c r="L140" i="2"/>
  <c r="I140" i="2"/>
  <c r="K140" i="2" s="1"/>
  <c r="L258" i="2"/>
  <c r="L1005" i="2"/>
  <c r="I1003" i="2"/>
  <c r="K1003" i="2" s="1"/>
  <c r="L1001" i="2"/>
  <c r="L998" i="2"/>
  <c r="L995" i="2"/>
  <c r="L992" i="2"/>
  <c r="L989" i="2"/>
  <c r="L986" i="2"/>
  <c r="L983" i="2"/>
  <c r="L980" i="2"/>
  <c r="L977" i="2"/>
  <c r="L974" i="2"/>
  <c r="L971" i="2"/>
  <c r="L968" i="2"/>
  <c r="L965" i="2"/>
  <c r="L962" i="2"/>
  <c r="L959" i="2"/>
  <c r="L956" i="2"/>
  <c r="I954" i="2"/>
  <c r="K954" i="2" s="1"/>
  <c r="L952" i="2"/>
  <c r="L947" i="2"/>
  <c r="L876" i="2"/>
  <c r="L1002" i="2"/>
  <c r="L999" i="2"/>
  <c r="L996" i="2"/>
  <c r="L993" i="2"/>
  <c r="L990" i="2"/>
  <c r="L987" i="2"/>
  <c r="L984" i="2"/>
  <c r="L981" i="2"/>
  <c r="L978" i="2"/>
  <c r="L975" i="2"/>
  <c r="L972" i="2"/>
  <c r="L969" i="2"/>
  <c r="L966" i="2"/>
  <c r="L963" i="2"/>
  <c r="L960" i="2"/>
  <c r="L957" i="2"/>
  <c r="L953" i="2"/>
  <c r="L945" i="2"/>
  <c r="L937" i="2"/>
  <c r="L866" i="2"/>
  <c r="L863" i="2"/>
  <c r="L860" i="2"/>
  <c r="L857" i="2"/>
  <c r="L854" i="2"/>
  <c r="L851" i="2"/>
  <c r="L848" i="2"/>
  <c r="L845" i="2"/>
  <c r="L842" i="2"/>
  <c r="L839" i="2"/>
  <c r="L836" i="2"/>
  <c r="L833" i="2"/>
  <c r="L830" i="2"/>
  <c r="I21" i="2"/>
  <c r="K21" i="2" s="1"/>
  <c r="L121" i="2"/>
  <c r="L260" i="2"/>
  <c r="L123" i="2"/>
  <c r="I90" i="2"/>
  <c r="K90" i="2" s="1"/>
  <c r="I85" i="2"/>
  <c r="K85" i="2" s="1"/>
  <c r="L84" i="2"/>
  <c r="I76" i="2"/>
  <c r="K76" i="2" s="1"/>
  <c r="L75" i="2"/>
  <c r="L71" i="2"/>
  <c r="L46" i="2"/>
  <c r="L42" i="2"/>
  <c r="L27" i="2"/>
  <c r="L48" i="2"/>
  <c r="L47" i="2"/>
  <c r="L45" i="2"/>
  <c r="L26" i="2"/>
  <c r="I23" i="2"/>
  <c r="K23" i="2" s="1"/>
  <c r="L22" i="2"/>
  <c r="L21" i="2"/>
  <c r="I20" i="2"/>
  <c r="K20" i="2" s="1"/>
  <c r="L136" i="2"/>
  <c r="I95" i="2"/>
  <c r="K95" i="2" s="1"/>
  <c r="L94" i="2"/>
  <c r="L92" i="2"/>
  <c r="L91" i="2"/>
  <c r="L36" i="2"/>
  <c r="L33" i="2"/>
  <c r="L25" i="2"/>
  <c r="L83" i="2"/>
  <c r="L69" i="2"/>
  <c r="L35" i="2"/>
  <c r="L32" i="2"/>
  <c r="L30" i="2"/>
  <c r="L24" i="2"/>
  <c r="L119" i="2"/>
  <c r="L114" i="2"/>
  <c r="L112" i="2"/>
  <c r="I100" i="2"/>
  <c r="K100" i="2" s="1"/>
  <c r="L96" i="2"/>
  <c r="I82" i="2"/>
  <c r="K82" i="2" s="1"/>
  <c r="L81" i="2"/>
  <c r="L77" i="2"/>
  <c r="I68" i="2"/>
  <c r="K68" i="2" s="1"/>
  <c r="L67" i="2"/>
  <c r="I55" i="2"/>
  <c r="K55" i="2" s="1"/>
  <c r="L54" i="2"/>
  <c r="L53" i="2"/>
  <c r="I39" i="2"/>
  <c r="K39" i="2" s="1"/>
  <c r="I38" i="2"/>
  <c r="K38" i="2" s="1"/>
  <c r="I37" i="2"/>
  <c r="K37" i="2" s="1"/>
  <c r="I138" i="2"/>
  <c r="K138" i="2" s="1"/>
  <c r="L137" i="2"/>
  <c r="I135" i="2"/>
  <c r="I134" i="2"/>
  <c r="K134" i="2" s="1"/>
  <c r="L133" i="2"/>
  <c r="I131" i="2"/>
  <c r="K131" i="2" s="1"/>
  <c r="L130" i="2"/>
  <c r="I129" i="2"/>
  <c r="K129" i="2" s="1"/>
  <c r="I126" i="2"/>
  <c r="K126" i="2" s="1"/>
  <c r="I115" i="2"/>
  <c r="K115" i="2" s="1"/>
  <c r="I111" i="2"/>
  <c r="K111" i="2" s="1"/>
  <c r="L110" i="2"/>
  <c r="I102" i="2"/>
  <c r="K102" i="2" s="1"/>
  <c r="L101" i="2"/>
  <c r="I99" i="2"/>
  <c r="K99" i="2" s="1"/>
  <c r="L98" i="2"/>
  <c r="L97" i="2"/>
  <c r="I93" i="2"/>
  <c r="K93" i="2" s="1"/>
  <c r="I88" i="2"/>
  <c r="K88" i="2" s="1"/>
  <c r="L87" i="2"/>
  <c r="L86" i="2"/>
  <c r="I79" i="2"/>
  <c r="K79" i="2" s="1"/>
  <c r="L78" i="2"/>
  <c r="L73" i="2"/>
  <c r="L72" i="2"/>
  <c r="I70" i="2"/>
  <c r="K70" i="2" s="1"/>
  <c r="L56" i="2"/>
  <c r="L34" i="2"/>
  <c r="L31" i="2"/>
  <c r="L29" i="2"/>
  <c r="I122" i="2"/>
  <c r="K122" i="2" s="1"/>
  <c r="L89" i="2"/>
  <c r="L80" i="2"/>
  <c r="L74" i="2"/>
  <c r="L66" i="2"/>
  <c r="L63" i="2"/>
  <c r="L60" i="2"/>
  <c r="L57" i="2"/>
  <c r="I44" i="2"/>
  <c r="K44" i="2" s="1"/>
  <c r="I41" i="2"/>
  <c r="K41" i="2" s="1"/>
  <c r="I28" i="2"/>
  <c r="K28" i="2" s="1"/>
  <c r="L124" i="2"/>
  <c r="I118" i="2"/>
  <c r="K118" i="2" s="1"/>
  <c r="L117" i="2"/>
  <c r="L113" i="2"/>
  <c r="L12" i="2"/>
  <c r="L125" i="2"/>
  <c r="L120" i="2"/>
  <c r="L257" i="2"/>
  <c r="I257" i="2"/>
  <c r="K257" i="2" s="1"/>
  <c r="L65" i="2"/>
  <c r="L62" i="2"/>
  <c r="L64" i="2"/>
  <c r="L59" i="2"/>
  <c r="L61" i="2"/>
  <c r="L58" i="2"/>
  <c r="I13" i="2"/>
  <c r="I7" i="2"/>
  <c r="L17" i="57"/>
  <c r="I14" i="2"/>
  <c r="I10" i="2"/>
  <c r="K10" i="2" s="1"/>
  <c r="C105" i="36"/>
  <c r="C104" i="44" s="1"/>
  <c r="B104" i="44" s="1"/>
  <c r="C99" i="36"/>
  <c r="L6" i="2"/>
  <c r="L19" i="2"/>
  <c r="I9" i="2"/>
  <c r="I8" i="2"/>
  <c r="K5" i="2"/>
  <c r="B105" i="36"/>
  <c r="D105" i="36"/>
  <c r="C103" i="36"/>
  <c r="C104" i="36"/>
  <c r="C103" i="44" s="1"/>
  <c r="B103" i="44" s="1"/>
  <c r="B10" i="39"/>
  <c r="A100" i="39" s="1"/>
  <c r="C102" i="36"/>
  <c r="C101" i="36"/>
  <c r="C97" i="36"/>
  <c r="C98" i="36"/>
  <c r="C100" i="36"/>
  <c r="D1439" i="25"/>
  <c r="D1440" i="25" s="1"/>
  <c r="D1441" i="25" s="1"/>
  <c r="D1456" i="25"/>
  <c r="D1457" i="25" s="1"/>
  <c r="D1473" i="25"/>
  <c r="D1474" i="25" s="1"/>
  <c r="D1490" i="25"/>
  <c r="D1491" i="25" s="1"/>
  <c r="D35" i="39"/>
  <c r="D36" i="39"/>
  <c r="D37" i="39"/>
  <c r="D38" i="39"/>
  <c r="D39" i="39"/>
  <c r="D4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M147" i="57"/>
  <c r="A103" i="39"/>
  <c r="C88" i="36"/>
  <c r="C89" i="36"/>
  <c r="C90" i="36"/>
  <c r="C89" i="44" s="1"/>
  <c r="B89" i="44" s="1"/>
  <c r="C91" i="36"/>
  <c r="C90" i="44" s="1"/>
  <c r="B90" i="44" s="1"/>
  <c r="C92" i="36"/>
  <c r="C91" i="44" s="1"/>
  <c r="B91" i="44" s="1"/>
  <c r="C93" i="36"/>
  <c r="C92" i="44" s="1"/>
  <c r="B92" i="44" s="1"/>
  <c r="C94" i="36"/>
  <c r="C93" i="44" s="1"/>
  <c r="B93" i="44" s="1"/>
  <c r="C95" i="36"/>
  <c r="C94" i="44" s="1"/>
  <c r="B94" i="44" s="1"/>
  <c r="C96" i="36"/>
  <c r="B96" i="36" s="1"/>
  <c r="C14" i="36"/>
  <c r="C13" i="44" s="1"/>
  <c r="B13" i="44" s="1"/>
  <c r="C15" i="36"/>
  <c r="C14" i="44" s="1"/>
  <c r="B14" i="44" s="1"/>
  <c r="C16" i="36"/>
  <c r="C15" i="44" s="1"/>
  <c r="B15" i="44" s="1"/>
  <c r="C17" i="36"/>
  <c r="C16" i="44" s="1"/>
  <c r="B16" i="44" s="1"/>
  <c r="C18" i="36"/>
  <c r="C17" i="44" s="1"/>
  <c r="B17" i="44" s="1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7" i="44" s="1"/>
  <c r="B37" i="44" s="1"/>
  <c r="C39" i="36"/>
  <c r="C38" i="44" s="1"/>
  <c r="B38" i="44" s="1"/>
  <c r="C40" i="36"/>
  <c r="C39" i="44" s="1"/>
  <c r="B39" i="44" s="1"/>
  <c r="C41" i="36"/>
  <c r="C40" i="44" s="1"/>
  <c r="B40" i="44" s="1"/>
  <c r="C42" i="36"/>
  <c r="C41" i="44" s="1"/>
  <c r="B41" i="44" s="1"/>
  <c r="C43" i="36"/>
  <c r="C42" i="44" s="1"/>
  <c r="B42" i="44" s="1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5" i="44" s="1"/>
  <c r="B85" i="44" s="1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C96" i="39"/>
  <c r="D96" i="39"/>
  <c r="D97" i="39"/>
  <c r="C98" i="39"/>
  <c r="D98" i="39"/>
  <c r="C99" i="39"/>
  <c r="D99" i="39"/>
  <c r="D100" i="39"/>
  <c r="D101" i="39"/>
  <c r="C102" i="39"/>
  <c r="D102" i="39"/>
  <c r="C103" i="39"/>
  <c r="D103" i="39"/>
  <c r="C104" i="39"/>
  <c r="D104" i="39"/>
  <c r="D10" i="39"/>
  <c r="B17" i="34"/>
  <c r="B18" i="34"/>
  <c r="B19" i="34"/>
  <c r="B20" i="34"/>
  <c r="B21" i="34"/>
  <c r="B22" i="34"/>
  <c r="B23" i="34"/>
  <c r="N12" i="34"/>
  <c r="N11" i="34"/>
  <c r="F103" i="29"/>
  <c r="G103" i="29"/>
  <c r="H103" i="29"/>
  <c r="J103" i="29" s="1"/>
  <c r="F101" i="29"/>
  <c r="G101" i="29"/>
  <c r="H101" i="29"/>
  <c r="J101" i="29" s="1"/>
  <c r="F102" i="29"/>
  <c r="G102" i="29"/>
  <c r="H102" i="29"/>
  <c r="J102" i="29" s="1"/>
  <c r="F100" i="29"/>
  <c r="G100" i="29"/>
  <c r="H100" i="29"/>
  <c r="J100" i="29" s="1"/>
  <c r="F62" i="29"/>
  <c r="G62" i="29"/>
  <c r="H62" i="29"/>
  <c r="J62" i="29" s="1"/>
  <c r="F295" i="29"/>
  <c r="F296" i="29"/>
  <c r="F297" i="29"/>
  <c r="F298" i="29"/>
  <c r="F299" i="29"/>
  <c r="F300" i="29"/>
  <c r="F259" i="29"/>
  <c r="G259" i="29"/>
  <c r="H259" i="29"/>
  <c r="J259" i="29" s="1"/>
  <c r="F110" i="29"/>
  <c r="G110" i="29"/>
  <c r="H110" i="29"/>
  <c r="J110" i="29" s="1"/>
  <c r="F111" i="29"/>
  <c r="G111" i="29"/>
  <c r="J111" i="29"/>
  <c r="H109" i="29"/>
  <c r="J109" i="29" s="1"/>
  <c r="F77" i="29"/>
  <c r="G77" i="29"/>
  <c r="H77" i="29"/>
  <c r="J77" i="29" s="1"/>
  <c r="H8" i="29"/>
  <c r="J8" i="29" s="1"/>
  <c r="F314" i="29"/>
  <c r="G314" i="29"/>
  <c r="H314" i="29"/>
  <c r="J314" i="29" s="1"/>
  <c r="F313" i="29"/>
  <c r="G313" i="29"/>
  <c r="H313" i="29"/>
  <c r="J313" i="29" s="1"/>
  <c r="F212" i="29"/>
  <c r="G212" i="29"/>
  <c r="H212" i="29"/>
  <c r="J212" i="29" s="1"/>
  <c r="F99" i="29"/>
  <c r="G99" i="29"/>
  <c r="H99" i="29"/>
  <c r="J99" i="29" s="1"/>
  <c r="F98" i="29"/>
  <c r="G98" i="29"/>
  <c r="H98" i="29"/>
  <c r="J98" i="29" s="1"/>
  <c r="F63" i="29"/>
  <c r="G63" i="29"/>
  <c r="H63" i="29"/>
  <c r="J63" i="29" s="1"/>
  <c r="F115" i="29"/>
  <c r="G115" i="29"/>
  <c r="H115" i="29"/>
  <c r="J115" i="29" s="1"/>
  <c r="F46" i="29"/>
  <c r="G46" i="29"/>
  <c r="H46" i="29"/>
  <c r="J46" i="29" s="1"/>
  <c r="F45" i="29"/>
  <c r="G45" i="29"/>
  <c r="H45" i="29"/>
  <c r="J45" i="29" s="1"/>
  <c r="F42" i="29"/>
  <c r="G42" i="29"/>
  <c r="H42" i="29"/>
  <c r="J42" i="29" s="1"/>
  <c r="F28" i="29"/>
  <c r="G28" i="29"/>
  <c r="H28" i="29"/>
  <c r="J28" i="29" s="1"/>
  <c r="F27" i="29"/>
  <c r="G27" i="29"/>
  <c r="H27" i="29"/>
  <c r="J27" i="29" s="1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243" i="29"/>
  <c r="K244" i="29"/>
  <c r="K245" i="29"/>
  <c r="K246" i="29"/>
  <c r="K247" i="29"/>
  <c r="K248" i="29"/>
  <c r="K249" i="29"/>
  <c r="K250" i="29"/>
  <c r="K251" i="29"/>
  <c r="K252" i="29"/>
  <c r="K253" i="29"/>
  <c r="K254" i="29"/>
  <c r="K255" i="29"/>
  <c r="K256" i="29"/>
  <c r="K257" i="29"/>
  <c r="K258" i="29"/>
  <c r="K259" i="29"/>
  <c r="K260" i="29"/>
  <c r="K261" i="29"/>
  <c r="K262" i="29"/>
  <c r="K263" i="29"/>
  <c r="K264" i="29"/>
  <c r="K265" i="29"/>
  <c r="K266" i="29"/>
  <c r="K267" i="29"/>
  <c r="K268" i="29"/>
  <c r="K269" i="29"/>
  <c r="K270" i="29"/>
  <c r="K271" i="29"/>
  <c r="K272" i="29"/>
  <c r="K273" i="29"/>
  <c r="K274" i="29"/>
  <c r="K275" i="29"/>
  <c r="K276" i="29"/>
  <c r="K277" i="29"/>
  <c r="K278" i="29"/>
  <c r="K279" i="29"/>
  <c r="K280" i="29"/>
  <c r="K281" i="29"/>
  <c r="K282" i="29"/>
  <c r="K283" i="29"/>
  <c r="K284" i="29"/>
  <c r="K285" i="29"/>
  <c r="K286" i="29"/>
  <c r="K287" i="29"/>
  <c r="K288" i="29"/>
  <c r="K289" i="29"/>
  <c r="K290" i="29"/>
  <c r="K291" i="29"/>
  <c r="K292" i="29"/>
  <c r="K293" i="29"/>
  <c r="K294" i="29"/>
  <c r="K295" i="29"/>
  <c r="K296" i="29"/>
  <c r="K297" i="29"/>
  <c r="K298" i="29"/>
  <c r="K299" i="29"/>
  <c r="K300" i="29"/>
  <c r="K301" i="29"/>
  <c r="K302" i="29"/>
  <c r="K303" i="29"/>
  <c r="K304" i="29"/>
  <c r="K305" i="29"/>
  <c r="K306" i="29"/>
  <c r="K307" i="29"/>
  <c r="K308" i="29"/>
  <c r="K309" i="29"/>
  <c r="K310" i="29"/>
  <c r="K311" i="29"/>
  <c r="K312" i="29"/>
  <c r="K313" i="29"/>
  <c r="K314" i="29"/>
  <c r="K315" i="29"/>
  <c r="K316" i="29"/>
  <c r="K317" i="29"/>
  <c r="K318" i="29"/>
  <c r="K319" i="29"/>
  <c r="K320" i="29"/>
  <c r="K321" i="29"/>
  <c r="K322" i="29"/>
  <c r="K323" i="29"/>
  <c r="K324" i="29"/>
  <c r="K325" i="29"/>
  <c r="K326" i="29"/>
  <c r="K327" i="29"/>
  <c r="K328" i="29"/>
  <c r="K329" i="29"/>
  <c r="K330" i="29"/>
  <c r="K331" i="29"/>
  <c r="K332" i="29"/>
  <c r="K333" i="29"/>
  <c r="K334" i="29"/>
  <c r="K335" i="29"/>
  <c r="K336" i="29"/>
  <c r="K337" i="29"/>
  <c r="K338" i="29"/>
  <c r="K339" i="29"/>
  <c r="K340" i="29"/>
  <c r="K341" i="29"/>
  <c r="K342" i="29"/>
  <c r="K343" i="29"/>
  <c r="K344" i="29"/>
  <c r="K345" i="29"/>
  <c r="K346" i="29"/>
  <c r="K347" i="29"/>
  <c r="K348" i="29"/>
  <c r="K349" i="29"/>
  <c r="K350" i="29"/>
  <c r="K351" i="29"/>
  <c r="K352" i="29"/>
  <c r="K353" i="29"/>
  <c r="K354" i="29"/>
  <c r="K355" i="29"/>
  <c r="K356" i="29"/>
  <c r="K357" i="29"/>
  <c r="K358" i="29"/>
  <c r="K359" i="29"/>
  <c r="K360" i="29"/>
  <c r="K361" i="29"/>
  <c r="K362" i="29"/>
  <c r="K363" i="29"/>
  <c r="K364" i="29"/>
  <c r="K365" i="29"/>
  <c r="K366" i="29"/>
  <c r="K367" i="29"/>
  <c r="K368" i="29"/>
  <c r="K369" i="29"/>
  <c r="K370" i="29"/>
  <c r="K371" i="29"/>
  <c r="K372" i="29"/>
  <c r="K373" i="29"/>
  <c r="K374" i="29"/>
  <c r="K375" i="29"/>
  <c r="K376" i="29"/>
  <c r="K377" i="29"/>
  <c r="K378" i="29"/>
  <c r="K379" i="29"/>
  <c r="K380" i="29"/>
  <c r="K381" i="29"/>
  <c r="K382" i="29"/>
  <c r="K383" i="29"/>
  <c r="K384" i="29"/>
  <c r="K385" i="29"/>
  <c r="K386" i="29"/>
  <c r="K387" i="29"/>
  <c r="K388" i="29"/>
  <c r="K389" i="29"/>
  <c r="K390" i="29"/>
  <c r="K391" i="29"/>
  <c r="K392" i="29"/>
  <c r="K393" i="29"/>
  <c r="K394" i="29"/>
  <c r="K395" i="29"/>
  <c r="K396" i="29"/>
  <c r="K397" i="29"/>
  <c r="K398" i="29"/>
  <c r="K399" i="29"/>
  <c r="K400" i="29"/>
  <c r="K401" i="29"/>
  <c r="K402" i="29"/>
  <c r="K403" i="29"/>
  <c r="K404" i="29"/>
  <c r="K405" i="29"/>
  <c r="K406" i="29"/>
  <c r="K407" i="29"/>
  <c r="K408" i="29"/>
  <c r="K409" i="29"/>
  <c r="K410" i="29"/>
  <c r="K411" i="29"/>
  <c r="K412" i="29"/>
  <c r="K413" i="29"/>
  <c r="K414" i="29"/>
  <c r="F244" i="29"/>
  <c r="G244" i="29"/>
  <c r="H244" i="29"/>
  <c r="J244" i="29" s="1"/>
  <c r="F179" i="29"/>
  <c r="G179" i="29"/>
  <c r="H179" i="29"/>
  <c r="J179" i="29" s="1"/>
  <c r="F180" i="29"/>
  <c r="G180" i="29"/>
  <c r="H180" i="29"/>
  <c r="J180" i="29" s="1"/>
  <c r="F181" i="29"/>
  <c r="G181" i="29"/>
  <c r="H181" i="29"/>
  <c r="J181" i="29" s="1"/>
  <c r="F182" i="29"/>
  <c r="G182" i="29"/>
  <c r="H182" i="29"/>
  <c r="J182" i="29" s="1"/>
  <c r="F183" i="29"/>
  <c r="G183" i="29"/>
  <c r="H183" i="29"/>
  <c r="J183" i="29" s="1"/>
  <c r="F184" i="29"/>
  <c r="G184" i="29"/>
  <c r="H184" i="29"/>
  <c r="J184" i="29" s="1"/>
  <c r="F162" i="29"/>
  <c r="G162" i="29"/>
  <c r="H162" i="29"/>
  <c r="J162" i="29" s="1"/>
  <c r="F163" i="29"/>
  <c r="G163" i="29"/>
  <c r="H163" i="29"/>
  <c r="J163" i="29" s="1"/>
  <c r="F164" i="29"/>
  <c r="G164" i="29"/>
  <c r="H164" i="29"/>
  <c r="J164" i="29" s="1"/>
  <c r="F165" i="29"/>
  <c r="G165" i="29"/>
  <c r="H165" i="29"/>
  <c r="J165" i="29" s="1"/>
  <c r="F166" i="29"/>
  <c r="G166" i="29"/>
  <c r="H166" i="29"/>
  <c r="J166" i="29" s="1"/>
  <c r="F167" i="29"/>
  <c r="G167" i="29"/>
  <c r="H167" i="29"/>
  <c r="J167" i="29" s="1"/>
  <c r="F168" i="29"/>
  <c r="G168" i="29"/>
  <c r="H168" i="29"/>
  <c r="J168" i="29" s="1"/>
  <c r="F169" i="29"/>
  <c r="G169" i="29"/>
  <c r="H169" i="29"/>
  <c r="J169" i="29" s="1"/>
  <c r="F170" i="29"/>
  <c r="G170" i="29"/>
  <c r="H170" i="29"/>
  <c r="J170" i="29" s="1"/>
  <c r="F171" i="29"/>
  <c r="G171" i="29"/>
  <c r="H171" i="29"/>
  <c r="J171" i="29" s="1"/>
  <c r="F172" i="29"/>
  <c r="G172" i="29"/>
  <c r="H172" i="29"/>
  <c r="J172" i="29" s="1"/>
  <c r="F173" i="29"/>
  <c r="G173" i="29"/>
  <c r="H173" i="29"/>
  <c r="J173" i="29" s="1"/>
  <c r="F174" i="29"/>
  <c r="G174" i="29"/>
  <c r="H174" i="29"/>
  <c r="J174" i="29" s="1"/>
  <c r="F175" i="29"/>
  <c r="G175" i="29"/>
  <c r="H175" i="29"/>
  <c r="J175" i="29" s="1"/>
  <c r="F176" i="29"/>
  <c r="G176" i="29"/>
  <c r="H176" i="29"/>
  <c r="J176" i="29" s="1"/>
  <c r="F177" i="29"/>
  <c r="G177" i="29"/>
  <c r="H177" i="29"/>
  <c r="J177" i="29" s="1"/>
  <c r="F178" i="29"/>
  <c r="G178" i="29"/>
  <c r="H178" i="29"/>
  <c r="J178" i="29" s="1"/>
  <c r="G114" i="29"/>
  <c r="H114" i="29"/>
  <c r="J114" i="29" s="1"/>
  <c r="F116" i="29"/>
  <c r="G116" i="29"/>
  <c r="L116" i="29" s="1"/>
  <c r="H116" i="29"/>
  <c r="J116" i="29" s="1"/>
  <c r="F117" i="29"/>
  <c r="G117" i="29"/>
  <c r="H117" i="29"/>
  <c r="J117" i="29" s="1"/>
  <c r="F68" i="29"/>
  <c r="G68" i="29"/>
  <c r="H68" i="29"/>
  <c r="J68" i="29" s="1"/>
  <c r="F67" i="29"/>
  <c r="G67" i="29"/>
  <c r="H67" i="29"/>
  <c r="J67" i="29" s="1"/>
  <c r="F66" i="29"/>
  <c r="G66" i="29"/>
  <c r="H66" i="29"/>
  <c r="J66" i="29" s="1"/>
  <c r="F118" i="29"/>
  <c r="G118" i="29"/>
  <c r="H118" i="29"/>
  <c r="J118" i="29" s="1"/>
  <c r="F119" i="29"/>
  <c r="G119" i="29"/>
  <c r="H119" i="29"/>
  <c r="J119" i="29" s="1"/>
  <c r="F64" i="29"/>
  <c r="G64" i="29"/>
  <c r="H64" i="29"/>
  <c r="J64" i="29" s="1"/>
  <c r="F52" i="29"/>
  <c r="G52" i="29"/>
  <c r="H52" i="29"/>
  <c r="J52" i="29" s="1"/>
  <c r="F51" i="29"/>
  <c r="G51" i="29"/>
  <c r="H51" i="29"/>
  <c r="J51" i="29" s="1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5" i="29"/>
  <c r="G316" i="29"/>
  <c r="G317" i="29"/>
  <c r="G320" i="29"/>
  <c r="G319" i="29"/>
  <c r="G318" i="29"/>
  <c r="G321" i="29"/>
  <c r="G322" i="29"/>
  <c r="G323" i="29"/>
  <c r="G324" i="29"/>
  <c r="G325" i="29"/>
  <c r="G326" i="29"/>
  <c r="G327" i="29"/>
  <c r="G125" i="29"/>
  <c r="G126" i="29"/>
  <c r="G127" i="29"/>
  <c r="G128" i="29"/>
  <c r="G129" i="29"/>
  <c r="G130" i="29"/>
  <c r="G131" i="29"/>
  <c r="G148" i="29"/>
  <c r="G149" i="29"/>
  <c r="G150" i="29"/>
  <c r="G151" i="29"/>
  <c r="G152" i="29"/>
  <c r="G153" i="29"/>
  <c r="G154" i="29"/>
  <c r="G328" i="29"/>
  <c r="G329" i="29"/>
  <c r="G330" i="29"/>
  <c r="G331" i="29"/>
  <c r="G332" i="29"/>
  <c r="G333" i="29"/>
  <c r="G133" i="29"/>
  <c r="G134" i="29"/>
  <c r="G135" i="29"/>
  <c r="G136" i="29"/>
  <c r="G137" i="29"/>
  <c r="G138" i="29"/>
  <c r="G139" i="29"/>
  <c r="G334" i="29"/>
  <c r="G335" i="29"/>
  <c r="G336" i="29"/>
  <c r="G337" i="29"/>
  <c r="H304" i="29"/>
  <c r="J304" i="29" s="1"/>
  <c r="H305" i="29"/>
  <c r="J305" i="29" s="1"/>
  <c r="H306" i="29"/>
  <c r="J306" i="29" s="1"/>
  <c r="H307" i="29"/>
  <c r="J307" i="29" s="1"/>
  <c r="H308" i="29"/>
  <c r="J308" i="29" s="1"/>
  <c r="H309" i="29"/>
  <c r="J309" i="29" s="1"/>
  <c r="H310" i="29"/>
  <c r="J310" i="29" s="1"/>
  <c r="H311" i="29"/>
  <c r="J311" i="29" s="1"/>
  <c r="H312" i="29"/>
  <c r="J312" i="29" s="1"/>
  <c r="H315" i="29"/>
  <c r="J315" i="29" s="1"/>
  <c r="H316" i="29"/>
  <c r="J316" i="29" s="1"/>
  <c r="H317" i="29"/>
  <c r="J317" i="29" s="1"/>
  <c r="H320" i="29"/>
  <c r="J320" i="29" s="1"/>
  <c r="H319" i="29"/>
  <c r="J319" i="29" s="1"/>
  <c r="H318" i="29"/>
  <c r="J318" i="29" s="1"/>
  <c r="H321" i="29"/>
  <c r="J321" i="29" s="1"/>
  <c r="H322" i="29"/>
  <c r="J322" i="29" s="1"/>
  <c r="H323" i="29"/>
  <c r="J323" i="29" s="1"/>
  <c r="H324" i="29"/>
  <c r="J324" i="29" s="1"/>
  <c r="H325" i="29"/>
  <c r="J325" i="29" s="1"/>
  <c r="H326" i="29"/>
  <c r="J326" i="29" s="1"/>
  <c r="H327" i="29"/>
  <c r="J327" i="29" s="1"/>
  <c r="H125" i="29"/>
  <c r="J125" i="29" s="1"/>
  <c r="H126" i="29"/>
  <c r="J126" i="29" s="1"/>
  <c r="H127" i="29"/>
  <c r="J127" i="29" s="1"/>
  <c r="H128" i="29"/>
  <c r="J128" i="29" s="1"/>
  <c r="H129" i="29"/>
  <c r="J129" i="29" s="1"/>
  <c r="H130" i="29"/>
  <c r="J130" i="29" s="1"/>
  <c r="H131" i="29"/>
  <c r="J131" i="29" s="1"/>
  <c r="H148" i="29"/>
  <c r="J148" i="29" s="1"/>
  <c r="H149" i="29"/>
  <c r="J149" i="29" s="1"/>
  <c r="H150" i="29"/>
  <c r="J150" i="29" s="1"/>
  <c r="H151" i="29"/>
  <c r="J151" i="29" s="1"/>
  <c r="H152" i="29"/>
  <c r="J152" i="29" s="1"/>
  <c r="H153" i="29"/>
  <c r="J153" i="29" s="1"/>
  <c r="H154" i="29"/>
  <c r="J154" i="29" s="1"/>
  <c r="H328" i="29"/>
  <c r="J328" i="29" s="1"/>
  <c r="H329" i="29"/>
  <c r="J329" i="29" s="1"/>
  <c r="H330" i="29"/>
  <c r="J330" i="29" s="1"/>
  <c r="H331" i="29"/>
  <c r="J331" i="29" s="1"/>
  <c r="F304" i="29"/>
  <c r="F305" i="29"/>
  <c r="F306" i="29"/>
  <c r="F307" i="29"/>
  <c r="F308" i="29"/>
  <c r="F309" i="29"/>
  <c r="F310" i="29"/>
  <c r="F311" i="29"/>
  <c r="F312" i="29"/>
  <c r="F315" i="29"/>
  <c r="F316" i="29"/>
  <c r="F317" i="29"/>
  <c r="F320" i="29"/>
  <c r="F319" i="29"/>
  <c r="F318" i="29"/>
  <c r="F321" i="29"/>
  <c r="F123" i="29"/>
  <c r="G123" i="29"/>
  <c r="H123" i="29"/>
  <c r="J123" i="29" s="1"/>
  <c r="F120" i="29"/>
  <c r="G120" i="29"/>
  <c r="H120" i="29"/>
  <c r="J120" i="29" s="1"/>
  <c r="F121" i="29"/>
  <c r="G121" i="29"/>
  <c r="H121" i="29"/>
  <c r="J121" i="29" s="1"/>
  <c r="F122" i="29"/>
  <c r="G122" i="29"/>
  <c r="H122" i="29"/>
  <c r="J122" i="29" s="1"/>
  <c r="F104" i="29"/>
  <c r="G104" i="29"/>
  <c r="H104" i="29"/>
  <c r="J104" i="29" s="1"/>
  <c r="F294" i="29"/>
  <c r="H294" i="29"/>
  <c r="J294" i="29" s="1"/>
  <c r="H278" i="29"/>
  <c r="J278" i="29" s="1"/>
  <c r="F253" i="29"/>
  <c r="G253" i="29"/>
  <c r="H253" i="29"/>
  <c r="J253" i="29" s="1"/>
  <c r="G252" i="29"/>
  <c r="H252" i="29"/>
  <c r="J252" i="29" s="1"/>
  <c r="F251" i="29"/>
  <c r="G251" i="29"/>
  <c r="H251" i="29"/>
  <c r="J251" i="29" s="1"/>
  <c r="F254" i="29"/>
  <c r="G254" i="29"/>
  <c r="H254" i="29"/>
  <c r="J254" i="29" s="1"/>
  <c r="F255" i="29"/>
  <c r="G255" i="29"/>
  <c r="H255" i="29"/>
  <c r="J255" i="29" s="1"/>
  <c r="F256" i="29"/>
  <c r="G256" i="29"/>
  <c r="H256" i="29"/>
  <c r="J256" i="29" s="1"/>
  <c r="F257" i="29"/>
  <c r="G257" i="29"/>
  <c r="H257" i="29"/>
  <c r="J257" i="29" s="1"/>
  <c r="F258" i="29"/>
  <c r="G258" i="29"/>
  <c r="H258" i="29"/>
  <c r="J258" i="29" s="1"/>
  <c r="F260" i="29"/>
  <c r="G260" i="29"/>
  <c r="H260" i="29"/>
  <c r="J260" i="29" s="1"/>
  <c r="F261" i="29"/>
  <c r="G261" i="29"/>
  <c r="H261" i="29"/>
  <c r="J261" i="29" s="1"/>
  <c r="F262" i="29"/>
  <c r="G262" i="29"/>
  <c r="H262" i="29"/>
  <c r="J262" i="29" s="1"/>
  <c r="G263" i="29"/>
  <c r="H263" i="29"/>
  <c r="J263" i="29" s="1"/>
  <c r="F264" i="29"/>
  <c r="G264" i="29"/>
  <c r="H264" i="29"/>
  <c r="J264" i="29" s="1"/>
  <c r="F239" i="29"/>
  <c r="G239" i="29"/>
  <c r="H239" i="29"/>
  <c r="J239" i="29" s="1"/>
  <c r="F229" i="29"/>
  <c r="G229" i="29"/>
  <c r="H229" i="29"/>
  <c r="J229" i="29" s="1"/>
  <c r="F93" i="29"/>
  <c r="G93" i="29"/>
  <c r="H93" i="29"/>
  <c r="J93" i="29" s="1"/>
  <c r="F65" i="29"/>
  <c r="G65" i="29"/>
  <c r="H65" i="29"/>
  <c r="J65" i="29" s="1"/>
  <c r="T3" i="29" a="1"/>
  <c r="F72" i="29"/>
  <c r="G72" i="29"/>
  <c r="H72" i="29"/>
  <c r="J72" i="29" s="1"/>
  <c r="F71" i="29"/>
  <c r="G71" i="29"/>
  <c r="H71" i="29"/>
  <c r="J71" i="29" s="1"/>
  <c r="F3" i="29"/>
  <c r="G4" i="29"/>
  <c r="G5" i="29"/>
  <c r="G6" i="29"/>
  <c r="G7" i="29"/>
  <c r="G8" i="29"/>
  <c r="G9" i="29"/>
  <c r="G10" i="29"/>
  <c r="L10" i="29" s="1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3" i="29"/>
  <c r="G47" i="29"/>
  <c r="G55" i="29"/>
  <c r="G56" i="29"/>
  <c r="G57" i="29"/>
  <c r="G58" i="29"/>
  <c r="G59" i="29"/>
  <c r="G60" i="29"/>
  <c r="G61" i="29"/>
  <c r="G69" i="29"/>
  <c r="G70" i="29"/>
  <c r="G73" i="29"/>
  <c r="G74" i="29"/>
  <c r="G75" i="29"/>
  <c r="G76" i="29"/>
  <c r="G78" i="29"/>
  <c r="G79" i="29"/>
  <c r="G80" i="29"/>
  <c r="G81" i="29"/>
  <c r="G82" i="29"/>
  <c r="G83" i="29"/>
  <c r="G84" i="29"/>
  <c r="G85" i="29"/>
  <c r="G86" i="29"/>
  <c r="G90" i="29"/>
  <c r="G91" i="29"/>
  <c r="G92" i="29"/>
  <c r="G94" i="29"/>
  <c r="G95" i="29"/>
  <c r="G96" i="29"/>
  <c r="G97" i="29"/>
  <c r="G105" i="29"/>
  <c r="G106" i="29"/>
  <c r="G107" i="29"/>
  <c r="G108" i="29"/>
  <c r="G109" i="29"/>
  <c r="G112" i="29"/>
  <c r="G113" i="29"/>
  <c r="G124" i="29"/>
  <c r="G132" i="29"/>
  <c r="G140" i="29"/>
  <c r="G141" i="29"/>
  <c r="G142" i="29"/>
  <c r="G143" i="29"/>
  <c r="G144" i="29"/>
  <c r="G145" i="29"/>
  <c r="G146" i="29"/>
  <c r="G147" i="29"/>
  <c r="G155" i="29"/>
  <c r="G156" i="29"/>
  <c r="G157" i="29"/>
  <c r="G158" i="29"/>
  <c r="G159" i="29"/>
  <c r="G160" i="29"/>
  <c r="G161" i="29"/>
  <c r="G185" i="29"/>
  <c r="G186" i="29"/>
  <c r="G187" i="29"/>
  <c r="G188" i="29"/>
  <c r="G189" i="29"/>
  <c r="G195" i="29"/>
  <c r="G190" i="29"/>
  <c r="G191" i="29"/>
  <c r="G192" i="29"/>
  <c r="G193" i="29"/>
  <c r="G194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30" i="29"/>
  <c r="G231" i="29"/>
  <c r="G232" i="29"/>
  <c r="G233" i="29"/>
  <c r="G234" i="29"/>
  <c r="G235" i="29"/>
  <c r="G236" i="29"/>
  <c r="G237" i="29"/>
  <c r="G238" i="29"/>
  <c r="G240" i="29"/>
  <c r="G241" i="29"/>
  <c r="G242" i="29"/>
  <c r="G243" i="29"/>
  <c r="G245" i="29"/>
  <c r="G246" i="29"/>
  <c r="G247" i="29"/>
  <c r="G248" i="29"/>
  <c r="G249" i="29"/>
  <c r="G250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F292" i="29"/>
  <c r="H292" i="29"/>
  <c r="J292" i="29" s="1"/>
  <c r="F293" i="29"/>
  <c r="H293" i="29"/>
  <c r="J293" i="29" s="1"/>
  <c r="F210" i="29"/>
  <c r="H210" i="29"/>
  <c r="J210" i="29" s="1"/>
  <c r="F43" i="29"/>
  <c r="H43" i="29"/>
  <c r="J43" i="29" s="1"/>
  <c r="F29" i="29"/>
  <c r="H29" i="29"/>
  <c r="J29" i="29" s="1"/>
  <c r="K415" i="29"/>
  <c r="K416" i="29"/>
  <c r="K417" i="29"/>
  <c r="K418" i="29"/>
  <c r="K419" i="29"/>
  <c r="K420" i="29"/>
  <c r="K421" i="29"/>
  <c r="K422" i="29"/>
  <c r="K423" i="29"/>
  <c r="K424" i="29"/>
  <c r="K425" i="29"/>
  <c r="K426" i="29"/>
  <c r="K427" i="29"/>
  <c r="K428" i="29"/>
  <c r="K429" i="29"/>
  <c r="K430" i="29"/>
  <c r="K431" i="29"/>
  <c r="K432" i="29"/>
  <c r="K433" i="29"/>
  <c r="K434" i="29"/>
  <c r="K435" i="29"/>
  <c r="K436" i="29"/>
  <c r="K437" i="29"/>
  <c r="K438" i="29"/>
  <c r="K439" i="29"/>
  <c r="K440" i="29"/>
  <c r="K441" i="29"/>
  <c r="K442" i="29"/>
  <c r="K443" i="29"/>
  <c r="K444" i="29"/>
  <c r="K445" i="29"/>
  <c r="K446" i="29"/>
  <c r="K447" i="29"/>
  <c r="K448" i="29"/>
  <c r="K449" i="29"/>
  <c r="K450" i="29"/>
  <c r="K451" i="29"/>
  <c r="K452" i="29"/>
  <c r="K453" i="29"/>
  <c r="K454" i="29"/>
  <c r="K455" i="29"/>
  <c r="K456" i="29"/>
  <c r="K457" i="29"/>
  <c r="K458" i="29"/>
  <c r="K459" i="29"/>
  <c r="K460" i="29"/>
  <c r="K461" i="29"/>
  <c r="K462" i="29"/>
  <c r="K463" i="29"/>
  <c r="K464" i="29"/>
  <c r="K465" i="29"/>
  <c r="K466" i="29"/>
  <c r="K467" i="29"/>
  <c r="K468" i="29"/>
  <c r="K469" i="29"/>
  <c r="K470" i="29"/>
  <c r="K471" i="29"/>
  <c r="K472" i="29"/>
  <c r="K473" i="29"/>
  <c r="K474" i="29"/>
  <c r="K475" i="29"/>
  <c r="K476" i="29"/>
  <c r="K477" i="29"/>
  <c r="K478" i="29"/>
  <c r="K479" i="29"/>
  <c r="K480" i="29"/>
  <c r="K481" i="29"/>
  <c r="K482" i="29"/>
  <c r="K483" i="29"/>
  <c r="K484" i="29"/>
  <c r="K485" i="29"/>
  <c r="K486" i="29"/>
  <c r="K487" i="29"/>
  <c r="K488" i="29"/>
  <c r="K489" i="29"/>
  <c r="K490" i="29"/>
  <c r="K491" i="29"/>
  <c r="K492" i="29"/>
  <c r="K493" i="29"/>
  <c r="K494" i="29"/>
  <c r="K495" i="29"/>
  <c r="K496" i="29"/>
  <c r="K497" i="29"/>
  <c r="K498" i="29"/>
  <c r="K499" i="29"/>
  <c r="K500" i="29"/>
  <c r="K501" i="29"/>
  <c r="K502" i="29"/>
  <c r="K503" i="29"/>
  <c r="K504" i="29"/>
  <c r="K505" i="29"/>
  <c r="K506" i="29"/>
  <c r="K507" i="29"/>
  <c r="K508" i="29"/>
  <c r="K509" i="29"/>
  <c r="K510" i="29"/>
  <c r="K511" i="29"/>
  <c r="K512" i="29"/>
  <c r="K513" i="29"/>
  <c r="K514" i="29"/>
  <c r="K515" i="29"/>
  <c r="K516" i="29"/>
  <c r="K517" i="29"/>
  <c r="K518" i="29"/>
  <c r="K519" i="29"/>
  <c r="K520" i="29"/>
  <c r="K521" i="29"/>
  <c r="K522" i="29"/>
  <c r="K523" i="29"/>
  <c r="K524" i="29"/>
  <c r="K525" i="29"/>
  <c r="K526" i="29"/>
  <c r="K527" i="29"/>
  <c r="K528" i="29"/>
  <c r="K529" i="29"/>
  <c r="K530" i="29"/>
  <c r="K531" i="29"/>
  <c r="K532" i="29"/>
  <c r="K533" i="29"/>
  <c r="K534" i="29"/>
  <c r="K535" i="29"/>
  <c r="K536" i="29"/>
  <c r="K537" i="29"/>
  <c r="K538" i="29"/>
  <c r="K539" i="29"/>
  <c r="K540" i="29"/>
  <c r="K541" i="29"/>
  <c r="K542" i="29"/>
  <c r="K543" i="29"/>
  <c r="F250" i="29"/>
  <c r="H250" i="29"/>
  <c r="J250" i="29" s="1"/>
  <c r="F97" i="29"/>
  <c r="H97" i="29"/>
  <c r="J97" i="29" s="1"/>
  <c r="F95" i="29"/>
  <c r="H95" i="29"/>
  <c r="J95" i="29" s="1"/>
  <c r="F96" i="29"/>
  <c r="H96" i="29"/>
  <c r="J96" i="29" s="1"/>
  <c r="F206" i="29"/>
  <c r="H206" i="29"/>
  <c r="J206" i="29" s="1"/>
  <c r="F73" i="29"/>
  <c r="H73" i="29"/>
  <c r="J73" i="29" s="1"/>
  <c r="F74" i="29"/>
  <c r="H74" i="29"/>
  <c r="J74" i="29" s="1"/>
  <c r="F70" i="29"/>
  <c r="H70" i="29"/>
  <c r="J70" i="29" s="1"/>
  <c r="F69" i="29"/>
  <c r="H69" i="29"/>
  <c r="J69" i="29" s="1"/>
  <c r="F196" i="29"/>
  <c r="H196" i="29"/>
  <c r="J196" i="29" s="1"/>
  <c r="F193" i="29"/>
  <c r="H193" i="29"/>
  <c r="J193" i="29" s="1"/>
  <c r="F194" i="29"/>
  <c r="H194" i="29"/>
  <c r="J194" i="29" s="1"/>
  <c r="F187" i="29"/>
  <c r="H187" i="29"/>
  <c r="J187" i="29" s="1"/>
  <c r="S3" i="29" a="1"/>
  <c r="S3" i="29" s="1"/>
  <c r="V3" i="29" s="1"/>
  <c r="F191" i="29"/>
  <c r="H191" i="29"/>
  <c r="J191" i="29" s="1"/>
  <c r="P2" i="29" a="1"/>
  <c r="P2" i="29" s="1"/>
  <c r="Y10" i="29"/>
  <c r="R118" i="29" a="1"/>
  <c r="R118" i="29" s="1"/>
  <c r="R117" i="29" a="1"/>
  <c r="R117" i="29" s="1"/>
  <c r="R116" i="29" a="1"/>
  <c r="R116" i="29" s="1"/>
  <c r="R115" i="29" a="1"/>
  <c r="R115" i="29" s="1"/>
  <c r="R114" i="29" a="1"/>
  <c r="R114" i="29" s="1"/>
  <c r="R113" i="29" a="1"/>
  <c r="R113" i="29" s="1"/>
  <c r="R112" i="29" a="1"/>
  <c r="R112" i="29" s="1"/>
  <c r="R111" i="29" a="1"/>
  <c r="R111" i="29" s="1"/>
  <c r="R110" i="29" a="1"/>
  <c r="R110" i="29" s="1"/>
  <c r="R109" i="29" a="1"/>
  <c r="R109" i="29" s="1"/>
  <c r="R108" i="29" a="1"/>
  <c r="R108" i="29" s="1"/>
  <c r="R107" i="29" a="1"/>
  <c r="R107" i="29" s="1"/>
  <c r="R106" i="29" a="1"/>
  <c r="R106" i="29" s="1"/>
  <c r="R105" i="29" a="1"/>
  <c r="R105" i="29" s="1"/>
  <c r="R104" i="29" a="1"/>
  <c r="R104" i="29" s="1"/>
  <c r="R103" i="29" a="1"/>
  <c r="R103" i="29" s="1"/>
  <c r="R102" i="29" a="1"/>
  <c r="R102" i="29" s="1"/>
  <c r="R101" i="29" a="1"/>
  <c r="R101" i="29" s="1"/>
  <c r="R100" i="29" a="1"/>
  <c r="R100" i="29" s="1"/>
  <c r="R99" i="29" a="1"/>
  <c r="R99" i="29" s="1"/>
  <c r="R98" i="29" a="1"/>
  <c r="R98" i="29" s="1"/>
  <c r="R97" i="29" a="1"/>
  <c r="R97" i="29" s="1"/>
  <c r="R2" i="29" a="1"/>
  <c r="R2" i="29" s="1"/>
  <c r="Q118" i="29" a="1"/>
  <c r="Q118" i="29" s="1"/>
  <c r="Q117" i="29" a="1"/>
  <c r="Q117" i="29" s="1"/>
  <c r="Q116" i="29" a="1"/>
  <c r="Q116" i="29" s="1"/>
  <c r="Q115" i="29" a="1"/>
  <c r="Q115" i="29" s="1"/>
  <c r="Q114" i="29" a="1"/>
  <c r="Q114" i="29" s="1"/>
  <c r="Q113" i="29" a="1"/>
  <c r="Q113" i="29" s="1"/>
  <c r="Q112" i="29" a="1"/>
  <c r="Q112" i="29" s="1"/>
  <c r="Q111" i="29" a="1"/>
  <c r="Q111" i="29" s="1"/>
  <c r="Q110" i="29" a="1"/>
  <c r="Q110" i="29" s="1"/>
  <c r="Q109" i="29" a="1"/>
  <c r="Q109" i="29" s="1"/>
  <c r="Q108" i="29" a="1"/>
  <c r="Q108" i="29" s="1"/>
  <c r="Q107" i="29" a="1"/>
  <c r="Q107" i="29" s="1"/>
  <c r="Q106" i="29" a="1"/>
  <c r="Q106" i="29" s="1"/>
  <c r="Q105" i="29" a="1"/>
  <c r="Q105" i="29" s="1"/>
  <c r="Q104" i="29" a="1"/>
  <c r="Q104" i="29" s="1"/>
  <c r="Q103" i="29" a="1"/>
  <c r="Q103" i="29" s="1"/>
  <c r="Q102" i="29" a="1"/>
  <c r="Q102" i="29" s="1"/>
  <c r="Q101" i="29" a="1"/>
  <c r="Q101" i="29" s="1"/>
  <c r="Q100" i="29" a="1"/>
  <c r="Q100" i="29" s="1"/>
  <c r="Q99" i="29" a="1"/>
  <c r="Q99" i="29" s="1"/>
  <c r="Q98" i="29" a="1"/>
  <c r="Q98" i="29" s="1"/>
  <c r="Q97" i="29" a="1"/>
  <c r="Q97" i="29" s="1"/>
  <c r="Q2" i="29" a="1"/>
  <c r="Q2" i="29" s="1"/>
  <c r="P118" i="29" a="1"/>
  <c r="P118" i="29" s="1"/>
  <c r="P117" i="29" a="1"/>
  <c r="P117" i="29" s="1"/>
  <c r="P116" i="29" a="1"/>
  <c r="P116" i="29" s="1"/>
  <c r="P115" i="29" a="1"/>
  <c r="P115" i="29" s="1"/>
  <c r="P114" i="29" a="1"/>
  <c r="P114" i="29" s="1"/>
  <c r="P113" i="29" a="1"/>
  <c r="P113" i="29" s="1"/>
  <c r="P112" i="29" a="1"/>
  <c r="P112" i="29" s="1"/>
  <c r="P111" i="29" a="1"/>
  <c r="P111" i="29" s="1"/>
  <c r="P110" i="29" a="1"/>
  <c r="P110" i="29" s="1"/>
  <c r="P109" i="29" a="1"/>
  <c r="P109" i="29" s="1"/>
  <c r="P108" i="29" a="1"/>
  <c r="P108" i="29" s="1"/>
  <c r="P107" i="29" a="1"/>
  <c r="P107" i="29" s="1"/>
  <c r="P106" i="29" a="1"/>
  <c r="P106" i="29" s="1"/>
  <c r="P105" i="29" a="1"/>
  <c r="P105" i="29" s="1"/>
  <c r="P104" i="29" a="1"/>
  <c r="P104" i="29" s="1"/>
  <c r="P103" i="29" a="1"/>
  <c r="P103" i="29" s="1"/>
  <c r="P102" i="29" a="1"/>
  <c r="P102" i="29" s="1"/>
  <c r="P101" i="29" a="1"/>
  <c r="P101" i="29" s="1"/>
  <c r="P100" i="29" a="1"/>
  <c r="P100" i="29" s="1"/>
  <c r="P99" i="29" a="1"/>
  <c r="P99" i="29" s="1"/>
  <c r="P98" i="29" a="1"/>
  <c r="P98" i="29" s="1"/>
  <c r="P97" i="29" a="1"/>
  <c r="P97" i="29" s="1"/>
  <c r="F226" i="29"/>
  <c r="H226" i="29"/>
  <c r="J226" i="29" s="1"/>
  <c r="H190" i="29"/>
  <c r="J190" i="29" s="1"/>
  <c r="F190" i="29"/>
  <c r="F22" i="29"/>
  <c r="F23" i="29"/>
  <c r="H23" i="29"/>
  <c r="J23" i="29" s="1"/>
  <c r="F24" i="29"/>
  <c r="H24" i="29"/>
  <c r="J24" i="29" s="1"/>
  <c r="F25" i="29"/>
  <c r="H25" i="29"/>
  <c r="J25" i="29" s="1"/>
  <c r="F26" i="29"/>
  <c r="H26" i="29"/>
  <c r="J26" i="29" s="1"/>
  <c r="F30" i="29"/>
  <c r="H30" i="29"/>
  <c r="J30" i="29" s="1"/>
  <c r="F31" i="29"/>
  <c r="H31" i="29"/>
  <c r="J31" i="29" s="1"/>
  <c r="F32" i="29"/>
  <c r="H32" i="29"/>
  <c r="J32" i="29" s="1"/>
  <c r="F33" i="29"/>
  <c r="H33" i="29"/>
  <c r="J33" i="29" s="1"/>
  <c r="F34" i="29"/>
  <c r="H34" i="29"/>
  <c r="J34" i="29" s="1"/>
  <c r="F35" i="29"/>
  <c r="J35" i="29"/>
  <c r="F36" i="29"/>
  <c r="H36" i="29"/>
  <c r="J36" i="29" s="1"/>
  <c r="F37" i="29"/>
  <c r="H37" i="29"/>
  <c r="J37" i="29" s="1"/>
  <c r="F38" i="29"/>
  <c r="H38" i="29"/>
  <c r="J38" i="29" s="1"/>
  <c r="F39" i="29"/>
  <c r="H39" i="29"/>
  <c r="J39" i="29" s="1"/>
  <c r="F40" i="29"/>
  <c r="H40" i="29"/>
  <c r="J40" i="29" s="1"/>
  <c r="F41" i="29"/>
  <c r="H41" i="29"/>
  <c r="J41" i="29" s="1"/>
  <c r="F47" i="29"/>
  <c r="H47" i="29"/>
  <c r="J47" i="29" s="1"/>
  <c r="F55" i="29"/>
  <c r="H55" i="29"/>
  <c r="J55" i="29" s="1"/>
  <c r="F56" i="29"/>
  <c r="H56" i="29"/>
  <c r="J56" i="29" s="1"/>
  <c r="F57" i="29"/>
  <c r="H57" i="29"/>
  <c r="J57" i="29" s="1"/>
  <c r="F58" i="29"/>
  <c r="H58" i="29"/>
  <c r="J58" i="29" s="1"/>
  <c r="F59" i="29"/>
  <c r="H59" i="29"/>
  <c r="J59" i="29" s="1"/>
  <c r="F60" i="29"/>
  <c r="H60" i="29"/>
  <c r="J60" i="29" s="1"/>
  <c r="F61" i="29"/>
  <c r="H61" i="29"/>
  <c r="J61" i="29" s="1"/>
  <c r="F75" i="29"/>
  <c r="H75" i="29"/>
  <c r="J75" i="29" s="1"/>
  <c r="F76" i="29"/>
  <c r="H76" i="29"/>
  <c r="J76" i="29" s="1"/>
  <c r="F78" i="29"/>
  <c r="H78" i="29"/>
  <c r="J78" i="29" s="1"/>
  <c r="F79" i="29"/>
  <c r="H79" i="29"/>
  <c r="J79" i="29" s="1"/>
  <c r="F80" i="29"/>
  <c r="H80" i="29"/>
  <c r="J80" i="29" s="1"/>
  <c r="F81" i="29"/>
  <c r="H81" i="29"/>
  <c r="J81" i="29" s="1"/>
  <c r="F82" i="29"/>
  <c r="H82" i="29"/>
  <c r="J82" i="29" s="1"/>
  <c r="F83" i="29"/>
  <c r="H83" i="29"/>
  <c r="J83" i="29" s="1"/>
  <c r="F84" i="29"/>
  <c r="H84" i="29"/>
  <c r="J84" i="29" s="1"/>
  <c r="F85" i="29"/>
  <c r="H85" i="29"/>
  <c r="J85" i="29" s="1"/>
  <c r="F86" i="29"/>
  <c r="H86" i="29"/>
  <c r="J86" i="29" s="1"/>
  <c r="F90" i="29"/>
  <c r="H90" i="29"/>
  <c r="J90" i="29" s="1"/>
  <c r="F91" i="29"/>
  <c r="H91" i="29"/>
  <c r="J91" i="29" s="1"/>
  <c r="F92" i="29"/>
  <c r="H92" i="29"/>
  <c r="J92" i="29" s="1"/>
  <c r="F94" i="29"/>
  <c r="H94" i="29"/>
  <c r="J94" i="29" s="1"/>
  <c r="F105" i="29"/>
  <c r="H105" i="29"/>
  <c r="J105" i="29" s="1"/>
  <c r="F106" i="29"/>
  <c r="H106" i="29"/>
  <c r="J106" i="29" s="1"/>
  <c r="F107" i="29"/>
  <c r="H107" i="29"/>
  <c r="J107" i="29" s="1"/>
  <c r="F108" i="29"/>
  <c r="H108" i="29"/>
  <c r="J108" i="29" s="1"/>
  <c r="F109" i="29"/>
  <c r="F112" i="29"/>
  <c r="J112" i="29"/>
  <c r="F113" i="29"/>
  <c r="J113" i="29"/>
  <c r="F124" i="29"/>
  <c r="H124" i="29"/>
  <c r="J124" i="29" s="1"/>
  <c r="F132" i="29"/>
  <c r="H132" i="29"/>
  <c r="J132" i="29" s="1"/>
  <c r="F140" i="29"/>
  <c r="H140" i="29"/>
  <c r="J140" i="29" s="1"/>
  <c r="F141" i="29"/>
  <c r="H141" i="29"/>
  <c r="J141" i="29" s="1"/>
  <c r="F142" i="29"/>
  <c r="H142" i="29"/>
  <c r="J142" i="29" s="1"/>
  <c r="F143" i="29"/>
  <c r="H143" i="29"/>
  <c r="J143" i="29" s="1"/>
  <c r="F144" i="29"/>
  <c r="H144" i="29"/>
  <c r="F145" i="29"/>
  <c r="H145" i="29"/>
  <c r="F146" i="29"/>
  <c r="H146" i="29"/>
  <c r="J146" i="29" s="1"/>
  <c r="H147" i="29"/>
  <c r="F155" i="29"/>
  <c r="H155" i="29"/>
  <c r="J155" i="29" s="1"/>
  <c r="F156" i="29"/>
  <c r="H156" i="29"/>
  <c r="J156" i="29" s="1"/>
  <c r="F157" i="29"/>
  <c r="H157" i="29"/>
  <c r="J157" i="29" s="1"/>
  <c r="F158" i="29"/>
  <c r="H158" i="29"/>
  <c r="J158" i="29" s="1"/>
  <c r="F159" i="29"/>
  <c r="H159" i="29"/>
  <c r="J159" i="29" s="1"/>
  <c r="F160" i="29"/>
  <c r="H160" i="29"/>
  <c r="F161" i="29"/>
  <c r="H161" i="29"/>
  <c r="J161" i="29" s="1"/>
  <c r="F185" i="29"/>
  <c r="H185" i="29"/>
  <c r="J185" i="29" s="1"/>
  <c r="F186" i="29"/>
  <c r="H186" i="29"/>
  <c r="J186" i="29" s="1"/>
  <c r="F188" i="29"/>
  <c r="H188" i="29"/>
  <c r="J188" i="29" s="1"/>
  <c r="F189" i="29"/>
  <c r="H189" i="29"/>
  <c r="J189" i="29" s="1"/>
  <c r="F195" i="29"/>
  <c r="H195" i="29"/>
  <c r="J195" i="29" s="1"/>
  <c r="F192" i="29"/>
  <c r="H192" i="29"/>
  <c r="J192" i="29" s="1"/>
  <c r="F197" i="29"/>
  <c r="H197" i="29"/>
  <c r="J197" i="29" s="1"/>
  <c r="F198" i="29"/>
  <c r="H198" i="29"/>
  <c r="J198" i="29" s="1"/>
  <c r="F199" i="29"/>
  <c r="H199" i="29"/>
  <c r="J199" i="29" s="1"/>
  <c r="F200" i="29"/>
  <c r="H200" i="29"/>
  <c r="J200" i="29" s="1"/>
  <c r="F201" i="29"/>
  <c r="H201" i="29"/>
  <c r="J201" i="29" s="1"/>
  <c r="F202" i="29"/>
  <c r="H202" i="29"/>
  <c r="J202" i="29" s="1"/>
  <c r="F203" i="29"/>
  <c r="H203" i="29"/>
  <c r="J203" i="29" s="1"/>
  <c r="F204" i="29"/>
  <c r="H204" i="29"/>
  <c r="J204" i="29" s="1"/>
  <c r="F205" i="29"/>
  <c r="H205" i="29"/>
  <c r="J205" i="29" s="1"/>
  <c r="F207" i="29"/>
  <c r="H207" i="29"/>
  <c r="J207" i="29" s="1"/>
  <c r="F208" i="29"/>
  <c r="H208" i="29"/>
  <c r="J208" i="29" s="1"/>
  <c r="F209" i="29"/>
  <c r="H209" i="29"/>
  <c r="J209" i="29" s="1"/>
  <c r="F211" i="29"/>
  <c r="H211" i="29"/>
  <c r="J211" i="29" s="1"/>
  <c r="F213" i="29"/>
  <c r="H213" i="29"/>
  <c r="J213" i="29" s="1"/>
  <c r="F214" i="29"/>
  <c r="H214" i="29"/>
  <c r="J214" i="29" s="1"/>
  <c r="F215" i="29"/>
  <c r="H215" i="29"/>
  <c r="J215" i="29" s="1"/>
  <c r="F216" i="29"/>
  <c r="H216" i="29"/>
  <c r="J216" i="29" s="1"/>
  <c r="F217" i="29"/>
  <c r="H217" i="29"/>
  <c r="J217" i="29" s="1"/>
  <c r="F218" i="29"/>
  <c r="H218" i="29"/>
  <c r="J218" i="29" s="1"/>
  <c r="F219" i="29"/>
  <c r="H219" i="29"/>
  <c r="J219" i="29" s="1"/>
  <c r="F220" i="29"/>
  <c r="H220" i="29"/>
  <c r="J220" i="29" s="1"/>
  <c r="F221" i="29"/>
  <c r="H221" i="29"/>
  <c r="J221" i="29" s="1"/>
  <c r="F222" i="29"/>
  <c r="H222" i="29"/>
  <c r="J222" i="29" s="1"/>
  <c r="F223" i="29"/>
  <c r="H223" i="29"/>
  <c r="J223" i="29" s="1"/>
  <c r="F224" i="29"/>
  <c r="H224" i="29"/>
  <c r="J224" i="29" s="1"/>
  <c r="F225" i="29"/>
  <c r="H225" i="29"/>
  <c r="J225" i="29" s="1"/>
  <c r="F227" i="29"/>
  <c r="H227" i="29"/>
  <c r="J227" i="29" s="1"/>
  <c r="F228" i="29"/>
  <c r="H228" i="29"/>
  <c r="J228" i="29" s="1"/>
  <c r="F230" i="29"/>
  <c r="H230" i="29"/>
  <c r="J230" i="29" s="1"/>
  <c r="F231" i="29"/>
  <c r="H231" i="29"/>
  <c r="J231" i="29" s="1"/>
  <c r="F232" i="29"/>
  <c r="H232" i="29"/>
  <c r="J232" i="29" s="1"/>
  <c r="F233" i="29"/>
  <c r="H233" i="29"/>
  <c r="J233" i="29" s="1"/>
  <c r="F234" i="29"/>
  <c r="H234" i="29"/>
  <c r="J234" i="29" s="1"/>
  <c r="F235" i="29"/>
  <c r="H235" i="29"/>
  <c r="J235" i="29" s="1"/>
  <c r="F236" i="29"/>
  <c r="H236" i="29"/>
  <c r="J236" i="29" s="1"/>
  <c r="F237" i="29"/>
  <c r="H237" i="29"/>
  <c r="J237" i="29" s="1"/>
  <c r="F238" i="29"/>
  <c r="H238" i="29"/>
  <c r="J238" i="29" s="1"/>
  <c r="F240" i="29"/>
  <c r="J240" i="29"/>
  <c r="F241" i="29"/>
  <c r="J241" i="29"/>
  <c r="F242" i="29"/>
  <c r="H242" i="29"/>
  <c r="J242" i="29" s="1"/>
  <c r="F243" i="29"/>
  <c r="H243" i="29"/>
  <c r="J243" i="29" s="1"/>
  <c r="F245" i="29"/>
  <c r="H245" i="29"/>
  <c r="J245" i="29" s="1"/>
  <c r="F246" i="29"/>
  <c r="H246" i="29"/>
  <c r="J246" i="29" s="1"/>
  <c r="F247" i="29"/>
  <c r="H247" i="29"/>
  <c r="J247" i="29" s="1"/>
  <c r="F248" i="29"/>
  <c r="H248" i="29"/>
  <c r="J248" i="29" s="1"/>
  <c r="F249" i="29"/>
  <c r="H249" i="29"/>
  <c r="J249" i="29" s="1"/>
  <c r="F265" i="29"/>
  <c r="H265" i="29"/>
  <c r="J265" i="29" s="1"/>
  <c r="F266" i="29"/>
  <c r="H266" i="29"/>
  <c r="J266" i="29" s="1"/>
  <c r="F267" i="29"/>
  <c r="H267" i="29"/>
  <c r="J267" i="29" s="1"/>
  <c r="F268" i="29"/>
  <c r="H268" i="29"/>
  <c r="J268" i="29" s="1"/>
  <c r="F269" i="29"/>
  <c r="H269" i="29"/>
  <c r="J269" i="29" s="1"/>
  <c r="F270" i="29"/>
  <c r="H270" i="29"/>
  <c r="J270" i="29" s="1"/>
  <c r="F271" i="29"/>
  <c r="H271" i="29"/>
  <c r="J271" i="29" s="1"/>
  <c r="F272" i="29"/>
  <c r="H272" i="29"/>
  <c r="J272" i="29" s="1"/>
  <c r="F273" i="29"/>
  <c r="H273" i="29"/>
  <c r="J273" i="29" s="1"/>
  <c r="F274" i="29"/>
  <c r="H274" i="29"/>
  <c r="J274" i="29" s="1"/>
  <c r="F275" i="29"/>
  <c r="H275" i="29"/>
  <c r="J275" i="29" s="1"/>
  <c r="F276" i="29"/>
  <c r="H276" i="29"/>
  <c r="J276" i="29" s="1"/>
  <c r="F277" i="29"/>
  <c r="H277" i="29"/>
  <c r="J277" i="29" s="1"/>
  <c r="F278" i="29"/>
  <c r="F279" i="29"/>
  <c r="H279" i="29"/>
  <c r="J279" i="29" s="1"/>
  <c r="F280" i="29"/>
  <c r="H280" i="29"/>
  <c r="J280" i="29" s="1"/>
  <c r="F281" i="29"/>
  <c r="H281" i="29"/>
  <c r="J281" i="29" s="1"/>
  <c r="F282" i="29"/>
  <c r="H282" i="29"/>
  <c r="J282" i="29" s="1"/>
  <c r="F283" i="29"/>
  <c r="H283" i="29"/>
  <c r="J283" i="29" s="1"/>
  <c r="F284" i="29"/>
  <c r="H284" i="29"/>
  <c r="J284" i="29" s="1"/>
  <c r="F285" i="29"/>
  <c r="H285" i="29"/>
  <c r="J285" i="29" s="1"/>
  <c r="F286" i="29"/>
  <c r="H286" i="29"/>
  <c r="J286" i="29" s="1"/>
  <c r="F287" i="29"/>
  <c r="H287" i="29"/>
  <c r="J287" i="29" s="1"/>
  <c r="F288" i="29"/>
  <c r="H288" i="29"/>
  <c r="J288" i="29" s="1"/>
  <c r="H289" i="29"/>
  <c r="J289" i="29" s="1"/>
  <c r="H290" i="29"/>
  <c r="J290" i="29" s="1"/>
  <c r="F291" i="29"/>
  <c r="H291" i="29"/>
  <c r="J291" i="29" s="1"/>
  <c r="H295" i="29"/>
  <c r="J295" i="29" s="1"/>
  <c r="H296" i="29"/>
  <c r="J296" i="29" s="1"/>
  <c r="H297" i="29"/>
  <c r="J297" i="29" s="1"/>
  <c r="H298" i="29"/>
  <c r="J298" i="29" s="1"/>
  <c r="H299" i="29"/>
  <c r="J299" i="29" s="1"/>
  <c r="H300" i="29"/>
  <c r="J300" i="29" s="1"/>
  <c r="F301" i="29"/>
  <c r="H301" i="29"/>
  <c r="J301" i="29" s="1"/>
  <c r="F302" i="29"/>
  <c r="H302" i="29"/>
  <c r="F303" i="29"/>
  <c r="H303" i="29"/>
  <c r="F322" i="29"/>
  <c r="F323" i="29"/>
  <c r="F324" i="29"/>
  <c r="F325" i="29"/>
  <c r="F326" i="29"/>
  <c r="F327" i="29"/>
  <c r="F125" i="29"/>
  <c r="F126" i="29"/>
  <c r="F127" i="29"/>
  <c r="F128" i="29"/>
  <c r="F129" i="29"/>
  <c r="F130" i="29"/>
  <c r="F131" i="29"/>
  <c r="F148" i="29"/>
  <c r="F149" i="29"/>
  <c r="F150" i="29"/>
  <c r="F151" i="29"/>
  <c r="F152" i="29"/>
  <c r="F153" i="29"/>
  <c r="F154" i="29"/>
  <c r="F328" i="29"/>
  <c r="F329" i="29"/>
  <c r="F330" i="29"/>
  <c r="F331" i="29"/>
  <c r="F332" i="29"/>
  <c r="H332" i="29"/>
  <c r="J332" i="29" s="1"/>
  <c r="F333" i="29"/>
  <c r="H333" i="29"/>
  <c r="J333" i="29" s="1"/>
  <c r="F133" i="29"/>
  <c r="H133" i="29"/>
  <c r="J133" i="29" s="1"/>
  <c r="F134" i="29"/>
  <c r="H134" i="29"/>
  <c r="J134" i="29" s="1"/>
  <c r="F135" i="29"/>
  <c r="H135" i="29"/>
  <c r="J135" i="29" s="1"/>
  <c r="F136" i="29"/>
  <c r="H136" i="29"/>
  <c r="J136" i="29" s="1"/>
  <c r="F137" i="29"/>
  <c r="H137" i="29"/>
  <c r="J137" i="29" s="1"/>
  <c r="F138" i="29"/>
  <c r="H138" i="29"/>
  <c r="J138" i="29" s="1"/>
  <c r="F139" i="29"/>
  <c r="H139" i="29"/>
  <c r="J139" i="29" s="1"/>
  <c r="F334" i="29"/>
  <c r="H334" i="29"/>
  <c r="J334" i="29" s="1"/>
  <c r="F335" i="29"/>
  <c r="H335" i="29"/>
  <c r="J335" i="29" s="1"/>
  <c r="F336" i="29"/>
  <c r="H336" i="29"/>
  <c r="J336" i="29" s="1"/>
  <c r="F337" i="29"/>
  <c r="H337" i="29"/>
  <c r="J337" i="29" s="1"/>
  <c r="F338" i="29"/>
  <c r="G338" i="29"/>
  <c r="H338" i="29"/>
  <c r="J338" i="29" s="1"/>
  <c r="F339" i="29"/>
  <c r="G339" i="29"/>
  <c r="H339" i="29"/>
  <c r="J339" i="29" s="1"/>
  <c r="F340" i="29"/>
  <c r="G340" i="29"/>
  <c r="H340" i="29"/>
  <c r="J340" i="29" s="1"/>
  <c r="F341" i="29"/>
  <c r="G341" i="29"/>
  <c r="H341" i="29"/>
  <c r="J341" i="29" s="1"/>
  <c r="F342" i="29"/>
  <c r="G342" i="29"/>
  <c r="H342" i="29"/>
  <c r="J342" i="29" s="1"/>
  <c r="F343" i="29"/>
  <c r="G343" i="29"/>
  <c r="H343" i="29"/>
  <c r="J343" i="29" s="1"/>
  <c r="F344" i="29"/>
  <c r="G344" i="29"/>
  <c r="H344" i="29"/>
  <c r="J344" i="29" s="1"/>
  <c r="F345" i="29"/>
  <c r="G345" i="29"/>
  <c r="H345" i="29"/>
  <c r="J345" i="29" s="1"/>
  <c r="F346" i="29"/>
  <c r="G346" i="29"/>
  <c r="H346" i="29"/>
  <c r="J346" i="29" s="1"/>
  <c r="F347" i="29"/>
  <c r="G347" i="29"/>
  <c r="H347" i="29"/>
  <c r="J347" i="29" s="1"/>
  <c r="F348" i="29"/>
  <c r="G348" i="29"/>
  <c r="H348" i="29"/>
  <c r="J348" i="29" s="1"/>
  <c r="F349" i="29"/>
  <c r="G349" i="29"/>
  <c r="H349" i="29"/>
  <c r="J349" i="29" s="1"/>
  <c r="F350" i="29"/>
  <c r="G350" i="29"/>
  <c r="H350" i="29"/>
  <c r="J350" i="29" s="1"/>
  <c r="F351" i="29"/>
  <c r="G351" i="29"/>
  <c r="H351" i="29"/>
  <c r="J351" i="29" s="1"/>
  <c r="F352" i="29"/>
  <c r="G352" i="29"/>
  <c r="H352" i="29"/>
  <c r="J352" i="29" s="1"/>
  <c r="F353" i="29"/>
  <c r="G353" i="29"/>
  <c r="H353" i="29"/>
  <c r="J353" i="29" s="1"/>
  <c r="F354" i="29"/>
  <c r="G354" i="29"/>
  <c r="H354" i="29"/>
  <c r="J354" i="29" s="1"/>
  <c r="F355" i="29"/>
  <c r="G355" i="29"/>
  <c r="J355" i="29"/>
  <c r="F356" i="29"/>
  <c r="G356" i="29"/>
  <c r="H356" i="29"/>
  <c r="J356" i="29" s="1"/>
  <c r="F357" i="29"/>
  <c r="G357" i="29"/>
  <c r="H357" i="29"/>
  <c r="J357" i="29" s="1"/>
  <c r="F358" i="29"/>
  <c r="G358" i="29"/>
  <c r="H358" i="29"/>
  <c r="J358" i="29" s="1"/>
  <c r="F359" i="29"/>
  <c r="G359" i="29"/>
  <c r="H359" i="29"/>
  <c r="J359" i="29" s="1"/>
  <c r="F360" i="29"/>
  <c r="G360" i="29"/>
  <c r="H360" i="29"/>
  <c r="J360" i="29" s="1"/>
  <c r="F361" i="29"/>
  <c r="G361" i="29"/>
  <c r="H361" i="29"/>
  <c r="J361" i="29" s="1"/>
  <c r="F362" i="29"/>
  <c r="G362" i="29"/>
  <c r="H362" i="29"/>
  <c r="J362" i="29" s="1"/>
  <c r="F363" i="29"/>
  <c r="G363" i="29"/>
  <c r="H363" i="29"/>
  <c r="J363" i="29" s="1"/>
  <c r="F364" i="29"/>
  <c r="G364" i="29"/>
  <c r="H364" i="29"/>
  <c r="J364" i="29" s="1"/>
  <c r="F365" i="29"/>
  <c r="G365" i="29"/>
  <c r="H365" i="29"/>
  <c r="J365" i="29" s="1"/>
  <c r="F366" i="29"/>
  <c r="G366" i="29"/>
  <c r="H366" i="29"/>
  <c r="J366" i="29" s="1"/>
  <c r="F367" i="29"/>
  <c r="G367" i="29"/>
  <c r="H367" i="29"/>
  <c r="J367" i="29" s="1"/>
  <c r="F368" i="29"/>
  <c r="G368" i="29"/>
  <c r="H368" i="29"/>
  <c r="J368" i="29" s="1"/>
  <c r="F369" i="29"/>
  <c r="G369" i="29"/>
  <c r="H369" i="29"/>
  <c r="J369" i="29" s="1"/>
  <c r="F370" i="29"/>
  <c r="G370" i="29"/>
  <c r="H370" i="29"/>
  <c r="J370" i="29" s="1"/>
  <c r="F371" i="29"/>
  <c r="G371" i="29"/>
  <c r="H371" i="29"/>
  <c r="J371" i="29" s="1"/>
  <c r="F372" i="29"/>
  <c r="G372" i="29"/>
  <c r="H372" i="29"/>
  <c r="J372" i="29" s="1"/>
  <c r="F373" i="29"/>
  <c r="G373" i="29"/>
  <c r="H373" i="29"/>
  <c r="J373" i="29" s="1"/>
  <c r="F374" i="29"/>
  <c r="G374" i="29"/>
  <c r="H374" i="29"/>
  <c r="J374" i="29" s="1"/>
  <c r="F375" i="29"/>
  <c r="G375" i="29"/>
  <c r="H375" i="29"/>
  <c r="J375" i="29" s="1"/>
  <c r="F376" i="29"/>
  <c r="G376" i="29"/>
  <c r="H376" i="29"/>
  <c r="J376" i="29" s="1"/>
  <c r="F377" i="29"/>
  <c r="G377" i="29"/>
  <c r="H377" i="29"/>
  <c r="J377" i="29" s="1"/>
  <c r="F378" i="29"/>
  <c r="G378" i="29"/>
  <c r="H378" i="29"/>
  <c r="J378" i="29" s="1"/>
  <c r="F379" i="29"/>
  <c r="G379" i="29"/>
  <c r="H379" i="29"/>
  <c r="J379" i="29" s="1"/>
  <c r="F380" i="29"/>
  <c r="G380" i="29"/>
  <c r="H380" i="29"/>
  <c r="J380" i="29" s="1"/>
  <c r="F381" i="29"/>
  <c r="G381" i="29"/>
  <c r="H381" i="29"/>
  <c r="J381" i="29" s="1"/>
  <c r="F382" i="29"/>
  <c r="G382" i="29"/>
  <c r="H382" i="29"/>
  <c r="J382" i="29" s="1"/>
  <c r="F383" i="29"/>
  <c r="G383" i="29"/>
  <c r="H383" i="29"/>
  <c r="J383" i="29" s="1"/>
  <c r="F384" i="29"/>
  <c r="G384" i="29"/>
  <c r="H384" i="29"/>
  <c r="J384" i="29" s="1"/>
  <c r="F385" i="29"/>
  <c r="G385" i="29"/>
  <c r="H385" i="29"/>
  <c r="J385" i="29" s="1"/>
  <c r="F386" i="29"/>
  <c r="G386" i="29"/>
  <c r="H386" i="29"/>
  <c r="J386" i="29" s="1"/>
  <c r="F387" i="29"/>
  <c r="G387" i="29"/>
  <c r="H387" i="29"/>
  <c r="J387" i="29" s="1"/>
  <c r="F388" i="29"/>
  <c r="G388" i="29"/>
  <c r="H388" i="29"/>
  <c r="J388" i="29" s="1"/>
  <c r="F389" i="29"/>
  <c r="G389" i="29"/>
  <c r="H389" i="29"/>
  <c r="J389" i="29" s="1"/>
  <c r="F390" i="29"/>
  <c r="G390" i="29"/>
  <c r="H390" i="29"/>
  <c r="J390" i="29" s="1"/>
  <c r="F391" i="29"/>
  <c r="G391" i="29"/>
  <c r="H391" i="29"/>
  <c r="J391" i="29" s="1"/>
  <c r="F392" i="29"/>
  <c r="G392" i="29"/>
  <c r="H392" i="29"/>
  <c r="J392" i="29" s="1"/>
  <c r="F393" i="29"/>
  <c r="G393" i="29"/>
  <c r="H393" i="29"/>
  <c r="J393" i="29" s="1"/>
  <c r="F394" i="29"/>
  <c r="G394" i="29"/>
  <c r="H394" i="29"/>
  <c r="J394" i="29" s="1"/>
  <c r="F395" i="29"/>
  <c r="G395" i="29"/>
  <c r="H395" i="29"/>
  <c r="J395" i="29" s="1"/>
  <c r="F396" i="29"/>
  <c r="G396" i="29"/>
  <c r="H396" i="29"/>
  <c r="J396" i="29" s="1"/>
  <c r="F397" i="29"/>
  <c r="G397" i="29"/>
  <c r="H397" i="29"/>
  <c r="J397" i="29" s="1"/>
  <c r="F398" i="29"/>
  <c r="G398" i="29"/>
  <c r="H398" i="29"/>
  <c r="J398" i="29" s="1"/>
  <c r="F399" i="29"/>
  <c r="G399" i="29"/>
  <c r="H399" i="29"/>
  <c r="J399" i="29" s="1"/>
  <c r="F400" i="29"/>
  <c r="G400" i="29"/>
  <c r="H400" i="29"/>
  <c r="J400" i="29" s="1"/>
  <c r="F401" i="29"/>
  <c r="G401" i="29"/>
  <c r="H401" i="29"/>
  <c r="J401" i="29" s="1"/>
  <c r="F402" i="29"/>
  <c r="G402" i="29"/>
  <c r="H402" i="29"/>
  <c r="J402" i="29" s="1"/>
  <c r="F403" i="29"/>
  <c r="G403" i="29"/>
  <c r="H403" i="29"/>
  <c r="J403" i="29" s="1"/>
  <c r="F404" i="29"/>
  <c r="G404" i="29"/>
  <c r="H404" i="29"/>
  <c r="J404" i="29" s="1"/>
  <c r="F405" i="29"/>
  <c r="G405" i="29"/>
  <c r="H405" i="29"/>
  <c r="J405" i="29" s="1"/>
  <c r="F406" i="29"/>
  <c r="G406" i="29"/>
  <c r="H406" i="29"/>
  <c r="J406" i="29" s="1"/>
  <c r="F407" i="29"/>
  <c r="G407" i="29"/>
  <c r="H407" i="29"/>
  <c r="J407" i="29" s="1"/>
  <c r="F408" i="29"/>
  <c r="G408" i="29"/>
  <c r="H408" i="29"/>
  <c r="J408" i="29" s="1"/>
  <c r="F409" i="29"/>
  <c r="G409" i="29"/>
  <c r="H409" i="29"/>
  <c r="J409" i="29" s="1"/>
  <c r="F410" i="29"/>
  <c r="G410" i="29"/>
  <c r="H410" i="29"/>
  <c r="J410" i="29" s="1"/>
  <c r="F411" i="29"/>
  <c r="G411" i="29"/>
  <c r="H411" i="29"/>
  <c r="J411" i="29" s="1"/>
  <c r="F412" i="29"/>
  <c r="G412" i="29"/>
  <c r="H412" i="29"/>
  <c r="J412" i="29" s="1"/>
  <c r="F413" i="29"/>
  <c r="G413" i="29"/>
  <c r="H413" i="29"/>
  <c r="J413" i="29" s="1"/>
  <c r="F414" i="29"/>
  <c r="G414" i="29"/>
  <c r="H414" i="29"/>
  <c r="J414" i="29" s="1"/>
  <c r="F415" i="29"/>
  <c r="G415" i="29"/>
  <c r="H415" i="29"/>
  <c r="J415" i="29" s="1"/>
  <c r="F416" i="29"/>
  <c r="G416" i="29"/>
  <c r="H416" i="29"/>
  <c r="J416" i="29" s="1"/>
  <c r="F417" i="29"/>
  <c r="G417" i="29"/>
  <c r="H417" i="29"/>
  <c r="J417" i="29" s="1"/>
  <c r="F418" i="29"/>
  <c r="G418" i="29"/>
  <c r="H418" i="29"/>
  <c r="J418" i="29" s="1"/>
  <c r="F419" i="29"/>
  <c r="G419" i="29"/>
  <c r="H419" i="29"/>
  <c r="J419" i="29" s="1"/>
  <c r="F420" i="29"/>
  <c r="G420" i="29"/>
  <c r="H420" i="29"/>
  <c r="J420" i="29" s="1"/>
  <c r="F421" i="29"/>
  <c r="G421" i="29"/>
  <c r="H421" i="29"/>
  <c r="J421" i="29" s="1"/>
  <c r="F422" i="29"/>
  <c r="G422" i="29"/>
  <c r="H422" i="29"/>
  <c r="J422" i="29" s="1"/>
  <c r="F423" i="29"/>
  <c r="G423" i="29"/>
  <c r="H423" i="29"/>
  <c r="J423" i="29" s="1"/>
  <c r="F424" i="29"/>
  <c r="G424" i="29"/>
  <c r="H424" i="29"/>
  <c r="J424" i="29" s="1"/>
  <c r="F425" i="29"/>
  <c r="G425" i="29"/>
  <c r="H425" i="29"/>
  <c r="J425" i="29" s="1"/>
  <c r="F426" i="29"/>
  <c r="G426" i="29"/>
  <c r="H426" i="29"/>
  <c r="J426" i="29" s="1"/>
  <c r="F427" i="29"/>
  <c r="G427" i="29"/>
  <c r="H427" i="29"/>
  <c r="J427" i="29" s="1"/>
  <c r="F428" i="29"/>
  <c r="G428" i="29"/>
  <c r="H428" i="29"/>
  <c r="J428" i="29" s="1"/>
  <c r="F429" i="29"/>
  <c r="G429" i="29"/>
  <c r="H429" i="29"/>
  <c r="J429" i="29" s="1"/>
  <c r="F430" i="29"/>
  <c r="G430" i="29"/>
  <c r="H430" i="29"/>
  <c r="J430" i="29" s="1"/>
  <c r="F431" i="29"/>
  <c r="G431" i="29"/>
  <c r="H431" i="29"/>
  <c r="J431" i="29" s="1"/>
  <c r="F432" i="29"/>
  <c r="G432" i="29"/>
  <c r="H432" i="29"/>
  <c r="J432" i="29" s="1"/>
  <c r="F433" i="29"/>
  <c r="G433" i="29"/>
  <c r="H433" i="29"/>
  <c r="J433" i="29" s="1"/>
  <c r="F434" i="29"/>
  <c r="G434" i="29"/>
  <c r="H434" i="29"/>
  <c r="J434" i="29" s="1"/>
  <c r="F435" i="29"/>
  <c r="G435" i="29"/>
  <c r="H435" i="29"/>
  <c r="J435" i="29" s="1"/>
  <c r="F436" i="29"/>
  <c r="G436" i="29"/>
  <c r="H436" i="29"/>
  <c r="J436" i="29" s="1"/>
  <c r="F437" i="29"/>
  <c r="G437" i="29"/>
  <c r="H437" i="29"/>
  <c r="J437" i="29" s="1"/>
  <c r="F438" i="29"/>
  <c r="G438" i="29"/>
  <c r="H438" i="29"/>
  <c r="J438" i="29" s="1"/>
  <c r="F439" i="29"/>
  <c r="G439" i="29"/>
  <c r="H439" i="29"/>
  <c r="J439" i="29" s="1"/>
  <c r="F440" i="29"/>
  <c r="G440" i="29"/>
  <c r="H440" i="29"/>
  <c r="J440" i="29" s="1"/>
  <c r="F442" i="29"/>
  <c r="G442" i="29"/>
  <c r="H442" i="29"/>
  <c r="J442" i="29" s="1"/>
  <c r="F443" i="29"/>
  <c r="G443" i="29"/>
  <c r="H443" i="29"/>
  <c r="J443" i="29" s="1"/>
  <c r="F444" i="29"/>
  <c r="G444" i="29"/>
  <c r="H444" i="29"/>
  <c r="J444" i="29" s="1"/>
  <c r="F445" i="29"/>
  <c r="G445" i="29"/>
  <c r="H445" i="29"/>
  <c r="J445" i="29" s="1"/>
  <c r="F446" i="29"/>
  <c r="G446" i="29"/>
  <c r="H446" i="29"/>
  <c r="J446" i="29" s="1"/>
  <c r="F447" i="29"/>
  <c r="G447" i="29"/>
  <c r="H447" i="29"/>
  <c r="J447" i="29" s="1"/>
  <c r="F448" i="29"/>
  <c r="G448" i="29"/>
  <c r="H448" i="29"/>
  <c r="J448" i="29" s="1"/>
  <c r="F441" i="29"/>
  <c r="G441" i="29"/>
  <c r="H441" i="29"/>
  <c r="J441" i="29" s="1"/>
  <c r="F449" i="29"/>
  <c r="G449" i="29"/>
  <c r="H449" i="29"/>
  <c r="J449" i="29" s="1"/>
  <c r="F450" i="29"/>
  <c r="G450" i="29"/>
  <c r="H450" i="29"/>
  <c r="J450" i="29" s="1"/>
  <c r="F451" i="29"/>
  <c r="G451" i="29"/>
  <c r="H451" i="29"/>
  <c r="J451" i="29" s="1"/>
  <c r="F452" i="29"/>
  <c r="G452" i="29"/>
  <c r="H452" i="29"/>
  <c r="J452" i="29" s="1"/>
  <c r="F453" i="29"/>
  <c r="G453" i="29"/>
  <c r="H453" i="29"/>
  <c r="J453" i="29" s="1"/>
  <c r="F454" i="29"/>
  <c r="G454" i="29"/>
  <c r="H454" i="29"/>
  <c r="J454" i="29" s="1"/>
  <c r="F455" i="29"/>
  <c r="G455" i="29"/>
  <c r="H455" i="29"/>
  <c r="J455" i="29" s="1"/>
  <c r="F456" i="29"/>
  <c r="G456" i="29"/>
  <c r="H456" i="29"/>
  <c r="J456" i="29" s="1"/>
  <c r="F457" i="29"/>
  <c r="G457" i="29"/>
  <c r="H457" i="29"/>
  <c r="J457" i="29" s="1"/>
  <c r="F458" i="29"/>
  <c r="G458" i="29"/>
  <c r="H458" i="29"/>
  <c r="J458" i="29" s="1"/>
  <c r="F459" i="29"/>
  <c r="G459" i="29"/>
  <c r="H459" i="29"/>
  <c r="J459" i="29" s="1"/>
  <c r="F460" i="29"/>
  <c r="G460" i="29"/>
  <c r="H460" i="29"/>
  <c r="J460" i="29" s="1"/>
  <c r="F461" i="29"/>
  <c r="G461" i="29"/>
  <c r="H461" i="29"/>
  <c r="J461" i="29" s="1"/>
  <c r="F462" i="29"/>
  <c r="G462" i="29"/>
  <c r="H462" i="29"/>
  <c r="J462" i="29" s="1"/>
  <c r="F463" i="29"/>
  <c r="G463" i="29"/>
  <c r="H463" i="29"/>
  <c r="J463" i="29" s="1"/>
  <c r="F464" i="29"/>
  <c r="G464" i="29"/>
  <c r="H464" i="29"/>
  <c r="J464" i="29" s="1"/>
  <c r="F465" i="29"/>
  <c r="G465" i="29"/>
  <c r="H465" i="29"/>
  <c r="J465" i="29" s="1"/>
  <c r="F466" i="29"/>
  <c r="G466" i="29"/>
  <c r="H466" i="29"/>
  <c r="J466" i="29" s="1"/>
  <c r="F467" i="29"/>
  <c r="G467" i="29"/>
  <c r="L467" i="29" s="1"/>
  <c r="H467" i="29"/>
  <c r="J467" i="29" s="1"/>
  <c r="F468" i="29"/>
  <c r="G468" i="29"/>
  <c r="L468" i="29" s="1"/>
  <c r="H468" i="29"/>
  <c r="J468" i="29" s="1"/>
  <c r="F469" i="29"/>
  <c r="G469" i="29"/>
  <c r="L469" i="29" s="1"/>
  <c r="H469" i="29"/>
  <c r="J469" i="29" s="1"/>
  <c r="F470" i="29"/>
  <c r="G470" i="29"/>
  <c r="L470" i="29" s="1"/>
  <c r="H470" i="29"/>
  <c r="J470" i="29" s="1"/>
  <c r="F471" i="29"/>
  <c r="G471" i="29"/>
  <c r="L471" i="29" s="1"/>
  <c r="H471" i="29"/>
  <c r="J471" i="29" s="1"/>
  <c r="F472" i="29"/>
  <c r="G472" i="29"/>
  <c r="L472" i="29" s="1"/>
  <c r="H472" i="29"/>
  <c r="J472" i="29" s="1"/>
  <c r="F473" i="29"/>
  <c r="G473" i="29"/>
  <c r="L473" i="29" s="1"/>
  <c r="H473" i="29"/>
  <c r="J473" i="29" s="1"/>
  <c r="F474" i="29"/>
  <c r="G474" i="29"/>
  <c r="L474" i="29" s="1"/>
  <c r="H474" i="29"/>
  <c r="J474" i="29" s="1"/>
  <c r="F475" i="29"/>
  <c r="G475" i="29"/>
  <c r="H475" i="29"/>
  <c r="J475" i="29" s="1"/>
  <c r="F476" i="29"/>
  <c r="G476" i="29"/>
  <c r="H476" i="29"/>
  <c r="J476" i="29" s="1"/>
  <c r="F477" i="29"/>
  <c r="G477" i="29"/>
  <c r="L477" i="29" s="1"/>
  <c r="H477" i="29"/>
  <c r="J477" i="29" s="1"/>
  <c r="F478" i="29"/>
  <c r="G478" i="29"/>
  <c r="L478" i="29" s="1"/>
  <c r="H478" i="29"/>
  <c r="J478" i="29" s="1"/>
  <c r="F479" i="29"/>
  <c r="G479" i="29"/>
  <c r="L479" i="29" s="1"/>
  <c r="H479" i="29"/>
  <c r="J479" i="29" s="1"/>
  <c r="F480" i="29"/>
  <c r="G480" i="29"/>
  <c r="L480" i="29" s="1"/>
  <c r="H480" i="29"/>
  <c r="J480" i="29" s="1"/>
  <c r="F481" i="29"/>
  <c r="G481" i="29"/>
  <c r="L481" i="29" s="1"/>
  <c r="H481" i="29"/>
  <c r="J481" i="29" s="1"/>
  <c r="F482" i="29"/>
  <c r="G482" i="29"/>
  <c r="L482" i="29" s="1"/>
  <c r="H482" i="29"/>
  <c r="J482" i="29" s="1"/>
  <c r="F483" i="29"/>
  <c r="G483" i="29"/>
  <c r="L483" i="29" s="1"/>
  <c r="H483" i="29"/>
  <c r="J483" i="29" s="1"/>
  <c r="F484" i="29"/>
  <c r="G484" i="29"/>
  <c r="L484" i="29" s="1"/>
  <c r="H484" i="29"/>
  <c r="J484" i="29" s="1"/>
  <c r="F485" i="29"/>
  <c r="G485" i="29"/>
  <c r="L485" i="29" s="1"/>
  <c r="H485" i="29"/>
  <c r="J485" i="29" s="1"/>
  <c r="F486" i="29"/>
  <c r="G486" i="29"/>
  <c r="L486" i="29" s="1"/>
  <c r="H486" i="29"/>
  <c r="J486" i="29" s="1"/>
  <c r="F487" i="29"/>
  <c r="G487" i="29"/>
  <c r="L487" i="29" s="1"/>
  <c r="H487" i="29"/>
  <c r="J487" i="29" s="1"/>
  <c r="F488" i="29"/>
  <c r="G488" i="29"/>
  <c r="L488" i="29" s="1"/>
  <c r="H488" i="29"/>
  <c r="J488" i="29" s="1"/>
  <c r="F489" i="29"/>
  <c r="G489" i="29"/>
  <c r="L489" i="29" s="1"/>
  <c r="H489" i="29"/>
  <c r="J489" i="29" s="1"/>
  <c r="F490" i="29"/>
  <c r="G490" i="29"/>
  <c r="L490" i="29" s="1"/>
  <c r="H490" i="29"/>
  <c r="J490" i="29" s="1"/>
  <c r="F491" i="29"/>
  <c r="G491" i="29"/>
  <c r="L491" i="29" s="1"/>
  <c r="H491" i="29"/>
  <c r="J491" i="29" s="1"/>
  <c r="F492" i="29"/>
  <c r="G492" i="29"/>
  <c r="L492" i="29" s="1"/>
  <c r="H492" i="29"/>
  <c r="J492" i="29" s="1"/>
  <c r="F493" i="29"/>
  <c r="G493" i="29"/>
  <c r="L493" i="29" s="1"/>
  <c r="H493" i="29"/>
  <c r="J493" i="29" s="1"/>
  <c r="F494" i="29"/>
  <c r="G494" i="29"/>
  <c r="L494" i="29" s="1"/>
  <c r="H494" i="29"/>
  <c r="J494" i="29" s="1"/>
  <c r="F495" i="29"/>
  <c r="G495" i="29"/>
  <c r="L495" i="29" s="1"/>
  <c r="H495" i="29"/>
  <c r="J495" i="29" s="1"/>
  <c r="F496" i="29"/>
  <c r="G496" i="29"/>
  <c r="L496" i="29" s="1"/>
  <c r="H496" i="29"/>
  <c r="J496" i="29" s="1"/>
  <c r="F497" i="29"/>
  <c r="G497" i="29"/>
  <c r="L497" i="29" s="1"/>
  <c r="H497" i="29"/>
  <c r="J497" i="29" s="1"/>
  <c r="F498" i="29"/>
  <c r="G498" i="29"/>
  <c r="L498" i="29" s="1"/>
  <c r="H498" i="29"/>
  <c r="J498" i="29" s="1"/>
  <c r="F499" i="29"/>
  <c r="G499" i="29"/>
  <c r="L499" i="29" s="1"/>
  <c r="H499" i="29"/>
  <c r="J499" i="29" s="1"/>
  <c r="F500" i="29"/>
  <c r="G500" i="29"/>
  <c r="L500" i="29" s="1"/>
  <c r="H500" i="29"/>
  <c r="J500" i="29" s="1"/>
  <c r="F501" i="29"/>
  <c r="G501" i="29"/>
  <c r="L501" i="29" s="1"/>
  <c r="H501" i="29"/>
  <c r="J501" i="29" s="1"/>
  <c r="F502" i="29"/>
  <c r="G502" i="29"/>
  <c r="L502" i="29" s="1"/>
  <c r="H502" i="29"/>
  <c r="J502" i="29" s="1"/>
  <c r="F503" i="29"/>
  <c r="G503" i="29"/>
  <c r="L503" i="29" s="1"/>
  <c r="H503" i="29"/>
  <c r="J503" i="29" s="1"/>
  <c r="F504" i="29"/>
  <c r="G504" i="29"/>
  <c r="L504" i="29" s="1"/>
  <c r="H504" i="29"/>
  <c r="J504" i="29" s="1"/>
  <c r="F505" i="29"/>
  <c r="G505" i="29"/>
  <c r="L505" i="29" s="1"/>
  <c r="H505" i="29"/>
  <c r="J505" i="29" s="1"/>
  <c r="F506" i="29"/>
  <c r="G506" i="29"/>
  <c r="L506" i="29" s="1"/>
  <c r="H506" i="29"/>
  <c r="J506" i="29" s="1"/>
  <c r="F507" i="29"/>
  <c r="G507" i="29"/>
  <c r="L507" i="29" s="1"/>
  <c r="H507" i="29"/>
  <c r="J507" i="29" s="1"/>
  <c r="F508" i="29"/>
  <c r="G508" i="29"/>
  <c r="L508" i="29" s="1"/>
  <c r="H508" i="29"/>
  <c r="J508" i="29" s="1"/>
  <c r="F509" i="29"/>
  <c r="G509" i="29"/>
  <c r="L509" i="29" s="1"/>
  <c r="H509" i="29"/>
  <c r="J509" i="29" s="1"/>
  <c r="F510" i="29"/>
  <c r="G510" i="29"/>
  <c r="L510" i="29" s="1"/>
  <c r="H510" i="29"/>
  <c r="J510" i="29" s="1"/>
  <c r="F511" i="29"/>
  <c r="G511" i="29"/>
  <c r="L511" i="29" s="1"/>
  <c r="H511" i="29"/>
  <c r="J511" i="29" s="1"/>
  <c r="F512" i="29"/>
  <c r="G512" i="29"/>
  <c r="L512" i="29" s="1"/>
  <c r="H512" i="29"/>
  <c r="J512" i="29" s="1"/>
  <c r="F513" i="29"/>
  <c r="G513" i="29"/>
  <c r="L513" i="29" s="1"/>
  <c r="H513" i="29"/>
  <c r="J513" i="29" s="1"/>
  <c r="F514" i="29"/>
  <c r="G514" i="29"/>
  <c r="L514" i="29" s="1"/>
  <c r="H514" i="29"/>
  <c r="J514" i="29" s="1"/>
  <c r="F515" i="29"/>
  <c r="G515" i="29"/>
  <c r="L515" i="29" s="1"/>
  <c r="H515" i="29"/>
  <c r="J515" i="29" s="1"/>
  <c r="F516" i="29"/>
  <c r="G516" i="29"/>
  <c r="L516" i="29" s="1"/>
  <c r="H516" i="29"/>
  <c r="J516" i="29" s="1"/>
  <c r="F517" i="29"/>
  <c r="G517" i="29"/>
  <c r="L517" i="29" s="1"/>
  <c r="H517" i="29"/>
  <c r="J517" i="29" s="1"/>
  <c r="F518" i="29"/>
  <c r="G518" i="29"/>
  <c r="L518" i="29" s="1"/>
  <c r="H518" i="29"/>
  <c r="J518" i="29" s="1"/>
  <c r="F519" i="29"/>
  <c r="G519" i="29"/>
  <c r="L519" i="29" s="1"/>
  <c r="H519" i="29"/>
  <c r="J519" i="29" s="1"/>
  <c r="F520" i="29"/>
  <c r="G520" i="29"/>
  <c r="L520" i="29" s="1"/>
  <c r="H520" i="29"/>
  <c r="J520" i="29" s="1"/>
  <c r="F521" i="29"/>
  <c r="G521" i="29"/>
  <c r="L521" i="29" s="1"/>
  <c r="H521" i="29"/>
  <c r="J521" i="29" s="1"/>
  <c r="F522" i="29"/>
  <c r="G522" i="29"/>
  <c r="L522" i="29" s="1"/>
  <c r="H522" i="29"/>
  <c r="J522" i="29" s="1"/>
  <c r="F523" i="29"/>
  <c r="G523" i="29"/>
  <c r="L523" i="29" s="1"/>
  <c r="H523" i="29"/>
  <c r="J523" i="29" s="1"/>
  <c r="F524" i="29"/>
  <c r="G524" i="29"/>
  <c r="L524" i="29" s="1"/>
  <c r="H524" i="29"/>
  <c r="J524" i="29" s="1"/>
  <c r="F525" i="29"/>
  <c r="G525" i="29"/>
  <c r="L525" i="29" s="1"/>
  <c r="H525" i="29"/>
  <c r="J525" i="29" s="1"/>
  <c r="F526" i="29"/>
  <c r="G526" i="29"/>
  <c r="L526" i="29" s="1"/>
  <c r="H526" i="29"/>
  <c r="J526" i="29" s="1"/>
  <c r="F527" i="29"/>
  <c r="G527" i="29"/>
  <c r="L527" i="29" s="1"/>
  <c r="H527" i="29"/>
  <c r="J527" i="29" s="1"/>
  <c r="F528" i="29"/>
  <c r="G528" i="29"/>
  <c r="L528" i="29" s="1"/>
  <c r="H528" i="29"/>
  <c r="J528" i="29" s="1"/>
  <c r="F529" i="29"/>
  <c r="G529" i="29"/>
  <c r="L529" i="29" s="1"/>
  <c r="H529" i="29"/>
  <c r="J529" i="29" s="1"/>
  <c r="F530" i="29"/>
  <c r="G530" i="29"/>
  <c r="L530" i="29" s="1"/>
  <c r="H530" i="29"/>
  <c r="J530" i="29" s="1"/>
  <c r="F531" i="29"/>
  <c r="G531" i="29"/>
  <c r="L531" i="29" s="1"/>
  <c r="H531" i="29"/>
  <c r="J531" i="29" s="1"/>
  <c r="F532" i="29"/>
  <c r="G532" i="29"/>
  <c r="L532" i="29" s="1"/>
  <c r="H532" i="29"/>
  <c r="J532" i="29" s="1"/>
  <c r="F533" i="29"/>
  <c r="G533" i="29"/>
  <c r="L533" i="29" s="1"/>
  <c r="H533" i="29"/>
  <c r="J533" i="29" s="1"/>
  <c r="F534" i="29"/>
  <c r="G534" i="29"/>
  <c r="L534" i="29" s="1"/>
  <c r="H534" i="29"/>
  <c r="J534" i="29" s="1"/>
  <c r="F535" i="29"/>
  <c r="G535" i="29"/>
  <c r="L535" i="29" s="1"/>
  <c r="H535" i="29"/>
  <c r="J535" i="29" s="1"/>
  <c r="F536" i="29"/>
  <c r="G536" i="29"/>
  <c r="L536" i="29" s="1"/>
  <c r="H536" i="29"/>
  <c r="J536" i="29" s="1"/>
  <c r="F537" i="29"/>
  <c r="G537" i="29"/>
  <c r="L537" i="29" s="1"/>
  <c r="H537" i="29"/>
  <c r="J537" i="29" s="1"/>
  <c r="F538" i="29"/>
  <c r="G538" i="29"/>
  <c r="L538" i="29" s="1"/>
  <c r="H538" i="29"/>
  <c r="J538" i="29" s="1"/>
  <c r="F539" i="29"/>
  <c r="G539" i="29"/>
  <c r="L539" i="29" s="1"/>
  <c r="H539" i="29"/>
  <c r="J539" i="29" s="1"/>
  <c r="F540" i="29"/>
  <c r="G540" i="29"/>
  <c r="L540" i="29" s="1"/>
  <c r="H540" i="29"/>
  <c r="J540" i="29" s="1"/>
  <c r="F541" i="29"/>
  <c r="G541" i="29"/>
  <c r="L541" i="29" s="1"/>
  <c r="H541" i="29"/>
  <c r="J541" i="29" s="1"/>
  <c r="F542" i="29"/>
  <c r="G542" i="29"/>
  <c r="L542" i="29" s="1"/>
  <c r="H542" i="29"/>
  <c r="J542" i="29" s="1"/>
  <c r="F543" i="29"/>
  <c r="G543" i="29"/>
  <c r="L543" i="29" s="1"/>
  <c r="H543" i="29"/>
  <c r="J543" i="29" s="1"/>
  <c r="F544" i="29"/>
  <c r="G544" i="29"/>
  <c r="L544" i="29" s="1"/>
  <c r="H544" i="29"/>
  <c r="J544" i="29" s="1"/>
  <c r="F545" i="29"/>
  <c r="G545" i="29"/>
  <c r="L545" i="29" s="1"/>
  <c r="H545" i="29"/>
  <c r="J545" i="29" s="1"/>
  <c r="F546" i="29"/>
  <c r="G546" i="29"/>
  <c r="L546" i="29" s="1"/>
  <c r="H546" i="29"/>
  <c r="J546" i="29" s="1"/>
  <c r="F547" i="29"/>
  <c r="G547" i="29"/>
  <c r="L547" i="29" s="1"/>
  <c r="H547" i="29"/>
  <c r="J547" i="29" s="1"/>
  <c r="F548" i="29"/>
  <c r="G548" i="29"/>
  <c r="L548" i="29" s="1"/>
  <c r="H548" i="29"/>
  <c r="J548" i="29" s="1"/>
  <c r="F549" i="29"/>
  <c r="G549" i="29"/>
  <c r="L549" i="29" s="1"/>
  <c r="H549" i="29"/>
  <c r="J549" i="29" s="1"/>
  <c r="F550" i="29"/>
  <c r="G550" i="29"/>
  <c r="L550" i="29" s="1"/>
  <c r="H550" i="29"/>
  <c r="J550" i="29" s="1"/>
  <c r="F551" i="29"/>
  <c r="G551" i="29"/>
  <c r="L551" i="29" s="1"/>
  <c r="H551" i="29"/>
  <c r="J551" i="29" s="1"/>
  <c r="F552" i="29"/>
  <c r="G552" i="29"/>
  <c r="L552" i="29" s="1"/>
  <c r="H552" i="29"/>
  <c r="J552" i="29" s="1"/>
  <c r="F553" i="29"/>
  <c r="G553" i="29"/>
  <c r="L553" i="29" s="1"/>
  <c r="H553" i="29"/>
  <c r="J553" i="29" s="1"/>
  <c r="F554" i="29"/>
  <c r="G554" i="29"/>
  <c r="L554" i="29" s="1"/>
  <c r="H554" i="29"/>
  <c r="J554" i="29" s="1"/>
  <c r="F555" i="29"/>
  <c r="G555" i="29"/>
  <c r="L555" i="29" s="1"/>
  <c r="H555" i="29"/>
  <c r="J555" i="29" s="1"/>
  <c r="F556" i="29"/>
  <c r="G556" i="29"/>
  <c r="L556" i="29" s="1"/>
  <c r="H556" i="29"/>
  <c r="J556" i="29" s="1"/>
  <c r="F557" i="29"/>
  <c r="G557" i="29"/>
  <c r="L557" i="29" s="1"/>
  <c r="H557" i="29"/>
  <c r="J557" i="29" s="1"/>
  <c r="F558" i="29"/>
  <c r="G558" i="29"/>
  <c r="L558" i="29" s="1"/>
  <c r="H558" i="29"/>
  <c r="J558" i="29" s="1"/>
  <c r="F559" i="29"/>
  <c r="G559" i="29"/>
  <c r="L559" i="29" s="1"/>
  <c r="H559" i="29"/>
  <c r="J559" i="29" s="1"/>
  <c r="F560" i="29"/>
  <c r="G560" i="29"/>
  <c r="L560" i="29" s="1"/>
  <c r="H560" i="29"/>
  <c r="J560" i="29" s="1"/>
  <c r="F561" i="29"/>
  <c r="G561" i="29"/>
  <c r="L561" i="29" s="1"/>
  <c r="H561" i="29"/>
  <c r="J561" i="29" s="1"/>
  <c r="F562" i="29"/>
  <c r="G562" i="29"/>
  <c r="L562" i="29" s="1"/>
  <c r="H562" i="29"/>
  <c r="J562" i="29" s="1"/>
  <c r="F563" i="29"/>
  <c r="G563" i="29"/>
  <c r="L563" i="29" s="1"/>
  <c r="H563" i="29"/>
  <c r="J563" i="29" s="1"/>
  <c r="F564" i="29"/>
  <c r="G564" i="29"/>
  <c r="L564" i="29" s="1"/>
  <c r="H564" i="29"/>
  <c r="J564" i="29" s="1"/>
  <c r="F565" i="29"/>
  <c r="G565" i="29"/>
  <c r="L565" i="29" s="1"/>
  <c r="H565" i="29"/>
  <c r="J565" i="29" s="1"/>
  <c r="F566" i="29"/>
  <c r="G566" i="29"/>
  <c r="L566" i="29" s="1"/>
  <c r="H566" i="29"/>
  <c r="J566" i="29" s="1"/>
  <c r="F567" i="29"/>
  <c r="G567" i="29"/>
  <c r="L567" i="29" s="1"/>
  <c r="H567" i="29"/>
  <c r="J567" i="29" s="1"/>
  <c r="F568" i="29"/>
  <c r="G568" i="29"/>
  <c r="L568" i="29" s="1"/>
  <c r="H568" i="29"/>
  <c r="J568" i="29" s="1"/>
  <c r="F569" i="29"/>
  <c r="G569" i="29"/>
  <c r="L569" i="29" s="1"/>
  <c r="H569" i="29"/>
  <c r="J569" i="29" s="1"/>
  <c r="F570" i="29"/>
  <c r="G570" i="29"/>
  <c r="L570" i="29" s="1"/>
  <c r="H570" i="29"/>
  <c r="J570" i="29" s="1"/>
  <c r="F571" i="29"/>
  <c r="G571" i="29"/>
  <c r="L571" i="29" s="1"/>
  <c r="H571" i="29"/>
  <c r="J571" i="29" s="1"/>
  <c r="F572" i="29"/>
  <c r="G572" i="29"/>
  <c r="L572" i="29" s="1"/>
  <c r="H572" i="29"/>
  <c r="J572" i="29" s="1"/>
  <c r="F573" i="29"/>
  <c r="G573" i="29"/>
  <c r="L573" i="29" s="1"/>
  <c r="H573" i="29"/>
  <c r="J573" i="29" s="1"/>
  <c r="F574" i="29"/>
  <c r="G574" i="29"/>
  <c r="L574" i="29" s="1"/>
  <c r="H574" i="29"/>
  <c r="J574" i="29" s="1"/>
  <c r="F575" i="29"/>
  <c r="G575" i="29"/>
  <c r="L575" i="29" s="1"/>
  <c r="H575" i="29"/>
  <c r="J575" i="29" s="1"/>
  <c r="F576" i="29"/>
  <c r="G576" i="29"/>
  <c r="L576" i="29" s="1"/>
  <c r="H576" i="29"/>
  <c r="J576" i="29" s="1"/>
  <c r="F577" i="29"/>
  <c r="G577" i="29"/>
  <c r="L577" i="29" s="1"/>
  <c r="H577" i="29"/>
  <c r="J577" i="29" s="1"/>
  <c r="F578" i="29"/>
  <c r="G578" i="29"/>
  <c r="L578" i="29" s="1"/>
  <c r="H578" i="29"/>
  <c r="J578" i="29" s="1"/>
  <c r="F579" i="29"/>
  <c r="G579" i="29"/>
  <c r="L579" i="29" s="1"/>
  <c r="H579" i="29"/>
  <c r="J579" i="29" s="1"/>
  <c r="F580" i="29"/>
  <c r="G580" i="29"/>
  <c r="L580" i="29" s="1"/>
  <c r="H580" i="29"/>
  <c r="J580" i="29" s="1"/>
  <c r="F581" i="29"/>
  <c r="G581" i="29"/>
  <c r="L581" i="29" s="1"/>
  <c r="H581" i="29"/>
  <c r="J581" i="29" s="1"/>
  <c r="F582" i="29"/>
  <c r="G582" i="29"/>
  <c r="L582" i="29" s="1"/>
  <c r="H582" i="29"/>
  <c r="J582" i="29" s="1"/>
  <c r="F583" i="29"/>
  <c r="G583" i="29"/>
  <c r="L583" i="29" s="1"/>
  <c r="H583" i="29"/>
  <c r="J583" i="29" s="1"/>
  <c r="F584" i="29"/>
  <c r="G584" i="29"/>
  <c r="L584" i="29" s="1"/>
  <c r="H584" i="29"/>
  <c r="J584" i="29" s="1"/>
  <c r="F585" i="29"/>
  <c r="G585" i="29"/>
  <c r="L585" i="29" s="1"/>
  <c r="H585" i="29"/>
  <c r="J585" i="29" s="1"/>
  <c r="F586" i="29"/>
  <c r="G586" i="29"/>
  <c r="L586" i="29" s="1"/>
  <c r="H586" i="29"/>
  <c r="J586" i="29" s="1"/>
  <c r="F587" i="29"/>
  <c r="G587" i="29"/>
  <c r="L587" i="29" s="1"/>
  <c r="H587" i="29"/>
  <c r="J587" i="29" s="1"/>
  <c r="F588" i="29"/>
  <c r="G588" i="29"/>
  <c r="L588" i="29" s="1"/>
  <c r="H588" i="29"/>
  <c r="J588" i="29" s="1"/>
  <c r="F589" i="29"/>
  <c r="G589" i="29"/>
  <c r="L589" i="29" s="1"/>
  <c r="H589" i="29"/>
  <c r="J589" i="29" s="1"/>
  <c r="F590" i="29"/>
  <c r="G590" i="29"/>
  <c r="L590" i="29" s="1"/>
  <c r="H590" i="29"/>
  <c r="J590" i="29" s="1"/>
  <c r="F18" i="29"/>
  <c r="H18" i="29"/>
  <c r="J18" i="29" s="1"/>
  <c r="F19" i="29"/>
  <c r="H19" i="29"/>
  <c r="J19" i="29" s="1"/>
  <c r="F20" i="29"/>
  <c r="H20" i="29"/>
  <c r="J20" i="29" s="1"/>
  <c r="F21" i="29"/>
  <c r="H21" i="29"/>
  <c r="J21" i="29" s="1"/>
  <c r="H13" i="29"/>
  <c r="J13" i="29" s="1"/>
  <c r="H14" i="29"/>
  <c r="J14" i="29" s="1"/>
  <c r="H15" i="29"/>
  <c r="J15" i="29" s="1"/>
  <c r="H16" i="29"/>
  <c r="J16" i="29" s="1"/>
  <c r="H17" i="29"/>
  <c r="J17" i="29" s="1"/>
  <c r="F13" i="29"/>
  <c r="F14" i="29"/>
  <c r="F15" i="29"/>
  <c r="F16" i="29"/>
  <c r="F17" i="29"/>
  <c r="L98" i="29" l="1"/>
  <c r="Z3" i="29"/>
  <c r="L152" i="29"/>
  <c r="L44" i="29"/>
  <c r="C117" i="43"/>
  <c r="L109" i="29"/>
  <c r="L154" i="29"/>
  <c r="L151" i="29"/>
  <c r="L476" i="29"/>
  <c r="L475" i="29"/>
  <c r="K135" i="2"/>
  <c r="L15" i="57"/>
  <c r="L16" i="57"/>
  <c r="D96" i="36"/>
  <c r="E103" i="44"/>
  <c r="E94" i="44"/>
  <c r="E93" i="44"/>
  <c r="E92" i="44"/>
  <c r="E91" i="44"/>
  <c r="E90" i="44"/>
  <c r="E89" i="44"/>
  <c r="E85" i="44"/>
  <c r="E17" i="44"/>
  <c r="E16" i="44"/>
  <c r="E15" i="44"/>
  <c r="E14" i="44"/>
  <c r="E13" i="44"/>
  <c r="E42" i="44"/>
  <c r="E41" i="44"/>
  <c r="E40" i="44"/>
  <c r="E39" i="44"/>
  <c r="E38" i="44"/>
  <c r="E37" i="44"/>
  <c r="E104" i="44"/>
  <c r="E105" i="44"/>
  <c r="B102" i="36"/>
  <c r="C101" i="44"/>
  <c r="B103" i="36"/>
  <c r="C102" i="44"/>
  <c r="L141" i="29"/>
  <c r="A98" i="39"/>
  <c r="A99" i="39"/>
  <c r="L87" i="29"/>
  <c r="C115" i="43"/>
  <c r="C116" i="43"/>
  <c r="E115" i="43"/>
  <c r="L162" i="29"/>
  <c r="L171" i="29"/>
  <c r="A96" i="39"/>
  <c r="A97" i="39"/>
  <c r="L85" i="29"/>
  <c r="B89" i="36"/>
  <c r="D89" i="36"/>
  <c r="A94" i="39"/>
  <c r="A95" i="39"/>
  <c r="L77" i="29"/>
  <c r="L66" i="29"/>
  <c r="L46" i="29"/>
  <c r="L41" i="29"/>
  <c r="D105" i="39"/>
  <c r="K13" i="2"/>
  <c r="K12" i="2"/>
  <c r="K11" i="2"/>
  <c r="K14" i="2"/>
  <c r="K7" i="2"/>
  <c r="K15" i="2"/>
  <c r="L157" i="29"/>
  <c r="D93" i="36"/>
  <c r="E99" i="36"/>
  <c r="L149" i="29"/>
  <c r="K6" i="2"/>
  <c r="K8" i="2"/>
  <c r="K9" i="2"/>
  <c r="K19" i="2"/>
  <c r="B99" i="36"/>
  <c r="D99" i="36"/>
  <c r="L115" i="29"/>
  <c r="L100" i="29"/>
  <c r="L101" i="29"/>
  <c r="D95" i="36"/>
  <c r="D91" i="36"/>
  <c r="D92" i="36"/>
  <c r="D94" i="36"/>
  <c r="D90" i="36"/>
  <c r="B93" i="36"/>
  <c r="D102" i="36"/>
  <c r="B94" i="36"/>
  <c r="D103" i="36"/>
  <c r="B95" i="36"/>
  <c r="L410" i="29"/>
  <c r="L407" i="29"/>
  <c r="L404" i="29"/>
  <c r="L401" i="29"/>
  <c r="L398" i="29"/>
  <c r="L395" i="29"/>
  <c r="L390" i="29"/>
  <c r="L381" i="29"/>
  <c r="L378" i="29"/>
  <c r="L375" i="29"/>
  <c r="L372" i="29"/>
  <c r="L364" i="29"/>
  <c r="L352" i="29"/>
  <c r="L346" i="29"/>
  <c r="L343" i="29"/>
  <c r="L142" i="29"/>
  <c r="L26" i="29"/>
  <c r="L17" i="29"/>
  <c r="L8" i="29"/>
  <c r="L103" i="29"/>
  <c r="L28" i="29"/>
  <c r="L226" i="29"/>
  <c r="L92" i="29"/>
  <c r="L86" i="29"/>
  <c r="L327" i="29"/>
  <c r="L175" i="29"/>
  <c r="L163" i="29"/>
  <c r="L181" i="29"/>
  <c r="L99" i="29"/>
  <c r="L42" i="29"/>
  <c r="L27" i="29"/>
  <c r="L444" i="29"/>
  <c r="L443" i="29"/>
  <c r="L414" i="29"/>
  <c r="L412" i="29"/>
  <c r="L409" i="29"/>
  <c r="L406" i="29"/>
  <c r="L403" i="29"/>
  <c r="L400" i="29"/>
  <c r="L397" i="29"/>
  <c r="L394" i="29"/>
  <c r="L392" i="29"/>
  <c r="L383" i="29"/>
  <c r="L380" i="29"/>
  <c r="L366" i="29"/>
  <c r="L363" i="29"/>
  <c r="L357" i="29"/>
  <c r="L354" i="29"/>
  <c r="L348" i="29"/>
  <c r="L345" i="29"/>
  <c r="L342" i="29"/>
  <c r="L94" i="29"/>
  <c r="L419" i="29"/>
  <c r="L416" i="29"/>
  <c r="L111" i="29"/>
  <c r="L259" i="29"/>
  <c r="L84" i="29"/>
  <c r="L67" i="29"/>
  <c r="L68" i="29"/>
  <c r="L117" i="29"/>
  <c r="L114" i="29"/>
  <c r="L143" i="29"/>
  <c r="L294" i="29"/>
  <c r="L244" i="29"/>
  <c r="L178" i="29"/>
  <c r="L411" i="29"/>
  <c r="L402" i="29"/>
  <c r="L466" i="29"/>
  <c r="L448" i="29"/>
  <c r="L445" i="29"/>
  <c r="L408" i="29"/>
  <c r="L405" i="29"/>
  <c r="L399" i="29"/>
  <c r="L396" i="29"/>
  <c r="L393" i="29"/>
  <c r="L391" i="29"/>
  <c r="L382" i="29"/>
  <c r="L379" i="29"/>
  <c r="L373" i="29"/>
  <c r="L368" i="29"/>
  <c r="L365" i="29"/>
  <c r="L359" i="29"/>
  <c r="L356" i="29"/>
  <c r="L341" i="29"/>
  <c r="L177" i="29"/>
  <c r="L174" i="29"/>
  <c r="L168" i="29"/>
  <c r="L164" i="29"/>
  <c r="L323" i="29"/>
  <c r="L161" i="29"/>
  <c r="L262" i="29"/>
  <c r="L253" i="29"/>
  <c r="L176" i="29"/>
  <c r="L173" i="29"/>
  <c r="L170" i="29"/>
  <c r="L322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0" i="29"/>
  <c r="L439" i="29"/>
  <c r="L438" i="29"/>
  <c r="L437" i="29"/>
  <c r="L436" i="29"/>
  <c r="L435" i="29"/>
  <c r="L434" i="29"/>
  <c r="L433" i="29"/>
  <c r="L432" i="29"/>
  <c r="L431" i="29"/>
  <c r="L428" i="29"/>
  <c r="L425" i="29"/>
  <c r="L422" i="29"/>
  <c r="L377" i="29"/>
  <c r="L361" i="29"/>
  <c r="L324" i="29"/>
  <c r="B91" i="36"/>
  <c r="B92" i="36"/>
  <c r="B90" i="36"/>
  <c r="L108" i="29"/>
  <c r="L83" i="29"/>
  <c r="L376" i="29"/>
  <c r="L367" i="29"/>
  <c r="L79" i="29"/>
  <c r="L78" i="29"/>
  <c r="L56" i="29"/>
  <c r="L360" i="29"/>
  <c r="L353" i="29"/>
  <c r="B104" i="36"/>
  <c r="D104" i="36"/>
  <c r="A91" i="39"/>
  <c r="A92" i="39"/>
  <c r="E100" i="36"/>
  <c r="E98" i="36"/>
  <c r="E97" i="36"/>
  <c r="C95" i="44"/>
  <c r="B100" i="36"/>
  <c r="C99" i="44"/>
  <c r="D100" i="36"/>
  <c r="C98" i="44"/>
  <c r="B98" i="36"/>
  <c r="C97" i="44"/>
  <c r="D98" i="36"/>
  <c r="B97" i="36"/>
  <c r="C96" i="44"/>
  <c r="D97" i="36"/>
  <c r="C100" i="44"/>
  <c r="D101" i="36"/>
  <c r="B101" i="36"/>
  <c r="E101" i="36"/>
  <c r="E102" i="36"/>
  <c r="E103" i="36"/>
  <c r="E104" i="36"/>
  <c r="E105" i="36"/>
  <c r="D1492" i="25"/>
  <c r="D1493" i="25" s="1"/>
  <c r="D1475" i="25"/>
  <c r="D1476" i="25" s="1"/>
  <c r="D1458" i="25"/>
  <c r="D1459" i="25" s="1"/>
  <c r="L326" i="29"/>
  <c r="L325" i="29"/>
  <c r="L321" i="29"/>
  <c r="L320" i="29"/>
  <c r="L319" i="29"/>
  <c r="L247" i="29"/>
  <c r="L159" i="29"/>
  <c r="L156" i="29"/>
  <c r="L155" i="29"/>
  <c r="L153" i="29"/>
  <c r="L40" i="29"/>
  <c r="L112" i="29"/>
  <c r="L344" i="29"/>
  <c r="L389" i="29"/>
  <c r="L387" i="29"/>
  <c r="L386" i="29"/>
  <c r="L385" i="29"/>
  <c r="L384" i="29"/>
  <c r="L370" i="29"/>
  <c r="L355" i="29"/>
  <c r="L36" i="29"/>
  <c r="L304" i="29"/>
  <c r="C110" i="43"/>
  <c r="C111" i="43"/>
  <c r="C112" i="43"/>
  <c r="C113" i="43"/>
  <c r="C114" i="43"/>
  <c r="L59" i="29"/>
  <c r="L38" i="29"/>
  <c r="L256" i="29"/>
  <c r="L57" i="29"/>
  <c r="L24" i="29"/>
  <c r="L150" i="29"/>
  <c r="L31" i="29"/>
  <c r="L15" i="29"/>
  <c r="L13" i="29"/>
  <c r="L55" i="29"/>
  <c r="L43" i="29"/>
  <c r="L362" i="29"/>
  <c r="L328" i="29"/>
  <c r="L303" i="29"/>
  <c r="J303" i="29"/>
  <c r="L302" i="29"/>
  <c r="J302" i="29"/>
  <c r="J160" i="29"/>
  <c r="L160" i="29" s="1"/>
  <c r="J147" i="29"/>
  <c r="L147" i="29" s="1"/>
  <c r="J145" i="29"/>
  <c r="J144" i="29"/>
  <c r="L144" i="29" s="1"/>
  <c r="L23" i="29"/>
  <c r="L21" i="29"/>
  <c r="L446" i="29"/>
  <c r="L442" i="29"/>
  <c r="L146" i="29"/>
  <c r="L248" i="29"/>
  <c r="L245" i="29"/>
  <c r="L258" i="29"/>
  <c r="L255" i="29"/>
  <c r="L252" i="29"/>
  <c r="L246" i="29"/>
  <c r="L257" i="29"/>
  <c r="L251" i="29"/>
  <c r="L285" i="29"/>
  <c r="L305" i="29"/>
  <c r="L318" i="29"/>
  <c r="L317" i="29"/>
  <c r="L316" i="29"/>
  <c r="L315" i="29"/>
  <c r="L314" i="29"/>
  <c r="L313" i="29"/>
  <c r="L312" i="29"/>
  <c r="L311" i="29"/>
  <c r="L290" i="29"/>
  <c r="L310" i="29"/>
  <c r="L289" i="29"/>
  <c r="L309" i="29"/>
  <c r="L288" i="29"/>
  <c r="L308" i="29"/>
  <c r="L287" i="29"/>
  <c r="L307" i="29"/>
  <c r="L306" i="29"/>
  <c r="L295" i="29"/>
  <c r="L292" i="29"/>
  <c r="L291" i="29"/>
  <c r="L261" i="29"/>
  <c r="L260" i="29"/>
  <c r="L169" i="29"/>
  <c r="L158" i="29"/>
  <c r="L107" i="29"/>
  <c r="L16" i="29"/>
  <c r="L195" i="29"/>
  <c r="L194" i="29"/>
  <c r="L193" i="29"/>
  <c r="L192" i="29"/>
  <c r="L191" i="29"/>
  <c r="L190" i="29"/>
  <c r="L187" i="29"/>
  <c r="L182" i="29"/>
  <c r="L180" i="29"/>
  <c r="L95" i="29"/>
  <c r="L80" i="29"/>
  <c r="L369" i="29"/>
  <c r="L204" i="29"/>
  <c r="L201" i="29"/>
  <c r="L200" i="29"/>
  <c r="L199" i="29"/>
  <c r="L197" i="29"/>
  <c r="L441" i="29"/>
  <c r="L203" i="29"/>
  <c r="L449" i="29"/>
  <c r="L447" i="29"/>
  <c r="L413" i="29"/>
  <c r="L358" i="29"/>
  <c r="L350" i="29"/>
  <c r="L349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430" i="29"/>
  <c r="L429" i="29"/>
  <c r="L427" i="29"/>
  <c r="L426" i="29"/>
  <c r="L424" i="29"/>
  <c r="L423" i="29"/>
  <c r="L421" i="29"/>
  <c r="L420" i="29"/>
  <c r="L418" i="29"/>
  <c r="L417" i="29"/>
  <c r="L415" i="29"/>
  <c r="L388" i="29"/>
  <c r="L371" i="29"/>
  <c r="L58" i="29"/>
  <c r="L18" i="29"/>
  <c r="L351" i="29"/>
  <c r="L223" i="29"/>
  <c r="L222" i="29"/>
  <c r="L217" i="29"/>
  <c r="L216" i="29"/>
  <c r="L215" i="29"/>
  <c r="L206" i="29"/>
  <c r="L205" i="29"/>
  <c r="L198" i="29"/>
  <c r="L189" i="29"/>
  <c r="L179" i="29"/>
  <c r="L165" i="29"/>
  <c r="C100" i="39"/>
  <c r="E96" i="36"/>
  <c r="E95" i="36"/>
  <c r="E94" i="36"/>
  <c r="E93" i="36"/>
  <c r="E92" i="36"/>
  <c r="E91" i="36"/>
  <c r="E90" i="36"/>
  <c r="L196" i="29"/>
  <c r="L140" i="29"/>
  <c r="L139" i="29"/>
  <c r="L138" i="29"/>
  <c r="L137" i="29"/>
  <c r="L136" i="29"/>
  <c r="L135" i="29"/>
  <c r="L134" i="29"/>
  <c r="L132" i="29"/>
  <c r="L131" i="29"/>
  <c r="L130" i="29"/>
  <c r="L129" i="29"/>
  <c r="L128" i="29"/>
  <c r="L127" i="29"/>
  <c r="L126" i="29"/>
  <c r="L125" i="29"/>
  <c r="L124" i="29"/>
  <c r="L61" i="29"/>
  <c r="L25" i="29"/>
  <c r="A10" i="39"/>
  <c r="C13" i="36"/>
  <c r="C12" i="44" s="1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3" i="39"/>
  <c r="A101" i="39"/>
  <c r="A102" i="39"/>
  <c r="L76" i="29"/>
  <c r="L75" i="29"/>
  <c r="L74" i="29"/>
  <c r="L73" i="29"/>
  <c r="L72" i="29"/>
  <c r="L71" i="29"/>
  <c r="L70" i="29"/>
  <c r="L69" i="29"/>
  <c r="L60" i="29"/>
  <c r="L48" i="29"/>
  <c r="L30" i="29"/>
  <c r="L133" i="29"/>
  <c r="L106" i="29"/>
  <c r="L105" i="29"/>
  <c r="L90" i="29"/>
  <c r="L33" i="29"/>
  <c r="L32" i="29"/>
  <c r="L29" i="29"/>
  <c r="L184" i="29"/>
  <c r="L183" i="29"/>
  <c r="L96" i="29"/>
  <c r="L47" i="29"/>
  <c r="L35" i="29"/>
  <c r="L20" i="29"/>
  <c r="L232" i="29"/>
  <c r="L202" i="29"/>
  <c r="L166" i="29"/>
  <c r="L113" i="29"/>
  <c r="L110" i="29"/>
  <c r="L102" i="29"/>
  <c r="L89" i="29"/>
  <c r="L81" i="29"/>
  <c r="L39" i="29"/>
  <c r="L374" i="29"/>
  <c r="L254" i="29"/>
  <c r="L221" i="29"/>
  <c r="L220" i="29"/>
  <c r="L188" i="29"/>
  <c r="L185" i="29"/>
  <c r="L88" i="29"/>
  <c r="L82" i="29"/>
  <c r="L284" i="29"/>
  <c r="L231" i="29"/>
  <c r="L230" i="29"/>
  <c r="L229" i="29"/>
  <c r="L228" i="29"/>
  <c r="L227" i="29"/>
  <c r="L225" i="29"/>
  <c r="L186" i="29"/>
  <c r="L172" i="29"/>
  <c r="L167" i="29"/>
  <c r="L91" i="29"/>
  <c r="L19" i="29"/>
  <c r="L347" i="29"/>
  <c r="L37" i="29"/>
  <c r="L301" i="29"/>
  <c r="L300" i="29"/>
  <c r="L299" i="29"/>
  <c r="L298" i="29"/>
  <c r="L297" i="29"/>
  <c r="L296" i="29"/>
  <c r="L293" i="29"/>
  <c r="L286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50" i="29"/>
  <c r="L249" i="29"/>
  <c r="L243" i="29"/>
  <c r="L242" i="29"/>
  <c r="L241" i="29"/>
  <c r="L240" i="29"/>
  <c r="L239" i="29"/>
  <c r="L238" i="29"/>
  <c r="L237" i="29"/>
  <c r="L236" i="29"/>
  <c r="L235" i="29"/>
  <c r="L234" i="29"/>
  <c r="L233" i="29"/>
  <c r="L224" i="29"/>
  <c r="L219" i="29"/>
  <c r="L218" i="29"/>
  <c r="L214" i="29"/>
  <c r="L213" i="29"/>
  <c r="L212" i="29"/>
  <c r="L211" i="29"/>
  <c r="L210" i="29"/>
  <c r="L209" i="29"/>
  <c r="L208" i="29"/>
  <c r="L207" i="29"/>
  <c r="L123" i="29"/>
  <c r="L122" i="29"/>
  <c r="L121" i="29"/>
  <c r="L120" i="29"/>
  <c r="L119" i="29"/>
  <c r="L118" i="29"/>
  <c r="L104" i="29"/>
  <c r="L97" i="29"/>
  <c r="L93" i="29"/>
  <c r="L65" i="29"/>
  <c r="L64" i="29"/>
  <c r="L63" i="29"/>
  <c r="L62" i="29"/>
  <c r="L54" i="29"/>
  <c r="L53" i="29"/>
  <c r="L52" i="29"/>
  <c r="L51" i="29"/>
  <c r="L50" i="29"/>
  <c r="L49" i="29"/>
  <c r="L45" i="29"/>
  <c r="L34" i="29"/>
  <c r="L22" i="29"/>
  <c r="L14" i="29"/>
  <c r="T3" i="29"/>
  <c r="D117" i="43" l="1"/>
  <c r="E117" i="43"/>
  <c r="B12" i="44"/>
  <c r="E12" i="44"/>
  <c r="B100" i="44"/>
  <c r="E100" i="44"/>
  <c r="B96" i="44"/>
  <c r="E96" i="44"/>
  <c r="B97" i="44"/>
  <c r="E97" i="44"/>
  <c r="B98" i="44"/>
  <c r="E98" i="44"/>
  <c r="B99" i="44"/>
  <c r="E99" i="44"/>
  <c r="B95" i="44"/>
  <c r="E95" i="44"/>
  <c r="B102" i="44"/>
  <c r="E102" i="44"/>
  <c r="B101" i="44"/>
  <c r="E101" i="44"/>
  <c r="L145" i="29"/>
  <c r="L148" i="29"/>
  <c r="D115" i="43"/>
  <c r="D116" i="43"/>
  <c r="E116" i="43"/>
  <c r="C13" i="39"/>
  <c r="C11" i="39"/>
  <c r="D1494" i="25"/>
  <c r="C65" i="39"/>
  <c r="E114" i="43"/>
  <c r="E113" i="43"/>
  <c r="E112" i="43"/>
  <c r="C70" i="39"/>
  <c r="C60" i="39"/>
  <c r="C39" i="39"/>
  <c r="C45" i="39"/>
  <c r="C36" i="39"/>
  <c r="C38" i="39"/>
  <c r="C47" i="39"/>
  <c r="C62" i="39"/>
  <c r="C12" i="39"/>
  <c r="C66" i="39"/>
  <c r="C37" i="39"/>
  <c r="C64" i="39"/>
  <c r="C44" i="39"/>
  <c r="C42" i="39"/>
  <c r="C43" i="39"/>
  <c r="C33" i="39"/>
  <c r="C78" i="39"/>
  <c r="C31" i="39"/>
  <c r="C26" i="39"/>
  <c r="C40" i="39"/>
  <c r="C41" i="39"/>
  <c r="C56" i="39"/>
  <c r="C61" i="39"/>
  <c r="C29" i="39"/>
  <c r="C25" i="39"/>
  <c r="C24" i="39"/>
  <c r="C23" i="39"/>
  <c r="C22" i="39"/>
  <c r="C21" i="39"/>
  <c r="C20" i="39"/>
  <c r="C19" i="39"/>
  <c r="C16" i="39"/>
  <c r="C18" i="39"/>
  <c r="C15" i="39"/>
  <c r="C17" i="39"/>
  <c r="C14" i="39"/>
  <c r="C32" i="39"/>
  <c r="C71" i="39"/>
  <c r="C73" i="39"/>
  <c r="C57" i="39"/>
  <c r="C74" i="39"/>
  <c r="C63" i="39"/>
  <c r="C35" i="39"/>
  <c r="C34" i="39"/>
  <c r="C30" i="39"/>
  <c r="C28" i="39"/>
  <c r="C27" i="39"/>
  <c r="C54" i="39"/>
  <c r="C55" i="39"/>
  <c r="C79" i="39"/>
  <c r="C46" i="39"/>
  <c r="C49" i="39"/>
  <c r="C51" i="39"/>
  <c r="C53" i="39"/>
  <c r="C52" i="39"/>
  <c r="C76" i="39"/>
  <c r="C58" i="39"/>
  <c r="C67" i="39"/>
  <c r="C68" i="39"/>
  <c r="C69" i="39"/>
  <c r="C50" i="39"/>
  <c r="C72" i="39"/>
  <c r="C75" i="39"/>
  <c r="C77" i="39"/>
  <c r="C48" i="39"/>
  <c r="C59" i="39"/>
  <c r="C101" i="39"/>
  <c r="C94" i="39"/>
  <c r="C92" i="39"/>
  <c r="C97" i="39"/>
  <c r="C87" i="39"/>
  <c r="C89" i="39"/>
  <c r="C95" i="39"/>
  <c r="C93" i="39"/>
  <c r="C82" i="39"/>
  <c r="C91" i="39"/>
  <c r="C81" i="39"/>
  <c r="C80" i="39"/>
  <c r="C84" i="39"/>
  <c r="C88" i="39"/>
  <c r="C83" i="39"/>
  <c r="C85" i="39"/>
  <c r="C10" i="39"/>
  <c r="C86" i="39"/>
  <c r="C90" i="39"/>
  <c r="G9" i="34"/>
  <c r="H9" i="34"/>
  <c r="B15" i="34"/>
  <c r="F591" i="29"/>
  <c r="G591" i="29"/>
  <c r="L591" i="29" s="1"/>
  <c r="H591" i="29"/>
  <c r="J591" i="29" s="1"/>
  <c r="F592" i="29"/>
  <c r="G592" i="29"/>
  <c r="L592" i="29" s="1"/>
  <c r="H592" i="29"/>
  <c r="J592" i="29" s="1"/>
  <c r="F593" i="29"/>
  <c r="G593" i="29"/>
  <c r="L593" i="29" s="1"/>
  <c r="H593" i="29"/>
  <c r="J593" i="29" s="1"/>
  <c r="F594" i="29"/>
  <c r="G594" i="29"/>
  <c r="L594" i="29" s="1"/>
  <c r="H594" i="29"/>
  <c r="J594" i="29" s="1"/>
  <c r="F595" i="29"/>
  <c r="G595" i="29"/>
  <c r="L595" i="29" s="1"/>
  <c r="H595" i="29"/>
  <c r="J595" i="29" s="1"/>
  <c r="F596" i="29"/>
  <c r="G596" i="29"/>
  <c r="L596" i="29" s="1"/>
  <c r="H596" i="29"/>
  <c r="J596" i="29" s="1"/>
  <c r="F597" i="29"/>
  <c r="G597" i="29"/>
  <c r="H597" i="29"/>
  <c r="J597" i="29" s="1"/>
  <c r="F598" i="29"/>
  <c r="G598" i="29"/>
  <c r="H598" i="29"/>
  <c r="J598" i="29" s="1"/>
  <c r="F599" i="29"/>
  <c r="G599" i="29"/>
  <c r="H599" i="29"/>
  <c r="J599" i="29" s="1"/>
  <c r="F600" i="29"/>
  <c r="G600" i="29"/>
  <c r="H600" i="29"/>
  <c r="J600" i="29" s="1"/>
  <c r="F601" i="29"/>
  <c r="G601" i="29"/>
  <c r="H601" i="29"/>
  <c r="J601" i="29" s="1"/>
  <c r="F602" i="29"/>
  <c r="G602" i="29"/>
  <c r="H602" i="29"/>
  <c r="J602" i="29" s="1"/>
  <c r="F603" i="29"/>
  <c r="G603" i="29"/>
  <c r="H603" i="29"/>
  <c r="J603" i="29" s="1"/>
  <c r="F604" i="29"/>
  <c r="G604" i="29"/>
  <c r="H604" i="29"/>
  <c r="J604" i="29" s="1"/>
  <c r="F605" i="29"/>
  <c r="G605" i="29"/>
  <c r="H605" i="29"/>
  <c r="J605" i="29" s="1"/>
  <c r="F606" i="29"/>
  <c r="G606" i="29"/>
  <c r="H606" i="29"/>
  <c r="J606" i="29" s="1"/>
  <c r="F607" i="29"/>
  <c r="G607" i="29"/>
  <c r="H607" i="29"/>
  <c r="J607" i="29" s="1"/>
  <c r="F608" i="29"/>
  <c r="G608" i="29"/>
  <c r="H608" i="29"/>
  <c r="J608" i="29" s="1"/>
  <c r="F609" i="29"/>
  <c r="G609" i="29"/>
  <c r="H609" i="29"/>
  <c r="J609" i="29" s="1"/>
  <c r="F610" i="29"/>
  <c r="G610" i="29"/>
  <c r="H610" i="29"/>
  <c r="J610" i="29" s="1"/>
  <c r="F611" i="29"/>
  <c r="G611" i="29"/>
  <c r="H611" i="29"/>
  <c r="J611" i="29" s="1"/>
  <c r="F612" i="29"/>
  <c r="G612" i="29"/>
  <c r="H612" i="29"/>
  <c r="J612" i="29" s="1"/>
  <c r="F613" i="29"/>
  <c r="G613" i="29"/>
  <c r="H613" i="29"/>
  <c r="J613" i="29" s="1"/>
  <c r="F614" i="29"/>
  <c r="G614" i="29"/>
  <c r="H614" i="29"/>
  <c r="J614" i="29" s="1"/>
  <c r="F615" i="29"/>
  <c r="G615" i="29"/>
  <c r="H615" i="29"/>
  <c r="J615" i="29" s="1"/>
  <c r="F616" i="29"/>
  <c r="G616" i="29"/>
  <c r="H616" i="29"/>
  <c r="J616" i="29" s="1"/>
  <c r="F617" i="29"/>
  <c r="G617" i="29"/>
  <c r="H617" i="29"/>
  <c r="J617" i="29" s="1"/>
  <c r="F618" i="29"/>
  <c r="G618" i="29"/>
  <c r="H618" i="29"/>
  <c r="J618" i="29" s="1"/>
  <c r="F619" i="29"/>
  <c r="G619" i="29"/>
  <c r="H619" i="29"/>
  <c r="J619" i="29" s="1"/>
  <c r="F620" i="29"/>
  <c r="G620" i="29"/>
  <c r="H620" i="29"/>
  <c r="J620" i="29" s="1"/>
  <c r="F621" i="29"/>
  <c r="G621" i="29"/>
  <c r="H621" i="29"/>
  <c r="J621" i="29" s="1"/>
  <c r="F622" i="29"/>
  <c r="G622" i="29"/>
  <c r="H622" i="29"/>
  <c r="J622" i="29" s="1"/>
  <c r="F623" i="29"/>
  <c r="G623" i="29"/>
  <c r="H623" i="29"/>
  <c r="J623" i="29" s="1"/>
  <c r="F624" i="29"/>
  <c r="G624" i="29"/>
  <c r="H624" i="29"/>
  <c r="J624" i="29" s="1"/>
  <c r="F625" i="29"/>
  <c r="G625" i="29"/>
  <c r="H625" i="29"/>
  <c r="J625" i="29" s="1"/>
  <c r="F626" i="29"/>
  <c r="G626" i="29"/>
  <c r="H626" i="29"/>
  <c r="J626" i="29" s="1"/>
  <c r="F627" i="29"/>
  <c r="G627" i="29"/>
  <c r="H627" i="29"/>
  <c r="J627" i="29" s="1"/>
  <c r="F628" i="29"/>
  <c r="G628" i="29"/>
  <c r="H628" i="29"/>
  <c r="J628" i="29" s="1"/>
  <c r="F629" i="29"/>
  <c r="G629" i="29"/>
  <c r="H629" i="29"/>
  <c r="J629" i="29" s="1"/>
  <c r="F630" i="29"/>
  <c r="G630" i="29"/>
  <c r="H630" i="29"/>
  <c r="J630" i="29" s="1"/>
  <c r="F631" i="29"/>
  <c r="G631" i="29"/>
  <c r="H631" i="29"/>
  <c r="J631" i="29"/>
  <c r="F632" i="29"/>
  <c r="G632" i="29"/>
  <c r="H632" i="29"/>
  <c r="J632" i="29" s="1"/>
  <c r="F633" i="29"/>
  <c r="G633" i="29"/>
  <c r="H633" i="29"/>
  <c r="J633" i="29" s="1"/>
  <c r="F634" i="29"/>
  <c r="G634" i="29"/>
  <c r="H634" i="29"/>
  <c r="J634" i="29" s="1"/>
  <c r="F635" i="29"/>
  <c r="G635" i="29"/>
  <c r="H635" i="29"/>
  <c r="J635" i="29" s="1"/>
  <c r="F636" i="29"/>
  <c r="G636" i="29"/>
  <c r="H636" i="29"/>
  <c r="J636" i="29" s="1"/>
  <c r="F637" i="29"/>
  <c r="G637" i="29"/>
  <c r="H637" i="29"/>
  <c r="J637" i="29" s="1"/>
  <c r="F638" i="29"/>
  <c r="G638" i="29"/>
  <c r="H638" i="29"/>
  <c r="J638" i="29" s="1"/>
  <c r="F639" i="29"/>
  <c r="G639" i="29"/>
  <c r="H639" i="29"/>
  <c r="J639" i="29" s="1"/>
  <c r="F640" i="29"/>
  <c r="G640" i="29"/>
  <c r="H640" i="29"/>
  <c r="J640" i="29" s="1"/>
  <c r="F641" i="29"/>
  <c r="G641" i="29"/>
  <c r="H641" i="29"/>
  <c r="J641" i="29" s="1"/>
  <c r="F642" i="29"/>
  <c r="G642" i="29"/>
  <c r="H642" i="29"/>
  <c r="J642" i="29" s="1"/>
  <c r="F643" i="29"/>
  <c r="G643" i="29"/>
  <c r="H643" i="29"/>
  <c r="J643" i="29" s="1"/>
  <c r="F644" i="29"/>
  <c r="G644" i="29"/>
  <c r="H644" i="29"/>
  <c r="J644" i="29" s="1"/>
  <c r="F645" i="29"/>
  <c r="G645" i="29"/>
  <c r="H645" i="29"/>
  <c r="J645" i="29" s="1"/>
  <c r="F646" i="29"/>
  <c r="G646" i="29"/>
  <c r="H646" i="29"/>
  <c r="J646" i="29" s="1"/>
  <c r="F647" i="29"/>
  <c r="G647" i="29"/>
  <c r="H647" i="29"/>
  <c r="J647" i="29" s="1"/>
  <c r="AC3" i="29" a="1"/>
  <c r="AC3" i="29" s="1"/>
  <c r="AB3" i="29" s="1" a="1"/>
  <c r="AB3" i="29" s="1"/>
  <c r="F4" i="29"/>
  <c r="F5" i="29"/>
  <c r="F6" i="29"/>
  <c r="F7" i="29"/>
  <c r="F8" i="29"/>
  <c r="F9" i="29"/>
  <c r="F10" i="29"/>
  <c r="F11" i="29"/>
  <c r="F12" i="29"/>
  <c r="A14" i="43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A75" i="43" s="1"/>
  <c r="A76" i="43" s="1"/>
  <c r="A77" i="43" s="1"/>
  <c r="A78" i="43" s="1"/>
  <c r="A79" i="43" s="1"/>
  <c r="A80" i="43" s="1"/>
  <c r="A81" i="43" s="1"/>
  <c r="A82" i="43" s="1"/>
  <c r="A83" i="43" s="1"/>
  <c r="A84" i="43" s="1"/>
  <c r="A85" i="43" s="1"/>
  <c r="A86" i="43" s="1"/>
  <c r="A87" i="43" s="1"/>
  <c r="A88" i="43" s="1"/>
  <c r="A89" i="43" s="1"/>
  <c r="A90" i="43" s="1"/>
  <c r="A91" i="43" s="1"/>
  <c r="A92" i="43" s="1"/>
  <c r="A93" i="43" s="1"/>
  <c r="A13" i="44"/>
  <c r="A14" i="44" s="1"/>
  <c r="A15" i="44" s="1"/>
  <c r="A16" i="44" s="1"/>
  <c r="A17" i="44" s="1"/>
  <c r="A18" i="44" s="1"/>
  <c r="A19" i="44" s="1"/>
  <c r="A20" i="44" s="1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75" i="44" s="1"/>
  <c r="A76" i="44" s="1"/>
  <c r="A77" i="44" s="1"/>
  <c r="A78" i="44" s="1"/>
  <c r="A79" i="44" s="1"/>
  <c r="A80" i="44" s="1"/>
  <c r="A81" i="44" s="1"/>
  <c r="A82" i="44" s="1"/>
  <c r="A83" i="44" s="1"/>
  <c r="A84" i="44" s="1"/>
  <c r="A85" i="44" s="1"/>
  <c r="A86" i="44" s="1"/>
  <c r="A87" i="44" s="1"/>
  <c r="A88" i="44" s="1"/>
  <c r="N4" i="29"/>
  <c r="N5" i="29" s="1"/>
  <c r="N6" i="29" s="1"/>
  <c r="N7" i="29" s="1"/>
  <c r="N8" i="29" s="1"/>
  <c r="N9" i="29" s="1"/>
  <c r="N10" i="29" s="1"/>
  <c r="N11" i="29" s="1"/>
  <c r="N12" i="29" s="1"/>
  <c r="N13" i="29" s="1"/>
  <c r="AB154" i="29" a="1"/>
  <c r="AB154" i="29" s="1"/>
  <c r="AB155" i="29" a="1"/>
  <c r="AB155" i="29" s="1"/>
  <c r="AB156" i="29" a="1"/>
  <c r="AB156" i="29" s="1"/>
  <c r="AB157" i="29" a="1"/>
  <c r="AB157" i="29" s="1"/>
  <c r="AB158" i="29" a="1"/>
  <c r="AB158" i="29" s="1"/>
  <c r="AB159" i="29" a="1"/>
  <c r="AB159" i="29" s="1"/>
  <c r="AB160" i="29" a="1"/>
  <c r="AB160" i="29" s="1"/>
  <c r="AB161" i="29" a="1"/>
  <c r="AB161" i="29" s="1"/>
  <c r="AB162" i="29" a="1"/>
  <c r="AB162" i="29" s="1"/>
  <c r="AB163" i="29" a="1"/>
  <c r="AB163" i="29" s="1"/>
  <c r="AB164" i="29" a="1"/>
  <c r="AB164" i="29" s="1"/>
  <c r="AB165" i="29" a="1"/>
  <c r="AB165" i="29" s="1"/>
  <c r="AB166" i="29" a="1"/>
  <c r="AB166" i="29" s="1"/>
  <c r="AB167" i="29" a="1"/>
  <c r="AB167" i="29" s="1"/>
  <c r="AB168" i="29" a="1"/>
  <c r="AB168" i="29" s="1"/>
  <c r="AB169" i="29" a="1"/>
  <c r="AB169" i="29" s="1"/>
  <c r="AB170" i="29" a="1"/>
  <c r="AB170" i="29" s="1"/>
  <c r="AB171" i="29" a="1"/>
  <c r="AB171" i="29" s="1"/>
  <c r="AB172" i="29" a="1"/>
  <c r="AB172" i="29" s="1"/>
  <c r="AB173" i="29" a="1"/>
  <c r="AB173" i="29" s="1"/>
  <c r="AB174" i="29" a="1"/>
  <c r="AB174" i="29" s="1"/>
  <c r="AB175" i="29" a="1"/>
  <c r="AB175" i="29" s="1"/>
  <c r="AB176" i="29" a="1"/>
  <c r="AB176" i="29" s="1"/>
  <c r="AB177" i="29" a="1"/>
  <c r="AB177" i="29" s="1"/>
  <c r="AB178" i="29" a="1"/>
  <c r="AB178" i="29" s="1"/>
  <c r="AB179" i="29" a="1"/>
  <c r="AB179" i="29" s="1"/>
  <c r="AB180" i="29" a="1"/>
  <c r="AB180" i="29" s="1"/>
  <c r="AB181" i="29" a="1"/>
  <c r="AB181" i="29" s="1"/>
  <c r="AB182" i="29" a="1"/>
  <c r="AB182" i="29" s="1"/>
  <c r="AB183" i="29" a="1"/>
  <c r="AB183" i="29" s="1"/>
  <c r="AB184" i="29" a="1"/>
  <c r="AB184" i="29" s="1"/>
  <c r="AB185" i="29" a="1"/>
  <c r="AB185" i="29" s="1"/>
  <c r="AB186" i="29" a="1"/>
  <c r="AB186" i="29" s="1"/>
  <c r="AB187" i="29" a="1"/>
  <c r="AB187" i="29" s="1"/>
  <c r="AB188" i="29" a="1"/>
  <c r="AB188" i="29" s="1"/>
  <c r="AB189" i="29" a="1"/>
  <c r="AB189" i="29" s="1"/>
  <c r="AB190" i="29" a="1"/>
  <c r="AB190" i="29" s="1"/>
  <c r="AB191" i="29" a="1"/>
  <c r="AB191" i="29" s="1"/>
  <c r="AB192" i="29" a="1"/>
  <c r="AB192" i="29" s="1"/>
  <c r="AB193" i="29" a="1"/>
  <c r="AB193" i="29" s="1"/>
  <c r="AB194" i="29" a="1"/>
  <c r="AB194" i="29" s="1"/>
  <c r="AB195" i="29" a="1"/>
  <c r="AB195" i="29" s="1"/>
  <c r="AB196" i="29" a="1"/>
  <c r="AB196" i="29" s="1"/>
  <c r="A4" i="54"/>
  <c r="D98" i="54"/>
  <c r="K3" i="29"/>
  <c r="O3" i="29" a="1"/>
  <c r="G8" i="34"/>
  <c r="H8" i="34" s="1"/>
  <c r="H4" i="29"/>
  <c r="H5" i="29"/>
  <c r="J5" i="29" s="1"/>
  <c r="L5" i="29" s="1"/>
  <c r="H6" i="29"/>
  <c r="J6" i="29" s="1"/>
  <c r="L6" i="29" s="1"/>
  <c r="H7" i="29"/>
  <c r="J7" i="29" s="1"/>
  <c r="L7" i="29" s="1"/>
  <c r="H9" i="29"/>
  <c r="H10" i="29"/>
  <c r="H11" i="29"/>
  <c r="H12" i="29"/>
  <c r="Y9" i="29"/>
  <c r="B4" i="34"/>
  <c r="D85" i="42" l="1"/>
  <c r="D86" i="42"/>
  <c r="D87" i="42"/>
  <c r="D88" i="42"/>
  <c r="D89" i="42"/>
  <c r="D90" i="42"/>
  <c r="D91" i="42"/>
  <c r="D92" i="42"/>
  <c r="D92" i="43"/>
  <c r="D93" i="43"/>
  <c r="E92" i="43"/>
  <c r="G92" i="43"/>
  <c r="I92" i="43"/>
  <c r="J92" i="43"/>
  <c r="H92" i="43"/>
  <c r="B92" i="43" a="1"/>
  <c r="B92" i="43" s="1"/>
  <c r="D90" i="43"/>
  <c r="D91" i="43"/>
  <c r="E90" i="43"/>
  <c r="J90" i="43"/>
  <c r="G90" i="43"/>
  <c r="I90" i="43"/>
  <c r="H90" i="43"/>
  <c r="B90" i="43" a="1"/>
  <c r="B90" i="43" s="1"/>
  <c r="D88" i="43"/>
  <c r="D89" i="43"/>
  <c r="E88" i="43"/>
  <c r="G88" i="43"/>
  <c r="H88" i="43"/>
  <c r="I88" i="43"/>
  <c r="J88" i="43"/>
  <c r="B88" i="43" a="1"/>
  <c r="B88" i="43" s="1"/>
  <c r="D86" i="43"/>
  <c r="D87" i="43"/>
  <c r="D84" i="43"/>
  <c r="D85" i="43"/>
  <c r="E84" i="43"/>
  <c r="G84" i="43"/>
  <c r="H84" i="43"/>
  <c r="J84" i="43"/>
  <c r="B84" i="43" a="1"/>
  <c r="B84" i="43" s="1"/>
  <c r="D82" i="43"/>
  <c r="D83" i="43"/>
  <c r="D1495" i="25"/>
  <c r="J12" i="29"/>
  <c r="L12" i="29" s="1"/>
  <c r="J11" i="29"/>
  <c r="J10" i="29"/>
  <c r="J9" i="29"/>
  <c r="L9" i="29" s="1"/>
  <c r="J4" i="29"/>
  <c r="L4" i="29" s="1"/>
  <c r="R91" i="29" a="1"/>
  <c r="R91" i="29" s="1"/>
  <c r="A89" i="44"/>
  <c r="A90" i="44" s="1"/>
  <c r="A91" i="44" s="1"/>
  <c r="A92" i="44" s="1"/>
  <c r="A93" i="44" s="1"/>
  <c r="A94" i="44" s="1"/>
  <c r="A95" i="44" s="1"/>
  <c r="A96" i="44" s="1"/>
  <c r="A97" i="44" s="1"/>
  <c r="A98" i="44" s="1"/>
  <c r="A99" i="44" s="1"/>
  <c r="A100" i="44" s="1"/>
  <c r="D82" i="42"/>
  <c r="D83" i="42"/>
  <c r="D84" i="42"/>
  <c r="R96" i="29" a="1"/>
  <c r="R96" i="29" s="1"/>
  <c r="Q96" i="29" a="1"/>
  <c r="Q96" i="29" s="1"/>
  <c r="P96" i="29" a="1"/>
  <c r="P96" i="29" s="1"/>
  <c r="R95" i="29" a="1"/>
  <c r="R95" i="29" s="1"/>
  <c r="Q95" i="29" a="1"/>
  <c r="Q95" i="29" s="1"/>
  <c r="P95" i="29" a="1"/>
  <c r="P95" i="29" s="1"/>
  <c r="R94" i="29" a="1"/>
  <c r="R94" i="29" s="1"/>
  <c r="Q94" i="29" a="1"/>
  <c r="Q94" i="29" s="1"/>
  <c r="P94" i="29" a="1"/>
  <c r="P94" i="29" s="1"/>
  <c r="R93" i="29" a="1"/>
  <c r="R93" i="29" s="1"/>
  <c r="Q93" i="29" a="1"/>
  <c r="Q93" i="29" s="1"/>
  <c r="P93" i="29" a="1"/>
  <c r="P93" i="29" s="1"/>
  <c r="D81" i="42"/>
  <c r="L81" i="42" s="1"/>
  <c r="M81" i="42" s="1"/>
  <c r="E81" i="42" s="1"/>
  <c r="R92" i="29" a="1"/>
  <c r="R92" i="29" s="1"/>
  <c r="Q92" i="29" a="1"/>
  <c r="Q92" i="29" s="1"/>
  <c r="P92" i="29" a="1"/>
  <c r="P92" i="29" s="1"/>
  <c r="Q91" i="29" a="1"/>
  <c r="Q91" i="29" s="1"/>
  <c r="P91" i="29" a="1"/>
  <c r="P91" i="29" s="1"/>
  <c r="R90" i="29" a="1"/>
  <c r="R90" i="29" s="1"/>
  <c r="Q90" i="29" a="1"/>
  <c r="Q90" i="29" s="1"/>
  <c r="P90" i="29" a="1"/>
  <c r="P90" i="29" s="1"/>
  <c r="AA90" i="29"/>
  <c r="R89" i="29" a="1"/>
  <c r="R89" i="29" s="1"/>
  <c r="Q89" i="29" a="1"/>
  <c r="Q89" i="29" s="1"/>
  <c r="P89" i="29" a="1"/>
  <c r="P89" i="29" s="1"/>
  <c r="AA89" i="29"/>
  <c r="R88" i="29" a="1"/>
  <c r="R88" i="29" s="1"/>
  <c r="R87" i="29" a="1"/>
  <c r="R87" i="29" s="1"/>
  <c r="R86" i="29" a="1"/>
  <c r="R86" i="29" s="1"/>
  <c r="R85" i="29" a="1"/>
  <c r="R85" i="29" s="1"/>
  <c r="R84" i="29" a="1"/>
  <c r="R84" i="29" s="1"/>
  <c r="Q88" i="29" a="1"/>
  <c r="Q88" i="29" s="1"/>
  <c r="Q87" i="29" a="1"/>
  <c r="Q87" i="29" s="1"/>
  <c r="Q86" i="29" a="1"/>
  <c r="Q86" i="29" s="1"/>
  <c r="Q85" i="29" a="1"/>
  <c r="Q85" i="29" s="1"/>
  <c r="Q84" i="29" a="1"/>
  <c r="Q84" i="29" s="1"/>
  <c r="P88" i="29" a="1"/>
  <c r="P88" i="29" s="1"/>
  <c r="P87" i="29" a="1"/>
  <c r="P87" i="29" s="1"/>
  <c r="P86" i="29" a="1"/>
  <c r="P86" i="29" s="1"/>
  <c r="P85" i="29" a="1"/>
  <c r="P85" i="29" s="1"/>
  <c r="P84" i="29" a="1"/>
  <c r="P84" i="29" s="1"/>
  <c r="AA87" i="29"/>
  <c r="AA88" i="29"/>
  <c r="D13" i="42"/>
  <c r="L13" i="42" s="1"/>
  <c r="M13" i="42" s="1"/>
  <c r="E13" i="42" s="1"/>
  <c r="D14" i="42"/>
  <c r="L14" i="42" s="1"/>
  <c r="M14" i="42" s="1"/>
  <c r="E14" i="42" s="1"/>
  <c r="D15" i="42"/>
  <c r="L15" i="42" s="1"/>
  <c r="M15" i="42" s="1"/>
  <c r="E15" i="42" s="1"/>
  <c r="D16" i="42"/>
  <c r="L16" i="42" s="1"/>
  <c r="M16" i="42" s="1"/>
  <c r="E16" i="42" s="1"/>
  <c r="D17" i="42"/>
  <c r="L17" i="42" s="1"/>
  <c r="M17" i="42" s="1"/>
  <c r="E17" i="42" s="1"/>
  <c r="D18" i="42"/>
  <c r="L18" i="42" s="1"/>
  <c r="M18" i="42" s="1"/>
  <c r="E18" i="42" s="1"/>
  <c r="D19" i="42"/>
  <c r="L19" i="42" s="1"/>
  <c r="M19" i="42" s="1"/>
  <c r="E19" i="42" s="1"/>
  <c r="D20" i="42"/>
  <c r="L20" i="42" s="1"/>
  <c r="M20" i="42" s="1"/>
  <c r="E20" i="42" s="1"/>
  <c r="D21" i="42"/>
  <c r="L21" i="42" s="1"/>
  <c r="M21" i="42" s="1"/>
  <c r="E21" i="42" s="1"/>
  <c r="D22" i="42"/>
  <c r="L22" i="42" s="1"/>
  <c r="M22" i="42" s="1"/>
  <c r="E22" i="42" s="1"/>
  <c r="D23" i="42"/>
  <c r="L23" i="42" s="1"/>
  <c r="M23" i="42" s="1"/>
  <c r="E23" i="42" s="1"/>
  <c r="D24" i="42"/>
  <c r="L24" i="42" s="1"/>
  <c r="M24" i="42" s="1"/>
  <c r="E24" i="42" s="1"/>
  <c r="D25" i="42"/>
  <c r="L25" i="42" s="1"/>
  <c r="M25" i="42" s="1"/>
  <c r="E25" i="42" s="1"/>
  <c r="D26" i="42"/>
  <c r="L26" i="42" s="1"/>
  <c r="M26" i="42" s="1"/>
  <c r="E26" i="42" s="1"/>
  <c r="D27" i="42"/>
  <c r="L27" i="42" s="1"/>
  <c r="M27" i="42" s="1"/>
  <c r="E27" i="42" s="1"/>
  <c r="D28" i="42"/>
  <c r="L28" i="42" s="1"/>
  <c r="M28" i="42" s="1"/>
  <c r="E28" i="42" s="1"/>
  <c r="D29" i="42"/>
  <c r="L29" i="42" s="1"/>
  <c r="M29" i="42" s="1"/>
  <c r="E29" i="42" s="1"/>
  <c r="D30" i="42"/>
  <c r="L30" i="42" s="1"/>
  <c r="M30" i="42" s="1"/>
  <c r="E30" i="42" s="1"/>
  <c r="D31" i="42"/>
  <c r="L31" i="42" s="1"/>
  <c r="M31" i="42" s="1"/>
  <c r="E31" i="42" s="1"/>
  <c r="D32" i="42"/>
  <c r="L32" i="42" s="1"/>
  <c r="M32" i="42" s="1"/>
  <c r="E32" i="42" s="1"/>
  <c r="D33" i="42"/>
  <c r="L33" i="42" s="1"/>
  <c r="M33" i="42" s="1"/>
  <c r="E33" i="42" s="1"/>
  <c r="D34" i="42"/>
  <c r="L34" i="42" s="1"/>
  <c r="M34" i="42" s="1"/>
  <c r="E34" i="42" s="1"/>
  <c r="D35" i="42"/>
  <c r="L35" i="42" s="1"/>
  <c r="M35" i="42" s="1"/>
  <c r="E35" i="42" s="1"/>
  <c r="D36" i="42"/>
  <c r="L36" i="42" s="1"/>
  <c r="M36" i="42" s="1"/>
  <c r="E36" i="42" s="1"/>
  <c r="D37" i="42"/>
  <c r="L37" i="42" s="1"/>
  <c r="M37" i="42" s="1"/>
  <c r="E37" i="42" s="1"/>
  <c r="D38" i="42"/>
  <c r="L38" i="42" s="1"/>
  <c r="M38" i="42" s="1"/>
  <c r="E38" i="42" s="1"/>
  <c r="D39" i="42"/>
  <c r="L39" i="42" s="1"/>
  <c r="M39" i="42" s="1"/>
  <c r="E39" i="42" s="1"/>
  <c r="D40" i="42"/>
  <c r="L40" i="42" s="1"/>
  <c r="M40" i="42" s="1"/>
  <c r="E40" i="42" s="1"/>
  <c r="D41" i="42"/>
  <c r="L41" i="42" s="1"/>
  <c r="M41" i="42" s="1"/>
  <c r="E41" i="42" s="1"/>
  <c r="D42" i="42"/>
  <c r="L42" i="42" s="1"/>
  <c r="D43" i="42"/>
  <c r="L43" i="42" s="1"/>
  <c r="M43" i="42" s="1"/>
  <c r="E43" i="42" s="1"/>
  <c r="D44" i="42"/>
  <c r="L44" i="42" s="1"/>
  <c r="M44" i="42" s="1"/>
  <c r="E44" i="42" s="1"/>
  <c r="D45" i="42"/>
  <c r="D46" i="42"/>
  <c r="L46" i="42" s="1"/>
  <c r="M46" i="42" s="1"/>
  <c r="E46" i="42" s="1"/>
  <c r="D47" i="42"/>
  <c r="L47" i="42" s="1"/>
  <c r="M47" i="42" s="1"/>
  <c r="E47" i="42" s="1"/>
  <c r="D48" i="42"/>
  <c r="D49" i="42"/>
  <c r="D50" i="42"/>
  <c r="L50" i="42" s="1"/>
  <c r="M50" i="42" s="1"/>
  <c r="E50" i="42" s="1"/>
  <c r="D51" i="42"/>
  <c r="L51" i="42" s="1"/>
  <c r="M51" i="42" s="1"/>
  <c r="E51" i="42" s="1"/>
  <c r="D52" i="42"/>
  <c r="L52" i="42" s="1"/>
  <c r="M52" i="42" s="1"/>
  <c r="E52" i="42" s="1"/>
  <c r="D53" i="42"/>
  <c r="L53" i="42" s="1"/>
  <c r="M53" i="42" s="1"/>
  <c r="E53" i="42" s="1"/>
  <c r="D54" i="42"/>
  <c r="L54" i="42" s="1"/>
  <c r="M54" i="42" s="1"/>
  <c r="E54" i="42" s="1"/>
  <c r="D55" i="42"/>
  <c r="L55" i="42" s="1"/>
  <c r="M55" i="42" s="1"/>
  <c r="E55" i="42" s="1"/>
  <c r="D56" i="42"/>
  <c r="L56" i="42" s="1"/>
  <c r="M56" i="42" s="1"/>
  <c r="E56" i="42" s="1"/>
  <c r="D57" i="42"/>
  <c r="L57" i="42" s="1"/>
  <c r="M57" i="42" s="1"/>
  <c r="E57" i="42" s="1"/>
  <c r="D58" i="42"/>
  <c r="L58" i="42" s="1"/>
  <c r="M58" i="42" s="1"/>
  <c r="E58" i="42" s="1"/>
  <c r="D59" i="42"/>
  <c r="L59" i="42" s="1"/>
  <c r="M59" i="42" s="1"/>
  <c r="E59" i="42" s="1"/>
  <c r="D60" i="42"/>
  <c r="L60" i="42" s="1"/>
  <c r="M60" i="42" s="1"/>
  <c r="E60" i="42" s="1"/>
  <c r="D61" i="42"/>
  <c r="L61" i="42" s="1"/>
  <c r="M61" i="42" s="1"/>
  <c r="E61" i="42" s="1"/>
  <c r="D62" i="42"/>
  <c r="L62" i="42" s="1"/>
  <c r="M62" i="42" s="1"/>
  <c r="E62" i="42" s="1"/>
  <c r="D63" i="42"/>
  <c r="L63" i="42" s="1"/>
  <c r="M63" i="42" s="1"/>
  <c r="E63" i="42" s="1"/>
  <c r="D64" i="42"/>
  <c r="L64" i="42" s="1"/>
  <c r="M64" i="42" s="1"/>
  <c r="E64" i="42" s="1"/>
  <c r="D65" i="42"/>
  <c r="L65" i="42" s="1"/>
  <c r="M65" i="42" s="1"/>
  <c r="E65" i="42" s="1"/>
  <c r="D66" i="42"/>
  <c r="L66" i="42" s="1"/>
  <c r="M66" i="42" s="1"/>
  <c r="E66" i="42" s="1"/>
  <c r="D67" i="42"/>
  <c r="L67" i="42" s="1"/>
  <c r="M67" i="42" s="1"/>
  <c r="E67" i="42" s="1"/>
  <c r="D68" i="42"/>
  <c r="L68" i="42" s="1"/>
  <c r="M68" i="42" s="1"/>
  <c r="E68" i="42" s="1"/>
  <c r="D69" i="42"/>
  <c r="L69" i="42" s="1"/>
  <c r="M69" i="42" s="1"/>
  <c r="E69" i="42" s="1"/>
  <c r="D70" i="42"/>
  <c r="L70" i="42" s="1"/>
  <c r="M70" i="42" s="1"/>
  <c r="E70" i="42" s="1"/>
  <c r="D71" i="42"/>
  <c r="L71" i="42" s="1"/>
  <c r="M71" i="42" s="1"/>
  <c r="E71" i="42" s="1"/>
  <c r="D72" i="42"/>
  <c r="L72" i="42" s="1"/>
  <c r="M72" i="42" s="1"/>
  <c r="E72" i="42" s="1"/>
  <c r="D73" i="42"/>
  <c r="L73" i="42" s="1"/>
  <c r="M73" i="42" s="1"/>
  <c r="E73" i="42" s="1"/>
  <c r="D74" i="42"/>
  <c r="L74" i="42" s="1"/>
  <c r="M74" i="42" s="1"/>
  <c r="E74" i="42" s="1"/>
  <c r="D75" i="42"/>
  <c r="L75" i="42" s="1"/>
  <c r="M75" i="42" s="1"/>
  <c r="E75" i="42" s="1"/>
  <c r="D76" i="42"/>
  <c r="L76" i="42" s="1"/>
  <c r="M76" i="42" s="1"/>
  <c r="E76" i="42" s="1"/>
  <c r="D77" i="42"/>
  <c r="L77" i="42" s="1"/>
  <c r="M77" i="42" s="1"/>
  <c r="E77" i="42" s="1"/>
  <c r="D78" i="42"/>
  <c r="L78" i="42" s="1"/>
  <c r="M78" i="42" s="1"/>
  <c r="E78" i="42" s="1"/>
  <c r="D79" i="42"/>
  <c r="L79" i="42" s="1"/>
  <c r="M79" i="42" s="1"/>
  <c r="E79" i="42" s="1"/>
  <c r="D80" i="42"/>
  <c r="L80" i="42" s="1"/>
  <c r="M80" i="42" s="1"/>
  <c r="E80" i="42" s="1"/>
  <c r="P83" i="29" a="1"/>
  <c r="P83" i="29" s="1"/>
  <c r="R83" i="29" a="1"/>
  <c r="R83" i="29" s="1"/>
  <c r="R82" i="29" a="1"/>
  <c r="R82" i="29" s="1"/>
  <c r="R81" i="29" a="1"/>
  <c r="R81" i="29" s="1"/>
  <c r="R80" i="29" a="1"/>
  <c r="R80" i="29" s="1"/>
  <c r="R79" i="29" a="1"/>
  <c r="R79" i="29" s="1"/>
  <c r="R78" i="29" a="1"/>
  <c r="R78" i="29" s="1"/>
  <c r="R77" i="29" a="1"/>
  <c r="R77" i="29" s="1"/>
  <c r="R76" i="29" a="1"/>
  <c r="R76" i="29" s="1"/>
  <c r="R75" i="29" a="1"/>
  <c r="R75" i="29" s="1"/>
  <c r="R74" i="29" a="1"/>
  <c r="R74" i="29" s="1"/>
  <c r="R73" i="29" a="1"/>
  <c r="R73" i="29" s="1"/>
  <c r="R72" i="29" a="1"/>
  <c r="R72" i="29" s="1"/>
  <c r="R71" i="29" a="1"/>
  <c r="R71" i="29" s="1"/>
  <c r="R70" i="29" a="1"/>
  <c r="R70" i="29" s="1"/>
  <c r="R69" i="29" a="1"/>
  <c r="R69" i="29" s="1"/>
  <c r="R68" i="29" a="1"/>
  <c r="R68" i="29" s="1"/>
  <c r="R67" i="29" a="1"/>
  <c r="R67" i="29" s="1"/>
  <c r="R66" i="29" a="1"/>
  <c r="R66" i="29" s="1"/>
  <c r="R65" i="29" a="1"/>
  <c r="R65" i="29" s="1"/>
  <c r="R64" i="29" a="1"/>
  <c r="R64" i="29" s="1"/>
  <c r="R63" i="29" a="1"/>
  <c r="R63" i="29" s="1"/>
  <c r="R62" i="29" a="1"/>
  <c r="R62" i="29" s="1"/>
  <c r="R61" i="29" a="1"/>
  <c r="R61" i="29" s="1"/>
  <c r="R60" i="29" a="1"/>
  <c r="R60" i="29" s="1"/>
  <c r="R59" i="29" a="1"/>
  <c r="R59" i="29" s="1"/>
  <c r="R58" i="29" a="1"/>
  <c r="R58" i="29" s="1"/>
  <c r="R57" i="29" a="1"/>
  <c r="R57" i="29" s="1"/>
  <c r="R56" i="29" a="1"/>
  <c r="R56" i="29" s="1"/>
  <c r="R55" i="29" a="1"/>
  <c r="R55" i="29" s="1"/>
  <c r="R54" i="29" a="1"/>
  <c r="R54" i="29" s="1"/>
  <c r="R53" i="29" a="1"/>
  <c r="R53" i="29" s="1"/>
  <c r="R52" i="29" a="1"/>
  <c r="R52" i="29" s="1"/>
  <c r="R51" i="29" a="1"/>
  <c r="R51" i="29" s="1"/>
  <c r="R50" i="29" a="1"/>
  <c r="R50" i="29" s="1"/>
  <c r="R49" i="29" a="1"/>
  <c r="R49" i="29" s="1"/>
  <c r="R48" i="29" a="1"/>
  <c r="R48" i="29" s="1"/>
  <c r="R47" i="29" a="1"/>
  <c r="R47" i="29" s="1"/>
  <c r="R46" i="29" a="1"/>
  <c r="R46" i="29" s="1"/>
  <c r="R45" i="29" a="1"/>
  <c r="R45" i="29" s="1"/>
  <c r="R44" i="29" a="1"/>
  <c r="R44" i="29" s="1"/>
  <c r="R43" i="29" a="1"/>
  <c r="R43" i="29" s="1"/>
  <c r="R42" i="29" a="1"/>
  <c r="R42" i="29" s="1"/>
  <c r="R41" i="29" a="1"/>
  <c r="R41" i="29" s="1"/>
  <c r="R40" i="29" a="1"/>
  <c r="R40" i="29" s="1"/>
  <c r="R39" i="29" a="1"/>
  <c r="R39" i="29" s="1"/>
  <c r="R38" i="29" a="1"/>
  <c r="R38" i="29" s="1"/>
  <c r="R37" i="29" a="1"/>
  <c r="R37" i="29" s="1"/>
  <c r="R36" i="29" a="1"/>
  <c r="R36" i="29" s="1"/>
  <c r="R35" i="29" a="1"/>
  <c r="R35" i="29" s="1"/>
  <c r="R34" i="29" a="1"/>
  <c r="R34" i="29" s="1"/>
  <c r="R33" i="29" a="1"/>
  <c r="R33" i="29" s="1"/>
  <c r="R32" i="29" a="1"/>
  <c r="R32" i="29" s="1"/>
  <c r="R31" i="29" a="1"/>
  <c r="R31" i="29" s="1"/>
  <c r="R30" i="29" a="1"/>
  <c r="R30" i="29" s="1"/>
  <c r="R29" i="29" a="1"/>
  <c r="R29" i="29" s="1"/>
  <c r="R28" i="29" a="1"/>
  <c r="R28" i="29" s="1"/>
  <c r="R27" i="29" a="1"/>
  <c r="R27" i="29" s="1"/>
  <c r="R26" i="29" a="1"/>
  <c r="R26" i="29" s="1"/>
  <c r="R25" i="29" a="1"/>
  <c r="R25" i="29" s="1"/>
  <c r="R24" i="29" a="1"/>
  <c r="R24" i="29" s="1"/>
  <c r="R23" i="29" a="1"/>
  <c r="R23" i="29" s="1"/>
  <c r="R22" i="29" a="1"/>
  <c r="R22" i="29" s="1"/>
  <c r="R21" i="29" a="1"/>
  <c r="R21" i="29" s="1"/>
  <c r="R20" i="29" a="1"/>
  <c r="R20" i="29" s="1"/>
  <c r="R19" i="29" a="1"/>
  <c r="R19" i="29" s="1"/>
  <c r="R18" i="29" a="1"/>
  <c r="R18" i="29" s="1"/>
  <c r="R17" i="29" a="1"/>
  <c r="R17" i="29" s="1"/>
  <c r="R16" i="29" a="1"/>
  <c r="R16" i="29" s="1"/>
  <c r="R15" i="29" a="1"/>
  <c r="R15" i="29" s="1"/>
  <c r="R14" i="29" a="1"/>
  <c r="R14" i="29" s="1"/>
  <c r="R13" i="29" a="1"/>
  <c r="R13" i="29" s="1"/>
  <c r="R12" i="29" a="1"/>
  <c r="R12" i="29" s="1"/>
  <c r="R11" i="29" a="1"/>
  <c r="R11" i="29" s="1"/>
  <c r="R10" i="29" a="1"/>
  <c r="R10" i="29" s="1"/>
  <c r="R9" i="29" a="1"/>
  <c r="R9" i="29" s="1"/>
  <c r="R8" i="29" a="1"/>
  <c r="R8" i="29" s="1"/>
  <c r="R7" i="29" a="1"/>
  <c r="R7" i="29" s="1"/>
  <c r="R6" i="29" a="1"/>
  <c r="R6" i="29" s="1"/>
  <c r="R5" i="29" a="1"/>
  <c r="R5" i="29" s="1"/>
  <c r="R4" i="29" a="1"/>
  <c r="R4" i="29" s="1"/>
  <c r="Q83" i="29" a="1"/>
  <c r="Q83" i="29" s="1"/>
  <c r="Q82" i="29" a="1"/>
  <c r="Q82" i="29" s="1"/>
  <c r="Q81" i="29" a="1"/>
  <c r="Q81" i="29" s="1"/>
  <c r="Q80" i="29" a="1"/>
  <c r="Q80" i="29" s="1"/>
  <c r="Q79" i="29" a="1"/>
  <c r="Q79" i="29" s="1"/>
  <c r="Q78" i="29" a="1"/>
  <c r="Q78" i="29" s="1"/>
  <c r="Q77" i="29" a="1"/>
  <c r="Q77" i="29" s="1"/>
  <c r="Q76" i="29" a="1"/>
  <c r="Q76" i="29" s="1"/>
  <c r="Q75" i="29" a="1"/>
  <c r="Q75" i="29" s="1"/>
  <c r="Q74" i="29" a="1"/>
  <c r="Q74" i="29" s="1"/>
  <c r="Q73" i="29" a="1"/>
  <c r="Q73" i="29" s="1"/>
  <c r="Q72" i="29" a="1"/>
  <c r="Q72" i="29" s="1"/>
  <c r="Q71" i="29" a="1"/>
  <c r="Q71" i="29" s="1"/>
  <c r="Q70" i="29" a="1"/>
  <c r="Q70" i="29" s="1"/>
  <c r="Q69" i="29" a="1"/>
  <c r="Q69" i="29" s="1"/>
  <c r="Q68" i="29" a="1"/>
  <c r="Q68" i="29" s="1"/>
  <c r="Q67" i="29" a="1"/>
  <c r="Q67" i="29" s="1"/>
  <c r="Q66" i="29" a="1"/>
  <c r="Q66" i="29" s="1"/>
  <c r="Q65" i="29" a="1"/>
  <c r="Q65" i="29" s="1"/>
  <c r="Q64" i="29" a="1"/>
  <c r="Q64" i="29" s="1"/>
  <c r="Q63" i="29" a="1"/>
  <c r="Q63" i="29" s="1"/>
  <c r="Q62" i="29" a="1"/>
  <c r="Q62" i="29" s="1"/>
  <c r="Q61" i="29" a="1"/>
  <c r="Q61" i="29" s="1"/>
  <c r="Q60" i="29" a="1"/>
  <c r="Q60" i="29" s="1"/>
  <c r="Q59" i="29" a="1"/>
  <c r="Q59" i="29" s="1"/>
  <c r="Q58" i="29" a="1"/>
  <c r="Q58" i="29" s="1"/>
  <c r="Q57" i="29" a="1"/>
  <c r="Q57" i="29" s="1"/>
  <c r="Q56" i="29" a="1"/>
  <c r="Q56" i="29" s="1"/>
  <c r="Q55" i="29" a="1"/>
  <c r="Q55" i="29" s="1"/>
  <c r="Q54" i="29" a="1"/>
  <c r="Q54" i="29" s="1"/>
  <c r="Q53" i="29" a="1"/>
  <c r="Q53" i="29" s="1"/>
  <c r="Q52" i="29" a="1"/>
  <c r="Q52" i="29" s="1"/>
  <c r="Q51" i="29" a="1"/>
  <c r="Q51" i="29" s="1"/>
  <c r="Q50" i="29" a="1"/>
  <c r="Q50" i="29" s="1"/>
  <c r="Q49" i="29" a="1"/>
  <c r="Q49" i="29" s="1"/>
  <c r="Q48" i="29" a="1"/>
  <c r="Q48" i="29" s="1"/>
  <c r="Q47" i="29" a="1"/>
  <c r="Q47" i="29" s="1"/>
  <c r="Q46" i="29" a="1"/>
  <c r="Q46" i="29" s="1"/>
  <c r="Q45" i="29" a="1"/>
  <c r="Q45" i="29" s="1"/>
  <c r="Q44" i="29" a="1"/>
  <c r="Q44" i="29" s="1"/>
  <c r="Q43" i="29" a="1"/>
  <c r="Q43" i="29" s="1"/>
  <c r="Q42" i="29" a="1"/>
  <c r="Q42" i="29" s="1"/>
  <c r="Q41" i="29" a="1"/>
  <c r="Q41" i="29" s="1"/>
  <c r="Q40" i="29" a="1"/>
  <c r="Q40" i="29" s="1"/>
  <c r="Q39" i="29" a="1"/>
  <c r="Q39" i="29" s="1"/>
  <c r="Q38" i="29" a="1"/>
  <c r="Q38" i="29" s="1"/>
  <c r="Q37" i="29" a="1"/>
  <c r="Q37" i="29" s="1"/>
  <c r="Q36" i="29" a="1"/>
  <c r="Q36" i="29" s="1"/>
  <c r="Q35" i="29" a="1"/>
  <c r="Q35" i="29" s="1"/>
  <c r="Q34" i="29" a="1"/>
  <c r="Q34" i="29" s="1"/>
  <c r="Q33" i="29" a="1"/>
  <c r="Q33" i="29" s="1"/>
  <c r="Q32" i="29" a="1"/>
  <c r="Q32" i="29" s="1"/>
  <c r="Q31" i="29" a="1"/>
  <c r="Q31" i="29" s="1"/>
  <c r="Q30" i="29" a="1"/>
  <c r="Q30" i="29" s="1"/>
  <c r="Q29" i="29" a="1"/>
  <c r="Q29" i="29" s="1"/>
  <c r="Q28" i="29" a="1"/>
  <c r="Q28" i="29" s="1"/>
  <c r="Q27" i="29" a="1"/>
  <c r="Q27" i="29" s="1"/>
  <c r="Q26" i="29" a="1"/>
  <c r="Q26" i="29" s="1"/>
  <c r="Q25" i="29" a="1"/>
  <c r="Q25" i="29" s="1"/>
  <c r="Q24" i="29" a="1"/>
  <c r="Q24" i="29" s="1"/>
  <c r="Q23" i="29" a="1"/>
  <c r="Q23" i="29" s="1"/>
  <c r="Q22" i="29" a="1"/>
  <c r="Q22" i="29" s="1"/>
  <c r="Q21" i="29" a="1"/>
  <c r="Q21" i="29" s="1"/>
  <c r="Q20" i="29" a="1"/>
  <c r="Q20" i="29" s="1"/>
  <c r="Q19" i="29" a="1"/>
  <c r="Q19" i="29" s="1"/>
  <c r="Q18" i="29" a="1"/>
  <c r="Q18" i="29" s="1"/>
  <c r="Q17" i="29" a="1"/>
  <c r="Q17" i="29" s="1"/>
  <c r="Q16" i="29" a="1"/>
  <c r="Q16" i="29" s="1"/>
  <c r="Q15" i="29" a="1"/>
  <c r="Q15" i="29" s="1"/>
  <c r="Q14" i="29" a="1"/>
  <c r="Q14" i="29" s="1"/>
  <c r="Q13" i="29" a="1"/>
  <c r="Q13" i="29" s="1"/>
  <c r="Q12" i="29" a="1"/>
  <c r="Q12" i="29" s="1"/>
  <c r="Q11" i="29" a="1"/>
  <c r="Q11" i="29" s="1"/>
  <c r="Q10" i="29" a="1"/>
  <c r="Q10" i="29" s="1"/>
  <c r="Q9" i="29" a="1"/>
  <c r="Q9" i="29" s="1"/>
  <c r="Q8" i="29" a="1"/>
  <c r="Q8" i="29" s="1"/>
  <c r="Q7" i="29" a="1"/>
  <c r="Q7" i="29" s="1"/>
  <c r="Q6" i="29" a="1"/>
  <c r="Q6" i="29" s="1"/>
  <c r="Q5" i="29" a="1"/>
  <c r="Q5" i="29" s="1"/>
  <c r="Q4" i="29" a="1"/>
  <c r="Q4" i="29" s="1"/>
  <c r="P82" i="29" a="1"/>
  <c r="P82" i="29" s="1"/>
  <c r="P81" i="29" a="1"/>
  <c r="P81" i="29" s="1"/>
  <c r="P80" i="29" a="1"/>
  <c r="P80" i="29" s="1"/>
  <c r="P79" i="29" a="1"/>
  <c r="P79" i="29" s="1"/>
  <c r="P78" i="29" a="1"/>
  <c r="P78" i="29" s="1"/>
  <c r="P77" i="29" a="1"/>
  <c r="P77" i="29" s="1"/>
  <c r="P76" i="29" a="1"/>
  <c r="P76" i="29" s="1"/>
  <c r="P75" i="29" a="1"/>
  <c r="P75" i="29" s="1"/>
  <c r="P74" i="29" a="1"/>
  <c r="P74" i="29" s="1"/>
  <c r="P73" i="29" a="1"/>
  <c r="P73" i="29" s="1"/>
  <c r="P72" i="29" a="1"/>
  <c r="P72" i="29" s="1"/>
  <c r="P71" i="29" a="1"/>
  <c r="P71" i="29" s="1"/>
  <c r="P70" i="29" a="1"/>
  <c r="P70" i="29" s="1"/>
  <c r="P69" i="29" a="1"/>
  <c r="P69" i="29" s="1"/>
  <c r="P68" i="29" a="1"/>
  <c r="P68" i="29" s="1"/>
  <c r="P67" i="29" a="1"/>
  <c r="P67" i="29" s="1"/>
  <c r="P66" i="29" a="1"/>
  <c r="P66" i="29" s="1"/>
  <c r="P65" i="29" a="1"/>
  <c r="P65" i="29" s="1"/>
  <c r="P64" i="29" a="1"/>
  <c r="P64" i="29" s="1"/>
  <c r="P63" i="29" a="1"/>
  <c r="P63" i="29" s="1"/>
  <c r="P62" i="29" a="1"/>
  <c r="P62" i="29" s="1"/>
  <c r="P61" i="29" a="1"/>
  <c r="P61" i="29" s="1"/>
  <c r="P60" i="29" a="1"/>
  <c r="P60" i="29" s="1"/>
  <c r="P59" i="29" a="1"/>
  <c r="P59" i="29" s="1"/>
  <c r="P58" i="29" a="1"/>
  <c r="P58" i="29" s="1"/>
  <c r="P57" i="29" a="1"/>
  <c r="P57" i="29" s="1"/>
  <c r="P56" i="29" a="1"/>
  <c r="P56" i="29" s="1"/>
  <c r="P55" i="29" a="1"/>
  <c r="P55" i="29" s="1"/>
  <c r="P54" i="29" a="1"/>
  <c r="P54" i="29" s="1"/>
  <c r="P53" i="29" a="1"/>
  <c r="P53" i="29" s="1"/>
  <c r="P52" i="29" a="1"/>
  <c r="P52" i="29" s="1"/>
  <c r="P51" i="29" a="1"/>
  <c r="P51" i="29" s="1"/>
  <c r="P50" i="29" a="1"/>
  <c r="P50" i="29" s="1"/>
  <c r="P49" i="29" a="1"/>
  <c r="P49" i="29" s="1"/>
  <c r="P48" i="29" a="1"/>
  <c r="P48" i="29" s="1"/>
  <c r="P47" i="29" a="1"/>
  <c r="P47" i="29" s="1"/>
  <c r="P46" i="29" a="1"/>
  <c r="P46" i="29" s="1"/>
  <c r="P45" i="29" a="1"/>
  <c r="P45" i="29" s="1"/>
  <c r="P44" i="29" a="1"/>
  <c r="P44" i="29" s="1"/>
  <c r="P43" i="29" a="1"/>
  <c r="P43" i="29" s="1"/>
  <c r="P42" i="29" a="1"/>
  <c r="P42" i="29" s="1"/>
  <c r="P41" i="29" a="1"/>
  <c r="P41" i="29" s="1"/>
  <c r="P40" i="29" a="1"/>
  <c r="P40" i="29" s="1"/>
  <c r="P39" i="29" a="1"/>
  <c r="P39" i="29" s="1"/>
  <c r="P38" i="29" a="1"/>
  <c r="P38" i="29" s="1"/>
  <c r="P37" i="29" a="1"/>
  <c r="P37" i="29" s="1"/>
  <c r="P36" i="29" a="1"/>
  <c r="P36" i="29" s="1"/>
  <c r="P35" i="29" a="1"/>
  <c r="P35" i="29" s="1"/>
  <c r="P34" i="29" a="1"/>
  <c r="P34" i="29" s="1"/>
  <c r="P33" i="29" a="1"/>
  <c r="P33" i="29" s="1"/>
  <c r="P32" i="29" a="1"/>
  <c r="P32" i="29" s="1"/>
  <c r="P31" i="29" a="1"/>
  <c r="P31" i="29" s="1"/>
  <c r="P30" i="29" a="1"/>
  <c r="P30" i="29" s="1"/>
  <c r="P29" i="29" a="1"/>
  <c r="P29" i="29" s="1"/>
  <c r="P28" i="29" a="1"/>
  <c r="P28" i="29" s="1"/>
  <c r="P27" i="29" a="1"/>
  <c r="P27" i="29" s="1"/>
  <c r="P26" i="29" a="1"/>
  <c r="P26" i="29" s="1"/>
  <c r="P25" i="29" a="1"/>
  <c r="P25" i="29" s="1"/>
  <c r="P24" i="29" a="1"/>
  <c r="P24" i="29" s="1"/>
  <c r="P23" i="29" a="1"/>
  <c r="P23" i="29" s="1"/>
  <c r="P22" i="29" a="1"/>
  <c r="P22" i="29" s="1"/>
  <c r="P21" i="29" a="1"/>
  <c r="P21" i="29" s="1"/>
  <c r="P20" i="29" a="1"/>
  <c r="P20" i="29" s="1"/>
  <c r="P19" i="29" a="1"/>
  <c r="P19" i="29" s="1"/>
  <c r="P18" i="29" a="1"/>
  <c r="P18" i="29" s="1"/>
  <c r="P17" i="29" a="1"/>
  <c r="P17" i="29" s="1"/>
  <c r="P16" i="29" a="1"/>
  <c r="P16" i="29" s="1"/>
  <c r="P15" i="29" a="1"/>
  <c r="P15" i="29" s="1"/>
  <c r="P14" i="29" a="1"/>
  <c r="P14" i="29" s="1"/>
  <c r="P13" i="29" a="1"/>
  <c r="P13" i="29" s="1"/>
  <c r="P12" i="29" a="1"/>
  <c r="P12" i="29" s="1"/>
  <c r="P11" i="29" a="1"/>
  <c r="P11" i="29" s="1"/>
  <c r="P10" i="29" a="1"/>
  <c r="P10" i="29" s="1"/>
  <c r="P9" i="29" a="1"/>
  <c r="P9" i="29" s="1"/>
  <c r="P8" i="29" a="1"/>
  <c r="P8" i="29" s="1"/>
  <c r="P7" i="29" a="1"/>
  <c r="P7" i="29" s="1"/>
  <c r="P6" i="29" a="1"/>
  <c r="P6" i="29" s="1"/>
  <c r="P5" i="29" a="1"/>
  <c r="P5" i="29" s="1"/>
  <c r="P4" i="29" a="1"/>
  <c r="P4" i="29" s="1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D62" i="43"/>
  <c r="D63" i="43"/>
  <c r="D64" i="43"/>
  <c r="D65" i="43"/>
  <c r="D66" i="43"/>
  <c r="D67" i="43"/>
  <c r="D68" i="43"/>
  <c r="D69" i="43"/>
  <c r="D70" i="43"/>
  <c r="D71" i="43"/>
  <c r="D72" i="43"/>
  <c r="D73" i="43"/>
  <c r="J73" i="43" s="1"/>
  <c r="D74" i="43"/>
  <c r="D75" i="43"/>
  <c r="D76" i="43"/>
  <c r="D77" i="43"/>
  <c r="D78" i="43"/>
  <c r="D79" i="43"/>
  <c r="D80" i="43"/>
  <c r="D81" i="43"/>
  <c r="N14" i="29"/>
  <c r="N15" i="29" s="1"/>
  <c r="N16" i="29" s="1"/>
  <c r="N17" i="29" s="1"/>
  <c r="N18" i="29" s="1"/>
  <c r="N19" i="29" s="1"/>
  <c r="N20" i="29" s="1"/>
  <c r="N21" i="29" s="1"/>
  <c r="N22" i="29" s="1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N84" i="29" s="1"/>
  <c r="N85" i="29" s="1"/>
  <c r="N86" i="29" s="1"/>
  <c r="N87" i="29" s="1"/>
  <c r="N88" i="29" s="1"/>
  <c r="N89" i="29" s="1"/>
  <c r="N90" i="29" s="1"/>
  <c r="N91" i="29" s="1"/>
  <c r="N92" i="29" s="1"/>
  <c r="N93" i="29" s="1"/>
  <c r="N94" i="29" s="1"/>
  <c r="N95" i="29" s="1"/>
  <c r="N96" i="29" s="1"/>
  <c r="N97" i="29" s="1"/>
  <c r="N98" i="29" s="1"/>
  <c r="N99" i="29" s="1"/>
  <c r="N100" i="29" s="1"/>
  <c r="N101" i="29" s="1"/>
  <c r="N102" i="29" s="1"/>
  <c r="N103" i="29" s="1"/>
  <c r="N104" i="29" s="1"/>
  <c r="N105" i="29" s="1"/>
  <c r="N106" i="29" s="1"/>
  <c r="N107" i="29" s="1"/>
  <c r="N108" i="29" s="1"/>
  <c r="N109" i="29" s="1"/>
  <c r="N110" i="29" s="1"/>
  <c r="N111" i="29" s="1"/>
  <c r="N112" i="29" s="1"/>
  <c r="N113" i="29" s="1"/>
  <c r="N114" i="29" s="1"/>
  <c r="N115" i="29" s="1"/>
  <c r="N116" i="29" s="1"/>
  <c r="N117" i="29" s="1"/>
  <c r="N118" i="29" s="1"/>
  <c r="U69" i="29"/>
  <c r="AA86" i="29"/>
  <c r="O3" i="29"/>
  <c r="AA118" i="29"/>
  <c r="AA117" i="29"/>
  <c r="AA116" i="29"/>
  <c r="U116" i="29"/>
  <c r="U117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4" i="29"/>
  <c r="AA115" i="29"/>
  <c r="U111" i="29"/>
  <c r="U112" i="29"/>
  <c r="U113" i="29"/>
  <c r="U114" i="29"/>
  <c r="U115" i="29"/>
  <c r="U110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46" i="29"/>
  <c r="U47" i="29"/>
  <c r="U48" i="29"/>
  <c r="U49" i="29"/>
  <c r="U50" i="29"/>
  <c r="U51" i="29"/>
  <c r="U52" i="29"/>
  <c r="U53" i="29"/>
  <c r="U54" i="29"/>
  <c r="U55" i="29"/>
  <c r="U56" i="29"/>
  <c r="U57" i="29"/>
  <c r="U58" i="29"/>
  <c r="U59" i="29"/>
  <c r="U60" i="29"/>
  <c r="U61" i="29"/>
  <c r="U62" i="29"/>
  <c r="U63" i="29"/>
  <c r="U64" i="29"/>
  <c r="U65" i="29"/>
  <c r="U66" i="29"/>
  <c r="U67" i="29"/>
  <c r="U68" i="29"/>
  <c r="U70" i="29"/>
  <c r="U71" i="29"/>
  <c r="U72" i="29"/>
  <c r="U73" i="29"/>
  <c r="U74" i="29"/>
  <c r="U75" i="29"/>
  <c r="U76" i="29"/>
  <c r="U77" i="29"/>
  <c r="U78" i="29"/>
  <c r="U79" i="29"/>
  <c r="U80" i="29"/>
  <c r="U81" i="29"/>
  <c r="U82" i="29"/>
  <c r="U83" i="29"/>
  <c r="U84" i="29"/>
  <c r="U85" i="29"/>
  <c r="U86" i="29"/>
  <c r="U87" i="29"/>
  <c r="U88" i="29"/>
  <c r="U89" i="29"/>
  <c r="U90" i="29"/>
  <c r="U91" i="29"/>
  <c r="U92" i="29"/>
  <c r="U93" i="29"/>
  <c r="U94" i="29"/>
  <c r="U95" i="29"/>
  <c r="U96" i="29"/>
  <c r="U97" i="29"/>
  <c r="U98" i="29"/>
  <c r="U99" i="29"/>
  <c r="U100" i="29"/>
  <c r="U101" i="29"/>
  <c r="U102" i="29"/>
  <c r="U103" i="29"/>
  <c r="U104" i="29"/>
  <c r="U105" i="29"/>
  <c r="U106" i="29"/>
  <c r="U107" i="29"/>
  <c r="U108" i="29"/>
  <c r="U109" i="29"/>
  <c r="AB149" i="29" a="1"/>
  <c r="AB149" i="29" s="1"/>
  <c r="AB150" i="29" a="1"/>
  <c r="AB150" i="29" s="1"/>
  <c r="AB151" i="29" a="1"/>
  <c r="AB151" i="29" s="1"/>
  <c r="AB152" i="29" a="1"/>
  <c r="AB152" i="29" s="1"/>
  <c r="AB153" i="29" a="1"/>
  <c r="AB153" i="29" s="1"/>
  <c r="AB147" i="29" a="1"/>
  <c r="AB147" i="29" s="1"/>
  <c r="AB148" i="29" a="1"/>
  <c r="AB148" i="29" s="1"/>
  <c r="AB145" i="29" a="1"/>
  <c r="AB145" i="29" s="1"/>
  <c r="AB146" i="29" a="1"/>
  <c r="AB146" i="29" s="1"/>
  <c r="AB143" i="29" a="1"/>
  <c r="AB143" i="29" s="1"/>
  <c r="AB144" i="29" a="1"/>
  <c r="AB144" i="29" s="1"/>
  <c r="AB141" i="29" a="1"/>
  <c r="AB141" i="29" s="1"/>
  <c r="AB142" i="29" a="1"/>
  <c r="AB142" i="29" s="1"/>
  <c r="AB139" i="29" a="1"/>
  <c r="AB139" i="29" s="1"/>
  <c r="AB140" i="29" a="1"/>
  <c r="AB140" i="29" s="1"/>
  <c r="AB137" i="29" a="1"/>
  <c r="AB137" i="29" s="1"/>
  <c r="AB138" i="29" a="1"/>
  <c r="AB138" i="29" s="1"/>
  <c r="AB135" i="29" a="1"/>
  <c r="AB135" i="29" s="1"/>
  <c r="AB136" i="29" a="1"/>
  <c r="AB136" i="29" s="1"/>
  <c r="AB133" i="29" a="1"/>
  <c r="AB133" i="29" s="1"/>
  <c r="AB134" i="29" a="1"/>
  <c r="AB134" i="29" s="1"/>
  <c r="AB131" i="29" a="1"/>
  <c r="AB131" i="29" s="1"/>
  <c r="AB132" i="29" a="1"/>
  <c r="AB132" i="29" s="1"/>
  <c r="AB129" i="29" a="1"/>
  <c r="AB129" i="29" s="1"/>
  <c r="AB130" i="29" a="1"/>
  <c r="AB130" i="29" s="1"/>
  <c r="AB127" i="29" a="1"/>
  <c r="AB127" i="29" s="1"/>
  <c r="AB128" i="29" a="1"/>
  <c r="AB128" i="29" s="1"/>
  <c r="AB125" i="29" a="1"/>
  <c r="AB125" i="29" s="1"/>
  <c r="AB126" i="29" a="1"/>
  <c r="AB126" i="29" s="1"/>
  <c r="AB123" i="29" a="1"/>
  <c r="AB123" i="29" s="1"/>
  <c r="AB124" i="29" a="1"/>
  <c r="AB124" i="29" s="1"/>
  <c r="AB121" i="29" a="1"/>
  <c r="AB121" i="29" s="1"/>
  <c r="AB122" i="29" a="1"/>
  <c r="AB122" i="29" s="1"/>
  <c r="AB119" i="29" a="1"/>
  <c r="AB119" i="29" s="1"/>
  <c r="AB120" i="29" a="1"/>
  <c r="AB120" i="29" s="1"/>
  <c r="AB117" i="29" a="1"/>
  <c r="AB117" i="29" s="1"/>
  <c r="AB118" i="29" a="1"/>
  <c r="AB118" i="29" s="1"/>
  <c r="AB115" i="29" a="1"/>
  <c r="AB115" i="29" s="1"/>
  <c r="AB116" i="29" a="1"/>
  <c r="AB116" i="29" s="1"/>
  <c r="AB113" i="29" a="1"/>
  <c r="AB113" i="29" s="1"/>
  <c r="AB114" i="29" a="1"/>
  <c r="AB114" i="29" s="1"/>
  <c r="AB112" i="29" a="1"/>
  <c r="AB112" i="29" s="1"/>
  <c r="AB110" i="29" a="1"/>
  <c r="AB110" i="29" s="1"/>
  <c r="AB111" i="29" a="1"/>
  <c r="AB111" i="29" s="1"/>
  <c r="AB108" i="29" a="1"/>
  <c r="AB108" i="29" s="1"/>
  <c r="AB109" i="29" a="1"/>
  <c r="AB109" i="29" s="1"/>
  <c r="AB105" i="29" a="1"/>
  <c r="AB105" i="29" s="1"/>
  <c r="AB106" i="29" a="1"/>
  <c r="AB106" i="29" s="1"/>
  <c r="AB107" i="29" a="1"/>
  <c r="AB107" i="29" s="1"/>
  <c r="AB103" i="29" a="1"/>
  <c r="AB103" i="29" s="1"/>
  <c r="AB104" i="29" a="1"/>
  <c r="AB104" i="29" s="1"/>
  <c r="AB101" i="29" a="1"/>
  <c r="AB101" i="29" s="1"/>
  <c r="AB102" i="29" a="1"/>
  <c r="AB102" i="29" s="1"/>
  <c r="AB99" i="29" a="1"/>
  <c r="AB99" i="29" s="1"/>
  <c r="AB100" i="29" a="1"/>
  <c r="AB100" i="29" s="1"/>
  <c r="AB97" i="29" a="1"/>
  <c r="AB97" i="29" s="1"/>
  <c r="AB98" i="29" a="1"/>
  <c r="AB98" i="29" s="1"/>
  <c r="AB95" i="29" a="1"/>
  <c r="AB95" i="29" s="1"/>
  <c r="AB96" i="29" a="1"/>
  <c r="AB96" i="29" s="1"/>
  <c r="AB93" i="29" a="1"/>
  <c r="AB93" i="29" s="1"/>
  <c r="AB94" i="29" a="1"/>
  <c r="AB94" i="29" s="1"/>
  <c r="AB91" i="29" a="1"/>
  <c r="AB91" i="29" s="1"/>
  <c r="AB92" i="29" a="1"/>
  <c r="AB92" i="29" s="1"/>
  <c r="AB89" i="29" a="1"/>
  <c r="AB89" i="29" s="1"/>
  <c r="AB90" i="29" a="1"/>
  <c r="AB90" i="29" s="1"/>
  <c r="AB87" i="29" a="1"/>
  <c r="AB87" i="29" s="1"/>
  <c r="AB88" i="29" a="1"/>
  <c r="AB88" i="29" s="1"/>
  <c r="AB85" i="29" a="1"/>
  <c r="AB85" i="29" s="1"/>
  <c r="AB86" i="29" a="1"/>
  <c r="AB86" i="29" s="1"/>
  <c r="AB83" i="29" a="1"/>
  <c r="AB83" i="29" s="1"/>
  <c r="AB84" i="29" a="1"/>
  <c r="AB84" i="29" s="1"/>
  <c r="AB81" i="29" a="1"/>
  <c r="AB81" i="29" s="1"/>
  <c r="AB82" i="29" a="1"/>
  <c r="AB82" i="29" s="1"/>
  <c r="AB79" i="29" a="1"/>
  <c r="AB79" i="29" s="1"/>
  <c r="AB80" i="29" a="1"/>
  <c r="AB80" i="29" s="1"/>
  <c r="AB77" i="29" a="1"/>
  <c r="AB77" i="29" s="1"/>
  <c r="AB78" i="29" a="1"/>
  <c r="AB78" i="29" s="1"/>
  <c r="AB75" i="29" a="1"/>
  <c r="AB75" i="29" s="1"/>
  <c r="AB76" i="29" a="1"/>
  <c r="AB76" i="29" s="1"/>
  <c r="AB73" i="29" a="1"/>
  <c r="AB73" i="29" s="1"/>
  <c r="AB74" i="29" a="1"/>
  <c r="AB74" i="29" s="1"/>
  <c r="AB71" i="29" a="1"/>
  <c r="AB71" i="29" s="1"/>
  <c r="AB72" i="29" a="1"/>
  <c r="AB72" i="29" s="1"/>
  <c r="AB69" i="29" a="1"/>
  <c r="AB69" i="29" s="1"/>
  <c r="AB70" i="29" a="1"/>
  <c r="AB70" i="29" s="1"/>
  <c r="AB67" i="29" a="1"/>
  <c r="AB67" i="29" s="1"/>
  <c r="AB68" i="29" a="1"/>
  <c r="AB68" i="29" s="1"/>
  <c r="AB65" i="29" a="1"/>
  <c r="AB65" i="29" s="1"/>
  <c r="AB66" i="29" a="1"/>
  <c r="AB66" i="29" s="1"/>
  <c r="AB63" i="29" a="1"/>
  <c r="AB63" i="29" s="1"/>
  <c r="AB64" i="29" a="1"/>
  <c r="AB64" i="29" s="1"/>
  <c r="AB61" i="29" a="1"/>
  <c r="AB61" i="29" s="1"/>
  <c r="AB62" i="29" a="1"/>
  <c r="AB62" i="29" s="1"/>
  <c r="AB59" i="29" a="1"/>
  <c r="AB59" i="29" s="1"/>
  <c r="AB60" i="29" a="1"/>
  <c r="AB60" i="29" s="1"/>
  <c r="AB57" i="29" a="1"/>
  <c r="AB57" i="29" s="1"/>
  <c r="AB58" i="29" a="1"/>
  <c r="AB58" i="29" s="1"/>
  <c r="AB55" i="29" a="1"/>
  <c r="AB55" i="29" s="1"/>
  <c r="AB56" i="29" a="1"/>
  <c r="AB56" i="29" s="1"/>
  <c r="AB53" i="29" a="1"/>
  <c r="AB53" i="29" s="1"/>
  <c r="AB54" i="29" a="1"/>
  <c r="AB54" i="29" s="1"/>
  <c r="AB51" i="29" a="1"/>
  <c r="AB51" i="29" s="1"/>
  <c r="AB52" i="29" a="1"/>
  <c r="AB52" i="29" s="1"/>
  <c r="AB49" i="29" a="1"/>
  <c r="AB49" i="29" s="1"/>
  <c r="AB50" i="29" a="1"/>
  <c r="AB50" i="29" s="1"/>
  <c r="AB47" i="29" a="1"/>
  <c r="AB47" i="29" s="1"/>
  <c r="AB48" i="29" a="1"/>
  <c r="AB48" i="29" s="1"/>
  <c r="AB46" i="29" a="1"/>
  <c r="AB46" i="29" s="1"/>
  <c r="AB44" i="29" a="1"/>
  <c r="AB44" i="29" s="1"/>
  <c r="AB45" i="29" a="1"/>
  <c r="AB45" i="29" s="1"/>
  <c r="AB42" i="29" a="1"/>
  <c r="AB42" i="29" s="1"/>
  <c r="AB43" i="29" a="1"/>
  <c r="AB43" i="29" s="1"/>
  <c r="AB40" i="29" a="1"/>
  <c r="AB40" i="29" s="1"/>
  <c r="AB41" i="29" a="1"/>
  <c r="AB41" i="29" s="1"/>
  <c r="AB38" i="29" a="1"/>
  <c r="AB38" i="29" s="1"/>
  <c r="AB39" i="29" a="1"/>
  <c r="AB39" i="29" s="1"/>
  <c r="AB36" i="29" a="1"/>
  <c r="AB36" i="29" s="1"/>
  <c r="AB37" i="29" a="1"/>
  <c r="AB37" i="29" s="1"/>
  <c r="AB34" i="29" a="1"/>
  <c r="AB34" i="29" s="1"/>
  <c r="AB35" i="29" a="1"/>
  <c r="AB35" i="29" s="1"/>
  <c r="AB32" i="29" a="1"/>
  <c r="AB32" i="29" s="1"/>
  <c r="AB33" i="29" a="1"/>
  <c r="AB33" i="29" s="1"/>
  <c r="AB30" i="29" a="1"/>
  <c r="AB30" i="29" s="1"/>
  <c r="AB31" i="29" a="1"/>
  <c r="AB31" i="29" s="1"/>
  <c r="AB28" i="29" a="1"/>
  <c r="AB28" i="29" s="1"/>
  <c r="AB29" i="29" a="1"/>
  <c r="AB29" i="29" s="1"/>
  <c r="AB26" i="29" a="1"/>
  <c r="AB26" i="29" s="1"/>
  <c r="AB27" i="29" a="1"/>
  <c r="AB27" i="29" s="1"/>
  <c r="AB24" i="29" a="1"/>
  <c r="AB24" i="29" s="1"/>
  <c r="AB25" i="29" a="1"/>
  <c r="AB25" i="29" s="1"/>
  <c r="AB22" i="29" a="1"/>
  <c r="AB22" i="29" s="1"/>
  <c r="AB23" i="29" a="1"/>
  <c r="AB23" i="29" s="1"/>
  <c r="AB20" i="29" a="1"/>
  <c r="AB20" i="29" s="1"/>
  <c r="AB21" i="29" a="1"/>
  <c r="AB21" i="29" s="1"/>
  <c r="AB17" i="29" a="1"/>
  <c r="AB17" i="29" s="1"/>
  <c r="AB18" i="29" a="1"/>
  <c r="AB18" i="29" s="1"/>
  <c r="AB19" i="29" a="1"/>
  <c r="AB19" i="29" s="1"/>
  <c r="AB4" i="29" a="1"/>
  <c r="AB4" i="29" s="1"/>
  <c r="AB5" i="29" a="1"/>
  <c r="AB5" i="29" s="1"/>
  <c r="AB6" i="29" a="1"/>
  <c r="AB6" i="29" s="1"/>
  <c r="AB7" i="29" a="1"/>
  <c r="AB7" i="29" s="1"/>
  <c r="AB8" i="29" a="1"/>
  <c r="AB8" i="29" s="1"/>
  <c r="AB9" i="29" a="1"/>
  <c r="AB9" i="29" s="1"/>
  <c r="AB10" i="29" a="1"/>
  <c r="AB10" i="29" s="1"/>
  <c r="AB11" i="29" a="1"/>
  <c r="AB11" i="29" s="1"/>
  <c r="AB12" i="29" a="1"/>
  <c r="AB12" i="29" s="1"/>
  <c r="AB13" i="29" a="1"/>
  <c r="AB13" i="29" s="1"/>
  <c r="AB14" i="29" a="1"/>
  <c r="AB14" i="29" s="1"/>
  <c r="AB15" i="29" a="1"/>
  <c r="AB15" i="29" s="1"/>
  <c r="AB16" i="29" a="1"/>
  <c r="AB16" i="29" s="1"/>
  <c r="U5" i="29"/>
  <c r="U4" i="29"/>
  <c r="Y4" i="29"/>
  <c r="Y8" i="29"/>
  <c r="Y7" i="29"/>
  <c r="Y6" i="29"/>
  <c r="Y5" i="29"/>
  <c r="G3" i="29"/>
  <c r="M2" i="53"/>
  <c r="B9" i="34"/>
  <c r="C9" i="34" s="1"/>
  <c r="I9" i="34" s="1"/>
  <c r="L11" i="29" l="1"/>
  <c r="I84" i="43"/>
  <c r="L92" i="42"/>
  <c r="M92" i="42" s="1"/>
  <c r="E92" i="42" s="1"/>
  <c r="F92" i="42" a="1"/>
  <c r="F92" i="42" s="1"/>
  <c r="G92" i="42"/>
  <c r="H92" i="42"/>
  <c r="I92" i="42"/>
  <c r="J92" i="42"/>
  <c r="C92" i="42" a="1"/>
  <c r="C92" i="42" s="1"/>
  <c r="L91" i="42"/>
  <c r="M91" i="42" s="1"/>
  <c r="E91" i="42" s="1"/>
  <c r="F91" i="42" a="1"/>
  <c r="F91" i="42" s="1"/>
  <c r="G91" i="42"/>
  <c r="H91" i="42"/>
  <c r="I91" i="42"/>
  <c r="J91" i="42"/>
  <c r="C91" i="42" a="1"/>
  <c r="C91" i="42" s="1"/>
  <c r="L90" i="42"/>
  <c r="M90" i="42" s="1"/>
  <c r="E90" i="42" s="1"/>
  <c r="F90" i="42" a="1"/>
  <c r="F90" i="42" s="1"/>
  <c r="G90" i="42"/>
  <c r="H90" i="42"/>
  <c r="I90" i="42"/>
  <c r="J90" i="42"/>
  <c r="C90" i="42" a="1"/>
  <c r="C90" i="42" s="1"/>
  <c r="L89" i="42"/>
  <c r="M89" i="42" s="1"/>
  <c r="E89" i="42" s="1"/>
  <c r="F89" i="42" a="1"/>
  <c r="F89" i="42" s="1"/>
  <c r="G89" i="42"/>
  <c r="H89" i="42"/>
  <c r="I89" i="42"/>
  <c r="J89" i="42"/>
  <c r="C89" i="42" a="1"/>
  <c r="C89" i="42" s="1"/>
  <c r="L88" i="42"/>
  <c r="M88" i="42" s="1"/>
  <c r="E88" i="42" s="1"/>
  <c r="F88" i="42" a="1"/>
  <c r="F88" i="42" s="1"/>
  <c r="G88" i="42"/>
  <c r="H88" i="42"/>
  <c r="I88" i="42"/>
  <c r="J88" i="42"/>
  <c r="C88" i="42" a="1"/>
  <c r="C88" i="42" s="1"/>
  <c r="L87" i="42"/>
  <c r="M87" i="42" s="1"/>
  <c r="E87" i="42" s="1"/>
  <c r="F87" i="42" a="1"/>
  <c r="F87" i="42" s="1"/>
  <c r="G87" i="42"/>
  <c r="H87" i="42"/>
  <c r="I87" i="42"/>
  <c r="J87" i="42"/>
  <c r="C87" i="42" a="1"/>
  <c r="C87" i="42" s="1"/>
  <c r="L86" i="42"/>
  <c r="M86" i="42" s="1"/>
  <c r="E86" i="42" s="1"/>
  <c r="F86" i="42" a="1"/>
  <c r="F86" i="42" s="1"/>
  <c r="G86" i="42"/>
  <c r="H86" i="42"/>
  <c r="I86" i="42"/>
  <c r="J86" i="42"/>
  <c r="C86" i="42" a="1"/>
  <c r="C86" i="42" s="1"/>
  <c r="L85" i="42"/>
  <c r="M85" i="42" s="1"/>
  <c r="E85" i="42" s="1"/>
  <c r="F85" i="42" a="1"/>
  <c r="F85" i="42" s="1"/>
  <c r="G85" i="42"/>
  <c r="H85" i="42"/>
  <c r="I85" i="42"/>
  <c r="J85" i="42"/>
  <c r="C85" i="42" a="1"/>
  <c r="C85" i="42" s="1"/>
  <c r="E93" i="43"/>
  <c r="G93" i="43"/>
  <c r="H93" i="43"/>
  <c r="I93" i="43"/>
  <c r="J93" i="43"/>
  <c r="B93" i="43" a="1"/>
  <c r="B93" i="43" s="1"/>
  <c r="F92" i="43"/>
  <c r="E91" i="43"/>
  <c r="G91" i="43"/>
  <c r="H91" i="43"/>
  <c r="I91" i="43"/>
  <c r="J91" i="43"/>
  <c r="B91" i="43" a="1"/>
  <c r="B91" i="43" s="1"/>
  <c r="F90" i="43"/>
  <c r="E89" i="43"/>
  <c r="G89" i="43"/>
  <c r="H89" i="43"/>
  <c r="I89" i="43"/>
  <c r="J89" i="43"/>
  <c r="B89" i="43" a="1"/>
  <c r="B89" i="43" s="1"/>
  <c r="F88" i="43"/>
  <c r="E87" i="43"/>
  <c r="G87" i="43"/>
  <c r="H87" i="43"/>
  <c r="I87" i="43"/>
  <c r="J87" i="43"/>
  <c r="B87" i="43" a="1"/>
  <c r="B87" i="43" s="1"/>
  <c r="E86" i="43"/>
  <c r="G86" i="43"/>
  <c r="H86" i="43"/>
  <c r="I86" i="43"/>
  <c r="J86" i="43"/>
  <c r="B86" i="43" a="1"/>
  <c r="B86" i="43" s="1"/>
  <c r="E20" i="43"/>
  <c r="F84" i="43"/>
  <c r="E85" i="43"/>
  <c r="G85" i="43"/>
  <c r="H85" i="43"/>
  <c r="I85" i="43"/>
  <c r="J85" i="43"/>
  <c r="B85" i="43" a="1"/>
  <c r="B85" i="43" s="1"/>
  <c r="E83" i="43"/>
  <c r="G83" i="43"/>
  <c r="H83" i="43"/>
  <c r="I83" i="43"/>
  <c r="J83" i="43"/>
  <c r="B83" i="43" a="1"/>
  <c r="B83" i="43" s="1"/>
  <c r="D1496" i="25"/>
  <c r="U3" i="29"/>
  <c r="G103" i="44" s="1"/>
  <c r="H103" i="44" s="1"/>
  <c r="H81" i="42"/>
  <c r="C81" i="42" a="1"/>
  <c r="C81" i="42" s="1"/>
  <c r="AD19" i="29"/>
  <c r="AD18" i="29"/>
  <c r="F117" i="43" s="1"/>
  <c r="J81" i="42"/>
  <c r="G81" i="42"/>
  <c r="I81" i="42"/>
  <c r="F81" i="42" a="1"/>
  <c r="F81" i="42" s="1"/>
  <c r="L84" i="42"/>
  <c r="M84" i="42" s="1"/>
  <c r="E84" i="42" s="1"/>
  <c r="F84" i="42" a="1"/>
  <c r="F84" i="42" s="1"/>
  <c r="H84" i="42"/>
  <c r="I84" i="42"/>
  <c r="J84" i="42"/>
  <c r="C84" i="42" a="1"/>
  <c r="C84" i="42" s="1"/>
  <c r="G84" i="42"/>
  <c r="L83" i="42"/>
  <c r="M83" i="42" s="1"/>
  <c r="E83" i="42" s="1"/>
  <c r="F83" i="42" a="1"/>
  <c r="F83" i="42" s="1"/>
  <c r="H83" i="42"/>
  <c r="I83" i="42"/>
  <c r="J83" i="42"/>
  <c r="C83" i="42" a="1"/>
  <c r="C83" i="42" s="1"/>
  <c r="G83" i="42"/>
  <c r="L82" i="42"/>
  <c r="M82" i="42" s="1"/>
  <c r="E82" i="42" s="1"/>
  <c r="F82" i="42" a="1"/>
  <c r="F82" i="42" s="1"/>
  <c r="H82" i="42"/>
  <c r="I82" i="42"/>
  <c r="J82" i="42"/>
  <c r="C82" i="42" a="1"/>
  <c r="C82" i="42" s="1"/>
  <c r="G82" i="42"/>
  <c r="E82" i="43"/>
  <c r="G82" i="43"/>
  <c r="H82" i="43"/>
  <c r="I82" i="43"/>
  <c r="J82" i="43"/>
  <c r="B82" i="43" a="1"/>
  <c r="B82" i="43" s="1"/>
  <c r="AD17" i="29"/>
  <c r="F116" i="43" s="1"/>
  <c r="D12" i="42"/>
  <c r="L49" i="42"/>
  <c r="M49" i="42" s="1"/>
  <c r="E49" i="42" s="1"/>
  <c r="L48" i="42"/>
  <c r="M48" i="42" s="1"/>
  <c r="E48" i="42" s="1"/>
  <c r="L45" i="42"/>
  <c r="M45" i="42" s="1"/>
  <c r="E45" i="42" s="1"/>
  <c r="C42" i="42" a="1"/>
  <c r="C42" i="42" s="1"/>
  <c r="U119" i="29"/>
  <c r="AD3" i="29"/>
  <c r="F102" i="43" s="1"/>
  <c r="AD14" i="29"/>
  <c r="F113" i="43" s="1"/>
  <c r="AD15" i="29"/>
  <c r="F114" i="43" s="1"/>
  <c r="AD16" i="29"/>
  <c r="F115" i="43" s="1"/>
  <c r="F80" i="42" a="1"/>
  <c r="F80" i="42" s="1"/>
  <c r="C80" i="42" a="1"/>
  <c r="C80" i="42" s="1"/>
  <c r="G80" i="42"/>
  <c r="H80" i="42"/>
  <c r="I80" i="42"/>
  <c r="J80" i="42"/>
  <c r="F79" i="42" a="1"/>
  <c r="F79" i="42" s="1"/>
  <c r="C79" i="42" a="1"/>
  <c r="C79" i="42" s="1"/>
  <c r="G79" i="42"/>
  <c r="H79" i="42"/>
  <c r="I79" i="42"/>
  <c r="J79" i="42"/>
  <c r="F78" i="42" a="1"/>
  <c r="F78" i="42" s="1"/>
  <c r="C78" i="42" a="1"/>
  <c r="C78" i="42" s="1"/>
  <c r="G78" i="42"/>
  <c r="H78" i="42"/>
  <c r="I78" i="42"/>
  <c r="J78" i="42"/>
  <c r="F77" i="42" a="1"/>
  <c r="F77" i="42" s="1"/>
  <c r="C77" i="42" a="1"/>
  <c r="C77" i="42" s="1"/>
  <c r="G77" i="42"/>
  <c r="H77" i="42"/>
  <c r="I77" i="42"/>
  <c r="J77" i="42"/>
  <c r="F76" i="42" a="1"/>
  <c r="F76" i="42" s="1"/>
  <c r="C76" i="42" a="1"/>
  <c r="C76" i="42" s="1"/>
  <c r="G76" i="42"/>
  <c r="H76" i="42"/>
  <c r="F75" i="42" a="1"/>
  <c r="F75" i="42" s="1"/>
  <c r="C75" i="42" a="1"/>
  <c r="C75" i="42" s="1"/>
  <c r="G75" i="42"/>
  <c r="H75" i="42"/>
  <c r="I75" i="42"/>
  <c r="J75" i="42"/>
  <c r="F74" i="42" a="1"/>
  <c r="F74" i="42" s="1"/>
  <c r="C74" i="42" a="1"/>
  <c r="C74" i="42" s="1"/>
  <c r="G74" i="42"/>
  <c r="H74" i="42"/>
  <c r="F73" i="42" a="1"/>
  <c r="F73" i="42" s="1"/>
  <c r="C73" i="42" a="1"/>
  <c r="C73" i="42" s="1"/>
  <c r="G73" i="42"/>
  <c r="H73" i="42"/>
  <c r="F72" i="42" a="1"/>
  <c r="F72" i="42" s="1"/>
  <c r="C72" i="42" a="1"/>
  <c r="C72" i="42" s="1"/>
  <c r="G72" i="42"/>
  <c r="H72" i="42"/>
  <c r="I72" i="42"/>
  <c r="J72" i="42"/>
  <c r="F71" i="42" a="1"/>
  <c r="F71" i="42" s="1"/>
  <c r="C71" i="42" a="1"/>
  <c r="C71" i="42" s="1"/>
  <c r="G71" i="42"/>
  <c r="H71" i="42"/>
  <c r="I71" i="42"/>
  <c r="J71" i="42"/>
  <c r="F70" i="42" a="1"/>
  <c r="F70" i="42" s="1"/>
  <c r="C70" i="42" a="1"/>
  <c r="C70" i="42" s="1"/>
  <c r="G70" i="42"/>
  <c r="H70" i="42"/>
  <c r="I70" i="42"/>
  <c r="J70" i="42"/>
  <c r="F69" i="42" a="1"/>
  <c r="F69" i="42" s="1"/>
  <c r="C69" i="42" a="1"/>
  <c r="C69" i="42" s="1"/>
  <c r="G69" i="42"/>
  <c r="H69" i="42"/>
  <c r="I69" i="42"/>
  <c r="J69" i="42"/>
  <c r="F68" i="42" a="1"/>
  <c r="F68" i="42" s="1"/>
  <c r="C68" i="42" a="1"/>
  <c r="C68" i="42" s="1"/>
  <c r="G68" i="42"/>
  <c r="H68" i="42"/>
  <c r="I68" i="42"/>
  <c r="J68" i="42"/>
  <c r="F67" i="42" a="1"/>
  <c r="F67" i="42" s="1"/>
  <c r="C67" i="42" a="1"/>
  <c r="C67" i="42" s="1"/>
  <c r="G67" i="42"/>
  <c r="H67" i="42"/>
  <c r="I67" i="42"/>
  <c r="J67" i="42"/>
  <c r="F66" i="42" a="1"/>
  <c r="F66" i="42" s="1"/>
  <c r="C66" i="42" a="1"/>
  <c r="C66" i="42" s="1"/>
  <c r="G66" i="42"/>
  <c r="H66" i="42"/>
  <c r="I66" i="42"/>
  <c r="J66" i="42"/>
  <c r="F65" i="42" a="1"/>
  <c r="F65" i="42" s="1"/>
  <c r="C65" i="42" a="1"/>
  <c r="C65" i="42" s="1"/>
  <c r="G65" i="42"/>
  <c r="H65" i="42"/>
  <c r="I65" i="42"/>
  <c r="J65" i="42"/>
  <c r="F64" i="42" a="1"/>
  <c r="F64" i="42" s="1"/>
  <c r="C64" i="42" a="1"/>
  <c r="C64" i="42" s="1"/>
  <c r="G64" i="42"/>
  <c r="H64" i="42"/>
  <c r="F63" i="42" a="1"/>
  <c r="F63" i="42" s="1"/>
  <c r="C63" i="42" a="1"/>
  <c r="C63" i="42" s="1"/>
  <c r="G63" i="42"/>
  <c r="H63" i="42"/>
  <c r="I63" i="42"/>
  <c r="J63" i="42"/>
  <c r="F62" i="42" a="1"/>
  <c r="F62" i="42" s="1"/>
  <c r="C62" i="42" a="1"/>
  <c r="C62" i="42" s="1"/>
  <c r="G62" i="42"/>
  <c r="H62" i="42"/>
  <c r="F61" i="42" a="1"/>
  <c r="F61" i="42" s="1"/>
  <c r="C61" i="42" a="1"/>
  <c r="C61" i="42" s="1"/>
  <c r="G61" i="42"/>
  <c r="H61" i="42"/>
  <c r="I61" i="42"/>
  <c r="J61" i="42"/>
  <c r="F60" i="42" a="1"/>
  <c r="F60" i="42" s="1"/>
  <c r="C60" i="42" a="1"/>
  <c r="C60" i="42" s="1"/>
  <c r="G60" i="42"/>
  <c r="H60" i="42"/>
  <c r="I60" i="42"/>
  <c r="J60" i="42"/>
  <c r="F59" i="42" a="1"/>
  <c r="F59" i="42" s="1"/>
  <c r="C59" i="42" a="1"/>
  <c r="C59" i="42" s="1"/>
  <c r="G59" i="42"/>
  <c r="H59" i="42"/>
  <c r="F58" i="42" a="1"/>
  <c r="F58" i="42" s="1"/>
  <c r="C58" i="42" a="1"/>
  <c r="C58" i="42" s="1"/>
  <c r="G58" i="42"/>
  <c r="H58" i="42"/>
  <c r="I58" i="42"/>
  <c r="J58" i="42"/>
  <c r="F57" i="42" a="1"/>
  <c r="F57" i="42" s="1"/>
  <c r="C57" i="42" a="1"/>
  <c r="C57" i="42" s="1"/>
  <c r="G57" i="42"/>
  <c r="H57" i="42"/>
  <c r="F56" i="42" a="1"/>
  <c r="F56" i="42" s="1"/>
  <c r="C56" i="42" a="1"/>
  <c r="C56" i="42" s="1"/>
  <c r="G56" i="42"/>
  <c r="H56" i="42"/>
  <c r="I56" i="42"/>
  <c r="J56" i="42"/>
  <c r="F55" i="42" a="1"/>
  <c r="F55" i="42" s="1"/>
  <c r="C55" i="42" a="1"/>
  <c r="C55" i="42" s="1"/>
  <c r="G55" i="42"/>
  <c r="H55" i="42"/>
  <c r="I55" i="42"/>
  <c r="J55" i="42"/>
  <c r="F54" i="42" a="1"/>
  <c r="F54" i="42" s="1"/>
  <c r="C54" i="42" a="1"/>
  <c r="C54" i="42" s="1"/>
  <c r="G54" i="42"/>
  <c r="H54" i="42"/>
  <c r="I54" i="42"/>
  <c r="J54" i="42"/>
  <c r="F53" i="42" a="1"/>
  <c r="F53" i="42" s="1"/>
  <c r="C53" i="42" a="1"/>
  <c r="C53" i="42" s="1"/>
  <c r="G53" i="42"/>
  <c r="H53" i="42"/>
  <c r="I53" i="42"/>
  <c r="J53" i="42"/>
  <c r="F52" i="42" a="1"/>
  <c r="F52" i="42" s="1"/>
  <c r="C52" i="42" a="1"/>
  <c r="C52" i="42" s="1"/>
  <c r="G52" i="42"/>
  <c r="H52" i="42"/>
  <c r="I52" i="42"/>
  <c r="J52" i="42"/>
  <c r="F51" i="42" a="1"/>
  <c r="F51" i="42" s="1"/>
  <c r="C51" i="42" a="1"/>
  <c r="C51" i="42" s="1"/>
  <c r="G51" i="42"/>
  <c r="H51" i="42"/>
  <c r="I51" i="42"/>
  <c r="J51" i="42"/>
  <c r="F50" i="42" a="1"/>
  <c r="F50" i="42" s="1"/>
  <c r="C50" i="42" a="1"/>
  <c r="C50" i="42" s="1"/>
  <c r="G50" i="42"/>
  <c r="H50" i="42"/>
  <c r="I50" i="42"/>
  <c r="J50" i="42"/>
  <c r="F49" i="42" a="1"/>
  <c r="F49" i="42" s="1"/>
  <c r="C49" i="42" a="1"/>
  <c r="C49" i="42" s="1"/>
  <c r="G49" i="42"/>
  <c r="H49" i="42"/>
  <c r="F48" i="42" a="1"/>
  <c r="F48" i="42" s="1"/>
  <c r="C48" i="42" a="1"/>
  <c r="C48" i="42" s="1"/>
  <c r="G48" i="42"/>
  <c r="H48" i="42"/>
  <c r="I48" i="42"/>
  <c r="J48" i="42"/>
  <c r="F47" i="42" a="1"/>
  <c r="F47" i="42" s="1"/>
  <c r="C47" i="42" a="1"/>
  <c r="C47" i="42" s="1"/>
  <c r="G47" i="42"/>
  <c r="H47" i="42"/>
  <c r="I47" i="42"/>
  <c r="J47" i="42"/>
  <c r="F46" i="42" a="1"/>
  <c r="F46" i="42" s="1"/>
  <c r="C46" i="42" a="1"/>
  <c r="C46" i="42" s="1"/>
  <c r="G46" i="42"/>
  <c r="H46" i="42"/>
  <c r="I46" i="42"/>
  <c r="J46" i="42"/>
  <c r="F45" i="42" a="1"/>
  <c r="F45" i="42" s="1"/>
  <c r="C45" i="42" a="1"/>
  <c r="C45" i="42" s="1"/>
  <c r="G45" i="42"/>
  <c r="H45" i="42"/>
  <c r="I45" i="42"/>
  <c r="J45" i="42"/>
  <c r="F44" i="42" a="1"/>
  <c r="F44" i="42" s="1"/>
  <c r="C44" i="42" a="1"/>
  <c r="C44" i="42" s="1"/>
  <c r="G44" i="42"/>
  <c r="H44" i="42"/>
  <c r="I44" i="42"/>
  <c r="J44" i="42"/>
  <c r="F43" i="42" a="1"/>
  <c r="F43" i="42" s="1"/>
  <c r="C43" i="42" a="1"/>
  <c r="C43" i="42" s="1"/>
  <c r="G43" i="42"/>
  <c r="H43" i="42"/>
  <c r="F42" i="42" a="1"/>
  <c r="F42" i="42" s="1"/>
  <c r="G42" i="42"/>
  <c r="H42" i="42"/>
  <c r="I42" i="42"/>
  <c r="J42" i="42"/>
  <c r="F41" i="42" a="1"/>
  <c r="F41" i="42" s="1"/>
  <c r="C41" i="42" a="1"/>
  <c r="C41" i="42" s="1"/>
  <c r="G41" i="42"/>
  <c r="H41" i="42"/>
  <c r="I41" i="42"/>
  <c r="J41" i="42"/>
  <c r="F40" i="42" a="1"/>
  <c r="F40" i="42" s="1"/>
  <c r="C40" i="42" a="1"/>
  <c r="C40" i="42" s="1"/>
  <c r="G40" i="42"/>
  <c r="H40" i="42"/>
  <c r="F39" i="42" a="1"/>
  <c r="F39" i="42" s="1"/>
  <c r="C39" i="42" a="1"/>
  <c r="C39" i="42" s="1"/>
  <c r="G39" i="42"/>
  <c r="H39" i="42"/>
  <c r="I39" i="42"/>
  <c r="F38" i="42" a="1"/>
  <c r="F38" i="42" s="1"/>
  <c r="C38" i="42" a="1"/>
  <c r="C38" i="42" s="1"/>
  <c r="G38" i="42"/>
  <c r="H38" i="42"/>
  <c r="I38" i="42"/>
  <c r="F37" i="42" a="1"/>
  <c r="F37" i="42" s="1"/>
  <c r="C37" i="42" a="1"/>
  <c r="C37" i="42" s="1"/>
  <c r="G37" i="42"/>
  <c r="H37" i="42"/>
  <c r="F36" i="42" a="1"/>
  <c r="F36" i="42" s="1"/>
  <c r="C36" i="42" a="1"/>
  <c r="C36" i="42" s="1"/>
  <c r="G36" i="42"/>
  <c r="H36" i="42"/>
  <c r="F35" i="42" a="1"/>
  <c r="F35" i="42" s="1"/>
  <c r="C35" i="42" a="1"/>
  <c r="C35" i="42" s="1"/>
  <c r="G35" i="42"/>
  <c r="H35" i="42"/>
  <c r="F34" i="42" a="1"/>
  <c r="F34" i="42" s="1"/>
  <c r="C34" i="42" a="1"/>
  <c r="C34" i="42" s="1"/>
  <c r="G34" i="42"/>
  <c r="H34" i="42"/>
  <c r="I34" i="42"/>
  <c r="F33" i="42" a="1"/>
  <c r="F33" i="42" s="1"/>
  <c r="C33" i="42" a="1"/>
  <c r="C33" i="42" s="1"/>
  <c r="G33" i="42"/>
  <c r="H33" i="42"/>
  <c r="I33" i="42"/>
  <c r="F32" i="42" a="1"/>
  <c r="F32" i="42" s="1"/>
  <c r="C32" i="42" a="1"/>
  <c r="C32" i="42" s="1"/>
  <c r="G32" i="42"/>
  <c r="H32" i="42"/>
  <c r="I32" i="42"/>
  <c r="J32" i="42"/>
  <c r="F31" i="42" a="1"/>
  <c r="F31" i="42" s="1"/>
  <c r="C31" i="42" a="1"/>
  <c r="C31" i="42" s="1"/>
  <c r="G31" i="42"/>
  <c r="H31" i="42"/>
  <c r="I31" i="42"/>
  <c r="J31" i="42"/>
  <c r="F30" i="42" a="1"/>
  <c r="F30" i="42" s="1"/>
  <c r="C30" i="42" a="1"/>
  <c r="C30" i="42" s="1"/>
  <c r="G30" i="42"/>
  <c r="H30" i="42"/>
  <c r="F29" i="42" a="1"/>
  <c r="F29" i="42" s="1"/>
  <c r="C29" i="42" a="1"/>
  <c r="C29" i="42" s="1"/>
  <c r="G29" i="42"/>
  <c r="H29" i="42"/>
  <c r="F28" i="42" a="1"/>
  <c r="F28" i="42" s="1"/>
  <c r="C28" i="42" a="1"/>
  <c r="C28" i="42" s="1"/>
  <c r="G28" i="42"/>
  <c r="H28" i="42"/>
  <c r="F27" i="42" a="1"/>
  <c r="F27" i="42" s="1"/>
  <c r="C27" i="42" a="1"/>
  <c r="C27" i="42" s="1"/>
  <c r="G27" i="42"/>
  <c r="H27" i="42"/>
  <c r="F26" i="42" a="1"/>
  <c r="F26" i="42" s="1"/>
  <c r="C26" i="42" a="1"/>
  <c r="C26" i="42" s="1"/>
  <c r="G26" i="42"/>
  <c r="H26" i="42"/>
  <c r="F25" i="42" a="1"/>
  <c r="F25" i="42" s="1"/>
  <c r="C25" i="42" a="1"/>
  <c r="C25" i="42" s="1"/>
  <c r="G25" i="42"/>
  <c r="H25" i="42"/>
  <c r="F24" i="42" a="1"/>
  <c r="F24" i="42" s="1"/>
  <c r="C24" i="42" a="1"/>
  <c r="C24" i="42" s="1"/>
  <c r="G24" i="42"/>
  <c r="H24" i="42"/>
  <c r="F23" i="42" a="1"/>
  <c r="F23" i="42" s="1"/>
  <c r="C23" i="42" a="1"/>
  <c r="C23" i="42" s="1"/>
  <c r="G23" i="42"/>
  <c r="H23" i="42"/>
  <c r="F22" i="42" a="1"/>
  <c r="F22" i="42" s="1"/>
  <c r="C22" i="42" a="1"/>
  <c r="C22" i="42" s="1"/>
  <c r="G22" i="42"/>
  <c r="H22" i="42"/>
  <c r="F21" i="42" a="1"/>
  <c r="F21" i="42" s="1"/>
  <c r="C21" i="42" a="1"/>
  <c r="C21" i="42" s="1"/>
  <c r="G21" i="42"/>
  <c r="H21" i="42"/>
  <c r="F20" i="42" a="1"/>
  <c r="F20" i="42" s="1"/>
  <c r="C20" i="42" a="1"/>
  <c r="C20" i="42" s="1"/>
  <c r="G20" i="42"/>
  <c r="H20" i="42"/>
  <c r="F19" i="42" a="1"/>
  <c r="F19" i="42" s="1"/>
  <c r="C19" i="42" a="1"/>
  <c r="C19" i="42" s="1"/>
  <c r="G19" i="42"/>
  <c r="H19" i="42"/>
  <c r="F18" i="42" a="1"/>
  <c r="F18" i="42" s="1"/>
  <c r="C18" i="42" a="1"/>
  <c r="C18" i="42" s="1"/>
  <c r="G18" i="42"/>
  <c r="H18" i="42"/>
  <c r="I18" i="42"/>
  <c r="J18" i="42"/>
  <c r="F17" i="42" a="1"/>
  <c r="F17" i="42" s="1"/>
  <c r="C17" i="42" a="1"/>
  <c r="C17" i="42" s="1"/>
  <c r="G17" i="42"/>
  <c r="H17" i="42"/>
  <c r="F16" i="42" a="1"/>
  <c r="F16" i="42" s="1"/>
  <c r="C16" i="42" a="1"/>
  <c r="C16" i="42" s="1"/>
  <c r="G16" i="42"/>
  <c r="H16" i="42"/>
  <c r="F15" i="42" a="1"/>
  <c r="F15" i="42" s="1"/>
  <c r="C15" i="42" a="1"/>
  <c r="C15" i="42" s="1"/>
  <c r="G15" i="42"/>
  <c r="H15" i="42"/>
  <c r="F14" i="42" a="1"/>
  <c r="F14" i="42" s="1"/>
  <c r="C14" i="42" a="1"/>
  <c r="C14" i="42" s="1"/>
  <c r="G14" i="42"/>
  <c r="H14" i="42"/>
  <c r="F13" i="42" a="1"/>
  <c r="F13" i="42" s="1"/>
  <c r="C13" i="42" a="1"/>
  <c r="C13" i="42" s="1"/>
  <c r="G13" i="42"/>
  <c r="H13" i="42"/>
  <c r="R3" i="29" a="1"/>
  <c r="R3" i="29" s="1"/>
  <c r="Q3" i="29" a="1"/>
  <c r="Q3" i="29" s="1"/>
  <c r="P3" i="29" a="1"/>
  <c r="P3" i="29" s="1"/>
  <c r="E81" i="43"/>
  <c r="G81" i="43"/>
  <c r="H81" i="43"/>
  <c r="I81" i="43"/>
  <c r="J81" i="43"/>
  <c r="B81" i="43" a="1"/>
  <c r="B81" i="43" s="1"/>
  <c r="E80" i="43"/>
  <c r="G80" i="43"/>
  <c r="H80" i="43"/>
  <c r="I80" i="43"/>
  <c r="J80" i="43"/>
  <c r="B80" i="43" a="1"/>
  <c r="B80" i="43" s="1"/>
  <c r="E79" i="43"/>
  <c r="G79" i="43"/>
  <c r="H79" i="43"/>
  <c r="I79" i="43"/>
  <c r="J79" i="43"/>
  <c r="B79" i="43" a="1"/>
  <c r="B79" i="43" s="1"/>
  <c r="E78" i="43"/>
  <c r="G78" i="43"/>
  <c r="H78" i="43"/>
  <c r="I78" i="43"/>
  <c r="J78" i="43"/>
  <c r="B78" i="43" a="1"/>
  <c r="B78" i="43" s="1"/>
  <c r="E77" i="43"/>
  <c r="G77" i="43"/>
  <c r="H77" i="43"/>
  <c r="J77" i="43"/>
  <c r="B77" i="43" a="1"/>
  <c r="B77" i="43" s="1"/>
  <c r="E76" i="43"/>
  <c r="G76" i="43"/>
  <c r="H76" i="43"/>
  <c r="I76" i="43"/>
  <c r="J76" i="43"/>
  <c r="B76" i="43" a="1"/>
  <c r="B76" i="43" s="1"/>
  <c r="E75" i="43"/>
  <c r="G75" i="43"/>
  <c r="H75" i="43"/>
  <c r="J75" i="43"/>
  <c r="B75" i="43" a="1"/>
  <c r="B75" i="43" s="1"/>
  <c r="E74" i="43"/>
  <c r="G74" i="43"/>
  <c r="H74" i="43"/>
  <c r="J74" i="43"/>
  <c r="B74" i="43" a="1"/>
  <c r="B74" i="43" s="1"/>
  <c r="E73" i="43"/>
  <c r="G73" i="43"/>
  <c r="H73" i="43"/>
  <c r="I73" i="43"/>
  <c r="B73" i="43" a="1"/>
  <c r="B73" i="43" s="1"/>
  <c r="E72" i="43"/>
  <c r="G72" i="43"/>
  <c r="H72" i="43"/>
  <c r="I72" i="43"/>
  <c r="J72" i="43"/>
  <c r="B72" i="43" a="1"/>
  <c r="B72" i="43" s="1"/>
  <c r="E71" i="43"/>
  <c r="G71" i="43"/>
  <c r="H71" i="43"/>
  <c r="I71" i="43"/>
  <c r="J71" i="43"/>
  <c r="B71" i="43" a="1"/>
  <c r="B71" i="43" s="1"/>
  <c r="E70" i="43"/>
  <c r="G70" i="43"/>
  <c r="H70" i="43"/>
  <c r="I70" i="43"/>
  <c r="J70" i="43"/>
  <c r="B70" i="43" a="1"/>
  <c r="B70" i="43" s="1"/>
  <c r="E69" i="43"/>
  <c r="G69" i="43"/>
  <c r="H69" i="43"/>
  <c r="I69" i="43"/>
  <c r="J69" i="43"/>
  <c r="B69" i="43" a="1"/>
  <c r="B69" i="43" s="1"/>
  <c r="E68" i="43"/>
  <c r="G68" i="43"/>
  <c r="H68" i="43"/>
  <c r="I68" i="43"/>
  <c r="J68" i="43"/>
  <c r="B68" i="43" a="1"/>
  <c r="B68" i="43" s="1"/>
  <c r="E67" i="43"/>
  <c r="G67" i="43"/>
  <c r="H67" i="43"/>
  <c r="I67" i="43"/>
  <c r="J67" i="43"/>
  <c r="B67" i="43" a="1"/>
  <c r="B67" i="43" s="1"/>
  <c r="E66" i="43"/>
  <c r="G66" i="43"/>
  <c r="H66" i="43"/>
  <c r="I66" i="43"/>
  <c r="J66" i="43"/>
  <c r="B66" i="43" a="1"/>
  <c r="B66" i="43" s="1"/>
  <c r="E65" i="43"/>
  <c r="G65" i="43"/>
  <c r="H65" i="43"/>
  <c r="J65" i="43"/>
  <c r="B65" i="43" a="1"/>
  <c r="B65" i="43" s="1"/>
  <c r="E64" i="43"/>
  <c r="G64" i="43"/>
  <c r="H64" i="43"/>
  <c r="I64" i="43"/>
  <c r="J64" i="43"/>
  <c r="B64" i="43" a="1"/>
  <c r="B64" i="43" s="1"/>
  <c r="E63" i="43"/>
  <c r="G63" i="43"/>
  <c r="H63" i="43"/>
  <c r="J63" i="43"/>
  <c r="B63" i="43" a="1"/>
  <c r="B63" i="43" s="1"/>
  <c r="E62" i="43"/>
  <c r="G62" i="43"/>
  <c r="H62" i="43"/>
  <c r="I62" i="43"/>
  <c r="J62" i="43"/>
  <c r="B62" i="43" a="1"/>
  <c r="B62" i="43" s="1"/>
  <c r="E61" i="43"/>
  <c r="G61" i="43"/>
  <c r="H61" i="43"/>
  <c r="I61" i="43"/>
  <c r="J61" i="43"/>
  <c r="B61" i="43" a="1"/>
  <c r="B61" i="43" s="1"/>
  <c r="E60" i="43"/>
  <c r="G60" i="43"/>
  <c r="H60" i="43"/>
  <c r="J60" i="43"/>
  <c r="B60" i="43" a="1"/>
  <c r="B60" i="43" s="1"/>
  <c r="E59" i="43"/>
  <c r="G59" i="43"/>
  <c r="H59" i="43"/>
  <c r="I59" i="43"/>
  <c r="J59" i="43"/>
  <c r="B59" i="43" a="1"/>
  <c r="B59" i="43" s="1"/>
  <c r="E58" i="43"/>
  <c r="G58" i="43"/>
  <c r="H58" i="43"/>
  <c r="J58" i="43"/>
  <c r="B58" i="43" a="1"/>
  <c r="B58" i="43" s="1"/>
  <c r="E57" i="43"/>
  <c r="G57" i="43"/>
  <c r="H57" i="43"/>
  <c r="I57" i="43"/>
  <c r="J57" i="43"/>
  <c r="B57" i="43" a="1"/>
  <c r="B57" i="43" s="1"/>
  <c r="E56" i="43"/>
  <c r="G56" i="43"/>
  <c r="H56" i="43"/>
  <c r="I56" i="43"/>
  <c r="J56" i="43"/>
  <c r="B56" i="43" a="1"/>
  <c r="B56" i="43" s="1"/>
  <c r="E55" i="43"/>
  <c r="G55" i="43"/>
  <c r="H55" i="43"/>
  <c r="I55" i="43"/>
  <c r="J55" i="43"/>
  <c r="B55" i="43" a="1"/>
  <c r="B55" i="43" s="1"/>
  <c r="E54" i="43"/>
  <c r="G54" i="43"/>
  <c r="H54" i="43"/>
  <c r="I54" i="43"/>
  <c r="J54" i="43"/>
  <c r="B54" i="43" a="1"/>
  <c r="B54" i="43" s="1"/>
  <c r="E53" i="43"/>
  <c r="G53" i="43"/>
  <c r="H53" i="43"/>
  <c r="I53" i="43"/>
  <c r="J53" i="43"/>
  <c r="B53" i="43" a="1"/>
  <c r="B53" i="43" s="1"/>
  <c r="E52" i="43"/>
  <c r="G52" i="43"/>
  <c r="H52" i="43"/>
  <c r="I52" i="43"/>
  <c r="J52" i="43"/>
  <c r="B52" i="43" a="1"/>
  <c r="B52" i="43" s="1"/>
  <c r="E51" i="43"/>
  <c r="G51" i="43"/>
  <c r="H51" i="43"/>
  <c r="I51" i="43"/>
  <c r="J51" i="43"/>
  <c r="B51" i="43" a="1"/>
  <c r="B51" i="43" s="1"/>
  <c r="E50" i="43"/>
  <c r="G50" i="43"/>
  <c r="H50" i="43"/>
  <c r="J50" i="43"/>
  <c r="B50" i="43" a="1"/>
  <c r="B50" i="43" s="1"/>
  <c r="E49" i="43"/>
  <c r="G49" i="43"/>
  <c r="H49" i="43"/>
  <c r="I49" i="43"/>
  <c r="J49" i="43"/>
  <c r="B49" i="43" a="1"/>
  <c r="B49" i="43" s="1"/>
  <c r="E48" i="43"/>
  <c r="G48" i="43"/>
  <c r="H48" i="43"/>
  <c r="I48" i="43"/>
  <c r="J48" i="43"/>
  <c r="B48" i="43" a="1"/>
  <c r="B48" i="43" s="1"/>
  <c r="E47" i="43"/>
  <c r="G47" i="43"/>
  <c r="H47" i="43"/>
  <c r="I47" i="43"/>
  <c r="J47" i="43"/>
  <c r="B47" i="43" a="1"/>
  <c r="B47" i="43" s="1"/>
  <c r="E46" i="43"/>
  <c r="G46" i="43"/>
  <c r="H46" i="43"/>
  <c r="I46" i="43"/>
  <c r="J46" i="43"/>
  <c r="B46" i="43" a="1"/>
  <c r="B46" i="43" s="1"/>
  <c r="E45" i="43"/>
  <c r="G45" i="43"/>
  <c r="H45" i="43"/>
  <c r="I45" i="43"/>
  <c r="J45" i="43"/>
  <c r="B45" i="43" a="1"/>
  <c r="B45" i="43" s="1"/>
  <c r="E44" i="43"/>
  <c r="G44" i="43"/>
  <c r="H44" i="43"/>
  <c r="J44" i="43"/>
  <c r="B44" i="43" a="1"/>
  <c r="B44" i="43" s="1"/>
  <c r="E43" i="43"/>
  <c r="G43" i="43"/>
  <c r="H43" i="43"/>
  <c r="I43" i="43"/>
  <c r="J43" i="43"/>
  <c r="B43" i="43" a="1"/>
  <c r="B43" i="43" s="1"/>
  <c r="E42" i="43"/>
  <c r="G42" i="43"/>
  <c r="H42" i="43"/>
  <c r="I42" i="43"/>
  <c r="J42" i="43"/>
  <c r="B42" i="43" a="1"/>
  <c r="B42" i="43" s="1"/>
  <c r="E41" i="43"/>
  <c r="G41" i="43"/>
  <c r="H41" i="43"/>
  <c r="J41" i="43"/>
  <c r="B41" i="43" a="1"/>
  <c r="B41" i="43" s="1"/>
  <c r="E40" i="43"/>
  <c r="G40" i="43"/>
  <c r="H40" i="43"/>
  <c r="J40" i="43"/>
  <c r="B40" i="43" a="1"/>
  <c r="B40" i="43" s="1"/>
  <c r="E39" i="43"/>
  <c r="G39" i="43"/>
  <c r="H39" i="43"/>
  <c r="J39" i="43"/>
  <c r="B39" i="43" a="1"/>
  <c r="B39" i="43" s="1"/>
  <c r="E38" i="43"/>
  <c r="G38" i="43"/>
  <c r="H38" i="43"/>
  <c r="J38" i="43"/>
  <c r="B38" i="43" a="1"/>
  <c r="B38" i="43" s="1"/>
  <c r="E37" i="43"/>
  <c r="G37" i="43"/>
  <c r="H37" i="43"/>
  <c r="J37" i="43"/>
  <c r="B37" i="43" a="1"/>
  <c r="B37" i="43" s="1"/>
  <c r="E36" i="43"/>
  <c r="G36" i="43"/>
  <c r="H36" i="43"/>
  <c r="J36" i="43"/>
  <c r="B36" i="43" a="1"/>
  <c r="B36" i="43" s="1"/>
  <c r="E35" i="43"/>
  <c r="G35" i="43"/>
  <c r="H35" i="43"/>
  <c r="J35" i="43"/>
  <c r="B35" i="43" a="1"/>
  <c r="B35" i="43" s="1"/>
  <c r="E34" i="43"/>
  <c r="G34" i="43"/>
  <c r="H34" i="43"/>
  <c r="J34" i="43"/>
  <c r="B34" i="43" a="1"/>
  <c r="B34" i="43" s="1"/>
  <c r="E33" i="43"/>
  <c r="G33" i="43"/>
  <c r="H33" i="43"/>
  <c r="I33" i="43"/>
  <c r="J33" i="43"/>
  <c r="B33" i="43" a="1"/>
  <c r="B33" i="43" s="1"/>
  <c r="E32" i="43"/>
  <c r="G32" i="43"/>
  <c r="H32" i="43"/>
  <c r="I32" i="43"/>
  <c r="J32" i="43"/>
  <c r="B32" i="43" a="1"/>
  <c r="B32" i="43" s="1"/>
  <c r="E31" i="43"/>
  <c r="G31" i="43"/>
  <c r="H31" i="43"/>
  <c r="J31" i="43"/>
  <c r="B31" i="43" a="1"/>
  <c r="B31" i="43" s="1"/>
  <c r="E30" i="43"/>
  <c r="G30" i="43"/>
  <c r="H30" i="43"/>
  <c r="J30" i="43"/>
  <c r="B30" i="43" a="1"/>
  <c r="B30" i="43" s="1"/>
  <c r="E29" i="43"/>
  <c r="G29" i="43"/>
  <c r="H29" i="43"/>
  <c r="J29" i="43"/>
  <c r="B29" i="43" a="1"/>
  <c r="B29" i="43" s="1"/>
  <c r="E28" i="43"/>
  <c r="G28" i="43"/>
  <c r="H28" i="43"/>
  <c r="J28" i="43"/>
  <c r="B28" i="43" a="1"/>
  <c r="B28" i="43" s="1"/>
  <c r="E27" i="43"/>
  <c r="G27" i="43"/>
  <c r="H27" i="43"/>
  <c r="J27" i="43"/>
  <c r="B27" i="43" a="1"/>
  <c r="B27" i="43" s="1"/>
  <c r="E26" i="43"/>
  <c r="G26" i="43"/>
  <c r="H26" i="43"/>
  <c r="J26" i="43"/>
  <c r="B26" i="43" a="1"/>
  <c r="B26" i="43" s="1"/>
  <c r="E25" i="43"/>
  <c r="G25" i="43"/>
  <c r="H25" i="43"/>
  <c r="J25" i="43"/>
  <c r="B25" i="43" a="1"/>
  <c r="B25" i="43" s="1"/>
  <c r="E24" i="43"/>
  <c r="G24" i="43"/>
  <c r="H24" i="43"/>
  <c r="J24" i="43"/>
  <c r="B24" i="43" a="1"/>
  <c r="B24" i="43" s="1"/>
  <c r="E23" i="43"/>
  <c r="G23" i="43"/>
  <c r="H23" i="43"/>
  <c r="J23" i="43"/>
  <c r="B23" i="43" a="1"/>
  <c r="B23" i="43" s="1"/>
  <c r="E22" i="43"/>
  <c r="G22" i="43"/>
  <c r="H22" i="43"/>
  <c r="J22" i="43"/>
  <c r="B22" i="43" a="1"/>
  <c r="B22" i="43" s="1"/>
  <c r="E21" i="43"/>
  <c r="G21" i="43"/>
  <c r="H21" i="43"/>
  <c r="J21" i="43"/>
  <c r="B21" i="43" a="1"/>
  <c r="B21" i="43" s="1"/>
  <c r="G20" i="43"/>
  <c r="H20" i="43"/>
  <c r="J20" i="43"/>
  <c r="B20" i="43" a="1"/>
  <c r="B20" i="43" s="1"/>
  <c r="E19" i="43"/>
  <c r="G19" i="43"/>
  <c r="H19" i="43"/>
  <c r="I19" i="43"/>
  <c r="J19" i="43"/>
  <c r="B19" i="43" a="1"/>
  <c r="B19" i="43" s="1"/>
  <c r="E18" i="43"/>
  <c r="G18" i="43"/>
  <c r="H18" i="43"/>
  <c r="J18" i="43"/>
  <c r="B18" i="43" a="1"/>
  <c r="B18" i="43" s="1"/>
  <c r="E17" i="43"/>
  <c r="G17" i="43"/>
  <c r="H17" i="43"/>
  <c r="J17" i="43"/>
  <c r="B17" i="43" a="1"/>
  <c r="B17" i="43" s="1"/>
  <c r="E16" i="43"/>
  <c r="G16" i="43"/>
  <c r="H16" i="43"/>
  <c r="J16" i="43"/>
  <c r="B16" i="43" a="1"/>
  <c r="B16" i="43" s="1"/>
  <c r="E15" i="43"/>
  <c r="G15" i="43"/>
  <c r="H15" i="43"/>
  <c r="J15" i="43"/>
  <c r="B15" i="43" a="1"/>
  <c r="B15" i="43" s="1"/>
  <c r="E14" i="43"/>
  <c r="G14" i="43"/>
  <c r="H14" i="43"/>
  <c r="J14" i="43"/>
  <c r="B14" i="43" a="1"/>
  <c r="B14" i="43" s="1"/>
  <c r="C15" i="34"/>
  <c r="B10" i="34"/>
  <c r="C10" i="34" s="1"/>
  <c r="B11" i="34"/>
  <c r="C11" i="34" s="1"/>
  <c r="B12" i="34"/>
  <c r="C12" i="34" s="1"/>
  <c r="B13" i="34"/>
  <c r="C13" i="34" s="1"/>
  <c r="B14" i="34"/>
  <c r="AA113" i="29"/>
  <c r="AA69" i="29"/>
  <c r="AD12" i="29"/>
  <c r="F111" i="43" s="1"/>
  <c r="AD13" i="29"/>
  <c r="F112" i="43" s="1"/>
  <c r="AD11" i="29"/>
  <c r="F110" i="43" s="1"/>
  <c r="AD6" i="29"/>
  <c r="F105" i="43" s="1"/>
  <c r="AA91" i="29"/>
  <c r="AA92" i="29"/>
  <c r="AA82" i="29"/>
  <c r="AD7" i="29"/>
  <c r="F106" i="43" s="1"/>
  <c r="AD4" i="29"/>
  <c r="F103" i="43" s="1"/>
  <c r="AD5" i="29"/>
  <c r="F104" i="43" s="1"/>
  <c r="AD8" i="29"/>
  <c r="F107" i="43" s="1"/>
  <c r="AD9" i="29"/>
  <c r="F108" i="43" s="1"/>
  <c r="AD10" i="29"/>
  <c r="F109" i="43" s="1"/>
  <c r="AA83" i="29"/>
  <c r="AA80" i="29"/>
  <c r="AA79" i="29"/>
  <c r="AA81" i="29"/>
  <c r="AA85" i="29"/>
  <c r="AA84" i="29"/>
  <c r="AA51" i="29"/>
  <c r="AA58" i="29"/>
  <c r="AA59" i="29"/>
  <c r="AA60" i="29"/>
  <c r="AA45" i="29"/>
  <c r="AA56" i="29"/>
  <c r="AA72" i="29"/>
  <c r="AA73" i="29"/>
  <c r="AA78" i="29"/>
  <c r="V4" i="29"/>
  <c r="X4" i="29" s="1"/>
  <c r="V5" i="29"/>
  <c r="X5" i="29" s="1"/>
  <c r="V6" i="29"/>
  <c r="X6" i="29" s="1"/>
  <c r="V7" i="29"/>
  <c r="X7" i="29" s="1"/>
  <c r="V8" i="29"/>
  <c r="X8" i="29" s="1"/>
  <c r="V9" i="29"/>
  <c r="X9" i="29" s="1"/>
  <c r="V10" i="29"/>
  <c r="X10" i="29" s="1"/>
  <c r="D94" i="42" l="1"/>
  <c r="G102" i="44"/>
  <c r="H102" i="44" s="1"/>
  <c r="G101" i="44"/>
  <c r="H101" i="44" s="1"/>
  <c r="G104" i="44"/>
  <c r="H104" i="44" s="1"/>
  <c r="G105" i="44"/>
  <c r="H105" i="44" s="1"/>
  <c r="K85" i="42"/>
  <c r="K86" i="42"/>
  <c r="K87" i="42"/>
  <c r="K88" i="42"/>
  <c r="K89" i="42"/>
  <c r="K90" i="42"/>
  <c r="K91" i="42"/>
  <c r="K92" i="42"/>
  <c r="B85" i="42"/>
  <c r="B86" i="42"/>
  <c r="B87" i="42"/>
  <c r="B88" i="42"/>
  <c r="B89" i="42"/>
  <c r="B90" i="42"/>
  <c r="B91" i="42"/>
  <c r="B92" i="42"/>
  <c r="K88" i="43"/>
  <c r="O88" i="43"/>
  <c r="K90" i="43"/>
  <c r="O90" i="43"/>
  <c r="K92" i="43"/>
  <c r="O92" i="43"/>
  <c r="F86" i="43"/>
  <c r="F93" i="43"/>
  <c r="F91" i="43"/>
  <c r="F87" i="43"/>
  <c r="F89" i="43"/>
  <c r="X11" i="29"/>
  <c r="K84" i="43"/>
  <c r="O84" i="43"/>
  <c r="F85" i="43"/>
  <c r="F83" i="43"/>
  <c r="D1497" i="25"/>
  <c r="D1498" i="25" s="1"/>
  <c r="D1499" i="25" s="1"/>
  <c r="K12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13" i="42"/>
  <c r="L12" i="42"/>
  <c r="M12" i="42" s="1"/>
  <c r="E12" i="42" s="1"/>
  <c r="B81" i="42"/>
  <c r="B84" i="42"/>
  <c r="B83" i="42"/>
  <c r="B82" i="42"/>
  <c r="G12" i="42"/>
  <c r="G89" i="44"/>
  <c r="H89" i="44" s="1"/>
  <c r="G99" i="44"/>
  <c r="H99" i="44" s="1"/>
  <c r="G95" i="44"/>
  <c r="H95" i="44" s="1"/>
  <c r="G91" i="44"/>
  <c r="H91" i="44" s="1"/>
  <c r="G98" i="44"/>
  <c r="H98" i="44" s="1"/>
  <c r="G97" i="44"/>
  <c r="H97" i="44" s="1"/>
  <c r="G94" i="44"/>
  <c r="H94" i="44" s="1"/>
  <c r="G90" i="44"/>
  <c r="H90" i="44" s="1"/>
  <c r="G100" i="44"/>
  <c r="H100" i="44" s="1"/>
  <c r="G96" i="44"/>
  <c r="H96" i="44" s="1"/>
  <c r="G93" i="44"/>
  <c r="H93" i="44" s="1"/>
  <c r="F82" i="43"/>
  <c r="O82" i="43" s="1"/>
  <c r="C12" i="42" a="1"/>
  <c r="C12" i="42" s="1"/>
  <c r="F47" i="43"/>
  <c r="K47" i="43" s="1"/>
  <c r="F42" i="43"/>
  <c r="K42" i="43" s="1"/>
  <c r="F19" i="43"/>
  <c r="K19" i="43" s="1"/>
  <c r="B80" i="42"/>
  <c r="B79" i="42"/>
  <c r="B78" i="42"/>
  <c r="B77" i="42"/>
  <c r="B76" i="42"/>
  <c r="B75" i="42"/>
  <c r="B74" i="42"/>
  <c r="B73" i="42"/>
  <c r="B72" i="42"/>
  <c r="B71" i="42"/>
  <c r="B70" i="42"/>
  <c r="B69" i="42"/>
  <c r="B68" i="42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9" i="42"/>
  <c r="B48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B27" i="42"/>
  <c r="B26" i="42"/>
  <c r="B25" i="42"/>
  <c r="B24" i="42"/>
  <c r="B23" i="42"/>
  <c r="B22" i="42"/>
  <c r="B21" i="42"/>
  <c r="B13" i="42"/>
  <c r="B16" i="42"/>
  <c r="B19" i="42"/>
  <c r="B15" i="42"/>
  <c r="B18" i="42"/>
  <c r="B14" i="42"/>
  <c r="B17" i="42"/>
  <c r="B20" i="42"/>
  <c r="F33" i="43"/>
  <c r="K33" i="43" s="1"/>
  <c r="F40" i="43"/>
  <c r="K40" i="43" s="1"/>
  <c r="F49" i="43"/>
  <c r="K49" i="43" s="1"/>
  <c r="F39" i="43"/>
  <c r="K39" i="43" s="1"/>
  <c r="F45" i="43"/>
  <c r="K45" i="43" s="1"/>
  <c r="F48" i="43"/>
  <c r="K48" i="43" s="1"/>
  <c r="F51" i="43"/>
  <c r="K51" i="43" s="1"/>
  <c r="F54" i="43"/>
  <c r="F57" i="43"/>
  <c r="F64" i="43"/>
  <c r="K64" i="43" s="1"/>
  <c r="F67" i="43"/>
  <c r="K67" i="43" s="1"/>
  <c r="F70" i="43"/>
  <c r="K70" i="43" s="1"/>
  <c r="F73" i="43"/>
  <c r="K73" i="43" s="1"/>
  <c r="F76" i="43"/>
  <c r="K76" i="43" s="1"/>
  <c r="F79" i="43"/>
  <c r="K79" i="43" s="1"/>
  <c r="F43" i="43"/>
  <c r="K43" i="43" s="1"/>
  <c r="F46" i="43"/>
  <c r="K46" i="43" s="1"/>
  <c r="F52" i="43"/>
  <c r="K52" i="43" s="1"/>
  <c r="F55" i="43"/>
  <c r="F61" i="43"/>
  <c r="K61" i="43" s="1"/>
  <c r="F68" i="43"/>
  <c r="K68" i="43" s="1"/>
  <c r="F71" i="43"/>
  <c r="K71" i="43" s="1"/>
  <c r="F80" i="43"/>
  <c r="K80" i="43" s="1"/>
  <c r="F32" i="43"/>
  <c r="K32" i="43" s="1"/>
  <c r="F53" i="43"/>
  <c r="F56" i="43"/>
  <c r="F59" i="43"/>
  <c r="K59" i="43" s="1"/>
  <c r="F62" i="43"/>
  <c r="K62" i="43" s="1"/>
  <c r="F66" i="43"/>
  <c r="K66" i="43" s="1"/>
  <c r="F69" i="43"/>
  <c r="K69" i="43" s="1"/>
  <c r="F72" i="43"/>
  <c r="K72" i="43" s="1"/>
  <c r="F78" i="43"/>
  <c r="K78" i="43" s="1"/>
  <c r="F81" i="43"/>
  <c r="K81" i="43" s="1"/>
  <c r="AA57" i="29"/>
  <c r="AA54" i="29"/>
  <c r="AA46" i="29"/>
  <c r="AA52" i="29"/>
  <c r="AA49" i="29"/>
  <c r="AA47" i="29"/>
  <c r="Z4" i="29"/>
  <c r="Z6" i="29"/>
  <c r="AA77" i="29"/>
  <c r="B8" i="34"/>
  <c r="C8" i="34" s="1"/>
  <c r="I8" i="34" s="1"/>
  <c r="Z5" i="29"/>
  <c r="I94" i="43"/>
  <c r="G15" i="34"/>
  <c r="H15" i="34" s="1"/>
  <c r="G14" i="34"/>
  <c r="H14" i="34" s="1"/>
  <c r="G13" i="34"/>
  <c r="H13" i="34" s="1"/>
  <c r="G12" i="34"/>
  <c r="H12" i="34" s="1"/>
  <c r="K89" i="43" l="1"/>
  <c r="O89" i="43"/>
  <c r="K87" i="43"/>
  <c r="O87" i="43"/>
  <c r="K91" i="43"/>
  <c r="O91" i="43"/>
  <c r="K93" i="43"/>
  <c r="O93" i="43"/>
  <c r="K86" i="43"/>
  <c r="O86" i="43"/>
  <c r="K83" i="43"/>
  <c r="O83" i="43"/>
  <c r="K85" i="43"/>
  <c r="O85" i="43"/>
  <c r="D1500" i="25"/>
  <c r="D1501" i="25" s="1"/>
  <c r="K82" i="43"/>
  <c r="O72" i="43"/>
  <c r="K56" i="43"/>
  <c r="O56" i="43"/>
  <c r="K53" i="43"/>
  <c r="O53" i="43"/>
  <c r="K55" i="43"/>
  <c r="O55" i="43"/>
  <c r="K57" i="43"/>
  <c r="O57" i="43"/>
  <c r="K54" i="43"/>
  <c r="O54" i="43"/>
  <c r="AA68" i="29"/>
  <c r="AA35" i="29"/>
  <c r="AA63" i="29"/>
  <c r="AA33" i="29"/>
  <c r="AA44" i="29"/>
  <c r="AA66" i="29"/>
  <c r="AA70" i="29"/>
  <c r="AA71" i="29"/>
  <c r="AA62" i="29"/>
  <c r="AA36" i="29"/>
  <c r="AA43" i="29"/>
  <c r="AA61" i="29"/>
  <c r="C14" i="34"/>
  <c r="V12" i="29"/>
  <c r="V13" i="29"/>
  <c r="Z7" i="29"/>
  <c r="Z8" i="29"/>
  <c r="Z9" i="29"/>
  <c r="Z10" i="29"/>
  <c r="V11" i="29"/>
  <c r="Z11" i="29" s="1"/>
  <c r="Z12" i="29" l="1"/>
  <c r="Z15" i="29" s="1"/>
  <c r="D1502" i="25"/>
  <c r="D1503" i="25" s="1"/>
  <c r="K106" i="44"/>
  <c r="G850" i="55"/>
  <c r="I850" i="55" s="1"/>
  <c r="K850" i="55" s="1"/>
  <c r="F850" i="55"/>
  <c r="D850" i="55" a="1"/>
  <c r="D850" i="55" s="1"/>
  <c r="G849" i="55"/>
  <c r="I849" i="55" s="1"/>
  <c r="K849" i="55" s="1"/>
  <c r="F849" i="55"/>
  <c r="D849" i="55" a="1"/>
  <c r="D849" i="55" s="1"/>
  <c r="G848" i="55"/>
  <c r="I848" i="55" s="1"/>
  <c r="K848" i="55" s="1"/>
  <c r="F848" i="55"/>
  <c r="D848" i="55" a="1"/>
  <c r="D848" i="55" s="1"/>
  <c r="G847" i="55"/>
  <c r="I847" i="55" s="1"/>
  <c r="K847" i="55" s="1"/>
  <c r="F847" i="55"/>
  <c r="D847" i="55" a="1"/>
  <c r="D847" i="55" s="1"/>
  <c r="G846" i="55"/>
  <c r="I846" i="55" s="1"/>
  <c r="K846" i="55" s="1"/>
  <c r="F846" i="55"/>
  <c r="D846" i="55" a="1"/>
  <c r="D846" i="55" s="1"/>
  <c r="G845" i="55"/>
  <c r="I845" i="55" s="1"/>
  <c r="K845" i="55" s="1"/>
  <c r="F845" i="55"/>
  <c r="D845" i="55" a="1"/>
  <c r="D845" i="55" s="1"/>
  <c r="G844" i="55"/>
  <c r="I844" i="55" s="1"/>
  <c r="K844" i="55" s="1"/>
  <c r="F844" i="55"/>
  <c r="D844" i="55" a="1"/>
  <c r="D844" i="55" s="1"/>
  <c r="G843" i="55"/>
  <c r="I843" i="55" s="1"/>
  <c r="K843" i="55" s="1"/>
  <c r="F843" i="55"/>
  <c r="D843" i="55" a="1"/>
  <c r="D843" i="55" s="1"/>
  <c r="G842" i="55"/>
  <c r="I842" i="55" s="1"/>
  <c r="K842" i="55" s="1"/>
  <c r="F842" i="55"/>
  <c r="D842" i="55" a="1"/>
  <c r="D842" i="55" s="1"/>
  <c r="G841" i="55"/>
  <c r="I841" i="55" s="1"/>
  <c r="K841" i="55" s="1"/>
  <c r="F841" i="55"/>
  <c r="D841" i="55" a="1"/>
  <c r="D841" i="55" s="1"/>
  <c r="G840" i="55"/>
  <c r="I840" i="55" s="1"/>
  <c r="K840" i="55" s="1"/>
  <c r="F840" i="55"/>
  <c r="D840" i="55" a="1"/>
  <c r="D840" i="55" s="1"/>
  <c r="G839" i="55"/>
  <c r="I839" i="55" s="1"/>
  <c r="K839" i="55" s="1"/>
  <c r="F839" i="55"/>
  <c r="D839" i="55" a="1"/>
  <c r="D839" i="55" s="1"/>
  <c r="G838" i="55"/>
  <c r="I838" i="55" s="1"/>
  <c r="K838" i="55" s="1"/>
  <c r="F838" i="55"/>
  <c r="D838" i="55" a="1"/>
  <c r="D838" i="55" s="1"/>
  <c r="G837" i="55"/>
  <c r="I837" i="55" s="1"/>
  <c r="K837" i="55" s="1"/>
  <c r="F837" i="55"/>
  <c r="D837" i="55" a="1"/>
  <c r="D837" i="55" s="1"/>
  <c r="G836" i="55"/>
  <c r="I836" i="55" s="1"/>
  <c r="K836" i="55" s="1"/>
  <c r="F836" i="55"/>
  <c r="D836" i="55" a="1"/>
  <c r="D836" i="55" s="1"/>
  <c r="G835" i="55"/>
  <c r="I835" i="55" s="1"/>
  <c r="K835" i="55" s="1"/>
  <c r="F835" i="55"/>
  <c r="D835" i="55" a="1"/>
  <c r="D835" i="55" s="1"/>
  <c r="G834" i="55"/>
  <c r="I834" i="55" s="1"/>
  <c r="K834" i="55" s="1"/>
  <c r="F834" i="55"/>
  <c r="D834" i="55" a="1"/>
  <c r="D834" i="55" s="1"/>
  <c r="G833" i="55"/>
  <c r="I833" i="55" s="1"/>
  <c r="K833" i="55" s="1"/>
  <c r="F833" i="55"/>
  <c r="D833" i="55" a="1"/>
  <c r="D833" i="55" s="1"/>
  <c r="G832" i="55"/>
  <c r="I832" i="55" s="1"/>
  <c r="K832" i="55" s="1"/>
  <c r="F832" i="55"/>
  <c r="D832" i="55" a="1"/>
  <c r="D832" i="55" s="1"/>
  <c r="G831" i="55"/>
  <c r="I831" i="55" s="1"/>
  <c r="K831" i="55" s="1"/>
  <c r="F831" i="55"/>
  <c r="D831" i="55" a="1"/>
  <c r="D831" i="55" s="1"/>
  <c r="G830" i="55"/>
  <c r="I830" i="55" s="1"/>
  <c r="K830" i="55" s="1"/>
  <c r="F830" i="55"/>
  <c r="D830" i="55" a="1"/>
  <c r="D830" i="55" s="1"/>
  <c r="G829" i="55"/>
  <c r="I829" i="55" s="1"/>
  <c r="K829" i="55" s="1"/>
  <c r="F829" i="55"/>
  <c r="D829" i="55" a="1"/>
  <c r="D829" i="55" s="1"/>
  <c r="G828" i="55"/>
  <c r="I828" i="55" s="1"/>
  <c r="K828" i="55" s="1"/>
  <c r="F828" i="55"/>
  <c r="D828" i="55" a="1"/>
  <c r="D828" i="55" s="1"/>
  <c r="G827" i="55"/>
  <c r="I827" i="55" s="1"/>
  <c r="K827" i="55" s="1"/>
  <c r="F827" i="55"/>
  <c r="D827" i="55" a="1"/>
  <c r="D827" i="55" s="1"/>
  <c r="G826" i="55"/>
  <c r="I826" i="55" s="1"/>
  <c r="K826" i="55" s="1"/>
  <c r="F826" i="55"/>
  <c r="D826" i="55" a="1"/>
  <c r="D826" i="55" s="1"/>
  <c r="G825" i="55"/>
  <c r="I825" i="55" s="1"/>
  <c r="K825" i="55" s="1"/>
  <c r="F825" i="55"/>
  <c r="D825" i="55" a="1"/>
  <c r="D825" i="55" s="1"/>
  <c r="G824" i="55"/>
  <c r="I824" i="55" s="1"/>
  <c r="K824" i="55" s="1"/>
  <c r="F824" i="55"/>
  <c r="D824" i="55" a="1"/>
  <c r="D824" i="55" s="1"/>
  <c r="G823" i="55"/>
  <c r="I823" i="55" s="1"/>
  <c r="K823" i="55" s="1"/>
  <c r="F823" i="55"/>
  <c r="D823" i="55" a="1"/>
  <c r="D823" i="55" s="1"/>
  <c r="G822" i="55"/>
  <c r="I822" i="55" s="1"/>
  <c r="K822" i="55" s="1"/>
  <c r="F822" i="55"/>
  <c r="D822" i="55" a="1"/>
  <c r="D822" i="55" s="1"/>
  <c r="G821" i="55"/>
  <c r="I821" i="55" s="1"/>
  <c r="K821" i="55" s="1"/>
  <c r="F821" i="55"/>
  <c r="D821" i="55" a="1"/>
  <c r="D821" i="55" s="1"/>
  <c r="G820" i="55"/>
  <c r="I820" i="55" s="1"/>
  <c r="K820" i="55" s="1"/>
  <c r="F820" i="55"/>
  <c r="D820" i="55" a="1"/>
  <c r="D820" i="55" s="1"/>
  <c r="G819" i="55"/>
  <c r="I819" i="55" s="1"/>
  <c r="K819" i="55" s="1"/>
  <c r="F819" i="55"/>
  <c r="D819" i="55" a="1"/>
  <c r="D819" i="55" s="1"/>
  <c r="G818" i="55"/>
  <c r="I818" i="55" s="1"/>
  <c r="K818" i="55" s="1"/>
  <c r="F818" i="55"/>
  <c r="D818" i="55" a="1"/>
  <c r="D818" i="55" s="1"/>
  <c r="G817" i="55"/>
  <c r="I817" i="55" s="1"/>
  <c r="K817" i="55" s="1"/>
  <c r="F817" i="55"/>
  <c r="D817" i="55" a="1"/>
  <c r="D817" i="55" s="1"/>
  <c r="G816" i="55"/>
  <c r="I816" i="55" s="1"/>
  <c r="K816" i="55" s="1"/>
  <c r="F816" i="55"/>
  <c r="D816" i="55" a="1"/>
  <c r="D816" i="55" s="1"/>
  <c r="G815" i="55"/>
  <c r="I815" i="55" s="1"/>
  <c r="K815" i="55" s="1"/>
  <c r="F815" i="55"/>
  <c r="D815" i="55" a="1"/>
  <c r="D815" i="55" s="1"/>
  <c r="G814" i="55"/>
  <c r="I814" i="55" s="1"/>
  <c r="K814" i="55" s="1"/>
  <c r="F814" i="55"/>
  <c r="D814" i="55" a="1"/>
  <c r="D814" i="55" s="1"/>
  <c r="G813" i="55"/>
  <c r="I813" i="55" s="1"/>
  <c r="K813" i="55" s="1"/>
  <c r="F813" i="55"/>
  <c r="D813" i="55" a="1"/>
  <c r="D813" i="55" s="1"/>
  <c r="G812" i="55"/>
  <c r="I812" i="55" s="1"/>
  <c r="K812" i="55" s="1"/>
  <c r="F812" i="55"/>
  <c r="D812" i="55" a="1"/>
  <c r="D812" i="55" s="1"/>
  <c r="G811" i="55"/>
  <c r="I811" i="55" s="1"/>
  <c r="K811" i="55" s="1"/>
  <c r="F811" i="55"/>
  <c r="D811" i="55" a="1"/>
  <c r="D811" i="55" s="1"/>
  <c r="G810" i="55"/>
  <c r="I810" i="55" s="1"/>
  <c r="K810" i="55" s="1"/>
  <c r="F810" i="55"/>
  <c r="D810" i="55" a="1"/>
  <c r="D810" i="55" s="1"/>
  <c r="G809" i="55"/>
  <c r="I809" i="55" s="1"/>
  <c r="K809" i="55" s="1"/>
  <c r="F809" i="55"/>
  <c r="D809" i="55" a="1"/>
  <c r="D809" i="55" s="1"/>
  <c r="G808" i="55"/>
  <c r="I808" i="55" s="1"/>
  <c r="K808" i="55" s="1"/>
  <c r="F808" i="55"/>
  <c r="D808" i="55" a="1"/>
  <c r="D808" i="55" s="1"/>
  <c r="G807" i="55"/>
  <c r="I807" i="55" s="1"/>
  <c r="K807" i="55" s="1"/>
  <c r="F807" i="55"/>
  <c r="D807" i="55" a="1"/>
  <c r="D807" i="55" s="1"/>
  <c r="G806" i="55"/>
  <c r="I806" i="55" s="1"/>
  <c r="K806" i="55" s="1"/>
  <c r="F806" i="55"/>
  <c r="D806" i="55" a="1"/>
  <c r="D806" i="55" s="1"/>
  <c r="G805" i="55"/>
  <c r="I805" i="55" s="1"/>
  <c r="K805" i="55" s="1"/>
  <c r="F805" i="55"/>
  <c r="D805" i="55" a="1"/>
  <c r="D805" i="55" s="1"/>
  <c r="G804" i="55"/>
  <c r="I804" i="55" s="1"/>
  <c r="K804" i="55" s="1"/>
  <c r="F804" i="55"/>
  <c r="D804" i="55" a="1"/>
  <c r="D804" i="55" s="1"/>
  <c r="G803" i="55"/>
  <c r="I803" i="55" s="1"/>
  <c r="K803" i="55" s="1"/>
  <c r="F803" i="55"/>
  <c r="D803" i="55" a="1"/>
  <c r="D803" i="55" s="1"/>
  <c r="G802" i="55"/>
  <c r="I802" i="55" s="1"/>
  <c r="K802" i="55" s="1"/>
  <c r="F802" i="55"/>
  <c r="D802" i="55" a="1"/>
  <c r="D802" i="55" s="1"/>
  <c r="G801" i="55"/>
  <c r="I801" i="55" s="1"/>
  <c r="K801" i="55" s="1"/>
  <c r="F801" i="55"/>
  <c r="D801" i="55" a="1"/>
  <c r="D801" i="55" s="1"/>
  <c r="G800" i="55"/>
  <c r="I800" i="55" s="1"/>
  <c r="K800" i="55" s="1"/>
  <c r="F800" i="55"/>
  <c r="D800" i="55" a="1"/>
  <c r="D800" i="55" s="1"/>
  <c r="G799" i="55"/>
  <c r="I799" i="55" s="1"/>
  <c r="K799" i="55" s="1"/>
  <c r="F799" i="55"/>
  <c r="D799" i="55" a="1"/>
  <c r="D799" i="55" s="1"/>
  <c r="G798" i="55"/>
  <c r="I798" i="55" s="1"/>
  <c r="K798" i="55" s="1"/>
  <c r="F798" i="55"/>
  <c r="D798" i="55" a="1"/>
  <c r="D798" i="55" s="1"/>
  <c r="G797" i="55"/>
  <c r="I797" i="55" s="1"/>
  <c r="K797" i="55" s="1"/>
  <c r="F797" i="55"/>
  <c r="D797" i="55" a="1"/>
  <c r="D797" i="55" s="1"/>
  <c r="G796" i="55"/>
  <c r="I796" i="55" s="1"/>
  <c r="K796" i="55" s="1"/>
  <c r="F796" i="55"/>
  <c r="D796" i="55" a="1"/>
  <c r="D796" i="55" s="1"/>
  <c r="G795" i="55"/>
  <c r="I795" i="55" s="1"/>
  <c r="K795" i="55" s="1"/>
  <c r="F795" i="55"/>
  <c r="D795" i="55" a="1"/>
  <c r="D795" i="55" s="1"/>
  <c r="G794" i="55"/>
  <c r="I794" i="55" s="1"/>
  <c r="K794" i="55" s="1"/>
  <c r="F794" i="55"/>
  <c r="D794" i="55" a="1"/>
  <c r="D794" i="55" s="1"/>
  <c r="G793" i="55"/>
  <c r="I793" i="55" s="1"/>
  <c r="K793" i="55" s="1"/>
  <c r="F793" i="55"/>
  <c r="D793" i="55" a="1"/>
  <c r="D793" i="55" s="1"/>
  <c r="G792" i="55"/>
  <c r="I792" i="55" s="1"/>
  <c r="K792" i="55" s="1"/>
  <c r="F792" i="55"/>
  <c r="D792" i="55" a="1"/>
  <c r="D792" i="55" s="1"/>
  <c r="G791" i="55"/>
  <c r="I791" i="55" s="1"/>
  <c r="K791" i="55" s="1"/>
  <c r="F791" i="55"/>
  <c r="D791" i="55" a="1"/>
  <c r="D791" i="55" s="1"/>
  <c r="G790" i="55"/>
  <c r="I790" i="55" s="1"/>
  <c r="K790" i="55" s="1"/>
  <c r="F790" i="55"/>
  <c r="D790" i="55" a="1"/>
  <c r="D790" i="55" s="1"/>
  <c r="G789" i="55"/>
  <c r="I789" i="55" s="1"/>
  <c r="K789" i="55" s="1"/>
  <c r="F789" i="55"/>
  <c r="D789" i="55" a="1"/>
  <c r="D789" i="55" s="1"/>
  <c r="G788" i="55"/>
  <c r="I788" i="55" s="1"/>
  <c r="K788" i="55" s="1"/>
  <c r="F788" i="55"/>
  <c r="D788" i="55" a="1"/>
  <c r="D788" i="55" s="1"/>
  <c r="G787" i="55"/>
  <c r="I787" i="55" s="1"/>
  <c r="K787" i="55" s="1"/>
  <c r="F787" i="55"/>
  <c r="D787" i="55" a="1"/>
  <c r="D787" i="55" s="1"/>
  <c r="G786" i="55"/>
  <c r="I786" i="55" s="1"/>
  <c r="K786" i="55" s="1"/>
  <c r="F786" i="55"/>
  <c r="D786" i="55" a="1"/>
  <c r="D786" i="55" s="1"/>
  <c r="G785" i="55"/>
  <c r="I785" i="55" s="1"/>
  <c r="K785" i="55" s="1"/>
  <c r="F785" i="55"/>
  <c r="D785" i="55" a="1"/>
  <c r="D785" i="55" s="1"/>
  <c r="G784" i="55"/>
  <c r="I784" i="55" s="1"/>
  <c r="K784" i="55" s="1"/>
  <c r="F784" i="55"/>
  <c r="D784" i="55" a="1"/>
  <c r="D784" i="55" s="1"/>
  <c r="G783" i="55"/>
  <c r="I783" i="55" s="1"/>
  <c r="K783" i="55" s="1"/>
  <c r="F783" i="55"/>
  <c r="D783" i="55" a="1"/>
  <c r="D783" i="55" s="1"/>
  <c r="G782" i="55"/>
  <c r="I782" i="55" s="1"/>
  <c r="K782" i="55" s="1"/>
  <c r="F782" i="55"/>
  <c r="D782" i="55" a="1"/>
  <c r="D782" i="55" s="1"/>
  <c r="G781" i="55"/>
  <c r="I781" i="55" s="1"/>
  <c r="K781" i="55" s="1"/>
  <c r="F781" i="55"/>
  <c r="D781" i="55" a="1"/>
  <c r="D781" i="55" s="1"/>
  <c r="G780" i="55"/>
  <c r="I780" i="55" s="1"/>
  <c r="K780" i="55" s="1"/>
  <c r="F780" i="55"/>
  <c r="D780" i="55" a="1"/>
  <c r="D780" i="55" s="1"/>
  <c r="G779" i="55"/>
  <c r="I779" i="55" s="1"/>
  <c r="K779" i="55" s="1"/>
  <c r="F779" i="55"/>
  <c r="D779" i="55" a="1"/>
  <c r="D779" i="55" s="1"/>
  <c r="G778" i="55"/>
  <c r="I778" i="55" s="1"/>
  <c r="K778" i="55" s="1"/>
  <c r="F778" i="55"/>
  <c r="D778" i="55" a="1"/>
  <c r="D778" i="55" s="1"/>
  <c r="G777" i="55"/>
  <c r="I777" i="55" s="1"/>
  <c r="K777" i="55" s="1"/>
  <c r="F777" i="55"/>
  <c r="D777" i="55" a="1"/>
  <c r="D777" i="55" s="1"/>
  <c r="G776" i="55"/>
  <c r="I776" i="55" s="1"/>
  <c r="K776" i="55" s="1"/>
  <c r="F776" i="55"/>
  <c r="D776" i="55" a="1"/>
  <c r="D776" i="55" s="1"/>
  <c r="G775" i="55"/>
  <c r="I775" i="55" s="1"/>
  <c r="K775" i="55" s="1"/>
  <c r="F775" i="55"/>
  <c r="D775" i="55" a="1"/>
  <c r="D775" i="55" s="1"/>
  <c r="G774" i="55"/>
  <c r="I774" i="55" s="1"/>
  <c r="K774" i="55" s="1"/>
  <c r="F774" i="55"/>
  <c r="D774" i="55" a="1"/>
  <c r="D774" i="55" s="1"/>
  <c r="G773" i="55"/>
  <c r="I773" i="55" s="1"/>
  <c r="K773" i="55" s="1"/>
  <c r="F773" i="55"/>
  <c r="D773" i="55" a="1"/>
  <c r="D773" i="55" s="1"/>
  <c r="G772" i="55"/>
  <c r="I772" i="55" s="1"/>
  <c r="K772" i="55" s="1"/>
  <c r="F772" i="55"/>
  <c r="D772" i="55" a="1"/>
  <c r="D772" i="55" s="1"/>
  <c r="G771" i="55"/>
  <c r="I771" i="55" s="1"/>
  <c r="K771" i="55" s="1"/>
  <c r="F771" i="55"/>
  <c r="D771" i="55" a="1"/>
  <c r="D771" i="55" s="1"/>
  <c r="G770" i="55"/>
  <c r="I770" i="55" s="1"/>
  <c r="K770" i="55" s="1"/>
  <c r="F770" i="55"/>
  <c r="D770" i="55" a="1"/>
  <c r="D770" i="55" s="1"/>
  <c r="G769" i="55"/>
  <c r="I769" i="55" s="1"/>
  <c r="K769" i="55" s="1"/>
  <c r="F769" i="55"/>
  <c r="D769" i="55" a="1"/>
  <c r="D769" i="55" s="1"/>
  <c r="G768" i="55"/>
  <c r="I768" i="55" s="1"/>
  <c r="K768" i="55" s="1"/>
  <c r="F768" i="55"/>
  <c r="D768" i="55" a="1"/>
  <c r="D768" i="55" s="1"/>
  <c r="G767" i="55"/>
  <c r="I767" i="55" s="1"/>
  <c r="K767" i="55" s="1"/>
  <c r="F767" i="55"/>
  <c r="D767" i="55" a="1"/>
  <c r="D767" i="55" s="1"/>
  <c r="G766" i="55"/>
  <c r="I766" i="55" s="1"/>
  <c r="K766" i="55" s="1"/>
  <c r="F766" i="55"/>
  <c r="D766" i="55" a="1"/>
  <c r="D766" i="55" s="1"/>
  <c r="G765" i="55"/>
  <c r="I765" i="55" s="1"/>
  <c r="K765" i="55" s="1"/>
  <c r="F765" i="55"/>
  <c r="D765" i="55" a="1"/>
  <c r="D765" i="55" s="1"/>
  <c r="G764" i="55"/>
  <c r="I764" i="55" s="1"/>
  <c r="K764" i="55" s="1"/>
  <c r="F764" i="55"/>
  <c r="D764" i="55" a="1"/>
  <c r="D764" i="55" s="1"/>
  <c r="G763" i="55"/>
  <c r="I763" i="55" s="1"/>
  <c r="K763" i="55" s="1"/>
  <c r="F763" i="55"/>
  <c r="D763" i="55" a="1"/>
  <c r="D763" i="55" s="1"/>
  <c r="G762" i="55"/>
  <c r="I762" i="55" s="1"/>
  <c r="K762" i="55" s="1"/>
  <c r="F762" i="55"/>
  <c r="D762" i="55" a="1"/>
  <c r="D762" i="55" s="1"/>
  <c r="G761" i="55"/>
  <c r="I761" i="55" s="1"/>
  <c r="K761" i="55" s="1"/>
  <c r="F761" i="55"/>
  <c r="D761" i="55" a="1"/>
  <c r="D761" i="55" s="1"/>
  <c r="G760" i="55"/>
  <c r="I760" i="55" s="1"/>
  <c r="K760" i="55" s="1"/>
  <c r="F760" i="55"/>
  <c r="D760" i="55" a="1"/>
  <c r="D760" i="55" s="1"/>
  <c r="G759" i="55"/>
  <c r="I759" i="55" s="1"/>
  <c r="K759" i="55" s="1"/>
  <c r="F759" i="55"/>
  <c r="D759" i="55" a="1"/>
  <c r="D759" i="55" s="1"/>
  <c r="G758" i="55"/>
  <c r="I758" i="55" s="1"/>
  <c r="K758" i="55" s="1"/>
  <c r="F758" i="55"/>
  <c r="D758" i="55" a="1"/>
  <c r="D758" i="55" s="1"/>
  <c r="G757" i="55"/>
  <c r="I757" i="55" s="1"/>
  <c r="K757" i="55" s="1"/>
  <c r="F757" i="55"/>
  <c r="D757" i="55" a="1"/>
  <c r="D757" i="55" s="1"/>
  <c r="G756" i="55"/>
  <c r="I756" i="55" s="1"/>
  <c r="K756" i="55" s="1"/>
  <c r="F756" i="55"/>
  <c r="D756" i="55" a="1"/>
  <c r="D756" i="55" s="1"/>
  <c r="G755" i="55"/>
  <c r="I755" i="55" s="1"/>
  <c r="K755" i="55" s="1"/>
  <c r="F755" i="55"/>
  <c r="D755" i="55" a="1"/>
  <c r="D755" i="55" s="1"/>
  <c r="G754" i="55"/>
  <c r="I754" i="55" s="1"/>
  <c r="K754" i="55" s="1"/>
  <c r="F754" i="55"/>
  <c r="D754" i="55" a="1"/>
  <c r="D754" i="55" s="1"/>
  <c r="G753" i="55"/>
  <c r="I753" i="55" s="1"/>
  <c r="K753" i="55" s="1"/>
  <c r="F753" i="55"/>
  <c r="D753" i="55" a="1"/>
  <c r="D753" i="55" s="1"/>
  <c r="G752" i="55"/>
  <c r="I752" i="55" s="1"/>
  <c r="K752" i="55" s="1"/>
  <c r="F752" i="55"/>
  <c r="D752" i="55" a="1"/>
  <c r="D752" i="55" s="1"/>
  <c r="G751" i="55"/>
  <c r="I751" i="55" s="1"/>
  <c r="K751" i="55" s="1"/>
  <c r="F751" i="55"/>
  <c r="D751" i="55" a="1"/>
  <c r="D751" i="55" s="1"/>
  <c r="G750" i="55"/>
  <c r="I750" i="55" s="1"/>
  <c r="K750" i="55" s="1"/>
  <c r="F750" i="55"/>
  <c r="D750" i="55" a="1"/>
  <c r="D750" i="55" s="1"/>
  <c r="G749" i="55"/>
  <c r="I749" i="55" s="1"/>
  <c r="K749" i="55" s="1"/>
  <c r="F749" i="55"/>
  <c r="D749" i="55" a="1"/>
  <c r="D749" i="55" s="1"/>
  <c r="G748" i="55"/>
  <c r="I748" i="55" s="1"/>
  <c r="K748" i="55" s="1"/>
  <c r="F748" i="55"/>
  <c r="D748" i="55" a="1"/>
  <c r="D748" i="55" s="1"/>
  <c r="G747" i="55"/>
  <c r="I747" i="55" s="1"/>
  <c r="K747" i="55" s="1"/>
  <c r="F747" i="55"/>
  <c r="D747" i="55" a="1"/>
  <c r="D747" i="55" s="1"/>
  <c r="G746" i="55"/>
  <c r="I746" i="55" s="1"/>
  <c r="K746" i="55" s="1"/>
  <c r="F746" i="55"/>
  <c r="D746" i="55" a="1"/>
  <c r="D746" i="55" s="1"/>
  <c r="G745" i="55"/>
  <c r="I745" i="55" s="1"/>
  <c r="K745" i="55" s="1"/>
  <c r="F745" i="55"/>
  <c r="D745" i="55" a="1"/>
  <c r="D745" i="55" s="1"/>
  <c r="G744" i="55"/>
  <c r="I744" i="55" s="1"/>
  <c r="K744" i="55" s="1"/>
  <c r="F744" i="55"/>
  <c r="D744" i="55" a="1"/>
  <c r="D744" i="55" s="1"/>
  <c r="G743" i="55"/>
  <c r="I743" i="55" s="1"/>
  <c r="K743" i="55" s="1"/>
  <c r="F743" i="55"/>
  <c r="D743" i="55" a="1"/>
  <c r="D743" i="55" s="1"/>
  <c r="G742" i="55"/>
  <c r="I742" i="55" s="1"/>
  <c r="K742" i="55" s="1"/>
  <c r="F742" i="55"/>
  <c r="D742" i="55" a="1"/>
  <c r="D742" i="55" s="1"/>
  <c r="G741" i="55"/>
  <c r="I741" i="55" s="1"/>
  <c r="K741" i="55" s="1"/>
  <c r="F741" i="55"/>
  <c r="D741" i="55" a="1"/>
  <c r="D741" i="55" s="1"/>
  <c r="G740" i="55"/>
  <c r="I740" i="55" s="1"/>
  <c r="K740" i="55" s="1"/>
  <c r="F740" i="55"/>
  <c r="D740" i="55" a="1"/>
  <c r="D740" i="55" s="1"/>
  <c r="G739" i="55"/>
  <c r="I739" i="55" s="1"/>
  <c r="K739" i="55" s="1"/>
  <c r="F739" i="55"/>
  <c r="D739" i="55" a="1"/>
  <c r="D739" i="55" s="1"/>
  <c r="G738" i="55"/>
  <c r="I738" i="55" s="1"/>
  <c r="K738" i="55" s="1"/>
  <c r="F738" i="55"/>
  <c r="D738" i="55" a="1"/>
  <c r="D738" i="55" s="1"/>
  <c r="G737" i="55"/>
  <c r="I737" i="55" s="1"/>
  <c r="K737" i="55" s="1"/>
  <c r="F737" i="55"/>
  <c r="D737" i="55" a="1"/>
  <c r="D737" i="55" s="1"/>
  <c r="G736" i="55"/>
  <c r="I736" i="55" s="1"/>
  <c r="K736" i="55" s="1"/>
  <c r="F736" i="55"/>
  <c r="D736" i="55" a="1"/>
  <c r="D736" i="55" s="1"/>
  <c r="G735" i="55"/>
  <c r="I735" i="55" s="1"/>
  <c r="K735" i="55" s="1"/>
  <c r="F735" i="55"/>
  <c r="D735" i="55" a="1"/>
  <c r="D735" i="55" s="1"/>
  <c r="G734" i="55"/>
  <c r="I734" i="55" s="1"/>
  <c r="K734" i="55" s="1"/>
  <c r="F734" i="55"/>
  <c r="D734" i="55" a="1"/>
  <c r="D734" i="55" s="1"/>
  <c r="G733" i="55"/>
  <c r="I733" i="55" s="1"/>
  <c r="K733" i="55" s="1"/>
  <c r="F733" i="55"/>
  <c r="D733" i="55" a="1"/>
  <c r="D733" i="55" s="1"/>
  <c r="G732" i="55"/>
  <c r="I732" i="55" s="1"/>
  <c r="K732" i="55" s="1"/>
  <c r="F732" i="55"/>
  <c r="D732" i="55" a="1"/>
  <c r="D732" i="55" s="1"/>
  <c r="G731" i="55"/>
  <c r="I731" i="55" s="1"/>
  <c r="K731" i="55" s="1"/>
  <c r="F731" i="55"/>
  <c r="D731" i="55" a="1"/>
  <c r="D731" i="55" s="1"/>
  <c r="G730" i="55"/>
  <c r="I730" i="55" s="1"/>
  <c r="K730" i="55" s="1"/>
  <c r="F730" i="55"/>
  <c r="D730" i="55" a="1"/>
  <c r="D730" i="55" s="1"/>
  <c r="G729" i="55"/>
  <c r="I729" i="55" s="1"/>
  <c r="K729" i="55" s="1"/>
  <c r="F729" i="55"/>
  <c r="D729" i="55" a="1"/>
  <c r="D729" i="55" s="1"/>
  <c r="G728" i="55"/>
  <c r="I728" i="55" s="1"/>
  <c r="K728" i="55" s="1"/>
  <c r="F728" i="55"/>
  <c r="D728" i="55" a="1"/>
  <c r="D728" i="55" s="1"/>
  <c r="G727" i="55"/>
  <c r="I727" i="55" s="1"/>
  <c r="K727" i="55" s="1"/>
  <c r="F727" i="55"/>
  <c r="D727" i="55" a="1"/>
  <c r="D727" i="55" s="1"/>
  <c r="G726" i="55"/>
  <c r="I726" i="55" s="1"/>
  <c r="K726" i="55" s="1"/>
  <c r="F726" i="55"/>
  <c r="D726" i="55" a="1"/>
  <c r="D726" i="55" s="1"/>
  <c r="G725" i="55"/>
  <c r="I725" i="55" s="1"/>
  <c r="K725" i="55" s="1"/>
  <c r="F725" i="55"/>
  <c r="D725" i="55" a="1"/>
  <c r="D725" i="55" s="1"/>
  <c r="G724" i="55"/>
  <c r="I724" i="55" s="1"/>
  <c r="K724" i="55" s="1"/>
  <c r="F724" i="55"/>
  <c r="D724" i="55" a="1"/>
  <c r="D724" i="55" s="1"/>
  <c r="G723" i="55"/>
  <c r="I723" i="55" s="1"/>
  <c r="K723" i="55" s="1"/>
  <c r="F723" i="55"/>
  <c r="D723" i="55" a="1"/>
  <c r="D723" i="55" s="1"/>
  <c r="G722" i="55"/>
  <c r="I722" i="55" s="1"/>
  <c r="K722" i="55" s="1"/>
  <c r="F722" i="55"/>
  <c r="D722" i="55" a="1"/>
  <c r="D722" i="55" s="1"/>
  <c r="G721" i="55"/>
  <c r="I721" i="55" s="1"/>
  <c r="K721" i="55" s="1"/>
  <c r="F721" i="55"/>
  <c r="D721" i="55" a="1"/>
  <c r="D721" i="55" s="1"/>
  <c r="G720" i="55"/>
  <c r="I720" i="55" s="1"/>
  <c r="K720" i="55" s="1"/>
  <c r="F720" i="55"/>
  <c r="D720" i="55" a="1"/>
  <c r="D720" i="55" s="1"/>
  <c r="G719" i="55"/>
  <c r="I719" i="55" s="1"/>
  <c r="K719" i="55" s="1"/>
  <c r="F719" i="55"/>
  <c r="D719" i="55" a="1"/>
  <c r="D719" i="55" s="1"/>
  <c r="G718" i="55"/>
  <c r="I718" i="55" s="1"/>
  <c r="K718" i="55" s="1"/>
  <c r="F718" i="55"/>
  <c r="D718" i="55" a="1"/>
  <c r="D718" i="55" s="1"/>
  <c r="G717" i="55"/>
  <c r="I717" i="55" s="1"/>
  <c r="K717" i="55" s="1"/>
  <c r="F717" i="55"/>
  <c r="D717" i="55" a="1"/>
  <c r="D717" i="55" s="1"/>
  <c r="G716" i="55"/>
  <c r="I716" i="55" s="1"/>
  <c r="K716" i="55" s="1"/>
  <c r="F716" i="55"/>
  <c r="D716" i="55" a="1"/>
  <c r="D716" i="55" s="1"/>
  <c r="G715" i="55"/>
  <c r="I715" i="55" s="1"/>
  <c r="K715" i="55" s="1"/>
  <c r="F715" i="55"/>
  <c r="D715" i="55" a="1"/>
  <c r="D715" i="55" s="1"/>
  <c r="G714" i="55"/>
  <c r="I714" i="55" s="1"/>
  <c r="K714" i="55" s="1"/>
  <c r="F714" i="55"/>
  <c r="D714" i="55" a="1"/>
  <c r="D714" i="55" s="1"/>
  <c r="G713" i="55"/>
  <c r="I713" i="55" s="1"/>
  <c r="K713" i="55" s="1"/>
  <c r="F713" i="55"/>
  <c r="D713" i="55" a="1"/>
  <c r="D713" i="55" s="1"/>
  <c r="G712" i="55"/>
  <c r="I712" i="55" s="1"/>
  <c r="K712" i="55" s="1"/>
  <c r="F712" i="55"/>
  <c r="D712" i="55" a="1"/>
  <c r="D712" i="55" s="1"/>
  <c r="G711" i="55"/>
  <c r="I711" i="55" s="1"/>
  <c r="K711" i="55" s="1"/>
  <c r="F711" i="55"/>
  <c r="D711" i="55" a="1"/>
  <c r="D711" i="55" s="1"/>
  <c r="G710" i="55"/>
  <c r="I710" i="55" s="1"/>
  <c r="K710" i="55" s="1"/>
  <c r="F710" i="55"/>
  <c r="D710" i="55" a="1"/>
  <c r="D710" i="55" s="1"/>
  <c r="G709" i="55"/>
  <c r="I709" i="55" s="1"/>
  <c r="K709" i="55" s="1"/>
  <c r="F709" i="55"/>
  <c r="D709" i="55" a="1"/>
  <c r="D709" i="55" s="1"/>
  <c r="G708" i="55"/>
  <c r="I708" i="55" s="1"/>
  <c r="K708" i="55" s="1"/>
  <c r="F708" i="55"/>
  <c r="D708" i="55" a="1"/>
  <c r="D708" i="55" s="1"/>
  <c r="G707" i="55"/>
  <c r="I707" i="55" s="1"/>
  <c r="K707" i="55" s="1"/>
  <c r="F707" i="55"/>
  <c r="D707" i="55" a="1"/>
  <c r="D707" i="55" s="1"/>
  <c r="G706" i="55"/>
  <c r="I706" i="55" s="1"/>
  <c r="K706" i="55" s="1"/>
  <c r="F706" i="55"/>
  <c r="D706" i="55" a="1"/>
  <c r="D706" i="55" s="1"/>
  <c r="G705" i="55"/>
  <c r="I705" i="55" s="1"/>
  <c r="K705" i="55" s="1"/>
  <c r="F705" i="55"/>
  <c r="D705" i="55" a="1"/>
  <c r="D705" i="55" s="1"/>
  <c r="G704" i="55"/>
  <c r="I704" i="55" s="1"/>
  <c r="K704" i="55" s="1"/>
  <c r="F704" i="55"/>
  <c r="D704" i="55" a="1"/>
  <c r="D704" i="55" s="1"/>
  <c r="G703" i="55"/>
  <c r="I703" i="55" s="1"/>
  <c r="K703" i="55" s="1"/>
  <c r="F703" i="55"/>
  <c r="D703" i="55" a="1"/>
  <c r="D703" i="55" s="1"/>
  <c r="G702" i="55"/>
  <c r="I702" i="55" s="1"/>
  <c r="K702" i="55" s="1"/>
  <c r="F702" i="55"/>
  <c r="D702" i="55" a="1"/>
  <c r="D702" i="55" s="1"/>
  <c r="G701" i="55"/>
  <c r="I701" i="55" s="1"/>
  <c r="K701" i="55" s="1"/>
  <c r="F701" i="55"/>
  <c r="D701" i="55" a="1"/>
  <c r="D701" i="55" s="1"/>
  <c r="G700" i="55"/>
  <c r="I700" i="55" s="1"/>
  <c r="K700" i="55" s="1"/>
  <c r="F700" i="55"/>
  <c r="D700" i="55" a="1"/>
  <c r="D700" i="55" s="1"/>
  <c r="G699" i="55"/>
  <c r="I699" i="55" s="1"/>
  <c r="K699" i="55" s="1"/>
  <c r="F699" i="55"/>
  <c r="D699" i="55" a="1"/>
  <c r="D699" i="55" s="1"/>
  <c r="G698" i="55"/>
  <c r="I698" i="55" s="1"/>
  <c r="K698" i="55" s="1"/>
  <c r="F698" i="55"/>
  <c r="D698" i="55" a="1"/>
  <c r="D698" i="55" s="1"/>
  <c r="G697" i="55"/>
  <c r="I697" i="55" s="1"/>
  <c r="K697" i="55" s="1"/>
  <c r="F697" i="55"/>
  <c r="D697" i="55" a="1"/>
  <c r="D697" i="55" s="1"/>
  <c r="G696" i="55"/>
  <c r="I696" i="55" s="1"/>
  <c r="K696" i="55" s="1"/>
  <c r="F696" i="55"/>
  <c r="D696" i="55" a="1"/>
  <c r="D696" i="55" s="1"/>
  <c r="G695" i="55"/>
  <c r="I695" i="55" s="1"/>
  <c r="K695" i="55" s="1"/>
  <c r="F695" i="55"/>
  <c r="D695" i="55" a="1"/>
  <c r="D695" i="55" s="1"/>
  <c r="G694" i="55"/>
  <c r="I694" i="55" s="1"/>
  <c r="K694" i="55" s="1"/>
  <c r="F694" i="55"/>
  <c r="D694" i="55" a="1"/>
  <c r="D694" i="55" s="1"/>
  <c r="G693" i="55"/>
  <c r="I693" i="55" s="1"/>
  <c r="K693" i="55" s="1"/>
  <c r="F693" i="55"/>
  <c r="D693" i="55" a="1"/>
  <c r="D693" i="55" s="1"/>
  <c r="G692" i="55"/>
  <c r="I692" i="55" s="1"/>
  <c r="K692" i="55" s="1"/>
  <c r="F692" i="55"/>
  <c r="D692" i="55" a="1"/>
  <c r="D692" i="55" s="1"/>
  <c r="G691" i="55"/>
  <c r="I691" i="55" s="1"/>
  <c r="K691" i="55" s="1"/>
  <c r="F691" i="55"/>
  <c r="D691" i="55" a="1"/>
  <c r="D691" i="55" s="1"/>
  <c r="G690" i="55"/>
  <c r="I690" i="55" s="1"/>
  <c r="K690" i="55" s="1"/>
  <c r="F690" i="55"/>
  <c r="D690" i="55" a="1"/>
  <c r="D690" i="55" s="1"/>
  <c r="G689" i="55"/>
  <c r="I689" i="55" s="1"/>
  <c r="K689" i="55" s="1"/>
  <c r="F689" i="55"/>
  <c r="D689" i="55" a="1"/>
  <c r="D689" i="55" s="1"/>
  <c r="G688" i="55"/>
  <c r="I688" i="55" s="1"/>
  <c r="K688" i="55" s="1"/>
  <c r="F688" i="55"/>
  <c r="D688" i="55" a="1"/>
  <c r="D688" i="55" s="1"/>
  <c r="G687" i="55"/>
  <c r="I687" i="55" s="1"/>
  <c r="K687" i="55" s="1"/>
  <c r="F687" i="55"/>
  <c r="D687" i="55" a="1"/>
  <c r="D687" i="55" s="1"/>
  <c r="G686" i="55"/>
  <c r="I686" i="55" s="1"/>
  <c r="K686" i="55" s="1"/>
  <c r="F686" i="55"/>
  <c r="D686" i="55" a="1"/>
  <c r="D686" i="55" s="1"/>
  <c r="G685" i="55"/>
  <c r="I685" i="55" s="1"/>
  <c r="K685" i="55" s="1"/>
  <c r="F685" i="55"/>
  <c r="D685" i="55" a="1"/>
  <c r="D685" i="55" s="1"/>
  <c r="G684" i="55"/>
  <c r="I684" i="55" s="1"/>
  <c r="K684" i="55" s="1"/>
  <c r="F684" i="55"/>
  <c r="D684" i="55" a="1"/>
  <c r="D684" i="55" s="1"/>
  <c r="G683" i="55"/>
  <c r="I683" i="55" s="1"/>
  <c r="K683" i="55" s="1"/>
  <c r="F683" i="55"/>
  <c r="D683" i="55" a="1"/>
  <c r="D683" i="55" s="1"/>
  <c r="G682" i="55"/>
  <c r="I682" i="55" s="1"/>
  <c r="K682" i="55" s="1"/>
  <c r="F682" i="55"/>
  <c r="D682" i="55" a="1"/>
  <c r="D682" i="55" s="1"/>
  <c r="G681" i="55"/>
  <c r="I681" i="55" s="1"/>
  <c r="K681" i="55" s="1"/>
  <c r="F681" i="55"/>
  <c r="D681" i="55" a="1"/>
  <c r="D681" i="55" s="1"/>
  <c r="G680" i="55"/>
  <c r="I680" i="55" s="1"/>
  <c r="K680" i="55" s="1"/>
  <c r="F680" i="55"/>
  <c r="D680" i="55" a="1"/>
  <c r="D680" i="55" s="1"/>
  <c r="G679" i="55"/>
  <c r="I679" i="55" s="1"/>
  <c r="K679" i="55" s="1"/>
  <c r="F679" i="55"/>
  <c r="D679" i="55" a="1"/>
  <c r="D679" i="55" s="1"/>
  <c r="G678" i="55"/>
  <c r="I678" i="55" s="1"/>
  <c r="K678" i="55" s="1"/>
  <c r="F678" i="55"/>
  <c r="D678" i="55" a="1"/>
  <c r="D678" i="55" s="1"/>
  <c r="G677" i="55"/>
  <c r="I677" i="55" s="1"/>
  <c r="K677" i="55" s="1"/>
  <c r="F677" i="55"/>
  <c r="D677" i="55" a="1"/>
  <c r="D677" i="55" s="1"/>
  <c r="G676" i="55"/>
  <c r="I676" i="55" s="1"/>
  <c r="K676" i="55" s="1"/>
  <c r="F676" i="55"/>
  <c r="D676" i="55" a="1"/>
  <c r="D676" i="55" s="1"/>
  <c r="G675" i="55"/>
  <c r="I675" i="55" s="1"/>
  <c r="K675" i="55" s="1"/>
  <c r="F675" i="55"/>
  <c r="D675" i="55" a="1"/>
  <c r="D675" i="55" s="1"/>
  <c r="G674" i="55"/>
  <c r="I674" i="55" s="1"/>
  <c r="K674" i="55" s="1"/>
  <c r="F674" i="55"/>
  <c r="D674" i="55" a="1"/>
  <c r="D674" i="55" s="1"/>
  <c r="G673" i="55"/>
  <c r="I673" i="55" s="1"/>
  <c r="K673" i="55" s="1"/>
  <c r="F673" i="55"/>
  <c r="D673" i="55" a="1"/>
  <c r="D673" i="55" s="1"/>
  <c r="G672" i="55"/>
  <c r="I672" i="55" s="1"/>
  <c r="K672" i="55" s="1"/>
  <c r="F672" i="55"/>
  <c r="D672" i="55" a="1"/>
  <c r="D672" i="55" s="1"/>
  <c r="G671" i="55"/>
  <c r="I671" i="55" s="1"/>
  <c r="K671" i="55" s="1"/>
  <c r="F671" i="55"/>
  <c r="D671" i="55" a="1"/>
  <c r="D671" i="55" s="1"/>
  <c r="G670" i="55"/>
  <c r="I670" i="55" s="1"/>
  <c r="K670" i="55" s="1"/>
  <c r="F670" i="55"/>
  <c r="D670" i="55" a="1"/>
  <c r="D670" i="55" s="1"/>
  <c r="G669" i="55"/>
  <c r="I669" i="55" s="1"/>
  <c r="K669" i="55" s="1"/>
  <c r="F669" i="55"/>
  <c r="D669" i="55" a="1"/>
  <c r="D669" i="55" s="1"/>
  <c r="G668" i="55"/>
  <c r="I668" i="55" s="1"/>
  <c r="K668" i="55" s="1"/>
  <c r="F668" i="55"/>
  <c r="D668" i="55" a="1"/>
  <c r="D668" i="55" s="1"/>
  <c r="G667" i="55"/>
  <c r="I667" i="55" s="1"/>
  <c r="K667" i="55" s="1"/>
  <c r="F667" i="55"/>
  <c r="D667" i="55" a="1"/>
  <c r="D667" i="55" s="1"/>
  <c r="G666" i="55"/>
  <c r="I666" i="55" s="1"/>
  <c r="K666" i="55" s="1"/>
  <c r="F666" i="55"/>
  <c r="D666" i="55" a="1"/>
  <c r="D666" i="55" s="1"/>
  <c r="G665" i="55"/>
  <c r="I665" i="55" s="1"/>
  <c r="K665" i="55" s="1"/>
  <c r="F665" i="55"/>
  <c r="D665" i="55" a="1"/>
  <c r="D665" i="55" s="1"/>
  <c r="G664" i="55"/>
  <c r="I664" i="55" s="1"/>
  <c r="K664" i="55" s="1"/>
  <c r="F664" i="55"/>
  <c r="D664" i="55" a="1"/>
  <c r="D664" i="55" s="1"/>
  <c r="G663" i="55"/>
  <c r="I663" i="55" s="1"/>
  <c r="K663" i="55" s="1"/>
  <c r="F663" i="55"/>
  <c r="D663" i="55" a="1"/>
  <c r="D663" i="55" s="1"/>
  <c r="G662" i="55"/>
  <c r="I662" i="55" s="1"/>
  <c r="K662" i="55" s="1"/>
  <c r="F662" i="55"/>
  <c r="D662" i="55" a="1"/>
  <c r="D662" i="55" s="1"/>
  <c r="G661" i="55"/>
  <c r="I661" i="55" s="1"/>
  <c r="K661" i="55" s="1"/>
  <c r="F661" i="55"/>
  <c r="D661" i="55" a="1"/>
  <c r="D661" i="55" s="1"/>
  <c r="G660" i="55"/>
  <c r="I660" i="55" s="1"/>
  <c r="K660" i="55" s="1"/>
  <c r="F660" i="55"/>
  <c r="D660" i="55" a="1"/>
  <c r="D660" i="55" s="1"/>
  <c r="G659" i="55"/>
  <c r="I659" i="55" s="1"/>
  <c r="K659" i="55" s="1"/>
  <c r="F659" i="55"/>
  <c r="D659" i="55" a="1"/>
  <c r="D659" i="55" s="1"/>
  <c r="G658" i="55"/>
  <c r="I658" i="55" s="1"/>
  <c r="K658" i="55" s="1"/>
  <c r="F658" i="55"/>
  <c r="D658" i="55" a="1"/>
  <c r="D658" i="55" s="1"/>
  <c r="G657" i="55"/>
  <c r="I657" i="55" s="1"/>
  <c r="K657" i="55" s="1"/>
  <c r="F657" i="55"/>
  <c r="D657" i="55" a="1"/>
  <c r="D657" i="55" s="1"/>
  <c r="G656" i="55"/>
  <c r="I656" i="55" s="1"/>
  <c r="K656" i="55" s="1"/>
  <c r="F656" i="55"/>
  <c r="D656" i="55" a="1"/>
  <c r="D656" i="55" s="1"/>
  <c r="G655" i="55"/>
  <c r="I655" i="55" s="1"/>
  <c r="K655" i="55" s="1"/>
  <c r="F655" i="55"/>
  <c r="D655" i="55" a="1"/>
  <c r="D655" i="55" s="1"/>
  <c r="G654" i="55"/>
  <c r="I654" i="55" s="1"/>
  <c r="K654" i="55" s="1"/>
  <c r="F654" i="55"/>
  <c r="D654" i="55" a="1"/>
  <c r="D654" i="55" s="1"/>
  <c r="G653" i="55"/>
  <c r="I653" i="55" s="1"/>
  <c r="K653" i="55" s="1"/>
  <c r="F653" i="55"/>
  <c r="D653" i="55" a="1"/>
  <c r="D653" i="55" s="1"/>
  <c r="G652" i="55"/>
  <c r="I652" i="55" s="1"/>
  <c r="K652" i="55" s="1"/>
  <c r="F652" i="55"/>
  <c r="D652" i="55" a="1"/>
  <c r="D652" i="55" s="1"/>
  <c r="G651" i="55"/>
  <c r="I651" i="55" s="1"/>
  <c r="K651" i="55" s="1"/>
  <c r="F651" i="55"/>
  <c r="D651" i="55" a="1"/>
  <c r="D651" i="55" s="1"/>
  <c r="G650" i="55"/>
  <c r="I650" i="55" s="1"/>
  <c r="K650" i="55" s="1"/>
  <c r="F650" i="55"/>
  <c r="D650" i="55" a="1"/>
  <c r="D650" i="55" s="1"/>
  <c r="G649" i="55"/>
  <c r="I649" i="55" s="1"/>
  <c r="K649" i="55" s="1"/>
  <c r="F649" i="55"/>
  <c r="D649" i="55" a="1"/>
  <c r="D649" i="55" s="1"/>
  <c r="G648" i="55"/>
  <c r="I648" i="55" s="1"/>
  <c r="K648" i="55" s="1"/>
  <c r="F648" i="55"/>
  <c r="D648" i="55" a="1"/>
  <c r="D648" i="55" s="1"/>
  <c r="G647" i="55"/>
  <c r="I647" i="55" s="1"/>
  <c r="K647" i="55" s="1"/>
  <c r="F647" i="55"/>
  <c r="D647" i="55" a="1"/>
  <c r="D647" i="55" s="1"/>
  <c r="G646" i="55"/>
  <c r="I646" i="55" s="1"/>
  <c r="K646" i="55" s="1"/>
  <c r="F646" i="55"/>
  <c r="D646" i="55" a="1"/>
  <c r="D646" i="55" s="1"/>
  <c r="G645" i="55"/>
  <c r="I645" i="55" s="1"/>
  <c r="K645" i="55" s="1"/>
  <c r="F645" i="55"/>
  <c r="D645" i="55" a="1"/>
  <c r="D645" i="55" s="1"/>
  <c r="G644" i="55"/>
  <c r="I644" i="55" s="1"/>
  <c r="K644" i="55" s="1"/>
  <c r="F644" i="55"/>
  <c r="D644" i="55" a="1"/>
  <c r="D644" i="55" s="1"/>
  <c r="G643" i="55"/>
  <c r="I643" i="55" s="1"/>
  <c r="K643" i="55" s="1"/>
  <c r="F643" i="55"/>
  <c r="D643" i="55" a="1"/>
  <c r="D643" i="55" s="1"/>
  <c r="G642" i="55"/>
  <c r="I642" i="55" s="1"/>
  <c r="K642" i="55" s="1"/>
  <c r="F642" i="55"/>
  <c r="D642" i="55" a="1"/>
  <c r="D642" i="55" s="1"/>
  <c r="G641" i="55"/>
  <c r="I641" i="55" s="1"/>
  <c r="K641" i="55" s="1"/>
  <c r="F641" i="55"/>
  <c r="D641" i="55" a="1"/>
  <c r="D641" i="55" s="1"/>
  <c r="G640" i="55"/>
  <c r="I640" i="55" s="1"/>
  <c r="K640" i="55" s="1"/>
  <c r="F640" i="55"/>
  <c r="D640" i="55" a="1"/>
  <c r="D640" i="55" s="1"/>
  <c r="G639" i="55"/>
  <c r="I639" i="55" s="1"/>
  <c r="K639" i="55" s="1"/>
  <c r="F639" i="55"/>
  <c r="D639" i="55" a="1"/>
  <c r="D639" i="55" s="1"/>
  <c r="G638" i="55"/>
  <c r="I638" i="55" s="1"/>
  <c r="K638" i="55" s="1"/>
  <c r="F638" i="55"/>
  <c r="D638" i="55" a="1"/>
  <c r="D638" i="55" s="1"/>
  <c r="G637" i="55"/>
  <c r="I637" i="55" s="1"/>
  <c r="K637" i="55" s="1"/>
  <c r="F637" i="55"/>
  <c r="D637" i="55" a="1"/>
  <c r="D637" i="55" s="1"/>
  <c r="G636" i="55"/>
  <c r="I636" i="55" s="1"/>
  <c r="K636" i="55" s="1"/>
  <c r="F636" i="55"/>
  <c r="D636" i="55" a="1"/>
  <c r="D636" i="55" s="1"/>
  <c r="G635" i="55"/>
  <c r="I635" i="55" s="1"/>
  <c r="K635" i="55" s="1"/>
  <c r="F635" i="55"/>
  <c r="D635" i="55" a="1"/>
  <c r="D635" i="55" s="1"/>
  <c r="G634" i="55"/>
  <c r="I634" i="55" s="1"/>
  <c r="K634" i="55" s="1"/>
  <c r="F634" i="55"/>
  <c r="D634" i="55" a="1"/>
  <c r="D634" i="55" s="1"/>
  <c r="G633" i="55"/>
  <c r="I633" i="55" s="1"/>
  <c r="K633" i="55" s="1"/>
  <c r="F633" i="55"/>
  <c r="D633" i="55" a="1"/>
  <c r="D633" i="55" s="1"/>
  <c r="G632" i="55"/>
  <c r="I632" i="55" s="1"/>
  <c r="K632" i="55" s="1"/>
  <c r="F632" i="55"/>
  <c r="D632" i="55" a="1"/>
  <c r="D632" i="55" s="1"/>
  <c r="G631" i="55"/>
  <c r="I631" i="55" s="1"/>
  <c r="K631" i="55" s="1"/>
  <c r="F631" i="55"/>
  <c r="D631" i="55" a="1"/>
  <c r="D631" i="55" s="1"/>
  <c r="G630" i="55"/>
  <c r="I630" i="55" s="1"/>
  <c r="K630" i="55" s="1"/>
  <c r="F630" i="55"/>
  <c r="D630" i="55" a="1"/>
  <c r="D630" i="55" s="1"/>
  <c r="G629" i="55"/>
  <c r="I629" i="55" s="1"/>
  <c r="K629" i="55" s="1"/>
  <c r="F629" i="55"/>
  <c r="D629" i="55" a="1"/>
  <c r="D629" i="55" s="1"/>
  <c r="G628" i="55"/>
  <c r="I628" i="55" s="1"/>
  <c r="K628" i="55" s="1"/>
  <c r="F628" i="55"/>
  <c r="D628" i="55" a="1"/>
  <c r="D628" i="55" s="1"/>
  <c r="G627" i="55"/>
  <c r="I627" i="55" s="1"/>
  <c r="K627" i="55" s="1"/>
  <c r="F627" i="55"/>
  <c r="D627" i="55" a="1"/>
  <c r="D627" i="55" s="1"/>
  <c r="G626" i="55"/>
  <c r="I626" i="55" s="1"/>
  <c r="K626" i="55" s="1"/>
  <c r="F626" i="55"/>
  <c r="D626" i="55" a="1"/>
  <c r="D626" i="55" s="1"/>
  <c r="G625" i="55"/>
  <c r="I625" i="55" s="1"/>
  <c r="K625" i="55" s="1"/>
  <c r="F625" i="55"/>
  <c r="D625" i="55" a="1"/>
  <c r="D625" i="55" s="1"/>
  <c r="G624" i="55"/>
  <c r="I624" i="55" s="1"/>
  <c r="K624" i="55" s="1"/>
  <c r="F624" i="55"/>
  <c r="D624" i="55" a="1"/>
  <c r="D624" i="55" s="1"/>
  <c r="G623" i="55"/>
  <c r="I623" i="55" s="1"/>
  <c r="K623" i="55" s="1"/>
  <c r="F623" i="55"/>
  <c r="D623" i="55" a="1"/>
  <c r="D623" i="55" s="1"/>
  <c r="G622" i="55"/>
  <c r="I622" i="55" s="1"/>
  <c r="K622" i="55" s="1"/>
  <c r="F622" i="55"/>
  <c r="D622" i="55" a="1"/>
  <c r="D622" i="55" s="1"/>
  <c r="G621" i="55"/>
  <c r="I621" i="55" s="1"/>
  <c r="K621" i="55" s="1"/>
  <c r="F621" i="55"/>
  <c r="D621" i="55" a="1"/>
  <c r="D621" i="55" s="1"/>
  <c r="G620" i="55"/>
  <c r="I620" i="55" s="1"/>
  <c r="K620" i="55" s="1"/>
  <c r="F620" i="55"/>
  <c r="D620" i="55" a="1"/>
  <c r="D620" i="55" s="1"/>
  <c r="G619" i="55"/>
  <c r="I619" i="55" s="1"/>
  <c r="K619" i="55" s="1"/>
  <c r="F619" i="55"/>
  <c r="D619" i="55" a="1"/>
  <c r="D619" i="55" s="1"/>
  <c r="G618" i="55"/>
  <c r="I618" i="55" s="1"/>
  <c r="K618" i="55" s="1"/>
  <c r="F618" i="55"/>
  <c r="D618" i="55" a="1"/>
  <c r="D618" i="55" s="1"/>
  <c r="G617" i="55"/>
  <c r="I617" i="55" s="1"/>
  <c r="K617" i="55" s="1"/>
  <c r="F617" i="55"/>
  <c r="D617" i="55" a="1"/>
  <c r="D617" i="55" s="1"/>
  <c r="G616" i="55"/>
  <c r="I616" i="55" s="1"/>
  <c r="K616" i="55" s="1"/>
  <c r="F616" i="55"/>
  <c r="D616" i="55" a="1"/>
  <c r="D616" i="55" s="1"/>
  <c r="G615" i="55"/>
  <c r="I615" i="55" s="1"/>
  <c r="K615" i="55" s="1"/>
  <c r="F615" i="55"/>
  <c r="D615" i="55" a="1"/>
  <c r="D615" i="55" s="1"/>
  <c r="G614" i="55"/>
  <c r="I614" i="55" s="1"/>
  <c r="K614" i="55" s="1"/>
  <c r="F614" i="55"/>
  <c r="D614" i="55" a="1"/>
  <c r="D614" i="55" s="1"/>
  <c r="G613" i="55"/>
  <c r="I613" i="55" s="1"/>
  <c r="K613" i="55" s="1"/>
  <c r="F613" i="55"/>
  <c r="D613" i="55" a="1"/>
  <c r="D613" i="55" s="1"/>
  <c r="G612" i="55"/>
  <c r="I612" i="55" s="1"/>
  <c r="K612" i="55" s="1"/>
  <c r="F612" i="55"/>
  <c r="D612" i="55" a="1"/>
  <c r="D612" i="55" s="1"/>
  <c r="G611" i="55"/>
  <c r="I611" i="55" s="1"/>
  <c r="K611" i="55" s="1"/>
  <c r="F611" i="55"/>
  <c r="D611" i="55" a="1"/>
  <c r="D611" i="55" s="1"/>
  <c r="G610" i="55"/>
  <c r="I610" i="55" s="1"/>
  <c r="K610" i="55" s="1"/>
  <c r="F610" i="55"/>
  <c r="D610" i="55" a="1"/>
  <c r="D610" i="55" s="1"/>
  <c r="G609" i="55"/>
  <c r="I609" i="55" s="1"/>
  <c r="K609" i="55" s="1"/>
  <c r="F609" i="55"/>
  <c r="D609" i="55" a="1"/>
  <c r="D609" i="55" s="1"/>
  <c r="G608" i="55"/>
  <c r="I608" i="55" s="1"/>
  <c r="K608" i="55" s="1"/>
  <c r="F608" i="55"/>
  <c r="D608" i="55" a="1"/>
  <c r="D608" i="55" s="1"/>
  <c r="G607" i="55"/>
  <c r="I607" i="55" s="1"/>
  <c r="K607" i="55" s="1"/>
  <c r="F607" i="55"/>
  <c r="D607" i="55" a="1"/>
  <c r="D607" i="55" s="1"/>
  <c r="G606" i="55"/>
  <c r="I606" i="55" s="1"/>
  <c r="K606" i="55" s="1"/>
  <c r="F606" i="55"/>
  <c r="D606" i="55" a="1"/>
  <c r="D606" i="55" s="1"/>
  <c r="G605" i="55"/>
  <c r="I605" i="55" s="1"/>
  <c r="K605" i="55" s="1"/>
  <c r="F605" i="55"/>
  <c r="D605" i="55" a="1"/>
  <c r="D605" i="55" s="1"/>
  <c r="G604" i="55"/>
  <c r="I604" i="55" s="1"/>
  <c r="K604" i="55" s="1"/>
  <c r="F604" i="55"/>
  <c r="D604" i="55" a="1"/>
  <c r="D604" i="55" s="1"/>
  <c r="G603" i="55"/>
  <c r="I603" i="55" s="1"/>
  <c r="K603" i="55" s="1"/>
  <c r="F603" i="55"/>
  <c r="D603" i="55" a="1"/>
  <c r="D603" i="55" s="1"/>
  <c r="G602" i="55"/>
  <c r="I602" i="55" s="1"/>
  <c r="K602" i="55" s="1"/>
  <c r="F602" i="55"/>
  <c r="D602" i="55" a="1"/>
  <c r="D602" i="55" s="1"/>
  <c r="G601" i="55"/>
  <c r="I601" i="55" s="1"/>
  <c r="K601" i="55" s="1"/>
  <c r="F601" i="55"/>
  <c r="D601" i="55" a="1"/>
  <c r="D601" i="55" s="1"/>
  <c r="G600" i="55"/>
  <c r="I600" i="55" s="1"/>
  <c r="K600" i="55" s="1"/>
  <c r="F600" i="55"/>
  <c r="D600" i="55" a="1"/>
  <c r="D600" i="55" s="1"/>
  <c r="G599" i="55"/>
  <c r="I599" i="55" s="1"/>
  <c r="K599" i="55" s="1"/>
  <c r="F599" i="55"/>
  <c r="D599" i="55" a="1"/>
  <c r="D599" i="55" s="1"/>
  <c r="G598" i="55"/>
  <c r="I598" i="55" s="1"/>
  <c r="K598" i="55" s="1"/>
  <c r="F598" i="55"/>
  <c r="D598" i="55" a="1"/>
  <c r="D598" i="55" s="1"/>
  <c r="G597" i="55"/>
  <c r="I597" i="55" s="1"/>
  <c r="K597" i="55" s="1"/>
  <c r="F597" i="55"/>
  <c r="D597" i="55" a="1"/>
  <c r="D597" i="55" s="1"/>
  <c r="G596" i="55"/>
  <c r="I596" i="55" s="1"/>
  <c r="K596" i="55" s="1"/>
  <c r="F596" i="55"/>
  <c r="D596" i="55" a="1"/>
  <c r="D596" i="55" s="1"/>
  <c r="G595" i="55"/>
  <c r="I595" i="55" s="1"/>
  <c r="K595" i="55" s="1"/>
  <c r="F595" i="55"/>
  <c r="D595" i="55" a="1"/>
  <c r="D595" i="55" s="1"/>
  <c r="G594" i="55"/>
  <c r="I594" i="55" s="1"/>
  <c r="K594" i="55" s="1"/>
  <c r="F594" i="55"/>
  <c r="D594" i="55" a="1"/>
  <c r="D594" i="55" s="1"/>
  <c r="G593" i="55"/>
  <c r="I593" i="55" s="1"/>
  <c r="K593" i="55" s="1"/>
  <c r="F593" i="55"/>
  <c r="D593" i="55" a="1"/>
  <c r="D593" i="55" s="1"/>
  <c r="G592" i="55"/>
  <c r="I592" i="55" s="1"/>
  <c r="K592" i="55" s="1"/>
  <c r="F592" i="55"/>
  <c r="D592" i="55" a="1"/>
  <c r="D592" i="55" s="1"/>
  <c r="G591" i="55"/>
  <c r="I591" i="55" s="1"/>
  <c r="K591" i="55" s="1"/>
  <c r="F591" i="55"/>
  <c r="D591" i="55" a="1"/>
  <c r="D591" i="55" s="1"/>
  <c r="G590" i="55"/>
  <c r="I590" i="55" s="1"/>
  <c r="K590" i="55" s="1"/>
  <c r="F590" i="55"/>
  <c r="D590" i="55" a="1"/>
  <c r="D590" i="55" s="1"/>
  <c r="G589" i="55"/>
  <c r="I589" i="55" s="1"/>
  <c r="K589" i="55" s="1"/>
  <c r="F589" i="55"/>
  <c r="D589" i="55" a="1"/>
  <c r="D589" i="55" s="1"/>
  <c r="G588" i="55"/>
  <c r="I588" i="55" s="1"/>
  <c r="K588" i="55" s="1"/>
  <c r="F588" i="55"/>
  <c r="D588" i="55" a="1"/>
  <c r="D588" i="55" s="1"/>
  <c r="G587" i="55"/>
  <c r="I587" i="55" s="1"/>
  <c r="K587" i="55" s="1"/>
  <c r="F587" i="55"/>
  <c r="D587" i="55" a="1"/>
  <c r="D587" i="55" s="1"/>
  <c r="G586" i="55"/>
  <c r="I586" i="55" s="1"/>
  <c r="K586" i="55" s="1"/>
  <c r="F586" i="55"/>
  <c r="D586" i="55" a="1"/>
  <c r="D586" i="55" s="1"/>
  <c r="G585" i="55"/>
  <c r="I585" i="55" s="1"/>
  <c r="K585" i="55" s="1"/>
  <c r="F585" i="55"/>
  <c r="D585" i="55" a="1"/>
  <c r="D585" i="55" s="1"/>
  <c r="G584" i="55"/>
  <c r="I584" i="55" s="1"/>
  <c r="K584" i="55" s="1"/>
  <c r="F584" i="55"/>
  <c r="D584" i="55" a="1"/>
  <c r="D584" i="55" s="1"/>
  <c r="G583" i="55"/>
  <c r="I583" i="55" s="1"/>
  <c r="K583" i="55" s="1"/>
  <c r="F583" i="55"/>
  <c r="D583" i="55" a="1"/>
  <c r="D583" i="55" s="1"/>
  <c r="G582" i="55"/>
  <c r="I582" i="55" s="1"/>
  <c r="K582" i="55" s="1"/>
  <c r="F582" i="55"/>
  <c r="D582" i="55" a="1"/>
  <c r="D582" i="55" s="1"/>
  <c r="G581" i="55"/>
  <c r="I581" i="55" s="1"/>
  <c r="K581" i="55" s="1"/>
  <c r="F581" i="55"/>
  <c r="D581" i="55" a="1"/>
  <c r="D581" i="55" s="1"/>
  <c r="G580" i="55"/>
  <c r="I580" i="55" s="1"/>
  <c r="K580" i="55" s="1"/>
  <c r="F580" i="55"/>
  <c r="D580" i="55" a="1"/>
  <c r="D580" i="55" s="1"/>
  <c r="G579" i="55"/>
  <c r="I579" i="55" s="1"/>
  <c r="K579" i="55" s="1"/>
  <c r="F579" i="55"/>
  <c r="D579" i="55" a="1"/>
  <c r="D579" i="55" s="1"/>
  <c r="G578" i="55"/>
  <c r="I578" i="55" s="1"/>
  <c r="K578" i="55" s="1"/>
  <c r="F578" i="55"/>
  <c r="D578" i="55" a="1"/>
  <c r="D578" i="55" s="1"/>
  <c r="G577" i="55"/>
  <c r="I577" i="55" s="1"/>
  <c r="K577" i="55" s="1"/>
  <c r="F577" i="55"/>
  <c r="D577" i="55" a="1"/>
  <c r="D577" i="55" s="1"/>
  <c r="G576" i="55"/>
  <c r="I576" i="55" s="1"/>
  <c r="K576" i="55" s="1"/>
  <c r="F576" i="55"/>
  <c r="D576" i="55" a="1"/>
  <c r="D576" i="55" s="1"/>
  <c r="G575" i="55"/>
  <c r="I575" i="55" s="1"/>
  <c r="K575" i="55" s="1"/>
  <c r="F575" i="55"/>
  <c r="D575" i="55" a="1"/>
  <c r="D575" i="55" s="1"/>
  <c r="G574" i="55"/>
  <c r="I574" i="55" s="1"/>
  <c r="K574" i="55" s="1"/>
  <c r="F574" i="55"/>
  <c r="D574" i="55" a="1"/>
  <c r="D574" i="55" s="1"/>
  <c r="G573" i="55"/>
  <c r="I573" i="55" s="1"/>
  <c r="K573" i="55" s="1"/>
  <c r="F573" i="55"/>
  <c r="D573" i="55" a="1"/>
  <c r="D573" i="55" s="1"/>
  <c r="G572" i="55"/>
  <c r="I572" i="55" s="1"/>
  <c r="K572" i="55" s="1"/>
  <c r="F572" i="55"/>
  <c r="D572" i="55" a="1"/>
  <c r="D572" i="55" s="1"/>
  <c r="G571" i="55"/>
  <c r="I571" i="55" s="1"/>
  <c r="K571" i="55" s="1"/>
  <c r="F571" i="55"/>
  <c r="D571" i="55" a="1"/>
  <c r="D571" i="55" s="1"/>
  <c r="G570" i="55"/>
  <c r="I570" i="55" s="1"/>
  <c r="K570" i="55" s="1"/>
  <c r="F570" i="55"/>
  <c r="D570" i="55" a="1"/>
  <c r="D570" i="55" s="1"/>
  <c r="G569" i="55"/>
  <c r="I569" i="55" s="1"/>
  <c r="K569" i="55" s="1"/>
  <c r="F569" i="55"/>
  <c r="D569" i="55" a="1"/>
  <c r="D569" i="55" s="1"/>
  <c r="G568" i="55"/>
  <c r="I568" i="55" s="1"/>
  <c r="K568" i="55" s="1"/>
  <c r="F568" i="55"/>
  <c r="D568" i="55" a="1"/>
  <c r="D568" i="55" s="1"/>
  <c r="G567" i="55"/>
  <c r="I567" i="55" s="1"/>
  <c r="K567" i="55" s="1"/>
  <c r="F567" i="55"/>
  <c r="D567" i="55" a="1"/>
  <c r="D567" i="55" s="1"/>
  <c r="G566" i="55"/>
  <c r="I566" i="55" s="1"/>
  <c r="K566" i="55" s="1"/>
  <c r="F566" i="55"/>
  <c r="D566" i="55" a="1"/>
  <c r="D566" i="55" s="1"/>
  <c r="G565" i="55"/>
  <c r="I565" i="55" s="1"/>
  <c r="K565" i="55" s="1"/>
  <c r="F565" i="55"/>
  <c r="D565" i="55" a="1"/>
  <c r="D565" i="55" s="1"/>
  <c r="G564" i="55"/>
  <c r="I564" i="55" s="1"/>
  <c r="K564" i="55" s="1"/>
  <c r="F564" i="55"/>
  <c r="D564" i="55" a="1"/>
  <c r="D564" i="55" s="1"/>
  <c r="G563" i="55"/>
  <c r="I563" i="55" s="1"/>
  <c r="K563" i="55" s="1"/>
  <c r="F563" i="55"/>
  <c r="D563" i="55" a="1"/>
  <c r="D563" i="55" s="1"/>
  <c r="G562" i="55"/>
  <c r="I562" i="55" s="1"/>
  <c r="K562" i="55" s="1"/>
  <c r="F562" i="55"/>
  <c r="D562" i="55" a="1"/>
  <c r="D562" i="55" s="1"/>
  <c r="G561" i="55"/>
  <c r="I561" i="55" s="1"/>
  <c r="K561" i="55" s="1"/>
  <c r="F561" i="55"/>
  <c r="D561" i="55" a="1"/>
  <c r="D561" i="55" s="1"/>
  <c r="G560" i="55"/>
  <c r="I560" i="55" s="1"/>
  <c r="K560" i="55" s="1"/>
  <c r="F560" i="55"/>
  <c r="D560" i="55" a="1"/>
  <c r="D560" i="55" s="1"/>
  <c r="G559" i="55"/>
  <c r="I559" i="55" s="1"/>
  <c r="K559" i="55" s="1"/>
  <c r="F559" i="55"/>
  <c r="D559" i="55" a="1"/>
  <c r="D559" i="55" s="1"/>
  <c r="G558" i="55"/>
  <c r="I558" i="55" s="1"/>
  <c r="K558" i="55" s="1"/>
  <c r="F558" i="55"/>
  <c r="D558" i="55" a="1"/>
  <c r="D558" i="55" s="1"/>
  <c r="G557" i="55"/>
  <c r="I557" i="55" s="1"/>
  <c r="K557" i="55" s="1"/>
  <c r="F557" i="55"/>
  <c r="D557" i="55" a="1"/>
  <c r="D557" i="55" s="1"/>
  <c r="G556" i="55"/>
  <c r="I556" i="55" s="1"/>
  <c r="K556" i="55" s="1"/>
  <c r="F556" i="55"/>
  <c r="D556" i="55" a="1"/>
  <c r="D556" i="55" s="1"/>
  <c r="G555" i="55"/>
  <c r="I555" i="55" s="1"/>
  <c r="K555" i="55" s="1"/>
  <c r="F555" i="55"/>
  <c r="D555" i="55" a="1"/>
  <c r="D555" i="55" s="1"/>
  <c r="G554" i="55"/>
  <c r="I554" i="55" s="1"/>
  <c r="K554" i="55" s="1"/>
  <c r="F554" i="55"/>
  <c r="D554" i="55" a="1"/>
  <c r="D554" i="55" s="1"/>
  <c r="G553" i="55"/>
  <c r="I553" i="55" s="1"/>
  <c r="K553" i="55" s="1"/>
  <c r="F553" i="55"/>
  <c r="D553" i="55" a="1"/>
  <c r="D553" i="55" s="1"/>
  <c r="G552" i="55"/>
  <c r="I552" i="55" s="1"/>
  <c r="K552" i="55" s="1"/>
  <c r="F552" i="55"/>
  <c r="D552" i="55" a="1"/>
  <c r="D552" i="55" s="1"/>
  <c r="G551" i="55"/>
  <c r="I551" i="55" s="1"/>
  <c r="K551" i="55" s="1"/>
  <c r="F551" i="55"/>
  <c r="D551" i="55" a="1"/>
  <c r="D551" i="55" s="1"/>
  <c r="G550" i="55"/>
  <c r="I550" i="55" s="1"/>
  <c r="K550" i="55" s="1"/>
  <c r="F550" i="55"/>
  <c r="D550" i="55" a="1"/>
  <c r="D550" i="55" s="1"/>
  <c r="G549" i="55"/>
  <c r="I549" i="55" s="1"/>
  <c r="K549" i="55" s="1"/>
  <c r="F549" i="55"/>
  <c r="D549" i="55" a="1"/>
  <c r="D549" i="55" s="1"/>
  <c r="G548" i="55"/>
  <c r="I548" i="55" s="1"/>
  <c r="K548" i="55" s="1"/>
  <c r="F548" i="55"/>
  <c r="D548" i="55" a="1"/>
  <c r="D548" i="55" s="1"/>
  <c r="G547" i="55"/>
  <c r="I547" i="55" s="1"/>
  <c r="K547" i="55" s="1"/>
  <c r="F547" i="55"/>
  <c r="D547" i="55" a="1"/>
  <c r="D547" i="55" s="1"/>
  <c r="G546" i="55"/>
  <c r="I546" i="55" s="1"/>
  <c r="K546" i="55" s="1"/>
  <c r="F546" i="55"/>
  <c r="D546" i="55" a="1"/>
  <c r="D546" i="55" s="1"/>
  <c r="G545" i="55"/>
  <c r="I545" i="55" s="1"/>
  <c r="K545" i="55" s="1"/>
  <c r="F545" i="55"/>
  <c r="D545" i="55" a="1"/>
  <c r="D545" i="55" s="1"/>
  <c r="G544" i="55"/>
  <c r="I544" i="55" s="1"/>
  <c r="K544" i="55" s="1"/>
  <c r="F544" i="55"/>
  <c r="D544" i="55" a="1"/>
  <c r="D544" i="55" s="1"/>
  <c r="G543" i="55"/>
  <c r="I543" i="55" s="1"/>
  <c r="K543" i="55" s="1"/>
  <c r="F543" i="55"/>
  <c r="D543" i="55" a="1"/>
  <c r="D543" i="55" s="1"/>
  <c r="G542" i="55"/>
  <c r="I542" i="55" s="1"/>
  <c r="K542" i="55" s="1"/>
  <c r="F542" i="55"/>
  <c r="D542" i="55" a="1"/>
  <c r="D542" i="55" s="1"/>
  <c r="G541" i="55"/>
  <c r="I541" i="55" s="1"/>
  <c r="K541" i="55" s="1"/>
  <c r="F541" i="55"/>
  <c r="D541" i="55" a="1"/>
  <c r="D541" i="55" s="1"/>
  <c r="G540" i="55"/>
  <c r="I540" i="55" s="1"/>
  <c r="K540" i="55" s="1"/>
  <c r="F540" i="55"/>
  <c r="D540" i="55" a="1"/>
  <c r="D540" i="55" s="1"/>
  <c r="G539" i="55"/>
  <c r="I539" i="55" s="1"/>
  <c r="K539" i="55" s="1"/>
  <c r="F539" i="55"/>
  <c r="D539" i="55" a="1"/>
  <c r="D539" i="55" s="1"/>
  <c r="G538" i="55"/>
  <c r="I538" i="55" s="1"/>
  <c r="K538" i="55" s="1"/>
  <c r="F538" i="55"/>
  <c r="D538" i="55" a="1"/>
  <c r="D538" i="55" s="1"/>
  <c r="G537" i="55"/>
  <c r="I537" i="55" s="1"/>
  <c r="K537" i="55" s="1"/>
  <c r="F537" i="55"/>
  <c r="D537" i="55" a="1"/>
  <c r="D537" i="55" s="1"/>
  <c r="G536" i="55"/>
  <c r="I536" i="55" s="1"/>
  <c r="K536" i="55" s="1"/>
  <c r="F536" i="55"/>
  <c r="D536" i="55" a="1"/>
  <c r="D536" i="55" s="1"/>
  <c r="G535" i="55"/>
  <c r="I535" i="55" s="1"/>
  <c r="K535" i="55" s="1"/>
  <c r="F535" i="55"/>
  <c r="D535" i="55" a="1"/>
  <c r="D535" i="55" s="1"/>
  <c r="G534" i="55"/>
  <c r="I534" i="55" s="1"/>
  <c r="K534" i="55" s="1"/>
  <c r="F534" i="55"/>
  <c r="D534" i="55" a="1"/>
  <c r="D534" i="55" s="1"/>
  <c r="G533" i="55"/>
  <c r="I533" i="55" s="1"/>
  <c r="K533" i="55" s="1"/>
  <c r="F533" i="55"/>
  <c r="D533" i="55" a="1"/>
  <c r="D533" i="55" s="1"/>
  <c r="G532" i="55"/>
  <c r="I532" i="55" s="1"/>
  <c r="K532" i="55" s="1"/>
  <c r="F532" i="55"/>
  <c r="D532" i="55" a="1"/>
  <c r="D532" i="55" s="1"/>
  <c r="G531" i="55"/>
  <c r="I531" i="55" s="1"/>
  <c r="K531" i="55" s="1"/>
  <c r="F531" i="55"/>
  <c r="D531" i="55" a="1"/>
  <c r="D531" i="55" s="1"/>
  <c r="G530" i="55"/>
  <c r="I530" i="55" s="1"/>
  <c r="K530" i="55" s="1"/>
  <c r="F530" i="55"/>
  <c r="D530" i="55" a="1"/>
  <c r="D530" i="55" s="1"/>
  <c r="G529" i="55"/>
  <c r="I529" i="55" s="1"/>
  <c r="K529" i="55" s="1"/>
  <c r="F529" i="55"/>
  <c r="D529" i="55" a="1"/>
  <c r="D529" i="55" s="1"/>
  <c r="G528" i="55"/>
  <c r="I528" i="55" s="1"/>
  <c r="K528" i="55" s="1"/>
  <c r="F528" i="55"/>
  <c r="D528" i="55" a="1"/>
  <c r="D528" i="55" s="1"/>
  <c r="G527" i="55"/>
  <c r="I527" i="55" s="1"/>
  <c r="K527" i="55" s="1"/>
  <c r="F527" i="55"/>
  <c r="D527" i="55" a="1"/>
  <c r="D527" i="55" s="1"/>
  <c r="G526" i="55"/>
  <c r="I526" i="55" s="1"/>
  <c r="K526" i="55" s="1"/>
  <c r="F526" i="55"/>
  <c r="D526" i="55" a="1"/>
  <c r="D526" i="55" s="1"/>
  <c r="G525" i="55"/>
  <c r="I525" i="55" s="1"/>
  <c r="K525" i="55" s="1"/>
  <c r="F525" i="55"/>
  <c r="D525" i="55" a="1"/>
  <c r="D525" i="55" s="1"/>
  <c r="G524" i="55"/>
  <c r="I524" i="55" s="1"/>
  <c r="K524" i="55" s="1"/>
  <c r="F524" i="55"/>
  <c r="D524" i="55" a="1"/>
  <c r="D524" i="55" s="1"/>
  <c r="G523" i="55"/>
  <c r="I523" i="55" s="1"/>
  <c r="K523" i="55" s="1"/>
  <c r="F523" i="55"/>
  <c r="D523" i="55" a="1"/>
  <c r="D523" i="55" s="1"/>
  <c r="G522" i="55"/>
  <c r="I522" i="55" s="1"/>
  <c r="K522" i="55" s="1"/>
  <c r="F522" i="55"/>
  <c r="D522" i="55" a="1"/>
  <c r="D522" i="55" s="1"/>
  <c r="G521" i="55"/>
  <c r="I521" i="55" s="1"/>
  <c r="K521" i="55" s="1"/>
  <c r="F521" i="55"/>
  <c r="D521" i="55" a="1"/>
  <c r="D521" i="55" s="1"/>
  <c r="G520" i="55"/>
  <c r="I520" i="55" s="1"/>
  <c r="K520" i="55" s="1"/>
  <c r="F520" i="55"/>
  <c r="D520" i="55" a="1"/>
  <c r="D520" i="55" s="1"/>
  <c r="G519" i="55"/>
  <c r="I519" i="55" s="1"/>
  <c r="K519" i="55" s="1"/>
  <c r="F519" i="55"/>
  <c r="D519" i="55" a="1"/>
  <c r="D519" i="55" s="1"/>
  <c r="G518" i="55"/>
  <c r="I518" i="55" s="1"/>
  <c r="K518" i="55" s="1"/>
  <c r="F518" i="55"/>
  <c r="D518" i="55" a="1"/>
  <c r="D518" i="55" s="1"/>
  <c r="G517" i="55"/>
  <c r="I517" i="55" s="1"/>
  <c r="K517" i="55" s="1"/>
  <c r="F517" i="55"/>
  <c r="D517" i="55" a="1"/>
  <c r="D517" i="55" s="1"/>
  <c r="G516" i="55"/>
  <c r="I516" i="55" s="1"/>
  <c r="K516" i="55" s="1"/>
  <c r="F516" i="55"/>
  <c r="D516" i="55" a="1"/>
  <c r="D516" i="55" s="1"/>
  <c r="G515" i="55"/>
  <c r="I515" i="55" s="1"/>
  <c r="K515" i="55" s="1"/>
  <c r="F515" i="55"/>
  <c r="D515" i="55" a="1"/>
  <c r="D515" i="55" s="1"/>
  <c r="G514" i="55"/>
  <c r="I514" i="55" s="1"/>
  <c r="K514" i="55" s="1"/>
  <c r="F514" i="55"/>
  <c r="D514" i="55" a="1"/>
  <c r="D514" i="55" s="1"/>
  <c r="G513" i="55"/>
  <c r="I513" i="55" s="1"/>
  <c r="K513" i="55" s="1"/>
  <c r="F513" i="55"/>
  <c r="D513" i="55" a="1"/>
  <c r="D513" i="55" s="1"/>
  <c r="G512" i="55"/>
  <c r="I512" i="55" s="1"/>
  <c r="K512" i="55" s="1"/>
  <c r="F512" i="55"/>
  <c r="D512" i="55" a="1"/>
  <c r="D512" i="55" s="1"/>
  <c r="G511" i="55"/>
  <c r="I511" i="55" s="1"/>
  <c r="K511" i="55" s="1"/>
  <c r="F511" i="55"/>
  <c r="D511" i="55" a="1"/>
  <c r="D511" i="55" s="1"/>
  <c r="G510" i="55"/>
  <c r="I510" i="55" s="1"/>
  <c r="K510" i="55" s="1"/>
  <c r="F510" i="55"/>
  <c r="D510" i="55" a="1"/>
  <c r="D510" i="55" s="1"/>
  <c r="G509" i="55"/>
  <c r="F509" i="55"/>
  <c r="D509" i="55" a="1"/>
  <c r="D509" i="55" s="1"/>
  <c r="G508" i="55"/>
  <c r="F508" i="55"/>
  <c r="D508" i="55" a="1"/>
  <c r="D508" i="55" s="1"/>
  <c r="G507" i="55"/>
  <c r="F507" i="55"/>
  <c r="D507" i="55" a="1"/>
  <c r="D507" i="55" s="1"/>
  <c r="G506" i="55"/>
  <c r="F506" i="55"/>
  <c r="D506" i="55" a="1"/>
  <c r="D506" i="55" s="1"/>
  <c r="G505" i="55"/>
  <c r="F505" i="55"/>
  <c r="D505" i="55" a="1"/>
  <c r="D505" i="55" s="1"/>
  <c r="G504" i="55"/>
  <c r="F504" i="55"/>
  <c r="D504" i="55" a="1"/>
  <c r="D504" i="55" s="1"/>
  <c r="G503" i="55"/>
  <c r="I503" i="55" s="1"/>
  <c r="K503" i="55" s="1"/>
  <c r="F503" i="55"/>
  <c r="D503" i="55" a="1"/>
  <c r="D503" i="55" s="1"/>
  <c r="G502" i="55"/>
  <c r="F502" i="55"/>
  <c r="D502" i="55" a="1"/>
  <c r="D502" i="55" s="1"/>
  <c r="G501" i="55"/>
  <c r="F501" i="55"/>
  <c r="D501" i="55" a="1"/>
  <c r="D501" i="55" s="1"/>
  <c r="G500" i="55"/>
  <c r="F500" i="55"/>
  <c r="D500" i="55" a="1"/>
  <c r="D500" i="55" s="1"/>
  <c r="G499" i="55"/>
  <c r="F499" i="55"/>
  <c r="D499" i="55" a="1"/>
  <c r="D499" i="55" s="1"/>
  <c r="G498" i="55"/>
  <c r="F498" i="55"/>
  <c r="D498" i="55" a="1"/>
  <c r="D498" i="55" s="1"/>
  <c r="G497" i="55"/>
  <c r="F497" i="55"/>
  <c r="D497" i="55" a="1"/>
  <c r="D497" i="55" s="1"/>
  <c r="G496" i="55"/>
  <c r="F496" i="55"/>
  <c r="D496" i="55" a="1"/>
  <c r="D496" i="55" s="1"/>
  <c r="G495" i="55"/>
  <c r="F495" i="55"/>
  <c r="D495" i="55" a="1"/>
  <c r="D495" i="55" s="1"/>
  <c r="G494" i="55"/>
  <c r="F494" i="55"/>
  <c r="D494" i="55" a="1"/>
  <c r="D494" i="55" s="1"/>
  <c r="G493" i="55"/>
  <c r="F493" i="55"/>
  <c r="D493" i="55" a="1"/>
  <c r="D493" i="55" s="1"/>
  <c r="G492" i="55"/>
  <c r="F492" i="55"/>
  <c r="D492" i="55" a="1"/>
  <c r="D492" i="55" s="1"/>
  <c r="G491" i="55"/>
  <c r="F491" i="55"/>
  <c r="D491" i="55" a="1"/>
  <c r="D491" i="55" s="1"/>
  <c r="G490" i="55"/>
  <c r="F490" i="55"/>
  <c r="D490" i="55" a="1"/>
  <c r="D490" i="55" s="1"/>
  <c r="G489" i="55"/>
  <c r="F489" i="55"/>
  <c r="D489" i="55" a="1"/>
  <c r="D489" i="55" s="1"/>
  <c r="G488" i="55"/>
  <c r="F488" i="55"/>
  <c r="D488" i="55" a="1"/>
  <c r="D488" i="55" s="1"/>
  <c r="G487" i="55"/>
  <c r="F487" i="55"/>
  <c r="D487" i="55" a="1"/>
  <c r="D487" i="55" s="1"/>
  <c r="G486" i="55"/>
  <c r="F486" i="55"/>
  <c r="D486" i="55" a="1"/>
  <c r="D486" i="55" s="1"/>
  <c r="G485" i="55"/>
  <c r="F485" i="55"/>
  <c r="D485" i="55" a="1"/>
  <c r="D485" i="55" s="1"/>
  <c r="G484" i="55"/>
  <c r="F484" i="55"/>
  <c r="D484" i="55" a="1"/>
  <c r="D484" i="55" s="1"/>
  <c r="G483" i="55"/>
  <c r="F483" i="55"/>
  <c r="D483" i="55" a="1"/>
  <c r="D483" i="55" s="1"/>
  <c r="G482" i="55"/>
  <c r="F482" i="55"/>
  <c r="D482" i="55" a="1"/>
  <c r="D482" i="55" s="1"/>
  <c r="G481" i="55"/>
  <c r="F481" i="55"/>
  <c r="D481" i="55" a="1"/>
  <c r="D481" i="55" s="1"/>
  <c r="G480" i="55"/>
  <c r="F480" i="55"/>
  <c r="D480" i="55" a="1"/>
  <c r="D480" i="55" s="1"/>
  <c r="G479" i="55"/>
  <c r="F479" i="55"/>
  <c r="D479" i="55" a="1"/>
  <c r="D479" i="55" s="1"/>
  <c r="G478" i="55"/>
  <c r="F478" i="55"/>
  <c r="D478" i="55" a="1"/>
  <c r="D478" i="55" s="1"/>
  <c r="G477" i="55"/>
  <c r="F477" i="55"/>
  <c r="D477" i="55" a="1"/>
  <c r="D477" i="55" s="1"/>
  <c r="G476" i="55"/>
  <c r="F476" i="55"/>
  <c r="D476" i="55" a="1"/>
  <c r="D476" i="55" s="1"/>
  <c r="G475" i="55"/>
  <c r="F475" i="55"/>
  <c r="D475" i="55" a="1"/>
  <c r="D475" i="55" s="1"/>
  <c r="G474" i="55"/>
  <c r="F474" i="55"/>
  <c r="D474" i="55" a="1"/>
  <c r="D474" i="55" s="1"/>
  <c r="G473" i="55"/>
  <c r="F473" i="55"/>
  <c r="D473" i="55" a="1"/>
  <c r="D473" i="55" s="1"/>
  <c r="G472" i="55"/>
  <c r="F472" i="55"/>
  <c r="D472" i="55" a="1"/>
  <c r="D472" i="55" s="1"/>
  <c r="G471" i="55"/>
  <c r="F471" i="55"/>
  <c r="D471" i="55" a="1"/>
  <c r="D471" i="55" s="1"/>
  <c r="G470" i="55"/>
  <c r="F470" i="55"/>
  <c r="D470" i="55" a="1"/>
  <c r="D470" i="55" s="1"/>
  <c r="G469" i="55"/>
  <c r="F469" i="55"/>
  <c r="D469" i="55" a="1"/>
  <c r="D469" i="55" s="1"/>
  <c r="G468" i="55"/>
  <c r="F468" i="55"/>
  <c r="D468" i="55" a="1"/>
  <c r="D468" i="55" s="1"/>
  <c r="G467" i="55"/>
  <c r="F467" i="55"/>
  <c r="D467" i="55" a="1"/>
  <c r="D467" i="55" s="1"/>
  <c r="G466" i="55"/>
  <c r="F466" i="55"/>
  <c r="D466" i="55" a="1"/>
  <c r="D466" i="55" s="1"/>
  <c r="G465" i="55"/>
  <c r="F465" i="55"/>
  <c r="D465" i="55" a="1"/>
  <c r="D465" i="55" s="1"/>
  <c r="G464" i="55"/>
  <c r="F464" i="55"/>
  <c r="D464" i="55" a="1"/>
  <c r="D464" i="55" s="1"/>
  <c r="G463" i="55"/>
  <c r="F463" i="55"/>
  <c r="D463" i="55" a="1"/>
  <c r="D463" i="55" s="1"/>
  <c r="G462" i="55"/>
  <c r="F462" i="55"/>
  <c r="D462" i="55" a="1"/>
  <c r="D462" i="55" s="1"/>
  <c r="G461" i="55"/>
  <c r="F461" i="55"/>
  <c r="D461" i="55" a="1"/>
  <c r="D461" i="55" s="1"/>
  <c r="G460" i="55"/>
  <c r="F460" i="55"/>
  <c r="D460" i="55" a="1"/>
  <c r="D460" i="55" s="1"/>
  <c r="G459" i="55"/>
  <c r="F459" i="55"/>
  <c r="D459" i="55" a="1"/>
  <c r="D459" i="55" s="1"/>
  <c r="G458" i="55"/>
  <c r="F458" i="55"/>
  <c r="D458" i="55" a="1"/>
  <c r="D458" i="55" s="1"/>
  <c r="G457" i="55"/>
  <c r="F457" i="55"/>
  <c r="D457" i="55" a="1"/>
  <c r="D457" i="55" s="1"/>
  <c r="G456" i="55"/>
  <c r="F456" i="55"/>
  <c r="D456" i="55" a="1"/>
  <c r="D456" i="55" s="1"/>
  <c r="G455" i="55"/>
  <c r="F455" i="55"/>
  <c r="D455" i="55" a="1"/>
  <c r="D455" i="55" s="1"/>
  <c r="G454" i="55"/>
  <c r="F454" i="55"/>
  <c r="D454" i="55" a="1"/>
  <c r="D454" i="55" s="1"/>
  <c r="G453" i="55"/>
  <c r="F453" i="55"/>
  <c r="D453" i="55" a="1"/>
  <c r="D453" i="55" s="1"/>
  <c r="G452" i="55"/>
  <c r="F452" i="55"/>
  <c r="D452" i="55" a="1"/>
  <c r="D452" i="55" s="1"/>
  <c r="G451" i="55"/>
  <c r="F451" i="55"/>
  <c r="D451" i="55" a="1"/>
  <c r="D451" i="55" s="1"/>
  <c r="G450" i="55"/>
  <c r="F450" i="55"/>
  <c r="D450" i="55" a="1"/>
  <c r="D450" i="55" s="1"/>
  <c r="G449" i="55"/>
  <c r="F449" i="55"/>
  <c r="D449" i="55" a="1"/>
  <c r="D449" i="55" s="1"/>
  <c r="G448" i="55"/>
  <c r="F448" i="55"/>
  <c r="D448" i="55" a="1"/>
  <c r="D448" i="55" s="1"/>
  <c r="G447" i="55"/>
  <c r="F447" i="55"/>
  <c r="D447" i="55" a="1"/>
  <c r="D447" i="55" s="1"/>
  <c r="G446" i="55"/>
  <c r="F446" i="55"/>
  <c r="D446" i="55" a="1"/>
  <c r="D446" i="55" s="1"/>
  <c r="G445" i="55"/>
  <c r="F445" i="55"/>
  <c r="D445" i="55" a="1"/>
  <c r="D445" i="55" s="1"/>
  <c r="G444" i="55"/>
  <c r="F444" i="55"/>
  <c r="D444" i="55" a="1"/>
  <c r="D444" i="55" s="1"/>
  <c r="G443" i="55"/>
  <c r="F443" i="55"/>
  <c r="D443" i="55" a="1"/>
  <c r="D443" i="55" s="1"/>
  <c r="G442" i="55"/>
  <c r="F442" i="55"/>
  <c r="D442" i="55" a="1"/>
  <c r="D442" i="55" s="1"/>
  <c r="G441" i="55"/>
  <c r="F441" i="55"/>
  <c r="D441" i="55" a="1"/>
  <c r="D441" i="55" s="1"/>
  <c r="G440" i="55"/>
  <c r="F440" i="55"/>
  <c r="D440" i="55" a="1"/>
  <c r="D440" i="55" s="1"/>
  <c r="G439" i="55"/>
  <c r="F439" i="55"/>
  <c r="D439" i="55" a="1"/>
  <c r="D439" i="55" s="1"/>
  <c r="G438" i="55"/>
  <c r="F438" i="55"/>
  <c r="D438" i="55" a="1"/>
  <c r="D438" i="55" s="1"/>
  <c r="G437" i="55"/>
  <c r="F437" i="55"/>
  <c r="D437" i="55" a="1"/>
  <c r="D437" i="55" s="1"/>
  <c r="G436" i="55"/>
  <c r="F436" i="55"/>
  <c r="D436" i="55" a="1"/>
  <c r="D436" i="55" s="1"/>
  <c r="G435" i="55"/>
  <c r="F435" i="55"/>
  <c r="D435" i="55" a="1"/>
  <c r="D435" i="55" s="1"/>
  <c r="G434" i="55"/>
  <c r="F434" i="55"/>
  <c r="D434" i="55" a="1"/>
  <c r="D434" i="55" s="1"/>
  <c r="G433" i="55"/>
  <c r="F433" i="55"/>
  <c r="D433" i="55" a="1"/>
  <c r="D433" i="55" s="1"/>
  <c r="G432" i="55"/>
  <c r="F432" i="55"/>
  <c r="D432" i="55" a="1"/>
  <c r="D432" i="55" s="1"/>
  <c r="G431" i="55"/>
  <c r="F431" i="55"/>
  <c r="D431" i="55" a="1"/>
  <c r="D431" i="55" s="1"/>
  <c r="G430" i="55"/>
  <c r="F430" i="55"/>
  <c r="D430" i="55" a="1"/>
  <c r="D430" i="55" s="1"/>
  <c r="G429" i="55"/>
  <c r="F429" i="55"/>
  <c r="D429" i="55" a="1"/>
  <c r="D429" i="55" s="1"/>
  <c r="G428" i="55"/>
  <c r="F428" i="55"/>
  <c r="D428" i="55" a="1"/>
  <c r="D428" i="55" s="1"/>
  <c r="G427" i="55"/>
  <c r="F427" i="55"/>
  <c r="D427" i="55" a="1"/>
  <c r="D427" i="55" s="1"/>
  <c r="G426" i="55"/>
  <c r="F426" i="55"/>
  <c r="D426" i="55" a="1"/>
  <c r="D426" i="55" s="1"/>
  <c r="G425" i="55"/>
  <c r="F425" i="55"/>
  <c r="D425" i="55" a="1"/>
  <c r="D425" i="55" s="1"/>
  <c r="G424" i="55"/>
  <c r="F424" i="55"/>
  <c r="D424" i="55" a="1"/>
  <c r="D424" i="55" s="1"/>
  <c r="G423" i="55"/>
  <c r="F423" i="55"/>
  <c r="D423" i="55" a="1"/>
  <c r="D423" i="55" s="1"/>
  <c r="G422" i="55"/>
  <c r="F422" i="55"/>
  <c r="D422" i="55" a="1"/>
  <c r="D422" i="55" s="1"/>
  <c r="G421" i="55"/>
  <c r="F421" i="55"/>
  <c r="D421" i="55" a="1"/>
  <c r="D421" i="55" s="1"/>
  <c r="G420" i="55"/>
  <c r="F420" i="55"/>
  <c r="D420" i="55" a="1"/>
  <c r="D420" i="55" s="1"/>
  <c r="G419" i="55"/>
  <c r="F419" i="55"/>
  <c r="D419" i="55" a="1"/>
  <c r="D419" i="55" s="1"/>
  <c r="G418" i="55"/>
  <c r="F418" i="55"/>
  <c r="D418" i="55" a="1"/>
  <c r="D418" i="55" s="1"/>
  <c r="G417" i="55"/>
  <c r="F417" i="55"/>
  <c r="D417" i="55" a="1"/>
  <c r="D417" i="55" s="1"/>
  <c r="G416" i="55"/>
  <c r="F416" i="55"/>
  <c r="D416" i="55" a="1"/>
  <c r="D416" i="55" s="1"/>
  <c r="G415" i="55"/>
  <c r="F415" i="55"/>
  <c r="D415" i="55" a="1"/>
  <c r="D415" i="55" s="1"/>
  <c r="G414" i="55"/>
  <c r="F414" i="55"/>
  <c r="D414" i="55" a="1"/>
  <c r="D414" i="55" s="1"/>
  <c r="G413" i="55"/>
  <c r="F413" i="55"/>
  <c r="D413" i="55" a="1"/>
  <c r="D413" i="55" s="1"/>
  <c r="G412" i="55"/>
  <c r="F412" i="55"/>
  <c r="D412" i="55" a="1"/>
  <c r="D412" i="55" s="1"/>
  <c r="G411" i="55"/>
  <c r="F411" i="55"/>
  <c r="D411" i="55" a="1"/>
  <c r="D411" i="55" s="1"/>
  <c r="G410" i="55"/>
  <c r="F410" i="55"/>
  <c r="D410" i="55" a="1"/>
  <c r="D410" i="55" s="1"/>
  <c r="G409" i="55"/>
  <c r="F409" i="55"/>
  <c r="D409" i="55" a="1"/>
  <c r="D409" i="55" s="1"/>
  <c r="G408" i="55"/>
  <c r="F408" i="55"/>
  <c r="D408" i="55" a="1"/>
  <c r="D408" i="55" s="1"/>
  <c r="G407" i="55"/>
  <c r="F407" i="55"/>
  <c r="D407" i="55" a="1"/>
  <c r="D407" i="55" s="1"/>
  <c r="G406" i="55"/>
  <c r="F406" i="55"/>
  <c r="D406" i="55" a="1"/>
  <c r="D406" i="55" s="1"/>
  <c r="G405" i="55"/>
  <c r="F405" i="55"/>
  <c r="D405" i="55" a="1"/>
  <c r="D405" i="55" s="1"/>
  <c r="G404" i="55"/>
  <c r="F404" i="55"/>
  <c r="D404" i="55" a="1"/>
  <c r="D404" i="55" s="1"/>
  <c r="G403" i="55"/>
  <c r="F403" i="55"/>
  <c r="D403" i="55" a="1"/>
  <c r="D403" i="55" s="1"/>
  <c r="G402" i="55"/>
  <c r="F402" i="55"/>
  <c r="D402" i="55" a="1"/>
  <c r="D402" i="55" s="1"/>
  <c r="G401" i="55"/>
  <c r="F401" i="55"/>
  <c r="D401" i="55" a="1"/>
  <c r="D401" i="55" s="1"/>
  <c r="G400" i="55"/>
  <c r="F400" i="55"/>
  <c r="D400" i="55" a="1"/>
  <c r="D400" i="55" s="1"/>
  <c r="G399" i="55"/>
  <c r="F399" i="55"/>
  <c r="D399" i="55" a="1"/>
  <c r="D399" i="55" s="1"/>
  <c r="G398" i="55"/>
  <c r="F398" i="55"/>
  <c r="D398" i="55" a="1"/>
  <c r="D398" i="55" s="1"/>
  <c r="G397" i="55"/>
  <c r="F397" i="55"/>
  <c r="D397" i="55" a="1"/>
  <c r="D397" i="55" s="1"/>
  <c r="G396" i="55"/>
  <c r="F396" i="55"/>
  <c r="D396" i="55" a="1"/>
  <c r="D396" i="55" s="1"/>
  <c r="G395" i="55"/>
  <c r="F395" i="55"/>
  <c r="D395" i="55" a="1"/>
  <c r="D395" i="55" s="1"/>
  <c r="G394" i="55"/>
  <c r="F394" i="55"/>
  <c r="D394" i="55" a="1"/>
  <c r="D394" i="55" s="1"/>
  <c r="G393" i="55"/>
  <c r="F393" i="55"/>
  <c r="D393" i="55" a="1"/>
  <c r="D393" i="55" s="1"/>
  <c r="G392" i="55"/>
  <c r="F392" i="55"/>
  <c r="D392" i="55" a="1"/>
  <c r="D392" i="55" s="1"/>
  <c r="G391" i="55"/>
  <c r="F391" i="55"/>
  <c r="D391" i="55" a="1"/>
  <c r="D391" i="55" s="1"/>
  <c r="G390" i="55"/>
  <c r="F390" i="55"/>
  <c r="D390" i="55" a="1"/>
  <c r="D390" i="55" s="1"/>
  <c r="G389" i="55"/>
  <c r="F389" i="55"/>
  <c r="D389" i="55" a="1"/>
  <c r="D389" i="55" s="1"/>
  <c r="G388" i="55"/>
  <c r="F388" i="55"/>
  <c r="D388" i="55" a="1"/>
  <c r="D388" i="55" s="1"/>
  <c r="G387" i="55"/>
  <c r="F387" i="55"/>
  <c r="D387" i="55" a="1"/>
  <c r="D387" i="55" s="1"/>
  <c r="G386" i="55"/>
  <c r="F386" i="55"/>
  <c r="D386" i="55" a="1"/>
  <c r="D386" i="55" s="1"/>
  <c r="G385" i="55"/>
  <c r="F385" i="55"/>
  <c r="D385" i="55" a="1"/>
  <c r="D385" i="55" s="1"/>
  <c r="G384" i="55"/>
  <c r="F384" i="55"/>
  <c r="D384" i="55" a="1"/>
  <c r="D384" i="55" s="1"/>
  <c r="G383" i="55"/>
  <c r="F383" i="55"/>
  <c r="D383" i="55" a="1"/>
  <c r="D383" i="55" s="1"/>
  <c r="G382" i="55"/>
  <c r="F382" i="55"/>
  <c r="D382" i="55" a="1"/>
  <c r="D382" i="55" s="1"/>
  <c r="G381" i="55"/>
  <c r="F381" i="55"/>
  <c r="D381" i="55" a="1"/>
  <c r="D381" i="55" s="1"/>
  <c r="G380" i="55"/>
  <c r="F380" i="55"/>
  <c r="D380" i="55" a="1"/>
  <c r="D380" i="55" s="1"/>
  <c r="G379" i="55"/>
  <c r="F379" i="55"/>
  <c r="D379" i="55" a="1"/>
  <c r="D379" i="55" s="1"/>
  <c r="G378" i="55"/>
  <c r="F378" i="55"/>
  <c r="D378" i="55" a="1"/>
  <c r="D378" i="55" s="1"/>
  <c r="G377" i="55"/>
  <c r="F377" i="55"/>
  <c r="D377" i="55" a="1"/>
  <c r="D377" i="55" s="1"/>
  <c r="G376" i="55"/>
  <c r="F376" i="55"/>
  <c r="D376" i="55" a="1"/>
  <c r="D376" i="55" s="1"/>
  <c r="G375" i="55"/>
  <c r="F375" i="55"/>
  <c r="D375" i="55" a="1"/>
  <c r="D375" i="55" s="1"/>
  <c r="G374" i="55"/>
  <c r="F374" i="55"/>
  <c r="D374" i="55" a="1"/>
  <c r="D374" i="55" s="1"/>
  <c r="G373" i="55"/>
  <c r="F373" i="55"/>
  <c r="D373" i="55" a="1"/>
  <c r="D373" i="55" s="1"/>
  <c r="G372" i="55"/>
  <c r="F372" i="55"/>
  <c r="D372" i="55" a="1"/>
  <c r="D372" i="55" s="1"/>
  <c r="G371" i="55"/>
  <c r="F371" i="55"/>
  <c r="D371" i="55" a="1"/>
  <c r="D371" i="55" s="1"/>
  <c r="G370" i="55"/>
  <c r="F370" i="55"/>
  <c r="D370" i="55" a="1"/>
  <c r="D370" i="55" s="1"/>
  <c r="G369" i="55"/>
  <c r="F369" i="55"/>
  <c r="D369" i="55" a="1"/>
  <c r="D369" i="55" s="1"/>
  <c r="G368" i="55"/>
  <c r="F368" i="55"/>
  <c r="D368" i="55" a="1"/>
  <c r="D368" i="55" s="1"/>
  <c r="G367" i="55"/>
  <c r="F367" i="55"/>
  <c r="D367" i="55" a="1"/>
  <c r="D367" i="55" s="1"/>
  <c r="G366" i="55"/>
  <c r="F366" i="55"/>
  <c r="D366" i="55" a="1"/>
  <c r="D366" i="55" s="1"/>
  <c r="G365" i="55"/>
  <c r="F365" i="55"/>
  <c r="D365" i="55" a="1"/>
  <c r="D365" i="55" s="1"/>
  <c r="G364" i="55"/>
  <c r="F364" i="55"/>
  <c r="D364" i="55" a="1"/>
  <c r="D364" i="55" s="1"/>
  <c r="G363" i="55"/>
  <c r="F363" i="55"/>
  <c r="D363" i="55" a="1"/>
  <c r="D363" i="55" s="1"/>
  <c r="G362" i="55"/>
  <c r="F362" i="55"/>
  <c r="D362" i="55" a="1"/>
  <c r="D362" i="55" s="1"/>
  <c r="G361" i="55"/>
  <c r="F361" i="55"/>
  <c r="D361" i="55" a="1"/>
  <c r="D361" i="55" s="1"/>
  <c r="G360" i="55"/>
  <c r="F360" i="55"/>
  <c r="D360" i="55" a="1"/>
  <c r="D360" i="55" s="1"/>
  <c r="G359" i="55"/>
  <c r="F359" i="55"/>
  <c r="D359" i="55" a="1"/>
  <c r="D359" i="55" s="1"/>
  <c r="G358" i="55"/>
  <c r="F358" i="55"/>
  <c r="D358" i="55" a="1"/>
  <c r="D358" i="55" s="1"/>
  <c r="G357" i="55"/>
  <c r="F357" i="55"/>
  <c r="D357" i="55" a="1"/>
  <c r="D357" i="55" s="1"/>
  <c r="G356" i="55"/>
  <c r="F356" i="55"/>
  <c r="D356" i="55" a="1"/>
  <c r="D356" i="55" s="1"/>
  <c r="G355" i="55"/>
  <c r="F355" i="55"/>
  <c r="D355" i="55" a="1"/>
  <c r="D355" i="55" s="1"/>
  <c r="G354" i="55"/>
  <c r="F354" i="55"/>
  <c r="D354" i="55" a="1"/>
  <c r="D354" i="55" s="1"/>
  <c r="G353" i="55"/>
  <c r="F353" i="55"/>
  <c r="D353" i="55" a="1"/>
  <c r="D353" i="55" s="1"/>
  <c r="G352" i="55"/>
  <c r="F352" i="55"/>
  <c r="D352" i="55" a="1"/>
  <c r="D352" i="55" s="1"/>
  <c r="G351" i="55"/>
  <c r="F351" i="55"/>
  <c r="D351" i="55" a="1"/>
  <c r="D351" i="55" s="1"/>
  <c r="G350" i="55"/>
  <c r="F350" i="55"/>
  <c r="D350" i="55" a="1"/>
  <c r="D350" i="55" s="1"/>
  <c r="G349" i="55"/>
  <c r="F349" i="55"/>
  <c r="D349" i="55" a="1"/>
  <c r="D349" i="55" s="1"/>
  <c r="G348" i="55"/>
  <c r="F348" i="55"/>
  <c r="D348" i="55" a="1"/>
  <c r="D348" i="55" s="1"/>
  <c r="G347" i="55"/>
  <c r="F347" i="55"/>
  <c r="D347" i="55" a="1"/>
  <c r="D347" i="55" s="1"/>
  <c r="G346" i="55"/>
  <c r="F346" i="55"/>
  <c r="D346" i="55" a="1"/>
  <c r="D346" i="55" s="1"/>
  <c r="G345" i="55"/>
  <c r="F345" i="55"/>
  <c r="D345" i="55" a="1"/>
  <c r="D345" i="55" s="1"/>
  <c r="G344" i="55"/>
  <c r="F344" i="55"/>
  <c r="D344" i="55" a="1"/>
  <c r="D344" i="55" s="1"/>
  <c r="G343" i="55"/>
  <c r="F343" i="55"/>
  <c r="D343" i="55" a="1"/>
  <c r="D343" i="55" s="1"/>
  <c r="G342" i="55"/>
  <c r="F342" i="55"/>
  <c r="D342" i="55" a="1"/>
  <c r="D342" i="55" s="1"/>
  <c r="G341" i="55"/>
  <c r="F341" i="55"/>
  <c r="D341" i="55" a="1"/>
  <c r="D341" i="55" s="1"/>
  <c r="G340" i="55"/>
  <c r="F340" i="55"/>
  <c r="D340" i="55" a="1"/>
  <c r="D340" i="55" s="1"/>
  <c r="G339" i="55"/>
  <c r="F339" i="55"/>
  <c r="D339" i="55" a="1"/>
  <c r="D339" i="55" s="1"/>
  <c r="G338" i="55"/>
  <c r="F338" i="55"/>
  <c r="D338" i="55" a="1"/>
  <c r="D338" i="55" s="1"/>
  <c r="G337" i="55"/>
  <c r="F337" i="55"/>
  <c r="D337" i="55" a="1"/>
  <c r="D337" i="55" s="1"/>
  <c r="G336" i="55"/>
  <c r="F336" i="55"/>
  <c r="D336" i="55" a="1"/>
  <c r="D336" i="55" s="1"/>
  <c r="G335" i="55"/>
  <c r="F335" i="55"/>
  <c r="D335" i="55" a="1"/>
  <c r="D335" i="55" s="1"/>
  <c r="G334" i="55"/>
  <c r="F334" i="55"/>
  <c r="D334" i="55" a="1"/>
  <c r="D334" i="55" s="1"/>
  <c r="G333" i="55"/>
  <c r="F333" i="55"/>
  <c r="D333" i="55" a="1"/>
  <c r="D333" i="55" s="1"/>
  <c r="G332" i="55"/>
  <c r="F332" i="55"/>
  <c r="D332" i="55" a="1"/>
  <c r="D332" i="55" s="1"/>
  <c r="G331" i="55"/>
  <c r="F331" i="55"/>
  <c r="D331" i="55" a="1"/>
  <c r="D331" i="55" s="1"/>
  <c r="G330" i="55"/>
  <c r="F330" i="55"/>
  <c r="D330" i="55" a="1"/>
  <c r="D330" i="55" s="1"/>
  <c r="G329" i="55"/>
  <c r="F329" i="55"/>
  <c r="D329" i="55" a="1"/>
  <c r="D329" i="55" s="1"/>
  <c r="G328" i="55"/>
  <c r="F328" i="55"/>
  <c r="D328" i="55" a="1"/>
  <c r="D328" i="55" s="1"/>
  <c r="G327" i="55"/>
  <c r="F327" i="55"/>
  <c r="D327" i="55" a="1"/>
  <c r="D327" i="55" s="1"/>
  <c r="G326" i="55"/>
  <c r="F326" i="55"/>
  <c r="D326" i="55" a="1"/>
  <c r="D326" i="55" s="1"/>
  <c r="G325" i="55"/>
  <c r="F325" i="55"/>
  <c r="D325" i="55" a="1"/>
  <c r="D325" i="55" s="1"/>
  <c r="G324" i="55"/>
  <c r="F324" i="55"/>
  <c r="D324" i="55" a="1"/>
  <c r="D324" i="55" s="1"/>
  <c r="G323" i="55"/>
  <c r="F323" i="55"/>
  <c r="D323" i="55" a="1"/>
  <c r="D323" i="55" s="1"/>
  <c r="G322" i="55"/>
  <c r="F322" i="55"/>
  <c r="D322" i="55" a="1"/>
  <c r="D322" i="55" s="1"/>
  <c r="G321" i="55"/>
  <c r="F321" i="55"/>
  <c r="D321" i="55" a="1"/>
  <c r="D321" i="55" s="1"/>
  <c r="G320" i="55"/>
  <c r="F320" i="55"/>
  <c r="D320" i="55" a="1"/>
  <c r="D320" i="55" s="1"/>
  <c r="G319" i="55"/>
  <c r="F319" i="55"/>
  <c r="D319" i="55" a="1"/>
  <c r="D319" i="55" s="1"/>
  <c r="G318" i="55"/>
  <c r="F318" i="55"/>
  <c r="D318" i="55" a="1"/>
  <c r="D318" i="55" s="1"/>
  <c r="G317" i="55"/>
  <c r="F317" i="55"/>
  <c r="D317" i="55" a="1"/>
  <c r="D317" i="55" s="1"/>
  <c r="G316" i="55"/>
  <c r="F316" i="55"/>
  <c r="D316" i="55" a="1"/>
  <c r="D316" i="55" s="1"/>
  <c r="G315" i="55"/>
  <c r="F315" i="55"/>
  <c r="D315" i="55" a="1"/>
  <c r="D315" i="55" s="1"/>
  <c r="G314" i="55"/>
  <c r="F314" i="55"/>
  <c r="D314" i="55" a="1"/>
  <c r="D314" i="55" s="1"/>
  <c r="G313" i="55"/>
  <c r="F313" i="55"/>
  <c r="D313" i="55" a="1"/>
  <c r="D313" i="55" s="1"/>
  <c r="G312" i="55"/>
  <c r="F312" i="55"/>
  <c r="D312" i="55" a="1"/>
  <c r="D312" i="55" s="1"/>
  <c r="G311" i="55"/>
  <c r="F311" i="55"/>
  <c r="D311" i="55" a="1"/>
  <c r="D311" i="55" s="1"/>
  <c r="G310" i="55"/>
  <c r="F310" i="55"/>
  <c r="D310" i="55" a="1"/>
  <c r="D310" i="55" s="1"/>
  <c r="G309" i="55"/>
  <c r="F309" i="55"/>
  <c r="D309" i="55" a="1"/>
  <c r="D309" i="55" s="1"/>
  <c r="G308" i="55"/>
  <c r="F308" i="55"/>
  <c r="D308" i="55" a="1"/>
  <c r="D308" i="55" s="1"/>
  <c r="G307" i="55"/>
  <c r="F307" i="55"/>
  <c r="D307" i="55" a="1"/>
  <c r="D307" i="55" s="1"/>
  <c r="G306" i="55"/>
  <c r="F306" i="55"/>
  <c r="D306" i="55" a="1"/>
  <c r="D306" i="55" s="1"/>
  <c r="G305" i="55"/>
  <c r="F305" i="55"/>
  <c r="D305" i="55" a="1"/>
  <c r="D305" i="55" s="1"/>
  <c r="G304" i="55"/>
  <c r="F304" i="55"/>
  <c r="D304" i="55" a="1"/>
  <c r="D304" i="55" s="1"/>
  <c r="G303" i="55"/>
  <c r="F303" i="55"/>
  <c r="D303" i="55" a="1"/>
  <c r="D303" i="55" s="1"/>
  <c r="G302" i="55"/>
  <c r="F302" i="55"/>
  <c r="D302" i="55" a="1"/>
  <c r="D302" i="55" s="1"/>
  <c r="G301" i="55"/>
  <c r="F301" i="55"/>
  <c r="D301" i="55" a="1"/>
  <c r="D301" i="55" s="1"/>
  <c r="G300" i="55"/>
  <c r="F300" i="55"/>
  <c r="D300" i="55" a="1"/>
  <c r="D300" i="55" s="1"/>
  <c r="G299" i="55"/>
  <c r="F299" i="55"/>
  <c r="D299" i="55" a="1"/>
  <c r="D299" i="55" s="1"/>
  <c r="G298" i="55"/>
  <c r="F298" i="55"/>
  <c r="D298" i="55" a="1"/>
  <c r="D298" i="55" s="1"/>
  <c r="G297" i="55"/>
  <c r="F297" i="55"/>
  <c r="D297" i="55" a="1"/>
  <c r="D297" i="55" s="1"/>
  <c r="G296" i="55"/>
  <c r="F296" i="55"/>
  <c r="D296" i="55" a="1"/>
  <c r="D296" i="55" s="1"/>
  <c r="G295" i="55"/>
  <c r="F295" i="55"/>
  <c r="D295" i="55" a="1"/>
  <c r="D295" i="55" s="1"/>
  <c r="G294" i="55"/>
  <c r="F294" i="55"/>
  <c r="D294" i="55" a="1"/>
  <c r="D294" i="55" s="1"/>
  <c r="G293" i="55"/>
  <c r="F293" i="55"/>
  <c r="D293" i="55" a="1"/>
  <c r="D293" i="55" s="1"/>
  <c r="G292" i="55"/>
  <c r="F292" i="55"/>
  <c r="D292" i="55" a="1"/>
  <c r="D292" i="55" s="1"/>
  <c r="G291" i="55"/>
  <c r="F291" i="55"/>
  <c r="D291" i="55" a="1"/>
  <c r="D291" i="55" s="1"/>
  <c r="G290" i="55"/>
  <c r="F290" i="55"/>
  <c r="D290" i="55" a="1"/>
  <c r="D290" i="55" s="1"/>
  <c r="G289" i="55"/>
  <c r="F289" i="55"/>
  <c r="D289" i="55" a="1"/>
  <c r="D289" i="55" s="1"/>
  <c r="G288" i="55"/>
  <c r="F288" i="55"/>
  <c r="D288" i="55" a="1"/>
  <c r="D288" i="55" s="1"/>
  <c r="G287" i="55"/>
  <c r="F287" i="55"/>
  <c r="D287" i="55" a="1"/>
  <c r="D287" i="55" s="1"/>
  <c r="G286" i="55"/>
  <c r="F286" i="55"/>
  <c r="D286" i="55" a="1"/>
  <c r="D286" i="55" s="1"/>
  <c r="G285" i="55"/>
  <c r="F285" i="55"/>
  <c r="D285" i="55" a="1"/>
  <c r="D285" i="55" s="1"/>
  <c r="G284" i="55"/>
  <c r="F284" i="55"/>
  <c r="D284" i="55" a="1"/>
  <c r="D284" i="55" s="1"/>
  <c r="G283" i="55"/>
  <c r="F283" i="55"/>
  <c r="D283" i="55" a="1"/>
  <c r="D283" i="55" s="1"/>
  <c r="G282" i="55"/>
  <c r="F282" i="55"/>
  <c r="D282" i="55" a="1"/>
  <c r="D282" i="55" s="1"/>
  <c r="G281" i="55"/>
  <c r="F281" i="55"/>
  <c r="D281" i="55" a="1"/>
  <c r="D281" i="55" s="1"/>
  <c r="G279" i="55"/>
  <c r="F279" i="55"/>
  <c r="D279" i="55" a="1"/>
  <c r="D279" i="55" s="1"/>
  <c r="G277" i="55"/>
  <c r="F277" i="55"/>
  <c r="D277" i="55" a="1"/>
  <c r="D277" i="55" s="1"/>
  <c r="G276" i="55"/>
  <c r="F276" i="55"/>
  <c r="D276" i="55" a="1"/>
  <c r="D276" i="55" s="1"/>
  <c r="G275" i="55"/>
  <c r="F275" i="55"/>
  <c r="D275" i="55" a="1"/>
  <c r="D275" i="55" s="1"/>
  <c r="G274" i="55"/>
  <c r="F274" i="55"/>
  <c r="D274" i="55" a="1"/>
  <c r="D274" i="55" s="1"/>
  <c r="G273" i="55"/>
  <c r="F273" i="55"/>
  <c r="D273" i="55" a="1"/>
  <c r="D273" i="55" s="1"/>
  <c r="G272" i="55"/>
  <c r="F272" i="55"/>
  <c r="D272" i="55" a="1"/>
  <c r="D272" i="55" s="1"/>
  <c r="G271" i="55"/>
  <c r="F271" i="55"/>
  <c r="D271" i="55" a="1"/>
  <c r="D271" i="55" s="1"/>
  <c r="G270" i="55"/>
  <c r="F270" i="55"/>
  <c r="D270" i="55" a="1"/>
  <c r="D270" i="55" s="1"/>
  <c r="G269" i="55"/>
  <c r="L269" i="55" s="1"/>
  <c r="F269" i="55"/>
  <c r="D269" i="55" a="1"/>
  <c r="D269" i="55" s="1"/>
  <c r="G268" i="55"/>
  <c r="F268" i="55"/>
  <c r="D268" i="55" a="1"/>
  <c r="D268" i="55" s="1"/>
  <c r="G267" i="55"/>
  <c r="F267" i="55"/>
  <c r="D267" i="55" a="1"/>
  <c r="D267" i="55" s="1"/>
  <c r="G266" i="55"/>
  <c r="F266" i="55"/>
  <c r="D266" i="55" a="1"/>
  <c r="D266" i="55" s="1"/>
  <c r="G265" i="55"/>
  <c r="F265" i="55"/>
  <c r="D265" i="55" a="1"/>
  <c r="D265" i="55" s="1"/>
  <c r="G264" i="55"/>
  <c r="F264" i="55"/>
  <c r="D264" i="55" a="1"/>
  <c r="D264" i="55" s="1"/>
  <c r="G263" i="55"/>
  <c r="L263" i="55" s="1"/>
  <c r="F263" i="55"/>
  <c r="D263" i="55" a="1"/>
  <c r="D263" i="55" s="1"/>
  <c r="G262" i="55"/>
  <c r="F262" i="55"/>
  <c r="D262" i="55" a="1"/>
  <c r="D262" i="55" s="1"/>
  <c r="G261" i="55"/>
  <c r="F261" i="55"/>
  <c r="D261" i="55" a="1"/>
  <c r="D261" i="55" s="1"/>
  <c r="G260" i="55"/>
  <c r="F260" i="55"/>
  <c r="D260" i="55" a="1"/>
  <c r="D260" i="55" s="1"/>
  <c r="G259" i="55"/>
  <c r="F259" i="55"/>
  <c r="D259" i="55" a="1"/>
  <c r="D259" i="55" s="1"/>
  <c r="G258" i="55"/>
  <c r="F258" i="55"/>
  <c r="D258" i="55" a="1"/>
  <c r="D258" i="55" s="1"/>
  <c r="G257" i="55"/>
  <c r="L257" i="55" s="1"/>
  <c r="F257" i="55"/>
  <c r="D257" i="55" a="1"/>
  <c r="D257" i="55" s="1"/>
  <c r="G256" i="55"/>
  <c r="F256" i="55"/>
  <c r="D256" i="55" a="1"/>
  <c r="D256" i="55" s="1"/>
  <c r="G255" i="55"/>
  <c r="F255" i="55"/>
  <c r="D255" i="55" a="1"/>
  <c r="D255" i="55" s="1"/>
  <c r="G254" i="55"/>
  <c r="F254" i="55"/>
  <c r="D254" i="55" a="1"/>
  <c r="D254" i="55" s="1"/>
  <c r="G252" i="55"/>
  <c r="F252" i="55"/>
  <c r="D252" i="55" a="1"/>
  <c r="D252" i="55" s="1"/>
  <c r="G251" i="55"/>
  <c r="F251" i="55"/>
  <c r="D251" i="55" a="1"/>
  <c r="D251" i="55" s="1"/>
  <c r="G250" i="55"/>
  <c r="L250" i="55" s="1"/>
  <c r="F250" i="55"/>
  <c r="D250" i="55" a="1"/>
  <c r="D250" i="55" s="1"/>
  <c r="G249" i="55"/>
  <c r="F249" i="55"/>
  <c r="D249" i="55" a="1"/>
  <c r="D249" i="55" s="1"/>
  <c r="G248" i="55"/>
  <c r="F248" i="55"/>
  <c r="D248" i="55" a="1"/>
  <c r="D248" i="55" s="1"/>
  <c r="G247" i="55"/>
  <c r="F247" i="55"/>
  <c r="D247" i="55" a="1"/>
  <c r="D247" i="55" s="1"/>
  <c r="G246" i="55"/>
  <c r="F246" i="55"/>
  <c r="D246" i="55" a="1"/>
  <c r="D246" i="55" s="1"/>
  <c r="G245" i="55"/>
  <c r="F245" i="55"/>
  <c r="D245" i="55" a="1"/>
  <c r="D245" i="55" s="1"/>
  <c r="G244" i="55"/>
  <c r="F244" i="55"/>
  <c r="D244" i="55" a="1"/>
  <c r="D244" i="55" s="1"/>
  <c r="G243" i="55"/>
  <c r="F243" i="55"/>
  <c r="D243" i="55" a="1"/>
  <c r="D243" i="55" s="1"/>
  <c r="G242" i="55"/>
  <c r="F242" i="55"/>
  <c r="D242" i="55" a="1"/>
  <c r="D242" i="55" s="1"/>
  <c r="G241" i="55"/>
  <c r="L241" i="55" s="1"/>
  <c r="F241" i="55"/>
  <c r="D241" i="55" a="1"/>
  <c r="D241" i="55" s="1"/>
  <c r="G240" i="55"/>
  <c r="F240" i="55"/>
  <c r="D240" i="55" a="1"/>
  <c r="D240" i="55" s="1"/>
  <c r="G239" i="55"/>
  <c r="F239" i="55"/>
  <c r="D239" i="55" a="1"/>
  <c r="D239" i="55" s="1"/>
  <c r="G238" i="55"/>
  <c r="F238" i="55"/>
  <c r="D238" i="55" a="1"/>
  <c r="D238" i="55" s="1"/>
  <c r="G237" i="55"/>
  <c r="F237" i="55"/>
  <c r="D237" i="55" a="1"/>
  <c r="D237" i="55" s="1"/>
  <c r="G236" i="55"/>
  <c r="F236" i="55"/>
  <c r="D236" i="55" a="1"/>
  <c r="D236" i="55" s="1"/>
  <c r="G235" i="55"/>
  <c r="F235" i="55"/>
  <c r="D235" i="55" a="1"/>
  <c r="D235" i="55" s="1"/>
  <c r="G234" i="55"/>
  <c r="F234" i="55"/>
  <c r="D234" i="55" a="1"/>
  <c r="D234" i="55" s="1"/>
  <c r="G233" i="55"/>
  <c r="F233" i="55"/>
  <c r="D233" i="55" a="1"/>
  <c r="D233" i="55" s="1"/>
  <c r="G232" i="55"/>
  <c r="I232" i="55" s="1"/>
  <c r="K232" i="55" s="1"/>
  <c r="F232" i="55"/>
  <c r="D232" i="55" a="1"/>
  <c r="D232" i="55" s="1"/>
  <c r="G231" i="55"/>
  <c r="F231" i="55"/>
  <c r="D231" i="55" a="1"/>
  <c r="D231" i="55" s="1"/>
  <c r="G230" i="55"/>
  <c r="F230" i="55"/>
  <c r="D230" i="55" a="1"/>
  <c r="D230" i="55" s="1"/>
  <c r="G229" i="55"/>
  <c r="F229" i="55"/>
  <c r="D229" i="55" a="1"/>
  <c r="D229" i="55" s="1"/>
  <c r="G228" i="55"/>
  <c r="F228" i="55"/>
  <c r="D228" i="55" a="1"/>
  <c r="D228" i="55" s="1"/>
  <c r="G227" i="55"/>
  <c r="F227" i="55"/>
  <c r="D227" i="55" a="1"/>
  <c r="D227" i="55" s="1"/>
  <c r="G226" i="55"/>
  <c r="I226" i="55" s="1"/>
  <c r="K226" i="55" s="1"/>
  <c r="F226" i="55"/>
  <c r="D226" i="55" a="1"/>
  <c r="D226" i="55" s="1"/>
  <c r="G225" i="55"/>
  <c r="F225" i="55"/>
  <c r="D225" i="55" a="1"/>
  <c r="D225" i="55" s="1"/>
  <c r="G224" i="55"/>
  <c r="F224" i="55"/>
  <c r="D224" i="55" a="1"/>
  <c r="D224" i="55" s="1"/>
  <c r="G223" i="55"/>
  <c r="L223" i="55" s="1"/>
  <c r="F223" i="55"/>
  <c r="D223" i="55" a="1"/>
  <c r="D223" i="55" s="1"/>
  <c r="G222" i="55"/>
  <c r="F222" i="55"/>
  <c r="D222" i="55" a="1"/>
  <c r="D222" i="55" s="1"/>
  <c r="G221" i="55"/>
  <c r="F221" i="55"/>
  <c r="D221" i="55" a="1"/>
  <c r="D221" i="55" s="1"/>
  <c r="G220" i="55"/>
  <c r="F220" i="55"/>
  <c r="D220" i="55" a="1"/>
  <c r="D220" i="55" s="1"/>
  <c r="G219" i="55"/>
  <c r="F219" i="55"/>
  <c r="D219" i="55" a="1"/>
  <c r="D219" i="55" s="1"/>
  <c r="G218" i="55"/>
  <c r="F218" i="55"/>
  <c r="D218" i="55" a="1"/>
  <c r="D218" i="55" s="1"/>
  <c r="G217" i="55"/>
  <c r="F217" i="55"/>
  <c r="D217" i="55" a="1"/>
  <c r="D217" i="55" s="1"/>
  <c r="G216" i="55"/>
  <c r="F216" i="55"/>
  <c r="D216" i="55" a="1"/>
  <c r="D216" i="55" s="1"/>
  <c r="H215" i="55"/>
  <c r="G215" i="55"/>
  <c r="I215" i="55" s="1"/>
  <c r="K215" i="55" s="1"/>
  <c r="F215" i="55"/>
  <c r="D215" i="55" a="1"/>
  <c r="D215" i="55" s="1"/>
  <c r="G214" i="55"/>
  <c r="F214" i="55"/>
  <c r="D214" i="55" a="1"/>
  <c r="D214" i="55" s="1"/>
  <c r="G213" i="55"/>
  <c r="F213" i="55"/>
  <c r="D213" i="55" a="1"/>
  <c r="D213" i="55" s="1"/>
  <c r="G212" i="55"/>
  <c r="F212" i="55"/>
  <c r="D212" i="55" a="1"/>
  <c r="D212" i="55" s="1"/>
  <c r="G211" i="55"/>
  <c r="F211" i="55"/>
  <c r="D211" i="55" a="1"/>
  <c r="D211" i="55" s="1"/>
  <c r="G210" i="55"/>
  <c r="F210" i="55"/>
  <c r="D210" i="55" a="1"/>
  <c r="D210" i="55" s="1"/>
  <c r="G209" i="55"/>
  <c r="I209" i="55" s="1"/>
  <c r="K209" i="55" s="1"/>
  <c r="F209" i="55"/>
  <c r="D209" i="55" a="1"/>
  <c r="D209" i="55" s="1"/>
  <c r="G208" i="55"/>
  <c r="F208" i="55"/>
  <c r="D208" i="55" a="1"/>
  <c r="D208" i="55" s="1"/>
  <c r="G207" i="55"/>
  <c r="F207" i="55"/>
  <c r="D207" i="55" a="1"/>
  <c r="D207" i="55" s="1"/>
  <c r="G206" i="55"/>
  <c r="L206" i="55" s="1"/>
  <c r="F206" i="55"/>
  <c r="D206" i="55" a="1"/>
  <c r="D206" i="55" s="1"/>
  <c r="G205" i="55"/>
  <c r="F205" i="55"/>
  <c r="D205" i="55" a="1"/>
  <c r="D205" i="55" s="1"/>
  <c r="G204" i="55"/>
  <c r="F204" i="55"/>
  <c r="D204" i="55" a="1"/>
  <c r="D204" i="55" s="1"/>
  <c r="G203" i="55"/>
  <c r="F203" i="55"/>
  <c r="D203" i="55" a="1"/>
  <c r="D203" i="55" s="1"/>
  <c r="G202" i="55"/>
  <c r="F202" i="55"/>
  <c r="D202" i="55" a="1"/>
  <c r="D202" i="55" s="1"/>
  <c r="G201" i="55"/>
  <c r="F201" i="55"/>
  <c r="D201" i="55" a="1"/>
  <c r="D201" i="55" s="1"/>
  <c r="G200" i="55"/>
  <c r="F200" i="55"/>
  <c r="D200" i="55" a="1"/>
  <c r="D200" i="55" s="1"/>
  <c r="G199" i="55"/>
  <c r="F199" i="55"/>
  <c r="D199" i="55" a="1"/>
  <c r="D199" i="55" s="1"/>
  <c r="G198" i="55"/>
  <c r="F198" i="55"/>
  <c r="D198" i="55" a="1"/>
  <c r="D198" i="55" s="1"/>
  <c r="G197" i="55"/>
  <c r="F197" i="55"/>
  <c r="D197" i="55" a="1"/>
  <c r="D197" i="55" s="1"/>
  <c r="G196" i="55"/>
  <c r="F196" i="55"/>
  <c r="D196" i="55" a="1"/>
  <c r="D196" i="55" s="1"/>
  <c r="G195" i="55"/>
  <c r="F195" i="55"/>
  <c r="D195" i="55" a="1"/>
  <c r="D195" i="55" s="1"/>
  <c r="G194" i="55"/>
  <c r="F194" i="55"/>
  <c r="D194" i="55" a="1"/>
  <c r="D194" i="55" s="1"/>
  <c r="G193" i="55"/>
  <c r="F193" i="55"/>
  <c r="D193" i="55" a="1"/>
  <c r="D193" i="55" s="1"/>
  <c r="G192" i="55"/>
  <c r="I192" i="55" s="1"/>
  <c r="K192" i="55" s="1"/>
  <c r="F192" i="55"/>
  <c r="D192" i="55" a="1"/>
  <c r="D192" i="55" s="1"/>
  <c r="G191" i="55"/>
  <c r="F191" i="55"/>
  <c r="D191" i="55" a="1"/>
  <c r="D191" i="55" s="1"/>
  <c r="G190" i="55"/>
  <c r="L190" i="55" s="1"/>
  <c r="F190" i="55"/>
  <c r="D190" i="55" a="1"/>
  <c r="D190" i="55" s="1"/>
  <c r="G189" i="55"/>
  <c r="F189" i="55"/>
  <c r="D189" i="55" a="1"/>
  <c r="D189" i="55" s="1"/>
  <c r="G188" i="55"/>
  <c r="F188" i="55"/>
  <c r="D188" i="55" a="1"/>
  <c r="D188" i="55" s="1"/>
  <c r="G187" i="55"/>
  <c r="F187" i="55"/>
  <c r="D187" i="55" a="1"/>
  <c r="D187" i="55" s="1"/>
  <c r="G186" i="55"/>
  <c r="F186" i="55"/>
  <c r="D186" i="55" a="1"/>
  <c r="D186" i="55" s="1"/>
  <c r="G185" i="55"/>
  <c r="F185" i="55"/>
  <c r="D185" i="55" a="1"/>
  <c r="D185" i="55" s="1"/>
  <c r="G184" i="55"/>
  <c r="L184" i="55" s="1"/>
  <c r="F184" i="55"/>
  <c r="D184" i="55" a="1"/>
  <c r="D184" i="55" s="1"/>
  <c r="G183" i="55"/>
  <c r="F183" i="55"/>
  <c r="D183" i="55" a="1"/>
  <c r="D183" i="55" s="1"/>
  <c r="G182" i="55"/>
  <c r="F182" i="55"/>
  <c r="D182" i="55" a="1"/>
  <c r="D182" i="55" s="1"/>
  <c r="G181" i="55"/>
  <c r="F181" i="55"/>
  <c r="D181" i="55" a="1"/>
  <c r="D181" i="55" s="1"/>
  <c r="G180" i="55"/>
  <c r="I180" i="55" s="1"/>
  <c r="F180" i="55"/>
  <c r="D180" i="55" a="1"/>
  <c r="D180" i="55" s="1"/>
  <c r="G179" i="55"/>
  <c r="F179" i="55"/>
  <c r="D179" i="55" a="1"/>
  <c r="D179" i="55" s="1"/>
  <c r="G178" i="55"/>
  <c r="F178" i="55"/>
  <c r="D178" i="55" a="1"/>
  <c r="D178" i="55" s="1"/>
  <c r="G177" i="55"/>
  <c r="F177" i="55"/>
  <c r="D177" i="55" a="1"/>
  <c r="D177" i="55" s="1"/>
  <c r="G176" i="55"/>
  <c r="L176" i="55" s="1"/>
  <c r="F176" i="55"/>
  <c r="D176" i="55" a="1"/>
  <c r="D176" i="55" s="1"/>
  <c r="G175" i="55"/>
  <c r="F175" i="55"/>
  <c r="D175" i="55" a="1"/>
  <c r="D175" i="55" s="1"/>
  <c r="G174" i="55"/>
  <c r="F174" i="55"/>
  <c r="D174" i="55" a="1"/>
  <c r="D174" i="55" s="1"/>
  <c r="G173" i="55"/>
  <c r="F173" i="55"/>
  <c r="D173" i="55" a="1"/>
  <c r="D173" i="55" s="1"/>
  <c r="G172" i="55"/>
  <c r="F172" i="55"/>
  <c r="D172" i="55" a="1"/>
  <c r="D172" i="55" s="1"/>
  <c r="G171" i="55"/>
  <c r="F171" i="55"/>
  <c r="D171" i="55" a="1"/>
  <c r="D171" i="55" s="1"/>
  <c r="G170" i="55"/>
  <c r="L170" i="55" s="1"/>
  <c r="F170" i="55"/>
  <c r="D170" i="55" a="1"/>
  <c r="D170" i="55" s="1"/>
  <c r="G169" i="55"/>
  <c r="F169" i="55"/>
  <c r="D169" i="55" a="1"/>
  <c r="D169" i="55" s="1"/>
  <c r="G168" i="55"/>
  <c r="F168" i="55"/>
  <c r="D168" i="55" a="1"/>
  <c r="D168" i="55" s="1"/>
  <c r="G167" i="55"/>
  <c r="F167" i="55"/>
  <c r="D167" i="55" a="1"/>
  <c r="D167" i="55" s="1"/>
  <c r="G166" i="55"/>
  <c r="F166" i="55"/>
  <c r="D166" i="55" a="1"/>
  <c r="D166" i="55" s="1"/>
  <c r="G165" i="55"/>
  <c r="F165" i="55"/>
  <c r="D165" i="55" a="1"/>
  <c r="D165" i="55" s="1"/>
  <c r="G164" i="55"/>
  <c r="L164" i="55" s="1"/>
  <c r="F164" i="55"/>
  <c r="D164" i="55" a="1"/>
  <c r="D164" i="55" s="1"/>
  <c r="G163" i="55"/>
  <c r="F163" i="55"/>
  <c r="D163" i="55" a="1"/>
  <c r="D163" i="55" s="1"/>
  <c r="G162" i="55"/>
  <c r="F162" i="55"/>
  <c r="D162" i="55" a="1"/>
  <c r="D162" i="55" s="1"/>
  <c r="G161" i="55"/>
  <c r="F161" i="55"/>
  <c r="D161" i="55" a="1"/>
  <c r="D161" i="55" s="1"/>
  <c r="G160" i="55"/>
  <c r="F160" i="55"/>
  <c r="D160" i="55" a="1"/>
  <c r="D160" i="55" s="1"/>
  <c r="G159" i="55"/>
  <c r="F159" i="55"/>
  <c r="D159" i="55" a="1"/>
  <c r="D159" i="55" s="1"/>
  <c r="G158" i="55"/>
  <c r="L158" i="55" s="1"/>
  <c r="F158" i="55"/>
  <c r="D158" i="55" a="1"/>
  <c r="D158" i="55" s="1"/>
  <c r="G157" i="55"/>
  <c r="F157" i="55"/>
  <c r="D157" i="55" a="1"/>
  <c r="D157" i="55" s="1"/>
  <c r="G156" i="55"/>
  <c r="F156" i="55"/>
  <c r="D156" i="55" a="1"/>
  <c r="D156" i="55" s="1"/>
  <c r="G155" i="55"/>
  <c r="F155" i="55"/>
  <c r="D155" i="55" a="1"/>
  <c r="D155" i="55" s="1"/>
  <c r="G154" i="55"/>
  <c r="F154" i="55"/>
  <c r="D154" i="55" a="1"/>
  <c r="D154" i="55" s="1"/>
  <c r="G153" i="55"/>
  <c r="F153" i="55"/>
  <c r="D153" i="55" a="1"/>
  <c r="D153" i="55" s="1"/>
  <c r="G152" i="55"/>
  <c r="L152" i="55" s="1"/>
  <c r="F152" i="55"/>
  <c r="D152" i="55" a="1"/>
  <c r="D152" i="55" s="1"/>
  <c r="G151" i="55"/>
  <c r="F151" i="55"/>
  <c r="D151" i="55" a="1"/>
  <c r="D151" i="55" s="1"/>
  <c r="G150" i="55"/>
  <c r="F150" i="55"/>
  <c r="D150" i="55" a="1"/>
  <c r="D150" i="55" s="1"/>
  <c r="G149" i="55"/>
  <c r="F149" i="55"/>
  <c r="D149" i="55" a="1"/>
  <c r="D149" i="55" s="1"/>
  <c r="G148" i="55"/>
  <c r="F148" i="55"/>
  <c r="D148" i="55" a="1"/>
  <c r="D148" i="55" s="1"/>
  <c r="G147" i="55"/>
  <c r="F147" i="55"/>
  <c r="D147" i="55" a="1"/>
  <c r="D147" i="55" s="1"/>
  <c r="G146" i="55"/>
  <c r="L146" i="55" s="1"/>
  <c r="F146" i="55"/>
  <c r="D146" i="55" a="1"/>
  <c r="D146" i="55" s="1"/>
  <c r="G145" i="55"/>
  <c r="F145" i="55"/>
  <c r="D145" i="55" a="1"/>
  <c r="D145" i="55" s="1"/>
  <c r="G144" i="55"/>
  <c r="F144" i="55"/>
  <c r="D144" i="55" a="1"/>
  <c r="D144" i="55" s="1"/>
  <c r="G143" i="55"/>
  <c r="F143" i="55"/>
  <c r="D143" i="55" a="1"/>
  <c r="D143" i="55" s="1"/>
  <c r="G142" i="55"/>
  <c r="F142" i="55"/>
  <c r="D142" i="55" a="1"/>
  <c r="D142" i="55" s="1"/>
  <c r="G141" i="55"/>
  <c r="F141" i="55"/>
  <c r="D141" i="55" a="1"/>
  <c r="D141" i="55" s="1"/>
  <c r="G140" i="55"/>
  <c r="L140" i="55" s="1"/>
  <c r="F140" i="55"/>
  <c r="D140" i="55" a="1"/>
  <c r="D140" i="55" s="1"/>
  <c r="G139" i="55"/>
  <c r="F139" i="55"/>
  <c r="D139" i="55" a="1"/>
  <c r="D139" i="55" s="1"/>
  <c r="G138" i="55"/>
  <c r="F138" i="55"/>
  <c r="D138" i="55" a="1"/>
  <c r="D138" i="55" s="1"/>
  <c r="G137" i="55"/>
  <c r="F137" i="55"/>
  <c r="D137" i="55" a="1"/>
  <c r="D137" i="55" s="1"/>
  <c r="G136" i="55"/>
  <c r="F136" i="55"/>
  <c r="D136" i="55" a="1"/>
  <c r="D136" i="55" s="1"/>
  <c r="G135" i="55"/>
  <c r="F135" i="55"/>
  <c r="D135" i="55" a="1"/>
  <c r="D135" i="55" s="1"/>
  <c r="G134" i="55"/>
  <c r="L134" i="55" s="1"/>
  <c r="F134" i="55"/>
  <c r="D134" i="55" a="1"/>
  <c r="D134" i="55" s="1"/>
  <c r="G133" i="55"/>
  <c r="F133" i="55"/>
  <c r="D133" i="55" a="1"/>
  <c r="D133" i="55" s="1"/>
  <c r="G132" i="55"/>
  <c r="F132" i="55"/>
  <c r="D132" i="55" a="1"/>
  <c r="D132" i="55" s="1"/>
  <c r="G131" i="55"/>
  <c r="F131" i="55"/>
  <c r="D131" i="55" a="1"/>
  <c r="D131" i="55" s="1"/>
  <c r="G130" i="55"/>
  <c r="F130" i="55"/>
  <c r="D130" i="55" a="1"/>
  <c r="D130" i="55" s="1"/>
  <c r="G129" i="55"/>
  <c r="F129" i="55"/>
  <c r="D129" i="55" a="1"/>
  <c r="D129" i="55" s="1"/>
  <c r="G128" i="55"/>
  <c r="L128" i="55" s="1"/>
  <c r="F128" i="55"/>
  <c r="D128" i="55" a="1"/>
  <c r="D128" i="55" s="1"/>
  <c r="G127" i="55"/>
  <c r="F127" i="55"/>
  <c r="D127" i="55" a="1"/>
  <c r="D127" i="55" s="1"/>
  <c r="G126" i="55"/>
  <c r="F126" i="55"/>
  <c r="D126" i="55" a="1"/>
  <c r="D126" i="55" s="1"/>
  <c r="G125" i="55"/>
  <c r="F125" i="55"/>
  <c r="D125" i="55" a="1"/>
  <c r="D125" i="55" s="1"/>
  <c r="G124" i="55"/>
  <c r="F124" i="55"/>
  <c r="D124" i="55" a="1"/>
  <c r="D124" i="55" s="1"/>
  <c r="G123" i="55"/>
  <c r="F123" i="55"/>
  <c r="D123" i="55" a="1"/>
  <c r="D123" i="55" s="1"/>
  <c r="G122" i="55"/>
  <c r="L122" i="55" s="1"/>
  <c r="F122" i="55"/>
  <c r="D122" i="55" a="1"/>
  <c r="D122" i="55" s="1"/>
  <c r="G120" i="55"/>
  <c r="F120" i="55"/>
  <c r="D120" i="55" a="1"/>
  <c r="D120" i="55" s="1"/>
  <c r="G119" i="55"/>
  <c r="F119" i="55"/>
  <c r="D119" i="55" a="1"/>
  <c r="D119" i="55" s="1"/>
  <c r="G118" i="55"/>
  <c r="F118" i="55"/>
  <c r="D118" i="55" a="1"/>
  <c r="D118" i="55" s="1"/>
  <c r="G117" i="55"/>
  <c r="F117" i="55"/>
  <c r="D117" i="55" a="1"/>
  <c r="D117" i="55" s="1"/>
  <c r="G116" i="55"/>
  <c r="F116" i="55"/>
  <c r="D116" i="55" a="1"/>
  <c r="D116" i="55" s="1"/>
  <c r="G115" i="55"/>
  <c r="L115" i="55" s="1"/>
  <c r="F115" i="55"/>
  <c r="D115" i="55" a="1"/>
  <c r="D115" i="55" s="1"/>
  <c r="G114" i="55"/>
  <c r="F114" i="55"/>
  <c r="D114" i="55" a="1"/>
  <c r="D114" i="55" s="1"/>
  <c r="G113" i="55"/>
  <c r="F113" i="55"/>
  <c r="D113" i="55" a="1"/>
  <c r="D113" i="55" s="1"/>
  <c r="G112" i="55"/>
  <c r="F112" i="55"/>
  <c r="D112" i="55" a="1"/>
  <c r="D112" i="55" s="1"/>
  <c r="G111" i="55"/>
  <c r="F111" i="55"/>
  <c r="D111" i="55" a="1"/>
  <c r="D111" i="55" s="1"/>
  <c r="G110" i="55"/>
  <c r="F110" i="55"/>
  <c r="D110" i="55" a="1"/>
  <c r="D110" i="55" s="1"/>
  <c r="G109" i="55"/>
  <c r="L109" i="55" s="1"/>
  <c r="F109" i="55"/>
  <c r="D109" i="55" a="1"/>
  <c r="D109" i="55" s="1"/>
  <c r="G108" i="55"/>
  <c r="F108" i="55"/>
  <c r="D108" i="55" a="1"/>
  <c r="D108" i="55" s="1"/>
  <c r="G107" i="55"/>
  <c r="F107" i="55"/>
  <c r="D107" i="55" a="1"/>
  <c r="D107" i="55" s="1"/>
  <c r="G106" i="55"/>
  <c r="F106" i="55"/>
  <c r="D106" i="55" a="1"/>
  <c r="D106" i="55" s="1"/>
  <c r="G105" i="55"/>
  <c r="F105" i="55"/>
  <c r="D105" i="55" a="1"/>
  <c r="D105" i="55" s="1"/>
  <c r="G104" i="55"/>
  <c r="F104" i="55"/>
  <c r="D104" i="55" a="1"/>
  <c r="D104" i="55" s="1"/>
  <c r="G103" i="55"/>
  <c r="L103" i="55" s="1"/>
  <c r="F103" i="55"/>
  <c r="D103" i="55" a="1"/>
  <c r="D103" i="55" s="1"/>
  <c r="G102" i="55"/>
  <c r="F102" i="55"/>
  <c r="D102" i="55" a="1"/>
  <c r="D102" i="55" s="1"/>
  <c r="G101" i="55"/>
  <c r="F101" i="55"/>
  <c r="D101" i="55" a="1"/>
  <c r="D101" i="55" s="1"/>
  <c r="G100" i="55"/>
  <c r="F100" i="55"/>
  <c r="D100" i="55" a="1"/>
  <c r="D100" i="55" s="1"/>
  <c r="G99" i="55"/>
  <c r="F99" i="55"/>
  <c r="D99" i="55" a="1"/>
  <c r="D99" i="55" s="1"/>
  <c r="G98" i="55"/>
  <c r="F98" i="55"/>
  <c r="D98" i="55" a="1"/>
  <c r="D98" i="55" s="1"/>
  <c r="G97" i="55"/>
  <c r="L97" i="55" s="1"/>
  <c r="F97" i="55"/>
  <c r="D97" i="55" a="1"/>
  <c r="D97" i="55" s="1"/>
  <c r="G96" i="55"/>
  <c r="F96" i="55"/>
  <c r="D96" i="55" a="1"/>
  <c r="D96" i="55" s="1"/>
  <c r="G95" i="55"/>
  <c r="F95" i="55"/>
  <c r="D95" i="55" a="1"/>
  <c r="D95" i="55" s="1"/>
  <c r="G94" i="55"/>
  <c r="F94" i="55"/>
  <c r="D94" i="55" a="1"/>
  <c r="D94" i="55" s="1"/>
  <c r="G93" i="55"/>
  <c r="F93" i="55"/>
  <c r="D93" i="55" a="1"/>
  <c r="D93" i="55" s="1"/>
  <c r="G92" i="55"/>
  <c r="F92" i="55"/>
  <c r="D92" i="55" a="1"/>
  <c r="D92" i="55" s="1"/>
  <c r="G91" i="55"/>
  <c r="L91" i="55" s="1"/>
  <c r="F91" i="55"/>
  <c r="D91" i="55" a="1"/>
  <c r="D91" i="55" s="1"/>
  <c r="G90" i="55"/>
  <c r="F90" i="55"/>
  <c r="D90" i="55" a="1"/>
  <c r="D90" i="55" s="1"/>
  <c r="G89" i="55"/>
  <c r="F89" i="55"/>
  <c r="D89" i="55" a="1"/>
  <c r="D89" i="55" s="1"/>
  <c r="G88" i="55"/>
  <c r="F88" i="55"/>
  <c r="D88" i="55" a="1"/>
  <c r="D88" i="55" s="1"/>
  <c r="G87" i="55"/>
  <c r="F87" i="55"/>
  <c r="D87" i="55" a="1"/>
  <c r="D87" i="55" s="1"/>
  <c r="G86" i="55"/>
  <c r="F86" i="55"/>
  <c r="D86" i="55" a="1"/>
  <c r="D86" i="55" s="1"/>
  <c r="G85" i="55"/>
  <c r="L85" i="55" s="1"/>
  <c r="F85" i="55"/>
  <c r="D85" i="55" a="1"/>
  <c r="D85" i="55" s="1"/>
  <c r="G84" i="55"/>
  <c r="F84" i="55"/>
  <c r="D84" i="55" a="1"/>
  <c r="D84" i="55" s="1"/>
  <c r="G83" i="55"/>
  <c r="F83" i="55"/>
  <c r="D83" i="55" a="1"/>
  <c r="D83" i="55" s="1"/>
  <c r="G82" i="55"/>
  <c r="F82" i="55"/>
  <c r="D82" i="55" a="1"/>
  <c r="D82" i="55" s="1"/>
  <c r="G81" i="55"/>
  <c r="F81" i="55"/>
  <c r="D81" i="55" a="1"/>
  <c r="D81" i="55" s="1"/>
  <c r="G80" i="55"/>
  <c r="F80" i="55"/>
  <c r="D80" i="55" a="1"/>
  <c r="D80" i="55" s="1"/>
  <c r="G79" i="55"/>
  <c r="L79" i="55" s="1"/>
  <c r="F79" i="55"/>
  <c r="D79" i="55" a="1"/>
  <c r="D79" i="55" s="1"/>
  <c r="G78" i="55"/>
  <c r="F78" i="55"/>
  <c r="D78" i="55" a="1"/>
  <c r="D78" i="55" s="1"/>
  <c r="G77" i="55"/>
  <c r="F77" i="55"/>
  <c r="D77" i="55" a="1"/>
  <c r="D77" i="55" s="1"/>
  <c r="G76" i="55"/>
  <c r="F76" i="55"/>
  <c r="D76" i="55" a="1"/>
  <c r="D76" i="55" s="1"/>
  <c r="G75" i="55"/>
  <c r="F75" i="55"/>
  <c r="D75" i="55" a="1"/>
  <c r="D75" i="55" s="1"/>
  <c r="G74" i="55"/>
  <c r="F74" i="55"/>
  <c r="D74" i="55" a="1"/>
  <c r="D74" i="55" s="1"/>
  <c r="G73" i="55"/>
  <c r="L73" i="55" s="1"/>
  <c r="F73" i="55"/>
  <c r="D73" i="55" a="1"/>
  <c r="D73" i="55" s="1"/>
  <c r="G72" i="55"/>
  <c r="F72" i="55"/>
  <c r="D72" i="55" a="1"/>
  <c r="D72" i="55" s="1"/>
  <c r="G71" i="55"/>
  <c r="F71" i="55"/>
  <c r="D71" i="55" a="1"/>
  <c r="D71" i="55" s="1"/>
  <c r="G70" i="55"/>
  <c r="F70" i="55"/>
  <c r="D70" i="55" a="1"/>
  <c r="D70" i="55" s="1"/>
  <c r="G69" i="55"/>
  <c r="F69" i="55"/>
  <c r="D69" i="55" a="1"/>
  <c r="D69" i="55" s="1"/>
  <c r="G68" i="55"/>
  <c r="F68" i="55"/>
  <c r="D68" i="55" a="1"/>
  <c r="D68" i="55" s="1"/>
  <c r="G67" i="55"/>
  <c r="L67" i="55" s="1"/>
  <c r="F67" i="55"/>
  <c r="D67" i="55" a="1"/>
  <c r="D67" i="55" s="1"/>
  <c r="G66" i="55"/>
  <c r="F66" i="55"/>
  <c r="D66" i="55" a="1"/>
  <c r="D66" i="55" s="1"/>
  <c r="G65" i="55"/>
  <c r="F65" i="55"/>
  <c r="D65" i="55" a="1"/>
  <c r="D65" i="55" s="1"/>
  <c r="G64" i="55"/>
  <c r="F64" i="55"/>
  <c r="D64" i="55" a="1"/>
  <c r="D64" i="55" s="1"/>
  <c r="G63" i="55"/>
  <c r="F63" i="55"/>
  <c r="D63" i="55" a="1"/>
  <c r="D63" i="55" s="1"/>
  <c r="G62" i="55"/>
  <c r="F62" i="55"/>
  <c r="D62" i="55" a="1"/>
  <c r="D62" i="55" s="1"/>
  <c r="G61" i="55"/>
  <c r="L61" i="55" s="1"/>
  <c r="F61" i="55"/>
  <c r="D61" i="55" a="1"/>
  <c r="D61" i="55" s="1"/>
  <c r="G60" i="55"/>
  <c r="F60" i="55"/>
  <c r="D60" i="55" a="1"/>
  <c r="D60" i="55" s="1"/>
  <c r="G59" i="55"/>
  <c r="F59" i="55"/>
  <c r="D59" i="55" a="1"/>
  <c r="D59" i="55" s="1"/>
  <c r="G58" i="55"/>
  <c r="F58" i="55"/>
  <c r="D58" i="55" a="1"/>
  <c r="D58" i="55" s="1"/>
  <c r="G57" i="55"/>
  <c r="F57" i="55"/>
  <c r="D57" i="55" a="1"/>
  <c r="D57" i="55" s="1"/>
  <c r="G56" i="55"/>
  <c r="F56" i="55"/>
  <c r="D56" i="55" a="1"/>
  <c r="D56" i="55" s="1"/>
  <c r="G55" i="55"/>
  <c r="L55" i="55" s="1"/>
  <c r="F55" i="55"/>
  <c r="D55" i="55" a="1"/>
  <c r="D55" i="55" s="1"/>
  <c r="G54" i="55"/>
  <c r="I54" i="55" s="1"/>
  <c r="K54" i="55" s="1"/>
  <c r="F54" i="55"/>
  <c r="D54" i="55" a="1"/>
  <c r="D54" i="55" s="1"/>
  <c r="G53" i="55"/>
  <c r="F53" i="55"/>
  <c r="D53" i="55" a="1"/>
  <c r="D53" i="55" s="1"/>
  <c r="G52" i="55"/>
  <c r="F52" i="55"/>
  <c r="D52" i="55" a="1"/>
  <c r="D52" i="55" s="1"/>
  <c r="G51" i="55"/>
  <c r="F51" i="55"/>
  <c r="D51" i="55" a="1"/>
  <c r="D51" i="55" s="1"/>
  <c r="G50" i="55"/>
  <c r="F50" i="55"/>
  <c r="D50" i="55" a="1"/>
  <c r="D50" i="55" s="1"/>
  <c r="G49" i="55"/>
  <c r="L49" i="55" s="1"/>
  <c r="F49" i="55"/>
  <c r="D49" i="55" a="1"/>
  <c r="D49" i="55" s="1"/>
  <c r="G48" i="55"/>
  <c r="I48" i="55" s="1"/>
  <c r="K48" i="55" s="1"/>
  <c r="F48" i="55"/>
  <c r="D48" i="55" a="1"/>
  <c r="D48" i="55" s="1"/>
  <c r="G47" i="55"/>
  <c r="F47" i="55"/>
  <c r="D47" i="55" a="1"/>
  <c r="D47" i="55" s="1"/>
  <c r="G46" i="55"/>
  <c r="F46" i="55"/>
  <c r="D46" i="55" a="1"/>
  <c r="D46" i="55" s="1"/>
  <c r="G45" i="55"/>
  <c r="I45" i="55" s="1"/>
  <c r="K45" i="55" s="1"/>
  <c r="F45" i="55"/>
  <c r="D45" i="55" a="1"/>
  <c r="D45" i="55" s="1"/>
  <c r="G44" i="55"/>
  <c r="L44" i="55" s="1"/>
  <c r="F44" i="55"/>
  <c r="D44" i="55" a="1"/>
  <c r="D44" i="55" s="1"/>
  <c r="G43" i="55"/>
  <c r="L43" i="55" s="1"/>
  <c r="F43" i="55"/>
  <c r="D43" i="55" a="1"/>
  <c r="D43" i="55" s="1"/>
  <c r="G42" i="55"/>
  <c r="L42" i="55" s="1"/>
  <c r="F42" i="55"/>
  <c r="D42" i="55" a="1"/>
  <c r="D42" i="55" s="1"/>
  <c r="G41" i="55"/>
  <c r="L41" i="55" s="1"/>
  <c r="F41" i="55"/>
  <c r="D41" i="55" a="1"/>
  <c r="D41" i="55" s="1"/>
  <c r="G40" i="55"/>
  <c r="L40" i="55" s="1"/>
  <c r="F40" i="55"/>
  <c r="D40" i="55" a="1"/>
  <c r="D40" i="55" s="1"/>
  <c r="G39" i="55"/>
  <c r="I39" i="55" s="1"/>
  <c r="K39" i="55" s="1"/>
  <c r="F39" i="55"/>
  <c r="D39" i="55" a="1"/>
  <c r="D39" i="55" s="1"/>
  <c r="G38" i="55"/>
  <c r="L38" i="55" s="1"/>
  <c r="F38" i="55"/>
  <c r="D38" i="55" a="1"/>
  <c r="D38" i="55" s="1"/>
  <c r="G37" i="55"/>
  <c r="L37" i="55" s="1"/>
  <c r="F37" i="55"/>
  <c r="D37" i="55" a="1"/>
  <c r="D37" i="55" s="1"/>
  <c r="G36" i="55"/>
  <c r="L36" i="55" s="1"/>
  <c r="F36" i="55"/>
  <c r="D36" i="55" a="1"/>
  <c r="D36" i="55" s="1"/>
  <c r="G35" i="55"/>
  <c r="L35" i="55" s="1"/>
  <c r="F35" i="55"/>
  <c r="D35" i="55" a="1"/>
  <c r="D35" i="55" s="1"/>
  <c r="G34" i="55"/>
  <c r="I34" i="55" s="1"/>
  <c r="K34" i="55" s="1"/>
  <c r="F34" i="55"/>
  <c r="D34" i="55" a="1"/>
  <c r="D34" i="55" s="1"/>
  <c r="G33" i="55"/>
  <c r="I33" i="55" s="1"/>
  <c r="K33" i="55" s="1"/>
  <c r="F33" i="55"/>
  <c r="D33" i="55" a="1"/>
  <c r="D33" i="55" s="1"/>
  <c r="L32" i="55"/>
  <c r="G32" i="55"/>
  <c r="I32" i="55" s="1"/>
  <c r="K32" i="55" s="1"/>
  <c r="F32" i="55"/>
  <c r="D32" i="55" a="1"/>
  <c r="D32" i="55" s="1"/>
  <c r="G31" i="55"/>
  <c r="L31" i="55" s="1"/>
  <c r="F31" i="55"/>
  <c r="D31" i="55" a="1"/>
  <c r="D31" i="55" s="1"/>
  <c r="G30" i="55"/>
  <c r="I30" i="55" s="1"/>
  <c r="K30" i="55" s="1"/>
  <c r="F30" i="55"/>
  <c r="D30" i="55" a="1"/>
  <c r="D30" i="55" s="1"/>
  <c r="G29" i="55"/>
  <c r="L29" i="55" s="1"/>
  <c r="F29" i="55"/>
  <c r="D29" i="55" a="1"/>
  <c r="D29" i="55" s="1"/>
  <c r="G28" i="55"/>
  <c r="L28" i="55" s="1"/>
  <c r="F28" i="55"/>
  <c r="D28" i="55" a="1"/>
  <c r="D28" i="55" s="1"/>
  <c r="G27" i="55"/>
  <c r="I27" i="55" s="1"/>
  <c r="K27" i="55" s="1"/>
  <c r="F27" i="55"/>
  <c r="D27" i="55" a="1"/>
  <c r="D27" i="55" s="1"/>
  <c r="G26" i="55"/>
  <c r="L26" i="55" s="1"/>
  <c r="F26" i="55"/>
  <c r="D26" i="55" a="1"/>
  <c r="D26" i="55" s="1"/>
  <c r="G25" i="55"/>
  <c r="L25" i="55" s="1"/>
  <c r="F25" i="55"/>
  <c r="D25" i="55" a="1"/>
  <c r="D25" i="55" s="1"/>
  <c r="G24" i="55"/>
  <c r="L24" i="55" s="1"/>
  <c r="F24" i="55"/>
  <c r="D24" i="55" a="1"/>
  <c r="D24" i="55" s="1"/>
  <c r="I23" i="55"/>
  <c r="K23" i="55" s="1"/>
  <c r="G23" i="55"/>
  <c r="L23" i="55" s="1"/>
  <c r="F23" i="55"/>
  <c r="D23" i="55" a="1"/>
  <c r="D23" i="55" s="1"/>
  <c r="G22" i="55"/>
  <c r="L22" i="55" s="1"/>
  <c r="F22" i="55"/>
  <c r="D22" i="55" a="1"/>
  <c r="D22" i="55" s="1"/>
  <c r="G21" i="55"/>
  <c r="I21" i="55" s="1"/>
  <c r="K21" i="55" s="1"/>
  <c r="F21" i="55"/>
  <c r="D21" i="55" a="1"/>
  <c r="D21" i="55" s="1"/>
  <c r="G20" i="55"/>
  <c r="I20" i="55" s="1"/>
  <c r="K20" i="55" s="1"/>
  <c r="F20" i="55"/>
  <c r="D20" i="55" a="1"/>
  <c r="D20" i="55" s="1"/>
  <c r="G19" i="55"/>
  <c r="L19" i="55" s="1"/>
  <c r="F19" i="55"/>
  <c r="D19" i="55" a="1"/>
  <c r="D19" i="55" s="1"/>
  <c r="G18" i="55"/>
  <c r="L18" i="55" s="1"/>
  <c r="F18" i="55"/>
  <c r="D18" i="55" a="1"/>
  <c r="D18" i="55" s="1"/>
  <c r="G17" i="55"/>
  <c r="L17" i="55" s="1"/>
  <c r="F17" i="55"/>
  <c r="D17" i="55" a="1"/>
  <c r="D17" i="55" s="1"/>
  <c r="G16" i="55"/>
  <c r="I16" i="55" s="1"/>
  <c r="K16" i="55" s="1"/>
  <c r="F16" i="55"/>
  <c r="D16" i="55" a="1"/>
  <c r="D16" i="55" s="1"/>
  <c r="G15" i="55"/>
  <c r="I15" i="55" s="1"/>
  <c r="K15" i="55" s="1"/>
  <c r="F15" i="55"/>
  <c r="D15" i="55" a="1"/>
  <c r="D15" i="55" s="1"/>
  <c r="G14" i="55"/>
  <c r="L14" i="55" s="1"/>
  <c r="F14" i="55"/>
  <c r="D14" i="55" a="1"/>
  <c r="D14" i="55" s="1"/>
  <c r="G13" i="55"/>
  <c r="L13" i="55" s="1"/>
  <c r="F13" i="55"/>
  <c r="D13" i="55" a="1"/>
  <c r="D13" i="55" s="1"/>
  <c r="G12" i="55"/>
  <c r="I12" i="55" s="1"/>
  <c r="K12" i="55" s="1"/>
  <c r="F12" i="55"/>
  <c r="D12" i="55" a="1"/>
  <c r="D12" i="55" s="1"/>
  <c r="G11" i="55"/>
  <c r="L11" i="55" s="1"/>
  <c r="F11" i="55"/>
  <c r="D11" i="55" a="1"/>
  <c r="D11" i="55" s="1"/>
  <c r="G10" i="55"/>
  <c r="L10" i="55" s="1"/>
  <c r="F10" i="55"/>
  <c r="D10" i="55" a="1"/>
  <c r="D10" i="55" s="1"/>
  <c r="G9" i="55"/>
  <c r="I9" i="55" s="1"/>
  <c r="K9" i="55" s="1"/>
  <c r="F9" i="55"/>
  <c r="D9" i="55" a="1"/>
  <c r="D9" i="55" s="1"/>
  <c r="G8" i="55"/>
  <c r="I8" i="55" s="1"/>
  <c r="K8" i="55" s="1"/>
  <c r="F8" i="55"/>
  <c r="D8" i="55" a="1"/>
  <c r="D8" i="55" s="1"/>
  <c r="G7" i="55"/>
  <c r="L7" i="55" s="1"/>
  <c r="F7" i="55"/>
  <c r="D7" i="55" a="1"/>
  <c r="D7" i="55" s="1"/>
  <c r="G6" i="55"/>
  <c r="L6" i="55" s="1"/>
  <c r="F6" i="55"/>
  <c r="D6" i="55" a="1"/>
  <c r="D6" i="55" s="1"/>
  <c r="I5" i="55"/>
  <c r="K5" i="55" s="1"/>
  <c r="G5" i="55"/>
  <c r="L5" i="55" s="1"/>
  <c r="F5" i="55"/>
  <c r="D5" i="55" a="1"/>
  <c r="D5" i="55" s="1"/>
  <c r="I3" i="55"/>
  <c r="I2" i="55"/>
  <c r="S111" i="25"/>
  <c r="S1403" i="25"/>
  <c r="D1404" i="25" s="1"/>
  <c r="S1386" i="25"/>
  <c r="D1387" i="25" s="1"/>
  <c r="S1352" i="25"/>
  <c r="D1353" i="25" s="1"/>
  <c r="S1335" i="25"/>
  <c r="D1336" i="25" s="1"/>
  <c r="A1336" i="25" s="1"/>
  <c r="S1318" i="25"/>
  <c r="D1319" i="25" s="1"/>
  <c r="S1301" i="25"/>
  <c r="D1302" i="25" s="1"/>
  <c r="S1284" i="25"/>
  <c r="D1285" i="25" s="1"/>
  <c r="D1286" i="25" s="1"/>
  <c r="D1287" i="25" s="1"/>
  <c r="S1267" i="25"/>
  <c r="D1268" i="25" s="1"/>
  <c r="S1250" i="25"/>
  <c r="D1251" i="25" s="1"/>
  <c r="S1233" i="25"/>
  <c r="D1234" i="25" s="1"/>
  <c r="S1216" i="25"/>
  <c r="D1217" i="25" s="1"/>
  <c r="D1218" i="25" s="1"/>
  <c r="D1219" i="25" s="1"/>
  <c r="S1199" i="25"/>
  <c r="D1200" i="25" s="1"/>
  <c r="D1201" i="25" s="1"/>
  <c r="D1202" i="25" s="1"/>
  <c r="S1182" i="25"/>
  <c r="D1183" i="25" s="1"/>
  <c r="S1165" i="25"/>
  <c r="D1166" i="25" s="1"/>
  <c r="D1167" i="25" s="1"/>
  <c r="D1168" i="25" s="1"/>
  <c r="S1148" i="25"/>
  <c r="D1149" i="25" s="1"/>
  <c r="D1150" i="25" s="1"/>
  <c r="D1151" i="25" s="1"/>
  <c r="S1131" i="25"/>
  <c r="D1132" i="25" s="1"/>
  <c r="D1133" i="25" s="1"/>
  <c r="D1134" i="25" s="1"/>
  <c r="S1114" i="25"/>
  <c r="D1115" i="25" s="1"/>
  <c r="S1097" i="25"/>
  <c r="D1098" i="25" s="1"/>
  <c r="S1080" i="25"/>
  <c r="D1081" i="25" s="1"/>
  <c r="D1082" i="25" s="1"/>
  <c r="D1083" i="25" s="1"/>
  <c r="S1063" i="25"/>
  <c r="D1064" i="25" s="1"/>
  <c r="D1065" i="25" s="1"/>
  <c r="D1066" i="25" s="1"/>
  <c r="S1046" i="25"/>
  <c r="D1047" i="25" s="1"/>
  <c r="D1048" i="25" s="1"/>
  <c r="D1049" i="25" s="1"/>
  <c r="S1029" i="25"/>
  <c r="D1030" i="25" s="1"/>
  <c r="D1031" i="25" s="1"/>
  <c r="D1032" i="25" s="1"/>
  <c r="S1012" i="25"/>
  <c r="D1013" i="25" s="1"/>
  <c r="D1014" i="25" s="1"/>
  <c r="D1015" i="25" s="1"/>
  <c r="S995" i="25"/>
  <c r="D996" i="25" s="1"/>
  <c r="D997" i="25" s="1"/>
  <c r="D998" i="25" s="1"/>
  <c r="S978" i="25"/>
  <c r="D979" i="25" s="1"/>
  <c r="S961" i="25"/>
  <c r="D962" i="25" s="1"/>
  <c r="S944" i="25"/>
  <c r="D945" i="25" s="1"/>
  <c r="D946" i="25" s="1"/>
  <c r="D947" i="25" s="1"/>
  <c r="S927" i="25"/>
  <c r="D928" i="25" s="1"/>
  <c r="D929" i="25" s="1"/>
  <c r="D930" i="25" s="1"/>
  <c r="S910" i="25"/>
  <c r="D911" i="25" s="1"/>
  <c r="D912" i="25" s="1"/>
  <c r="D913" i="25" s="1"/>
  <c r="S893" i="25"/>
  <c r="D894" i="25" s="1"/>
  <c r="D895" i="25" s="1"/>
  <c r="D896" i="25" s="1"/>
  <c r="S876" i="25"/>
  <c r="D877" i="25" s="1"/>
  <c r="D878" i="25" s="1"/>
  <c r="D879" i="25" s="1"/>
  <c r="S859" i="25"/>
  <c r="D860" i="25" s="1"/>
  <c r="D861" i="25" s="1"/>
  <c r="D862" i="25" s="1"/>
  <c r="S842" i="25"/>
  <c r="D843" i="25" s="1"/>
  <c r="D844" i="25" s="1"/>
  <c r="D845" i="25" s="1"/>
  <c r="S825" i="25"/>
  <c r="D826" i="25" s="1"/>
  <c r="D827" i="25" s="1"/>
  <c r="D828" i="25" s="1"/>
  <c r="S808" i="25"/>
  <c r="D809" i="25" s="1"/>
  <c r="D810" i="25" s="1"/>
  <c r="D811" i="25" s="1"/>
  <c r="S791" i="25"/>
  <c r="D792" i="25" s="1"/>
  <c r="D793" i="25" s="1"/>
  <c r="D794" i="25" s="1"/>
  <c r="S774" i="25"/>
  <c r="D775" i="25" s="1"/>
  <c r="D776" i="25" s="1"/>
  <c r="D777" i="25" s="1"/>
  <c r="S757" i="25"/>
  <c r="D758" i="25" s="1"/>
  <c r="D759" i="25" s="1"/>
  <c r="D760" i="25" s="1"/>
  <c r="S740" i="25"/>
  <c r="D741" i="25" s="1"/>
  <c r="D742" i="25" s="1"/>
  <c r="D743" i="25" s="1"/>
  <c r="S723" i="25"/>
  <c r="D724" i="25" s="1"/>
  <c r="D725" i="25" s="1"/>
  <c r="D726" i="25" s="1"/>
  <c r="S706" i="25"/>
  <c r="D707" i="25" s="1"/>
  <c r="D708" i="25" s="1"/>
  <c r="D709" i="25" s="1"/>
  <c r="S689" i="25"/>
  <c r="D690" i="25" s="1"/>
  <c r="D691" i="25" s="1"/>
  <c r="D692" i="25" s="1"/>
  <c r="S672" i="25"/>
  <c r="D673" i="25" s="1"/>
  <c r="D674" i="25" s="1"/>
  <c r="D675" i="25" s="1"/>
  <c r="S655" i="25"/>
  <c r="D656" i="25" s="1"/>
  <c r="D657" i="25" s="1"/>
  <c r="D658" i="25" s="1"/>
  <c r="S638" i="25"/>
  <c r="D639" i="25" s="1"/>
  <c r="S621" i="25"/>
  <c r="D622" i="25" s="1"/>
  <c r="I14" i="34"/>
  <c r="I15" i="34"/>
  <c r="B16" i="34"/>
  <c r="C16" i="34" s="1"/>
  <c r="C17" i="34"/>
  <c r="C18" i="34"/>
  <c r="C19" i="34"/>
  <c r="C20" i="34"/>
  <c r="C21" i="34"/>
  <c r="C22" i="34"/>
  <c r="C23" i="34"/>
  <c r="B24" i="34"/>
  <c r="C24" i="34" s="1"/>
  <c r="B25" i="34"/>
  <c r="C25" i="34" s="1"/>
  <c r="B26" i="34"/>
  <c r="C26" i="34" s="1"/>
  <c r="B27" i="34"/>
  <c r="C27" i="34" s="1"/>
  <c r="C4" i="53"/>
  <c r="D1504" i="25" l="1"/>
  <c r="D1184" i="25"/>
  <c r="D1185" i="25" s="1"/>
  <c r="D1269" i="25"/>
  <c r="D1270" i="25" s="1"/>
  <c r="D1271" i="25" s="1"/>
  <c r="D1320" i="25"/>
  <c r="D1321" i="25" s="1"/>
  <c r="D1337" i="25"/>
  <c r="D1338" i="25" s="1"/>
  <c r="D1099" i="25"/>
  <c r="D1100" i="25" s="1"/>
  <c r="D623" i="25"/>
  <c r="D624" i="25" s="1"/>
  <c r="D625" i="25" s="1"/>
  <c r="L20" i="55"/>
  <c r="I40" i="55"/>
  <c r="K40" i="55" s="1"/>
  <c r="O48" i="43"/>
  <c r="O49" i="43"/>
  <c r="O51" i="43"/>
  <c r="O52" i="43"/>
  <c r="O59" i="43"/>
  <c r="O64" i="43"/>
  <c r="O66" i="43"/>
  <c r="O67" i="43"/>
  <c r="O68" i="43"/>
  <c r="O69" i="43"/>
  <c r="O70" i="43"/>
  <c r="O71" i="43"/>
  <c r="O73" i="43"/>
  <c r="O79" i="43"/>
  <c r="O81" i="43"/>
  <c r="D1422" i="25"/>
  <c r="AA76" i="29"/>
  <c r="C28" i="34"/>
  <c r="O46" i="43"/>
  <c r="O39" i="43"/>
  <c r="L8" i="55"/>
  <c r="I26" i="55"/>
  <c r="K26" i="55" s="1"/>
  <c r="I11" i="55"/>
  <c r="K11" i="55" s="1"/>
  <c r="I22" i="55"/>
  <c r="K22" i="55" s="1"/>
  <c r="I38" i="55"/>
  <c r="K38" i="55" s="1"/>
  <c r="I10" i="55"/>
  <c r="K10" i="55" s="1"/>
  <c r="L27" i="55"/>
  <c r="I41" i="55"/>
  <c r="K41" i="55" s="1"/>
  <c r="C5" i="53"/>
  <c r="L15" i="55"/>
  <c r="L16" i="55"/>
  <c r="I28" i="55"/>
  <c r="K28" i="55" s="1"/>
  <c r="I29" i="55"/>
  <c r="K29" i="55" s="1"/>
  <c r="L33" i="55"/>
  <c r="L34" i="55"/>
  <c r="I44" i="55"/>
  <c r="K44" i="55" s="1"/>
  <c r="L9" i="55"/>
  <c r="I17" i="55"/>
  <c r="K17" i="55" s="1"/>
  <c r="L21" i="55"/>
  <c r="I35" i="55"/>
  <c r="K35" i="55" s="1"/>
  <c r="L39" i="55"/>
  <c r="L45" i="55"/>
  <c r="L46" i="55"/>
  <c r="I46" i="55"/>
  <c r="K46" i="55" s="1"/>
  <c r="L47" i="55"/>
  <c r="I47" i="55"/>
  <c r="K47" i="55" s="1"/>
  <c r="L50" i="55"/>
  <c r="I50" i="55"/>
  <c r="K50" i="55" s="1"/>
  <c r="I51" i="55"/>
  <c r="K51" i="55" s="1"/>
  <c r="L51" i="55"/>
  <c r="L52" i="55"/>
  <c r="I52" i="55"/>
  <c r="K52" i="55" s="1"/>
  <c r="L53" i="55"/>
  <c r="I53" i="55"/>
  <c r="K53" i="55" s="1"/>
  <c r="L56" i="55"/>
  <c r="I56" i="55"/>
  <c r="K56" i="55" s="1"/>
  <c r="I57" i="55"/>
  <c r="K57" i="55" s="1"/>
  <c r="L57" i="55"/>
  <c r="L58" i="55"/>
  <c r="I58" i="55"/>
  <c r="K58" i="55" s="1"/>
  <c r="L59" i="55"/>
  <c r="I59" i="55"/>
  <c r="K59" i="55" s="1"/>
  <c r="L60" i="55"/>
  <c r="I60" i="55"/>
  <c r="K60" i="55" s="1"/>
  <c r="L62" i="55"/>
  <c r="I62" i="55"/>
  <c r="K62" i="55" s="1"/>
  <c r="I63" i="55"/>
  <c r="K63" i="55" s="1"/>
  <c r="L63" i="55"/>
  <c r="L64" i="55"/>
  <c r="I64" i="55"/>
  <c r="K64" i="55" s="1"/>
  <c r="L65" i="55"/>
  <c r="I65" i="55"/>
  <c r="K65" i="55" s="1"/>
  <c r="L66" i="55"/>
  <c r="I66" i="55"/>
  <c r="K66" i="55" s="1"/>
  <c r="L68" i="55"/>
  <c r="I68" i="55"/>
  <c r="K68" i="55" s="1"/>
  <c r="I69" i="55"/>
  <c r="K69" i="55" s="1"/>
  <c r="L69" i="55"/>
  <c r="L70" i="55"/>
  <c r="I70" i="55"/>
  <c r="K70" i="55" s="1"/>
  <c r="L71" i="55"/>
  <c r="I71" i="55"/>
  <c r="K71" i="55" s="1"/>
  <c r="L72" i="55"/>
  <c r="I72" i="55"/>
  <c r="K72" i="55" s="1"/>
  <c r="L74" i="55"/>
  <c r="I74" i="55"/>
  <c r="K74" i="55" s="1"/>
  <c r="I75" i="55"/>
  <c r="K75" i="55" s="1"/>
  <c r="L75" i="55"/>
  <c r="L76" i="55"/>
  <c r="I76" i="55"/>
  <c r="K76" i="55" s="1"/>
  <c r="L77" i="55"/>
  <c r="I77" i="55"/>
  <c r="K77" i="55" s="1"/>
  <c r="L78" i="55"/>
  <c r="I78" i="55"/>
  <c r="K78" i="55" s="1"/>
  <c r="L80" i="55"/>
  <c r="I80" i="55"/>
  <c r="K80" i="55" s="1"/>
  <c r="I81" i="55"/>
  <c r="K81" i="55" s="1"/>
  <c r="L81" i="55"/>
  <c r="L82" i="55"/>
  <c r="I82" i="55"/>
  <c r="K82" i="55" s="1"/>
  <c r="L83" i="55"/>
  <c r="I83" i="55"/>
  <c r="K83" i="55" s="1"/>
  <c r="L84" i="55"/>
  <c r="I84" i="55"/>
  <c r="K84" i="55" s="1"/>
  <c r="L86" i="55"/>
  <c r="I86" i="55"/>
  <c r="K86" i="55" s="1"/>
  <c r="I87" i="55"/>
  <c r="K87" i="55" s="1"/>
  <c r="L87" i="55"/>
  <c r="L88" i="55"/>
  <c r="I88" i="55"/>
  <c r="K88" i="55" s="1"/>
  <c r="L89" i="55"/>
  <c r="I89" i="55"/>
  <c r="K89" i="55" s="1"/>
  <c r="L90" i="55"/>
  <c r="I90" i="55"/>
  <c r="K90" i="55" s="1"/>
  <c r="L92" i="55"/>
  <c r="I92" i="55"/>
  <c r="K92" i="55" s="1"/>
  <c r="I93" i="55"/>
  <c r="K93" i="55" s="1"/>
  <c r="L93" i="55"/>
  <c r="L94" i="55"/>
  <c r="I94" i="55"/>
  <c r="K94" i="55" s="1"/>
  <c r="L95" i="55"/>
  <c r="I95" i="55"/>
  <c r="K95" i="55" s="1"/>
  <c r="L96" i="55"/>
  <c r="I96" i="55"/>
  <c r="K96" i="55" s="1"/>
  <c r="L98" i="55"/>
  <c r="I98" i="55"/>
  <c r="K98" i="55" s="1"/>
  <c r="I99" i="55"/>
  <c r="K99" i="55" s="1"/>
  <c r="L99" i="55"/>
  <c r="L100" i="55"/>
  <c r="I100" i="55"/>
  <c r="K100" i="55" s="1"/>
  <c r="L101" i="55"/>
  <c r="I101" i="55"/>
  <c r="K101" i="55" s="1"/>
  <c r="L102" i="55"/>
  <c r="I102" i="55"/>
  <c r="K102" i="55" s="1"/>
  <c r="L104" i="55"/>
  <c r="I104" i="55"/>
  <c r="K104" i="55" s="1"/>
  <c r="I105" i="55"/>
  <c r="K105" i="55" s="1"/>
  <c r="L105" i="55"/>
  <c r="L106" i="55"/>
  <c r="I106" i="55"/>
  <c r="K106" i="55" s="1"/>
  <c r="L107" i="55"/>
  <c r="I107" i="55"/>
  <c r="K107" i="55" s="1"/>
  <c r="L108" i="55"/>
  <c r="I108" i="55"/>
  <c r="K108" i="55" s="1"/>
  <c r="L110" i="55"/>
  <c r="I110" i="55"/>
  <c r="K110" i="55" s="1"/>
  <c r="I111" i="55"/>
  <c r="K111" i="55" s="1"/>
  <c r="L111" i="55"/>
  <c r="L112" i="55"/>
  <c r="I112" i="55"/>
  <c r="K112" i="55" s="1"/>
  <c r="L113" i="55"/>
  <c r="I113" i="55"/>
  <c r="K113" i="55" s="1"/>
  <c r="L114" i="55"/>
  <c r="I114" i="55"/>
  <c r="K114" i="55" s="1"/>
  <c r="L116" i="55"/>
  <c r="I116" i="55"/>
  <c r="K116" i="55" s="1"/>
  <c r="I117" i="55"/>
  <c r="K117" i="55" s="1"/>
  <c r="L117" i="55"/>
  <c r="L118" i="55"/>
  <c r="I118" i="55"/>
  <c r="K118" i="55" s="1"/>
  <c r="L119" i="55"/>
  <c r="I119" i="55"/>
  <c r="K119" i="55" s="1"/>
  <c r="L120" i="55"/>
  <c r="I120" i="55"/>
  <c r="K120" i="55" s="1"/>
  <c r="L123" i="55"/>
  <c r="I123" i="55"/>
  <c r="K123" i="55" s="1"/>
  <c r="I124" i="55"/>
  <c r="K124" i="55" s="1"/>
  <c r="L124" i="55"/>
  <c r="L125" i="55"/>
  <c r="I125" i="55"/>
  <c r="K125" i="55" s="1"/>
  <c r="L126" i="55"/>
  <c r="I126" i="55"/>
  <c r="K126" i="55" s="1"/>
  <c r="L127" i="55"/>
  <c r="I127" i="55"/>
  <c r="K127" i="55" s="1"/>
  <c r="L129" i="55"/>
  <c r="I129" i="55"/>
  <c r="K129" i="55" s="1"/>
  <c r="I130" i="55"/>
  <c r="K130" i="55" s="1"/>
  <c r="L130" i="55"/>
  <c r="L131" i="55"/>
  <c r="I131" i="55"/>
  <c r="K131" i="55" s="1"/>
  <c r="L132" i="55"/>
  <c r="I132" i="55"/>
  <c r="K132" i="55" s="1"/>
  <c r="L133" i="55"/>
  <c r="I133" i="55"/>
  <c r="K133" i="55" s="1"/>
  <c r="L135" i="55"/>
  <c r="I135" i="55"/>
  <c r="K135" i="55" s="1"/>
  <c r="I136" i="55"/>
  <c r="K136" i="55" s="1"/>
  <c r="L136" i="55"/>
  <c r="L137" i="55"/>
  <c r="I137" i="55"/>
  <c r="K137" i="55" s="1"/>
  <c r="L138" i="55"/>
  <c r="I138" i="55"/>
  <c r="K138" i="55" s="1"/>
  <c r="L139" i="55"/>
  <c r="I139" i="55"/>
  <c r="K139" i="55" s="1"/>
  <c r="L141" i="55"/>
  <c r="I141" i="55"/>
  <c r="K141" i="55" s="1"/>
  <c r="I142" i="55"/>
  <c r="K142" i="55" s="1"/>
  <c r="L142" i="55"/>
  <c r="L143" i="55"/>
  <c r="I143" i="55"/>
  <c r="K143" i="55" s="1"/>
  <c r="L144" i="55"/>
  <c r="I144" i="55"/>
  <c r="K144" i="55" s="1"/>
  <c r="L145" i="55"/>
  <c r="I145" i="55"/>
  <c r="K145" i="55" s="1"/>
  <c r="L147" i="55"/>
  <c r="I147" i="55"/>
  <c r="K147" i="55" s="1"/>
  <c r="I148" i="55"/>
  <c r="K148" i="55" s="1"/>
  <c r="L148" i="55"/>
  <c r="L149" i="55"/>
  <c r="I149" i="55"/>
  <c r="K149" i="55" s="1"/>
  <c r="L150" i="55"/>
  <c r="I150" i="55"/>
  <c r="K150" i="55" s="1"/>
  <c r="L151" i="55"/>
  <c r="I151" i="55"/>
  <c r="K151" i="55" s="1"/>
  <c r="L153" i="55"/>
  <c r="I153" i="55"/>
  <c r="K153" i="55" s="1"/>
  <c r="I154" i="55"/>
  <c r="K154" i="55" s="1"/>
  <c r="L154" i="55"/>
  <c r="L155" i="55"/>
  <c r="I155" i="55"/>
  <c r="K155" i="55" s="1"/>
  <c r="L156" i="55"/>
  <c r="I156" i="55"/>
  <c r="K156" i="55" s="1"/>
  <c r="L157" i="55"/>
  <c r="I157" i="55"/>
  <c r="K157" i="55" s="1"/>
  <c r="L159" i="55"/>
  <c r="I159" i="55"/>
  <c r="K159" i="55" s="1"/>
  <c r="I160" i="55"/>
  <c r="K160" i="55" s="1"/>
  <c r="L160" i="55"/>
  <c r="L161" i="55"/>
  <c r="I161" i="55"/>
  <c r="K161" i="55" s="1"/>
  <c r="L162" i="55"/>
  <c r="I162" i="55"/>
  <c r="K162" i="55" s="1"/>
  <c r="L163" i="55"/>
  <c r="I163" i="55"/>
  <c r="K163" i="55" s="1"/>
  <c r="L165" i="55"/>
  <c r="I165" i="55"/>
  <c r="K165" i="55" s="1"/>
  <c r="I166" i="55"/>
  <c r="K166" i="55" s="1"/>
  <c r="L166" i="55"/>
  <c r="L167" i="55"/>
  <c r="I167" i="55"/>
  <c r="K167" i="55" s="1"/>
  <c r="L168" i="55"/>
  <c r="I168" i="55"/>
  <c r="K168" i="55" s="1"/>
  <c r="L169" i="55"/>
  <c r="I169" i="55"/>
  <c r="K169" i="55" s="1"/>
  <c r="L171" i="55"/>
  <c r="I171" i="55"/>
  <c r="K171" i="55" s="1"/>
  <c r="I172" i="55"/>
  <c r="K172" i="55" s="1"/>
  <c r="L172" i="55"/>
  <c r="L173" i="55"/>
  <c r="I173" i="55"/>
  <c r="K173" i="55" s="1"/>
  <c r="L174" i="55"/>
  <c r="I174" i="55"/>
  <c r="K174" i="55" s="1"/>
  <c r="L175" i="55"/>
  <c r="I175" i="55"/>
  <c r="K175" i="55" s="1"/>
  <c r="L177" i="55"/>
  <c r="I177" i="55"/>
  <c r="K177" i="55" s="1"/>
  <c r="I178" i="55"/>
  <c r="K178" i="55" s="1"/>
  <c r="L178" i="55"/>
  <c r="L179" i="55"/>
  <c r="I179" i="55"/>
  <c r="K179" i="55" s="1"/>
  <c r="L181" i="55"/>
  <c r="I181" i="55"/>
  <c r="K181" i="55" s="1"/>
  <c r="L182" i="55"/>
  <c r="I182" i="55"/>
  <c r="K182" i="55" s="1"/>
  <c r="L183" i="55"/>
  <c r="I183" i="55"/>
  <c r="K183" i="55" s="1"/>
  <c r="L185" i="55"/>
  <c r="I185" i="55"/>
  <c r="K185" i="55" s="1"/>
  <c r="I186" i="55"/>
  <c r="K186" i="55" s="1"/>
  <c r="L186" i="55"/>
  <c r="L187" i="55"/>
  <c r="I187" i="55"/>
  <c r="K187" i="55" s="1"/>
  <c r="L188" i="55"/>
  <c r="I188" i="55"/>
  <c r="K188" i="55" s="1"/>
  <c r="L189" i="55"/>
  <c r="I189" i="55"/>
  <c r="K189" i="55" s="1"/>
  <c r="L191" i="55"/>
  <c r="I191" i="55"/>
  <c r="K191" i="55" s="1"/>
  <c r="L193" i="55"/>
  <c r="I193" i="55"/>
  <c r="K193" i="55" s="1"/>
  <c r="I194" i="55"/>
  <c r="K194" i="55" s="1"/>
  <c r="L194" i="55"/>
  <c r="I195" i="55"/>
  <c r="K195" i="55" s="1"/>
  <c r="L195" i="55"/>
  <c r="L196" i="55"/>
  <c r="I196" i="55"/>
  <c r="K196" i="55" s="1"/>
  <c r="L197" i="55"/>
  <c r="I197" i="55"/>
  <c r="K197" i="55" s="1"/>
  <c r="I198" i="55"/>
  <c r="K198" i="55" s="1"/>
  <c r="L198" i="55"/>
  <c r="L199" i="55"/>
  <c r="I199" i="55"/>
  <c r="K199" i="55" s="1"/>
  <c r="L200" i="55"/>
  <c r="I200" i="55"/>
  <c r="K200" i="55" s="1"/>
  <c r="L201" i="55"/>
  <c r="I201" i="55"/>
  <c r="K201" i="55" s="1"/>
  <c r="L202" i="55"/>
  <c r="I202" i="55"/>
  <c r="K202" i="55" s="1"/>
  <c r="I203" i="55"/>
  <c r="K203" i="55" s="1"/>
  <c r="L203" i="55"/>
  <c r="I204" i="55"/>
  <c r="K204" i="55" s="1"/>
  <c r="L204" i="55"/>
  <c r="L205" i="55"/>
  <c r="I205" i="55"/>
  <c r="K205" i="55" s="1"/>
  <c r="L208" i="55"/>
  <c r="I208" i="55"/>
  <c r="K208" i="55" s="1"/>
  <c r="I210" i="55"/>
  <c r="K210" i="55" s="1"/>
  <c r="L210" i="55"/>
  <c r="L211" i="55"/>
  <c r="I211" i="55"/>
  <c r="K211" i="55" s="1"/>
  <c r="L212" i="55"/>
  <c r="I212" i="55"/>
  <c r="K212" i="55" s="1"/>
  <c r="L214" i="55"/>
  <c r="I214" i="55"/>
  <c r="K214" i="55" s="1"/>
  <c r="L216" i="55"/>
  <c r="I216" i="55"/>
  <c r="K216" i="55" s="1"/>
  <c r="L217" i="55"/>
  <c r="I217" i="55"/>
  <c r="K217" i="55" s="1"/>
  <c r="L219" i="55"/>
  <c r="I219" i="55"/>
  <c r="K219" i="55" s="1"/>
  <c r="I220" i="55"/>
  <c r="K220" i="55" s="1"/>
  <c r="L220" i="55"/>
  <c r="I221" i="55"/>
  <c r="K221" i="55" s="1"/>
  <c r="L221" i="55"/>
  <c r="L222" i="55"/>
  <c r="I222" i="55"/>
  <c r="K222" i="55" s="1"/>
  <c r="L225" i="55"/>
  <c r="I225" i="55"/>
  <c r="K225" i="55" s="1"/>
  <c r="I227" i="55"/>
  <c r="K227" i="55" s="1"/>
  <c r="L227" i="55"/>
  <c r="L228" i="55"/>
  <c r="I228" i="55"/>
  <c r="K228" i="55" s="1"/>
  <c r="L229" i="55"/>
  <c r="I229" i="55"/>
  <c r="K229" i="55" s="1"/>
  <c r="L231" i="55"/>
  <c r="I231" i="55"/>
  <c r="K231" i="55" s="1"/>
  <c r="I233" i="55"/>
  <c r="K233" i="55" s="1"/>
  <c r="L233" i="55"/>
  <c r="L234" i="55"/>
  <c r="I234" i="55"/>
  <c r="K234" i="55" s="1"/>
  <c r="L235" i="55"/>
  <c r="I235" i="55"/>
  <c r="K235" i="55" s="1"/>
  <c r="L237" i="55"/>
  <c r="I237" i="55"/>
  <c r="K237" i="55" s="1"/>
  <c r="I238" i="55"/>
  <c r="K238" i="55" s="1"/>
  <c r="L238" i="55"/>
  <c r="I239" i="55"/>
  <c r="K239" i="55" s="1"/>
  <c r="L239" i="55"/>
  <c r="L240" i="55"/>
  <c r="I240" i="55"/>
  <c r="K240" i="55" s="1"/>
  <c r="L243" i="55"/>
  <c r="I243" i="55"/>
  <c r="K243" i="55" s="1"/>
  <c r="I244" i="55"/>
  <c r="K244" i="55" s="1"/>
  <c r="L244" i="55"/>
  <c r="I245" i="55"/>
  <c r="K245" i="55" s="1"/>
  <c r="L245" i="55"/>
  <c r="L246" i="55"/>
  <c r="I246" i="55"/>
  <c r="K246" i="55" s="1"/>
  <c r="L247" i="55"/>
  <c r="I247" i="55"/>
  <c r="K247" i="55" s="1"/>
  <c r="L249" i="55"/>
  <c r="I249" i="55"/>
  <c r="K249" i="55" s="1"/>
  <c r="I251" i="55"/>
  <c r="K251" i="55" s="1"/>
  <c r="L251" i="55"/>
  <c r="L252" i="55"/>
  <c r="I252" i="55"/>
  <c r="K252" i="55" s="1"/>
  <c r="L254" i="55"/>
  <c r="I254" i="55"/>
  <c r="K254" i="55" s="1"/>
  <c r="L256" i="55"/>
  <c r="I256" i="55"/>
  <c r="K256" i="55" s="1"/>
  <c r="I258" i="55"/>
  <c r="K258" i="55" s="1"/>
  <c r="L258" i="55"/>
  <c r="L259" i="55"/>
  <c r="I259" i="55"/>
  <c r="K259" i="55" s="1"/>
  <c r="L260" i="55"/>
  <c r="I260" i="55"/>
  <c r="K260" i="55" s="1"/>
  <c r="L262" i="55"/>
  <c r="I262" i="55"/>
  <c r="K262" i="55" s="1"/>
  <c r="I264" i="55"/>
  <c r="K264" i="55" s="1"/>
  <c r="L264" i="55"/>
  <c r="L265" i="55"/>
  <c r="I265" i="55"/>
  <c r="K265" i="55" s="1"/>
  <c r="L266" i="55"/>
  <c r="I266" i="55"/>
  <c r="K266" i="55" s="1"/>
  <c r="L268" i="55"/>
  <c r="I268" i="55"/>
  <c r="K268" i="55" s="1"/>
  <c r="I270" i="55"/>
  <c r="K270" i="55" s="1"/>
  <c r="L270" i="55"/>
  <c r="L271" i="55"/>
  <c r="I271" i="55"/>
  <c r="K271" i="55" s="1"/>
  <c r="L272" i="55"/>
  <c r="I272" i="55"/>
  <c r="K272" i="55" s="1"/>
  <c r="L274" i="55"/>
  <c r="I274" i="55"/>
  <c r="K274" i="55" s="1"/>
  <c r="I275" i="55"/>
  <c r="K275" i="55" s="1"/>
  <c r="L275" i="55"/>
  <c r="I276" i="55"/>
  <c r="K276" i="55" s="1"/>
  <c r="L276" i="55"/>
  <c r="L277" i="55"/>
  <c r="I277" i="55"/>
  <c r="K277" i="55" s="1"/>
  <c r="L279" i="55"/>
  <c r="I279" i="55"/>
  <c r="K279" i="55" s="1"/>
  <c r="L282" i="55"/>
  <c r="I282" i="55"/>
  <c r="K282" i="55" s="1"/>
  <c r="I283" i="55"/>
  <c r="K283" i="55" s="1"/>
  <c r="L283" i="55"/>
  <c r="I284" i="55"/>
  <c r="K284" i="55" s="1"/>
  <c r="L284" i="55"/>
  <c r="L285" i="55"/>
  <c r="I285" i="55"/>
  <c r="K285" i="55" s="1"/>
  <c r="L286" i="55"/>
  <c r="I286" i="55"/>
  <c r="K286" i="55" s="1"/>
  <c r="L288" i="55"/>
  <c r="I288" i="55"/>
  <c r="K288" i="55" s="1"/>
  <c r="I289" i="55"/>
  <c r="K289" i="55" s="1"/>
  <c r="L289" i="55"/>
  <c r="I290" i="55"/>
  <c r="K290" i="55" s="1"/>
  <c r="L290" i="55"/>
  <c r="L291" i="55"/>
  <c r="I291" i="55"/>
  <c r="K291" i="55" s="1"/>
  <c r="L292" i="55"/>
  <c r="I292" i="55"/>
  <c r="K292" i="55" s="1"/>
  <c r="L294" i="55"/>
  <c r="I294" i="55"/>
  <c r="K294" i="55" s="1"/>
  <c r="I295" i="55"/>
  <c r="K295" i="55" s="1"/>
  <c r="L295" i="55"/>
  <c r="I296" i="55"/>
  <c r="K296" i="55" s="1"/>
  <c r="L296" i="55"/>
  <c r="L297" i="55"/>
  <c r="I297" i="55"/>
  <c r="K297" i="55" s="1"/>
  <c r="L298" i="55"/>
  <c r="I298" i="55"/>
  <c r="K298" i="55" s="1"/>
  <c r="L300" i="55"/>
  <c r="I300" i="55"/>
  <c r="K300" i="55" s="1"/>
  <c r="I301" i="55"/>
  <c r="K301" i="55" s="1"/>
  <c r="L301" i="55"/>
  <c r="I302" i="55"/>
  <c r="K302" i="55" s="1"/>
  <c r="L302" i="55"/>
  <c r="L303" i="55"/>
  <c r="I303" i="55"/>
  <c r="K303" i="55" s="1"/>
  <c r="L304" i="55"/>
  <c r="I304" i="55"/>
  <c r="K304" i="55" s="1"/>
  <c r="L306" i="55"/>
  <c r="I306" i="55"/>
  <c r="K306" i="55" s="1"/>
  <c r="I307" i="55"/>
  <c r="K307" i="55" s="1"/>
  <c r="L307" i="55"/>
  <c r="I308" i="55"/>
  <c r="K308" i="55" s="1"/>
  <c r="L308" i="55"/>
  <c r="L309" i="55"/>
  <c r="I309" i="55"/>
  <c r="K309" i="55" s="1"/>
  <c r="L310" i="55"/>
  <c r="I310" i="55"/>
  <c r="K310" i="55" s="1"/>
  <c r="L312" i="55"/>
  <c r="I312" i="55"/>
  <c r="K312" i="55" s="1"/>
  <c r="I313" i="55"/>
  <c r="K313" i="55" s="1"/>
  <c r="L313" i="55"/>
  <c r="I314" i="55"/>
  <c r="K314" i="55" s="1"/>
  <c r="L314" i="55"/>
  <c r="L315" i="55"/>
  <c r="I315" i="55"/>
  <c r="K315" i="55" s="1"/>
  <c r="L316" i="55"/>
  <c r="I316" i="55"/>
  <c r="K316" i="55" s="1"/>
  <c r="L318" i="55"/>
  <c r="I318" i="55"/>
  <c r="K318" i="55" s="1"/>
  <c r="I319" i="55"/>
  <c r="K319" i="55" s="1"/>
  <c r="L319" i="55"/>
  <c r="I320" i="55"/>
  <c r="K320" i="55" s="1"/>
  <c r="L320" i="55"/>
  <c r="L321" i="55"/>
  <c r="I321" i="55"/>
  <c r="K321" i="55" s="1"/>
  <c r="L322" i="55"/>
  <c r="I322" i="55"/>
  <c r="K322" i="55" s="1"/>
  <c r="L324" i="55"/>
  <c r="I324" i="55"/>
  <c r="K324" i="55" s="1"/>
  <c r="I325" i="55"/>
  <c r="K325" i="55" s="1"/>
  <c r="L325" i="55"/>
  <c r="I326" i="55"/>
  <c r="K326" i="55" s="1"/>
  <c r="L326" i="55"/>
  <c r="L327" i="55"/>
  <c r="I327" i="55"/>
  <c r="K327" i="55" s="1"/>
  <c r="L328" i="55"/>
  <c r="I328" i="55"/>
  <c r="K328" i="55" s="1"/>
  <c r="L330" i="55"/>
  <c r="I330" i="55"/>
  <c r="K330" i="55" s="1"/>
  <c r="I331" i="55"/>
  <c r="K331" i="55" s="1"/>
  <c r="L331" i="55"/>
  <c r="I332" i="55"/>
  <c r="K332" i="55" s="1"/>
  <c r="L332" i="55"/>
  <c r="L333" i="55"/>
  <c r="I333" i="55"/>
  <c r="K333" i="55" s="1"/>
  <c r="L334" i="55"/>
  <c r="I334" i="55"/>
  <c r="K334" i="55" s="1"/>
  <c r="L336" i="55"/>
  <c r="I336" i="55"/>
  <c r="K336" i="55" s="1"/>
  <c r="I337" i="55"/>
  <c r="K337" i="55" s="1"/>
  <c r="L337" i="55"/>
  <c r="I338" i="55"/>
  <c r="K338" i="55" s="1"/>
  <c r="L338" i="55"/>
  <c r="L339" i="55"/>
  <c r="I339" i="55"/>
  <c r="K339" i="55" s="1"/>
  <c r="L340" i="55"/>
  <c r="I340" i="55"/>
  <c r="K340" i="55" s="1"/>
  <c r="L342" i="55"/>
  <c r="I342" i="55"/>
  <c r="K342" i="55" s="1"/>
  <c r="I343" i="55"/>
  <c r="K343" i="55" s="1"/>
  <c r="L343" i="55"/>
  <c r="I344" i="55"/>
  <c r="K344" i="55" s="1"/>
  <c r="L344" i="55"/>
  <c r="L345" i="55"/>
  <c r="I345" i="55"/>
  <c r="K345" i="55" s="1"/>
  <c r="L346" i="55"/>
  <c r="I346" i="55"/>
  <c r="K346" i="55" s="1"/>
  <c r="L348" i="55"/>
  <c r="I348" i="55"/>
  <c r="K348" i="55" s="1"/>
  <c r="I349" i="55"/>
  <c r="K349" i="55" s="1"/>
  <c r="L349" i="55"/>
  <c r="I350" i="55"/>
  <c r="K350" i="55" s="1"/>
  <c r="L350" i="55"/>
  <c r="L351" i="55"/>
  <c r="I351" i="55"/>
  <c r="K351" i="55" s="1"/>
  <c r="L352" i="55"/>
  <c r="I352" i="55"/>
  <c r="K352" i="55" s="1"/>
  <c r="L354" i="55"/>
  <c r="I354" i="55"/>
  <c r="K354" i="55" s="1"/>
  <c r="I355" i="55"/>
  <c r="K355" i="55" s="1"/>
  <c r="L355" i="55"/>
  <c r="I356" i="55"/>
  <c r="K356" i="55" s="1"/>
  <c r="L356" i="55"/>
  <c r="L357" i="55"/>
  <c r="I357" i="55"/>
  <c r="K357" i="55" s="1"/>
  <c r="L358" i="55"/>
  <c r="I358" i="55"/>
  <c r="K358" i="55" s="1"/>
  <c r="L360" i="55"/>
  <c r="I360" i="55"/>
  <c r="K360" i="55" s="1"/>
  <c r="I361" i="55"/>
  <c r="K361" i="55" s="1"/>
  <c r="L361" i="55"/>
  <c r="I362" i="55"/>
  <c r="K362" i="55" s="1"/>
  <c r="L362" i="55"/>
  <c r="L363" i="55"/>
  <c r="I363" i="55"/>
  <c r="K363" i="55" s="1"/>
  <c r="L364" i="55"/>
  <c r="I364" i="55"/>
  <c r="K364" i="55" s="1"/>
  <c r="L366" i="55"/>
  <c r="I366" i="55"/>
  <c r="K366" i="55" s="1"/>
  <c r="I367" i="55"/>
  <c r="K367" i="55" s="1"/>
  <c r="L367" i="55"/>
  <c r="I368" i="55"/>
  <c r="K368" i="55" s="1"/>
  <c r="L368" i="55"/>
  <c r="L369" i="55"/>
  <c r="I369" i="55"/>
  <c r="K369" i="55" s="1"/>
  <c r="L370" i="55"/>
  <c r="I370" i="55"/>
  <c r="K370" i="55" s="1"/>
  <c r="L372" i="55"/>
  <c r="I372" i="55"/>
  <c r="K372" i="55" s="1"/>
  <c r="I373" i="55"/>
  <c r="K373" i="55" s="1"/>
  <c r="L373" i="55"/>
  <c r="I374" i="55"/>
  <c r="K374" i="55" s="1"/>
  <c r="L374" i="55"/>
  <c r="L375" i="55"/>
  <c r="I375" i="55"/>
  <c r="K375" i="55" s="1"/>
  <c r="L376" i="55"/>
  <c r="I376" i="55"/>
  <c r="K376" i="55" s="1"/>
  <c r="L378" i="55"/>
  <c r="I378" i="55"/>
  <c r="K378" i="55" s="1"/>
  <c r="I379" i="55"/>
  <c r="K379" i="55" s="1"/>
  <c r="L379" i="55"/>
  <c r="I380" i="55"/>
  <c r="K380" i="55" s="1"/>
  <c r="L380" i="55"/>
  <c r="L381" i="55"/>
  <c r="I381" i="55"/>
  <c r="K381" i="55" s="1"/>
  <c r="L382" i="55"/>
  <c r="I382" i="55"/>
  <c r="K382" i="55" s="1"/>
  <c r="L384" i="55"/>
  <c r="I384" i="55"/>
  <c r="K384" i="55" s="1"/>
  <c r="I385" i="55"/>
  <c r="K385" i="55" s="1"/>
  <c r="L385" i="55"/>
  <c r="I386" i="55"/>
  <c r="K386" i="55" s="1"/>
  <c r="L386" i="55"/>
  <c r="L387" i="55"/>
  <c r="I387" i="55"/>
  <c r="K387" i="55" s="1"/>
  <c r="L388" i="55"/>
  <c r="I388" i="55"/>
  <c r="K388" i="55" s="1"/>
  <c r="L390" i="55"/>
  <c r="I390" i="55"/>
  <c r="K390" i="55" s="1"/>
  <c r="I391" i="55"/>
  <c r="K391" i="55" s="1"/>
  <c r="L391" i="55"/>
  <c r="I392" i="55"/>
  <c r="K392" i="55" s="1"/>
  <c r="L392" i="55"/>
  <c r="L393" i="55"/>
  <c r="I393" i="55"/>
  <c r="K393" i="55" s="1"/>
  <c r="L394" i="55"/>
  <c r="I394" i="55"/>
  <c r="K394" i="55" s="1"/>
  <c r="L396" i="55"/>
  <c r="I396" i="55"/>
  <c r="K396" i="55" s="1"/>
  <c r="I397" i="55"/>
  <c r="K397" i="55" s="1"/>
  <c r="L397" i="55"/>
  <c r="I398" i="55"/>
  <c r="K398" i="55" s="1"/>
  <c r="L398" i="55"/>
  <c r="L399" i="55"/>
  <c r="I399" i="55"/>
  <c r="K399" i="55" s="1"/>
  <c r="L400" i="55"/>
  <c r="I400" i="55"/>
  <c r="K400" i="55" s="1"/>
  <c r="L402" i="55"/>
  <c r="I402" i="55"/>
  <c r="K402" i="55" s="1"/>
  <c r="I403" i="55"/>
  <c r="K403" i="55" s="1"/>
  <c r="L403" i="55"/>
  <c r="I404" i="55"/>
  <c r="K404" i="55" s="1"/>
  <c r="L404" i="55"/>
  <c r="L405" i="55"/>
  <c r="I405" i="55"/>
  <c r="K405" i="55" s="1"/>
  <c r="L406" i="55"/>
  <c r="I406" i="55"/>
  <c r="K406" i="55" s="1"/>
  <c r="L408" i="55"/>
  <c r="I408" i="55"/>
  <c r="K408" i="55" s="1"/>
  <c r="I409" i="55"/>
  <c r="K409" i="55" s="1"/>
  <c r="L409" i="55"/>
  <c r="I410" i="55"/>
  <c r="K410" i="55" s="1"/>
  <c r="L410" i="55"/>
  <c r="L411" i="55"/>
  <c r="I411" i="55"/>
  <c r="K411" i="55" s="1"/>
  <c r="L412" i="55"/>
  <c r="I412" i="55"/>
  <c r="K412" i="55" s="1"/>
  <c r="L414" i="55"/>
  <c r="I414" i="55"/>
  <c r="K414" i="55" s="1"/>
  <c r="I415" i="55"/>
  <c r="K415" i="55" s="1"/>
  <c r="L415" i="55"/>
  <c r="I416" i="55"/>
  <c r="K416" i="55" s="1"/>
  <c r="L416" i="55"/>
  <c r="L417" i="55"/>
  <c r="I417" i="55"/>
  <c r="K417" i="55" s="1"/>
  <c r="L418" i="55"/>
  <c r="I418" i="55"/>
  <c r="K418" i="55" s="1"/>
  <c r="L420" i="55"/>
  <c r="I420" i="55"/>
  <c r="K420" i="55" s="1"/>
  <c r="I421" i="55"/>
  <c r="K421" i="55" s="1"/>
  <c r="L421" i="55"/>
  <c r="I422" i="55"/>
  <c r="K422" i="55" s="1"/>
  <c r="L422" i="55"/>
  <c r="L423" i="55"/>
  <c r="I423" i="55"/>
  <c r="K423" i="55" s="1"/>
  <c r="L424" i="55"/>
  <c r="I424" i="55"/>
  <c r="K424" i="55" s="1"/>
  <c r="L426" i="55"/>
  <c r="I426" i="55"/>
  <c r="K426" i="55" s="1"/>
  <c r="I427" i="55"/>
  <c r="K427" i="55" s="1"/>
  <c r="L427" i="55"/>
  <c r="I428" i="55"/>
  <c r="K428" i="55" s="1"/>
  <c r="L428" i="55"/>
  <c r="L429" i="55"/>
  <c r="I429" i="55"/>
  <c r="K429" i="55" s="1"/>
  <c r="L430" i="55"/>
  <c r="I430" i="55"/>
  <c r="K430" i="55" s="1"/>
  <c r="L433" i="55"/>
  <c r="I433" i="55"/>
  <c r="K433" i="55" s="1"/>
  <c r="L435" i="55"/>
  <c r="I435" i="55"/>
  <c r="K435" i="55" s="1"/>
  <c r="L437" i="55"/>
  <c r="I437" i="55"/>
  <c r="K437" i="55" s="1"/>
  <c r="L439" i="55"/>
  <c r="I439" i="55"/>
  <c r="K439" i="55" s="1"/>
  <c r="L441" i="55"/>
  <c r="I441" i="55"/>
  <c r="K441" i="55" s="1"/>
  <c r="L443" i="55"/>
  <c r="I443" i="55"/>
  <c r="K443" i="55" s="1"/>
  <c r="L445" i="55"/>
  <c r="I445" i="55"/>
  <c r="K445" i="55" s="1"/>
  <c r="L447" i="55"/>
  <c r="I447" i="55"/>
  <c r="K447" i="55" s="1"/>
  <c r="L449" i="55"/>
  <c r="I449" i="55"/>
  <c r="K449" i="55" s="1"/>
  <c r="L451" i="55"/>
  <c r="I451" i="55"/>
  <c r="K451" i="55" s="1"/>
  <c r="L453" i="55"/>
  <c r="I453" i="55"/>
  <c r="K453" i="55" s="1"/>
  <c r="L455" i="55"/>
  <c r="I455" i="55"/>
  <c r="K455" i="55" s="1"/>
  <c r="L457" i="55"/>
  <c r="I457" i="55"/>
  <c r="K457" i="55" s="1"/>
  <c r="L459" i="55"/>
  <c r="I459" i="55"/>
  <c r="K459" i="55" s="1"/>
  <c r="L461" i="55"/>
  <c r="I461" i="55"/>
  <c r="K461" i="55" s="1"/>
  <c r="L463" i="55"/>
  <c r="I463" i="55"/>
  <c r="K463" i="55" s="1"/>
  <c r="L465" i="55"/>
  <c r="I465" i="55"/>
  <c r="K465" i="55" s="1"/>
  <c r="L467" i="55"/>
  <c r="I467" i="55"/>
  <c r="K467" i="55" s="1"/>
  <c r="L469" i="55"/>
  <c r="I469" i="55"/>
  <c r="K469" i="55" s="1"/>
  <c r="L471" i="55"/>
  <c r="I471" i="55"/>
  <c r="K471" i="55" s="1"/>
  <c r="L473" i="55"/>
  <c r="I473" i="55"/>
  <c r="K473" i="55" s="1"/>
  <c r="L475" i="55"/>
  <c r="I475" i="55"/>
  <c r="K475" i="55" s="1"/>
  <c r="L477" i="55"/>
  <c r="I477" i="55"/>
  <c r="K477" i="55" s="1"/>
  <c r="L479" i="55"/>
  <c r="I479" i="55"/>
  <c r="K479" i="55" s="1"/>
  <c r="L481" i="55"/>
  <c r="I481" i="55"/>
  <c r="K481" i="55" s="1"/>
  <c r="L483" i="55"/>
  <c r="I483" i="55"/>
  <c r="K483" i="55" s="1"/>
  <c r="L485" i="55"/>
  <c r="I485" i="55"/>
  <c r="K485" i="55" s="1"/>
  <c r="L487" i="55"/>
  <c r="I487" i="55"/>
  <c r="K487" i="55" s="1"/>
  <c r="L489" i="55"/>
  <c r="I489" i="55"/>
  <c r="K489" i="55" s="1"/>
  <c r="L491" i="55"/>
  <c r="I491" i="55"/>
  <c r="K491" i="55" s="1"/>
  <c r="L493" i="55"/>
  <c r="I493" i="55"/>
  <c r="K493" i="55" s="1"/>
  <c r="L495" i="55"/>
  <c r="I495" i="55"/>
  <c r="K495" i="55" s="1"/>
  <c r="L497" i="55"/>
  <c r="I497" i="55"/>
  <c r="K497" i="55" s="1"/>
  <c r="L499" i="55"/>
  <c r="I499" i="55"/>
  <c r="K499" i="55" s="1"/>
  <c r="L501" i="55"/>
  <c r="I501" i="55"/>
  <c r="K501" i="55" s="1"/>
  <c r="I504" i="55"/>
  <c r="K504" i="55" s="1"/>
  <c r="L504" i="55"/>
  <c r="L505" i="55"/>
  <c r="I505" i="55"/>
  <c r="K505" i="55" s="1"/>
  <c r="L506" i="55"/>
  <c r="I506" i="55"/>
  <c r="K506" i="55" s="1"/>
  <c r="L507" i="55"/>
  <c r="I507" i="55"/>
  <c r="K507" i="55" s="1"/>
  <c r="I509" i="55"/>
  <c r="K509" i="55" s="1"/>
  <c r="L509" i="55"/>
  <c r="C102" i="43"/>
  <c r="C103" i="43"/>
  <c r="C104" i="43"/>
  <c r="C105" i="43"/>
  <c r="C106" i="43"/>
  <c r="C107" i="43"/>
  <c r="C108" i="43"/>
  <c r="C109" i="43"/>
  <c r="L281" i="55"/>
  <c r="I281" i="55"/>
  <c r="K281" i="55" s="1"/>
  <c r="L299" i="55"/>
  <c r="I299" i="55"/>
  <c r="K299" i="55" s="1"/>
  <c r="L317" i="55"/>
  <c r="I317" i="55"/>
  <c r="K317" i="55" s="1"/>
  <c r="L335" i="55"/>
  <c r="I335" i="55"/>
  <c r="K335" i="55" s="1"/>
  <c r="L353" i="55"/>
  <c r="I353" i="55"/>
  <c r="K353" i="55" s="1"/>
  <c r="L371" i="55"/>
  <c r="I371" i="55"/>
  <c r="K371" i="55" s="1"/>
  <c r="L389" i="55"/>
  <c r="I389" i="55"/>
  <c r="K389" i="55" s="1"/>
  <c r="L407" i="55"/>
  <c r="I407" i="55"/>
  <c r="K407" i="55" s="1"/>
  <c r="L425" i="55"/>
  <c r="I425" i="55"/>
  <c r="K425" i="55" s="1"/>
  <c r="I18" i="55"/>
  <c r="K18" i="55" s="1"/>
  <c r="I36" i="55"/>
  <c r="K36" i="55" s="1"/>
  <c r="L209" i="55"/>
  <c r="L218" i="55"/>
  <c r="I218" i="55"/>
  <c r="K218" i="55" s="1"/>
  <c r="L226" i="55"/>
  <c r="I241" i="55"/>
  <c r="K241" i="55" s="1"/>
  <c r="I19" i="55"/>
  <c r="K19" i="55" s="1"/>
  <c r="I25" i="55"/>
  <c r="K25" i="55" s="1"/>
  <c r="I31" i="55"/>
  <c r="K31" i="55" s="1"/>
  <c r="I37" i="55"/>
  <c r="K37" i="55" s="1"/>
  <c r="I43" i="55"/>
  <c r="K43" i="55" s="1"/>
  <c r="I49" i="55"/>
  <c r="K49" i="55" s="1"/>
  <c r="I55" i="55"/>
  <c r="K55" i="55" s="1"/>
  <c r="I61" i="55"/>
  <c r="K61" i="55" s="1"/>
  <c r="I67" i="55"/>
  <c r="K67" i="55" s="1"/>
  <c r="I73" i="55"/>
  <c r="K73" i="55" s="1"/>
  <c r="I79" i="55"/>
  <c r="K79" i="55" s="1"/>
  <c r="I85" i="55"/>
  <c r="K85" i="55" s="1"/>
  <c r="I91" i="55"/>
  <c r="K91" i="55" s="1"/>
  <c r="I97" i="55"/>
  <c r="K97" i="55" s="1"/>
  <c r="I103" i="55"/>
  <c r="K103" i="55" s="1"/>
  <c r="I109" i="55"/>
  <c r="K109" i="55" s="1"/>
  <c r="I115" i="55"/>
  <c r="K115" i="55" s="1"/>
  <c r="I122" i="55"/>
  <c r="K122" i="55" s="1"/>
  <c r="I128" i="55"/>
  <c r="K128" i="55" s="1"/>
  <c r="I134" i="55"/>
  <c r="K134" i="55" s="1"/>
  <c r="I140" i="55"/>
  <c r="K140" i="55" s="1"/>
  <c r="I146" i="55"/>
  <c r="K146" i="55" s="1"/>
  <c r="I152" i="55"/>
  <c r="K152" i="55" s="1"/>
  <c r="I158" i="55"/>
  <c r="K158" i="55" s="1"/>
  <c r="I164" i="55"/>
  <c r="K164" i="55" s="1"/>
  <c r="I170" i="55"/>
  <c r="K170" i="55" s="1"/>
  <c r="I176" i="55"/>
  <c r="K176" i="55" s="1"/>
  <c r="I184" i="55"/>
  <c r="K184" i="55" s="1"/>
  <c r="I190" i="55"/>
  <c r="K190" i="55" s="1"/>
  <c r="L207" i="55"/>
  <c r="I207" i="55"/>
  <c r="K207" i="55" s="1"/>
  <c r="L224" i="55"/>
  <c r="I224" i="55"/>
  <c r="K224" i="55" s="1"/>
  <c r="L232" i="55"/>
  <c r="L248" i="55"/>
  <c r="I248" i="55"/>
  <c r="K248" i="55" s="1"/>
  <c r="L261" i="55"/>
  <c r="I261" i="55"/>
  <c r="K261" i="55" s="1"/>
  <c r="L273" i="55"/>
  <c r="I273" i="55"/>
  <c r="K273" i="55" s="1"/>
  <c r="L293" i="55"/>
  <c r="I293" i="55"/>
  <c r="K293" i="55" s="1"/>
  <c r="L311" i="55"/>
  <c r="I311" i="55"/>
  <c r="K311" i="55" s="1"/>
  <c r="L329" i="55"/>
  <c r="I329" i="55"/>
  <c r="K329" i="55" s="1"/>
  <c r="L347" i="55"/>
  <c r="I347" i="55"/>
  <c r="K347" i="55" s="1"/>
  <c r="L365" i="55"/>
  <c r="I365" i="55"/>
  <c r="K365" i="55" s="1"/>
  <c r="L383" i="55"/>
  <c r="I383" i="55"/>
  <c r="K383" i="55" s="1"/>
  <c r="L401" i="55"/>
  <c r="I401" i="55"/>
  <c r="K401" i="55" s="1"/>
  <c r="L419" i="55"/>
  <c r="I419" i="55"/>
  <c r="K419" i="55" s="1"/>
  <c r="I6" i="55"/>
  <c r="K6" i="55" s="1"/>
  <c r="I24" i="55"/>
  <c r="K24" i="55" s="1"/>
  <c r="I42" i="55"/>
  <c r="K42" i="55" s="1"/>
  <c r="I7" i="55"/>
  <c r="K7" i="55" s="1"/>
  <c r="L30" i="55"/>
  <c r="L48" i="55"/>
  <c r="L54" i="55"/>
  <c r="L213" i="55"/>
  <c r="I213" i="55"/>
  <c r="K213" i="55" s="1"/>
  <c r="L230" i="55"/>
  <c r="I230" i="55"/>
  <c r="K230" i="55" s="1"/>
  <c r="I13" i="55"/>
  <c r="K13" i="55" s="1"/>
  <c r="L12" i="55"/>
  <c r="I14" i="55"/>
  <c r="K14" i="55" s="1"/>
  <c r="L192" i="55"/>
  <c r="I206" i="55"/>
  <c r="K206" i="55" s="1"/>
  <c r="L215" i="55"/>
  <c r="I223" i="55"/>
  <c r="K223" i="55" s="1"/>
  <c r="L236" i="55"/>
  <c r="I236" i="55"/>
  <c r="K236" i="55" s="1"/>
  <c r="L242" i="55"/>
  <c r="I242" i="55"/>
  <c r="K242" i="55" s="1"/>
  <c r="L287" i="55"/>
  <c r="I287" i="55"/>
  <c r="K287" i="55" s="1"/>
  <c r="L305" i="55"/>
  <c r="I305" i="55"/>
  <c r="K305" i="55" s="1"/>
  <c r="L323" i="55"/>
  <c r="I323" i="55"/>
  <c r="K323" i="55" s="1"/>
  <c r="L341" i="55"/>
  <c r="I341" i="55"/>
  <c r="K341" i="55" s="1"/>
  <c r="L359" i="55"/>
  <c r="I359" i="55"/>
  <c r="K359" i="55" s="1"/>
  <c r="L377" i="55"/>
  <c r="I377" i="55"/>
  <c r="K377" i="55" s="1"/>
  <c r="L395" i="55"/>
  <c r="I395" i="55"/>
  <c r="K395" i="55" s="1"/>
  <c r="L413" i="55"/>
  <c r="I413" i="55"/>
  <c r="K413" i="55" s="1"/>
  <c r="L431" i="55"/>
  <c r="I431" i="55"/>
  <c r="K431" i="55" s="1"/>
  <c r="L255" i="55"/>
  <c r="I255" i="55"/>
  <c r="K255" i="55" s="1"/>
  <c r="L267" i="55"/>
  <c r="I267" i="55"/>
  <c r="K267" i="55" s="1"/>
  <c r="L432" i="55"/>
  <c r="I432" i="55"/>
  <c r="K432" i="55" s="1"/>
  <c r="L438" i="55"/>
  <c r="I438" i="55"/>
  <c r="K438" i="55" s="1"/>
  <c r="L444" i="55"/>
  <c r="I444" i="55"/>
  <c r="K444" i="55" s="1"/>
  <c r="L450" i="55"/>
  <c r="I450" i="55"/>
  <c r="K450" i="55" s="1"/>
  <c r="L456" i="55"/>
  <c r="I456" i="55"/>
  <c r="K456" i="55" s="1"/>
  <c r="L462" i="55"/>
  <c r="I462" i="55"/>
  <c r="K462" i="55" s="1"/>
  <c r="L468" i="55"/>
  <c r="I468" i="55"/>
  <c r="K468" i="55" s="1"/>
  <c r="L474" i="55"/>
  <c r="I474" i="55"/>
  <c r="K474" i="55" s="1"/>
  <c r="L480" i="55"/>
  <c r="I480" i="55"/>
  <c r="K480" i="55" s="1"/>
  <c r="L486" i="55"/>
  <c r="I486" i="55"/>
  <c r="K486" i="55" s="1"/>
  <c r="L492" i="55"/>
  <c r="I492" i="55"/>
  <c r="K492" i="55" s="1"/>
  <c r="L498" i="55"/>
  <c r="I498" i="55"/>
  <c r="K498" i="55" s="1"/>
  <c r="I250" i="55"/>
  <c r="K250" i="55" s="1"/>
  <c r="I257" i="55"/>
  <c r="K257" i="55" s="1"/>
  <c r="I263" i="55"/>
  <c r="K263" i="55" s="1"/>
  <c r="I269" i="55"/>
  <c r="K269" i="55" s="1"/>
  <c r="I436" i="55"/>
  <c r="K436" i="55" s="1"/>
  <c r="L436" i="55"/>
  <c r="I442" i="55"/>
  <c r="K442" i="55" s="1"/>
  <c r="L442" i="55"/>
  <c r="I448" i="55"/>
  <c r="K448" i="55" s="1"/>
  <c r="L448" i="55"/>
  <c r="I454" i="55"/>
  <c r="K454" i="55" s="1"/>
  <c r="L454" i="55"/>
  <c r="I460" i="55"/>
  <c r="K460" i="55" s="1"/>
  <c r="L460" i="55"/>
  <c r="I466" i="55"/>
  <c r="K466" i="55" s="1"/>
  <c r="L466" i="55"/>
  <c r="I472" i="55"/>
  <c r="K472" i="55" s="1"/>
  <c r="L472" i="55"/>
  <c r="I478" i="55"/>
  <c r="K478" i="55" s="1"/>
  <c r="L478" i="55"/>
  <c r="I484" i="55"/>
  <c r="K484" i="55" s="1"/>
  <c r="L484" i="55"/>
  <c r="I490" i="55"/>
  <c r="K490" i="55" s="1"/>
  <c r="L490" i="55"/>
  <c r="I496" i="55"/>
  <c r="K496" i="55" s="1"/>
  <c r="L496" i="55"/>
  <c r="L502" i="55"/>
  <c r="I502" i="55"/>
  <c r="K502" i="55" s="1"/>
  <c r="L503" i="55"/>
  <c r="L434" i="55"/>
  <c r="I434" i="55"/>
  <c r="K434" i="55" s="1"/>
  <c r="L440" i="55"/>
  <c r="I440" i="55"/>
  <c r="K440" i="55" s="1"/>
  <c r="L446" i="55"/>
  <c r="I446" i="55"/>
  <c r="K446" i="55" s="1"/>
  <c r="L452" i="55"/>
  <c r="I452" i="55"/>
  <c r="K452" i="55" s="1"/>
  <c r="L458" i="55"/>
  <c r="I458" i="55"/>
  <c r="K458" i="55" s="1"/>
  <c r="L464" i="55"/>
  <c r="I464" i="55"/>
  <c r="K464" i="55" s="1"/>
  <c r="L470" i="55"/>
  <c r="I470" i="55"/>
  <c r="K470" i="55" s="1"/>
  <c r="L476" i="55"/>
  <c r="I476" i="55"/>
  <c r="K476" i="55" s="1"/>
  <c r="L482" i="55"/>
  <c r="I482" i="55"/>
  <c r="K482" i="55" s="1"/>
  <c r="L488" i="55"/>
  <c r="I488" i="55"/>
  <c r="K488" i="55" s="1"/>
  <c r="L494" i="55"/>
  <c r="I494" i="55"/>
  <c r="K494" i="55" s="1"/>
  <c r="L500" i="55"/>
  <c r="I500" i="55"/>
  <c r="K500" i="55" s="1"/>
  <c r="L508" i="55"/>
  <c r="I508" i="55"/>
  <c r="K508" i="55" s="1"/>
  <c r="D1303" i="25"/>
  <c r="D1304" i="25" s="1"/>
  <c r="D1354" i="25"/>
  <c r="D1355" i="25" s="1"/>
  <c r="D1356" i="25" s="1"/>
  <c r="D1371" i="25"/>
  <c r="D1372" i="25" s="1"/>
  <c r="D1388" i="25"/>
  <c r="D1389" i="25" s="1"/>
  <c r="D1405" i="25"/>
  <c r="D1406" i="25" s="1"/>
  <c r="A639" i="25"/>
  <c r="D640" i="25"/>
  <c r="D641" i="25" s="1"/>
  <c r="D963" i="25"/>
  <c r="D964" i="25" s="1"/>
  <c r="D980" i="25"/>
  <c r="D981" i="25" s="1"/>
  <c r="A1115" i="25"/>
  <c r="D1116" i="25"/>
  <c r="D1117" i="25" s="1"/>
  <c r="D1235" i="25"/>
  <c r="D1236" i="25" s="1"/>
  <c r="D1252" i="25"/>
  <c r="D1253" i="25" s="1"/>
  <c r="D1288" i="25"/>
  <c r="D1220" i="25"/>
  <c r="D1203" i="25"/>
  <c r="D1169" i="25"/>
  <c r="D1170" i="25" s="1"/>
  <c r="D1152" i="25"/>
  <c r="D1135" i="25"/>
  <c r="D1084" i="25"/>
  <c r="D1085" i="25" s="1"/>
  <c r="D1067" i="25"/>
  <c r="D1050" i="25"/>
  <c r="D1033" i="25"/>
  <c r="D1016" i="25"/>
  <c r="D1017" i="25" s="1"/>
  <c r="D999" i="25"/>
  <c r="D948" i="25"/>
  <c r="D931" i="25"/>
  <c r="D932" i="25" s="1"/>
  <c r="D914" i="25"/>
  <c r="D897" i="25"/>
  <c r="D880" i="25"/>
  <c r="D863" i="25"/>
  <c r="D846" i="25"/>
  <c r="D829" i="25"/>
  <c r="D812" i="25"/>
  <c r="D795" i="25"/>
  <c r="D796" i="25" s="1"/>
  <c r="D778" i="25"/>
  <c r="D761" i="25"/>
  <c r="D762" i="25" s="1"/>
  <c r="D744" i="25"/>
  <c r="D727" i="25"/>
  <c r="D710" i="25"/>
  <c r="D711" i="25" s="1"/>
  <c r="D693" i="25"/>
  <c r="D676" i="25"/>
  <c r="D659" i="25"/>
  <c r="B4" i="53"/>
  <c r="G11" i="34"/>
  <c r="H11" i="34" s="1"/>
  <c r="G10" i="34"/>
  <c r="H10" i="34" s="1"/>
  <c r="D99" i="43"/>
  <c r="F648" i="29"/>
  <c r="F649" i="29"/>
  <c r="F650" i="29"/>
  <c r="F651" i="29"/>
  <c r="F652" i="29"/>
  <c r="F653" i="29"/>
  <c r="F654" i="29"/>
  <c r="F655" i="29"/>
  <c r="F656" i="29"/>
  <c r="F657" i="29"/>
  <c r="F658" i="29"/>
  <c r="F659" i="29"/>
  <c r="F660" i="29"/>
  <c r="F661" i="29"/>
  <c r="F662" i="29"/>
  <c r="F663" i="29"/>
  <c r="F664" i="29"/>
  <c r="F665" i="29"/>
  <c r="F666" i="29"/>
  <c r="F667" i="29"/>
  <c r="F668" i="29"/>
  <c r="F669" i="29"/>
  <c r="F670" i="29"/>
  <c r="F671" i="29"/>
  <c r="F672" i="29"/>
  <c r="F673" i="29"/>
  <c r="F674" i="29"/>
  <c r="F675" i="29"/>
  <c r="F676" i="29"/>
  <c r="F677" i="29"/>
  <c r="F678" i="29"/>
  <c r="F679" i="29"/>
  <c r="F680" i="29"/>
  <c r="F681" i="29"/>
  <c r="F682" i="29"/>
  <c r="F683" i="29"/>
  <c r="F684" i="29"/>
  <c r="F685" i="29"/>
  <c r="F686" i="29"/>
  <c r="F687" i="29"/>
  <c r="F688" i="29"/>
  <c r="F689" i="29"/>
  <c r="F690" i="29"/>
  <c r="F691" i="29"/>
  <c r="F692" i="29"/>
  <c r="F693" i="29"/>
  <c r="F694" i="29"/>
  <c r="F695" i="29"/>
  <c r="F696" i="29"/>
  <c r="F697" i="29"/>
  <c r="F698" i="29"/>
  <c r="F699" i="29"/>
  <c r="F700" i="29"/>
  <c r="F701" i="29"/>
  <c r="F702" i="29"/>
  <c r="F703" i="29"/>
  <c r="F704" i="29"/>
  <c r="F705" i="29"/>
  <c r="F706" i="29"/>
  <c r="F707" i="29"/>
  <c r="F708" i="29"/>
  <c r="F709" i="29"/>
  <c r="F710" i="29"/>
  <c r="F711" i="29"/>
  <c r="F712" i="29"/>
  <c r="F713" i="29"/>
  <c r="F714" i="29"/>
  <c r="F715" i="29"/>
  <c r="F716" i="29"/>
  <c r="F717" i="29"/>
  <c r="F718" i="29"/>
  <c r="F719" i="29"/>
  <c r="F720" i="29"/>
  <c r="F721" i="29"/>
  <c r="F722" i="29"/>
  <c r="F723" i="29"/>
  <c r="F724" i="29"/>
  <c r="F725" i="29"/>
  <c r="F726" i="29"/>
  <c r="F727" i="29"/>
  <c r="F728" i="29"/>
  <c r="F729" i="29"/>
  <c r="F730" i="29"/>
  <c r="F731" i="29"/>
  <c r="F732" i="29"/>
  <c r="F733" i="29"/>
  <c r="F734" i="29"/>
  <c r="F735" i="29"/>
  <c r="F736" i="29"/>
  <c r="F737" i="29"/>
  <c r="F738" i="29"/>
  <c r="F739" i="29"/>
  <c r="F740" i="29"/>
  <c r="F741" i="29"/>
  <c r="F742" i="29"/>
  <c r="F743" i="29"/>
  <c r="F744" i="29"/>
  <c r="F745" i="29"/>
  <c r="F746" i="29"/>
  <c r="F747" i="29"/>
  <c r="F748" i="29"/>
  <c r="F749" i="29"/>
  <c r="F750" i="29"/>
  <c r="F751" i="29"/>
  <c r="F752" i="29"/>
  <c r="F753" i="29"/>
  <c r="F754" i="29"/>
  <c r="F755" i="29"/>
  <c r="F756" i="29"/>
  <c r="F757" i="29"/>
  <c r="F758" i="29"/>
  <c r="F759" i="29"/>
  <c r="F760" i="29"/>
  <c r="F761" i="29"/>
  <c r="F762" i="29"/>
  <c r="F763" i="29"/>
  <c r="F764" i="29"/>
  <c r="F765" i="29"/>
  <c r="F766" i="29"/>
  <c r="F767" i="29"/>
  <c r="F768" i="29"/>
  <c r="F769" i="29"/>
  <c r="F770" i="29"/>
  <c r="F771" i="29"/>
  <c r="F772" i="29"/>
  <c r="F773" i="29"/>
  <c r="F774" i="29"/>
  <c r="F775" i="29"/>
  <c r="F776" i="29"/>
  <c r="F777" i="29"/>
  <c r="F778" i="29"/>
  <c r="F779" i="29"/>
  <c r="F780" i="29"/>
  <c r="F781" i="29"/>
  <c r="F782" i="29"/>
  <c r="F783" i="29"/>
  <c r="F784" i="29"/>
  <c r="F785" i="29"/>
  <c r="F786" i="29"/>
  <c r="F787" i="29"/>
  <c r="F788" i="29"/>
  <c r="F789" i="29"/>
  <c r="F790" i="29"/>
  <c r="F791" i="29"/>
  <c r="F792" i="29"/>
  <c r="F793" i="29"/>
  <c r="F794" i="29"/>
  <c r="F795" i="29"/>
  <c r="F796" i="29"/>
  <c r="F797" i="29"/>
  <c r="F798" i="29"/>
  <c r="F799" i="29"/>
  <c r="F800" i="29"/>
  <c r="F801" i="29"/>
  <c r="F802" i="29"/>
  <c r="F803" i="29"/>
  <c r="F804" i="29"/>
  <c r="F805" i="29"/>
  <c r="F806" i="29"/>
  <c r="F807" i="29"/>
  <c r="F808" i="29"/>
  <c r="F809" i="29"/>
  <c r="F810" i="29"/>
  <c r="F811" i="29"/>
  <c r="F812" i="29"/>
  <c r="F813" i="29"/>
  <c r="F814" i="29"/>
  <c r="F815" i="29"/>
  <c r="F816" i="29"/>
  <c r="F817" i="29"/>
  <c r="F818" i="29"/>
  <c r="F819" i="29"/>
  <c r="F820" i="29"/>
  <c r="F821" i="29"/>
  <c r="F822" i="29"/>
  <c r="F823" i="29"/>
  <c r="F824" i="29"/>
  <c r="F825" i="29"/>
  <c r="F826" i="29"/>
  <c r="F827" i="29"/>
  <c r="F828" i="29"/>
  <c r="F829" i="29"/>
  <c r="F830" i="29"/>
  <c r="F831" i="29"/>
  <c r="F832" i="29"/>
  <c r="F833" i="29"/>
  <c r="F834" i="29"/>
  <c r="F835" i="29"/>
  <c r="F836" i="29"/>
  <c r="F837" i="29"/>
  <c r="F838" i="29"/>
  <c r="F839" i="29"/>
  <c r="F840" i="29"/>
  <c r="F841" i="29"/>
  <c r="F842" i="29"/>
  <c r="F843" i="29"/>
  <c r="F844" i="29"/>
  <c r="F845" i="29"/>
  <c r="F846" i="29"/>
  <c r="F847" i="29"/>
  <c r="F848" i="29"/>
  <c r="F849" i="29"/>
  <c r="F850" i="29"/>
  <c r="F851" i="29"/>
  <c r="F852" i="29"/>
  <c r="F853" i="29"/>
  <c r="F854" i="29"/>
  <c r="F855" i="29"/>
  <c r="F856" i="29"/>
  <c r="F857" i="29"/>
  <c r="F858" i="29"/>
  <c r="F859" i="29"/>
  <c r="F860" i="29"/>
  <c r="F861" i="29"/>
  <c r="F862" i="29"/>
  <c r="F863" i="29"/>
  <c r="F864" i="29"/>
  <c r="F865" i="29"/>
  <c r="F866" i="29"/>
  <c r="F867" i="29"/>
  <c r="F868" i="29"/>
  <c r="F869" i="29"/>
  <c r="F870" i="29"/>
  <c r="F871" i="29"/>
  <c r="F872" i="29"/>
  <c r="F873" i="29"/>
  <c r="F874" i="29"/>
  <c r="F875" i="29"/>
  <c r="F876" i="29"/>
  <c r="F877" i="29"/>
  <c r="F878" i="29"/>
  <c r="F879" i="29"/>
  <c r="F880" i="29"/>
  <c r="F881" i="29"/>
  <c r="F882" i="29"/>
  <c r="F883" i="29"/>
  <c r="F884" i="29"/>
  <c r="F885" i="29"/>
  <c r="F886" i="29"/>
  <c r="F887" i="29"/>
  <c r="F888" i="29"/>
  <c r="F889" i="29"/>
  <c r="F890" i="29"/>
  <c r="F891" i="29"/>
  <c r="F892" i="29"/>
  <c r="F893" i="29"/>
  <c r="F894" i="29"/>
  <c r="F895" i="29"/>
  <c r="F896" i="29"/>
  <c r="F897" i="29"/>
  <c r="F898" i="29"/>
  <c r="F899" i="29"/>
  <c r="F900" i="29"/>
  <c r="F901" i="29"/>
  <c r="F902" i="29"/>
  <c r="F903" i="29"/>
  <c r="F904" i="29"/>
  <c r="F905" i="29"/>
  <c r="F906" i="29"/>
  <c r="F907" i="29"/>
  <c r="F908" i="29"/>
  <c r="F909" i="29"/>
  <c r="F910" i="29"/>
  <c r="F911" i="29"/>
  <c r="F912" i="29"/>
  <c r="F913" i="29"/>
  <c r="F914" i="29"/>
  <c r="F915" i="29"/>
  <c r="F916" i="29"/>
  <c r="F917" i="29"/>
  <c r="F918" i="29"/>
  <c r="F919" i="29"/>
  <c r="F920" i="29"/>
  <c r="F921" i="29"/>
  <c r="F922" i="29"/>
  <c r="F923" i="29"/>
  <c r="F924" i="29"/>
  <c r="F925" i="29"/>
  <c r="F926" i="29"/>
  <c r="F927" i="29"/>
  <c r="F928" i="29"/>
  <c r="F929" i="29"/>
  <c r="F930" i="29"/>
  <c r="F931" i="29"/>
  <c r="F932" i="29"/>
  <c r="F933" i="29"/>
  <c r="F934" i="29"/>
  <c r="F935" i="29"/>
  <c r="F936" i="29"/>
  <c r="F937" i="29"/>
  <c r="F938" i="29"/>
  <c r="F939" i="29"/>
  <c r="F940" i="29"/>
  <c r="F941" i="29"/>
  <c r="F942" i="29"/>
  <c r="F943" i="29"/>
  <c r="F944" i="29"/>
  <c r="F945" i="29"/>
  <c r="F946" i="29"/>
  <c r="F947" i="29"/>
  <c r="F948" i="29"/>
  <c r="F949" i="29"/>
  <c r="F950" i="29"/>
  <c r="F951" i="29"/>
  <c r="F952" i="29"/>
  <c r="F953" i="29"/>
  <c r="F954" i="29"/>
  <c r="F955" i="29"/>
  <c r="F956" i="29"/>
  <c r="F957" i="29"/>
  <c r="F958" i="29"/>
  <c r="F959" i="29"/>
  <c r="F960" i="29"/>
  <c r="F961" i="29"/>
  <c r="F962" i="29"/>
  <c r="F963" i="29"/>
  <c r="F964" i="29"/>
  <c r="F965" i="29"/>
  <c r="F966" i="29"/>
  <c r="F967" i="29"/>
  <c r="F968" i="29"/>
  <c r="F969" i="29"/>
  <c r="F970" i="29"/>
  <c r="F971" i="29"/>
  <c r="F972" i="29"/>
  <c r="F973" i="29"/>
  <c r="F974" i="29"/>
  <c r="F975" i="29"/>
  <c r="F976" i="29"/>
  <c r="F977" i="29"/>
  <c r="F978" i="29"/>
  <c r="F979" i="29"/>
  <c r="F980" i="29"/>
  <c r="F981" i="29"/>
  <c r="F982" i="29"/>
  <c r="F983" i="29"/>
  <c r="F984" i="29"/>
  <c r="F985" i="29"/>
  <c r="F986" i="29"/>
  <c r="F987" i="29"/>
  <c r="F988" i="29"/>
  <c r="F989" i="29"/>
  <c r="F990" i="29"/>
  <c r="F991" i="29"/>
  <c r="F992" i="29"/>
  <c r="F993" i="29"/>
  <c r="F994" i="29"/>
  <c r="F995" i="29"/>
  <c r="F996" i="29"/>
  <c r="F997" i="29"/>
  <c r="F998" i="29"/>
  <c r="F999" i="29"/>
  <c r="F1000" i="29"/>
  <c r="F1001" i="29"/>
  <c r="F1002" i="29"/>
  <c r="F1003" i="29"/>
  <c r="F1004" i="29"/>
  <c r="F1005" i="29"/>
  <c r="F1006" i="29"/>
  <c r="F1007" i="29"/>
  <c r="F1008" i="29"/>
  <c r="F1009" i="29"/>
  <c r="F1010" i="29"/>
  <c r="F1011" i="29"/>
  <c r="F1012" i="29"/>
  <c r="F1013" i="29"/>
  <c r="F1014" i="29"/>
  <c r="F1015" i="29"/>
  <c r="F1016" i="29"/>
  <c r="F1017" i="29"/>
  <c r="F1018" i="29"/>
  <c r="F1019" i="29"/>
  <c r="F1020" i="29"/>
  <c r="F1021" i="29"/>
  <c r="F1022" i="29"/>
  <c r="F1023" i="29"/>
  <c r="F1024" i="29"/>
  <c r="F1025" i="29"/>
  <c r="F1026" i="29"/>
  <c r="F1027" i="29"/>
  <c r="F1028" i="29"/>
  <c r="F1029" i="29"/>
  <c r="F1030" i="29"/>
  <c r="F1031" i="29"/>
  <c r="F1032" i="29"/>
  <c r="F1033" i="29"/>
  <c r="F1034" i="29"/>
  <c r="F1035" i="29"/>
  <c r="F1036" i="29"/>
  <c r="F1037" i="29"/>
  <c r="F1038" i="29"/>
  <c r="F1039" i="29"/>
  <c r="F1040" i="29"/>
  <c r="F1041" i="29"/>
  <c r="F1042" i="29"/>
  <c r="F1043" i="29"/>
  <c r="F1044" i="29"/>
  <c r="F1045" i="29"/>
  <c r="F1046" i="29"/>
  <c r="F1047" i="29"/>
  <c r="F1048" i="29"/>
  <c r="F1049" i="29"/>
  <c r="F1050" i="29"/>
  <c r="F1051" i="29"/>
  <c r="F1052" i="29"/>
  <c r="F1053" i="29"/>
  <c r="F1054" i="29"/>
  <c r="F1055" i="29"/>
  <c r="F1056" i="29"/>
  <c r="F1057" i="29"/>
  <c r="F1058" i="29"/>
  <c r="F1059" i="29"/>
  <c r="F1060" i="29"/>
  <c r="F1061" i="29"/>
  <c r="F1062" i="29"/>
  <c r="F1063" i="29"/>
  <c r="F1064" i="29"/>
  <c r="F1065" i="29"/>
  <c r="F1066" i="29"/>
  <c r="F1067" i="29"/>
  <c r="F1068" i="29"/>
  <c r="F1069" i="29"/>
  <c r="F1070" i="29"/>
  <c r="F1071" i="29"/>
  <c r="F1072" i="29"/>
  <c r="F1073" i="29"/>
  <c r="F1074" i="29"/>
  <c r="F1075" i="29"/>
  <c r="F1076" i="29"/>
  <c r="F1077" i="29"/>
  <c r="F1078" i="29"/>
  <c r="F1079" i="29"/>
  <c r="F1080" i="29"/>
  <c r="F1081" i="29"/>
  <c r="F1082" i="29"/>
  <c r="F1083" i="29"/>
  <c r="F1084" i="29"/>
  <c r="F1085" i="29"/>
  <c r="F1086" i="29"/>
  <c r="F1087" i="29"/>
  <c r="F1088" i="29"/>
  <c r="F1089" i="29"/>
  <c r="F1090" i="29"/>
  <c r="F1091" i="29"/>
  <c r="F1092" i="29"/>
  <c r="F1093" i="29"/>
  <c r="F1094" i="29"/>
  <c r="F1095" i="29"/>
  <c r="F1096" i="29"/>
  <c r="F1097" i="29"/>
  <c r="F1098" i="29"/>
  <c r="F1099" i="29"/>
  <c r="F1100" i="29"/>
  <c r="F1101" i="29"/>
  <c r="F1102" i="29"/>
  <c r="F1103" i="29"/>
  <c r="F1104" i="29"/>
  <c r="F1105" i="29"/>
  <c r="F1106" i="29"/>
  <c r="F1107" i="29"/>
  <c r="F1108" i="29"/>
  <c r="F1109" i="29"/>
  <c r="F1110" i="29"/>
  <c r="F1111" i="29"/>
  <c r="F1112" i="29"/>
  <c r="F1113" i="29"/>
  <c r="F1114" i="29"/>
  <c r="F1115" i="29"/>
  <c r="F1116" i="29"/>
  <c r="F1117" i="29"/>
  <c r="F1118" i="29"/>
  <c r="F1119" i="29"/>
  <c r="F1120" i="29"/>
  <c r="F1121" i="29"/>
  <c r="F1122" i="29"/>
  <c r="F1123" i="29"/>
  <c r="F1124" i="29"/>
  <c r="F1125" i="29"/>
  <c r="F1126" i="29"/>
  <c r="F1127" i="29"/>
  <c r="F1128" i="29"/>
  <c r="F1129" i="29"/>
  <c r="F1130" i="29"/>
  <c r="F1131" i="29"/>
  <c r="F1132" i="29"/>
  <c r="F1133" i="29"/>
  <c r="F1134" i="29"/>
  <c r="F1135" i="29"/>
  <c r="F1136" i="29"/>
  <c r="F1137" i="29"/>
  <c r="F1138" i="29"/>
  <c r="F1139" i="29"/>
  <c r="F1140" i="29"/>
  <c r="F1141" i="29"/>
  <c r="F1142" i="29"/>
  <c r="F1143" i="29"/>
  <c r="F1144" i="29"/>
  <c r="F1145" i="29"/>
  <c r="F1146" i="29"/>
  <c r="F1147" i="29"/>
  <c r="F1148" i="29"/>
  <c r="F1149" i="29"/>
  <c r="F1150" i="29"/>
  <c r="F1151" i="29"/>
  <c r="F1152" i="29"/>
  <c r="F1153" i="29"/>
  <c r="F1154" i="29"/>
  <c r="F1155" i="29"/>
  <c r="F1156" i="29"/>
  <c r="F1157" i="29"/>
  <c r="F1158" i="29"/>
  <c r="F1159" i="29"/>
  <c r="F1160" i="29"/>
  <c r="F1161" i="29"/>
  <c r="F1162" i="29"/>
  <c r="F1163" i="29"/>
  <c r="F1164" i="29"/>
  <c r="F1165" i="29"/>
  <c r="F1166" i="29"/>
  <c r="F1167" i="29"/>
  <c r="F1168" i="29"/>
  <c r="F1169" i="29"/>
  <c r="F1170" i="29"/>
  <c r="F1171" i="29"/>
  <c r="F1172" i="29"/>
  <c r="F1173" i="29"/>
  <c r="F1174" i="29"/>
  <c r="F1175" i="29"/>
  <c r="F1176" i="29"/>
  <c r="F1177" i="29"/>
  <c r="F1178" i="29"/>
  <c r="F1179" i="29"/>
  <c r="F1180" i="29"/>
  <c r="F1181" i="29"/>
  <c r="F1182" i="29"/>
  <c r="F1183" i="29"/>
  <c r="F1184" i="29"/>
  <c r="F1185" i="29"/>
  <c r="F1186" i="29"/>
  <c r="F1187" i="29"/>
  <c r="F1188" i="29"/>
  <c r="F1189" i="29"/>
  <c r="F1190" i="29"/>
  <c r="F1191" i="29"/>
  <c r="F1192" i="29"/>
  <c r="F1193" i="29"/>
  <c r="F1194" i="29"/>
  <c r="F1195" i="29"/>
  <c r="F1196" i="29"/>
  <c r="F1197" i="29"/>
  <c r="F1198" i="29"/>
  <c r="F1199" i="29"/>
  <c r="F1200" i="29"/>
  <c r="F1201" i="29"/>
  <c r="F1202" i="29"/>
  <c r="F1203" i="29"/>
  <c r="F1204" i="29"/>
  <c r="F1205" i="29"/>
  <c r="F1206" i="29"/>
  <c r="F1207" i="29"/>
  <c r="F1208" i="29"/>
  <c r="F1209" i="29"/>
  <c r="F1210" i="29"/>
  <c r="F1211" i="29"/>
  <c r="F1212" i="29"/>
  <c r="F1213" i="29"/>
  <c r="F1214" i="29"/>
  <c r="F1215" i="29"/>
  <c r="F1216" i="29"/>
  <c r="F1217" i="29"/>
  <c r="F1218" i="29"/>
  <c r="F1219" i="29"/>
  <c r="F1220" i="29"/>
  <c r="F1221" i="29"/>
  <c r="F1222" i="29"/>
  <c r="F1223" i="29"/>
  <c r="F1224" i="29"/>
  <c r="F1225" i="29"/>
  <c r="F1226" i="29"/>
  <c r="F1227" i="29"/>
  <c r="F1228" i="29"/>
  <c r="F1229" i="29"/>
  <c r="F1230" i="29"/>
  <c r="F1231" i="29"/>
  <c r="F1232" i="29"/>
  <c r="F1233" i="29"/>
  <c r="F1234" i="29"/>
  <c r="F1235" i="29"/>
  <c r="F1236" i="29"/>
  <c r="F1237" i="29"/>
  <c r="F1238" i="29"/>
  <c r="F1239" i="29"/>
  <c r="F1240" i="29"/>
  <c r="F1241" i="29"/>
  <c r="F1242" i="29"/>
  <c r="F1243" i="29"/>
  <c r="F1244" i="29"/>
  <c r="F1245" i="29"/>
  <c r="F1246" i="29"/>
  <c r="F1247" i="29"/>
  <c r="F1248" i="29"/>
  <c r="F1249" i="29"/>
  <c r="F1250" i="29"/>
  <c r="F1251" i="29"/>
  <c r="F1252" i="29"/>
  <c r="F1253" i="29"/>
  <c r="F1254" i="29"/>
  <c r="F1255" i="29"/>
  <c r="F1256" i="29"/>
  <c r="F1257" i="29"/>
  <c r="F1258" i="29"/>
  <c r="F1259" i="29"/>
  <c r="F1260" i="29"/>
  <c r="F1261" i="29"/>
  <c r="F1262" i="29"/>
  <c r="F1263" i="29"/>
  <c r="F1264" i="29"/>
  <c r="F1265" i="29"/>
  <c r="F1266" i="29"/>
  <c r="F1267" i="29"/>
  <c r="F1268" i="29"/>
  <c r="F1269" i="29"/>
  <c r="F1270" i="29"/>
  <c r="F1271" i="29"/>
  <c r="F1272" i="29"/>
  <c r="F1273" i="29"/>
  <c r="F1274" i="29"/>
  <c r="F1275" i="29"/>
  <c r="F1276" i="29"/>
  <c r="F1277" i="29"/>
  <c r="F1278" i="29"/>
  <c r="F1279" i="29"/>
  <c r="F1280" i="29"/>
  <c r="F1281" i="29"/>
  <c r="F1282" i="29"/>
  <c r="F1283" i="29"/>
  <c r="F1284" i="29"/>
  <c r="F1285" i="29"/>
  <c r="F1286" i="29"/>
  <c r="F1287" i="29"/>
  <c r="F1288" i="29"/>
  <c r="F1289" i="29"/>
  <c r="F1290" i="29"/>
  <c r="F1291" i="29"/>
  <c r="F1292" i="29"/>
  <c r="F1293" i="29"/>
  <c r="F1294" i="29"/>
  <c r="F1295" i="29"/>
  <c r="F1296" i="29"/>
  <c r="F1297" i="29"/>
  <c r="F1298" i="29"/>
  <c r="F1299" i="29"/>
  <c r="F1300" i="29"/>
  <c r="F1301" i="29"/>
  <c r="F1302" i="29"/>
  <c r="F1303" i="29"/>
  <c r="F1304" i="29"/>
  <c r="F1305" i="29"/>
  <c r="F1306" i="29"/>
  <c r="F1307" i="29"/>
  <c r="F1308" i="29"/>
  <c r="F1309" i="29"/>
  <c r="F1310" i="29"/>
  <c r="F1311" i="29"/>
  <c r="F1312" i="29"/>
  <c r="F1313" i="29"/>
  <c r="F1314" i="29"/>
  <c r="F1315" i="29"/>
  <c r="F1316" i="29"/>
  <c r="F1317" i="29"/>
  <c r="F1318" i="29"/>
  <c r="F1319" i="29"/>
  <c r="F1320" i="29"/>
  <c r="F1321" i="29"/>
  <c r="F1322" i="29"/>
  <c r="F1323" i="29"/>
  <c r="F1324" i="29"/>
  <c r="F1325" i="29"/>
  <c r="F1326" i="29"/>
  <c r="F1327" i="29"/>
  <c r="F1328" i="29"/>
  <c r="F1329" i="29"/>
  <c r="F1330" i="29"/>
  <c r="F1331" i="29"/>
  <c r="F1332" i="29"/>
  <c r="F1333" i="29"/>
  <c r="F1334" i="29"/>
  <c r="F1335" i="29"/>
  <c r="F1336" i="29"/>
  <c r="F1337" i="29"/>
  <c r="F1338" i="29"/>
  <c r="F1339" i="29"/>
  <c r="F1340" i="29"/>
  <c r="F1341" i="29"/>
  <c r="F1342" i="29"/>
  <c r="F1343" i="29"/>
  <c r="F1344" i="29"/>
  <c r="F1345" i="29"/>
  <c r="F1346" i="29"/>
  <c r="F1347" i="29"/>
  <c r="F1348" i="29"/>
  <c r="F1349" i="29"/>
  <c r="F1350" i="29"/>
  <c r="F1351" i="29"/>
  <c r="F1352" i="29"/>
  <c r="F1353" i="29"/>
  <c r="F1354" i="29"/>
  <c r="F1355" i="29"/>
  <c r="F1356" i="29"/>
  <c r="F1357" i="29"/>
  <c r="F1358" i="29"/>
  <c r="F1359" i="29"/>
  <c r="F1360" i="29"/>
  <c r="F1361" i="29"/>
  <c r="F1362" i="29"/>
  <c r="F1363" i="29"/>
  <c r="F1364" i="29"/>
  <c r="F1365" i="29"/>
  <c r="F1366" i="29"/>
  <c r="F1367" i="29"/>
  <c r="F1368" i="29"/>
  <c r="F1369" i="29"/>
  <c r="F1370" i="29"/>
  <c r="F1371" i="29"/>
  <c r="F1372" i="29"/>
  <c r="F1373" i="29"/>
  <c r="F1374" i="29"/>
  <c r="F1375" i="29"/>
  <c r="F1376" i="29"/>
  <c r="F1377" i="29"/>
  <c r="F1378" i="29"/>
  <c r="F1379" i="29"/>
  <c r="F1380" i="29"/>
  <c r="F1381" i="29"/>
  <c r="F1382" i="29"/>
  <c r="F1383" i="29"/>
  <c r="F1384" i="29"/>
  <c r="F1385" i="29"/>
  <c r="F1386" i="29"/>
  <c r="F1387" i="29"/>
  <c r="F1388" i="29"/>
  <c r="F1389" i="29"/>
  <c r="F1390" i="29"/>
  <c r="F1391" i="29"/>
  <c r="F1392" i="29"/>
  <c r="F1393" i="29"/>
  <c r="F1394" i="29"/>
  <c r="F1395" i="29"/>
  <c r="F1396" i="29"/>
  <c r="F1397" i="29"/>
  <c r="F1398" i="29"/>
  <c r="F1399" i="29"/>
  <c r="F1400" i="29"/>
  <c r="F1401" i="29"/>
  <c r="F1402" i="29"/>
  <c r="F1403" i="29"/>
  <c r="F1404" i="29"/>
  <c r="F1405" i="29"/>
  <c r="F1406" i="29"/>
  <c r="F1407" i="29"/>
  <c r="F1408" i="29"/>
  <c r="F1409" i="29"/>
  <c r="F1410" i="29"/>
  <c r="F1411" i="29"/>
  <c r="F1412" i="29"/>
  <c r="F1413" i="29"/>
  <c r="F1414" i="29"/>
  <c r="F1415" i="29"/>
  <c r="F1416" i="29"/>
  <c r="F1417" i="29"/>
  <c r="F1418" i="29"/>
  <c r="F1419" i="29"/>
  <c r="F1420" i="29"/>
  <c r="F1421" i="29"/>
  <c r="F1422" i="29"/>
  <c r="F1423" i="29"/>
  <c r="F1424" i="29"/>
  <c r="F1425" i="29"/>
  <c r="F1426" i="29"/>
  <c r="F1427" i="29"/>
  <c r="F1428" i="29"/>
  <c r="F1429" i="29"/>
  <c r="F1430" i="29"/>
  <c r="F1431" i="29"/>
  <c r="F1432" i="29"/>
  <c r="F1433" i="29"/>
  <c r="F1434" i="29"/>
  <c r="F1435" i="29"/>
  <c r="F1436" i="29"/>
  <c r="F1437" i="29"/>
  <c r="F1438" i="29"/>
  <c r="F1439" i="29"/>
  <c r="F1440" i="29"/>
  <c r="F1441" i="29"/>
  <c r="F1442" i="29"/>
  <c r="F1443" i="29"/>
  <c r="F1444" i="29"/>
  <c r="F1445" i="29"/>
  <c r="F1446" i="29"/>
  <c r="F1447" i="29"/>
  <c r="F1448" i="29"/>
  <c r="F1449" i="29"/>
  <c r="F1450" i="29"/>
  <c r="F1451" i="29"/>
  <c r="F1452" i="29"/>
  <c r="F1453" i="29"/>
  <c r="F1454" i="29"/>
  <c r="F1455" i="29"/>
  <c r="F1456" i="29"/>
  <c r="F1457" i="29"/>
  <c r="F1458" i="29"/>
  <c r="F1459" i="29"/>
  <c r="F1460" i="29"/>
  <c r="F1461" i="29"/>
  <c r="F1462" i="29"/>
  <c r="F1463" i="29"/>
  <c r="F1464" i="29"/>
  <c r="F1465" i="29"/>
  <c r="F1466" i="29"/>
  <c r="F1467" i="29"/>
  <c r="F1468" i="29"/>
  <c r="F1469" i="29"/>
  <c r="F1470" i="29"/>
  <c r="F1471" i="29"/>
  <c r="F1472" i="29"/>
  <c r="F1473" i="29"/>
  <c r="F1474" i="29"/>
  <c r="F1475" i="29"/>
  <c r="F1476" i="29"/>
  <c r="F1477" i="29"/>
  <c r="F1478" i="29"/>
  <c r="F1479" i="29"/>
  <c r="D1" i="29" a="1"/>
  <c r="D1" i="29" s="1"/>
  <c r="S315" i="25"/>
  <c r="D316" i="25" s="1"/>
  <c r="A316" i="25" s="1"/>
  <c r="S604" i="25"/>
  <c r="D605" i="25" s="1"/>
  <c r="S587" i="25"/>
  <c r="D588" i="25" s="1"/>
  <c r="D589" i="25" s="1"/>
  <c r="D590" i="25" s="1"/>
  <c r="S570" i="25"/>
  <c r="D571" i="25" s="1"/>
  <c r="S553" i="25"/>
  <c r="D554" i="25" s="1"/>
  <c r="D555" i="25" s="1"/>
  <c r="D556" i="25" s="1"/>
  <c r="S536" i="25"/>
  <c r="D537" i="25" s="1"/>
  <c r="D538" i="25" s="1"/>
  <c r="D539" i="25" s="1"/>
  <c r="S519" i="25"/>
  <c r="D520" i="25" s="1"/>
  <c r="S502" i="25"/>
  <c r="D503" i="25" s="1"/>
  <c r="D504" i="25" s="1"/>
  <c r="S485" i="25"/>
  <c r="D486" i="25" s="1"/>
  <c r="S468" i="25"/>
  <c r="D469" i="25" s="1"/>
  <c r="D470" i="25" s="1"/>
  <c r="D471" i="25" s="1"/>
  <c r="S451" i="25"/>
  <c r="D452" i="25" s="1"/>
  <c r="D453" i="25" s="1"/>
  <c r="S434" i="25"/>
  <c r="D435" i="25" s="1"/>
  <c r="D436" i="25" s="1"/>
  <c r="D437" i="25" s="1"/>
  <c r="S417" i="25"/>
  <c r="D418" i="25" s="1"/>
  <c r="D419" i="25" s="1"/>
  <c r="D420" i="25" s="1"/>
  <c r="S400" i="25"/>
  <c r="D401" i="25" s="1"/>
  <c r="D402" i="25" s="1"/>
  <c r="D403" i="25" s="1"/>
  <c r="S383" i="25"/>
  <c r="D384" i="25" s="1"/>
  <c r="D385" i="25" s="1"/>
  <c r="D386" i="25" s="1"/>
  <c r="S366" i="25"/>
  <c r="D367" i="25" s="1"/>
  <c r="D368" i="25" s="1"/>
  <c r="D369" i="25" s="1"/>
  <c r="S349" i="25"/>
  <c r="D350" i="25" s="1"/>
  <c r="D351" i="25" s="1"/>
  <c r="D352" i="25" s="1"/>
  <c r="S332" i="25"/>
  <c r="D333" i="25" s="1"/>
  <c r="I2" i="2"/>
  <c r="I3" i="2"/>
  <c r="C92" i="43" l="1" a="1"/>
  <c r="C92" i="43" s="1"/>
  <c r="C90" i="43" a="1"/>
  <c r="C90" i="43" s="1"/>
  <c r="C88" i="43" a="1"/>
  <c r="C88" i="43" s="1"/>
  <c r="C93" i="43" a="1"/>
  <c r="C93" i="43" s="1"/>
  <c r="C87" i="43" a="1"/>
  <c r="C87" i="43" s="1"/>
  <c r="C89" i="43" a="1"/>
  <c r="C89" i="43" s="1"/>
  <c r="C86" i="43" a="1"/>
  <c r="C86" i="43" s="1"/>
  <c r="C91" i="43" a="1"/>
  <c r="C91" i="43" s="1"/>
  <c r="I40" i="42"/>
  <c r="I28" i="42"/>
  <c r="I59" i="42"/>
  <c r="I62" i="42"/>
  <c r="C20" i="43" a="1"/>
  <c r="C20" i="43" s="1"/>
  <c r="I36" i="42"/>
  <c r="I49" i="42"/>
  <c r="I35" i="42"/>
  <c r="I43" i="42"/>
  <c r="D20" i="47"/>
  <c r="C26" i="43" a="1"/>
  <c r="C26" i="43" s="1"/>
  <c r="C84" i="43" a="1"/>
  <c r="C84" i="43" s="1"/>
  <c r="C85" i="43" a="1"/>
  <c r="C85" i="43" s="1"/>
  <c r="C83" i="43" a="1"/>
  <c r="C83" i="43" s="1"/>
  <c r="D1339" i="25"/>
  <c r="D1340" i="25" s="1"/>
  <c r="D1341" i="25" s="1"/>
  <c r="D1186" i="25"/>
  <c r="D1187" i="25" s="1"/>
  <c r="D1188" i="25" s="1"/>
  <c r="D1322" i="25"/>
  <c r="D1101" i="25"/>
  <c r="D1102" i="25" s="1"/>
  <c r="D1103" i="25" s="1"/>
  <c r="I13" i="42"/>
  <c r="I21" i="42"/>
  <c r="I23" i="42"/>
  <c r="I29" i="42"/>
  <c r="I17" i="42"/>
  <c r="I16" i="42"/>
  <c r="I25" i="42"/>
  <c r="I20" i="42"/>
  <c r="I73" i="42"/>
  <c r="I76" i="42"/>
  <c r="I57" i="42"/>
  <c r="I64" i="42"/>
  <c r="I37" i="42"/>
  <c r="I19" i="42"/>
  <c r="C82" i="43" a="1"/>
  <c r="C82" i="43" s="1"/>
  <c r="I22" i="42"/>
  <c r="I24" i="42"/>
  <c r="I14" i="42"/>
  <c r="I74" i="42"/>
  <c r="I26" i="42"/>
  <c r="I30" i="42"/>
  <c r="I27" i="42"/>
  <c r="I15" i="42"/>
  <c r="C79" i="43" a="1"/>
  <c r="C79" i="43" s="1"/>
  <c r="C76" i="43" a="1"/>
  <c r="C76" i="43" s="1"/>
  <c r="C73" i="43" a="1"/>
  <c r="C73" i="43" s="1"/>
  <c r="C70" i="43" a="1"/>
  <c r="C70" i="43" s="1"/>
  <c r="C67" i="43" a="1"/>
  <c r="C67" i="43" s="1"/>
  <c r="C64" i="43" a="1"/>
  <c r="C64" i="43" s="1"/>
  <c r="C63" i="43" a="1"/>
  <c r="C63" i="43" s="1"/>
  <c r="C60" i="43" a="1"/>
  <c r="C60" i="43" s="1"/>
  <c r="C57" i="43" a="1"/>
  <c r="C57" i="43" s="1"/>
  <c r="C54" i="43" a="1"/>
  <c r="C54" i="43" s="1"/>
  <c r="C51" i="43" a="1"/>
  <c r="C51" i="43" s="1"/>
  <c r="C48" i="43" a="1"/>
  <c r="C48" i="43" s="1"/>
  <c r="C45" i="43" a="1"/>
  <c r="C45" i="43" s="1"/>
  <c r="C42" i="43" a="1"/>
  <c r="C42" i="43" s="1"/>
  <c r="C39" i="43" a="1"/>
  <c r="C39" i="43" s="1"/>
  <c r="C36" i="43" a="1"/>
  <c r="C36" i="43" s="1"/>
  <c r="C33" i="43" a="1"/>
  <c r="C33" i="43" s="1"/>
  <c r="C23" i="43" a="1"/>
  <c r="C23" i="43" s="1"/>
  <c r="C17" i="43" a="1"/>
  <c r="C17" i="43" s="1"/>
  <c r="C16" i="43" a="1"/>
  <c r="C16" i="43" s="1"/>
  <c r="C81" i="43" a="1"/>
  <c r="C81" i="43" s="1"/>
  <c r="C78" i="43" a="1"/>
  <c r="C78" i="43" s="1"/>
  <c r="C75" i="43" a="1"/>
  <c r="C75" i="43" s="1"/>
  <c r="C72" i="43" a="1"/>
  <c r="C72" i="43" s="1"/>
  <c r="C69" i="43" a="1"/>
  <c r="C69" i="43" s="1"/>
  <c r="C66" i="43" a="1"/>
  <c r="C66" i="43" s="1"/>
  <c r="C62" i="43" a="1"/>
  <c r="C62" i="43" s="1"/>
  <c r="C59" i="43" a="1"/>
  <c r="C59" i="43" s="1"/>
  <c r="C56" i="43" a="1"/>
  <c r="C56" i="43" s="1"/>
  <c r="C53" i="43" a="1"/>
  <c r="C53" i="43" s="1"/>
  <c r="C50" i="43" a="1"/>
  <c r="C50" i="43" s="1"/>
  <c r="C47" i="43" a="1"/>
  <c r="C47" i="43" s="1"/>
  <c r="C44" i="43" a="1"/>
  <c r="C44" i="43" s="1"/>
  <c r="C41" i="43" a="1"/>
  <c r="C41" i="43" s="1"/>
  <c r="C38" i="43" a="1"/>
  <c r="C38" i="43" s="1"/>
  <c r="C35" i="43" a="1"/>
  <c r="C35" i="43" s="1"/>
  <c r="C32" i="43" a="1"/>
  <c r="C32" i="43" s="1"/>
  <c r="C29" i="43" a="1"/>
  <c r="C29" i="43" s="1"/>
  <c r="C28" i="43" a="1"/>
  <c r="C28" i="43" s="1"/>
  <c r="C25" i="43" a="1"/>
  <c r="C25" i="43" s="1"/>
  <c r="C22" i="43" a="1"/>
  <c r="C22" i="43" s="1"/>
  <c r="C19" i="43" a="1"/>
  <c r="C19" i="43" s="1"/>
  <c r="C15" i="43" a="1"/>
  <c r="C15" i="43" s="1"/>
  <c r="C40" i="43" a="1"/>
  <c r="C40" i="43" s="1"/>
  <c r="C37" i="43" a="1"/>
  <c r="C37" i="43" s="1"/>
  <c r="C34" i="43" a="1"/>
  <c r="C34" i="43" s="1"/>
  <c r="C31" i="43" a="1"/>
  <c r="C31" i="43" s="1"/>
  <c r="C27" i="43" a="1"/>
  <c r="C27" i="43" s="1"/>
  <c r="C24" i="43" a="1"/>
  <c r="C24" i="43" s="1"/>
  <c r="C21" i="43" a="1"/>
  <c r="C21" i="43" s="1"/>
  <c r="C18" i="43" a="1"/>
  <c r="C18" i="43" s="1"/>
  <c r="C14" i="43" a="1"/>
  <c r="C14" i="43" s="1"/>
  <c r="C30" i="43" a="1"/>
  <c r="C30" i="43" s="1"/>
  <c r="C80" i="43" a="1"/>
  <c r="C80" i="43" s="1"/>
  <c r="C77" i="43" a="1"/>
  <c r="C77" i="43" s="1"/>
  <c r="C74" i="43" a="1"/>
  <c r="C74" i="43" s="1"/>
  <c r="C71" i="43" a="1"/>
  <c r="C71" i="43" s="1"/>
  <c r="C68" i="43" a="1"/>
  <c r="C68" i="43" s="1"/>
  <c r="C65" i="43" a="1"/>
  <c r="C65" i="43" s="1"/>
  <c r="C61" i="43" a="1"/>
  <c r="C61" i="43" s="1"/>
  <c r="C58" i="43" a="1"/>
  <c r="C58" i="43" s="1"/>
  <c r="C55" i="43" a="1"/>
  <c r="C55" i="43" s="1"/>
  <c r="C52" i="43" a="1"/>
  <c r="C52" i="43" s="1"/>
  <c r="C49" i="43" a="1"/>
  <c r="C49" i="43" s="1"/>
  <c r="C46" i="43" a="1"/>
  <c r="C46" i="43" s="1"/>
  <c r="C43" i="43" a="1"/>
  <c r="C43" i="43" s="1"/>
  <c r="D626" i="25"/>
  <c r="D627" i="25" s="1"/>
  <c r="J3" i="29"/>
  <c r="D1423" i="25"/>
  <c r="G28" i="34"/>
  <c r="O43" i="43"/>
  <c r="AA74" i="29"/>
  <c r="AA75" i="29"/>
  <c r="AA65" i="29"/>
  <c r="AA42" i="29"/>
  <c r="O80" i="43"/>
  <c r="O78" i="43"/>
  <c r="O47" i="43"/>
  <c r="E108" i="43"/>
  <c r="E103" i="43"/>
  <c r="E102" i="43"/>
  <c r="AA41" i="29"/>
  <c r="O40" i="43"/>
  <c r="O32" i="43"/>
  <c r="O42" i="43"/>
  <c r="O45" i="43"/>
  <c r="O76" i="43"/>
  <c r="AA39" i="29"/>
  <c r="AA38" i="29"/>
  <c r="O33" i="43"/>
  <c r="E111" i="43"/>
  <c r="E110" i="43"/>
  <c r="E109" i="43"/>
  <c r="E107" i="43"/>
  <c r="E106" i="43"/>
  <c r="E105" i="43"/>
  <c r="E104" i="43"/>
  <c r="B5" i="53"/>
  <c r="D5" i="53" s="1" a="1"/>
  <c r="D5" i="53" s="1"/>
  <c r="C6" i="53"/>
  <c r="I13" i="34"/>
  <c r="D1373" i="25"/>
  <c r="D1374" i="25" s="1"/>
  <c r="D1407" i="25"/>
  <c r="D1408" i="25" s="1"/>
  <c r="D1409" i="25" s="1"/>
  <c r="D642" i="25"/>
  <c r="D643" i="25" s="1"/>
  <c r="D1390" i="25"/>
  <c r="D1391" i="25" s="1"/>
  <c r="D1305" i="25"/>
  <c r="D1306" i="25" s="1"/>
  <c r="D1307" i="25" s="1"/>
  <c r="D1357" i="25"/>
  <c r="D1118" i="25"/>
  <c r="D1119" i="25" s="1"/>
  <c r="D1120" i="25" s="1"/>
  <c r="A605" i="25"/>
  <c r="D606" i="25"/>
  <c r="D607" i="25" s="1"/>
  <c r="D608" i="25" s="1"/>
  <c r="D609" i="25" s="1"/>
  <c r="D949" i="25"/>
  <c r="D950" i="25" s="1"/>
  <c r="D1254" i="25"/>
  <c r="D1255" i="25" s="1"/>
  <c r="D1237" i="25"/>
  <c r="D1238" i="25" s="1"/>
  <c r="A1116" i="25"/>
  <c r="A1117" i="25" s="1"/>
  <c r="D982" i="25"/>
  <c r="D965" i="25"/>
  <c r="D966" i="25" s="1"/>
  <c r="D1323" i="25"/>
  <c r="D1289" i="25"/>
  <c r="D1290" i="25" s="1"/>
  <c r="D1272" i="25"/>
  <c r="D1221" i="25"/>
  <c r="D1204" i="25"/>
  <c r="D1171" i="25"/>
  <c r="D1172" i="25" s="1"/>
  <c r="D1153" i="25"/>
  <c r="D1154" i="25" s="1"/>
  <c r="D1155" i="25" s="1"/>
  <c r="D1136" i="25"/>
  <c r="D1137" i="25" s="1"/>
  <c r="D1138" i="25" s="1"/>
  <c r="D1086" i="25"/>
  <c r="D1087" i="25" s="1"/>
  <c r="D1068" i="25"/>
  <c r="D1069" i="25" s="1"/>
  <c r="D1051" i="25"/>
  <c r="D1052" i="25" s="1"/>
  <c r="D1034" i="25"/>
  <c r="D1035" i="25" s="1"/>
  <c r="D1018" i="25"/>
  <c r="D1000" i="25"/>
  <c r="D933" i="25"/>
  <c r="D915" i="25"/>
  <c r="D898" i="25"/>
  <c r="D881" i="25"/>
  <c r="D882" i="25" s="1"/>
  <c r="D864" i="25"/>
  <c r="D847" i="25"/>
  <c r="D848" i="25" s="1"/>
  <c r="D849" i="25" s="1"/>
  <c r="D830" i="25"/>
  <c r="D831" i="25" s="1"/>
  <c r="D813" i="25"/>
  <c r="D797" i="25"/>
  <c r="D779" i="25"/>
  <c r="D763" i="25"/>
  <c r="D764" i="25" s="1"/>
  <c r="D765" i="25" s="1"/>
  <c r="D745" i="25"/>
  <c r="D728" i="25"/>
  <c r="D712" i="25"/>
  <c r="D694" i="25"/>
  <c r="D695" i="25" s="1"/>
  <c r="D677" i="25"/>
  <c r="D678" i="25" s="1"/>
  <c r="D660" i="25"/>
  <c r="I12" i="34"/>
  <c r="D572" i="25"/>
  <c r="D573" i="25" s="1"/>
  <c r="D574" i="25" s="1"/>
  <c r="E4" i="53" a="1"/>
  <c r="E4" i="53" s="1"/>
  <c r="J4" i="53" a="1"/>
  <c r="J4" i="53" s="1"/>
  <c r="K4" i="53" a="1"/>
  <c r="K4" i="53" s="1"/>
  <c r="D4" i="53" a="1"/>
  <c r="D4" i="53" s="1"/>
  <c r="F4" i="53" a="1"/>
  <c r="F4" i="53" s="1"/>
  <c r="L4" i="53" a="1"/>
  <c r="L4" i="53" s="1"/>
  <c r="G4" i="53" a="1"/>
  <c r="G4" i="53" s="1"/>
  <c r="H4" i="53" a="1"/>
  <c r="H4" i="53" s="1"/>
  <c r="D487" i="25"/>
  <c r="D488" i="25" s="1"/>
  <c r="D489" i="25" s="1"/>
  <c r="D505" i="25"/>
  <c r="D506" i="25" s="1"/>
  <c r="D521" i="25"/>
  <c r="D522" i="25" s="1"/>
  <c r="D523" i="25" s="1"/>
  <c r="A333" i="25"/>
  <c r="C333" i="25" s="1" a="1"/>
  <c r="C333" i="25" s="1"/>
  <c r="D334" i="25"/>
  <c r="D335" i="25" s="1"/>
  <c r="D454" i="25"/>
  <c r="D455" i="25" s="1"/>
  <c r="D317" i="25"/>
  <c r="D318" i="25" s="1"/>
  <c r="D353" i="25"/>
  <c r="D354" i="25" s="1"/>
  <c r="D370" i="25"/>
  <c r="D371" i="25" s="1"/>
  <c r="D387" i="25"/>
  <c r="D388" i="25" s="1"/>
  <c r="D404" i="25"/>
  <c r="D421" i="25"/>
  <c r="D438" i="25"/>
  <c r="D472" i="25"/>
  <c r="D540" i="25"/>
  <c r="D557" i="25"/>
  <c r="D558" i="25" s="1"/>
  <c r="D591" i="25"/>
  <c r="D592" i="25" s="1"/>
  <c r="F316" i="25" a="1"/>
  <c r="F316" i="25" s="1"/>
  <c r="C316" i="25" a="1"/>
  <c r="C316" i="25" s="1"/>
  <c r="AA2" i="49"/>
  <c r="P4" i="49" s="1"/>
  <c r="M2" i="49"/>
  <c r="C4" i="49" s="1"/>
  <c r="B4" i="49" s="1"/>
  <c r="F3" i="28"/>
  <c r="J1" i="18"/>
  <c r="J1" i="17"/>
  <c r="J1" i="16"/>
  <c r="C7" i="16" s="1"/>
  <c r="J1" i="15"/>
  <c r="C7" i="15" s="1"/>
  <c r="C8" i="15" s="1"/>
  <c r="J1" i="14"/>
  <c r="J1" i="13"/>
  <c r="J1" i="12"/>
  <c r="J1" i="11"/>
  <c r="J1" i="9"/>
  <c r="C7" i="9" s="1"/>
  <c r="J1" i="8"/>
  <c r="C7" i="8" s="1"/>
  <c r="C8" i="8" s="1"/>
  <c r="J1" i="7"/>
  <c r="C7" i="7" s="1"/>
  <c r="J1" i="10"/>
  <c r="C7" i="10" s="1"/>
  <c r="C8" i="10" s="1"/>
  <c r="J1" i="6"/>
  <c r="J1" i="5"/>
  <c r="J1" i="4"/>
  <c r="J1" i="28"/>
  <c r="G934" i="29"/>
  <c r="G933" i="29"/>
  <c r="G932" i="29"/>
  <c r="G931" i="29"/>
  <c r="G930" i="29"/>
  <c r="G929" i="29"/>
  <c r="G928" i="29"/>
  <c r="G927" i="29"/>
  <c r="G926" i="29"/>
  <c r="G925" i="29"/>
  <c r="G924" i="29"/>
  <c r="G923" i="29"/>
  <c r="G922" i="29"/>
  <c r="G921" i="29"/>
  <c r="G920" i="29"/>
  <c r="G919" i="29"/>
  <c r="G918" i="29"/>
  <c r="G917" i="29"/>
  <c r="G916" i="29"/>
  <c r="G915" i="29"/>
  <c r="G914" i="29"/>
  <c r="G913" i="29"/>
  <c r="G912" i="29"/>
  <c r="G911" i="29"/>
  <c r="G910" i="29"/>
  <c r="G909" i="29"/>
  <c r="G908" i="29"/>
  <c r="G907" i="29"/>
  <c r="G906" i="29"/>
  <c r="G905" i="29"/>
  <c r="G904" i="29"/>
  <c r="G903" i="29"/>
  <c r="G902" i="29"/>
  <c r="G901" i="29"/>
  <c r="G900" i="29"/>
  <c r="G899" i="29"/>
  <c r="G898" i="29"/>
  <c r="G897" i="29"/>
  <c r="G896" i="29"/>
  <c r="G895" i="29"/>
  <c r="G894" i="29"/>
  <c r="G893" i="29"/>
  <c r="G892" i="29"/>
  <c r="G891" i="29"/>
  <c r="G890" i="29"/>
  <c r="G889" i="29"/>
  <c r="G888" i="29"/>
  <c r="G887" i="29"/>
  <c r="G886" i="29"/>
  <c r="G885" i="29"/>
  <c r="G884" i="29"/>
  <c r="G883" i="29"/>
  <c r="G882" i="29"/>
  <c r="G881" i="29"/>
  <c r="G880" i="29"/>
  <c r="G879" i="29"/>
  <c r="G878" i="29"/>
  <c r="G877" i="29"/>
  <c r="G876" i="29"/>
  <c r="G875" i="29"/>
  <c r="G874" i="29"/>
  <c r="G873" i="29"/>
  <c r="G872" i="29"/>
  <c r="G871" i="29"/>
  <c r="G870" i="29"/>
  <c r="G869" i="29"/>
  <c r="G868" i="29"/>
  <c r="G867" i="29"/>
  <c r="G866" i="29"/>
  <c r="G865" i="29"/>
  <c r="G864" i="29"/>
  <c r="G863" i="29"/>
  <c r="G862" i="29"/>
  <c r="G861" i="29"/>
  <c r="G860" i="29"/>
  <c r="G859" i="29"/>
  <c r="G858" i="29"/>
  <c r="G857" i="29"/>
  <c r="G856" i="29"/>
  <c r="G855" i="29"/>
  <c r="G854" i="29"/>
  <c r="G853" i="29"/>
  <c r="G852" i="29"/>
  <c r="G851" i="29"/>
  <c r="G850" i="29"/>
  <c r="G849" i="29"/>
  <c r="G848" i="29"/>
  <c r="G847" i="29"/>
  <c r="G846" i="29"/>
  <c r="G845" i="29"/>
  <c r="G844" i="29"/>
  <c r="G843" i="29"/>
  <c r="G842" i="29"/>
  <c r="G841" i="29"/>
  <c r="G840" i="29"/>
  <c r="G839" i="29"/>
  <c r="G838" i="29"/>
  <c r="G837" i="29"/>
  <c r="G836" i="29"/>
  <c r="G835" i="29"/>
  <c r="G834" i="29"/>
  <c r="G833" i="29"/>
  <c r="G832" i="29"/>
  <c r="G831" i="29"/>
  <c r="G830" i="29"/>
  <c r="G829" i="29"/>
  <c r="G828" i="29"/>
  <c r="G827" i="29"/>
  <c r="G826" i="29"/>
  <c r="G825" i="29"/>
  <c r="G824" i="29"/>
  <c r="G823" i="29"/>
  <c r="G822" i="29"/>
  <c r="G821" i="29"/>
  <c r="G820" i="29"/>
  <c r="G819" i="29"/>
  <c r="G818" i="29"/>
  <c r="G817" i="29"/>
  <c r="G816" i="29"/>
  <c r="G815" i="29"/>
  <c r="G814" i="29"/>
  <c r="G813" i="29"/>
  <c r="G812" i="29"/>
  <c r="G811" i="29"/>
  <c r="G810" i="29"/>
  <c r="G809" i="29"/>
  <c r="G808" i="29"/>
  <c r="G807" i="29"/>
  <c r="G806" i="29"/>
  <c r="G805" i="29"/>
  <c r="G804" i="29"/>
  <c r="G803" i="29"/>
  <c r="G802" i="29"/>
  <c r="G801" i="29"/>
  <c r="G800" i="29"/>
  <c r="G799" i="29"/>
  <c r="G798" i="29"/>
  <c r="G797" i="29"/>
  <c r="G796" i="29"/>
  <c r="G795" i="29"/>
  <c r="G794" i="29"/>
  <c r="G793" i="29"/>
  <c r="G792" i="29"/>
  <c r="G791" i="29"/>
  <c r="G790" i="29"/>
  <c r="G789" i="29"/>
  <c r="G788" i="29"/>
  <c r="G787" i="29"/>
  <c r="G786" i="29"/>
  <c r="G785" i="29"/>
  <c r="G784" i="29"/>
  <c r="G783" i="29"/>
  <c r="G782" i="29"/>
  <c r="G781" i="29"/>
  <c r="G780" i="29"/>
  <c r="G779" i="29"/>
  <c r="G778" i="29"/>
  <c r="G777" i="29"/>
  <c r="G776" i="29"/>
  <c r="G775" i="29"/>
  <c r="G774" i="29"/>
  <c r="G773" i="29"/>
  <c r="G772" i="29"/>
  <c r="G771" i="29"/>
  <c r="G770" i="29"/>
  <c r="G769" i="29"/>
  <c r="G768" i="29"/>
  <c r="G767" i="29"/>
  <c r="G766" i="29"/>
  <c r="G765" i="29"/>
  <c r="G764" i="29"/>
  <c r="G763" i="29"/>
  <c r="G762" i="29"/>
  <c r="G761" i="29"/>
  <c r="G760" i="29"/>
  <c r="G759" i="29"/>
  <c r="G758" i="29"/>
  <c r="G757" i="29"/>
  <c r="G756" i="29"/>
  <c r="G755" i="29"/>
  <c r="G754" i="29"/>
  <c r="G753" i="29"/>
  <c r="G752" i="29"/>
  <c r="G751" i="29"/>
  <c r="G750" i="29"/>
  <c r="G749" i="29"/>
  <c r="G748" i="29"/>
  <c r="G747" i="29"/>
  <c r="G746" i="29"/>
  <c r="G745" i="29"/>
  <c r="G744" i="29"/>
  <c r="G743" i="29"/>
  <c r="G742" i="29"/>
  <c r="G741" i="29"/>
  <c r="G740" i="29"/>
  <c r="G739" i="29"/>
  <c r="G738" i="29"/>
  <c r="G737" i="29"/>
  <c r="G736" i="29"/>
  <c r="G735" i="29"/>
  <c r="G734" i="29"/>
  <c r="G733" i="29"/>
  <c r="G732" i="29"/>
  <c r="G731" i="29"/>
  <c r="G730" i="29"/>
  <c r="G729" i="29"/>
  <c r="G728" i="29"/>
  <c r="G727" i="29"/>
  <c r="G726" i="29"/>
  <c r="G725" i="29"/>
  <c r="G724" i="29"/>
  <c r="G723" i="29"/>
  <c r="G722" i="29"/>
  <c r="G721" i="29"/>
  <c r="G720" i="29"/>
  <c r="G719" i="29"/>
  <c r="G718" i="29"/>
  <c r="G717" i="29"/>
  <c r="G716" i="29"/>
  <c r="G715" i="29"/>
  <c r="G714" i="29"/>
  <c r="G713" i="29"/>
  <c r="G712" i="29"/>
  <c r="G711" i="29"/>
  <c r="G710" i="29"/>
  <c r="G709" i="29"/>
  <c r="G708" i="29"/>
  <c r="G707" i="29"/>
  <c r="G706" i="29"/>
  <c r="G705" i="29"/>
  <c r="G704" i="29"/>
  <c r="G703" i="29"/>
  <c r="G702" i="29"/>
  <c r="G701" i="29"/>
  <c r="G700" i="29"/>
  <c r="G699" i="29"/>
  <c r="G698" i="29"/>
  <c r="G697" i="29"/>
  <c r="G696" i="29"/>
  <c r="G695" i="29"/>
  <c r="G694" i="29"/>
  <c r="G693" i="29"/>
  <c r="G692" i="29"/>
  <c r="G691" i="29"/>
  <c r="G690" i="29"/>
  <c r="G689" i="29"/>
  <c r="G688" i="29"/>
  <c r="G687" i="29"/>
  <c r="G686" i="29"/>
  <c r="G685" i="29"/>
  <c r="G684" i="29"/>
  <c r="G683" i="29"/>
  <c r="G682" i="29"/>
  <c r="G681" i="29"/>
  <c r="G680" i="29"/>
  <c r="G679" i="29"/>
  <c r="G678" i="29"/>
  <c r="G677" i="29"/>
  <c r="G676" i="29"/>
  <c r="G675" i="29"/>
  <c r="G674" i="29"/>
  <c r="G673" i="29"/>
  <c r="G672" i="29"/>
  <c r="G671" i="29"/>
  <c r="G670" i="29"/>
  <c r="G669" i="29"/>
  <c r="G668" i="29"/>
  <c r="G667" i="29"/>
  <c r="G666" i="29"/>
  <c r="G665" i="29"/>
  <c r="G664" i="29"/>
  <c r="G663" i="29"/>
  <c r="G662" i="29"/>
  <c r="G661" i="29"/>
  <c r="G660" i="29"/>
  <c r="G659" i="29"/>
  <c r="G658" i="29"/>
  <c r="G657" i="29"/>
  <c r="G656" i="29"/>
  <c r="G655" i="29"/>
  <c r="G654" i="29"/>
  <c r="G653" i="29"/>
  <c r="G652" i="29"/>
  <c r="G651" i="29"/>
  <c r="G650" i="29"/>
  <c r="G649" i="29"/>
  <c r="G648" i="29"/>
  <c r="B43" i="3"/>
  <c r="B44" i="3" s="1"/>
  <c r="B45" i="3" s="1"/>
  <c r="B46" i="3" s="1"/>
  <c r="B47" i="3" s="1"/>
  <c r="B48" i="3" s="1"/>
  <c r="B49" i="3" s="1"/>
  <c r="B50" i="3" s="1"/>
  <c r="B51" i="3" s="1"/>
  <c r="B52" i="3" s="1"/>
  <c r="B42" i="3"/>
  <c r="J1" i="3"/>
  <c r="S298" i="25"/>
  <c r="D299" i="25" s="1"/>
  <c r="S281" i="25"/>
  <c r="D282" i="25" s="1"/>
  <c r="D283" i="25" s="1"/>
  <c r="D284" i="25" s="1"/>
  <c r="S264" i="25"/>
  <c r="D265" i="25" s="1"/>
  <c r="D266" i="25" s="1"/>
  <c r="D267" i="25" s="1"/>
  <c r="S247" i="25"/>
  <c r="D248" i="25" s="1"/>
  <c r="D249" i="25" s="1"/>
  <c r="D250" i="25" s="1"/>
  <c r="S230" i="25"/>
  <c r="D231" i="25" s="1"/>
  <c r="D232" i="25" s="1"/>
  <c r="D233" i="25" s="1"/>
  <c r="S213" i="25"/>
  <c r="D214" i="25" s="1"/>
  <c r="D215" i="25" s="1"/>
  <c r="D216" i="25" s="1"/>
  <c r="S196" i="25"/>
  <c r="D197" i="25" s="1"/>
  <c r="D198" i="25" s="1"/>
  <c r="D199" i="25" s="1"/>
  <c r="S179" i="25"/>
  <c r="D180" i="25" s="1"/>
  <c r="S162" i="25"/>
  <c r="D163" i="25" s="1"/>
  <c r="S145" i="25"/>
  <c r="S128" i="25"/>
  <c r="S94" i="25"/>
  <c r="D95" i="25" s="1"/>
  <c r="D96" i="25" s="1"/>
  <c r="D97" i="25" s="1"/>
  <c r="S78" i="25"/>
  <c r="D79" i="25" s="1"/>
  <c r="D80" i="25" s="1"/>
  <c r="S61" i="25"/>
  <c r="D62" i="25" s="1"/>
  <c r="D63" i="25" s="1"/>
  <c r="D64" i="25" s="1"/>
  <c r="S44" i="25"/>
  <c r="D45" i="25" s="1"/>
  <c r="D46" i="25" s="1"/>
  <c r="D47" i="25" s="1"/>
  <c r="S26" i="25"/>
  <c r="D28" i="25" s="1"/>
  <c r="D10" i="25"/>
  <c r="B3" i="25"/>
  <c r="Q1" i="25"/>
  <c r="R519" i="20"/>
  <c r="O519" i="20" a="1"/>
  <c r="O519" i="20" s="1"/>
  <c r="N519" i="20"/>
  <c r="M519" i="20"/>
  <c r="L519" i="20" a="1"/>
  <c r="L519" i="20" s="1"/>
  <c r="K519" i="20"/>
  <c r="J519" i="20"/>
  <c r="I519" i="20"/>
  <c r="H519" i="20"/>
  <c r="D519" i="20"/>
  <c r="C519" i="20"/>
  <c r="A519" i="20"/>
  <c r="R518" i="20"/>
  <c r="O518" i="20" a="1"/>
  <c r="O518" i="20" s="1"/>
  <c r="N518" i="20"/>
  <c r="M518" i="20"/>
  <c r="L518" i="20" a="1"/>
  <c r="L518" i="20" s="1"/>
  <c r="K518" i="20"/>
  <c r="J518" i="20"/>
  <c r="I518" i="20"/>
  <c r="H518" i="20"/>
  <c r="D518" i="20"/>
  <c r="C518" i="20"/>
  <c r="A518" i="20"/>
  <c r="R517" i="20"/>
  <c r="O517" i="20" a="1"/>
  <c r="O517" i="20" s="1"/>
  <c r="N517" i="20"/>
  <c r="M517" i="20"/>
  <c r="L517" i="20" a="1"/>
  <c r="L517" i="20" s="1"/>
  <c r="K517" i="20"/>
  <c r="J517" i="20"/>
  <c r="I517" i="20"/>
  <c r="H517" i="20"/>
  <c r="D517" i="20"/>
  <c r="C517" i="20"/>
  <c r="A517" i="20"/>
  <c r="R516" i="20"/>
  <c r="O516" i="20" a="1"/>
  <c r="O516" i="20" s="1"/>
  <c r="N516" i="20"/>
  <c r="M516" i="20"/>
  <c r="L516" i="20" a="1"/>
  <c r="L516" i="20" s="1"/>
  <c r="K516" i="20"/>
  <c r="J516" i="20"/>
  <c r="I516" i="20"/>
  <c r="H516" i="20"/>
  <c r="D516" i="20"/>
  <c r="C516" i="20"/>
  <c r="A516" i="20"/>
  <c r="R515" i="20"/>
  <c r="O515" i="20" a="1"/>
  <c r="O515" i="20" s="1"/>
  <c r="N515" i="20"/>
  <c r="M515" i="20"/>
  <c r="L515" i="20" a="1"/>
  <c r="L515" i="20" s="1"/>
  <c r="K515" i="20"/>
  <c r="J515" i="20"/>
  <c r="I515" i="20"/>
  <c r="H515" i="20"/>
  <c r="D515" i="20"/>
  <c r="C515" i="20"/>
  <c r="A515" i="20"/>
  <c r="R514" i="20"/>
  <c r="O514" i="20" a="1"/>
  <c r="O514" i="20" s="1"/>
  <c r="N514" i="20"/>
  <c r="M514" i="20"/>
  <c r="L514" i="20" a="1"/>
  <c r="L514" i="20" s="1"/>
  <c r="K514" i="20"/>
  <c r="J514" i="20"/>
  <c r="I514" i="20"/>
  <c r="H514" i="20"/>
  <c r="D514" i="20"/>
  <c r="C514" i="20"/>
  <c r="A514" i="20"/>
  <c r="R513" i="20"/>
  <c r="O513" i="20" a="1"/>
  <c r="O513" i="20" s="1"/>
  <c r="N513" i="20"/>
  <c r="M513" i="20"/>
  <c r="L513" i="20" a="1"/>
  <c r="L513" i="20" s="1"/>
  <c r="K513" i="20"/>
  <c r="J513" i="20"/>
  <c r="I513" i="20"/>
  <c r="H513" i="20"/>
  <c r="D513" i="20"/>
  <c r="C513" i="20"/>
  <c r="A513" i="20"/>
  <c r="R512" i="20"/>
  <c r="O512" i="20" a="1"/>
  <c r="O512" i="20" s="1"/>
  <c r="N512" i="20"/>
  <c r="M512" i="20"/>
  <c r="L512" i="20" a="1"/>
  <c r="L512" i="20" s="1"/>
  <c r="K512" i="20"/>
  <c r="J512" i="20"/>
  <c r="I512" i="20"/>
  <c r="H512" i="20"/>
  <c r="D512" i="20"/>
  <c r="C512" i="20"/>
  <c r="A512" i="20"/>
  <c r="R511" i="20"/>
  <c r="O511" i="20" a="1"/>
  <c r="O511" i="20" s="1"/>
  <c r="N511" i="20"/>
  <c r="M511" i="20"/>
  <c r="L511" i="20" a="1"/>
  <c r="L511" i="20" s="1"/>
  <c r="K511" i="20"/>
  <c r="J511" i="20"/>
  <c r="I511" i="20"/>
  <c r="H511" i="20"/>
  <c r="D511" i="20"/>
  <c r="C511" i="20"/>
  <c r="A511" i="20"/>
  <c r="R510" i="20"/>
  <c r="O510" i="20" a="1"/>
  <c r="O510" i="20" s="1"/>
  <c r="N510" i="20"/>
  <c r="M510" i="20"/>
  <c r="L510" i="20" a="1"/>
  <c r="L510" i="20" s="1"/>
  <c r="K510" i="20"/>
  <c r="J510" i="20"/>
  <c r="I510" i="20"/>
  <c r="H510" i="20"/>
  <c r="D510" i="20"/>
  <c r="C510" i="20"/>
  <c r="A510" i="20"/>
  <c r="R509" i="20"/>
  <c r="O509" i="20" a="1"/>
  <c r="O509" i="20" s="1"/>
  <c r="N509" i="20"/>
  <c r="M509" i="20"/>
  <c r="L509" i="20" a="1"/>
  <c r="L509" i="20" s="1"/>
  <c r="K509" i="20"/>
  <c r="J509" i="20"/>
  <c r="I509" i="20"/>
  <c r="H509" i="20"/>
  <c r="D509" i="20"/>
  <c r="C509" i="20"/>
  <c r="A509" i="20"/>
  <c r="R508" i="20"/>
  <c r="O508" i="20" a="1"/>
  <c r="O508" i="20" s="1"/>
  <c r="N508" i="20"/>
  <c r="M508" i="20"/>
  <c r="L508" i="20" a="1"/>
  <c r="L508" i="20" s="1"/>
  <c r="K508" i="20"/>
  <c r="J508" i="20"/>
  <c r="I508" i="20"/>
  <c r="H508" i="20"/>
  <c r="D508" i="20"/>
  <c r="C508" i="20"/>
  <c r="A508" i="20"/>
  <c r="R507" i="20"/>
  <c r="O507" i="20" a="1"/>
  <c r="O507" i="20" s="1"/>
  <c r="N507" i="20"/>
  <c r="M507" i="20"/>
  <c r="L507" i="20" a="1"/>
  <c r="L507" i="20" s="1"/>
  <c r="K507" i="20"/>
  <c r="J507" i="20"/>
  <c r="I507" i="20"/>
  <c r="H507" i="20"/>
  <c r="D507" i="20"/>
  <c r="C507" i="20"/>
  <c r="A507" i="20"/>
  <c r="R506" i="20"/>
  <c r="O506" i="20" a="1"/>
  <c r="O506" i="20" s="1"/>
  <c r="N506" i="20"/>
  <c r="M506" i="20"/>
  <c r="L506" i="20" a="1"/>
  <c r="L506" i="20" s="1"/>
  <c r="K506" i="20"/>
  <c r="J506" i="20"/>
  <c r="I506" i="20"/>
  <c r="H506" i="20"/>
  <c r="D506" i="20"/>
  <c r="C506" i="20"/>
  <c r="A506" i="20"/>
  <c r="R505" i="20"/>
  <c r="O505" i="20" a="1"/>
  <c r="O505" i="20" s="1"/>
  <c r="N505" i="20"/>
  <c r="M505" i="20"/>
  <c r="L505" i="20" a="1"/>
  <c r="L505" i="20"/>
  <c r="K505" i="20"/>
  <c r="J505" i="20"/>
  <c r="I505" i="20"/>
  <c r="H505" i="20"/>
  <c r="D505" i="20"/>
  <c r="C505" i="20"/>
  <c r="A505" i="20"/>
  <c r="R504" i="20"/>
  <c r="O504" i="20" a="1"/>
  <c r="O504" i="20" s="1"/>
  <c r="N504" i="20"/>
  <c r="M504" i="20"/>
  <c r="L504" i="20" a="1"/>
  <c r="L504" i="20" s="1"/>
  <c r="K504" i="20"/>
  <c r="J504" i="20"/>
  <c r="I504" i="20"/>
  <c r="H504" i="20"/>
  <c r="D504" i="20"/>
  <c r="C504" i="20"/>
  <c r="A504" i="20"/>
  <c r="R503" i="20"/>
  <c r="O503" i="20" a="1"/>
  <c r="O503" i="20" s="1"/>
  <c r="N503" i="20"/>
  <c r="M503" i="20"/>
  <c r="L503" i="20" a="1"/>
  <c r="L503" i="20" s="1"/>
  <c r="K503" i="20"/>
  <c r="J503" i="20"/>
  <c r="I503" i="20"/>
  <c r="H503" i="20"/>
  <c r="D503" i="20"/>
  <c r="C503" i="20"/>
  <c r="A503" i="20"/>
  <c r="R502" i="20"/>
  <c r="O502" i="20" a="1"/>
  <c r="O502" i="20" s="1"/>
  <c r="N502" i="20"/>
  <c r="M502" i="20"/>
  <c r="L502" i="20" a="1"/>
  <c r="L502" i="20" s="1"/>
  <c r="K502" i="20"/>
  <c r="J502" i="20"/>
  <c r="I502" i="20"/>
  <c r="H502" i="20"/>
  <c r="D502" i="20"/>
  <c r="C502" i="20"/>
  <c r="A502" i="20"/>
  <c r="R501" i="20"/>
  <c r="O501" i="20" a="1"/>
  <c r="O501" i="20" s="1"/>
  <c r="N501" i="20"/>
  <c r="M501" i="20"/>
  <c r="L501" i="20" a="1"/>
  <c r="L501" i="20" s="1"/>
  <c r="K501" i="20"/>
  <c r="J501" i="20"/>
  <c r="I501" i="20"/>
  <c r="H501" i="20"/>
  <c r="D501" i="20"/>
  <c r="C501" i="20"/>
  <c r="A501" i="20"/>
  <c r="R500" i="20"/>
  <c r="O500" i="20" a="1"/>
  <c r="O500" i="20" s="1"/>
  <c r="N500" i="20"/>
  <c r="M500" i="20"/>
  <c r="L500" i="20" a="1"/>
  <c r="L500" i="20" s="1"/>
  <c r="K500" i="20"/>
  <c r="J500" i="20"/>
  <c r="I500" i="20"/>
  <c r="H500" i="20"/>
  <c r="D500" i="20"/>
  <c r="C500" i="20"/>
  <c r="A500" i="20"/>
  <c r="R499" i="20"/>
  <c r="O499" i="20" a="1"/>
  <c r="O499" i="20" s="1"/>
  <c r="N499" i="20"/>
  <c r="M499" i="20"/>
  <c r="L499" i="20" a="1"/>
  <c r="L499" i="20" s="1"/>
  <c r="K499" i="20"/>
  <c r="J499" i="20"/>
  <c r="I499" i="20"/>
  <c r="H499" i="20"/>
  <c r="D499" i="20"/>
  <c r="C499" i="20"/>
  <c r="A499" i="20"/>
  <c r="R498" i="20"/>
  <c r="O498" i="20" a="1"/>
  <c r="O498" i="20" s="1"/>
  <c r="N498" i="20"/>
  <c r="M498" i="20"/>
  <c r="L498" i="20" a="1"/>
  <c r="L498" i="20" s="1"/>
  <c r="K498" i="20"/>
  <c r="J498" i="20"/>
  <c r="I498" i="20"/>
  <c r="H498" i="20"/>
  <c r="D498" i="20"/>
  <c r="C498" i="20"/>
  <c r="A498" i="20"/>
  <c r="R497" i="20"/>
  <c r="O497" i="20" a="1"/>
  <c r="O497" i="20" s="1"/>
  <c r="N497" i="20"/>
  <c r="M497" i="20"/>
  <c r="L497" i="20" a="1"/>
  <c r="L497" i="20" s="1"/>
  <c r="K497" i="20"/>
  <c r="J497" i="20"/>
  <c r="I497" i="20"/>
  <c r="H497" i="20"/>
  <c r="D497" i="20"/>
  <c r="C497" i="20"/>
  <c r="A497" i="20"/>
  <c r="R496" i="20"/>
  <c r="O496" i="20" a="1"/>
  <c r="O496" i="20" s="1"/>
  <c r="N496" i="20"/>
  <c r="M496" i="20"/>
  <c r="L496" i="20" a="1"/>
  <c r="L496" i="20" s="1"/>
  <c r="K496" i="20"/>
  <c r="J496" i="20"/>
  <c r="I496" i="20"/>
  <c r="H496" i="20"/>
  <c r="D496" i="20"/>
  <c r="C496" i="20"/>
  <c r="A496" i="20"/>
  <c r="R495" i="20"/>
  <c r="O495" i="20" a="1"/>
  <c r="O495" i="20" s="1"/>
  <c r="N495" i="20"/>
  <c r="M495" i="20"/>
  <c r="L495" i="20" a="1"/>
  <c r="L495" i="20" s="1"/>
  <c r="K495" i="20"/>
  <c r="J495" i="20"/>
  <c r="I495" i="20"/>
  <c r="H495" i="20"/>
  <c r="D495" i="20"/>
  <c r="C495" i="20"/>
  <c r="A495" i="20"/>
  <c r="R494" i="20"/>
  <c r="O494" i="20" a="1"/>
  <c r="O494" i="20" s="1"/>
  <c r="N494" i="20"/>
  <c r="M494" i="20"/>
  <c r="L494" i="20" a="1"/>
  <c r="L494" i="20" s="1"/>
  <c r="K494" i="20"/>
  <c r="J494" i="20"/>
  <c r="I494" i="20"/>
  <c r="H494" i="20"/>
  <c r="D494" i="20"/>
  <c r="C494" i="20"/>
  <c r="A494" i="20"/>
  <c r="R493" i="20"/>
  <c r="O493" i="20" a="1"/>
  <c r="O493" i="20" s="1"/>
  <c r="N493" i="20"/>
  <c r="M493" i="20"/>
  <c r="L493" i="20" a="1"/>
  <c r="L493" i="20" s="1"/>
  <c r="K493" i="20"/>
  <c r="J493" i="20"/>
  <c r="I493" i="20"/>
  <c r="H493" i="20"/>
  <c r="D493" i="20"/>
  <c r="C493" i="20"/>
  <c r="A493" i="20"/>
  <c r="R492" i="20"/>
  <c r="O492" i="20" a="1"/>
  <c r="O492" i="20" s="1"/>
  <c r="N492" i="20"/>
  <c r="M492" i="20"/>
  <c r="L492" i="20" a="1"/>
  <c r="L492" i="20" s="1"/>
  <c r="K492" i="20"/>
  <c r="J492" i="20"/>
  <c r="I492" i="20"/>
  <c r="H492" i="20"/>
  <c r="D492" i="20"/>
  <c r="C492" i="20"/>
  <c r="A492" i="20"/>
  <c r="R491" i="20"/>
  <c r="O491" i="20" a="1"/>
  <c r="O491" i="20" s="1"/>
  <c r="N491" i="20"/>
  <c r="M491" i="20"/>
  <c r="L491" i="20" a="1"/>
  <c r="L491" i="20" s="1"/>
  <c r="K491" i="20"/>
  <c r="J491" i="20"/>
  <c r="I491" i="20"/>
  <c r="H491" i="20"/>
  <c r="D491" i="20"/>
  <c r="C491" i="20"/>
  <c r="A491" i="20"/>
  <c r="R490" i="20"/>
  <c r="O490" i="20" a="1"/>
  <c r="O490" i="20" s="1"/>
  <c r="N490" i="20"/>
  <c r="M490" i="20"/>
  <c r="L490" i="20" a="1"/>
  <c r="L490" i="20" s="1"/>
  <c r="K490" i="20"/>
  <c r="J490" i="20"/>
  <c r="I490" i="20"/>
  <c r="H490" i="20"/>
  <c r="D490" i="20"/>
  <c r="C490" i="20"/>
  <c r="A490" i="20"/>
  <c r="R489" i="20"/>
  <c r="O489" i="20" a="1"/>
  <c r="O489" i="20" s="1"/>
  <c r="N489" i="20"/>
  <c r="M489" i="20"/>
  <c r="L489" i="20" a="1"/>
  <c r="L489" i="20" s="1"/>
  <c r="K489" i="20"/>
  <c r="J489" i="20"/>
  <c r="I489" i="20"/>
  <c r="H489" i="20"/>
  <c r="D489" i="20"/>
  <c r="C489" i="20"/>
  <c r="A489" i="20"/>
  <c r="R488" i="20"/>
  <c r="O488" i="20" a="1"/>
  <c r="O488" i="20" s="1"/>
  <c r="N488" i="20"/>
  <c r="M488" i="20"/>
  <c r="L488" i="20" a="1"/>
  <c r="L488" i="20" s="1"/>
  <c r="K488" i="20"/>
  <c r="J488" i="20"/>
  <c r="I488" i="20"/>
  <c r="H488" i="20"/>
  <c r="D488" i="20"/>
  <c r="C488" i="20"/>
  <c r="A488" i="20"/>
  <c r="R487" i="20"/>
  <c r="O487" i="20" a="1"/>
  <c r="O487" i="20" s="1"/>
  <c r="N487" i="20"/>
  <c r="M487" i="20"/>
  <c r="L487" i="20" a="1"/>
  <c r="L487" i="20" s="1"/>
  <c r="K487" i="20"/>
  <c r="J487" i="20"/>
  <c r="I487" i="20"/>
  <c r="H487" i="20"/>
  <c r="D487" i="20"/>
  <c r="C487" i="20"/>
  <c r="A487" i="20"/>
  <c r="R486" i="20"/>
  <c r="O486" i="20" a="1"/>
  <c r="O486" i="20" s="1"/>
  <c r="N486" i="20"/>
  <c r="M486" i="20"/>
  <c r="L486" i="20" a="1"/>
  <c r="L486" i="20" s="1"/>
  <c r="K486" i="20"/>
  <c r="J486" i="20"/>
  <c r="I486" i="20"/>
  <c r="H486" i="20"/>
  <c r="D486" i="20"/>
  <c r="C486" i="20"/>
  <c r="A486" i="20"/>
  <c r="R485" i="20"/>
  <c r="O485" i="20" a="1"/>
  <c r="O485" i="20" s="1"/>
  <c r="N485" i="20"/>
  <c r="M485" i="20"/>
  <c r="L485" i="20" a="1"/>
  <c r="L485" i="20" s="1"/>
  <c r="K485" i="20"/>
  <c r="J485" i="20"/>
  <c r="I485" i="20"/>
  <c r="H485" i="20"/>
  <c r="D485" i="20"/>
  <c r="C485" i="20"/>
  <c r="A485" i="20"/>
  <c r="R484" i="20"/>
  <c r="O484" i="20" a="1"/>
  <c r="O484" i="20" s="1"/>
  <c r="N484" i="20"/>
  <c r="M484" i="20"/>
  <c r="L484" i="20" a="1"/>
  <c r="L484" i="20" s="1"/>
  <c r="K484" i="20"/>
  <c r="J484" i="20"/>
  <c r="I484" i="20"/>
  <c r="H484" i="20"/>
  <c r="D484" i="20"/>
  <c r="C484" i="20"/>
  <c r="A484" i="20"/>
  <c r="R483" i="20"/>
  <c r="O483" i="20" a="1"/>
  <c r="O483" i="20" s="1"/>
  <c r="N483" i="20"/>
  <c r="M483" i="20"/>
  <c r="L483" i="20" a="1"/>
  <c r="L483" i="20" s="1"/>
  <c r="K483" i="20"/>
  <c r="J483" i="20"/>
  <c r="I483" i="20"/>
  <c r="H483" i="20"/>
  <c r="D483" i="20"/>
  <c r="C483" i="20"/>
  <c r="A483" i="20"/>
  <c r="R482" i="20"/>
  <c r="O482" i="20" a="1"/>
  <c r="O482" i="20" s="1"/>
  <c r="N482" i="20"/>
  <c r="M482" i="20"/>
  <c r="L482" i="20" a="1"/>
  <c r="L482" i="20" s="1"/>
  <c r="K482" i="20"/>
  <c r="J482" i="20"/>
  <c r="I482" i="20"/>
  <c r="H482" i="20"/>
  <c r="D482" i="20"/>
  <c r="C482" i="20"/>
  <c r="A482" i="20"/>
  <c r="R481" i="20"/>
  <c r="O481" i="20" a="1"/>
  <c r="O481" i="20" s="1"/>
  <c r="N481" i="20"/>
  <c r="M481" i="20"/>
  <c r="L481" i="20" a="1"/>
  <c r="L481" i="20" s="1"/>
  <c r="K481" i="20"/>
  <c r="J481" i="20"/>
  <c r="I481" i="20"/>
  <c r="H481" i="20"/>
  <c r="D481" i="20"/>
  <c r="A481" i="20"/>
  <c r="R480" i="20"/>
  <c r="O480" i="20" a="1"/>
  <c r="O480" i="20" s="1"/>
  <c r="N480" i="20"/>
  <c r="M480" i="20"/>
  <c r="L480" i="20" a="1"/>
  <c r="L480" i="20" s="1"/>
  <c r="K480" i="20"/>
  <c r="J480" i="20"/>
  <c r="I480" i="20"/>
  <c r="H480" i="20"/>
  <c r="D480" i="20"/>
  <c r="C480" i="20"/>
  <c r="A480" i="20"/>
  <c r="R479" i="20"/>
  <c r="O479" i="20" a="1"/>
  <c r="O479" i="20" s="1"/>
  <c r="N479" i="20"/>
  <c r="M479" i="20"/>
  <c r="L479" i="20" a="1"/>
  <c r="L479" i="20" s="1"/>
  <c r="K479" i="20"/>
  <c r="J479" i="20"/>
  <c r="I479" i="20"/>
  <c r="H479" i="20"/>
  <c r="D479" i="20"/>
  <c r="A479" i="20"/>
  <c r="R478" i="20"/>
  <c r="O478" i="20" a="1"/>
  <c r="O478" i="20" s="1"/>
  <c r="N478" i="20"/>
  <c r="M478" i="20"/>
  <c r="L478" i="20" a="1"/>
  <c r="L478" i="20" s="1"/>
  <c r="K478" i="20"/>
  <c r="J478" i="20"/>
  <c r="I478" i="20"/>
  <c r="H478" i="20"/>
  <c r="D478" i="20"/>
  <c r="C478" i="20"/>
  <c r="A478" i="20"/>
  <c r="R477" i="20"/>
  <c r="O477" i="20" a="1"/>
  <c r="O477" i="20" s="1"/>
  <c r="N477" i="20"/>
  <c r="M477" i="20"/>
  <c r="L477" i="20" a="1"/>
  <c r="L477" i="20" s="1"/>
  <c r="K477" i="20"/>
  <c r="J477" i="20"/>
  <c r="I477" i="20"/>
  <c r="H477" i="20"/>
  <c r="D477" i="20"/>
  <c r="C477" i="20"/>
  <c r="A477" i="20"/>
  <c r="R476" i="20"/>
  <c r="O476" i="20" a="1"/>
  <c r="O476" i="20" s="1"/>
  <c r="N476" i="20"/>
  <c r="M476" i="20"/>
  <c r="L476" i="20" a="1"/>
  <c r="L476" i="20" s="1"/>
  <c r="K476" i="20"/>
  <c r="J476" i="20"/>
  <c r="I476" i="20"/>
  <c r="H476" i="20"/>
  <c r="D476" i="20"/>
  <c r="C476" i="20"/>
  <c r="A476" i="20"/>
  <c r="R475" i="20"/>
  <c r="O475" i="20" a="1"/>
  <c r="O475" i="20" s="1"/>
  <c r="N475" i="20"/>
  <c r="M475" i="20"/>
  <c r="L475" i="20" a="1"/>
  <c r="L475" i="20" s="1"/>
  <c r="K475" i="20"/>
  <c r="J475" i="20"/>
  <c r="I475" i="20"/>
  <c r="H475" i="20"/>
  <c r="D475" i="20"/>
  <c r="C475" i="20"/>
  <c r="A475" i="20"/>
  <c r="R474" i="20"/>
  <c r="O474" i="20" a="1"/>
  <c r="O474" i="20" s="1"/>
  <c r="N474" i="20"/>
  <c r="M474" i="20"/>
  <c r="L474" i="20" a="1"/>
  <c r="L474" i="20" s="1"/>
  <c r="K474" i="20"/>
  <c r="J474" i="20"/>
  <c r="I474" i="20"/>
  <c r="H474" i="20"/>
  <c r="D474" i="20"/>
  <c r="C474" i="20"/>
  <c r="A474" i="20"/>
  <c r="R473" i="20"/>
  <c r="O473" i="20" a="1"/>
  <c r="O473" i="20" s="1"/>
  <c r="N473" i="20"/>
  <c r="M473" i="20"/>
  <c r="L473" i="20" a="1"/>
  <c r="L473" i="20" s="1"/>
  <c r="K473" i="20"/>
  <c r="J473" i="20"/>
  <c r="I473" i="20"/>
  <c r="H473" i="20"/>
  <c r="D473" i="20"/>
  <c r="C473" i="20"/>
  <c r="A473" i="20"/>
  <c r="R472" i="20"/>
  <c r="O472" i="20" a="1"/>
  <c r="O472" i="20" s="1"/>
  <c r="N472" i="20"/>
  <c r="M472" i="20"/>
  <c r="L472" i="20" a="1"/>
  <c r="L472" i="20" s="1"/>
  <c r="K472" i="20"/>
  <c r="J472" i="20"/>
  <c r="I472" i="20"/>
  <c r="H472" i="20"/>
  <c r="D472" i="20"/>
  <c r="C472" i="20"/>
  <c r="A472" i="20"/>
  <c r="R471" i="20"/>
  <c r="O471" i="20" a="1"/>
  <c r="O471" i="20" s="1"/>
  <c r="N471" i="20"/>
  <c r="M471" i="20"/>
  <c r="L471" i="20" a="1"/>
  <c r="L471" i="20"/>
  <c r="K471" i="20"/>
  <c r="J471" i="20"/>
  <c r="I471" i="20"/>
  <c r="H471" i="20"/>
  <c r="D471" i="20"/>
  <c r="C471" i="20"/>
  <c r="A471" i="20"/>
  <c r="R470" i="20"/>
  <c r="O470" i="20" a="1"/>
  <c r="O470" i="20" s="1"/>
  <c r="N470" i="20"/>
  <c r="M470" i="20"/>
  <c r="L470" i="20" a="1"/>
  <c r="L470" i="20" s="1"/>
  <c r="K470" i="20"/>
  <c r="J470" i="20"/>
  <c r="I470" i="20"/>
  <c r="H470" i="20"/>
  <c r="D470" i="20"/>
  <c r="C470" i="20"/>
  <c r="A470" i="20"/>
  <c r="R469" i="20"/>
  <c r="O469" i="20" a="1"/>
  <c r="O469" i="20" s="1"/>
  <c r="N469" i="20"/>
  <c r="M469" i="20"/>
  <c r="L469" i="20" a="1"/>
  <c r="L469" i="20" s="1"/>
  <c r="K469" i="20"/>
  <c r="J469" i="20"/>
  <c r="I469" i="20"/>
  <c r="H469" i="20"/>
  <c r="D469" i="20"/>
  <c r="C469" i="20"/>
  <c r="A469" i="20"/>
  <c r="R468" i="20"/>
  <c r="O468" i="20" a="1"/>
  <c r="O468" i="20" s="1"/>
  <c r="N468" i="20"/>
  <c r="M468" i="20"/>
  <c r="L468" i="20" a="1"/>
  <c r="L468" i="20" s="1"/>
  <c r="K468" i="20"/>
  <c r="J468" i="20"/>
  <c r="I468" i="20"/>
  <c r="H468" i="20"/>
  <c r="D468" i="20"/>
  <c r="C468" i="20"/>
  <c r="A468" i="20"/>
  <c r="R467" i="20"/>
  <c r="O467" i="20" a="1"/>
  <c r="O467" i="20" s="1"/>
  <c r="N467" i="20"/>
  <c r="M467" i="20"/>
  <c r="L467" i="20" a="1"/>
  <c r="L467" i="20" s="1"/>
  <c r="K467" i="20"/>
  <c r="J467" i="20"/>
  <c r="I467" i="20"/>
  <c r="H467" i="20"/>
  <c r="D467" i="20"/>
  <c r="C467" i="20"/>
  <c r="A467" i="20"/>
  <c r="R466" i="20"/>
  <c r="O466" i="20" a="1"/>
  <c r="O466" i="20" s="1"/>
  <c r="N466" i="20"/>
  <c r="M466" i="20"/>
  <c r="L466" i="20" a="1"/>
  <c r="L466" i="20" s="1"/>
  <c r="K466" i="20"/>
  <c r="J466" i="20"/>
  <c r="I466" i="20"/>
  <c r="H466" i="20"/>
  <c r="D466" i="20"/>
  <c r="C466" i="20"/>
  <c r="A466" i="20"/>
  <c r="R465" i="20"/>
  <c r="O465" i="20" a="1"/>
  <c r="O465" i="20" s="1"/>
  <c r="N465" i="20"/>
  <c r="M465" i="20"/>
  <c r="L465" i="20" a="1"/>
  <c r="L465" i="20" s="1"/>
  <c r="K465" i="20"/>
  <c r="J465" i="20"/>
  <c r="I465" i="20"/>
  <c r="H465" i="20"/>
  <c r="D465" i="20"/>
  <c r="C465" i="20"/>
  <c r="A465" i="20"/>
  <c r="R464" i="20"/>
  <c r="O464" i="20" a="1"/>
  <c r="O464" i="20" s="1"/>
  <c r="N464" i="20"/>
  <c r="M464" i="20"/>
  <c r="L464" i="20" a="1"/>
  <c r="L464" i="20" s="1"/>
  <c r="K464" i="20"/>
  <c r="J464" i="20"/>
  <c r="I464" i="20"/>
  <c r="H464" i="20"/>
  <c r="D464" i="20"/>
  <c r="C464" i="20"/>
  <c r="A464" i="20"/>
  <c r="R463" i="20"/>
  <c r="O463" i="20" a="1"/>
  <c r="O463" i="20" s="1"/>
  <c r="N463" i="20"/>
  <c r="M463" i="20"/>
  <c r="L463" i="20" a="1"/>
  <c r="L463" i="20" s="1"/>
  <c r="K463" i="20"/>
  <c r="J463" i="20"/>
  <c r="I463" i="20"/>
  <c r="H463" i="20"/>
  <c r="D463" i="20"/>
  <c r="C463" i="20"/>
  <c r="A463" i="20"/>
  <c r="R462" i="20"/>
  <c r="O462" i="20" a="1"/>
  <c r="O462" i="20" s="1"/>
  <c r="N462" i="20"/>
  <c r="M462" i="20"/>
  <c r="L462" i="20" a="1"/>
  <c r="L462" i="20" s="1"/>
  <c r="K462" i="20"/>
  <c r="J462" i="20"/>
  <c r="I462" i="20"/>
  <c r="H462" i="20"/>
  <c r="D462" i="20"/>
  <c r="C462" i="20"/>
  <c r="A462" i="20"/>
  <c r="R461" i="20"/>
  <c r="O461" i="20" a="1"/>
  <c r="O461" i="20" s="1"/>
  <c r="N461" i="20"/>
  <c r="M461" i="20"/>
  <c r="L461" i="20" a="1"/>
  <c r="L461" i="20" s="1"/>
  <c r="K461" i="20"/>
  <c r="J461" i="20"/>
  <c r="I461" i="20"/>
  <c r="H461" i="20"/>
  <c r="D461" i="20"/>
  <c r="C461" i="20"/>
  <c r="A461" i="20"/>
  <c r="R460" i="20"/>
  <c r="O460" i="20" a="1"/>
  <c r="O460" i="20" s="1"/>
  <c r="N460" i="20"/>
  <c r="M460" i="20"/>
  <c r="L460" i="20" a="1"/>
  <c r="L460" i="20" s="1"/>
  <c r="K460" i="20"/>
  <c r="J460" i="20"/>
  <c r="I460" i="20"/>
  <c r="H460" i="20"/>
  <c r="D460" i="20"/>
  <c r="C460" i="20"/>
  <c r="A460" i="20"/>
  <c r="R459" i="20"/>
  <c r="O459" i="20" a="1"/>
  <c r="O459" i="20" s="1"/>
  <c r="N459" i="20"/>
  <c r="M459" i="20"/>
  <c r="L459" i="20" a="1"/>
  <c r="L459" i="20" s="1"/>
  <c r="K459" i="20"/>
  <c r="J459" i="20"/>
  <c r="I459" i="20"/>
  <c r="H459" i="20"/>
  <c r="D459" i="20"/>
  <c r="C459" i="20"/>
  <c r="A459" i="20"/>
  <c r="R458" i="20"/>
  <c r="O458" i="20" a="1"/>
  <c r="O458" i="20" s="1"/>
  <c r="N458" i="20"/>
  <c r="M458" i="20"/>
  <c r="L458" i="20" a="1"/>
  <c r="L458" i="20" s="1"/>
  <c r="K458" i="20"/>
  <c r="J458" i="20"/>
  <c r="I458" i="20"/>
  <c r="H458" i="20"/>
  <c r="D458" i="20"/>
  <c r="C458" i="20"/>
  <c r="A458" i="20"/>
  <c r="R457" i="20"/>
  <c r="O457" i="20" a="1"/>
  <c r="O457" i="20" s="1"/>
  <c r="N457" i="20"/>
  <c r="M457" i="20"/>
  <c r="L457" i="20" a="1"/>
  <c r="L457" i="20" s="1"/>
  <c r="K457" i="20"/>
  <c r="J457" i="20"/>
  <c r="I457" i="20"/>
  <c r="H457" i="20"/>
  <c r="D457" i="20"/>
  <c r="C457" i="20"/>
  <c r="A457" i="20"/>
  <c r="R456" i="20"/>
  <c r="O456" i="20" a="1"/>
  <c r="O456" i="20" s="1"/>
  <c r="N456" i="20"/>
  <c r="M456" i="20"/>
  <c r="L456" i="20" a="1"/>
  <c r="L456" i="20" s="1"/>
  <c r="K456" i="20"/>
  <c r="J456" i="20"/>
  <c r="I456" i="20"/>
  <c r="H456" i="20"/>
  <c r="D456" i="20"/>
  <c r="A456" i="20"/>
  <c r="R455" i="20"/>
  <c r="O455" i="20" a="1"/>
  <c r="O455" i="20" s="1"/>
  <c r="N455" i="20"/>
  <c r="M455" i="20"/>
  <c r="L455" i="20" a="1"/>
  <c r="L455" i="20" s="1"/>
  <c r="K455" i="20"/>
  <c r="J455" i="20"/>
  <c r="I455" i="20"/>
  <c r="H455" i="20"/>
  <c r="D455" i="20"/>
  <c r="C455" i="20"/>
  <c r="A455" i="20"/>
  <c r="R454" i="20"/>
  <c r="O454" i="20" a="1"/>
  <c r="O454" i="20" s="1"/>
  <c r="N454" i="20"/>
  <c r="M454" i="20"/>
  <c r="L454" i="20" a="1"/>
  <c r="L454" i="20" s="1"/>
  <c r="K454" i="20"/>
  <c r="J454" i="20"/>
  <c r="I454" i="20"/>
  <c r="H454" i="20"/>
  <c r="D454" i="20"/>
  <c r="C454" i="20"/>
  <c r="A454" i="20"/>
  <c r="R453" i="20"/>
  <c r="O453" i="20" a="1"/>
  <c r="O453" i="20" s="1"/>
  <c r="N453" i="20"/>
  <c r="M453" i="20"/>
  <c r="L453" i="20" a="1"/>
  <c r="L453" i="20"/>
  <c r="K453" i="20"/>
  <c r="J453" i="20"/>
  <c r="I453" i="20"/>
  <c r="H453" i="20"/>
  <c r="D453" i="20"/>
  <c r="C453" i="20"/>
  <c r="A453" i="20"/>
  <c r="R452" i="20"/>
  <c r="O452" i="20" a="1"/>
  <c r="O452" i="20" s="1"/>
  <c r="N452" i="20"/>
  <c r="M452" i="20"/>
  <c r="L452" i="20" a="1"/>
  <c r="L452" i="20" s="1"/>
  <c r="K452" i="20"/>
  <c r="J452" i="20"/>
  <c r="I452" i="20"/>
  <c r="H452" i="20"/>
  <c r="D452" i="20"/>
  <c r="C452" i="20"/>
  <c r="A452" i="20"/>
  <c r="R451" i="20"/>
  <c r="O451" i="20" a="1"/>
  <c r="O451" i="20" s="1"/>
  <c r="N451" i="20"/>
  <c r="M451" i="20"/>
  <c r="L451" i="20" a="1"/>
  <c r="L451" i="20" s="1"/>
  <c r="K451" i="20"/>
  <c r="J451" i="20"/>
  <c r="I451" i="20"/>
  <c r="H451" i="20"/>
  <c r="D451" i="20"/>
  <c r="C451" i="20"/>
  <c r="A451" i="20"/>
  <c r="R450" i="20"/>
  <c r="O450" i="20" a="1"/>
  <c r="O450" i="20" s="1"/>
  <c r="N450" i="20"/>
  <c r="M450" i="20"/>
  <c r="L450" i="20" a="1"/>
  <c r="L450" i="20" s="1"/>
  <c r="K450" i="20"/>
  <c r="J450" i="20"/>
  <c r="I450" i="20"/>
  <c r="H450" i="20"/>
  <c r="D450" i="20"/>
  <c r="C450" i="20"/>
  <c r="A450" i="20"/>
  <c r="R449" i="20"/>
  <c r="O449" i="20" a="1"/>
  <c r="O449" i="20" s="1"/>
  <c r="N449" i="20"/>
  <c r="M449" i="20"/>
  <c r="L449" i="20" a="1"/>
  <c r="L449" i="20" s="1"/>
  <c r="K449" i="20"/>
  <c r="J449" i="20"/>
  <c r="I449" i="20"/>
  <c r="H449" i="20"/>
  <c r="D449" i="20"/>
  <c r="C449" i="20"/>
  <c r="A449" i="20"/>
  <c r="R448" i="20"/>
  <c r="O448" i="20" a="1"/>
  <c r="O448" i="20" s="1"/>
  <c r="N448" i="20"/>
  <c r="M448" i="20"/>
  <c r="L448" i="20" a="1"/>
  <c r="L448" i="20" s="1"/>
  <c r="K448" i="20"/>
  <c r="J448" i="20"/>
  <c r="I448" i="20"/>
  <c r="H448" i="20"/>
  <c r="D448" i="20"/>
  <c r="C448" i="20"/>
  <c r="A448" i="20"/>
  <c r="R447" i="20"/>
  <c r="O447" i="20" a="1"/>
  <c r="O447" i="20" s="1"/>
  <c r="N447" i="20"/>
  <c r="M447" i="20"/>
  <c r="L447" i="20" a="1"/>
  <c r="L447" i="20" s="1"/>
  <c r="K447" i="20"/>
  <c r="J447" i="20"/>
  <c r="I447" i="20"/>
  <c r="H447" i="20"/>
  <c r="D447" i="20"/>
  <c r="C447" i="20"/>
  <c r="A447" i="20"/>
  <c r="R446" i="20"/>
  <c r="O446" i="20" a="1"/>
  <c r="O446" i="20" s="1"/>
  <c r="N446" i="20"/>
  <c r="M446" i="20"/>
  <c r="L446" i="20" a="1"/>
  <c r="L446" i="20" s="1"/>
  <c r="K446" i="20"/>
  <c r="J446" i="20"/>
  <c r="I446" i="20"/>
  <c r="H446" i="20"/>
  <c r="D446" i="20"/>
  <c r="C446" i="20"/>
  <c r="A446" i="20"/>
  <c r="R445" i="20"/>
  <c r="O445" i="20" a="1"/>
  <c r="O445" i="20" s="1"/>
  <c r="N445" i="20"/>
  <c r="M445" i="20"/>
  <c r="L445" i="20" a="1"/>
  <c r="L445" i="20" s="1"/>
  <c r="K445" i="20"/>
  <c r="J445" i="20"/>
  <c r="I445" i="20"/>
  <c r="H445" i="20"/>
  <c r="D445" i="20"/>
  <c r="C445" i="20"/>
  <c r="A445" i="20"/>
  <c r="R444" i="20"/>
  <c r="O444" i="20" a="1"/>
  <c r="O444" i="20" s="1"/>
  <c r="N444" i="20"/>
  <c r="M444" i="20"/>
  <c r="L444" i="20" a="1"/>
  <c r="L444" i="20" s="1"/>
  <c r="K444" i="20"/>
  <c r="J444" i="20"/>
  <c r="I444" i="20"/>
  <c r="H444" i="20"/>
  <c r="D444" i="20"/>
  <c r="C444" i="20"/>
  <c r="A444" i="20"/>
  <c r="R443" i="20"/>
  <c r="O443" i="20" a="1"/>
  <c r="O443" i="20" s="1"/>
  <c r="N443" i="20"/>
  <c r="M443" i="20"/>
  <c r="L443" i="20" a="1"/>
  <c r="L443" i="20" s="1"/>
  <c r="K443" i="20"/>
  <c r="J443" i="20"/>
  <c r="I443" i="20"/>
  <c r="H443" i="20"/>
  <c r="D443" i="20"/>
  <c r="C443" i="20"/>
  <c r="A443" i="20"/>
  <c r="R442" i="20"/>
  <c r="O442" i="20" a="1"/>
  <c r="O442" i="20" s="1"/>
  <c r="N442" i="20"/>
  <c r="M442" i="20"/>
  <c r="L442" i="20" a="1"/>
  <c r="L442" i="20" s="1"/>
  <c r="K442" i="20"/>
  <c r="J442" i="20"/>
  <c r="I442" i="20"/>
  <c r="H442" i="20"/>
  <c r="D442" i="20"/>
  <c r="C442" i="20"/>
  <c r="A442" i="20"/>
  <c r="R441" i="20"/>
  <c r="O441" i="20" a="1"/>
  <c r="O441" i="20" s="1"/>
  <c r="N441" i="20"/>
  <c r="M441" i="20"/>
  <c r="L441" i="20" a="1"/>
  <c r="L441" i="20" s="1"/>
  <c r="K441" i="20"/>
  <c r="J441" i="20"/>
  <c r="I441" i="20"/>
  <c r="H441" i="20"/>
  <c r="D441" i="20"/>
  <c r="C441" i="20"/>
  <c r="A441" i="20"/>
  <c r="R440" i="20"/>
  <c r="O440" i="20" a="1"/>
  <c r="O440" i="20" s="1"/>
  <c r="N440" i="20"/>
  <c r="M440" i="20"/>
  <c r="L440" i="20" a="1"/>
  <c r="L440" i="20" s="1"/>
  <c r="K440" i="20"/>
  <c r="J440" i="20"/>
  <c r="I440" i="20"/>
  <c r="H440" i="20"/>
  <c r="D440" i="20"/>
  <c r="C440" i="20"/>
  <c r="A440" i="20"/>
  <c r="R439" i="20"/>
  <c r="O439" i="20" a="1"/>
  <c r="O439" i="20" s="1"/>
  <c r="N439" i="20"/>
  <c r="M439" i="20"/>
  <c r="L439" i="20" a="1"/>
  <c r="L439" i="20" s="1"/>
  <c r="K439" i="20"/>
  <c r="J439" i="20"/>
  <c r="I439" i="20"/>
  <c r="H439" i="20"/>
  <c r="D439" i="20"/>
  <c r="C439" i="20"/>
  <c r="A439" i="20"/>
  <c r="R438" i="20"/>
  <c r="O438" i="20" a="1"/>
  <c r="O438" i="20" s="1"/>
  <c r="N438" i="20"/>
  <c r="M438" i="20"/>
  <c r="L438" i="20" a="1"/>
  <c r="L438" i="20" s="1"/>
  <c r="K438" i="20"/>
  <c r="J438" i="20"/>
  <c r="I438" i="20"/>
  <c r="H438" i="20"/>
  <c r="D438" i="20"/>
  <c r="C438" i="20"/>
  <c r="A438" i="20"/>
  <c r="R437" i="20"/>
  <c r="O437" i="20" a="1"/>
  <c r="O437" i="20" s="1"/>
  <c r="N437" i="20"/>
  <c r="M437" i="20"/>
  <c r="L437" i="20" a="1"/>
  <c r="L437" i="20" s="1"/>
  <c r="K437" i="20"/>
  <c r="J437" i="20"/>
  <c r="I437" i="20"/>
  <c r="H437" i="20"/>
  <c r="D437" i="20"/>
  <c r="C437" i="20"/>
  <c r="A437" i="20"/>
  <c r="R436" i="20"/>
  <c r="O436" i="20" a="1"/>
  <c r="O436" i="20" s="1"/>
  <c r="N436" i="20"/>
  <c r="M436" i="20"/>
  <c r="L436" i="20" a="1"/>
  <c r="L436" i="20" s="1"/>
  <c r="K436" i="20"/>
  <c r="J436" i="20"/>
  <c r="I436" i="20"/>
  <c r="H436" i="20"/>
  <c r="D436" i="20"/>
  <c r="C436" i="20"/>
  <c r="A436" i="20"/>
  <c r="R435" i="20"/>
  <c r="O435" i="20" a="1"/>
  <c r="O435" i="20" s="1"/>
  <c r="N435" i="20"/>
  <c r="M435" i="20"/>
  <c r="L435" i="20" a="1"/>
  <c r="L435" i="20" s="1"/>
  <c r="K435" i="20"/>
  <c r="J435" i="20"/>
  <c r="I435" i="20"/>
  <c r="H435" i="20"/>
  <c r="D435" i="20"/>
  <c r="A435" i="20"/>
  <c r="R434" i="20"/>
  <c r="O434" i="20" a="1"/>
  <c r="O434" i="20" s="1"/>
  <c r="N434" i="20"/>
  <c r="M434" i="20"/>
  <c r="L434" i="20" a="1"/>
  <c r="L434" i="20" s="1"/>
  <c r="K434" i="20"/>
  <c r="J434" i="20"/>
  <c r="I434" i="20"/>
  <c r="H434" i="20"/>
  <c r="D434" i="20"/>
  <c r="A434" i="20"/>
  <c r="R433" i="20"/>
  <c r="O433" i="20" a="1"/>
  <c r="O433" i="20" s="1"/>
  <c r="N433" i="20"/>
  <c r="M433" i="20"/>
  <c r="L433" i="20" a="1"/>
  <c r="L433" i="20" s="1"/>
  <c r="K433" i="20"/>
  <c r="J433" i="20"/>
  <c r="I433" i="20"/>
  <c r="H433" i="20"/>
  <c r="D433" i="20"/>
  <c r="A433" i="20"/>
  <c r="R432" i="20"/>
  <c r="O432" i="20" a="1"/>
  <c r="O432" i="20" s="1"/>
  <c r="N432" i="20"/>
  <c r="M432" i="20"/>
  <c r="L432" i="20" a="1"/>
  <c r="L432" i="20" s="1"/>
  <c r="K432" i="20"/>
  <c r="J432" i="20"/>
  <c r="I432" i="20"/>
  <c r="H432" i="20"/>
  <c r="D432" i="20"/>
  <c r="C432" i="20"/>
  <c r="A432" i="20"/>
  <c r="R431" i="20"/>
  <c r="O431" i="20" a="1"/>
  <c r="O431" i="20" s="1"/>
  <c r="N431" i="20"/>
  <c r="M431" i="20"/>
  <c r="L431" i="20" a="1"/>
  <c r="L431" i="20" s="1"/>
  <c r="K431" i="20"/>
  <c r="J431" i="20"/>
  <c r="I431" i="20"/>
  <c r="H431" i="20"/>
  <c r="D431" i="20"/>
  <c r="C431" i="20"/>
  <c r="A431" i="20"/>
  <c r="R430" i="20"/>
  <c r="O430" i="20" a="1"/>
  <c r="O430" i="20" s="1"/>
  <c r="N430" i="20"/>
  <c r="M430" i="20"/>
  <c r="L430" i="20" a="1"/>
  <c r="L430" i="20" s="1"/>
  <c r="K430" i="20"/>
  <c r="J430" i="20"/>
  <c r="I430" i="20"/>
  <c r="H430" i="20"/>
  <c r="D430" i="20"/>
  <c r="C430" i="20"/>
  <c r="A430" i="20"/>
  <c r="R429" i="20"/>
  <c r="O429" i="20" a="1"/>
  <c r="O429" i="20" s="1"/>
  <c r="N429" i="20"/>
  <c r="M429" i="20"/>
  <c r="L429" i="20" a="1"/>
  <c r="L429" i="20" s="1"/>
  <c r="K429" i="20"/>
  <c r="J429" i="20"/>
  <c r="I429" i="20"/>
  <c r="H429" i="20"/>
  <c r="D429" i="20"/>
  <c r="C429" i="20"/>
  <c r="A429" i="20"/>
  <c r="R428" i="20"/>
  <c r="O428" i="20" a="1"/>
  <c r="O428" i="20" s="1"/>
  <c r="N428" i="20"/>
  <c r="M428" i="20"/>
  <c r="L428" i="20" a="1"/>
  <c r="L428" i="20" s="1"/>
  <c r="K428" i="20"/>
  <c r="J428" i="20"/>
  <c r="I428" i="20"/>
  <c r="H428" i="20"/>
  <c r="D428" i="20"/>
  <c r="C428" i="20"/>
  <c r="A428" i="20"/>
  <c r="R427" i="20"/>
  <c r="O427" i="20" a="1"/>
  <c r="O427" i="20" s="1"/>
  <c r="N427" i="20"/>
  <c r="M427" i="20"/>
  <c r="L427" i="20" a="1"/>
  <c r="L427" i="20" s="1"/>
  <c r="K427" i="20"/>
  <c r="J427" i="20"/>
  <c r="I427" i="20"/>
  <c r="H427" i="20"/>
  <c r="D427" i="20"/>
  <c r="C427" i="20"/>
  <c r="A427" i="20"/>
  <c r="R426" i="20"/>
  <c r="O426" i="20" a="1"/>
  <c r="O426" i="20" s="1"/>
  <c r="N426" i="20"/>
  <c r="M426" i="20"/>
  <c r="L426" i="20" a="1"/>
  <c r="L426" i="20" s="1"/>
  <c r="K426" i="20"/>
  <c r="J426" i="20"/>
  <c r="I426" i="20"/>
  <c r="H426" i="20"/>
  <c r="D426" i="20"/>
  <c r="A426" i="20"/>
  <c r="R425" i="20"/>
  <c r="O425" i="20" a="1"/>
  <c r="O425" i="20" s="1"/>
  <c r="N425" i="20"/>
  <c r="M425" i="20"/>
  <c r="L425" i="20" a="1"/>
  <c r="L425" i="20" s="1"/>
  <c r="K425" i="20"/>
  <c r="J425" i="20"/>
  <c r="I425" i="20"/>
  <c r="H425" i="20"/>
  <c r="D425" i="20"/>
  <c r="C425" i="20"/>
  <c r="A425" i="20"/>
  <c r="R424" i="20"/>
  <c r="O424" i="20" a="1"/>
  <c r="O424" i="20" s="1"/>
  <c r="N424" i="20"/>
  <c r="M424" i="20"/>
  <c r="L424" i="20" a="1"/>
  <c r="L424" i="20" s="1"/>
  <c r="K424" i="20"/>
  <c r="J424" i="20"/>
  <c r="I424" i="20"/>
  <c r="H424" i="20"/>
  <c r="D424" i="20"/>
  <c r="C424" i="20"/>
  <c r="A424" i="20"/>
  <c r="R423" i="20"/>
  <c r="O423" i="20" a="1"/>
  <c r="O423" i="20" s="1"/>
  <c r="N423" i="20"/>
  <c r="M423" i="20"/>
  <c r="L423" i="20" a="1"/>
  <c r="L423" i="20" s="1"/>
  <c r="K423" i="20"/>
  <c r="J423" i="20"/>
  <c r="I423" i="20"/>
  <c r="H423" i="20"/>
  <c r="D423" i="20"/>
  <c r="C423" i="20"/>
  <c r="A423" i="20"/>
  <c r="R422" i="20"/>
  <c r="O422" i="20" a="1"/>
  <c r="O422" i="20" s="1"/>
  <c r="N422" i="20"/>
  <c r="M422" i="20"/>
  <c r="L422" i="20" a="1"/>
  <c r="L422" i="20" s="1"/>
  <c r="K422" i="20"/>
  <c r="J422" i="20"/>
  <c r="I422" i="20"/>
  <c r="H422" i="20"/>
  <c r="D422" i="20"/>
  <c r="C422" i="20"/>
  <c r="A422" i="20"/>
  <c r="R421" i="20"/>
  <c r="O421" i="20" a="1"/>
  <c r="O421" i="20" s="1"/>
  <c r="N421" i="20"/>
  <c r="M421" i="20"/>
  <c r="L421" i="20" a="1"/>
  <c r="L421" i="20" s="1"/>
  <c r="K421" i="20"/>
  <c r="J421" i="20"/>
  <c r="I421" i="20"/>
  <c r="H421" i="20"/>
  <c r="D421" i="20"/>
  <c r="C421" i="20"/>
  <c r="A421" i="20"/>
  <c r="R420" i="20"/>
  <c r="O420" i="20" a="1"/>
  <c r="O420" i="20" s="1"/>
  <c r="N420" i="20"/>
  <c r="M420" i="20"/>
  <c r="L420" i="20" a="1"/>
  <c r="L420" i="20" s="1"/>
  <c r="K420" i="20"/>
  <c r="J420" i="20"/>
  <c r="I420" i="20"/>
  <c r="H420" i="20"/>
  <c r="D420" i="20"/>
  <c r="C420" i="20"/>
  <c r="A420" i="20"/>
  <c r="R419" i="20"/>
  <c r="O419" i="20" a="1"/>
  <c r="O419" i="20" s="1"/>
  <c r="N419" i="20"/>
  <c r="M419" i="20"/>
  <c r="L419" i="20" a="1"/>
  <c r="L419" i="20" s="1"/>
  <c r="K419" i="20"/>
  <c r="J419" i="20"/>
  <c r="I419" i="20"/>
  <c r="H419" i="20"/>
  <c r="D419" i="20"/>
  <c r="C419" i="20"/>
  <c r="A419" i="20"/>
  <c r="R418" i="20"/>
  <c r="O418" i="20" a="1"/>
  <c r="O418" i="20" s="1"/>
  <c r="N418" i="20"/>
  <c r="M418" i="20"/>
  <c r="L418" i="20" a="1"/>
  <c r="L418" i="20" s="1"/>
  <c r="K418" i="20"/>
  <c r="J418" i="20"/>
  <c r="I418" i="20"/>
  <c r="H418" i="20"/>
  <c r="D418" i="20"/>
  <c r="C418" i="20"/>
  <c r="A418" i="20"/>
  <c r="R417" i="20"/>
  <c r="O417" i="20" a="1"/>
  <c r="O417" i="20" s="1"/>
  <c r="N417" i="20"/>
  <c r="M417" i="20"/>
  <c r="L417" i="20" a="1"/>
  <c r="L417" i="20" s="1"/>
  <c r="K417" i="20"/>
  <c r="J417" i="20"/>
  <c r="I417" i="20"/>
  <c r="H417" i="20"/>
  <c r="D417" i="20"/>
  <c r="C417" i="20"/>
  <c r="A417" i="20"/>
  <c r="R416" i="20"/>
  <c r="O416" i="20" a="1"/>
  <c r="O416" i="20" s="1"/>
  <c r="N416" i="20"/>
  <c r="M416" i="20"/>
  <c r="L416" i="20" a="1"/>
  <c r="L416" i="20" s="1"/>
  <c r="K416" i="20"/>
  <c r="J416" i="20"/>
  <c r="I416" i="20"/>
  <c r="H416" i="20"/>
  <c r="D416" i="20"/>
  <c r="C416" i="20"/>
  <c r="A416" i="20"/>
  <c r="R415" i="20"/>
  <c r="O415" i="20" a="1"/>
  <c r="O415" i="20" s="1"/>
  <c r="N415" i="20"/>
  <c r="M415" i="20"/>
  <c r="L415" i="20" a="1"/>
  <c r="L415" i="20" s="1"/>
  <c r="K415" i="20"/>
  <c r="J415" i="20"/>
  <c r="I415" i="20"/>
  <c r="H415" i="20"/>
  <c r="D415" i="20"/>
  <c r="C415" i="20"/>
  <c r="A415" i="20"/>
  <c r="R414" i="20"/>
  <c r="O414" i="20" a="1"/>
  <c r="O414" i="20" s="1"/>
  <c r="N414" i="20"/>
  <c r="M414" i="20"/>
  <c r="L414" i="20" a="1"/>
  <c r="L414" i="20" s="1"/>
  <c r="K414" i="20"/>
  <c r="J414" i="20"/>
  <c r="I414" i="20"/>
  <c r="H414" i="20"/>
  <c r="D414" i="20"/>
  <c r="C414" i="20"/>
  <c r="A414" i="20"/>
  <c r="R413" i="20"/>
  <c r="O413" i="20" a="1"/>
  <c r="O413" i="20" s="1"/>
  <c r="N413" i="20"/>
  <c r="M413" i="20"/>
  <c r="L413" i="20" a="1"/>
  <c r="L413" i="20" s="1"/>
  <c r="K413" i="20"/>
  <c r="J413" i="20"/>
  <c r="I413" i="20"/>
  <c r="H413" i="20"/>
  <c r="D413" i="20"/>
  <c r="C413" i="20"/>
  <c r="A413" i="20"/>
  <c r="R412" i="20"/>
  <c r="O412" i="20" a="1"/>
  <c r="O412" i="20" s="1"/>
  <c r="N412" i="20"/>
  <c r="M412" i="20"/>
  <c r="L412" i="20" a="1"/>
  <c r="L412" i="20" s="1"/>
  <c r="K412" i="20"/>
  <c r="J412" i="20"/>
  <c r="I412" i="20"/>
  <c r="H412" i="20"/>
  <c r="D412" i="20"/>
  <c r="C412" i="20"/>
  <c r="A412" i="20"/>
  <c r="R411" i="20"/>
  <c r="O411" i="20" a="1"/>
  <c r="O411" i="20" s="1"/>
  <c r="N411" i="20"/>
  <c r="M411" i="20"/>
  <c r="L411" i="20" a="1"/>
  <c r="L411" i="20" s="1"/>
  <c r="K411" i="20"/>
  <c r="J411" i="20"/>
  <c r="I411" i="20"/>
  <c r="H411" i="20"/>
  <c r="D411" i="20"/>
  <c r="C411" i="20"/>
  <c r="A411" i="20"/>
  <c r="R410" i="20"/>
  <c r="O410" i="20" a="1"/>
  <c r="O410" i="20" s="1"/>
  <c r="N410" i="20"/>
  <c r="M410" i="20"/>
  <c r="L410" i="20" a="1"/>
  <c r="L410" i="20" s="1"/>
  <c r="K410" i="20"/>
  <c r="J410" i="20"/>
  <c r="I410" i="20"/>
  <c r="H410" i="20"/>
  <c r="D410" i="20"/>
  <c r="C410" i="20"/>
  <c r="A410" i="20"/>
  <c r="R409" i="20"/>
  <c r="O409" i="20" a="1"/>
  <c r="O409" i="20" s="1"/>
  <c r="N409" i="20"/>
  <c r="M409" i="20"/>
  <c r="L409" i="20" a="1"/>
  <c r="L409" i="20" s="1"/>
  <c r="K409" i="20"/>
  <c r="J409" i="20"/>
  <c r="I409" i="20"/>
  <c r="H409" i="20"/>
  <c r="D409" i="20"/>
  <c r="A409" i="20"/>
  <c r="R408" i="20"/>
  <c r="O408" i="20" a="1"/>
  <c r="O408" i="20" s="1"/>
  <c r="N408" i="20"/>
  <c r="M408" i="20"/>
  <c r="L408" i="20" a="1"/>
  <c r="L408" i="20" s="1"/>
  <c r="K408" i="20"/>
  <c r="J408" i="20"/>
  <c r="I408" i="20"/>
  <c r="H408" i="20"/>
  <c r="D408" i="20"/>
  <c r="C408" i="20"/>
  <c r="A408" i="20"/>
  <c r="R407" i="20"/>
  <c r="O407" i="20" a="1"/>
  <c r="O407" i="20" s="1"/>
  <c r="N407" i="20"/>
  <c r="M407" i="20"/>
  <c r="L407" i="20" a="1"/>
  <c r="L407" i="20" s="1"/>
  <c r="K407" i="20"/>
  <c r="J407" i="20"/>
  <c r="I407" i="20"/>
  <c r="H407" i="20"/>
  <c r="D407" i="20"/>
  <c r="C407" i="20"/>
  <c r="A407" i="20"/>
  <c r="R406" i="20"/>
  <c r="O406" i="20" a="1"/>
  <c r="O406" i="20" s="1"/>
  <c r="N406" i="20"/>
  <c r="M406" i="20"/>
  <c r="L406" i="20" a="1"/>
  <c r="L406" i="20" s="1"/>
  <c r="K406" i="20"/>
  <c r="J406" i="20"/>
  <c r="I406" i="20"/>
  <c r="H406" i="20"/>
  <c r="D406" i="20"/>
  <c r="C406" i="20"/>
  <c r="A406" i="20"/>
  <c r="R405" i="20"/>
  <c r="O405" i="20" a="1"/>
  <c r="O405" i="20" s="1"/>
  <c r="N405" i="20"/>
  <c r="M405" i="20"/>
  <c r="L405" i="20" a="1"/>
  <c r="L405" i="20" s="1"/>
  <c r="K405" i="20"/>
  <c r="J405" i="20"/>
  <c r="I405" i="20"/>
  <c r="H405" i="20"/>
  <c r="D405" i="20"/>
  <c r="C405" i="20"/>
  <c r="A405" i="20"/>
  <c r="R404" i="20"/>
  <c r="O404" i="20" a="1"/>
  <c r="O404" i="20" s="1"/>
  <c r="N404" i="20"/>
  <c r="M404" i="20"/>
  <c r="L404" i="20" a="1"/>
  <c r="L404" i="20" s="1"/>
  <c r="K404" i="20"/>
  <c r="J404" i="20"/>
  <c r="I404" i="20"/>
  <c r="H404" i="20"/>
  <c r="D404" i="20"/>
  <c r="C404" i="20"/>
  <c r="A404" i="20"/>
  <c r="R403" i="20"/>
  <c r="O403" i="20" a="1"/>
  <c r="O403" i="20" s="1"/>
  <c r="N403" i="20"/>
  <c r="M403" i="20"/>
  <c r="L403" i="20" a="1"/>
  <c r="L403" i="20" s="1"/>
  <c r="K403" i="20"/>
  <c r="J403" i="20"/>
  <c r="I403" i="20"/>
  <c r="H403" i="20"/>
  <c r="D403" i="20"/>
  <c r="A403" i="20"/>
  <c r="R402" i="20"/>
  <c r="O402" i="20" a="1"/>
  <c r="O402" i="20" s="1"/>
  <c r="N402" i="20"/>
  <c r="M402" i="20"/>
  <c r="L402" i="20" a="1"/>
  <c r="L402" i="20" s="1"/>
  <c r="K402" i="20"/>
  <c r="J402" i="20"/>
  <c r="I402" i="20"/>
  <c r="H402" i="20"/>
  <c r="D402" i="20"/>
  <c r="C402" i="20"/>
  <c r="A402" i="20"/>
  <c r="R401" i="20"/>
  <c r="O401" i="20" a="1"/>
  <c r="O401" i="20" s="1"/>
  <c r="N401" i="20"/>
  <c r="M401" i="20"/>
  <c r="L401" i="20" a="1"/>
  <c r="L401" i="20" s="1"/>
  <c r="K401" i="20"/>
  <c r="J401" i="20"/>
  <c r="I401" i="20"/>
  <c r="H401" i="20"/>
  <c r="D401" i="20"/>
  <c r="A401" i="20"/>
  <c r="R400" i="20"/>
  <c r="O400" i="20" a="1"/>
  <c r="O400" i="20" s="1"/>
  <c r="N400" i="20"/>
  <c r="M400" i="20"/>
  <c r="L400" i="20" a="1"/>
  <c r="L400" i="20" s="1"/>
  <c r="K400" i="20"/>
  <c r="J400" i="20"/>
  <c r="I400" i="20"/>
  <c r="H400" i="20"/>
  <c r="D400" i="20"/>
  <c r="A400" i="20"/>
  <c r="R399" i="20"/>
  <c r="O399" i="20" a="1"/>
  <c r="O399" i="20" s="1"/>
  <c r="N399" i="20"/>
  <c r="M399" i="20"/>
  <c r="L399" i="20" a="1"/>
  <c r="L399" i="20" s="1"/>
  <c r="K399" i="20"/>
  <c r="J399" i="20"/>
  <c r="I399" i="20"/>
  <c r="H399" i="20"/>
  <c r="D399" i="20"/>
  <c r="A399" i="20"/>
  <c r="R398" i="20"/>
  <c r="O398" i="20" a="1"/>
  <c r="O398" i="20" s="1"/>
  <c r="N398" i="20"/>
  <c r="M398" i="20"/>
  <c r="L398" i="20" a="1"/>
  <c r="L398" i="20" s="1"/>
  <c r="K398" i="20"/>
  <c r="J398" i="20"/>
  <c r="I398" i="20"/>
  <c r="H398" i="20"/>
  <c r="D398" i="20"/>
  <c r="C398" i="20"/>
  <c r="A398" i="20"/>
  <c r="R397" i="20"/>
  <c r="O397" i="20" a="1"/>
  <c r="O397" i="20" s="1"/>
  <c r="N397" i="20"/>
  <c r="M397" i="20"/>
  <c r="L397" i="20" a="1"/>
  <c r="L397" i="20" s="1"/>
  <c r="K397" i="20"/>
  <c r="J397" i="20"/>
  <c r="I397" i="20"/>
  <c r="H397" i="20"/>
  <c r="D397" i="20"/>
  <c r="C397" i="20"/>
  <c r="A397" i="20"/>
  <c r="R396" i="20"/>
  <c r="O396" i="20" a="1"/>
  <c r="O396" i="20" s="1"/>
  <c r="N396" i="20"/>
  <c r="M396" i="20"/>
  <c r="L396" i="20" a="1"/>
  <c r="L396" i="20" s="1"/>
  <c r="K396" i="20"/>
  <c r="J396" i="20"/>
  <c r="I396" i="20"/>
  <c r="H396" i="20"/>
  <c r="D396" i="20"/>
  <c r="C396" i="20"/>
  <c r="A396" i="20"/>
  <c r="R395" i="20"/>
  <c r="O395" i="20" a="1"/>
  <c r="O395" i="20" s="1"/>
  <c r="N395" i="20"/>
  <c r="M395" i="20"/>
  <c r="L395" i="20" a="1"/>
  <c r="L395" i="20" s="1"/>
  <c r="K395" i="20"/>
  <c r="J395" i="20"/>
  <c r="I395" i="20"/>
  <c r="H395" i="20"/>
  <c r="D395" i="20"/>
  <c r="C395" i="20"/>
  <c r="A395" i="20"/>
  <c r="R394" i="20"/>
  <c r="O394" i="20" a="1"/>
  <c r="O394" i="20" s="1"/>
  <c r="N394" i="20"/>
  <c r="M394" i="20"/>
  <c r="L394" i="20" a="1"/>
  <c r="L394" i="20" s="1"/>
  <c r="K394" i="20"/>
  <c r="J394" i="20"/>
  <c r="I394" i="20"/>
  <c r="H394" i="20"/>
  <c r="D394" i="20"/>
  <c r="C394" i="20"/>
  <c r="A394" i="20"/>
  <c r="R393" i="20"/>
  <c r="O393" i="20" a="1"/>
  <c r="O393" i="20" s="1"/>
  <c r="N393" i="20"/>
  <c r="M393" i="20"/>
  <c r="L393" i="20" a="1"/>
  <c r="L393" i="20" s="1"/>
  <c r="K393" i="20"/>
  <c r="J393" i="20"/>
  <c r="I393" i="20"/>
  <c r="H393" i="20"/>
  <c r="D393" i="20"/>
  <c r="C393" i="20"/>
  <c r="A393" i="20"/>
  <c r="R392" i="20"/>
  <c r="O392" i="20" a="1"/>
  <c r="O392" i="20" s="1"/>
  <c r="N392" i="20"/>
  <c r="M392" i="20"/>
  <c r="L392" i="20" a="1"/>
  <c r="L392" i="20" s="1"/>
  <c r="K392" i="20"/>
  <c r="J392" i="20"/>
  <c r="I392" i="20"/>
  <c r="H392" i="20"/>
  <c r="D392" i="20"/>
  <c r="C392" i="20"/>
  <c r="A392" i="20"/>
  <c r="R391" i="20"/>
  <c r="O391" i="20" a="1"/>
  <c r="O391" i="20" s="1"/>
  <c r="N391" i="20"/>
  <c r="M391" i="20"/>
  <c r="L391" i="20" a="1"/>
  <c r="L391" i="20" s="1"/>
  <c r="K391" i="20"/>
  <c r="J391" i="20"/>
  <c r="I391" i="20"/>
  <c r="H391" i="20"/>
  <c r="D391" i="20"/>
  <c r="C391" i="20"/>
  <c r="A391" i="20"/>
  <c r="R390" i="20"/>
  <c r="O390" i="20" a="1"/>
  <c r="O390" i="20" s="1"/>
  <c r="N390" i="20"/>
  <c r="M390" i="20"/>
  <c r="L390" i="20" a="1"/>
  <c r="L390" i="20" s="1"/>
  <c r="K390" i="20"/>
  <c r="J390" i="20"/>
  <c r="I390" i="20"/>
  <c r="H390" i="20"/>
  <c r="D390" i="20"/>
  <c r="C390" i="20"/>
  <c r="A390" i="20"/>
  <c r="R389" i="20"/>
  <c r="O389" i="20" a="1"/>
  <c r="O389" i="20" s="1"/>
  <c r="N389" i="20"/>
  <c r="M389" i="20"/>
  <c r="L389" i="20" a="1"/>
  <c r="L389" i="20" s="1"/>
  <c r="K389" i="20"/>
  <c r="J389" i="20"/>
  <c r="I389" i="20"/>
  <c r="H389" i="20"/>
  <c r="D389" i="20"/>
  <c r="C389" i="20"/>
  <c r="A389" i="20"/>
  <c r="R388" i="20"/>
  <c r="O388" i="20" a="1"/>
  <c r="O388" i="20" s="1"/>
  <c r="N388" i="20"/>
  <c r="M388" i="20"/>
  <c r="L388" i="20" a="1"/>
  <c r="L388" i="20" s="1"/>
  <c r="K388" i="20"/>
  <c r="J388" i="20"/>
  <c r="I388" i="20"/>
  <c r="H388" i="20"/>
  <c r="D388" i="20"/>
  <c r="C388" i="20"/>
  <c r="A388" i="20"/>
  <c r="R387" i="20"/>
  <c r="O387" i="20" a="1"/>
  <c r="O387" i="20" s="1"/>
  <c r="N387" i="20"/>
  <c r="M387" i="20"/>
  <c r="L387" i="20" a="1"/>
  <c r="L387" i="20" s="1"/>
  <c r="K387" i="20"/>
  <c r="J387" i="20"/>
  <c r="I387" i="20"/>
  <c r="H387" i="20"/>
  <c r="D387" i="20"/>
  <c r="C387" i="20"/>
  <c r="A387" i="20"/>
  <c r="R386" i="20"/>
  <c r="O386" i="20" a="1"/>
  <c r="O386" i="20" s="1"/>
  <c r="N386" i="20"/>
  <c r="M386" i="20"/>
  <c r="L386" i="20" a="1"/>
  <c r="L386" i="20" s="1"/>
  <c r="K386" i="20"/>
  <c r="J386" i="20"/>
  <c r="I386" i="20"/>
  <c r="H386" i="20"/>
  <c r="D386" i="20"/>
  <c r="C386" i="20"/>
  <c r="A386" i="20"/>
  <c r="R385" i="20"/>
  <c r="O385" i="20" a="1"/>
  <c r="O385" i="20" s="1"/>
  <c r="N385" i="20"/>
  <c r="M385" i="20"/>
  <c r="L385" i="20" a="1"/>
  <c r="L385" i="20" s="1"/>
  <c r="K385" i="20"/>
  <c r="J385" i="20"/>
  <c r="I385" i="20"/>
  <c r="H385" i="20"/>
  <c r="D385" i="20"/>
  <c r="A385" i="20"/>
  <c r="R384" i="20"/>
  <c r="O384" i="20" a="1"/>
  <c r="O384" i="20" s="1"/>
  <c r="N384" i="20"/>
  <c r="M384" i="20"/>
  <c r="L384" i="20" a="1"/>
  <c r="L384" i="20" s="1"/>
  <c r="K384" i="20"/>
  <c r="J384" i="20"/>
  <c r="I384" i="20"/>
  <c r="H384" i="20"/>
  <c r="D384" i="20"/>
  <c r="C384" i="20"/>
  <c r="A384" i="20"/>
  <c r="R383" i="20"/>
  <c r="O383" i="20" a="1"/>
  <c r="O383" i="20" s="1"/>
  <c r="N383" i="20"/>
  <c r="M383" i="20"/>
  <c r="L383" i="20" a="1"/>
  <c r="L383" i="20" s="1"/>
  <c r="K383" i="20"/>
  <c r="J383" i="20"/>
  <c r="I383" i="20"/>
  <c r="H383" i="20"/>
  <c r="D383" i="20"/>
  <c r="A383" i="20"/>
  <c r="R382" i="20"/>
  <c r="O382" i="20" a="1"/>
  <c r="O382" i="20" s="1"/>
  <c r="N382" i="20"/>
  <c r="M382" i="20"/>
  <c r="L382" i="20" a="1"/>
  <c r="L382" i="20" s="1"/>
  <c r="K382" i="20"/>
  <c r="J382" i="20"/>
  <c r="I382" i="20"/>
  <c r="H382" i="20"/>
  <c r="D382" i="20"/>
  <c r="C382" i="20"/>
  <c r="A382" i="20"/>
  <c r="R381" i="20"/>
  <c r="O381" i="20" a="1"/>
  <c r="O381" i="20" s="1"/>
  <c r="N381" i="20"/>
  <c r="M381" i="20"/>
  <c r="L381" i="20" a="1"/>
  <c r="L381" i="20" s="1"/>
  <c r="K381" i="20"/>
  <c r="J381" i="20"/>
  <c r="I381" i="20"/>
  <c r="H381" i="20"/>
  <c r="D381" i="20"/>
  <c r="C381" i="20"/>
  <c r="A381" i="20"/>
  <c r="R380" i="20"/>
  <c r="O380" i="20" a="1"/>
  <c r="O380" i="20" s="1"/>
  <c r="N380" i="20"/>
  <c r="M380" i="20"/>
  <c r="L380" i="20" a="1"/>
  <c r="L380" i="20" s="1"/>
  <c r="K380" i="20"/>
  <c r="J380" i="20"/>
  <c r="I380" i="20"/>
  <c r="H380" i="20"/>
  <c r="D380" i="20"/>
  <c r="C380" i="20"/>
  <c r="A380" i="20"/>
  <c r="R379" i="20"/>
  <c r="O379" i="20" a="1"/>
  <c r="O379" i="20" s="1"/>
  <c r="N379" i="20"/>
  <c r="M379" i="20"/>
  <c r="L379" i="20" a="1"/>
  <c r="L379" i="20" s="1"/>
  <c r="K379" i="20"/>
  <c r="J379" i="20"/>
  <c r="I379" i="20"/>
  <c r="H379" i="20"/>
  <c r="D379" i="20"/>
  <c r="C379" i="20"/>
  <c r="A379" i="20"/>
  <c r="R378" i="20"/>
  <c r="O378" i="20" a="1"/>
  <c r="O378" i="20" s="1"/>
  <c r="N378" i="20"/>
  <c r="M378" i="20"/>
  <c r="L378" i="20" a="1"/>
  <c r="L378" i="20" s="1"/>
  <c r="K378" i="20"/>
  <c r="J378" i="20"/>
  <c r="I378" i="20"/>
  <c r="H378" i="20"/>
  <c r="D378" i="20"/>
  <c r="C378" i="20"/>
  <c r="A378" i="20"/>
  <c r="R377" i="20"/>
  <c r="O377" i="20" a="1"/>
  <c r="O377" i="20" s="1"/>
  <c r="N377" i="20"/>
  <c r="M377" i="20"/>
  <c r="L377" i="20" a="1"/>
  <c r="L377" i="20" s="1"/>
  <c r="K377" i="20"/>
  <c r="J377" i="20"/>
  <c r="I377" i="20"/>
  <c r="H377" i="20"/>
  <c r="D377" i="20"/>
  <c r="C377" i="20"/>
  <c r="A377" i="20"/>
  <c r="R376" i="20"/>
  <c r="O376" i="20" a="1"/>
  <c r="O376" i="20" s="1"/>
  <c r="N376" i="20"/>
  <c r="M376" i="20"/>
  <c r="L376" i="20" a="1"/>
  <c r="L376" i="20" s="1"/>
  <c r="K376" i="20"/>
  <c r="J376" i="20"/>
  <c r="I376" i="20"/>
  <c r="H376" i="20"/>
  <c r="D376" i="20"/>
  <c r="C376" i="20"/>
  <c r="A376" i="20"/>
  <c r="R375" i="20"/>
  <c r="O375" i="20" a="1"/>
  <c r="O375" i="20" s="1"/>
  <c r="N375" i="20"/>
  <c r="M375" i="20"/>
  <c r="L375" i="20" a="1"/>
  <c r="L375" i="20" s="1"/>
  <c r="K375" i="20"/>
  <c r="J375" i="20"/>
  <c r="I375" i="20"/>
  <c r="H375" i="20"/>
  <c r="D375" i="20"/>
  <c r="C375" i="20"/>
  <c r="A375" i="20"/>
  <c r="R374" i="20"/>
  <c r="O374" i="20" a="1"/>
  <c r="O374" i="20" s="1"/>
  <c r="N374" i="20"/>
  <c r="M374" i="20"/>
  <c r="L374" i="20" a="1"/>
  <c r="L374" i="20" s="1"/>
  <c r="K374" i="20"/>
  <c r="J374" i="20"/>
  <c r="I374" i="20"/>
  <c r="H374" i="20"/>
  <c r="D374" i="20"/>
  <c r="C374" i="20"/>
  <c r="A374" i="20"/>
  <c r="R373" i="20"/>
  <c r="O373" i="20" a="1"/>
  <c r="O373" i="20" s="1"/>
  <c r="N373" i="20"/>
  <c r="M373" i="20"/>
  <c r="L373" i="20" a="1"/>
  <c r="L373" i="20" s="1"/>
  <c r="K373" i="20"/>
  <c r="J373" i="20"/>
  <c r="I373" i="20"/>
  <c r="H373" i="20"/>
  <c r="D373" i="20"/>
  <c r="C373" i="20"/>
  <c r="A373" i="20"/>
  <c r="R372" i="20"/>
  <c r="O372" i="20" a="1"/>
  <c r="O372" i="20" s="1"/>
  <c r="N372" i="20"/>
  <c r="M372" i="20"/>
  <c r="L372" i="20" a="1"/>
  <c r="L372" i="20" s="1"/>
  <c r="K372" i="20"/>
  <c r="J372" i="20"/>
  <c r="I372" i="20"/>
  <c r="H372" i="20"/>
  <c r="D372" i="20"/>
  <c r="C372" i="20"/>
  <c r="A372" i="20"/>
  <c r="R371" i="20"/>
  <c r="O371" i="20" a="1"/>
  <c r="O371" i="20" s="1"/>
  <c r="N371" i="20"/>
  <c r="M371" i="20"/>
  <c r="L371" i="20" a="1"/>
  <c r="L371" i="20" s="1"/>
  <c r="K371" i="20"/>
  <c r="J371" i="20"/>
  <c r="I371" i="20"/>
  <c r="H371" i="20"/>
  <c r="D371" i="20"/>
  <c r="C371" i="20"/>
  <c r="A371" i="20"/>
  <c r="R370" i="20"/>
  <c r="O370" i="20" a="1"/>
  <c r="O370" i="20" s="1"/>
  <c r="N370" i="20"/>
  <c r="M370" i="20"/>
  <c r="L370" i="20" a="1"/>
  <c r="L370" i="20" s="1"/>
  <c r="K370" i="20"/>
  <c r="J370" i="20"/>
  <c r="I370" i="20"/>
  <c r="H370" i="20"/>
  <c r="D370" i="20"/>
  <c r="C370" i="20"/>
  <c r="A370" i="20"/>
  <c r="R369" i="20"/>
  <c r="O369" i="20" a="1"/>
  <c r="O369" i="20" s="1"/>
  <c r="N369" i="20"/>
  <c r="M369" i="20"/>
  <c r="L369" i="20" a="1"/>
  <c r="L369" i="20" s="1"/>
  <c r="K369" i="20"/>
  <c r="J369" i="20"/>
  <c r="I369" i="20"/>
  <c r="H369" i="20"/>
  <c r="D369" i="20"/>
  <c r="C369" i="20"/>
  <c r="A369" i="20"/>
  <c r="R368" i="20"/>
  <c r="O368" i="20" a="1"/>
  <c r="O368" i="20" s="1"/>
  <c r="N368" i="20"/>
  <c r="M368" i="20"/>
  <c r="L368" i="20" a="1"/>
  <c r="L368" i="20" s="1"/>
  <c r="K368" i="20"/>
  <c r="J368" i="20"/>
  <c r="I368" i="20"/>
  <c r="H368" i="20"/>
  <c r="D368" i="20"/>
  <c r="C368" i="20"/>
  <c r="A368" i="20"/>
  <c r="R367" i="20"/>
  <c r="O367" i="20" a="1"/>
  <c r="O367" i="20" s="1"/>
  <c r="N367" i="20"/>
  <c r="M367" i="20"/>
  <c r="L367" i="20" a="1"/>
  <c r="L367" i="20" s="1"/>
  <c r="K367" i="20"/>
  <c r="J367" i="20"/>
  <c r="I367" i="20"/>
  <c r="H367" i="20"/>
  <c r="D367" i="20"/>
  <c r="C367" i="20"/>
  <c r="A367" i="20"/>
  <c r="R366" i="20"/>
  <c r="O366" i="20" a="1"/>
  <c r="O366" i="20" s="1"/>
  <c r="N366" i="20"/>
  <c r="M366" i="20"/>
  <c r="L366" i="20" a="1"/>
  <c r="L366" i="20" s="1"/>
  <c r="K366" i="20"/>
  <c r="J366" i="20"/>
  <c r="I366" i="20"/>
  <c r="H366" i="20"/>
  <c r="D366" i="20"/>
  <c r="C366" i="20"/>
  <c r="A366" i="20"/>
  <c r="R365" i="20"/>
  <c r="O365" i="20" a="1"/>
  <c r="O365" i="20" s="1"/>
  <c r="N365" i="20"/>
  <c r="M365" i="20"/>
  <c r="L365" i="20" a="1"/>
  <c r="L365" i="20" s="1"/>
  <c r="K365" i="20"/>
  <c r="J365" i="20"/>
  <c r="I365" i="20"/>
  <c r="H365" i="20"/>
  <c r="D365" i="20"/>
  <c r="C365" i="20"/>
  <c r="A365" i="20"/>
  <c r="R364" i="20"/>
  <c r="O364" i="20" a="1"/>
  <c r="O364" i="20" s="1"/>
  <c r="N364" i="20"/>
  <c r="M364" i="20"/>
  <c r="L364" i="20" a="1"/>
  <c r="L364" i="20" s="1"/>
  <c r="K364" i="20"/>
  <c r="J364" i="20"/>
  <c r="I364" i="20"/>
  <c r="H364" i="20"/>
  <c r="D364" i="20"/>
  <c r="C364" i="20"/>
  <c r="A364" i="20"/>
  <c r="R363" i="20"/>
  <c r="O363" i="20" a="1"/>
  <c r="O363" i="20" s="1"/>
  <c r="N363" i="20"/>
  <c r="M363" i="20"/>
  <c r="L363" i="20" a="1"/>
  <c r="L363" i="20" s="1"/>
  <c r="K363" i="20"/>
  <c r="J363" i="20"/>
  <c r="I363" i="20"/>
  <c r="H363" i="20"/>
  <c r="D363" i="20"/>
  <c r="C363" i="20"/>
  <c r="A363" i="20"/>
  <c r="R362" i="20"/>
  <c r="O362" i="20" a="1"/>
  <c r="O362" i="20" s="1"/>
  <c r="N362" i="20"/>
  <c r="M362" i="20"/>
  <c r="L362" i="20" a="1"/>
  <c r="L362" i="20" s="1"/>
  <c r="K362" i="20"/>
  <c r="J362" i="20"/>
  <c r="I362" i="20"/>
  <c r="H362" i="20"/>
  <c r="D362" i="20"/>
  <c r="C362" i="20"/>
  <c r="A362" i="20"/>
  <c r="R361" i="20"/>
  <c r="O361" i="20" a="1"/>
  <c r="O361" i="20"/>
  <c r="N361" i="20"/>
  <c r="M361" i="20"/>
  <c r="L361" i="20" a="1"/>
  <c r="L361" i="20" s="1"/>
  <c r="K361" i="20"/>
  <c r="J361" i="20"/>
  <c r="I361" i="20"/>
  <c r="H361" i="20"/>
  <c r="D361" i="20"/>
  <c r="A361" i="20"/>
  <c r="R360" i="20"/>
  <c r="O360" i="20" a="1"/>
  <c r="O360" i="20" s="1"/>
  <c r="N360" i="20"/>
  <c r="M360" i="20"/>
  <c r="L360" i="20" a="1"/>
  <c r="L360" i="20" s="1"/>
  <c r="K360" i="20"/>
  <c r="J360" i="20"/>
  <c r="I360" i="20"/>
  <c r="H360" i="20"/>
  <c r="D360" i="20"/>
  <c r="C360" i="20"/>
  <c r="A360" i="20"/>
  <c r="R359" i="20"/>
  <c r="O359" i="20" a="1"/>
  <c r="O359" i="20" s="1"/>
  <c r="N359" i="20"/>
  <c r="M359" i="20"/>
  <c r="L359" i="20" a="1"/>
  <c r="L359" i="20" s="1"/>
  <c r="K359" i="20"/>
  <c r="J359" i="20"/>
  <c r="I359" i="20"/>
  <c r="H359" i="20"/>
  <c r="D359" i="20"/>
  <c r="C359" i="20"/>
  <c r="A359" i="20"/>
  <c r="R358" i="20"/>
  <c r="O358" i="20" a="1"/>
  <c r="O358" i="20" s="1"/>
  <c r="N358" i="20"/>
  <c r="M358" i="20"/>
  <c r="L358" i="20" a="1"/>
  <c r="L358" i="20" s="1"/>
  <c r="K358" i="20"/>
  <c r="J358" i="20"/>
  <c r="I358" i="20"/>
  <c r="H358" i="20"/>
  <c r="D358" i="20"/>
  <c r="C358" i="20"/>
  <c r="A358" i="20"/>
  <c r="R357" i="20"/>
  <c r="O357" i="20" a="1"/>
  <c r="O357" i="20" s="1"/>
  <c r="N357" i="20"/>
  <c r="M357" i="20"/>
  <c r="L357" i="20" a="1"/>
  <c r="L357" i="20" s="1"/>
  <c r="K357" i="20"/>
  <c r="J357" i="20"/>
  <c r="I357" i="20"/>
  <c r="H357" i="20"/>
  <c r="D357" i="20"/>
  <c r="C357" i="20"/>
  <c r="A357" i="20"/>
  <c r="R356" i="20"/>
  <c r="O356" i="20" a="1"/>
  <c r="O356" i="20" s="1"/>
  <c r="N356" i="20"/>
  <c r="M356" i="20"/>
  <c r="L356" i="20" a="1"/>
  <c r="L356" i="20"/>
  <c r="K356" i="20"/>
  <c r="J356" i="20"/>
  <c r="I356" i="20"/>
  <c r="H356" i="20"/>
  <c r="D356" i="20"/>
  <c r="C356" i="20"/>
  <c r="A356" i="20"/>
  <c r="R355" i="20"/>
  <c r="O355" i="20" a="1"/>
  <c r="O355" i="20" s="1"/>
  <c r="N355" i="20"/>
  <c r="M355" i="20"/>
  <c r="L355" i="20" a="1"/>
  <c r="L355" i="20" s="1"/>
  <c r="K355" i="20"/>
  <c r="J355" i="20"/>
  <c r="I355" i="20"/>
  <c r="H355" i="20"/>
  <c r="D355" i="20"/>
  <c r="C355" i="20"/>
  <c r="A355" i="20"/>
  <c r="R354" i="20"/>
  <c r="O354" i="20" a="1"/>
  <c r="O354" i="20" s="1"/>
  <c r="N354" i="20"/>
  <c r="M354" i="20"/>
  <c r="L354" i="20" a="1"/>
  <c r="L354" i="20" s="1"/>
  <c r="K354" i="20"/>
  <c r="J354" i="20"/>
  <c r="I354" i="20"/>
  <c r="H354" i="20"/>
  <c r="D354" i="20"/>
  <c r="C354" i="20"/>
  <c r="A354" i="20"/>
  <c r="R353" i="20"/>
  <c r="O353" i="20" a="1"/>
  <c r="O353" i="20" s="1"/>
  <c r="N353" i="20"/>
  <c r="M353" i="20"/>
  <c r="L353" i="20" a="1"/>
  <c r="L353" i="20" s="1"/>
  <c r="K353" i="20"/>
  <c r="J353" i="20"/>
  <c r="I353" i="20"/>
  <c r="H353" i="20"/>
  <c r="D353" i="20"/>
  <c r="C353" i="20"/>
  <c r="A353" i="20"/>
  <c r="R352" i="20"/>
  <c r="O352" i="20" a="1"/>
  <c r="O352" i="20" s="1"/>
  <c r="N352" i="20"/>
  <c r="M352" i="20"/>
  <c r="L352" i="20" a="1"/>
  <c r="L352" i="20" s="1"/>
  <c r="K352" i="20"/>
  <c r="J352" i="20"/>
  <c r="I352" i="20"/>
  <c r="H352" i="20"/>
  <c r="D352" i="20"/>
  <c r="C352" i="20"/>
  <c r="A352" i="20"/>
  <c r="R351" i="20"/>
  <c r="O351" i="20" a="1"/>
  <c r="O351" i="20" s="1"/>
  <c r="N351" i="20"/>
  <c r="M351" i="20"/>
  <c r="L351" i="20" a="1"/>
  <c r="L351" i="20" s="1"/>
  <c r="K351" i="20"/>
  <c r="J351" i="20"/>
  <c r="I351" i="20"/>
  <c r="H351" i="20"/>
  <c r="D351" i="20"/>
  <c r="C351" i="20"/>
  <c r="A351" i="20"/>
  <c r="R350" i="20"/>
  <c r="O350" i="20" a="1"/>
  <c r="O350" i="20" s="1"/>
  <c r="N350" i="20"/>
  <c r="M350" i="20"/>
  <c r="L350" i="20" a="1"/>
  <c r="L350" i="20" s="1"/>
  <c r="K350" i="20"/>
  <c r="J350" i="20"/>
  <c r="I350" i="20"/>
  <c r="H350" i="20"/>
  <c r="D350" i="20"/>
  <c r="C350" i="20"/>
  <c r="A350" i="20"/>
  <c r="R349" i="20"/>
  <c r="O349" i="20" a="1"/>
  <c r="O349" i="20" s="1"/>
  <c r="N349" i="20"/>
  <c r="M349" i="20"/>
  <c r="L349" i="20" a="1"/>
  <c r="L349" i="20" s="1"/>
  <c r="K349" i="20"/>
  <c r="J349" i="20"/>
  <c r="I349" i="20"/>
  <c r="H349" i="20"/>
  <c r="D349" i="20"/>
  <c r="C349" i="20"/>
  <c r="A349" i="20"/>
  <c r="R348" i="20"/>
  <c r="O348" i="20" a="1"/>
  <c r="O348" i="20" s="1"/>
  <c r="N348" i="20"/>
  <c r="M348" i="20"/>
  <c r="L348" i="20" a="1"/>
  <c r="L348" i="20" s="1"/>
  <c r="K348" i="20"/>
  <c r="J348" i="20"/>
  <c r="I348" i="20"/>
  <c r="H348" i="20"/>
  <c r="D348" i="20"/>
  <c r="C348" i="20"/>
  <c r="A348" i="20"/>
  <c r="R347" i="20"/>
  <c r="O347" i="20" a="1"/>
  <c r="O347" i="20" s="1"/>
  <c r="N347" i="20"/>
  <c r="M347" i="20"/>
  <c r="L347" i="20" a="1"/>
  <c r="L347" i="20" s="1"/>
  <c r="K347" i="20"/>
  <c r="J347" i="20"/>
  <c r="I347" i="20"/>
  <c r="H347" i="20"/>
  <c r="D347" i="20"/>
  <c r="C347" i="20"/>
  <c r="A347" i="20"/>
  <c r="R346" i="20"/>
  <c r="O346" i="20" a="1"/>
  <c r="O346" i="20" s="1"/>
  <c r="N346" i="20"/>
  <c r="M346" i="20"/>
  <c r="L346" i="20" a="1"/>
  <c r="L346" i="20" s="1"/>
  <c r="K346" i="20"/>
  <c r="J346" i="20"/>
  <c r="I346" i="20"/>
  <c r="H346" i="20"/>
  <c r="D346" i="20"/>
  <c r="C346" i="20"/>
  <c r="A346" i="20"/>
  <c r="R345" i="20"/>
  <c r="O345" i="20" a="1"/>
  <c r="O345" i="20" s="1"/>
  <c r="N345" i="20"/>
  <c r="M345" i="20"/>
  <c r="L345" i="20" a="1"/>
  <c r="L345" i="20" s="1"/>
  <c r="K345" i="20"/>
  <c r="J345" i="20"/>
  <c r="I345" i="20"/>
  <c r="H345" i="20"/>
  <c r="D345" i="20"/>
  <c r="C345" i="20"/>
  <c r="A345" i="20"/>
  <c r="R344" i="20"/>
  <c r="O344" i="20" a="1"/>
  <c r="O344" i="20" s="1"/>
  <c r="N344" i="20"/>
  <c r="M344" i="20"/>
  <c r="L344" i="20" a="1"/>
  <c r="L344" i="20" s="1"/>
  <c r="K344" i="20"/>
  <c r="J344" i="20"/>
  <c r="I344" i="20"/>
  <c r="H344" i="20"/>
  <c r="D344" i="20"/>
  <c r="C344" i="20"/>
  <c r="A344" i="20"/>
  <c r="R343" i="20"/>
  <c r="O343" i="20" a="1"/>
  <c r="O343" i="20" s="1"/>
  <c r="N343" i="20"/>
  <c r="M343" i="20"/>
  <c r="L343" i="20" a="1"/>
  <c r="L343" i="20" s="1"/>
  <c r="K343" i="20"/>
  <c r="J343" i="20"/>
  <c r="I343" i="20"/>
  <c r="H343" i="20"/>
  <c r="D343" i="20"/>
  <c r="C343" i="20"/>
  <c r="A343" i="20"/>
  <c r="R342" i="20"/>
  <c r="O342" i="20" a="1"/>
  <c r="O342" i="20" s="1"/>
  <c r="N342" i="20"/>
  <c r="M342" i="20"/>
  <c r="L342" i="20" a="1"/>
  <c r="L342" i="20" s="1"/>
  <c r="K342" i="20"/>
  <c r="J342" i="20"/>
  <c r="I342" i="20"/>
  <c r="H342" i="20"/>
  <c r="D342" i="20"/>
  <c r="C342" i="20"/>
  <c r="A342" i="20"/>
  <c r="R341" i="20"/>
  <c r="O341" i="20" a="1"/>
  <c r="O341" i="20" s="1"/>
  <c r="N341" i="20"/>
  <c r="M341" i="20"/>
  <c r="L341" i="20" a="1"/>
  <c r="L341" i="20" s="1"/>
  <c r="K341" i="20"/>
  <c r="J341" i="20"/>
  <c r="I341" i="20"/>
  <c r="H341" i="20"/>
  <c r="D341" i="20"/>
  <c r="C341" i="20"/>
  <c r="A341" i="20"/>
  <c r="R340" i="20"/>
  <c r="O340" i="20" a="1"/>
  <c r="O340" i="20" s="1"/>
  <c r="N340" i="20"/>
  <c r="M340" i="20"/>
  <c r="L340" i="20" a="1"/>
  <c r="L340" i="20" s="1"/>
  <c r="K340" i="20"/>
  <c r="J340" i="20"/>
  <c r="I340" i="20"/>
  <c r="H340" i="20"/>
  <c r="D340" i="20"/>
  <c r="A340" i="20"/>
  <c r="R339" i="20"/>
  <c r="O339" i="20" a="1"/>
  <c r="O339" i="20" s="1"/>
  <c r="N339" i="20"/>
  <c r="M339" i="20"/>
  <c r="L339" i="20" a="1"/>
  <c r="L339" i="20" s="1"/>
  <c r="K339" i="20"/>
  <c r="J339" i="20"/>
  <c r="I339" i="20"/>
  <c r="H339" i="20"/>
  <c r="D339" i="20"/>
  <c r="A339" i="20"/>
  <c r="R338" i="20"/>
  <c r="O338" i="20" a="1"/>
  <c r="O338" i="20" s="1"/>
  <c r="N338" i="20"/>
  <c r="M338" i="20"/>
  <c r="L338" i="20" a="1"/>
  <c r="L338" i="20" s="1"/>
  <c r="K338" i="20"/>
  <c r="J338" i="20"/>
  <c r="I338" i="20"/>
  <c r="H338" i="20"/>
  <c r="D338" i="20"/>
  <c r="A338" i="20"/>
  <c r="R337" i="20"/>
  <c r="O337" i="20" a="1"/>
  <c r="O337" i="20" s="1"/>
  <c r="N337" i="20"/>
  <c r="M337" i="20"/>
  <c r="L337" i="20" a="1"/>
  <c r="L337" i="20" s="1"/>
  <c r="K337" i="20"/>
  <c r="J337" i="20"/>
  <c r="I337" i="20"/>
  <c r="H337" i="20"/>
  <c r="D337" i="20"/>
  <c r="C337" i="20"/>
  <c r="A337" i="20"/>
  <c r="R336" i="20"/>
  <c r="O336" i="20" a="1"/>
  <c r="O336" i="20" s="1"/>
  <c r="N336" i="20"/>
  <c r="M336" i="20"/>
  <c r="L336" i="20" a="1"/>
  <c r="L336" i="20" s="1"/>
  <c r="K336" i="20"/>
  <c r="J336" i="20"/>
  <c r="I336" i="20"/>
  <c r="H336" i="20"/>
  <c r="D336" i="20"/>
  <c r="C336" i="20"/>
  <c r="A336" i="20"/>
  <c r="R335" i="20"/>
  <c r="O335" i="20" a="1"/>
  <c r="O335" i="20" s="1"/>
  <c r="N335" i="20"/>
  <c r="M335" i="20"/>
  <c r="L335" i="20" a="1"/>
  <c r="L335" i="20" s="1"/>
  <c r="K335" i="20"/>
  <c r="J335" i="20"/>
  <c r="I335" i="20"/>
  <c r="H335" i="20"/>
  <c r="D335" i="20"/>
  <c r="C335" i="20"/>
  <c r="A335" i="20"/>
  <c r="R334" i="20"/>
  <c r="O334" i="20" a="1"/>
  <c r="O334" i="20" s="1"/>
  <c r="N334" i="20"/>
  <c r="M334" i="20"/>
  <c r="L334" i="20" a="1"/>
  <c r="L334" i="20" s="1"/>
  <c r="K334" i="20"/>
  <c r="J334" i="20"/>
  <c r="I334" i="20"/>
  <c r="H334" i="20"/>
  <c r="D334" i="20"/>
  <c r="A334" i="20"/>
  <c r="R333" i="20"/>
  <c r="O333" i="20" a="1"/>
  <c r="O333" i="20" s="1"/>
  <c r="N333" i="20"/>
  <c r="M333" i="20"/>
  <c r="L333" i="20" a="1"/>
  <c r="L333" i="20" s="1"/>
  <c r="K333" i="20"/>
  <c r="J333" i="20"/>
  <c r="I333" i="20"/>
  <c r="H333" i="20"/>
  <c r="D333" i="20"/>
  <c r="C333" i="20"/>
  <c r="A333" i="20"/>
  <c r="R332" i="20"/>
  <c r="O332" i="20" a="1"/>
  <c r="O332" i="20" s="1"/>
  <c r="N332" i="20"/>
  <c r="M332" i="20"/>
  <c r="L332" i="20" a="1"/>
  <c r="L332" i="20" s="1"/>
  <c r="K332" i="20"/>
  <c r="J332" i="20"/>
  <c r="I332" i="20"/>
  <c r="H332" i="20"/>
  <c r="D332" i="20"/>
  <c r="C332" i="20"/>
  <c r="A332" i="20"/>
  <c r="R331" i="20"/>
  <c r="O331" i="20" a="1"/>
  <c r="O331" i="20" s="1"/>
  <c r="N331" i="20"/>
  <c r="M331" i="20"/>
  <c r="L331" i="20" a="1"/>
  <c r="L331" i="20" s="1"/>
  <c r="K331" i="20"/>
  <c r="J331" i="20"/>
  <c r="I331" i="20"/>
  <c r="H331" i="20"/>
  <c r="D331" i="20"/>
  <c r="C331" i="20"/>
  <c r="A331" i="20"/>
  <c r="R330" i="20"/>
  <c r="O330" i="20" a="1"/>
  <c r="O330" i="20" s="1"/>
  <c r="N330" i="20"/>
  <c r="M330" i="20"/>
  <c r="L330" i="20" a="1"/>
  <c r="L330" i="20" s="1"/>
  <c r="K330" i="20"/>
  <c r="J330" i="20"/>
  <c r="I330" i="20"/>
  <c r="H330" i="20"/>
  <c r="D330" i="20"/>
  <c r="A330" i="20"/>
  <c r="R329" i="20"/>
  <c r="O329" i="20" a="1"/>
  <c r="O329" i="20" s="1"/>
  <c r="N329" i="20"/>
  <c r="M329" i="20"/>
  <c r="L329" i="20" a="1"/>
  <c r="L329" i="20" s="1"/>
  <c r="K329" i="20"/>
  <c r="J329" i="20"/>
  <c r="I329" i="20"/>
  <c r="H329" i="20"/>
  <c r="D329" i="20"/>
  <c r="A329" i="20"/>
  <c r="R328" i="20"/>
  <c r="O328" i="20" a="1"/>
  <c r="O328" i="20" s="1"/>
  <c r="N328" i="20"/>
  <c r="M328" i="20"/>
  <c r="L328" i="20" a="1"/>
  <c r="L328" i="20" s="1"/>
  <c r="K328" i="20"/>
  <c r="J328" i="20"/>
  <c r="I328" i="20"/>
  <c r="H328" i="20"/>
  <c r="D328" i="20"/>
  <c r="C328" i="20"/>
  <c r="A328" i="20"/>
  <c r="R327" i="20"/>
  <c r="O327" i="20" a="1"/>
  <c r="O327" i="20" s="1"/>
  <c r="N327" i="20"/>
  <c r="M327" i="20"/>
  <c r="L327" i="20" a="1"/>
  <c r="L327" i="20" s="1"/>
  <c r="K327" i="20"/>
  <c r="J327" i="20"/>
  <c r="I327" i="20"/>
  <c r="H327" i="20"/>
  <c r="D327" i="20"/>
  <c r="C327" i="20"/>
  <c r="A327" i="20"/>
  <c r="R326" i="20"/>
  <c r="O326" i="20" a="1"/>
  <c r="O326" i="20" s="1"/>
  <c r="N326" i="20"/>
  <c r="M326" i="20"/>
  <c r="L326" i="20" a="1"/>
  <c r="L326" i="20" s="1"/>
  <c r="K326" i="20"/>
  <c r="J326" i="20"/>
  <c r="I326" i="20"/>
  <c r="H326" i="20"/>
  <c r="D326" i="20"/>
  <c r="C326" i="20"/>
  <c r="A326" i="20"/>
  <c r="R325" i="20"/>
  <c r="O325" i="20" a="1"/>
  <c r="O325" i="20" s="1"/>
  <c r="N325" i="20"/>
  <c r="M325" i="20"/>
  <c r="L325" i="20" a="1"/>
  <c r="L325" i="20" s="1"/>
  <c r="K325" i="20"/>
  <c r="J325" i="20"/>
  <c r="I325" i="20"/>
  <c r="H325" i="20"/>
  <c r="D325" i="20"/>
  <c r="C325" i="20"/>
  <c r="A325" i="20"/>
  <c r="R324" i="20"/>
  <c r="O324" i="20" a="1"/>
  <c r="O324" i="20" s="1"/>
  <c r="N324" i="20"/>
  <c r="M324" i="20"/>
  <c r="L324" i="20" a="1"/>
  <c r="L324" i="20" s="1"/>
  <c r="K324" i="20"/>
  <c r="J324" i="20"/>
  <c r="I324" i="20"/>
  <c r="H324" i="20"/>
  <c r="D324" i="20"/>
  <c r="A324" i="20"/>
  <c r="R323" i="20"/>
  <c r="O323" i="20" a="1"/>
  <c r="O323" i="20" s="1"/>
  <c r="N323" i="20"/>
  <c r="M323" i="20"/>
  <c r="L323" i="20" a="1"/>
  <c r="L323" i="20" s="1"/>
  <c r="K323" i="20"/>
  <c r="J323" i="20"/>
  <c r="I323" i="20"/>
  <c r="H323" i="20"/>
  <c r="D323" i="20"/>
  <c r="A323" i="20"/>
  <c r="R322" i="20"/>
  <c r="O322" i="20" a="1"/>
  <c r="O322" i="20" s="1"/>
  <c r="N322" i="20"/>
  <c r="M322" i="20"/>
  <c r="L322" i="20" a="1"/>
  <c r="L322" i="20" s="1"/>
  <c r="K322" i="20"/>
  <c r="J322" i="20"/>
  <c r="I322" i="20"/>
  <c r="H322" i="20"/>
  <c r="D322" i="20"/>
  <c r="C322" i="20"/>
  <c r="A322" i="20"/>
  <c r="R321" i="20"/>
  <c r="O321" i="20" a="1"/>
  <c r="O321" i="20" s="1"/>
  <c r="N321" i="20"/>
  <c r="M321" i="20"/>
  <c r="L321" i="20" a="1"/>
  <c r="L321" i="20" s="1"/>
  <c r="K321" i="20"/>
  <c r="J321" i="20"/>
  <c r="I321" i="20"/>
  <c r="H321" i="20"/>
  <c r="D321" i="20"/>
  <c r="A321" i="20"/>
  <c r="R320" i="20"/>
  <c r="O320" i="20" a="1"/>
  <c r="O320" i="20" s="1"/>
  <c r="N320" i="20"/>
  <c r="M320" i="20"/>
  <c r="L320" i="20" a="1"/>
  <c r="L320" i="20" s="1"/>
  <c r="K320" i="20"/>
  <c r="J320" i="20"/>
  <c r="I320" i="20"/>
  <c r="H320" i="20"/>
  <c r="D320" i="20"/>
  <c r="C320" i="20"/>
  <c r="A320" i="20"/>
  <c r="R319" i="20"/>
  <c r="O319" i="20" a="1"/>
  <c r="O319" i="20" s="1"/>
  <c r="N319" i="20"/>
  <c r="M319" i="20"/>
  <c r="L319" i="20" a="1"/>
  <c r="L319" i="20" s="1"/>
  <c r="K319" i="20"/>
  <c r="J319" i="20"/>
  <c r="I319" i="20"/>
  <c r="H319" i="20"/>
  <c r="D319" i="20"/>
  <c r="C319" i="20"/>
  <c r="A319" i="20"/>
  <c r="R318" i="20"/>
  <c r="O318" i="20" a="1"/>
  <c r="O318" i="20" s="1"/>
  <c r="N318" i="20"/>
  <c r="M318" i="20"/>
  <c r="L318" i="20" a="1"/>
  <c r="L318" i="20" s="1"/>
  <c r="K318" i="20"/>
  <c r="J318" i="20"/>
  <c r="I318" i="20"/>
  <c r="H318" i="20"/>
  <c r="D318" i="20"/>
  <c r="A318" i="20"/>
  <c r="R317" i="20"/>
  <c r="O317" i="20" a="1"/>
  <c r="O317" i="20" s="1"/>
  <c r="N317" i="20"/>
  <c r="M317" i="20"/>
  <c r="L317" i="20" a="1"/>
  <c r="L317" i="20" s="1"/>
  <c r="K317" i="20"/>
  <c r="J317" i="20"/>
  <c r="I317" i="20"/>
  <c r="H317" i="20"/>
  <c r="D317" i="20"/>
  <c r="C317" i="20"/>
  <c r="A317" i="20"/>
  <c r="R316" i="20"/>
  <c r="O316" i="20" a="1"/>
  <c r="O316" i="20" s="1"/>
  <c r="N316" i="20"/>
  <c r="M316" i="20"/>
  <c r="L316" i="20" a="1"/>
  <c r="L316" i="20" s="1"/>
  <c r="K316" i="20"/>
  <c r="J316" i="20"/>
  <c r="I316" i="20"/>
  <c r="H316" i="20"/>
  <c r="D316" i="20"/>
  <c r="A316" i="20"/>
  <c r="R315" i="20"/>
  <c r="O315" i="20" a="1"/>
  <c r="O315" i="20" s="1"/>
  <c r="N315" i="20"/>
  <c r="M315" i="20"/>
  <c r="L315" i="20" a="1"/>
  <c r="L315" i="20" s="1"/>
  <c r="K315" i="20"/>
  <c r="J315" i="20"/>
  <c r="I315" i="20"/>
  <c r="H315" i="20"/>
  <c r="D315" i="20"/>
  <c r="C315" i="20"/>
  <c r="A315" i="20"/>
  <c r="R314" i="20"/>
  <c r="O314" i="20" a="1"/>
  <c r="O314" i="20" s="1"/>
  <c r="N314" i="20"/>
  <c r="M314" i="20"/>
  <c r="L314" i="20" a="1"/>
  <c r="L314" i="20" s="1"/>
  <c r="K314" i="20"/>
  <c r="J314" i="20"/>
  <c r="I314" i="20"/>
  <c r="H314" i="20"/>
  <c r="D314" i="20"/>
  <c r="A314" i="20"/>
  <c r="R313" i="20"/>
  <c r="O313" i="20" a="1"/>
  <c r="O313" i="20" s="1"/>
  <c r="N313" i="20"/>
  <c r="M313" i="20"/>
  <c r="L313" i="20" a="1"/>
  <c r="L313" i="20" s="1"/>
  <c r="K313" i="20"/>
  <c r="J313" i="20"/>
  <c r="I313" i="20"/>
  <c r="H313" i="20"/>
  <c r="D313" i="20"/>
  <c r="C313" i="20"/>
  <c r="A313" i="20"/>
  <c r="R312" i="20"/>
  <c r="O312" i="20" a="1"/>
  <c r="O312" i="20" s="1"/>
  <c r="N312" i="20"/>
  <c r="M312" i="20"/>
  <c r="L312" i="20" a="1"/>
  <c r="L312" i="20" s="1"/>
  <c r="K312" i="20"/>
  <c r="J312" i="20"/>
  <c r="I312" i="20"/>
  <c r="H312" i="20"/>
  <c r="D312" i="20"/>
  <c r="C312" i="20"/>
  <c r="A312" i="20"/>
  <c r="R311" i="20"/>
  <c r="O311" i="20" a="1"/>
  <c r="O311" i="20" s="1"/>
  <c r="N311" i="20"/>
  <c r="M311" i="20"/>
  <c r="L311" i="20" a="1"/>
  <c r="L311" i="20" s="1"/>
  <c r="K311" i="20"/>
  <c r="J311" i="20"/>
  <c r="I311" i="20"/>
  <c r="H311" i="20"/>
  <c r="D311" i="20"/>
  <c r="C311" i="20"/>
  <c r="A311" i="20"/>
  <c r="R310" i="20"/>
  <c r="O310" i="20" a="1"/>
  <c r="O310" i="20" s="1"/>
  <c r="N310" i="20"/>
  <c r="M310" i="20"/>
  <c r="L310" i="20" a="1"/>
  <c r="L310" i="20" s="1"/>
  <c r="K310" i="20"/>
  <c r="J310" i="20"/>
  <c r="I310" i="20"/>
  <c r="H310" i="20"/>
  <c r="D310" i="20"/>
  <c r="C310" i="20"/>
  <c r="A310" i="20"/>
  <c r="R309" i="20"/>
  <c r="O309" i="20" a="1"/>
  <c r="O309" i="20" s="1"/>
  <c r="N309" i="20"/>
  <c r="M309" i="20"/>
  <c r="L309" i="20" a="1"/>
  <c r="L309" i="20" s="1"/>
  <c r="K309" i="20"/>
  <c r="J309" i="20"/>
  <c r="I309" i="20"/>
  <c r="H309" i="20"/>
  <c r="D309" i="20"/>
  <c r="C309" i="20"/>
  <c r="A309" i="20"/>
  <c r="R308" i="20"/>
  <c r="O308" i="20" a="1"/>
  <c r="O308" i="20" s="1"/>
  <c r="N308" i="20"/>
  <c r="M308" i="20"/>
  <c r="L308" i="20" a="1"/>
  <c r="L308" i="20" s="1"/>
  <c r="K308" i="20"/>
  <c r="J308" i="20"/>
  <c r="I308" i="20"/>
  <c r="H308" i="20"/>
  <c r="D308" i="20"/>
  <c r="C308" i="20"/>
  <c r="A308" i="20"/>
  <c r="R307" i="20"/>
  <c r="O307" i="20" a="1"/>
  <c r="O307" i="20" s="1"/>
  <c r="N307" i="20"/>
  <c r="M307" i="20"/>
  <c r="L307" i="20" a="1"/>
  <c r="L307" i="20" s="1"/>
  <c r="K307" i="20"/>
  <c r="J307" i="20"/>
  <c r="I307" i="20"/>
  <c r="H307" i="20"/>
  <c r="D307" i="20"/>
  <c r="C307" i="20"/>
  <c r="A307" i="20"/>
  <c r="R306" i="20"/>
  <c r="O306" i="20" a="1"/>
  <c r="O306" i="20" s="1"/>
  <c r="N306" i="20"/>
  <c r="M306" i="20"/>
  <c r="L306" i="20" a="1"/>
  <c r="L306" i="20" s="1"/>
  <c r="K306" i="20"/>
  <c r="J306" i="20"/>
  <c r="I306" i="20"/>
  <c r="H306" i="20"/>
  <c r="D306" i="20"/>
  <c r="C306" i="20"/>
  <c r="A306" i="20"/>
  <c r="R305" i="20"/>
  <c r="O305" i="20" a="1"/>
  <c r="O305" i="20" s="1"/>
  <c r="N305" i="20"/>
  <c r="M305" i="20"/>
  <c r="L305" i="20" a="1"/>
  <c r="L305" i="20" s="1"/>
  <c r="K305" i="20"/>
  <c r="J305" i="20"/>
  <c r="I305" i="20"/>
  <c r="H305" i="20"/>
  <c r="D305" i="20"/>
  <c r="C305" i="20"/>
  <c r="A305" i="20"/>
  <c r="R304" i="20"/>
  <c r="O304" i="20" a="1"/>
  <c r="O304" i="20" s="1"/>
  <c r="N304" i="20"/>
  <c r="M304" i="20"/>
  <c r="L304" i="20" a="1"/>
  <c r="L304" i="20" s="1"/>
  <c r="K304" i="20"/>
  <c r="J304" i="20"/>
  <c r="I304" i="20"/>
  <c r="H304" i="20"/>
  <c r="D304" i="20"/>
  <c r="C304" i="20"/>
  <c r="A304" i="20"/>
  <c r="R303" i="20"/>
  <c r="O303" i="20" a="1"/>
  <c r="O303" i="20" s="1"/>
  <c r="N303" i="20"/>
  <c r="M303" i="20"/>
  <c r="L303" i="20" a="1"/>
  <c r="L303" i="20" s="1"/>
  <c r="K303" i="20"/>
  <c r="J303" i="20"/>
  <c r="I303" i="20"/>
  <c r="H303" i="20"/>
  <c r="D303" i="20"/>
  <c r="C303" i="20"/>
  <c r="A303" i="20"/>
  <c r="R302" i="20"/>
  <c r="O302" i="20" a="1"/>
  <c r="O302" i="20" s="1"/>
  <c r="N302" i="20"/>
  <c r="M302" i="20"/>
  <c r="L302" i="20" a="1"/>
  <c r="L302" i="20" s="1"/>
  <c r="K302" i="20"/>
  <c r="J302" i="20"/>
  <c r="I302" i="20"/>
  <c r="H302" i="20"/>
  <c r="D302" i="20"/>
  <c r="C302" i="20"/>
  <c r="A302" i="20"/>
  <c r="R301" i="20"/>
  <c r="O301" i="20" a="1"/>
  <c r="O301" i="20" s="1"/>
  <c r="N301" i="20"/>
  <c r="M301" i="20"/>
  <c r="L301" i="20" a="1"/>
  <c r="L301" i="20" s="1"/>
  <c r="K301" i="20"/>
  <c r="J301" i="20"/>
  <c r="I301" i="20"/>
  <c r="H301" i="20"/>
  <c r="D301" i="20"/>
  <c r="C301" i="20"/>
  <c r="A301" i="20"/>
  <c r="R300" i="20"/>
  <c r="O300" i="20" a="1"/>
  <c r="O300" i="20" s="1"/>
  <c r="N300" i="20"/>
  <c r="M300" i="20"/>
  <c r="L300" i="20" a="1"/>
  <c r="L300" i="20" s="1"/>
  <c r="K300" i="20"/>
  <c r="J300" i="20"/>
  <c r="I300" i="20"/>
  <c r="H300" i="20"/>
  <c r="D300" i="20"/>
  <c r="C300" i="20"/>
  <c r="A300" i="20"/>
  <c r="R299" i="20"/>
  <c r="O299" i="20" a="1"/>
  <c r="O299" i="20" s="1"/>
  <c r="N299" i="20"/>
  <c r="M299" i="20"/>
  <c r="L299" i="20" a="1"/>
  <c r="L299" i="20" s="1"/>
  <c r="K299" i="20"/>
  <c r="J299" i="20"/>
  <c r="I299" i="20"/>
  <c r="H299" i="20"/>
  <c r="D299" i="20"/>
  <c r="C299" i="20"/>
  <c r="A299" i="20"/>
  <c r="R298" i="20"/>
  <c r="O298" i="20" a="1"/>
  <c r="O298" i="20" s="1"/>
  <c r="N298" i="20"/>
  <c r="M298" i="20"/>
  <c r="L298" i="20" a="1"/>
  <c r="L298" i="20" s="1"/>
  <c r="K298" i="20"/>
  <c r="J298" i="20"/>
  <c r="I298" i="20"/>
  <c r="H298" i="20"/>
  <c r="D298" i="20"/>
  <c r="C298" i="20"/>
  <c r="A298" i="20"/>
  <c r="R297" i="20"/>
  <c r="O297" i="20" a="1"/>
  <c r="O297" i="20" s="1"/>
  <c r="N297" i="20"/>
  <c r="M297" i="20"/>
  <c r="L297" i="20" a="1"/>
  <c r="L297" i="20" s="1"/>
  <c r="K297" i="20"/>
  <c r="J297" i="20"/>
  <c r="I297" i="20"/>
  <c r="H297" i="20"/>
  <c r="D297" i="20"/>
  <c r="C297" i="20"/>
  <c r="A297" i="20"/>
  <c r="R296" i="20"/>
  <c r="O296" i="20" a="1"/>
  <c r="O296" i="20"/>
  <c r="N296" i="20"/>
  <c r="M296" i="20"/>
  <c r="L296" i="20" a="1"/>
  <c r="L296" i="20" s="1"/>
  <c r="K296" i="20"/>
  <c r="J296" i="20"/>
  <c r="I296" i="20"/>
  <c r="H296" i="20"/>
  <c r="D296" i="20"/>
  <c r="C296" i="20"/>
  <c r="A296" i="20"/>
  <c r="R295" i="20"/>
  <c r="O295" i="20" a="1"/>
  <c r="O295" i="20" s="1"/>
  <c r="N295" i="20"/>
  <c r="M295" i="20"/>
  <c r="L295" i="20" a="1"/>
  <c r="L295" i="20" s="1"/>
  <c r="K295" i="20"/>
  <c r="J295" i="20"/>
  <c r="I295" i="20"/>
  <c r="H295" i="20"/>
  <c r="D295" i="20"/>
  <c r="C295" i="20"/>
  <c r="A295" i="20"/>
  <c r="R294" i="20"/>
  <c r="O294" i="20" a="1"/>
  <c r="O294" i="20" s="1"/>
  <c r="N294" i="20"/>
  <c r="M294" i="20"/>
  <c r="L294" i="20" a="1"/>
  <c r="L294" i="20" s="1"/>
  <c r="K294" i="20"/>
  <c r="J294" i="20"/>
  <c r="I294" i="20"/>
  <c r="H294" i="20"/>
  <c r="D294" i="20"/>
  <c r="C294" i="20"/>
  <c r="A294" i="20"/>
  <c r="R293" i="20"/>
  <c r="O293" i="20" a="1"/>
  <c r="O293" i="20" s="1"/>
  <c r="N293" i="20"/>
  <c r="M293" i="20"/>
  <c r="L293" i="20" a="1"/>
  <c r="L293" i="20" s="1"/>
  <c r="K293" i="20"/>
  <c r="J293" i="20"/>
  <c r="I293" i="20"/>
  <c r="H293" i="20"/>
  <c r="D293" i="20"/>
  <c r="C293" i="20"/>
  <c r="A293" i="20"/>
  <c r="R292" i="20"/>
  <c r="O292" i="20" a="1"/>
  <c r="O292" i="20" s="1"/>
  <c r="N292" i="20"/>
  <c r="M292" i="20"/>
  <c r="L292" i="20" a="1"/>
  <c r="L292" i="20" s="1"/>
  <c r="K292" i="20"/>
  <c r="J292" i="20"/>
  <c r="I292" i="20"/>
  <c r="H292" i="20"/>
  <c r="D292" i="20"/>
  <c r="C292" i="20"/>
  <c r="A292" i="20"/>
  <c r="R291" i="20"/>
  <c r="O291" i="20" a="1"/>
  <c r="O291" i="20" s="1"/>
  <c r="N291" i="20"/>
  <c r="M291" i="20"/>
  <c r="L291" i="20" a="1"/>
  <c r="L291" i="20" s="1"/>
  <c r="K291" i="20"/>
  <c r="J291" i="20"/>
  <c r="I291" i="20"/>
  <c r="H291" i="20"/>
  <c r="D291" i="20"/>
  <c r="C291" i="20"/>
  <c r="A291" i="20"/>
  <c r="R290" i="20"/>
  <c r="O290" i="20" a="1"/>
  <c r="O290" i="20" s="1"/>
  <c r="N290" i="20"/>
  <c r="M290" i="20"/>
  <c r="L290" i="20" a="1"/>
  <c r="L290" i="20" s="1"/>
  <c r="K290" i="20"/>
  <c r="J290" i="20"/>
  <c r="I290" i="20"/>
  <c r="H290" i="20"/>
  <c r="D290" i="20"/>
  <c r="C290" i="20"/>
  <c r="A290" i="20"/>
  <c r="R289" i="20"/>
  <c r="O289" i="20" a="1"/>
  <c r="O289" i="20" s="1"/>
  <c r="N289" i="20"/>
  <c r="M289" i="20"/>
  <c r="L289" i="20" a="1"/>
  <c r="L289" i="20" s="1"/>
  <c r="K289" i="20"/>
  <c r="J289" i="20"/>
  <c r="I289" i="20"/>
  <c r="H289" i="20"/>
  <c r="D289" i="20"/>
  <c r="C289" i="20"/>
  <c r="A289" i="20"/>
  <c r="R288" i="20"/>
  <c r="O288" i="20" a="1"/>
  <c r="O288" i="20" s="1"/>
  <c r="N288" i="20"/>
  <c r="M288" i="20"/>
  <c r="L288" i="20" a="1"/>
  <c r="L288" i="20" s="1"/>
  <c r="K288" i="20"/>
  <c r="J288" i="20"/>
  <c r="I288" i="20"/>
  <c r="H288" i="20"/>
  <c r="D288" i="20"/>
  <c r="C288" i="20"/>
  <c r="A288" i="20"/>
  <c r="R287" i="20"/>
  <c r="O287" i="20" a="1"/>
  <c r="O287" i="20" s="1"/>
  <c r="N287" i="20"/>
  <c r="M287" i="20"/>
  <c r="L287" i="20" a="1"/>
  <c r="L287" i="20" s="1"/>
  <c r="K287" i="20"/>
  <c r="J287" i="20"/>
  <c r="I287" i="20"/>
  <c r="H287" i="20"/>
  <c r="D287" i="20"/>
  <c r="C287" i="20"/>
  <c r="A287" i="20"/>
  <c r="R286" i="20"/>
  <c r="O286" i="20" a="1"/>
  <c r="O286" i="20" s="1"/>
  <c r="N286" i="20"/>
  <c r="M286" i="20"/>
  <c r="L286" i="20" a="1"/>
  <c r="L286" i="20" s="1"/>
  <c r="K286" i="20"/>
  <c r="J286" i="20"/>
  <c r="I286" i="20"/>
  <c r="H286" i="20"/>
  <c r="D286" i="20"/>
  <c r="C286" i="20"/>
  <c r="A286" i="20"/>
  <c r="R285" i="20"/>
  <c r="O285" i="20" a="1"/>
  <c r="O285" i="20" s="1"/>
  <c r="N285" i="20"/>
  <c r="M285" i="20"/>
  <c r="L285" i="20" a="1"/>
  <c r="L285" i="20" s="1"/>
  <c r="K285" i="20"/>
  <c r="J285" i="20"/>
  <c r="I285" i="20"/>
  <c r="H285" i="20"/>
  <c r="D285" i="20"/>
  <c r="C285" i="20"/>
  <c r="A285" i="20"/>
  <c r="R284" i="20"/>
  <c r="O284" i="20" a="1"/>
  <c r="O284" i="20" s="1"/>
  <c r="N284" i="20"/>
  <c r="M284" i="20"/>
  <c r="L284" i="20" a="1"/>
  <c r="L284" i="20" s="1"/>
  <c r="K284" i="20"/>
  <c r="J284" i="20"/>
  <c r="I284" i="20"/>
  <c r="H284" i="20"/>
  <c r="D284" i="20"/>
  <c r="C284" i="20"/>
  <c r="A284" i="20"/>
  <c r="R283" i="20"/>
  <c r="O283" i="20" a="1"/>
  <c r="O283" i="20" s="1"/>
  <c r="N283" i="20"/>
  <c r="M283" i="20"/>
  <c r="L283" i="20" a="1"/>
  <c r="L283" i="20" s="1"/>
  <c r="K283" i="20"/>
  <c r="J283" i="20"/>
  <c r="I283" i="20"/>
  <c r="H283" i="20"/>
  <c r="D283" i="20"/>
  <c r="C283" i="20"/>
  <c r="A283" i="20"/>
  <c r="R282" i="20"/>
  <c r="O282" i="20" a="1"/>
  <c r="O282" i="20" s="1"/>
  <c r="N282" i="20"/>
  <c r="M282" i="20"/>
  <c r="L282" i="20" a="1"/>
  <c r="L282" i="20" s="1"/>
  <c r="K282" i="20"/>
  <c r="J282" i="20"/>
  <c r="I282" i="20"/>
  <c r="H282" i="20"/>
  <c r="D282" i="20"/>
  <c r="A282" i="20"/>
  <c r="R281" i="20"/>
  <c r="O281" i="20" a="1"/>
  <c r="O281" i="20" s="1"/>
  <c r="N281" i="20"/>
  <c r="M281" i="20"/>
  <c r="L281" i="20" a="1"/>
  <c r="L281" i="20" s="1"/>
  <c r="K281" i="20"/>
  <c r="J281" i="20"/>
  <c r="I281" i="20"/>
  <c r="H281" i="20"/>
  <c r="D281" i="20"/>
  <c r="C281" i="20"/>
  <c r="A281" i="20"/>
  <c r="R280" i="20"/>
  <c r="O280" i="20" a="1"/>
  <c r="O280" i="20" s="1"/>
  <c r="N280" i="20"/>
  <c r="M280" i="20"/>
  <c r="L280" i="20" a="1"/>
  <c r="L280" i="20" s="1"/>
  <c r="K280" i="20"/>
  <c r="J280" i="20"/>
  <c r="I280" i="20"/>
  <c r="H280" i="20"/>
  <c r="D280" i="20"/>
  <c r="A280" i="20"/>
  <c r="R279" i="20"/>
  <c r="O279" i="20" a="1"/>
  <c r="O279" i="20" s="1"/>
  <c r="N279" i="20"/>
  <c r="M279" i="20"/>
  <c r="L279" i="20" a="1"/>
  <c r="L279" i="20" s="1"/>
  <c r="K279" i="20"/>
  <c r="J279" i="20"/>
  <c r="I279" i="20"/>
  <c r="H279" i="20"/>
  <c r="D279" i="20"/>
  <c r="C279" i="20"/>
  <c r="A279" i="20"/>
  <c r="R278" i="20"/>
  <c r="O278" i="20" a="1"/>
  <c r="O278" i="20" s="1"/>
  <c r="N278" i="20"/>
  <c r="M278" i="20"/>
  <c r="L278" i="20" a="1"/>
  <c r="L278" i="20" s="1"/>
  <c r="K278" i="20"/>
  <c r="J278" i="20"/>
  <c r="I278" i="20"/>
  <c r="H278" i="20"/>
  <c r="D278" i="20"/>
  <c r="C278" i="20"/>
  <c r="A278" i="20"/>
  <c r="R277" i="20"/>
  <c r="O277" i="20" a="1"/>
  <c r="O277" i="20" s="1"/>
  <c r="N277" i="20"/>
  <c r="M277" i="20"/>
  <c r="L277" i="20" a="1"/>
  <c r="L277" i="20" s="1"/>
  <c r="K277" i="20"/>
  <c r="J277" i="20"/>
  <c r="I277" i="20"/>
  <c r="H277" i="20"/>
  <c r="D277" i="20"/>
  <c r="A277" i="20"/>
  <c r="R276" i="20"/>
  <c r="O276" i="20" a="1"/>
  <c r="O276" i="20" s="1"/>
  <c r="N276" i="20"/>
  <c r="M276" i="20"/>
  <c r="L276" i="20" a="1"/>
  <c r="L276" i="20" s="1"/>
  <c r="K276" i="20"/>
  <c r="J276" i="20"/>
  <c r="I276" i="20"/>
  <c r="H276" i="20"/>
  <c r="D276" i="20"/>
  <c r="C276" i="20"/>
  <c r="A276" i="20"/>
  <c r="R275" i="20"/>
  <c r="O275" i="20" a="1"/>
  <c r="O275" i="20"/>
  <c r="N275" i="20"/>
  <c r="M275" i="20"/>
  <c r="L275" i="20" a="1"/>
  <c r="L275" i="20" s="1"/>
  <c r="K275" i="20"/>
  <c r="J275" i="20"/>
  <c r="I275" i="20"/>
  <c r="H275" i="20"/>
  <c r="D275" i="20"/>
  <c r="A275" i="20"/>
  <c r="R274" i="20"/>
  <c r="O274" i="20" a="1"/>
  <c r="O274" i="20" s="1"/>
  <c r="N274" i="20"/>
  <c r="M274" i="20"/>
  <c r="L274" i="20" a="1"/>
  <c r="L274" i="20" s="1"/>
  <c r="K274" i="20"/>
  <c r="J274" i="20"/>
  <c r="I274" i="20"/>
  <c r="H274" i="20"/>
  <c r="D274" i="20"/>
  <c r="C274" i="20"/>
  <c r="A274" i="20"/>
  <c r="R273" i="20"/>
  <c r="O273" i="20" a="1"/>
  <c r="O273" i="20" s="1"/>
  <c r="N273" i="20"/>
  <c r="M273" i="20"/>
  <c r="L273" i="20" a="1"/>
  <c r="L273" i="20" s="1"/>
  <c r="K273" i="20"/>
  <c r="J273" i="20"/>
  <c r="I273" i="20"/>
  <c r="H273" i="20"/>
  <c r="D273" i="20"/>
  <c r="C273" i="20"/>
  <c r="A273" i="20"/>
  <c r="R272" i="20"/>
  <c r="O272" i="20" a="1"/>
  <c r="O272" i="20"/>
  <c r="N272" i="20"/>
  <c r="M272" i="20"/>
  <c r="L272" i="20" a="1"/>
  <c r="L272" i="20" s="1"/>
  <c r="K272" i="20"/>
  <c r="J272" i="20"/>
  <c r="I272" i="20"/>
  <c r="H272" i="20"/>
  <c r="D272" i="20"/>
  <c r="C272" i="20"/>
  <c r="A272" i="20"/>
  <c r="R271" i="20"/>
  <c r="O271" i="20" a="1"/>
  <c r="O271" i="20" s="1"/>
  <c r="N271" i="20"/>
  <c r="M271" i="20"/>
  <c r="L271" i="20" a="1"/>
  <c r="L271" i="20" s="1"/>
  <c r="K271" i="20"/>
  <c r="J271" i="20"/>
  <c r="I271" i="20"/>
  <c r="H271" i="20"/>
  <c r="D271" i="20"/>
  <c r="C271" i="20"/>
  <c r="A271" i="20"/>
  <c r="R270" i="20"/>
  <c r="O270" i="20" a="1"/>
  <c r="O270" i="20" s="1"/>
  <c r="N270" i="20"/>
  <c r="M270" i="20"/>
  <c r="L270" i="20" a="1"/>
  <c r="L270" i="20" s="1"/>
  <c r="K270" i="20"/>
  <c r="J270" i="20"/>
  <c r="I270" i="20"/>
  <c r="H270" i="20"/>
  <c r="D270" i="20"/>
  <c r="C270" i="20"/>
  <c r="A270" i="20"/>
  <c r="R269" i="20"/>
  <c r="O269" i="20" a="1"/>
  <c r="O269" i="20" s="1"/>
  <c r="N269" i="20"/>
  <c r="M269" i="20"/>
  <c r="L269" i="20" a="1"/>
  <c r="L269" i="20" s="1"/>
  <c r="K269" i="20"/>
  <c r="J269" i="20"/>
  <c r="I269" i="20"/>
  <c r="H269" i="20"/>
  <c r="D269" i="20"/>
  <c r="C269" i="20"/>
  <c r="A269" i="20"/>
  <c r="R268" i="20"/>
  <c r="O268" i="20" a="1"/>
  <c r="O268" i="20" s="1"/>
  <c r="N268" i="20"/>
  <c r="M268" i="20"/>
  <c r="L268" i="20" a="1"/>
  <c r="L268" i="20" s="1"/>
  <c r="K268" i="20"/>
  <c r="J268" i="20"/>
  <c r="I268" i="20"/>
  <c r="H268" i="20"/>
  <c r="D268" i="20"/>
  <c r="C268" i="20"/>
  <c r="A268" i="20"/>
  <c r="R267" i="20"/>
  <c r="O267" i="20" a="1"/>
  <c r="O267" i="20" s="1"/>
  <c r="N267" i="20"/>
  <c r="M267" i="20"/>
  <c r="L267" i="20" a="1"/>
  <c r="L267" i="20" s="1"/>
  <c r="K267" i="20"/>
  <c r="J267" i="20"/>
  <c r="I267" i="20"/>
  <c r="H267" i="20"/>
  <c r="D267" i="20"/>
  <c r="C267" i="20"/>
  <c r="A267" i="20"/>
  <c r="R266" i="20"/>
  <c r="O266" i="20" a="1"/>
  <c r="O266" i="20" s="1"/>
  <c r="N266" i="20"/>
  <c r="M266" i="20"/>
  <c r="L266" i="20" a="1"/>
  <c r="L266" i="20" s="1"/>
  <c r="K266" i="20"/>
  <c r="J266" i="20"/>
  <c r="I266" i="20"/>
  <c r="H266" i="20"/>
  <c r="D266" i="20"/>
  <c r="C266" i="20"/>
  <c r="A266" i="20"/>
  <c r="R265" i="20"/>
  <c r="O265" i="20" a="1"/>
  <c r="O265" i="20" s="1"/>
  <c r="N265" i="20"/>
  <c r="M265" i="20"/>
  <c r="L265" i="20" a="1"/>
  <c r="L265" i="20" s="1"/>
  <c r="K265" i="20"/>
  <c r="J265" i="20"/>
  <c r="I265" i="20"/>
  <c r="H265" i="20"/>
  <c r="D265" i="20"/>
  <c r="C265" i="20"/>
  <c r="A265" i="20"/>
  <c r="R264" i="20"/>
  <c r="O264" i="20" a="1"/>
  <c r="O264" i="20" s="1"/>
  <c r="N264" i="20"/>
  <c r="M264" i="20"/>
  <c r="L264" i="20" a="1"/>
  <c r="L264" i="20" s="1"/>
  <c r="K264" i="20"/>
  <c r="J264" i="20"/>
  <c r="I264" i="20"/>
  <c r="H264" i="20"/>
  <c r="D264" i="20"/>
  <c r="C264" i="20"/>
  <c r="A264" i="20"/>
  <c r="R263" i="20"/>
  <c r="O263" i="20" a="1"/>
  <c r="O263" i="20" s="1"/>
  <c r="N263" i="20"/>
  <c r="M263" i="20"/>
  <c r="L263" i="20" a="1"/>
  <c r="L263" i="20" s="1"/>
  <c r="K263" i="20"/>
  <c r="J263" i="20"/>
  <c r="I263" i="20"/>
  <c r="H263" i="20"/>
  <c r="D263" i="20"/>
  <c r="C263" i="20"/>
  <c r="A263" i="20"/>
  <c r="R262" i="20"/>
  <c r="O262" i="20" a="1"/>
  <c r="O262" i="20" s="1"/>
  <c r="N262" i="20"/>
  <c r="M262" i="20"/>
  <c r="L262" i="20" a="1"/>
  <c r="L262" i="20" s="1"/>
  <c r="K262" i="20"/>
  <c r="J262" i="20"/>
  <c r="I262" i="20"/>
  <c r="H262" i="20"/>
  <c r="D262" i="20"/>
  <c r="C262" i="20"/>
  <c r="A262" i="20"/>
  <c r="R261" i="20"/>
  <c r="O261" i="20" a="1"/>
  <c r="O261" i="20" s="1"/>
  <c r="N261" i="20"/>
  <c r="M261" i="20"/>
  <c r="L261" i="20" a="1"/>
  <c r="L261" i="20" s="1"/>
  <c r="K261" i="20"/>
  <c r="J261" i="20"/>
  <c r="I261" i="20"/>
  <c r="H261" i="20"/>
  <c r="D261" i="20"/>
  <c r="A261" i="20"/>
  <c r="R260" i="20"/>
  <c r="O260" i="20" a="1"/>
  <c r="O260" i="20" s="1"/>
  <c r="N260" i="20"/>
  <c r="M260" i="20"/>
  <c r="L260" i="20" a="1"/>
  <c r="L260" i="20" s="1"/>
  <c r="K260" i="20"/>
  <c r="J260" i="20"/>
  <c r="I260" i="20"/>
  <c r="H260" i="20"/>
  <c r="D260" i="20"/>
  <c r="A260" i="20"/>
  <c r="R259" i="20"/>
  <c r="O259" i="20" a="1"/>
  <c r="O259" i="20" s="1"/>
  <c r="N259" i="20"/>
  <c r="M259" i="20"/>
  <c r="L259" i="20" a="1"/>
  <c r="L259" i="20" s="1"/>
  <c r="K259" i="20"/>
  <c r="J259" i="20"/>
  <c r="I259" i="20"/>
  <c r="H259" i="20"/>
  <c r="D259" i="20"/>
  <c r="C259" i="20"/>
  <c r="A259" i="20"/>
  <c r="R258" i="20"/>
  <c r="O258" i="20" a="1"/>
  <c r="O258" i="20" s="1"/>
  <c r="N258" i="20"/>
  <c r="M258" i="20"/>
  <c r="L258" i="20" a="1"/>
  <c r="L258" i="20" s="1"/>
  <c r="K258" i="20"/>
  <c r="J258" i="20"/>
  <c r="I258" i="20"/>
  <c r="H258" i="20"/>
  <c r="D258" i="20"/>
  <c r="A258" i="20"/>
  <c r="R257" i="20"/>
  <c r="O257" i="20" a="1"/>
  <c r="O257" i="20" s="1"/>
  <c r="N257" i="20"/>
  <c r="M257" i="20"/>
  <c r="L257" i="20" a="1"/>
  <c r="L257" i="20" s="1"/>
  <c r="K257" i="20"/>
  <c r="J257" i="20"/>
  <c r="I257" i="20"/>
  <c r="H257" i="20"/>
  <c r="D257" i="20"/>
  <c r="A257" i="20"/>
  <c r="R256" i="20"/>
  <c r="O256" i="20" a="1"/>
  <c r="O256" i="20" s="1"/>
  <c r="N256" i="20"/>
  <c r="M256" i="20"/>
  <c r="L256" i="20" a="1"/>
  <c r="L256" i="20" s="1"/>
  <c r="K256" i="20"/>
  <c r="J256" i="20"/>
  <c r="I256" i="20"/>
  <c r="H256" i="20"/>
  <c r="D256" i="20"/>
  <c r="C256" i="20"/>
  <c r="A256" i="20"/>
  <c r="R255" i="20"/>
  <c r="O255" i="20" a="1"/>
  <c r="O255" i="20" s="1"/>
  <c r="N255" i="20"/>
  <c r="M255" i="20"/>
  <c r="L255" i="20" a="1"/>
  <c r="L255" i="20" s="1"/>
  <c r="K255" i="20"/>
  <c r="J255" i="20"/>
  <c r="I255" i="20"/>
  <c r="H255" i="20"/>
  <c r="D255" i="20"/>
  <c r="C255" i="20"/>
  <c r="A255" i="20"/>
  <c r="R254" i="20"/>
  <c r="O254" i="20" a="1"/>
  <c r="O254" i="20" s="1"/>
  <c r="N254" i="20"/>
  <c r="M254" i="20"/>
  <c r="L254" i="20" a="1"/>
  <c r="L254" i="20" s="1"/>
  <c r="K254" i="20"/>
  <c r="J254" i="20"/>
  <c r="I254" i="20"/>
  <c r="H254" i="20"/>
  <c r="D254" i="20"/>
  <c r="A254" i="20"/>
  <c r="R253" i="20"/>
  <c r="O253" i="20" a="1"/>
  <c r="O253" i="20" s="1"/>
  <c r="N253" i="20"/>
  <c r="M253" i="20"/>
  <c r="L253" i="20" a="1"/>
  <c r="L253" i="20" s="1"/>
  <c r="K253" i="20"/>
  <c r="J253" i="20"/>
  <c r="I253" i="20"/>
  <c r="H253" i="20"/>
  <c r="D253" i="20"/>
  <c r="C253" i="20"/>
  <c r="A253" i="20"/>
  <c r="R252" i="20"/>
  <c r="O252" i="20" a="1"/>
  <c r="O252" i="20" s="1"/>
  <c r="N252" i="20"/>
  <c r="M252" i="20"/>
  <c r="L252" i="20" a="1"/>
  <c r="L252" i="20" s="1"/>
  <c r="K252" i="20"/>
  <c r="J252" i="20"/>
  <c r="I252" i="20"/>
  <c r="H252" i="20"/>
  <c r="D252" i="20"/>
  <c r="C252" i="20"/>
  <c r="A252" i="20"/>
  <c r="R251" i="20"/>
  <c r="O251" i="20" a="1"/>
  <c r="O251" i="20" s="1"/>
  <c r="N251" i="20"/>
  <c r="M251" i="20"/>
  <c r="L251" i="20" a="1"/>
  <c r="L251" i="20" s="1"/>
  <c r="K251" i="20"/>
  <c r="J251" i="20"/>
  <c r="I251" i="20"/>
  <c r="H251" i="20"/>
  <c r="D251" i="20"/>
  <c r="C251" i="20"/>
  <c r="A251" i="20"/>
  <c r="R250" i="20"/>
  <c r="O250" i="20" a="1"/>
  <c r="O250" i="20" s="1"/>
  <c r="N250" i="20"/>
  <c r="M250" i="20"/>
  <c r="L250" i="20" a="1"/>
  <c r="L250" i="20" s="1"/>
  <c r="K250" i="20"/>
  <c r="J250" i="20"/>
  <c r="I250" i="20"/>
  <c r="H250" i="20"/>
  <c r="D250" i="20"/>
  <c r="C250" i="20"/>
  <c r="A250" i="20"/>
  <c r="R249" i="20"/>
  <c r="O249" i="20" a="1"/>
  <c r="O249" i="20" s="1"/>
  <c r="N249" i="20"/>
  <c r="M249" i="20"/>
  <c r="L249" i="20" a="1"/>
  <c r="L249" i="20" s="1"/>
  <c r="K249" i="20"/>
  <c r="J249" i="20"/>
  <c r="I249" i="20"/>
  <c r="H249" i="20"/>
  <c r="D249" i="20"/>
  <c r="C249" i="20"/>
  <c r="A249" i="20"/>
  <c r="R248" i="20"/>
  <c r="O248" i="20" a="1"/>
  <c r="O248" i="20" s="1"/>
  <c r="N248" i="20"/>
  <c r="M248" i="20"/>
  <c r="L248" i="20" a="1"/>
  <c r="L248" i="20" s="1"/>
  <c r="K248" i="20"/>
  <c r="J248" i="20"/>
  <c r="I248" i="20"/>
  <c r="H248" i="20"/>
  <c r="D248" i="20"/>
  <c r="C248" i="20"/>
  <c r="A248" i="20"/>
  <c r="R247" i="20"/>
  <c r="O247" i="20" a="1"/>
  <c r="O247" i="20" s="1"/>
  <c r="N247" i="20"/>
  <c r="M247" i="20"/>
  <c r="L247" i="20" a="1"/>
  <c r="L247" i="20" s="1"/>
  <c r="K247" i="20"/>
  <c r="J247" i="20"/>
  <c r="I247" i="20"/>
  <c r="H247" i="20"/>
  <c r="D247" i="20"/>
  <c r="C247" i="20"/>
  <c r="A247" i="20"/>
  <c r="R246" i="20"/>
  <c r="O246" i="20" a="1"/>
  <c r="O246" i="20" s="1"/>
  <c r="N246" i="20"/>
  <c r="M246" i="20"/>
  <c r="L246" i="20" a="1"/>
  <c r="L246" i="20" s="1"/>
  <c r="K246" i="20"/>
  <c r="J246" i="20"/>
  <c r="I246" i="20"/>
  <c r="H246" i="20"/>
  <c r="D246" i="20"/>
  <c r="C246" i="20"/>
  <c r="A246" i="20"/>
  <c r="R245" i="20"/>
  <c r="O245" i="20" a="1"/>
  <c r="O245" i="20" s="1"/>
  <c r="N245" i="20"/>
  <c r="M245" i="20"/>
  <c r="L245" i="20" a="1"/>
  <c r="L245" i="20" s="1"/>
  <c r="K245" i="20"/>
  <c r="J245" i="20"/>
  <c r="I245" i="20"/>
  <c r="H245" i="20"/>
  <c r="D245" i="20"/>
  <c r="C245" i="20"/>
  <c r="A245" i="20"/>
  <c r="R244" i="20"/>
  <c r="O244" i="20" a="1"/>
  <c r="O244" i="20" s="1"/>
  <c r="N244" i="20"/>
  <c r="M244" i="20"/>
  <c r="L244" i="20" a="1"/>
  <c r="L244" i="20" s="1"/>
  <c r="K244" i="20"/>
  <c r="J244" i="20"/>
  <c r="I244" i="20"/>
  <c r="H244" i="20"/>
  <c r="D244" i="20"/>
  <c r="A244" i="20"/>
  <c r="R243" i="20"/>
  <c r="O243" i="20" a="1"/>
  <c r="O243" i="20" s="1"/>
  <c r="N243" i="20"/>
  <c r="M243" i="20"/>
  <c r="L243" i="20" a="1"/>
  <c r="L243" i="20" s="1"/>
  <c r="K243" i="20"/>
  <c r="J243" i="20"/>
  <c r="I243" i="20"/>
  <c r="H243" i="20"/>
  <c r="D243" i="20"/>
  <c r="C243" i="20"/>
  <c r="A243" i="20"/>
  <c r="R242" i="20"/>
  <c r="O242" i="20" a="1"/>
  <c r="O242" i="20" s="1"/>
  <c r="N242" i="20"/>
  <c r="M242" i="20"/>
  <c r="L242" i="20" a="1"/>
  <c r="L242" i="20" s="1"/>
  <c r="K242" i="20"/>
  <c r="J242" i="20"/>
  <c r="I242" i="20"/>
  <c r="H242" i="20"/>
  <c r="D242" i="20"/>
  <c r="A242" i="20"/>
  <c r="R241" i="20"/>
  <c r="O241" i="20" a="1"/>
  <c r="O241" i="20" s="1"/>
  <c r="N241" i="20"/>
  <c r="M241" i="20"/>
  <c r="L241" i="20" a="1"/>
  <c r="L241" i="20" s="1"/>
  <c r="K241" i="20"/>
  <c r="J241" i="20"/>
  <c r="I241" i="20"/>
  <c r="H241" i="20"/>
  <c r="D241" i="20"/>
  <c r="C241" i="20"/>
  <c r="A241" i="20"/>
  <c r="R240" i="20"/>
  <c r="O240" i="20" a="1"/>
  <c r="O240" i="20" s="1"/>
  <c r="N240" i="20"/>
  <c r="M240" i="20"/>
  <c r="L240" i="20" a="1"/>
  <c r="L240" i="20" s="1"/>
  <c r="K240" i="20"/>
  <c r="J240" i="20"/>
  <c r="I240" i="20"/>
  <c r="H240" i="20"/>
  <c r="D240" i="20"/>
  <c r="C240" i="20"/>
  <c r="A240" i="20"/>
  <c r="R239" i="20"/>
  <c r="O239" i="20" a="1"/>
  <c r="O239" i="20" s="1"/>
  <c r="N239" i="20"/>
  <c r="M239" i="20"/>
  <c r="L239" i="20" a="1"/>
  <c r="L239" i="20" s="1"/>
  <c r="K239" i="20"/>
  <c r="J239" i="20"/>
  <c r="I239" i="20"/>
  <c r="H239" i="20"/>
  <c r="D239" i="20"/>
  <c r="A239" i="20"/>
  <c r="R238" i="20"/>
  <c r="O238" i="20" a="1"/>
  <c r="O238" i="20" s="1"/>
  <c r="N238" i="20"/>
  <c r="M238" i="20"/>
  <c r="L238" i="20" a="1"/>
  <c r="L238" i="20" s="1"/>
  <c r="K238" i="20"/>
  <c r="J238" i="20"/>
  <c r="I238" i="20"/>
  <c r="H238" i="20"/>
  <c r="D238" i="20"/>
  <c r="A238" i="20"/>
  <c r="R237" i="20"/>
  <c r="O237" i="20" a="1"/>
  <c r="O237" i="20" s="1"/>
  <c r="N237" i="20"/>
  <c r="M237" i="20"/>
  <c r="L237" i="20" a="1"/>
  <c r="L237" i="20" s="1"/>
  <c r="K237" i="20"/>
  <c r="J237" i="20"/>
  <c r="I237" i="20"/>
  <c r="H237" i="20"/>
  <c r="D237" i="20"/>
  <c r="C237" i="20"/>
  <c r="A237" i="20"/>
  <c r="R236" i="20"/>
  <c r="O236" i="20" a="1"/>
  <c r="O236" i="20" s="1"/>
  <c r="N236" i="20"/>
  <c r="M236" i="20"/>
  <c r="L236" i="20" a="1"/>
  <c r="L236" i="20" s="1"/>
  <c r="K236" i="20"/>
  <c r="J236" i="20"/>
  <c r="I236" i="20"/>
  <c r="H236" i="20"/>
  <c r="D236" i="20"/>
  <c r="C236" i="20"/>
  <c r="A236" i="20"/>
  <c r="R235" i="20"/>
  <c r="O235" i="20" a="1"/>
  <c r="O235" i="20" s="1"/>
  <c r="N235" i="20"/>
  <c r="M235" i="20"/>
  <c r="L235" i="20" a="1"/>
  <c r="L235" i="20" s="1"/>
  <c r="K235" i="20"/>
  <c r="J235" i="20"/>
  <c r="I235" i="20"/>
  <c r="H235" i="20"/>
  <c r="D235" i="20"/>
  <c r="A235" i="20"/>
  <c r="R234" i="20"/>
  <c r="O234" i="20" a="1"/>
  <c r="O234" i="20" s="1"/>
  <c r="N234" i="20"/>
  <c r="M234" i="20"/>
  <c r="L234" i="20" a="1"/>
  <c r="L234" i="20" s="1"/>
  <c r="K234" i="20"/>
  <c r="J234" i="20"/>
  <c r="I234" i="20"/>
  <c r="H234" i="20"/>
  <c r="D234" i="20"/>
  <c r="C234" i="20"/>
  <c r="A234" i="20"/>
  <c r="R233" i="20"/>
  <c r="O233" i="20" a="1"/>
  <c r="O233" i="20" s="1"/>
  <c r="N233" i="20"/>
  <c r="M233" i="20"/>
  <c r="L233" i="20" a="1"/>
  <c r="L233" i="20" s="1"/>
  <c r="K233" i="20"/>
  <c r="J233" i="20"/>
  <c r="I233" i="20"/>
  <c r="H233" i="20"/>
  <c r="D233" i="20"/>
  <c r="C233" i="20"/>
  <c r="A233" i="20"/>
  <c r="R232" i="20"/>
  <c r="O232" i="20" a="1"/>
  <c r="O232" i="20" s="1"/>
  <c r="N232" i="20"/>
  <c r="M232" i="20"/>
  <c r="L232" i="20" a="1"/>
  <c r="L232" i="20" s="1"/>
  <c r="K232" i="20"/>
  <c r="J232" i="20"/>
  <c r="I232" i="20"/>
  <c r="H232" i="20"/>
  <c r="D232" i="20"/>
  <c r="C232" i="20"/>
  <c r="A232" i="20"/>
  <c r="R231" i="20"/>
  <c r="O231" i="20" a="1"/>
  <c r="O231" i="20" s="1"/>
  <c r="N231" i="20"/>
  <c r="M231" i="20"/>
  <c r="L231" i="20" a="1"/>
  <c r="L231" i="20"/>
  <c r="K231" i="20"/>
  <c r="J231" i="20"/>
  <c r="I231" i="20"/>
  <c r="H231" i="20"/>
  <c r="D231" i="20"/>
  <c r="A231" i="20"/>
  <c r="R230" i="20"/>
  <c r="O230" i="20" a="1"/>
  <c r="O230" i="20" s="1"/>
  <c r="N230" i="20"/>
  <c r="M230" i="20"/>
  <c r="L230" i="20" a="1"/>
  <c r="L230" i="20" s="1"/>
  <c r="K230" i="20"/>
  <c r="J230" i="20"/>
  <c r="I230" i="20"/>
  <c r="H230" i="20"/>
  <c r="D230" i="20"/>
  <c r="C230" i="20"/>
  <c r="A230" i="20"/>
  <c r="R229" i="20"/>
  <c r="O229" i="20" a="1"/>
  <c r="O229" i="20" s="1"/>
  <c r="N229" i="20"/>
  <c r="M229" i="20"/>
  <c r="L229" i="20" a="1"/>
  <c r="L229" i="20" s="1"/>
  <c r="K229" i="20"/>
  <c r="J229" i="20"/>
  <c r="I229" i="20"/>
  <c r="H229" i="20"/>
  <c r="D229" i="20"/>
  <c r="C229" i="20"/>
  <c r="A229" i="20"/>
  <c r="R228" i="20"/>
  <c r="O228" i="20" a="1"/>
  <c r="O228" i="20" s="1"/>
  <c r="N228" i="20"/>
  <c r="M228" i="20"/>
  <c r="L228" i="20" a="1"/>
  <c r="L228" i="20" s="1"/>
  <c r="K228" i="20"/>
  <c r="J228" i="20"/>
  <c r="I228" i="20"/>
  <c r="H228" i="20"/>
  <c r="D228" i="20"/>
  <c r="C228" i="20"/>
  <c r="A228" i="20"/>
  <c r="R227" i="20"/>
  <c r="O227" i="20" a="1"/>
  <c r="O227" i="20" s="1"/>
  <c r="N227" i="20"/>
  <c r="M227" i="20"/>
  <c r="L227" i="20" a="1"/>
  <c r="L227" i="20" s="1"/>
  <c r="K227" i="20"/>
  <c r="J227" i="20"/>
  <c r="I227" i="20"/>
  <c r="H227" i="20"/>
  <c r="D227" i="20"/>
  <c r="C227" i="20"/>
  <c r="A227" i="20"/>
  <c r="R226" i="20"/>
  <c r="O226" i="20" a="1"/>
  <c r="O226" i="20"/>
  <c r="N226" i="20"/>
  <c r="M226" i="20"/>
  <c r="L226" i="20" a="1"/>
  <c r="L226" i="20" s="1"/>
  <c r="K226" i="20"/>
  <c r="J226" i="20"/>
  <c r="I226" i="20"/>
  <c r="H226" i="20"/>
  <c r="D226" i="20"/>
  <c r="A226" i="20"/>
  <c r="R225" i="20"/>
  <c r="O225" i="20" a="1"/>
  <c r="O225" i="20" s="1"/>
  <c r="N225" i="20"/>
  <c r="M225" i="20"/>
  <c r="L225" i="20" a="1"/>
  <c r="L225" i="20" s="1"/>
  <c r="K225" i="20"/>
  <c r="J225" i="20"/>
  <c r="I225" i="20"/>
  <c r="H225" i="20"/>
  <c r="D225" i="20"/>
  <c r="C225" i="20"/>
  <c r="A225" i="20"/>
  <c r="R224" i="20"/>
  <c r="O224" i="20" a="1"/>
  <c r="O224" i="20" s="1"/>
  <c r="N224" i="20"/>
  <c r="M224" i="20"/>
  <c r="L224" i="20" a="1"/>
  <c r="L224" i="20" s="1"/>
  <c r="K224" i="20"/>
  <c r="J224" i="20"/>
  <c r="I224" i="20"/>
  <c r="H224" i="20"/>
  <c r="D224" i="20"/>
  <c r="C224" i="20"/>
  <c r="A224" i="20"/>
  <c r="R223" i="20"/>
  <c r="O223" i="20" a="1"/>
  <c r="O223" i="20" s="1"/>
  <c r="N223" i="20"/>
  <c r="M223" i="20"/>
  <c r="L223" i="20" a="1"/>
  <c r="L223" i="20" s="1"/>
  <c r="K223" i="20"/>
  <c r="J223" i="20"/>
  <c r="I223" i="20"/>
  <c r="H223" i="20"/>
  <c r="D223" i="20"/>
  <c r="A223" i="20"/>
  <c r="R222" i="20"/>
  <c r="O222" i="20" a="1"/>
  <c r="O222" i="20" s="1"/>
  <c r="N222" i="20"/>
  <c r="M222" i="20"/>
  <c r="L222" i="20" a="1"/>
  <c r="L222" i="20" s="1"/>
  <c r="K222" i="20"/>
  <c r="J222" i="20"/>
  <c r="I222" i="20"/>
  <c r="H222" i="20"/>
  <c r="D222" i="20"/>
  <c r="A222" i="20"/>
  <c r="R221" i="20"/>
  <c r="O221" i="20" a="1"/>
  <c r="O221" i="20" s="1"/>
  <c r="N221" i="20"/>
  <c r="M221" i="20"/>
  <c r="L221" i="20" a="1"/>
  <c r="L221" i="20" s="1"/>
  <c r="K221" i="20"/>
  <c r="J221" i="20"/>
  <c r="I221" i="20"/>
  <c r="H221" i="20"/>
  <c r="D221" i="20"/>
  <c r="C221" i="20"/>
  <c r="A221" i="20"/>
  <c r="R220" i="20"/>
  <c r="O220" i="20" a="1"/>
  <c r="O220" i="20" s="1"/>
  <c r="N220" i="20"/>
  <c r="M220" i="20"/>
  <c r="L220" i="20" a="1"/>
  <c r="L220" i="20" s="1"/>
  <c r="K220" i="20"/>
  <c r="J220" i="20"/>
  <c r="I220" i="20"/>
  <c r="H220" i="20"/>
  <c r="D220" i="20"/>
  <c r="C220" i="20"/>
  <c r="A220" i="20"/>
  <c r="R219" i="20"/>
  <c r="O219" i="20" a="1"/>
  <c r="O219" i="20"/>
  <c r="N219" i="20"/>
  <c r="M219" i="20"/>
  <c r="L219" i="20" a="1"/>
  <c r="L219" i="20" s="1"/>
  <c r="K219" i="20"/>
  <c r="J219" i="20"/>
  <c r="I219" i="20"/>
  <c r="H219" i="20"/>
  <c r="D219" i="20"/>
  <c r="C219" i="20"/>
  <c r="A219" i="20"/>
  <c r="R218" i="20"/>
  <c r="O218" i="20" a="1"/>
  <c r="O218" i="20" s="1"/>
  <c r="N218" i="20"/>
  <c r="M218" i="20"/>
  <c r="L218" i="20" a="1"/>
  <c r="L218" i="20" s="1"/>
  <c r="K218" i="20"/>
  <c r="J218" i="20"/>
  <c r="I218" i="20"/>
  <c r="H218" i="20"/>
  <c r="D218" i="20"/>
  <c r="C218" i="20"/>
  <c r="A218" i="20"/>
  <c r="R217" i="20"/>
  <c r="O217" i="20" a="1"/>
  <c r="O217" i="20" s="1"/>
  <c r="N217" i="20"/>
  <c r="M217" i="20"/>
  <c r="L217" i="20" a="1"/>
  <c r="L217" i="20" s="1"/>
  <c r="K217" i="20"/>
  <c r="J217" i="20"/>
  <c r="I217" i="20"/>
  <c r="H217" i="20"/>
  <c r="D217" i="20"/>
  <c r="C217" i="20"/>
  <c r="A217" i="20"/>
  <c r="R216" i="20"/>
  <c r="O216" i="20" a="1"/>
  <c r="O216" i="20" s="1"/>
  <c r="N216" i="20"/>
  <c r="M216" i="20"/>
  <c r="L216" i="20" a="1"/>
  <c r="L216" i="20" s="1"/>
  <c r="K216" i="20"/>
  <c r="J216" i="20"/>
  <c r="I216" i="20"/>
  <c r="H216" i="20"/>
  <c r="D216" i="20"/>
  <c r="C216" i="20"/>
  <c r="A216" i="20"/>
  <c r="R215" i="20"/>
  <c r="O215" i="20" a="1"/>
  <c r="O215" i="20" s="1"/>
  <c r="N215" i="20"/>
  <c r="M215" i="20"/>
  <c r="L215" i="20" a="1"/>
  <c r="L215" i="20" s="1"/>
  <c r="K215" i="20"/>
  <c r="J215" i="20"/>
  <c r="I215" i="20"/>
  <c r="H215" i="20"/>
  <c r="D215" i="20"/>
  <c r="C215" i="20"/>
  <c r="A215" i="20"/>
  <c r="R214" i="20"/>
  <c r="O214" i="20" a="1"/>
  <c r="O214" i="20" s="1"/>
  <c r="N214" i="20"/>
  <c r="M214" i="20"/>
  <c r="L214" i="20" a="1"/>
  <c r="L214" i="20" s="1"/>
  <c r="K214" i="20"/>
  <c r="J214" i="20"/>
  <c r="I214" i="20"/>
  <c r="H214" i="20"/>
  <c r="D214" i="20"/>
  <c r="C214" i="20"/>
  <c r="A214" i="20"/>
  <c r="R213" i="20"/>
  <c r="O213" i="20" a="1"/>
  <c r="O213" i="20" s="1"/>
  <c r="N213" i="20"/>
  <c r="M213" i="20"/>
  <c r="L213" i="20" a="1"/>
  <c r="L213" i="20" s="1"/>
  <c r="K213" i="20"/>
  <c r="J213" i="20"/>
  <c r="I213" i="20"/>
  <c r="H213" i="20"/>
  <c r="D213" i="20"/>
  <c r="C213" i="20"/>
  <c r="A213" i="20"/>
  <c r="R212" i="20"/>
  <c r="O212" i="20" a="1"/>
  <c r="O212" i="20" s="1"/>
  <c r="N212" i="20"/>
  <c r="M212" i="20"/>
  <c r="L212" i="20" a="1"/>
  <c r="L212" i="20" s="1"/>
  <c r="K212" i="20"/>
  <c r="J212" i="20"/>
  <c r="I212" i="20"/>
  <c r="H212" i="20"/>
  <c r="D212" i="20"/>
  <c r="C212" i="20"/>
  <c r="A212" i="20"/>
  <c r="R211" i="20"/>
  <c r="O211" i="20" a="1"/>
  <c r="O211" i="20" s="1"/>
  <c r="N211" i="20"/>
  <c r="M211" i="20"/>
  <c r="L211" i="20" a="1"/>
  <c r="L211" i="20" s="1"/>
  <c r="K211" i="20"/>
  <c r="J211" i="20"/>
  <c r="I211" i="20"/>
  <c r="H211" i="20"/>
  <c r="D211" i="20"/>
  <c r="C211" i="20"/>
  <c r="A211" i="20"/>
  <c r="R210" i="20"/>
  <c r="O210" i="20" a="1"/>
  <c r="O210" i="20"/>
  <c r="N210" i="20"/>
  <c r="M210" i="20"/>
  <c r="L210" i="20" a="1"/>
  <c r="L210" i="20" s="1"/>
  <c r="K210" i="20"/>
  <c r="J210" i="20"/>
  <c r="I210" i="20"/>
  <c r="H210" i="20"/>
  <c r="D210" i="20"/>
  <c r="C210" i="20"/>
  <c r="A210" i="20"/>
  <c r="R209" i="20"/>
  <c r="O209" i="20" a="1"/>
  <c r="O209" i="20" s="1"/>
  <c r="N209" i="20"/>
  <c r="M209" i="20"/>
  <c r="L209" i="20" a="1"/>
  <c r="L209" i="20" s="1"/>
  <c r="K209" i="20"/>
  <c r="J209" i="20"/>
  <c r="I209" i="20"/>
  <c r="H209" i="20"/>
  <c r="D209" i="20"/>
  <c r="C209" i="20"/>
  <c r="A209" i="20"/>
  <c r="R208" i="20"/>
  <c r="O208" i="20" a="1"/>
  <c r="O208" i="20" s="1"/>
  <c r="N208" i="20"/>
  <c r="M208" i="20"/>
  <c r="L208" i="20" a="1"/>
  <c r="L208" i="20" s="1"/>
  <c r="K208" i="20"/>
  <c r="J208" i="20"/>
  <c r="I208" i="20"/>
  <c r="H208" i="20"/>
  <c r="D208" i="20"/>
  <c r="C208" i="20"/>
  <c r="A208" i="20"/>
  <c r="R207" i="20"/>
  <c r="O207" i="20" a="1"/>
  <c r="O207" i="20" s="1"/>
  <c r="N207" i="20"/>
  <c r="M207" i="20"/>
  <c r="L207" i="20" a="1"/>
  <c r="L207" i="20" s="1"/>
  <c r="K207" i="20"/>
  <c r="J207" i="20"/>
  <c r="I207" i="20"/>
  <c r="H207" i="20"/>
  <c r="D207" i="20"/>
  <c r="C207" i="20"/>
  <c r="A207" i="20"/>
  <c r="R206" i="20"/>
  <c r="O206" i="20" a="1"/>
  <c r="O206" i="20" s="1"/>
  <c r="N206" i="20"/>
  <c r="M206" i="20"/>
  <c r="L206" i="20" a="1"/>
  <c r="L206" i="20" s="1"/>
  <c r="K206" i="20"/>
  <c r="J206" i="20"/>
  <c r="I206" i="20"/>
  <c r="H206" i="20"/>
  <c r="D206" i="20"/>
  <c r="C206" i="20"/>
  <c r="A206" i="20"/>
  <c r="R205" i="20"/>
  <c r="O205" i="20" a="1"/>
  <c r="O205" i="20" s="1"/>
  <c r="N205" i="20"/>
  <c r="M205" i="20"/>
  <c r="L205" i="20" a="1"/>
  <c r="L205" i="20" s="1"/>
  <c r="K205" i="20"/>
  <c r="J205" i="20"/>
  <c r="I205" i="20"/>
  <c r="H205" i="20"/>
  <c r="D205" i="20"/>
  <c r="C205" i="20"/>
  <c r="A205" i="20"/>
  <c r="R204" i="20"/>
  <c r="O204" i="20" a="1"/>
  <c r="O204" i="20"/>
  <c r="N204" i="20"/>
  <c r="M204" i="20"/>
  <c r="L204" i="20" a="1"/>
  <c r="L204" i="20" s="1"/>
  <c r="K204" i="20"/>
  <c r="J204" i="20"/>
  <c r="I204" i="20"/>
  <c r="H204" i="20"/>
  <c r="D204" i="20"/>
  <c r="C204" i="20"/>
  <c r="A204" i="20"/>
  <c r="R203" i="20"/>
  <c r="O203" i="20" a="1"/>
  <c r="O203" i="20" s="1"/>
  <c r="N203" i="20"/>
  <c r="M203" i="20"/>
  <c r="L203" i="20" a="1"/>
  <c r="L203" i="20" s="1"/>
  <c r="K203" i="20"/>
  <c r="J203" i="20"/>
  <c r="I203" i="20"/>
  <c r="H203" i="20"/>
  <c r="D203" i="20"/>
  <c r="C203" i="20"/>
  <c r="A203" i="20"/>
  <c r="R202" i="20"/>
  <c r="O202" i="20" a="1"/>
  <c r="O202" i="20" s="1"/>
  <c r="N202" i="20"/>
  <c r="M202" i="20"/>
  <c r="L202" i="20" a="1"/>
  <c r="L202" i="20" s="1"/>
  <c r="K202" i="20"/>
  <c r="J202" i="20"/>
  <c r="I202" i="20"/>
  <c r="H202" i="20"/>
  <c r="D202" i="20"/>
  <c r="C202" i="20"/>
  <c r="A202" i="20"/>
  <c r="R201" i="20"/>
  <c r="O201" i="20" a="1"/>
  <c r="O201" i="20" s="1"/>
  <c r="N201" i="20"/>
  <c r="M201" i="20"/>
  <c r="L201" i="20" a="1"/>
  <c r="L201" i="20" s="1"/>
  <c r="K201" i="20"/>
  <c r="J201" i="20"/>
  <c r="I201" i="20"/>
  <c r="H201" i="20"/>
  <c r="D201" i="20"/>
  <c r="C201" i="20"/>
  <c r="A201" i="20"/>
  <c r="R200" i="20"/>
  <c r="O200" i="20" a="1"/>
  <c r="O200" i="20" s="1"/>
  <c r="N200" i="20"/>
  <c r="M200" i="20"/>
  <c r="L200" i="20" a="1"/>
  <c r="L200" i="20" s="1"/>
  <c r="K200" i="20"/>
  <c r="J200" i="20"/>
  <c r="I200" i="20"/>
  <c r="H200" i="20"/>
  <c r="D200" i="20"/>
  <c r="C200" i="20"/>
  <c r="A200" i="20"/>
  <c r="R199" i="20"/>
  <c r="O199" i="20" a="1"/>
  <c r="O199" i="20" s="1"/>
  <c r="N199" i="20"/>
  <c r="M199" i="20"/>
  <c r="L199" i="20" a="1"/>
  <c r="L199" i="20" s="1"/>
  <c r="K199" i="20"/>
  <c r="J199" i="20"/>
  <c r="I199" i="20"/>
  <c r="H199" i="20"/>
  <c r="D199" i="20"/>
  <c r="C199" i="20"/>
  <c r="A199" i="20"/>
  <c r="R198" i="20"/>
  <c r="O198" i="20" a="1"/>
  <c r="O198" i="20" s="1"/>
  <c r="N198" i="20"/>
  <c r="M198" i="20"/>
  <c r="L198" i="20" a="1"/>
  <c r="L198" i="20" s="1"/>
  <c r="K198" i="20"/>
  <c r="J198" i="20"/>
  <c r="I198" i="20"/>
  <c r="H198" i="20"/>
  <c r="D198" i="20"/>
  <c r="C198" i="20"/>
  <c r="A198" i="20"/>
  <c r="R197" i="20"/>
  <c r="O197" i="20" a="1"/>
  <c r="O197" i="20" s="1"/>
  <c r="N197" i="20"/>
  <c r="M197" i="20"/>
  <c r="L197" i="20" a="1"/>
  <c r="L197" i="20" s="1"/>
  <c r="K197" i="20"/>
  <c r="J197" i="20"/>
  <c r="I197" i="20"/>
  <c r="H197" i="20"/>
  <c r="D197" i="20"/>
  <c r="C197" i="20"/>
  <c r="A197" i="20"/>
  <c r="R196" i="20"/>
  <c r="O196" i="20" a="1"/>
  <c r="O196" i="20" s="1"/>
  <c r="N196" i="20"/>
  <c r="M196" i="20"/>
  <c r="L196" i="20" a="1"/>
  <c r="L196" i="20" s="1"/>
  <c r="K196" i="20"/>
  <c r="J196" i="20"/>
  <c r="I196" i="20"/>
  <c r="H196" i="20"/>
  <c r="D196" i="20"/>
  <c r="C196" i="20"/>
  <c r="A196" i="20"/>
  <c r="R195" i="20"/>
  <c r="O195" i="20" a="1"/>
  <c r="O195" i="20" s="1"/>
  <c r="N195" i="20"/>
  <c r="M195" i="20"/>
  <c r="L195" i="20" a="1"/>
  <c r="L195" i="20" s="1"/>
  <c r="K195" i="20"/>
  <c r="J195" i="20"/>
  <c r="I195" i="20"/>
  <c r="H195" i="20"/>
  <c r="D195" i="20"/>
  <c r="C195" i="20"/>
  <c r="A195" i="20"/>
  <c r="R194" i="20"/>
  <c r="O194" i="20" a="1"/>
  <c r="O194" i="20" s="1"/>
  <c r="N194" i="20"/>
  <c r="M194" i="20"/>
  <c r="L194" i="20" a="1"/>
  <c r="L194" i="20" s="1"/>
  <c r="K194" i="20"/>
  <c r="J194" i="20"/>
  <c r="I194" i="20"/>
  <c r="H194" i="20"/>
  <c r="D194" i="20"/>
  <c r="A194" i="20"/>
  <c r="R193" i="20"/>
  <c r="O193" i="20" a="1"/>
  <c r="O193" i="20" s="1"/>
  <c r="N193" i="20"/>
  <c r="M193" i="20"/>
  <c r="L193" i="20" a="1"/>
  <c r="L193" i="20" s="1"/>
  <c r="K193" i="20"/>
  <c r="J193" i="20"/>
  <c r="I193" i="20"/>
  <c r="H193" i="20"/>
  <c r="D193" i="20"/>
  <c r="C193" i="20"/>
  <c r="A193" i="20"/>
  <c r="R192" i="20"/>
  <c r="O192" i="20" a="1"/>
  <c r="O192" i="20" s="1"/>
  <c r="N192" i="20"/>
  <c r="M192" i="20"/>
  <c r="L192" i="20" a="1"/>
  <c r="L192" i="20" s="1"/>
  <c r="K192" i="20"/>
  <c r="J192" i="20"/>
  <c r="I192" i="20"/>
  <c r="H192" i="20"/>
  <c r="D192" i="20"/>
  <c r="C192" i="20"/>
  <c r="A192" i="20"/>
  <c r="R191" i="20"/>
  <c r="O191" i="20" a="1"/>
  <c r="O191" i="20" s="1"/>
  <c r="N191" i="20"/>
  <c r="M191" i="20"/>
  <c r="L191" i="20" a="1"/>
  <c r="L191" i="20" s="1"/>
  <c r="K191" i="20"/>
  <c r="J191" i="20"/>
  <c r="I191" i="20"/>
  <c r="H191" i="20"/>
  <c r="D191" i="20"/>
  <c r="C191" i="20"/>
  <c r="A191" i="20"/>
  <c r="R190" i="20"/>
  <c r="O190" i="20" a="1"/>
  <c r="O190" i="20"/>
  <c r="N190" i="20"/>
  <c r="M190" i="20"/>
  <c r="L190" i="20" a="1"/>
  <c r="L190" i="20" s="1"/>
  <c r="K190" i="20"/>
  <c r="J190" i="20"/>
  <c r="I190" i="20"/>
  <c r="H190" i="20"/>
  <c r="D190" i="20"/>
  <c r="A190" i="20"/>
  <c r="R189" i="20"/>
  <c r="O189" i="20" a="1"/>
  <c r="O189" i="20" s="1"/>
  <c r="N189" i="20"/>
  <c r="M189" i="20"/>
  <c r="L189" i="20" a="1"/>
  <c r="L189" i="20" s="1"/>
  <c r="K189" i="20"/>
  <c r="J189" i="20"/>
  <c r="I189" i="20"/>
  <c r="H189" i="20"/>
  <c r="D189" i="20"/>
  <c r="C189" i="20"/>
  <c r="A189" i="20"/>
  <c r="R188" i="20"/>
  <c r="O188" i="20" a="1"/>
  <c r="O188" i="20" s="1"/>
  <c r="N188" i="20"/>
  <c r="M188" i="20"/>
  <c r="L188" i="20" a="1"/>
  <c r="L188" i="20" s="1"/>
  <c r="K188" i="20"/>
  <c r="J188" i="20"/>
  <c r="I188" i="20"/>
  <c r="H188" i="20"/>
  <c r="D188" i="20"/>
  <c r="C188" i="20"/>
  <c r="A188" i="20"/>
  <c r="R187" i="20"/>
  <c r="O187" i="20" a="1"/>
  <c r="O187" i="20" s="1"/>
  <c r="N187" i="20"/>
  <c r="M187" i="20"/>
  <c r="L187" i="20" a="1"/>
  <c r="L187" i="20"/>
  <c r="K187" i="20"/>
  <c r="J187" i="20"/>
  <c r="I187" i="20"/>
  <c r="H187" i="20"/>
  <c r="D187" i="20"/>
  <c r="C187" i="20"/>
  <c r="A187" i="20"/>
  <c r="R186" i="20"/>
  <c r="O186" i="20" a="1"/>
  <c r="O186" i="20" s="1"/>
  <c r="N186" i="20"/>
  <c r="M186" i="20"/>
  <c r="L186" i="20" a="1"/>
  <c r="L186" i="20" s="1"/>
  <c r="K186" i="20"/>
  <c r="J186" i="20"/>
  <c r="I186" i="20"/>
  <c r="H186" i="20"/>
  <c r="D186" i="20"/>
  <c r="A186" i="20"/>
  <c r="R185" i="20"/>
  <c r="O185" i="20" a="1"/>
  <c r="O185" i="20"/>
  <c r="N185" i="20"/>
  <c r="M185" i="20"/>
  <c r="L185" i="20" a="1"/>
  <c r="L185" i="20" s="1"/>
  <c r="K185" i="20"/>
  <c r="J185" i="20"/>
  <c r="I185" i="20"/>
  <c r="H185" i="20"/>
  <c r="D185" i="20"/>
  <c r="C185" i="20"/>
  <c r="A185" i="20"/>
  <c r="R184" i="20"/>
  <c r="O184" i="20" a="1"/>
  <c r="O184" i="20" s="1"/>
  <c r="N184" i="20"/>
  <c r="M184" i="20"/>
  <c r="L184" i="20" a="1"/>
  <c r="L184" i="20" s="1"/>
  <c r="K184" i="20"/>
  <c r="J184" i="20"/>
  <c r="I184" i="20"/>
  <c r="H184" i="20"/>
  <c r="D184" i="20"/>
  <c r="A184" i="20"/>
  <c r="R183" i="20"/>
  <c r="O183" i="20" a="1"/>
  <c r="O183" i="20" s="1"/>
  <c r="N183" i="20"/>
  <c r="M183" i="20"/>
  <c r="L183" i="20" a="1"/>
  <c r="L183" i="20" s="1"/>
  <c r="K183" i="20"/>
  <c r="J183" i="20"/>
  <c r="I183" i="20"/>
  <c r="H183" i="20"/>
  <c r="D183" i="20"/>
  <c r="A183" i="20"/>
  <c r="R182" i="20"/>
  <c r="O182" i="20" a="1"/>
  <c r="O182" i="20" s="1"/>
  <c r="N182" i="20"/>
  <c r="M182" i="20"/>
  <c r="L182" i="20" a="1"/>
  <c r="L182" i="20" s="1"/>
  <c r="K182" i="20"/>
  <c r="J182" i="20"/>
  <c r="I182" i="20"/>
  <c r="H182" i="20"/>
  <c r="D182" i="20"/>
  <c r="C182" i="20"/>
  <c r="A182" i="20"/>
  <c r="R181" i="20"/>
  <c r="O181" i="20" a="1"/>
  <c r="O181" i="20" s="1"/>
  <c r="N181" i="20"/>
  <c r="M181" i="20"/>
  <c r="L181" i="20" a="1"/>
  <c r="L181" i="20" s="1"/>
  <c r="K181" i="20"/>
  <c r="J181" i="20"/>
  <c r="I181" i="20"/>
  <c r="H181" i="20"/>
  <c r="D181" i="20"/>
  <c r="C181" i="20"/>
  <c r="A181" i="20"/>
  <c r="R180" i="20"/>
  <c r="O180" i="20" a="1"/>
  <c r="O180" i="20" s="1"/>
  <c r="N180" i="20"/>
  <c r="M180" i="20"/>
  <c r="L180" i="20" a="1"/>
  <c r="L180" i="20" s="1"/>
  <c r="K180" i="20"/>
  <c r="J180" i="20"/>
  <c r="I180" i="20"/>
  <c r="H180" i="20"/>
  <c r="D180" i="20"/>
  <c r="C180" i="20"/>
  <c r="A180" i="20"/>
  <c r="R179" i="20"/>
  <c r="O179" i="20" a="1"/>
  <c r="O179" i="20" s="1"/>
  <c r="N179" i="20"/>
  <c r="M179" i="20"/>
  <c r="L179" i="20" a="1"/>
  <c r="L179" i="20"/>
  <c r="K179" i="20"/>
  <c r="J179" i="20"/>
  <c r="I179" i="20"/>
  <c r="H179" i="20"/>
  <c r="D179" i="20"/>
  <c r="C179" i="20"/>
  <c r="A179" i="20"/>
  <c r="R178" i="20"/>
  <c r="O178" i="20" a="1"/>
  <c r="O178" i="20" s="1"/>
  <c r="N178" i="20"/>
  <c r="M178" i="20"/>
  <c r="L178" i="20" a="1"/>
  <c r="L178" i="20" s="1"/>
  <c r="K178" i="20"/>
  <c r="J178" i="20"/>
  <c r="I178" i="20"/>
  <c r="H178" i="20"/>
  <c r="D178" i="20"/>
  <c r="C178" i="20"/>
  <c r="A178" i="20"/>
  <c r="R177" i="20"/>
  <c r="O177" i="20" a="1"/>
  <c r="O177" i="20" s="1"/>
  <c r="N177" i="20"/>
  <c r="M177" i="20"/>
  <c r="L177" i="20" a="1"/>
  <c r="L177" i="20"/>
  <c r="K177" i="20"/>
  <c r="J177" i="20"/>
  <c r="I177" i="20"/>
  <c r="H177" i="20"/>
  <c r="D177" i="20"/>
  <c r="C177" i="20"/>
  <c r="A177" i="20"/>
  <c r="R176" i="20"/>
  <c r="O176" i="20" a="1"/>
  <c r="O176" i="20" s="1"/>
  <c r="N176" i="20"/>
  <c r="M176" i="20"/>
  <c r="L176" i="20" a="1"/>
  <c r="L176" i="20" s="1"/>
  <c r="K176" i="20"/>
  <c r="J176" i="20"/>
  <c r="I176" i="20"/>
  <c r="H176" i="20"/>
  <c r="D176" i="20"/>
  <c r="C176" i="20"/>
  <c r="A176" i="20"/>
  <c r="R175" i="20"/>
  <c r="O175" i="20" a="1"/>
  <c r="O175" i="20" s="1"/>
  <c r="N175" i="20"/>
  <c r="M175" i="20"/>
  <c r="L175" i="20" a="1"/>
  <c r="L175" i="20" s="1"/>
  <c r="K175" i="20"/>
  <c r="J175" i="20"/>
  <c r="I175" i="20"/>
  <c r="H175" i="20"/>
  <c r="D175" i="20"/>
  <c r="C175" i="20"/>
  <c r="A175" i="20"/>
  <c r="R174" i="20"/>
  <c r="O174" i="20" a="1"/>
  <c r="O174" i="20" s="1"/>
  <c r="N174" i="20"/>
  <c r="M174" i="20"/>
  <c r="L174" i="20" a="1"/>
  <c r="L174" i="20" s="1"/>
  <c r="K174" i="20"/>
  <c r="J174" i="20"/>
  <c r="I174" i="20"/>
  <c r="H174" i="20"/>
  <c r="D174" i="20"/>
  <c r="C174" i="20"/>
  <c r="A174" i="20"/>
  <c r="R173" i="20"/>
  <c r="O173" i="20" a="1"/>
  <c r="O173" i="20" s="1"/>
  <c r="N173" i="20"/>
  <c r="M173" i="20"/>
  <c r="L173" i="20" a="1"/>
  <c r="L173" i="20" s="1"/>
  <c r="K173" i="20"/>
  <c r="J173" i="20"/>
  <c r="I173" i="20"/>
  <c r="H173" i="20"/>
  <c r="D173" i="20"/>
  <c r="C173" i="20"/>
  <c r="A173" i="20"/>
  <c r="R172" i="20"/>
  <c r="O172" i="20" a="1"/>
  <c r="O172" i="20"/>
  <c r="N172" i="20"/>
  <c r="M172" i="20"/>
  <c r="L172" i="20" a="1"/>
  <c r="L172" i="20" s="1"/>
  <c r="K172" i="20"/>
  <c r="J172" i="20"/>
  <c r="I172" i="20"/>
  <c r="H172" i="20"/>
  <c r="D172" i="20"/>
  <c r="A172" i="20"/>
  <c r="R171" i="20"/>
  <c r="O171" i="20" a="1"/>
  <c r="O171" i="20" s="1"/>
  <c r="N171" i="20"/>
  <c r="M171" i="20"/>
  <c r="L171" i="20" a="1"/>
  <c r="L171" i="20" s="1"/>
  <c r="K171" i="20"/>
  <c r="J171" i="20"/>
  <c r="I171" i="20"/>
  <c r="H171" i="20"/>
  <c r="D171" i="20"/>
  <c r="C171" i="20"/>
  <c r="A171" i="20"/>
  <c r="R170" i="20"/>
  <c r="O170" i="20" a="1"/>
  <c r="O170" i="20"/>
  <c r="N170" i="20"/>
  <c r="M170" i="20"/>
  <c r="L170" i="20" a="1"/>
  <c r="L170" i="20" s="1"/>
  <c r="K170" i="20"/>
  <c r="J170" i="20"/>
  <c r="I170" i="20"/>
  <c r="H170" i="20"/>
  <c r="D170" i="20"/>
  <c r="C170" i="20"/>
  <c r="A170" i="20"/>
  <c r="R169" i="20"/>
  <c r="O169" i="20" a="1"/>
  <c r="O169" i="20" s="1"/>
  <c r="N169" i="20"/>
  <c r="M169" i="20"/>
  <c r="L169" i="20" a="1"/>
  <c r="L169" i="20" s="1"/>
  <c r="K169" i="20"/>
  <c r="J169" i="20"/>
  <c r="I169" i="20"/>
  <c r="H169" i="20"/>
  <c r="D169" i="20"/>
  <c r="C169" i="20"/>
  <c r="A169" i="20"/>
  <c r="R168" i="20"/>
  <c r="O168" i="20" a="1"/>
  <c r="O168" i="20" s="1"/>
  <c r="N168" i="20"/>
  <c r="M168" i="20"/>
  <c r="L168" i="20" a="1"/>
  <c r="L168" i="20" s="1"/>
  <c r="K168" i="20"/>
  <c r="J168" i="20"/>
  <c r="I168" i="20"/>
  <c r="H168" i="20"/>
  <c r="D168" i="20"/>
  <c r="C168" i="20"/>
  <c r="A168" i="20"/>
  <c r="R167" i="20"/>
  <c r="O167" i="20" a="1"/>
  <c r="O167" i="20" s="1"/>
  <c r="N167" i="20"/>
  <c r="M167" i="20"/>
  <c r="L167" i="20" a="1"/>
  <c r="L167" i="20" s="1"/>
  <c r="K167" i="20"/>
  <c r="J167" i="20"/>
  <c r="I167" i="20"/>
  <c r="H167" i="20"/>
  <c r="D167" i="20"/>
  <c r="A167" i="20"/>
  <c r="R166" i="20"/>
  <c r="O166" i="20" a="1"/>
  <c r="O166" i="20" s="1"/>
  <c r="N166" i="20"/>
  <c r="M166" i="20"/>
  <c r="L166" i="20" a="1"/>
  <c r="L166" i="20" s="1"/>
  <c r="K166" i="20"/>
  <c r="J166" i="20"/>
  <c r="I166" i="20"/>
  <c r="H166" i="20"/>
  <c r="D166" i="20"/>
  <c r="C166" i="20"/>
  <c r="A166" i="20"/>
  <c r="R165" i="20"/>
  <c r="O165" i="20" a="1"/>
  <c r="O165" i="20" s="1"/>
  <c r="N165" i="20"/>
  <c r="M165" i="20"/>
  <c r="L165" i="20" a="1"/>
  <c r="L165" i="20" s="1"/>
  <c r="K165" i="20"/>
  <c r="J165" i="20"/>
  <c r="I165" i="20"/>
  <c r="H165" i="20"/>
  <c r="D165" i="20"/>
  <c r="C165" i="20"/>
  <c r="A165" i="20"/>
  <c r="R164" i="20"/>
  <c r="O164" i="20" a="1"/>
  <c r="O164" i="20"/>
  <c r="N164" i="20"/>
  <c r="M164" i="20"/>
  <c r="L164" i="20" a="1"/>
  <c r="L164" i="20" s="1"/>
  <c r="K164" i="20"/>
  <c r="J164" i="20"/>
  <c r="I164" i="20"/>
  <c r="H164" i="20"/>
  <c r="D164" i="20"/>
  <c r="C164" i="20"/>
  <c r="A164" i="20"/>
  <c r="R163" i="20"/>
  <c r="O163" i="20" a="1"/>
  <c r="O163" i="20" s="1"/>
  <c r="N163" i="20"/>
  <c r="M163" i="20"/>
  <c r="L163" i="20" a="1"/>
  <c r="L163" i="20" s="1"/>
  <c r="K163" i="20"/>
  <c r="J163" i="20"/>
  <c r="I163" i="20"/>
  <c r="H163" i="20"/>
  <c r="D163" i="20"/>
  <c r="A163" i="20"/>
  <c r="R162" i="20"/>
  <c r="O162" i="20" a="1"/>
  <c r="O162" i="20" s="1"/>
  <c r="N162" i="20"/>
  <c r="M162" i="20"/>
  <c r="L162" i="20" a="1"/>
  <c r="L162" i="20" s="1"/>
  <c r="K162" i="20"/>
  <c r="J162" i="20"/>
  <c r="I162" i="20"/>
  <c r="H162" i="20"/>
  <c r="D162" i="20"/>
  <c r="C162" i="20"/>
  <c r="A162" i="20"/>
  <c r="R161" i="20"/>
  <c r="O161" i="20" a="1"/>
  <c r="O161" i="20"/>
  <c r="N161" i="20"/>
  <c r="M161" i="20"/>
  <c r="L161" i="20" a="1"/>
  <c r="L161" i="20" s="1"/>
  <c r="K161" i="20"/>
  <c r="J161" i="20"/>
  <c r="I161" i="20"/>
  <c r="H161" i="20"/>
  <c r="D161" i="20"/>
  <c r="A161" i="20"/>
  <c r="R160" i="20"/>
  <c r="O160" i="20" a="1"/>
  <c r="O160" i="20"/>
  <c r="N160" i="20"/>
  <c r="M160" i="20"/>
  <c r="L160" i="20" a="1"/>
  <c r="L160" i="20" s="1"/>
  <c r="K160" i="20"/>
  <c r="J160" i="20"/>
  <c r="I160" i="20"/>
  <c r="H160" i="20"/>
  <c r="D160" i="20"/>
  <c r="C160" i="20"/>
  <c r="A160" i="20"/>
  <c r="R159" i="20"/>
  <c r="O159" i="20" a="1"/>
  <c r="O159" i="20" s="1"/>
  <c r="N159" i="20"/>
  <c r="M159" i="20"/>
  <c r="L159" i="20" a="1"/>
  <c r="L159" i="20" s="1"/>
  <c r="K159" i="20"/>
  <c r="J159" i="20"/>
  <c r="I159" i="20"/>
  <c r="H159" i="20"/>
  <c r="D159" i="20"/>
  <c r="C159" i="20"/>
  <c r="A159" i="20"/>
  <c r="R158" i="20"/>
  <c r="O158" i="20" a="1"/>
  <c r="O158" i="20" s="1"/>
  <c r="N158" i="20"/>
  <c r="M158" i="20"/>
  <c r="L158" i="20" a="1"/>
  <c r="L158" i="20" s="1"/>
  <c r="K158" i="20"/>
  <c r="J158" i="20"/>
  <c r="I158" i="20"/>
  <c r="H158" i="20"/>
  <c r="D158" i="20"/>
  <c r="C158" i="20"/>
  <c r="A158" i="20"/>
  <c r="R157" i="20"/>
  <c r="O157" i="20" a="1"/>
  <c r="O157" i="20"/>
  <c r="N157" i="20"/>
  <c r="M157" i="20"/>
  <c r="L157" i="20" a="1"/>
  <c r="L157" i="20" s="1"/>
  <c r="K157" i="20"/>
  <c r="J157" i="20"/>
  <c r="I157" i="20"/>
  <c r="H157" i="20"/>
  <c r="D157" i="20"/>
  <c r="C157" i="20"/>
  <c r="A157" i="20"/>
  <c r="R156" i="20"/>
  <c r="O156" i="20" a="1"/>
  <c r="O156" i="20" s="1"/>
  <c r="N156" i="20"/>
  <c r="M156" i="20"/>
  <c r="L156" i="20" a="1"/>
  <c r="L156" i="20" s="1"/>
  <c r="K156" i="20"/>
  <c r="J156" i="20"/>
  <c r="I156" i="20"/>
  <c r="H156" i="20"/>
  <c r="D156" i="20"/>
  <c r="C156" i="20"/>
  <c r="A156" i="20"/>
  <c r="R155" i="20"/>
  <c r="O155" i="20" a="1"/>
  <c r="O155" i="20" s="1"/>
  <c r="N155" i="20"/>
  <c r="M155" i="20"/>
  <c r="L155" i="20" a="1"/>
  <c r="L155" i="20" s="1"/>
  <c r="K155" i="20"/>
  <c r="J155" i="20"/>
  <c r="I155" i="20"/>
  <c r="H155" i="20"/>
  <c r="D155" i="20"/>
  <c r="A155" i="20"/>
  <c r="R154" i="20"/>
  <c r="O154" i="20" a="1"/>
  <c r="O154" i="20" s="1"/>
  <c r="N154" i="20"/>
  <c r="M154" i="20"/>
  <c r="L154" i="20" a="1"/>
  <c r="L154" i="20" s="1"/>
  <c r="K154" i="20"/>
  <c r="J154" i="20"/>
  <c r="I154" i="20"/>
  <c r="H154" i="20"/>
  <c r="D154" i="20"/>
  <c r="C154" i="20"/>
  <c r="A154" i="20"/>
  <c r="R153" i="20"/>
  <c r="O153" i="20" a="1"/>
  <c r="O153" i="20" s="1"/>
  <c r="N153" i="20"/>
  <c r="M153" i="20"/>
  <c r="L153" i="20" a="1"/>
  <c r="L153" i="20" s="1"/>
  <c r="K153" i="20"/>
  <c r="J153" i="20"/>
  <c r="I153" i="20"/>
  <c r="H153" i="20"/>
  <c r="D153" i="20"/>
  <c r="C153" i="20"/>
  <c r="A153" i="20"/>
  <c r="R152" i="20"/>
  <c r="O152" i="20" a="1"/>
  <c r="O152" i="20" s="1"/>
  <c r="N152" i="20"/>
  <c r="M152" i="20"/>
  <c r="L152" i="20" a="1"/>
  <c r="L152" i="20" s="1"/>
  <c r="K152" i="20"/>
  <c r="J152" i="20"/>
  <c r="I152" i="20"/>
  <c r="H152" i="20"/>
  <c r="D152" i="20"/>
  <c r="C152" i="20"/>
  <c r="A152" i="20"/>
  <c r="R151" i="20"/>
  <c r="O151" i="20" a="1"/>
  <c r="O151" i="20" s="1"/>
  <c r="N151" i="20"/>
  <c r="M151" i="20"/>
  <c r="L151" i="20" a="1"/>
  <c r="L151" i="20" s="1"/>
  <c r="K151" i="20"/>
  <c r="J151" i="20"/>
  <c r="I151" i="20"/>
  <c r="H151" i="20"/>
  <c r="D151" i="20"/>
  <c r="C151" i="20"/>
  <c r="A151" i="20"/>
  <c r="R150" i="20"/>
  <c r="O150" i="20" a="1"/>
  <c r="O150" i="20" s="1"/>
  <c r="N150" i="20"/>
  <c r="M150" i="20"/>
  <c r="L150" i="20" a="1"/>
  <c r="L150" i="20" s="1"/>
  <c r="K150" i="20"/>
  <c r="J150" i="20"/>
  <c r="I150" i="20"/>
  <c r="H150" i="20"/>
  <c r="D150" i="20"/>
  <c r="C150" i="20"/>
  <c r="A150" i="20"/>
  <c r="R149" i="20"/>
  <c r="O149" i="20" a="1"/>
  <c r="O149" i="20" s="1"/>
  <c r="N149" i="20"/>
  <c r="M149" i="20"/>
  <c r="L149" i="20" a="1"/>
  <c r="L149" i="20" s="1"/>
  <c r="K149" i="20"/>
  <c r="J149" i="20"/>
  <c r="I149" i="20"/>
  <c r="H149" i="20"/>
  <c r="D149" i="20"/>
  <c r="C149" i="20"/>
  <c r="A149" i="20"/>
  <c r="R148" i="20"/>
  <c r="O148" i="20" a="1"/>
  <c r="O148" i="20" s="1"/>
  <c r="N148" i="20"/>
  <c r="M148" i="20"/>
  <c r="L148" i="20" a="1"/>
  <c r="L148" i="20" s="1"/>
  <c r="K148" i="20"/>
  <c r="J148" i="20"/>
  <c r="I148" i="20"/>
  <c r="H148" i="20"/>
  <c r="D148" i="20"/>
  <c r="C148" i="20"/>
  <c r="A148" i="20"/>
  <c r="R147" i="20"/>
  <c r="O147" i="20" a="1"/>
  <c r="O147" i="20" s="1"/>
  <c r="N147" i="20"/>
  <c r="M147" i="20"/>
  <c r="L147" i="20" a="1"/>
  <c r="L147" i="20" s="1"/>
  <c r="K147" i="20"/>
  <c r="J147" i="20"/>
  <c r="I147" i="20"/>
  <c r="H147" i="20"/>
  <c r="D147" i="20"/>
  <c r="C147" i="20"/>
  <c r="A147" i="20"/>
  <c r="R146" i="20"/>
  <c r="O146" i="20" a="1"/>
  <c r="O146" i="20" s="1"/>
  <c r="N146" i="20"/>
  <c r="M146" i="20"/>
  <c r="L146" i="20" a="1"/>
  <c r="L146" i="20"/>
  <c r="K146" i="20"/>
  <c r="J146" i="20"/>
  <c r="I146" i="20"/>
  <c r="H146" i="20"/>
  <c r="D146" i="20"/>
  <c r="A146" i="20"/>
  <c r="R145" i="20"/>
  <c r="O145" i="20" a="1"/>
  <c r="O145" i="20" s="1"/>
  <c r="N145" i="20"/>
  <c r="M145" i="20"/>
  <c r="L145" i="20" a="1"/>
  <c r="L145" i="20" s="1"/>
  <c r="K145" i="20"/>
  <c r="J145" i="20"/>
  <c r="I145" i="20"/>
  <c r="H145" i="20"/>
  <c r="D145" i="20"/>
  <c r="A145" i="20"/>
  <c r="R144" i="20"/>
  <c r="O144" i="20" a="1"/>
  <c r="O144" i="20" s="1"/>
  <c r="N144" i="20"/>
  <c r="M144" i="20"/>
  <c r="L144" i="20" a="1"/>
  <c r="L144" i="20" s="1"/>
  <c r="K144" i="20"/>
  <c r="J144" i="20"/>
  <c r="I144" i="20"/>
  <c r="H144" i="20"/>
  <c r="D144" i="20"/>
  <c r="A144" i="20"/>
  <c r="R143" i="20"/>
  <c r="O143" i="20" a="1"/>
  <c r="O143" i="20" s="1"/>
  <c r="N143" i="20"/>
  <c r="M143" i="20"/>
  <c r="L143" i="20" a="1"/>
  <c r="L143" i="20" s="1"/>
  <c r="K143" i="20"/>
  <c r="J143" i="20"/>
  <c r="I143" i="20"/>
  <c r="H143" i="20"/>
  <c r="D143" i="20"/>
  <c r="A143" i="20"/>
  <c r="R142" i="20"/>
  <c r="O142" i="20" a="1"/>
  <c r="O142" i="20" s="1"/>
  <c r="N142" i="20"/>
  <c r="M142" i="20"/>
  <c r="L142" i="20" a="1"/>
  <c r="L142" i="20"/>
  <c r="K142" i="20"/>
  <c r="J142" i="20"/>
  <c r="I142" i="20"/>
  <c r="H142" i="20"/>
  <c r="D142" i="20"/>
  <c r="C142" i="20"/>
  <c r="A142" i="20"/>
  <c r="R141" i="20"/>
  <c r="O141" i="20" a="1"/>
  <c r="O141" i="20" s="1"/>
  <c r="N141" i="20"/>
  <c r="M141" i="20"/>
  <c r="L141" i="20" a="1"/>
  <c r="L141" i="20" s="1"/>
  <c r="K141" i="20"/>
  <c r="J141" i="20"/>
  <c r="I141" i="20"/>
  <c r="H141" i="20"/>
  <c r="D141" i="20"/>
  <c r="C141" i="20"/>
  <c r="A141" i="20"/>
  <c r="R140" i="20"/>
  <c r="O140" i="20" a="1"/>
  <c r="O140" i="20" s="1"/>
  <c r="N140" i="20"/>
  <c r="M140" i="20"/>
  <c r="L140" i="20" a="1"/>
  <c r="L140" i="20" s="1"/>
  <c r="K140" i="20"/>
  <c r="J140" i="20"/>
  <c r="I140" i="20"/>
  <c r="H140" i="20"/>
  <c r="D140" i="20"/>
  <c r="C140" i="20"/>
  <c r="A140" i="20"/>
  <c r="R139" i="20"/>
  <c r="O139" i="20" a="1"/>
  <c r="O139" i="20" s="1"/>
  <c r="N139" i="20"/>
  <c r="M139" i="20"/>
  <c r="L139" i="20" a="1"/>
  <c r="L139" i="20" s="1"/>
  <c r="K139" i="20"/>
  <c r="J139" i="20"/>
  <c r="I139" i="20"/>
  <c r="H139" i="20"/>
  <c r="D139" i="20"/>
  <c r="A139" i="20"/>
  <c r="R138" i="20"/>
  <c r="O138" i="20" a="1"/>
  <c r="O138" i="20" s="1"/>
  <c r="N138" i="20"/>
  <c r="M138" i="20"/>
  <c r="L138" i="20" a="1"/>
  <c r="L138" i="20" s="1"/>
  <c r="K138" i="20"/>
  <c r="J138" i="20"/>
  <c r="I138" i="20"/>
  <c r="H138" i="20"/>
  <c r="D138" i="20"/>
  <c r="C138" i="20"/>
  <c r="A138" i="20"/>
  <c r="R137" i="20"/>
  <c r="O137" i="20" a="1"/>
  <c r="O137" i="20" s="1"/>
  <c r="N137" i="20"/>
  <c r="M137" i="20"/>
  <c r="L137" i="20" a="1"/>
  <c r="L137" i="20"/>
  <c r="K137" i="20"/>
  <c r="J137" i="20"/>
  <c r="I137" i="20"/>
  <c r="H137" i="20"/>
  <c r="D137" i="20"/>
  <c r="A137" i="20"/>
  <c r="R136" i="20"/>
  <c r="O136" i="20" a="1"/>
  <c r="O136" i="20"/>
  <c r="N136" i="20"/>
  <c r="M136" i="20"/>
  <c r="L136" i="20" a="1"/>
  <c r="L136" i="20" s="1"/>
  <c r="K136" i="20"/>
  <c r="J136" i="20"/>
  <c r="I136" i="20"/>
  <c r="H136" i="20"/>
  <c r="D136" i="20"/>
  <c r="C136" i="20"/>
  <c r="A136" i="20"/>
  <c r="R135" i="20"/>
  <c r="O135" i="20" a="1"/>
  <c r="O135" i="20" s="1"/>
  <c r="N135" i="20"/>
  <c r="M135" i="20"/>
  <c r="L135" i="20" a="1"/>
  <c r="L135" i="20" s="1"/>
  <c r="K135" i="20"/>
  <c r="J135" i="20"/>
  <c r="I135" i="20"/>
  <c r="H135" i="20"/>
  <c r="D135" i="20"/>
  <c r="A135" i="20"/>
  <c r="R134" i="20"/>
  <c r="O134" i="20" a="1"/>
  <c r="O134" i="20" s="1"/>
  <c r="N134" i="20"/>
  <c r="M134" i="20"/>
  <c r="L134" i="20" a="1"/>
  <c r="L134" i="20" s="1"/>
  <c r="K134" i="20"/>
  <c r="J134" i="20"/>
  <c r="I134" i="20"/>
  <c r="H134" i="20"/>
  <c r="D134" i="20"/>
  <c r="A134" i="20"/>
  <c r="R133" i="20"/>
  <c r="O133" i="20" a="1"/>
  <c r="O133" i="20" s="1"/>
  <c r="N133" i="20"/>
  <c r="M133" i="20"/>
  <c r="L133" i="20" a="1"/>
  <c r="L133" i="20" s="1"/>
  <c r="K133" i="20"/>
  <c r="J133" i="20"/>
  <c r="I133" i="20"/>
  <c r="H133" i="20"/>
  <c r="D133" i="20"/>
  <c r="C133" i="20"/>
  <c r="A133" i="20"/>
  <c r="R132" i="20"/>
  <c r="O132" i="20" a="1"/>
  <c r="O132" i="20" s="1"/>
  <c r="N132" i="20"/>
  <c r="M132" i="20"/>
  <c r="L132" i="20" a="1"/>
  <c r="L132" i="20" s="1"/>
  <c r="K132" i="20"/>
  <c r="J132" i="20"/>
  <c r="I132" i="20"/>
  <c r="H132" i="20"/>
  <c r="D132" i="20"/>
  <c r="C132" i="20"/>
  <c r="A132" i="20"/>
  <c r="R131" i="20"/>
  <c r="O131" i="20" a="1"/>
  <c r="O131" i="20" s="1"/>
  <c r="N131" i="20"/>
  <c r="M131" i="20"/>
  <c r="L131" i="20" a="1"/>
  <c r="L131" i="20" s="1"/>
  <c r="K131" i="20"/>
  <c r="J131" i="20"/>
  <c r="I131" i="20"/>
  <c r="H131" i="20"/>
  <c r="D131" i="20"/>
  <c r="A131" i="20"/>
  <c r="R130" i="20"/>
  <c r="O130" i="20" a="1"/>
  <c r="O130" i="20" s="1"/>
  <c r="N130" i="20"/>
  <c r="M130" i="20"/>
  <c r="L130" i="20" a="1"/>
  <c r="L130" i="20" s="1"/>
  <c r="K130" i="20"/>
  <c r="J130" i="20"/>
  <c r="I130" i="20"/>
  <c r="H130" i="20"/>
  <c r="D130" i="20"/>
  <c r="C130" i="20"/>
  <c r="A130" i="20"/>
  <c r="R129" i="20"/>
  <c r="O129" i="20" a="1"/>
  <c r="O129" i="20" s="1"/>
  <c r="N129" i="20"/>
  <c r="M129" i="20"/>
  <c r="L129" i="20" a="1"/>
  <c r="L129" i="20" s="1"/>
  <c r="K129" i="20"/>
  <c r="J129" i="20"/>
  <c r="I129" i="20"/>
  <c r="H129" i="20"/>
  <c r="D129" i="20"/>
  <c r="C129" i="20"/>
  <c r="A129" i="20"/>
  <c r="R128" i="20"/>
  <c r="O128" i="20" a="1"/>
  <c r="O128" i="20" s="1"/>
  <c r="N128" i="20"/>
  <c r="M128" i="20"/>
  <c r="L128" i="20" a="1"/>
  <c r="L128" i="20" s="1"/>
  <c r="K128" i="20"/>
  <c r="J128" i="20"/>
  <c r="I128" i="20"/>
  <c r="H128" i="20"/>
  <c r="D128" i="20"/>
  <c r="C128" i="20"/>
  <c r="A128" i="20"/>
  <c r="R127" i="20"/>
  <c r="O127" i="20" a="1"/>
  <c r="O127" i="20" s="1"/>
  <c r="N127" i="20"/>
  <c r="M127" i="20"/>
  <c r="L127" i="20" a="1"/>
  <c r="L127" i="20" s="1"/>
  <c r="K127" i="20"/>
  <c r="J127" i="20"/>
  <c r="I127" i="20"/>
  <c r="H127" i="20"/>
  <c r="D127" i="20"/>
  <c r="A127" i="20"/>
  <c r="R126" i="20"/>
  <c r="O126" i="20" a="1"/>
  <c r="O126" i="20" s="1"/>
  <c r="N126" i="20"/>
  <c r="M126" i="20"/>
  <c r="L126" i="20" a="1"/>
  <c r="L126" i="20" s="1"/>
  <c r="K126" i="20"/>
  <c r="J126" i="20"/>
  <c r="I126" i="20"/>
  <c r="H126" i="20"/>
  <c r="D126" i="20"/>
  <c r="C126" i="20"/>
  <c r="A126" i="20"/>
  <c r="R125" i="20"/>
  <c r="O125" i="20" a="1"/>
  <c r="O125" i="20" s="1"/>
  <c r="N125" i="20"/>
  <c r="M125" i="20"/>
  <c r="L125" i="20" a="1"/>
  <c r="L125" i="20" s="1"/>
  <c r="K125" i="20"/>
  <c r="J125" i="20"/>
  <c r="I125" i="20"/>
  <c r="H125" i="20"/>
  <c r="D125" i="20"/>
  <c r="A125" i="20"/>
  <c r="R124" i="20"/>
  <c r="O124" i="20" a="1"/>
  <c r="O124" i="20" s="1"/>
  <c r="N124" i="20"/>
  <c r="M124" i="20"/>
  <c r="L124" i="20" a="1"/>
  <c r="L124" i="20" s="1"/>
  <c r="K124" i="20"/>
  <c r="J124" i="20"/>
  <c r="I124" i="20"/>
  <c r="H124" i="20"/>
  <c r="D124" i="20"/>
  <c r="A124" i="20"/>
  <c r="R123" i="20"/>
  <c r="O123" i="20" a="1"/>
  <c r="O123" i="20" s="1"/>
  <c r="N123" i="20"/>
  <c r="M123" i="20"/>
  <c r="L123" i="20" a="1"/>
  <c r="L123" i="20" s="1"/>
  <c r="K123" i="20"/>
  <c r="J123" i="20"/>
  <c r="I123" i="20"/>
  <c r="H123" i="20"/>
  <c r="D123" i="20"/>
  <c r="C123" i="20"/>
  <c r="A123" i="20"/>
  <c r="R122" i="20"/>
  <c r="O122" i="20" a="1"/>
  <c r="O122" i="20" s="1"/>
  <c r="N122" i="20"/>
  <c r="M122" i="20"/>
  <c r="L122" i="20" a="1"/>
  <c r="L122" i="20" s="1"/>
  <c r="K122" i="20"/>
  <c r="J122" i="20"/>
  <c r="I122" i="20"/>
  <c r="H122" i="20"/>
  <c r="D122" i="20"/>
  <c r="C122" i="20"/>
  <c r="A122" i="20"/>
  <c r="R121" i="20"/>
  <c r="O121" i="20" a="1"/>
  <c r="O121" i="20" s="1"/>
  <c r="N121" i="20"/>
  <c r="M121" i="20"/>
  <c r="L121" i="20" a="1"/>
  <c r="L121" i="20" s="1"/>
  <c r="K121" i="20"/>
  <c r="J121" i="20"/>
  <c r="I121" i="20"/>
  <c r="H121" i="20"/>
  <c r="D121" i="20"/>
  <c r="C121" i="20"/>
  <c r="A121" i="20"/>
  <c r="R120" i="20"/>
  <c r="O120" i="20" a="1"/>
  <c r="O120" i="20" s="1"/>
  <c r="N120" i="20"/>
  <c r="M120" i="20"/>
  <c r="L120" i="20" a="1"/>
  <c r="L120" i="20" s="1"/>
  <c r="K120" i="20"/>
  <c r="J120" i="20"/>
  <c r="I120" i="20"/>
  <c r="H120" i="20"/>
  <c r="D120" i="20"/>
  <c r="C120" i="20"/>
  <c r="A120" i="20"/>
  <c r="R119" i="20"/>
  <c r="O119" i="20" a="1"/>
  <c r="O119" i="20" s="1"/>
  <c r="N119" i="20"/>
  <c r="M119" i="20"/>
  <c r="L119" i="20" a="1"/>
  <c r="L119" i="20" s="1"/>
  <c r="K119" i="20"/>
  <c r="J119" i="20"/>
  <c r="I119" i="20"/>
  <c r="H119" i="20"/>
  <c r="D119" i="20"/>
  <c r="C119" i="20"/>
  <c r="A119" i="20"/>
  <c r="R118" i="20"/>
  <c r="O118" i="20" a="1"/>
  <c r="O118" i="20" s="1"/>
  <c r="N118" i="20"/>
  <c r="M118" i="20"/>
  <c r="L118" i="20" a="1"/>
  <c r="L118" i="20" s="1"/>
  <c r="K118" i="20"/>
  <c r="J118" i="20"/>
  <c r="I118" i="20"/>
  <c r="H118" i="20"/>
  <c r="D118" i="20"/>
  <c r="C118" i="20"/>
  <c r="A118" i="20"/>
  <c r="R117" i="20"/>
  <c r="O117" i="20" a="1"/>
  <c r="O117" i="20" s="1"/>
  <c r="N117" i="20"/>
  <c r="M117" i="20"/>
  <c r="L117" i="20" a="1"/>
  <c r="L117" i="20" s="1"/>
  <c r="K117" i="20"/>
  <c r="J117" i="20"/>
  <c r="I117" i="20"/>
  <c r="H117" i="20"/>
  <c r="D117" i="20"/>
  <c r="C117" i="20"/>
  <c r="A117" i="20"/>
  <c r="R116" i="20"/>
  <c r="O116" i="20" a="1"/>
  <c r="O116" i="20" s="1"/>
  <c r="N116" i="20"/>
  <c r="M116" i="20"/>
  <c r="L116" i="20" a="1"/>
  <c r="L116" i="20" s="1"/>
  <c r="K116" i="20"/>
  <c r="J116" i="20"/>
  <c r="I116" i="20"/>
  <c r="H116" i="20"/>
  <c r="D116" i="20"/>
  <c r="C116" i="20"/>
  <c r="A116" i="20"/>
  <c r="R115" i="20"/>
  <c r="O115" i="20" a="1"/>
  <c r="O115" i="20" s="1"/>
  <c r="N115" i="20"/>
  <c r="M115" i="20"/>
  <c r="L115" i="20" a="1"/>
  <c r="L115" i="20" s="1"/>
  <c r="K115" i="20"/>
  <c r="J115" i="20"/>
  <c r="I115" i="20"/>
  <c r="H115" i="20"/>
  <c r="D115" i="20"/>
  <c r="C115" i="20"/>
  <c r="A115" i="20"/>
  <c r="R114" i="20"/>
  <c r="O114" i="20" a="1"/>
  <c r="O114" i="20" s="1"/>
  <c r="N114" i="20"/>
  <c r="M114" i="20"/>
  <c r="L114" i="20" a="1"/>
  <c r="L114" i="20" s="1"/>
  <c r="K114" i="20"/>
  <c r="J114" i="20"/>
  <c r="I114" i="20"/>
  <c r="H114" i="20"/>
  <c r="D114" i="20"/>
  <c r="C114" i="20"/>
  <c r="A114" i="20"/>
  <c r="R113" i="20"/>
  <c r="O113" i="20" a="1"/>
  <c r="O113" i="20" s="1"/>
  <c r="N113" i="20"/>
  <c r="M113" i="20"/>
  <c r="L113" i="20" a="1"/>
  <c r="L113" i="20" s="1"/>
  <c r="K113" i="20"/>
  <c r="J113" i="20"/>
  <c r="I113" i="20"/>
  <c r="H113" i="20"/>
  <c r="D113" i="20"/>
  <c r="C113" i="20"/>
  <c r="A113" i="20"/>
  <c r="R112" i="20"/>
  <c r="O112" i="20" a="1"/>
  <c r="O112" i="20" s="1"/>
  <c r="N112" i="20"/>
  <c r="M112" i="20"/>
  <c r="L112" i="20" a="1"/>
  <c r="L112" i="20" s="1"/>
  <c r="K112" i="20"/>
  <c r="J112" i="20"/>
  <c r="I112" i="20"/>
  <c r="H112" i="20"/>
  <c r="D112" i="20"/>
  <c r="A112" i="20"/>
  <c r="R111" i="20"/>
  <c r="O111" i="20" a="1"/>
  <c r="O111" i="20" s="1"/>
  <c r="N111" i="20"/>
  <c r="M111" i="20"/>
  <c r="L111" i="20" a="1"/>
  <c r="L111" i="20" s="1"/>
  <c r="K111" i="20"/>
  <c r="J111" i="20"/>
  <c r="I111" i="20"/>
  <c r="H111" i="20"/>
  <c r="D111" i="20"/>
  <c r="C111" i="20"/>
  <c r="A111" i="20"/>
  <c r="R110" i="20"/>
  <c r="O110" i="20" a="1"/>
  <c r="O110" i="20" s="1"/>
  <c r="N110" i="20"/>
  <c r="M110" i="20"/>
  <c r="L110" i="20" a="1"/>
  <c r="L110" i="20" s="1"/>
  <c r="K110" i="20"/>
  <c r="J110" i="20"/>
  <c r="I110" i="20"/>
  <c r="H110" i="20"/>
  <c r="D110" i="20"/>
  <c r="C110" i="20"/>
  <c r="A110" i="20"/>
  <c r="R109" i="20"/>
  <c r="O109" i="20" a="1"/>
  <c r="O109" i="20"/>
  <c r="N109" i="20"/>
  <c r="M109" i="20"/>
  <c r="L109" i="20" a="1"/>
  <c r="L109" i="20" s="1"/>
  <c r="K109" i="20"/>
  <c r="J109" i="20"/>
  <c r="I109" i="20"/>
  <c r="H109" i="20"/>
  <c r="D109" i="20"/>
  <c r="C109" i="20"/>
  <c r="A109" i="20"/>
  <c r="R108" i="20"/>
  <c r="O108" i="20" a="1"/>
  <c r="O108" i="20" s="1"/>
  <c r="N108" i="20"/>
  <c r="M108" i="20"/>
  <c r="L108" i="20" a="1"/>
  <c r="L108" i="20" s="1"/>
  <c r="K108" i="20"/>
  <c r="J108" i="20"/>
  <c r="I108" i="20"/>
  <c r="H108" i="20"/>
  <c r="D108" i="20"/>
  <c r="C108" i="20"/>
  <c r="A108" i="20"/>
  <c r="R107" i="20"/>
  <c r="O107" i="20" a="1"/>
  <c r="O107" i="20" s="1"/>
  <c r="N107" i="20"/>
  <c r="M107" i="20"/>
  <c r="L107" i="20" a="1"/>
  <c r="L107" i="20" s="1"/>
  <c r="K107" i="20"/>
  <c r="J107" i="20"/>
  <c r="I107" i="20"/>
  <c r="H107" i="20"/>
  <c r="D107" i="20"/>
  <c r="C107" i="20"/>
  <c r="A107" i="20"/>
  <c r="R106" i="20"/>
  <c r="O106" i="20" a="1"/>
  <c r="O106" i="20" s="1"/>
  <c r="N106" i="20"/>
  <c r="M106" i="20"/>
  <c r="L106" i="20" a="1"/>
  <c r="L106" i="20" s="1"/>
  <c r="K106" i="20"/>
  <c r="J106" i="20"/>
  <c r="I106" i="20"/>
  <c r="H106" i="20"/>
  <c r="D106" i="20"/>
  <c r="C106" i="20"/>
  <c r="A106" i="20"/>
  <c r="R105" i="20"/>
  <c r="O105" i="20" a="1"/>
  <c r="O105" i="20" s="1"/>
  <c r="N105" i="20"/>
  <c r="M105" i="20"/>
  <c r="L105" i="20" a="1"/>
  <c r="L105" i="20"/>
  <c r="K105" i="20"/>
  <c r="J105" i="20"/>
  <c r="I105" i="20"/>
  <c r="H105" i="20"/>
  <c r="D105" i="20"/>
  <c r="C105" i="20"/>
  <c r="A105" i="20"/>
  <c r="R104" i="20"/>
  <c r="O104" i="20" a="1"/>
  <c r="O104" i="20" s="1"/>
  <c r="N104" i="20"/>
  <c r="M104" i="20"/>
  <c r="L104" i="20" a="1"/>
  <c r="L104" i="20" s="1"/>
  <c r="K104" i="20"/>
  <c r="J104" i="20"/>
  <c r="I104" i="20"/>
  <c r="H104" i="20"/>
  <c r="D104" i="20"/>
  <c r="C104" i="20"/>
  <c r="A104" i="20"/>
  <c r="R103" i="20"/>
  <c r="O103" i="20" a="1"/>
  <c r="O103" i="20" s="1"/>
  <c r="N103" i="20"/>
  <c r="M103" i="20"/>
  <c r="L103" i="20" a="1"/>
  <c r="L103" i="20" s="1"/>
  <c r="K103" i="20"/>
  <c r="J103" i="20"/>
  <c r="I103" i="20"/>
  <c r="H103" i="20"/>
  <c r="D103" i="20"/>
  <c r="C103" i="20"/>
  <c r="A103" i="20"/>
  <c r="R102" i="20"/>
  <c r="O102" i="20" a="1"/>
  <c r="O102" i="20" s="1"/>
  <c r="N102" i="20"/>
  <c r="M102" i="20"/>
  <c r="L102" i="20" a="1"/>
  <c r="L102" i="20" s="1"/>
  <c r="K102" i="20"/>
  <c r="J102" i="20"/>
  <c r="I102" i="20"/>
  <c r="H102" i="20"/>
  <c r="D102" i="20"/>
  <c r="C102" i="20"/>
  <c r="A102" i="20"/>
  <c r="R101" i="20"/>
  <c r="O101" i="20" a="1"/>
  <c r="O101" i="20" s="1"/>
  <c r="N101" i="20"/>
  <c r="M101" i="20"/>
  <c r="L101" i="20" a="1"/>
  <c r="L101" i="20" s="1"/>
  <c r="K101" i="20"/>
  <c r="J101" i="20"/>
  <c r="I101" i="20"/>
  <c r="H101" i="20"/>
  <c r="D101" i="20"/>
  <c r="C101" i="20"/>
  <c r="A101" i="20"/>
  <c r="R100" i="20"/>
  <c r="O100" i="20" a="1"/>
  <c r="O100" i="20" s="1"/>
  <c r="N100" i="20"/>
  <c r="M100" i="20"/>
  <c r="L100" i="20" a="1"/>
  <c r="L100" i="20" s="1"/>
  <c r="K100" i="20"/>
  <c r="J100" i="20"/>
  <c r="I100" i="20"/>
  <c r="H100" i="20"/>
  <c r="D100" i="20"/>
  <c r="C100" i="20"/>
  <c r="A100" i="20"/>
  <c r="R99" i="20"/>
  <c r="O99" i="20" a="1"/>
  <c r="O99" i="20" s="1"/>
  <c r="N99" i="20"/>
  <c r="M99" i="20"/>
  <c r="L99" i="20" a="1"/>
  <c r="L99" i="20" s="1"/>
  <c r="K99" i="20"/>
  <c r="J99" i="20"/>
  <c r="I99" i="20"/>
  <c r="H99" i="20"/>
  <c r="D99" i="20"/>
  <c r="C99" i="20"/>
  <c r="A99" i="20"/>
  <c r="R98" i="20"/>
  <c r="O98" i="20" a="1"/>
  <c r="O98" i="20" s="1"/>
  <c r="N98" i="20"/>
  <c r="M98" i="20"/>
  <c r="L98" i="20" a="1"/>
  <c r="L98" i="20" s="1"/>
  <c r="K98" i="20"/>
  <c r="J98" i="20"/>
  <c r="I98" i="20"/>
  <c r="H98" i="20"/>
  <c r="D98" i="20"/>
  <c r="C98" i="20"/>
  <c r="A98" i="20"/>
  <c r="R97" i="20"/>
  <c r="O97" i="20" a="1"/>
  <c r="O97" i="20" s="1"/>
  <c r="N97" i="20"/>
  <c r="M97" i="20"/>
  <c r="L97" i="20" a="1"/>
  <c r="L97" i="20" s="1"/>
  <c r="K97" i="20"/>
  <c r="J97" i="20"/>
  <c r="I97" i="20"/>
  <c r="H97" i="20"/>
  <c r="D97" i="20"/>
  <c r="C97" i="20"/>
  <c r="A97" i="20"/>
  <c r="R96" i="20"/>
  <c r="O96" i="20" a="1"/>
  <c r="O96" i="20" s="1"/>
  <c r="N96" i="20"/>
  <c r="M96" i="20"/>
  <c r="L96" i="20" a="1"/>
  <c r="L96" i="20" s="1"/>
  <c r="K96" i="20"/>
  <c r="J96" i="20"/>
  <c r="I96" i="20"/>
  <c r="H96" i="20"/>
  <c r="D96" i="20"/>
  <c r="C96" i="20"/>
  <c r="A96" i="20"/>
  <c r="R95" i="20"/>
  <c r="O95" i="20" a="1"/>
  <c r="O95" i="20" s="1"/>
  <c r="N95" i="20"/>
  <c r="M95" i="20"/>
  <c r="L95" i="20" a="1"/>
  <c r="L95" i="20" s="1"/>
  <c r="K95" i="20"/>
  <c r="J95" i="20"/>
  <c r="I95" i="20"/>
  <c r="H95" i="20"/>
  <c r="D95" i="20"/>
  <c r="A95" i="20"/>
  <c r="R94" i="20"/>
  <c r="O94" i="20" a="1"/>
  <c r="O94" i="20" s="1"/>
  <c r="N94" i="20"/>
  <c r="M94" i="20"/>
  <c r="L94" i="20" a="1"/>
  <c r="L94" i="20" s="1"/>
  <c r="K94" i="20"/>
  <c r="J94" i="20"/>
  <c r="I94" i="20"/>
  <c r="H94" i="20"/>
  <c r="D94" i="20"/>
  <c r="A94" i="20"/>
  <c r="R93" i="20"/>
  <c r="O93" i="20" a="1"/>
  <c r="O93" i="20" s="1"/>
  <c r="N93" i="20"/>
  <c r="M93" i="20"/>
  <c r="L93" i="20" a="1"/>
  <c r="L93" i="20" s="1"/>
  <c r="K93" i="20"/>
  <c r="J93" i="20"/>
  <c r="I93" i="20"/>
  <c r="H93" i="20"/>
  <c r="D93" i="20"/>
  <c r="A93" i="20"/>
  <c r="R92" i="20"/>
  <c r="O92" i="20" a="1"/>
  <c r="O92" i="20" s="1"/>
  <c r="N92" i="20"/>
  <c r="M92" i="20"/>
  <c r="L92" i="20" a="1"/>
  <c r="L92" i="20" s="1"/>
  <c r="K92" i="20"/>
  <c r="J92" i="20"/>
  <c r="I92" i="20"/>
  <c r="H92" i="20"/>
  <c r="D92" i="20"/>
  <c r="C92" i="20"/>
  <c r="A92" i="20"/>
  <c r="R91" i="20"/>
  <c r="O91" i="20" a="1"/>
  <c r="O91" i="20" s="1"/>
  <c r="N91" i="20"/>
  <c r="M91" i="20"/>
  <c r="L91" i="20" a="1"/>
  <c r="L91" i="20" s="1"/>
  <c r="K91" i="20"/>
  <c r="J91" i="20"/>
  <c r="I91" i="20"/>
  <c r="H91" i="20"/>
  <c r="D91" i="20"/>
  <c r="C91" i="20"/>
  <c r="A91" i="20"/>
  <c r="R90" i="20"/>
  <c r="O90" i="20" a="1"/>
  <c r="O90" i="20" s="1"/>
  <c r="N90" i="20"/>
  <c r="M90" i="20"/>
  <c r="L90" i="20" a="1"/>
  <c r="L90" i="20" s="1"/>
  <c r="K90" i="20"/>
  <c r="J90" i="20"/>
  <c r="I90" i="20"/>
  <c r="H90" i="20"/>
  <c r="D90" i="20"/>
  <c r="A90" i="20"/>
  <c r="R89" i="20"/>
  <c r="O89" i="20" a="1"/>
  <c r="O89" i="20" s="1"/>
  <c r="N89" i="20"/>
  <c r="M89" i="20"/>
  <c r="L89" i="20" a="1"/>
  <c r="L89" i="20" s="1"/>
  <c r="K89" i="20"/>
  <c r="J89" i="20"/>
  <c r="I89" i="20"/>
  <c r="H89" i="20"/>
  <c r="D89" i="20"/>
  <c r="C89" i="20"/>
  <c r="A89" i="20"/>
  <c r="R88" i="20"/>
  <c r="O88" i="20" a="1"/>
  <c r="O88" i="20" s="1"/>
  <c r="N88" i="20"/>
  <c r="M88" i="20"/>
  <c r="L88" i="20" a="1"/>
  <c r="L88" i="20" s="1"/>
  <c r="K88" i="20"/>
  <c r="J88" i="20"/>
  <c r="I88" i="20"/>
  <c r="H88" i="20"/>
  <c r="D88" i="20"/>
  <c r="C88" i="20"/>
  <c r="A88" i="20"/>
  <c r="R87" i="20"/>
  <c r="O87" i="20" a="1"/>
  <c r="O87" i="20" s="1"/>
  <c r="N87" i="20"/>
  <c r="M87" i="20"/>
  <c r="L87" i="20" a="1"/>
  <c r="L87" i="20" s="1"/>
  <c r="K87" i="20"/>
  <c r="J87" i="20"/>
  <c r="I87" i="20"/>
  <c r="H87" i="20"/>
  <c r="D87" i="20"/>
  <c r="C87" i="20"/>
  <c r="A87" i="20"/>
  <c r="R86" i="20"/>
  <c r="O86" i="20" a="1"/>
  <c r="O86" i="20" s="1"/>
  <c r="N86" i="20"/>
  <c r="M86" i="20"/>
  <c r="L86" i="20" a="1"/>
  <c r="L86" i="20" s="1"/>
  <c r="K86" i="20"/>
  <c r="J86" i="20"/>
  <c r="I86" i="20"/>
  <c r="H86" i="20"/>
  <c r="D86" i="20"/>
  <c r="C86" i="20"/>
  <c r="A86" i="20"/>
  <c r="R85" i="20"/>
  <c r="O85" i="20" a="1"/>
  <c r="O85" i="20" s="1"/>
  <c r="N85" i="20"/>
  <c r="M85" i="20"/>
  <c r="L85" i="20" a="1"/>
  <c r="L85" i="20"/>
  <c r="K85" i="20"/>
  <c r="J85" i="20"/>
  <c r="I85" i="20"/>
  <c r="H85" i="20"/>
  <c r="D85" i="20"/>
  <c r="C85" i="20"/>
  <c r="A85" i="20"/>
  <c r="R84" i="20"/>
  <c r="O84" i="20" a="1"/>
  <c r="O84" i="20" s="1"/>
  <c r="N84" i="20"/>
  <c r="M84" i="20"/>
  <c r="L84" i="20" a="1"/>
  <c r="L84" i="20" s="1"/>
  <c r="K84" i="20"/>
  <c r="J84" i="20"/>
  <c r="I84" i="20"/>
  <c r="H84" i="20"/>
  <c r="D84" i="20"/>
  <c r="C84" i="20"/>
  <c r="A84" i="20"/>
  <c r="R83" i="20"/>
  <c r="O83" i="20" a="1"/>
  <c r="O83" i="20" s="1"/>
  <c r="N83" i="20"/>
  <c r="M83" i="20"/>
  <c r="L83" i="20" a="1"/>
  <c r="L83" i="20" s="1"/>
  <c r="K83" i="20"/>
  <c r="J83" i="20"/>
  <c r="I83" i="20"/>
  <c r="H83" i="20"/>
  <c r="D83" i="20"/>
  <c r="C83" i="20"/>
  <c r="A83" i="20"/>
  <c r="R82" i="20"/>
  <c r="O82" i="20" a="1"/>
  <c r="O82" i="20" s="1"/>
  <c r="N82" i="20"/>
  <c r="M82" i="20"/>
  <c r="L82" i="20" a="1"/>
  <c r="L82" i="20" s="1"/>
  <c r="K82" i="20"/>
  <c r="J82" i="20"/>
  <c r="I82" i="20"/>
  <c r="H82" i="20"/>
  <c r="D82" i="20"/>
  <c r="C82" i="20"/>
  <c r="A82" i="20"/>
  <c r="R81" i="20"/>
  <c r="O81" i="20" a="1"/>
  <c r="O81" i="20" s="1"/>
  <c r="N81" i="20"/>
  <c r="M81" i="20"/>
  <c r="L81" i="20" a="1"/>
  <c r="L81" i="20" s="1"/>
  <c r="K81" i="20"/>
  <c r="J81" i="20"/>
  <c r="I81" i="20"/>
  <c r="H81" i="20"/>
  <c r="D81" i="20"/>
  <c r="C81" i="20"/>
  <c r="A81" i="20"/>
  <c r="R80" i="20"/>
  <c r="O80" i="20" a="1"/>
  <c r="O80" i="20" s="1"/>
  <c r="N80" i="20"/>
  <c r="M80" i="20"/>
  <c r="L80" i="20" a="1"/>
  <c r="L80" i="20" s="1"/>
  <c r="K80" i="20"/>
  <c r="J80" i="20"/>
  <c r="I80" i="20"/>
  <c r="H80" i="20"/>
  <c r="D80" i="20"/>
  <c r="C80" i="20"/>
  <c r="A80" i="20"/>
  <c r="R79" i="20"/>
  <c r="O79" i="20" a="1"/>
  <c r="O79" i="20" s="1"/>
  <c r="N79" i="20"/>
  <c r="M79" i="20"/>
  <c r="L79" i="20" a="1"/>
  <c r="L79" i="20" s="1"/>
  <c r="K79" i="20"/>
  <c r="J79" i="20"/>
  <c r="I79" i="20"/>
  <c r="H79" i="20"/>
  <c r="D79" i="20"/>
  <c r="C79" i="20"/>
  <c r="A79" i="20"/>
  <c r="R78" i="20"/>
  <c r="O78" i="20" a="1"/>
  <c r="O78" i="20" s="1"/>
  <c r="N78" i="20"/>
  <c r="M78" i="20"/>
  <c r="L78" i="20" a="1"/>
  <c r="L78" i="20" s="1"/>
  <c r="K78" i="20"/>
  <c r="J78" i="20"/>
  <c r="I78" i="20"/>
  <c r="H78" i="20"/>
  <c r="D78" i="20"/>
  <c r="C78" i="20"/>
  <c r="A78" i="20"/>
  <c r="R77" i="20"/>
  <c r="O77" i="20" a="1"/>
  <c r="O77" i="20" s="1"/>
  <c r="N77" i="20"/>
  <c r="M77" i="20"/>
  <c r="L77" i="20" a="1"/>
  <c r="L77" i="20" s="1"/>
  <c r="K77" i="20"/>
  <c r="J77" i="20"/>
  <c r="I77" i="20"/>
  <c r="H77" i="20"/>
  <c r="D77" i="20"/>
  <c r="C77" i="20"/>
  <c r="A77" i="20"/>
  <c r="R76" i="20"/>
  <c r="O76" i="20" a="1"/>
  <c r="O76" i="20" s="1"/>
  <c r="N76" i="20"/>
  <c r="M76" i="20"/>
  <c r="L76" i="20" a="1"/>
  <c r="L76" i="20" s="1"/>
  <c r="K76" i="20"/>
  <c r="J76" i="20"/>
  <c r="I76" i="20"/>
  <c r="H76" i="20"/>
  <c r="D76" i="20"/>
  <c r="C76" i="20"/>
  <c r="A76" i="20"/>
  <c r="R75" i="20"/>
  <c r="O75" i="20" a="1"/>
  <c r="O75" i="20" s="1"/>
  <c r="N75" i="20"/>
  <c r="M75" i="20"/>
  <c r="L75" i="20" a="1"/>
  <c r="L75" i="20" s="1"/>
  <c r="K75" i="20"/>
  <c r="J75" i="20"/>
  <c r="I75" i="20"/>
  <c r="H75" i="20"/>
  <c r="D75" i="20"/>
  <c r="C75" i="20"/>
  <c r="A75" i="20"/>
  <c r="R74" i="20"/>
  <c r="O74" i="20" a="1"/>
  <c r="O74" i="20" s="1"/>
  <c r="N74" i="20"/>
  <c r="M74" i="20"/>
  <c r="L74" i="20" a="1"/>
  <c r="L74" i="20" s="1"/>
  <c r="K74" i="20"/>
  <c r="J74" i="20"/>
  <c r="I74" i="20"/>
  <c r="H74" i="20"/>
  <c r="D74" i="20"/>
  <c r="C74" i="20"/>
  <c r="A74" i="20"/>
  <c r="R73" i="20"/>
  <c r="O73" i="20" a="1"/>
  <c r="O73" i="20" s="1"/>
  <c r="N73" i="20"/>
  <c r="M73" i="20"/>
  <c r="L73" i="20" a="1"/>
  <c r="L73" i="20" s="1"/>
  <c r="K73" i="20"/>
  <c r="J73" i="20"/>
  <c r="I73" i="20"/>
  <c r="H73" i="20"/>
  <c r="D73" i="20"/>
  <c r="C73" i="20"/>
  <c r="A73" i="20"/>
  <c r="R72" i="20"/>
  <c r="O72" i="20" a="1"/>
  <c r="O72" i="20" s="1"/>
  <c r="N72" i="20"/>
  <c r="M72" i="20"/>
  <c r="L72" i="20" a="1"/>
  <c r="L72" i="20" s="1"/>
  <c r="K72" i="20"/>
  <c r="J72" i="20"/>
  <c r="I72" i="20"/>
  <c r="H72" i="20"/>
  <c r="D72" i="20"/>
  <c r="C72" i="20"/>
  <c r="A72" i="20"/>
  <c r="R71" i="20"/>
  <c r="O71" i="20" a="1"/>
  <c r="O71" i="20" s="1"/>
  <c r="N71" i="20"/>
  <c r="M71" i="20"/>
  <c r="L71" i="20" a="1"/>
  <c r="L71" i="20" s="1"/>
  <c r="K71" i="20"/>
  <c r="J71" i="20"/>
  <c r="I71" i="20"/>
  <c r="H71" i="20"/>
  <c r="D71" i="20"/>
  <c r="C71" i="20"/>
  <c r="A71" i="20"/>
  <c r="R70" i="20"/>
  <c r="O70" i="20" a="1"/>
  <c r="O70" i="20" s="1"/>
  <c r="N70" i="20"/>
  <c r="M70" i="20"/>
  <c r="L70" i="20" a="1"/>
  <c r="L70" i="20" s="1"/>
  <c r="K70" i="20"/>
  <c r="J70" i="20"/>
  <c r="I70" i="20"/>
  <c r="H70" i="20"/>
  <c r="D70" i="20"/>
  <c r="C70" i="20"/>
  <c r="A70" i="20"/>
  <c r="R69" i="20"/>
  <c r="O69" i="20" a="1"/>
  <c r="O69" i="20" s="1"/>
  <c r="N69" i="20"/>
  <c r="M69" i="20"/>
  <c r="L69" i="20" a="1"/>
  <c r="L69" i="20" s="1"/>
  <c r="K69" i="20"/>
  <c r="J69" i="20"/>
  <c r="I69" i="20"/>
  <c r="H69" i="20"/>
  <c r="D69" i="20"/>
  <c r="C69" i="20"/>
  <c r="A69" i="20"/>
  <c r="R68" i="20"/>
  <c r="O68" i="20" a="1"/>
  <c r="O68" i="20" s="1"/>
  <c r="N68" i="20"/>
  <c r="M68" i="20"/>
  <c r="L68" i="20" a="1"/>
  <c r="L68" i="20" s="1"/>
  <c r="K68" i="20"/>
  <c r="J68" i="20"/>
  <c r="I68" i="20"/>
  <c r="H68" i="20"/>
  <c r="D68" i="20"/>
  <c r="C68" i="20"/>
  <c r="A68" i="20"/>
  <c r="R67" i="20"/>
  <c r="O67" i="20" a="1"/>
  <c r="O67" i="20" s="1"/>
  <c r="N67" i="20"/>
  <c r="M67" i="20"/>
  <c r="L67" i="20" a="1"/>
  <c r="L67" i="20"/>
  <c r="K67" i="20"/>
  <c r="J67" i="20"/>
  <c r="I67" i="20"/>
  <c r="H67" i="20"/>
  <c r="D67" i="20"/>
  <c r="C67" i="20"/>
  <c r="A67" i="20"/>
  <c r="R66" i="20"/>
  <c r="O66" i="20" a="1"/>
  <c r="O66" i="20" s="1"/>
  <c r="N66" i="20"/>
  <c r="M66" i="20"/>
  <c r="L66" i="20" a="1"/>
  <c r="L66" i="20" s="1"/>
  <c r="K66" i="20"/>
  <c r="J66" i="20"/>
  <c r="I66" i="20"/>
  <c r="H66" i="20"/>
  <c r="D66" i="20"/>
  <c r="C66" i="20"/>
  <c r="A66" i="20"/>
  <c r="R65" i="20"/>
  <c r="O65" i="20" a="1"/>
  <c r="O65" i="20" s="1"/>
  <c r="N65" i="20"/>
  <c r="M65" i="20"/>
  <c r="L65" i="20" a="1"/>
  <c r="L65" i="20" s="1"/>
  <c r="K65" i="20"/>
  <c r="J65" i="20"/>
  <c r="I65" i="20"/>
  <c r="H65" i="20"/>
  <c r="D65" i="20"/>
  <c r="C65" i="20"/>
  <c r="A65" i="20"/>
  <c r="R64" i="20"/>
  <c r="O64" i="20" a="1"/>
  <c r="O64" i="20" s="1"/>
  <c r="N64" i="20"/>
  <c r="M64" i="20"/>
  <c r="L64" i="20" a="1"/>
  <c r="L64" i="20" s="1"/>
  <c r="K64" i="20"/>
  <c r="J64" i="20"/>
  <c r="I64" i="20"/>
  <c r="H64" i="20"/>
  <c r="D64" i="20"/>
  <c r="C64" i="20"/>
  <c r="A64" i="20"/>
  <c r="R63" i="20"/>
  <c r="O63" i="20" a="1"/>
  <c r="O63" i="20" s="1"/>
  <c r="N63" i="20"/>
  <c r="M63" i="20"/>
  <c r="L63" i="20" a="1"/>
  <c r="L63" i="20" s="1"/>
  <c r="K63" i="20"/>
  <c r="J63" i="20"/>
  <c r="I63" i="20"/>
  <c r="H63" i="20"/>
  <c r="D63" i="20"/>
  <c r="C63" i="20"/>
  <c r="A63" i="20"/>
  <c r="R62" i="20"/>
  <c r="O62" i="20" a="1"/>
  <c r="O62" i="20" s="1"/>
  <c r="N62" i="20"/>
  <c r="M62" i="20"/>
  <c r="L62" i="20" a="1"/>
  <c r="L62" i="20" s="1"/>
  <c r="K62" i="20"/>
  <c r="J62" i="20"/>
  <c r="I62" i="20"/>
  <c r="H62" i="20"/>
  <c r="D62" i="20"/>
  <c r="C62" i="20"/>
  <c r="A62" i="20"/>
  <c r="R61" i="20"/>
  <c r="O61" i="20" a="1"/>
  <c r="O61" i="20" s="1"/>
  <c r="N61" i="20"/>
  <c r="M61" i="20"/>
  <c r="L61" i="20" a="1"/>
  <c r="L61" i="20" s="1"/>
  <c r="K61" i="20"/>
  <c r="J61" i="20"/>
  <c r="I61" i="20"/>
  <c r="H61" i="20"/>
  <c r="D61" i="20"/>
  <c r="C61" i="20"/>
  <c r="A61" i="20"/>
  <c r="R60" i="20"/>
  <c r="O60" i="20" a="1"/>
  <c r="O60" i="20" s="1"/>
  <c r="N60" i="20"/>
  <c r="M60" i="20"/>
  <c r="L60" i="20" a="1"/>
  <c r="L60" i="20" s="1"/>
  <c r="K60" i="20"/>
  <c r="J60" i="20"/>
  <c r="I60" i="20"/>
  <c r="H60" i="20"/>
  <c r="D60" i="20"/>
  <c r="C60" i="20"/>
  <c r="A60" i="20"/>
  <c r="R59" i="20"/>
  <c r="O59" i="20" a="1"/>
  <c r="O59" i="20" s="1"/>
  <c r="N59" i="20"/>
  <c r="M59" i="20"/>
  <c r="L59" i="20" a="1"/>
  <c r="L59" i="20" s="1"/>
  <c r="K59" i="20"/>
  <c r="J59" i="20"/>
  <c r="I59" i="20"/>
  <c r="H59" i="20"/>
  <c r="D59" i="20"/>
  <c r="C59" i="20"/>
  <c r="A59" i="20"/>
  <c r="R58" i="20"/>
  <c r="O58" i="20" a="1"/>
  <c r="O58" i="20" s="1"/>
  <c r="N58" i="20"/>
  <c r="M58" i="20"/>
  <c r="L58" i="20" a="1"/>
  <c r="L58" i="20" s="1"/>
  <c r="K58" i="20"/>
  <c r="J58" i="20"/>
  <c r="I58" i="20"/>
  <c r="H58" i="20"/>
  <c r="D58" i="20"/>
  <c r="C58" i="20"/>
  <c r="A58" i="20"/>
  <c r="R57" i="20"/>
  <c r="O57" i="20" a="1"/>
  <c r="O57" i="20" s="1"/>
  <c r="N57" i="20"/>
  <c r="M57" i="20"/>
  <c r="L57" i="20" a="1"/>
  <c r="L57" i="20" s="1"/>
  <c r="K57" i="20"/>
  <c r="J57" i="20"/>
  <c r="I57" i="20"/>
  <c r="H57" i="20"/>
  <c r="D57" i="20"/>
  <c r="C57" i="20"/>
  <c r="A57" i="20"/>
  <c r="R56" i="20"/>
  <c r="O56" i="20" a="1"/>
  <c r="O56" i="20" s="1"/>
  <c r="N56" i="20"/>
  <c r="M56" i="20"/>
  <c r="L56" i="20" a="1"/>
  <c r="L56" i="20" s="1"/>
  <c r="K56" i="20"/>
  <c r="J56" i="20"/>
  <c r="I56" i="20"/>
  <c r="H56" i="20"/>
  <c r="D56" i="20"/>
  <c r="C56" i="20"/>
  <c r="A56" i="20"/>
  <c r="R55" i="20"/>
  <c r="O55" i="20" a="1"/>
  <c r="O55" i="20" s="1"/>
  <c r="N55" i="20"/>
  <c r="M55" i="20"/>
  <c r="L55" i="20" a="1"/>
  <c r="L55" i="20" s="1"/>
  <c r="K55" i="20"/>
  <c r="J55" i="20"/>
  <c r="I55" i="20"/>
  <c r="H55" i="20"/>
  <c r="D55" i="20"/>
  <c r="C55" i="20"/>
  <c r="A55" i="20"/>
  <c r="R54" i="20"/>
  <c r="O54" i="20" a="1"/>
  <c r="O54" i="20" s="1"/>
  <c r="N54" i="20"/>
  <c r="M54" i="20"/>
  <c r="L54" i="20" a="1"/>
  <c r="L54" i="20" s="1"/>
  <c r="K54" i="20"/>
  <c r="J54" i="20"/>
  <c r="I54" i="20"/>
  <c r="H54" i="20"/>
  <c r="D54" i="20"/>
  <c r="C54" i="20"/>
  <c r="A54" i="20"/>
  <c r="R53" i="20"/>
  <c r="O53" i="20" a="1"/>
  <c r="O53" i="20" s="1"/>
  <c r="N53" i="20"/>
  <c r="M53" i="20"/>
  <c r="L53" i="20" a="1"/>
  <c r="L53" i="20" s="1"/>
  <c r="K53" i="20"/>
  <c r="J53" i="20"/>
  <c r="I53" i="20"/>
  <c r="H53" i="20"/>
  <c r="D53" i="20"/>
  <c r="C53" i="20"/>
  <c r="A53" i="20"/>
  <c r="R52" i="20"/>
  <c r="O52" i="20" a="1"/>
  <c r="O52" i="20" s="1"/>
  <c r="N52" i="20"/>
  <c r="M52" i="20"/>
  <c r="L52" i="20" a="1"/>
  <c r="L52" i="20" s="1"/>
  <c r="K52" i="20"/>
  <c r="J52" i="20"/>
  <c r="I52" i="20"/>
  <c r="H52" i="20"/>
  <c r="D52" i="20"/>
  <c r="C52" i="20"/>
  <c r="A52" i="20"/>
  <c r="R51" i="20"/>
  <c r="O51" i="20" a="1"/>
  <c r="O51" i="20" s="1"/>
  <c r="N51" i="20"/>
  <c r="M51" i="20"/>
  <c r="L51" i="20" a="1"/>
  <c r="L51" i="20" s="1"/>
  <c r="K51" i="20"/>
  <c r="J51" i="20"/>
  <c r="I51" i="20"/>
  <c r="H51" i="20"/>
  <c r="D51" i="20"/>
  <c r="C51" i="20"/>
  <c r="A51" i="20"/>
  <c r="R50" i="20"/>
  <c r="O50" i="20" a="1"/>
  <c r="O50" i="20" s="1"/>
  <c r="N50" i="20"/>
  <c r="M50" i="20"/>
  <c r="L50" i="20" a="1"/>
  <c r="L50" i="20" s="1"/>
  <c r="K50" i="20"/>
  <c r="J50" i="20"/>
  <c r="I50" i="20"/>
  <c r="H50" i="20"/>
  <c r="D50" i="20"/>
  <c r="C50" i="20"/>
  <c r="A50" i="20"/>
  <c r="R49" i="20"/>
  <c r="O49" i="20" a="1"/>
  <c r="O49" i="20" s="1"/>
  <c r="N49" i="20"/>
  <c r="M49" i="20"/>
  <c r="L49" i="20" a="1"/>
  <c r="L49" i="20" s="1"/>
  <c r="K49" i="20"/>
  <c r="J49" i="20"/>
  <c r="I49" i="20"/>
  <c r="H49" i="20"/>
  <c r="D49" i="20"/>
  <c r="C49" i="20"/>
  <c r="A49" i="20"/>
  <c r="R48" i="20"/>
  <c r="O48" i="20" a="1"/>
  <c r="O48" i="20" s="1"/>
  <c r="N48" i="20"/>
  <c r="M48" i="20"/>
  <c r="L48" i="20" a="1"/>
  <c r="L48" i="20" s="1"/>
  <c r="K48" i="20"/>
  <c r="J48" i="20"/>
  <c r="I48" i="20"/>
  <c r="H48" i="20"/>
  <c r="D48" i="20"/>
  <c r="C48" i="20"/>
  <c r="A48" i="20"/>
  <c r="R47" i="20"/>
  <c r="O47" i="20" a="1"/>
  <c r="O47" i="20" s="1"/>
  <c r="N47" i="20"/>
  <c r="M47" i="20"/>
  <c r="L47" i="20" a="1"/>
  <c r="L47" i="20" s="1"/>
  <c r="K47" i="20"/>
  <c r="J47" i="20"/>
  <c r="I47" i="20"/>
  <c r="H47" i="20"/>
  <c r="D47" i="20"/>
  <c r="C47" i="20"/>
  <c r="A47" i="20"/>
  <c r="R46" i="20"/>
  <c r="O46" i="20" a="1"/>
  <c r="O46" i="20" s="1"/>
  <c r="N46" i="20"/>
  <c r="M46" i="20"/>
  <c r="L46" i="20" a="1"/>
  <c r="L46" i="20" s="1"/>
  <c r="K46" i="20"/>
  <c r="J46" i="20"/>
  <c r="I46" i="20"/>
  <c r="H46" i="20"/>
  <c r="D46" i="20"/>
  <c r="C46" i="20"/>
  <c r="A46" i="20"/>
  <c r="R45" i="20"/>
  <c r="O45" i="20" a="1"/>
  <c r="O45" i="20" s="1"/>
  <c r="N45" i="20"/>
  <c r="M45" i="20"/>
  <c r="L45" i="20" a="1"/>
  <c r="L45" i="20" s="1"/>
  <c r="K45" i="20"/>
  <c r="J45" i="20"/>
  <c r="I45" i="20"/>
  <c r="H45" i="20"/>
  <c r="D45" i="20"/>
  <c r="C45" i="20"/>
  <c r="A45" i="20"/>
  <c r="R44" i="20"/>
  <c r="O44" i="20" a="1"/>
  <c r="O44" i="20" s="1"/>
  <c r="N44" i="20"/>
  <c r="M44" i="20"/>
  <c r="L44" i="20" a="1"/>
  <c r="L44" i="20" s="1"/>
  <c r="K44" i="20"/>
  <c r="J44" i="20"/>
  <c r="I44" i="20"/>
  <c r="H44" i="20"/>
  <c r="D44" i="20"/>
  <c r="C44" i="20"/>
  <c r="A44" i="20"/>
  <c r="R43" i="20"/>
  <c r="O43" i="20" a="1"/>
  <c r="O43" i="20" s="1"/>
  <c r="N43" i="20"/>
  <c r="M43" i="20"/>
  <c r="L43" i="20" a="1"/>
  <c r="L43" i="20" s="1"/>
  <c r="K43" i="20"/>
  <c r="J43" i="20"/>
  <c r="I43" i="20"/>
  <c r="H43" i="20"/>
  <c r="D43" i="20"/>
  <c r="C43" i="20"/>
  <c r="A43" i="20"/>
  <c r="R42" i="20"/>
  <c r="O42" i="20" a="1"/>
  <c r="O42" i="20" s="1"/>
  <c r="N42" i="20"/>
  <c r="M42" i="20"/>
  <c r="L42" i="20" a="1"/>
  <c r="L42" i="20" s="1"/>
  <c r="K42" i="20"/>
  <c r="J42" i="20"/>
  <c r="I42" i="20"/>
  <c r="H42" i="20"/>
  <c r="D42" i="20"/>
  <c r="C42" i="20"/>
  <c r="A42" i="20"/>
  <c r="R41" i="20"/>
  <c r="O41" i="20" a="1"/>
  <c r="O41" i="20" s="1"/>
  <c r="N41" i="20"/>
  <c r="M41" i="20"/>
  <c r="L41" i="20" a="1"/>
  <c r="L41" i="20" s="1"/>
  <c r="K41" i="20"/>
  <c r="J41" i="20"/>
  <c r="I41" i="20"/>
  <c r="H41" i="20"/>
  <c r="D41" i="20"/>
  <c r="C41" i="20"/>
  <c r="A41" i="20"/>
  <c r="R40" i="20"/>
  <c r="O40" i="20" a="1"/>
  <c r="O40" i="20" s="1"/>
  <c r="N40" i="20"/>
  <c r="M40" i="20"/>
  <c r="L40" i="20" a="1"/>
  <c r="L40" i="20"/>
  <c r="K40" i="20"/>
  <c r="J40" i="20"/>
  <c r="I40" i="20"/>
  <c r="H40" i="20"/>
  <c r="D40" i="20"/>
  <c r="C40" i="20"/>
  <c r="A40" i="20"/>
  <c r="R39" i="20"/>
  <c r="O39" i="20" a="1"/>
  <c r="O39" i="20" s="1"/>
  <c r="N39" i="20"/>
  <c r="M39" i="20"/>
  <c r="L39" i="20" a="1"/>
  <c r="L39" i="20" s="1"/>
  <c r="K39" i="20"/>
  <c r="J39" i="20"/>
  <c r="I39" i="20"/>
  <c r="H39" i="20"/>
  <c r="D39" i="20"/>
  <c r="C39" i="20"/>
  <c r="A39" i="20"/>
  <c r="R38" i="20"/>
  <c r="O38" i="20" a="1"/>
  <c r="O38" i="20" s="1"/>
  <c r="N38" i="20"/>
  <c r="M38" i="20"/>
  <c r="L38" i="20" a="1"/>
  <c r="L38" i="20" s="1"/>
  <c r="K38" i="20"/>
  <c r="J38" i="20"/>
  <c r="I38" i="20"/>
  <c r="H38" i="20"/>
  <c r="D38" i="20"/>
  <c r="C38" i="20"/>
  <c r="A38" i="20"/>
  <c r="R37" i="20"/>
  <c r="O37" i="20" a="1"/>
  <c r="O37" i="20" s="1"/>
  <c r="N37" i="20"/>
  <c r="M37" i="20"/>
  <c r="L37" i="20" a="1"/>
  <c r="L37" i="20" s="1"/>
  <c r="K37" i="20"/>
  <c r="J37" i="20"/>
  <c r="I37" i="20"/>
  <c r="H37" i="20"/>
  <c r="D37" i="20"/>
  <c r="C37" i="20"/>
  <c r="A37" i="20"/>
  <c r="R36" i="20"/>
  <c r="O36" i="20" a="1"/>
  <c r="O36" i="20" s="1"/>
  <c r="N36" i="20"/>
  <c r="M36" i="20"/>
  <c r="L36" i="20" a="1"/>
  <c r="L36" i="20" s="1"/>
  <c r="K36" i="20"/>
  <c r="J36" i="20"/>
  <c r="I36" i="20"/>
  <c r="H36" i="20"/>
  <c r="D36" i="20"/>
  <c r="C36" i="20"/>
  <c r="A36" i="20"/>
  <c r="R35" i="20"/>
  <c r="O35" i="20" a="1"/>
  <c r="O35" i="20" s="1"/>
  <c r="N35" i="20"/>
  <c r="M35" i="20"/>
  <c r="L35" i="20" a="1"/>
  <c r="L35" i="20" s="1"/>
  <c r="K35" i="20"/>
  <c r="J35" i="20"/>
  <c r="I35" i="20"/>
  <c r="H35" i="20"/>
  <c r="D35" i="20"/>
  <c r="C35" i="20"/>
  <c r="A35" i="20"/>
  <c r="R34" i="20"/>
  <c r="O34" i="20" a="1"/>
  <c r="O34" i="20" s="1"/>
  <c r="N34" i="20"/>
  <c r="M34" i="20"/>
  <c r="L34" i="20" a="1"/>
  <c r="L34" i="20" s="1"/>
  <c r="K34" i="20"/>
  <c r="J34" i="20"/>
  <c r="I34" i="20"/>
  <c r="H34" i="20"/>
  <c r="D34" i="20"/>
  <c r="C34" i="20"/>
  <c r="A34" i="20"/>
  <c r="R33" i="20"/>
  <c r="O33" i="20" a="1"/>
  <c r="O33" i="20" s="1"/>
  <c r="N33" i="20"/>
  <c r="M33" i="20"/>
  <c r="L33" i="20" a="1"/>
  <c r="L33" i="20" s="1"/>
  <c r="K33" i="20"/>
  <c r="J33" i="20"/>
  <c r="I33" i="20"/>
  <c r="H33" i="20"/>
  <c r="D33" i="20"/>
  <c r="C33" i="20"/>
  <c r="A33" i="20"/>
  <c r="R32" i="20"/>
  <c r="O32" i="20" a="1"/>
  <c r="O32" i="20" s="1"/>
  <c r="N32" i="20"/>
  <c r="M32" i="20"/>
  <c r="L32" i="20" a="1"/>
  <c r="L32" i="20" s="1"/>
  <c r="K32" i="20"/>
  <c r="J32" i="20"/>
  <c r="I32" i="20"/>
  <c r="H32" i="20"/>
  <c r="D32" i="20"/>
  <c r="C32" i="20"/>
  <c r="A32" i="20"/>
  <c r="R31" i="20"/>
  <c r="O31" i="20" a="1"/>
  <c r="O31" i="20" s="1"/>
  <c r="N31" i="20"/>
  <c r="M31" i="20"/>
  <c r="L31" i="20" a="1"/>
  <c r="L31" i="20" s="1"/>
  <c r="K31" i="20"/>
  <c r="J31" i="20"/>
  <c r="I31" i="20"/>
  <c r="H31" i="20"/>
  <c r="D31" i="20"/>
  <c r="C31" i="20"/>
  <c r="A31" i="20"/>
  <c r="R30" i="20"/>
  <c r="O30" i="20" a="1"/>
  <c r="O30" i="20" s="1"/>
  <c r="N30" i="20"/>
  <c r="M30" i="20"/>
  <c r="L30" i="20" a="1"/>
  <c r="L30" i="20" s="1"/>
  <c r="K30" i="20"/>
  <c r="J30" i="20"/>
  <c r="I30" i="20"/>
  <c r="H30" i="20"/>
  <c r="D30" i="20"/>
  <c r="C30" i="20"/>
  <c r="A30" i="20"/>
  <c r="R29" i="20"/>
  <c r="O29" i="20" a="1"/>
  <c r="O29" i="20" s="1"/>
  <c r="N29" i="20"/>
  <c r="M29" i="20"/>
  <c r="L29" i="20" a="1"/>
  <c r="L29" i="20" s="1"/>
  <c r="K29" i="20"/>
  <c r="J29" i="20"/>
  <c r="I29" i="20"/>
  <c r="H29" i="20"/>
  <c r="D29" i="20"/>
  <c r="C29" i="20"/>
  <c r="A29" i="20"/>
  <c r="R28" i="20"/>
  <c r="O28" i="20" a="1"/>
  <c r="O28" i="20" s="1"/>
  <c r="N28" i="20"/>
  <c r="M28" i="20"/>
  <c r="L28" i="20" a="1"/>
  <c r="L28" i="20" s="1"/>
  <c r="K28" i="20"/>
  <c r="J28" i="20"/>
  <c r="I28" i="20"/>
  <c r="H28" i="20"/>
  <c r="D28" i="20"/>
  <c r="C28" i="20"/>
  <c r="A28" i="20"/>
  <c r="R27" i="20"/>
  <c r="O27" i="20" a="1"/>
  <c r="O27" i="20" s="1"/>
  <c r="N27" i="20"/>
  <c r="M27" i="20"/>
  <c r="L27" i="20" a="1"/>
  <c r="L27" i="20" s="1"/>
  <c r="K27" i="20"/>
  <c r="J27" i="20"/>
  <c r="I27" i="20"/>
  <c r="H27" i="20"/>
  <c r="D27" i="20"/>
  <c r="C27" i="20"/>
  <c r="A27" i="20"/>
  <c r="R26" i="20"/>
  <c r="O26" i="20" a="1"/>
  <c r="O26" i="20" s="1"/>
  <c r="N26" i="20"/>
  <c r="M26" i="20"/>
  <c r="L26" i="20" a="1"/>
  <c r="L26" i="20" s="1"/>
  <c r="K26" i="20"/>
  <c r="J26" i="20"/>
  <c r="I26" i="20"/>
  <c r="H26" i="20"/>
  <c r="D26" i="20"/>
  <c r="C26" i="20"/>
  <c r="A26" i="20"/>
  <c r="R25" i="20"/>
  <c r="O25" i="20" a="1"/>
  <c r="O25" i="20" s="1"/>
  <c r="N25" i="20"/>
  <c r="M25" i="20"/>
  <c r="L25" i="20" a="1"/>
  <c r="L25" i="20" s="1"/>
  <c r="K25" i="20"/>
  <c r="J25" i="20"/>
  <c r="I25" i="20"/>
  <c r="H25" i="20"/>
  <c r="D25" i="20"/>
  <c r="C25" i="20"/>
  <c r="A25" i="20"/>
  <c r="R24" i="20"/>
  <c r="O24" i="20" a="1"/>
  <c r="O24" i="20" s="1"/>
  <c r="N24" i="20"/>
  <c r="M24" i="20"/>
  <c r="L24" i="20" a="1"/>
  <c r="L24" i="20" s="1"/>
  <c r="K24" i="20"/>
  <c r="J24" i="20"/>
  <c r="I24" i="20"/>
  <c r="H24" i="20"/>
  <c r="D24" i="20"/>
  <c r="C24" i="20"/>
  <c r="A24" i="20"/>
  <c r="R23" i="20"/>
  <c r="O23" i="20" a="1"/>
  <c r="O23" i="20" s="1"/>
  <c r="N23" i="20"/>
  <c r="M23" i="20"/>
  <c r="L23" i="20" a="1"/>
  <c r="L23" i="20" s="1"/>
  <c r="K23" i="20"/>
  <c r="J23" i="20"/>
  <c r="I23" i="20"/>
  <c r="H23" i="20"/>
  <c r="D23" i="20"/>
  <c r="C23" i="20"/>
  <c r="A23" i="20"/>
  <c r="R22" i="20"/>
  <c r="O22" i="20" a="1"/>
  <c r="O22" i="20" s="1"/>
  <c r="N22" i="20"/>
  <c r="M22" i="20"/>
  <c r="L22" i="20" a="1"/>
  <c r="L22" i="20" s="1"/>
  <c r="K22" i="20"/>
  <c r="J22" i="20"/>
  <c r="I22" i="20"/>
  <c r="H22" i="20"/>
  <c r="D22" i="20"/>
  <c r="C22" i="20"/>
  <c r="A22" i="20"/>
  <c r="R21" i="20"/>
  <c r="O21" i="20" a="1"/>
  <c r="O21" i="20" s="1"/>
  <c r="N21" i="20"/>
  <c r="M21" i="20"/>
  <c r="L21" i="20" a="1"/>
  <c r="L21" i="20" s="1"/>
  <c r="K21" i="20"/>
  <c r="J21" i="20"/>
  <c r="I21" i="20"/>
  <c r="H21" i="20"/>
  <c r="D21" i="20"/>
  <c r="C21" i="20"/>
  <c r="A21" i="20"/>
  <c r="R20" i="20"/>
  <c r="O20" i="20" a="1"/>
  <c r="O20" i="20" s="1"/>
  <c r="N20" i="20"/>
  <c r="M20" i="20"/>
  <c r="L20" i="20" a="1"/>
  <c r="L20" i="20" s="1"/>
  <c r="K20" i="20"/>
  <c r="J20" i="20"/>
  <c r="I20" i="20"/>
  <c r="H20" i="20"/>
  <c r="D20" i="20"/>
  <c r="C20" i="20"/>
  <c r="A20" i="20"/>
  <c r="R19" i="20"/>
  <c r="O19" i="20" a="1"/>
  <c r="O19" i="20" s="1"/>
  <c r="N19" i="20"/>
  <c r="M19" i="20"/>
  <c r="L19" i="20" a="1"/>
  <c r="L19" i="20" s="1"/>
  <c r="K19" i="20"/>
  <c r="J19" i="20"/>
  <c r="I19" i="20"/>
  <c r="H19" i="20"/>
  <c r="D19" i="20"/>
  <c r="C19" i="20"/>
  <c r="A19" i="20"/>
  <c r="R18" i="20"/>
  <c r="O18" i="20" a="1"/>
  <c r="O18" i="20" s="1"/>
  <c r="N18" i="20"/>
  <c r="M18" i="20"/>
  <c r="L18" i="20" a="1"/>
  <c r="L18" i="20" s="1"/>
  <c r="K18" i="20"/>
  <c r="J18" i="20"/>
  <c r="I18" i="20"/>
  <c r="H18" i="20"/>
  <c r="D18" i="20"/>
  <c r="C18" i="20"/>
  <c r="A18" i="20"/>
  <c r="R17" i="20"/>
  <c r="O17" i="20" a="1"/>
  <c r="O17" i="20" s="1"/>
  <c r="N17" i="20"/>
  <c r="M17" i="20"/>
  <c r="L17" i="20" a="1"/>
  <c r="L17" i="20" s="1"/>
  <c r="K17" i="20"/>
  <c r="J17" i="20"/>
  <c r="I17" i="20"/>
  <c r="H17" i="20"/>
  <c r="D17" i="20"/>
  <c r="C17" i="20"/>
  <c r="A17" i="20"/>
  <c r="R16" i="20"/>
  <c r="O16" i="20" a="1"/>
  <c r="O16" i="20" s="1"/>
  <c r="N16" i="20"/>
  <c r="M16" i="20"/>
  <c r="L16" i="20" a="1"/>
  <c r="L16" i="20" s="1"/>
  <c r="K16" i="20"/>
  <c r="J16" i="20"/>
  <c r="I16" i="20"/>
  <c r="H16" i="20"/>
  <c r="D16" i="20"/>
  <c r="C16" i="20"/>
  <c r="A16" i="20"/>
  <c r="R15" i="20"/>
  <c r="O15" i="20" a="1"/>
  <c r="O15" i="20" s="1"/>
  <c r="N15" i="20"/>
  <c r="M15" i="20"/>
  <c r="L15" i="20" a="1"/>
  <c r="L15" i="20" s="1"/>
  <c r="K15" i="20"/>
  <c r="J15" i="20"/>
  <c r="I15" i="20"/>
  <c r="H15" i="20"/>
  <c r="D15" i="20"/>
  <c r="C15" i="20"/>
  <c r="A15" i="20"/>
  <c r="R14" i="20"/>
  <c r="O14" i="20" a="1"/>
  <c r="O14" i="20" s="1"/>
  <c r="N14" i="20"/>
  <c r="M14" i="20"/>
  <c r="L14" i="20" a="1"/>
  <c r="L14" i="20" s="1"/>
  <c r="K14" i="20"/>
  <c r="J14" i="20"/>
  <c r="I14" i="20"/>
  <c r="H14" i="20"/>
  <c r="D14" i="20"/>
  <c r="C14" i="20"/>
  <c r="A14" i="20"/>
  <c r="R13" i="20"/>
  <c r="O13" i="20" a="1"/>
  <c r="O13" i="20" s="1"/>
  <c r="N13" i="20"/>
  <c r="M13" i="20"/>
  <c r="L13" i="20" a="1"/>
  <c r="L13" i="20" s="1"/>
  <c r="K13" i="20"/>
  <c r="J13" i="20"/>
  <c r="I13" i="20"/>
  <c r="H13" i="20"/>
  <c r="D13" i="20"/>
  <c r="C13" i="20"/>
  <c r="A13" i="20"/>
  <c r="R12" i="20"/>
  <c r="O12" i="20" a="1"/>
  <c r="O12" i="20" s="1"/>
  <c r="N12" i="20"/>
  <c r="M12" i="20"/>
  <c r="L12" i="20" a="1"/>
  <c r="L12" i="20" s="1"/>
  <c r="K12" i="20"/>
  <c r="J12" i="20"/>
  <c r="I12" i="20"/>
  <c r="H12" i="20"/>
  <c r="D12" i="20"/>
  <c r="C12" i="20"/>
  <c r="A12" i="20"/>
  <c r="R11" i="20"/>
  <c r="O11" i="20" a="1"/>
  <c r="O11" i="20" s="1"/>
  <c r="N11" i="20"/>
  <c r="M11" i="20"/>
  <c r="L11" i="20" a="1"/>
  <c r="L11" i="20" s="1"/>
  <c r="K11" i="20"/>
  <c r="J11" i="20"/>
  <c r="I11" i="20"/>
  <c r="H11" i="20"/>
  <c r="D11" i="20"/>
  <c r="C11" i="20"/>
  <c r="A11" i="20"/>
  <c r="R10" i="20"/>
  <c r="O10" i="20" a="1"/>
  <c r="O10" i="20" s="1"/>
  <c r="N10" i="20"/>
  <c r="M10" i="20"/>
  <c r="L10" i="20" a="1"/>
  <c r="L10" i="20" s="1"/>
  <c r="K10" i="20"/>
  <c r="J10" i="20"/>
  <c r="I10" i="20"/>
  <c r="H10" i="20"/>
  <c r="D10" i="20"/>
  <c r="A10" i="20"/>
  <c r="A4" i="20"/>
  <c r="C231" i="20"/>
  <c r="C112" i="20"/>
  <c r="J39" i="42" l="1"/>
  <c r="I40" i="43"/>
  <c r="I39" i="43"/>
  <c r="J38" i="42"/>
  <c r="J34" i="42"/>
  <c r="I35" i="43"/>
  <c r="F35" i="43" s="1"/>
  <c r="I34" i="43"/>
  <c r="F34" i="43" s="1"/>
  <c r="J33" i="42"/>
  <c r="I29" i="43"/>
  <c r="F29" i="43" s="1"/>
  <c r="J28" i="42"/>
  <c r="D181" i="25"/>
  <c r="D182" i="25" s="1"/>
  <c r="J40" i="42"/>
  <c r="I41" i="43"/>
  <c r="F41" i="43" s="1"/>
  <c r="I63" i="43"/>
  <c r="F63" i="43" s="1"/>
  <c r="J62" i="42"/>
  <c r="J59" i="42"/>
  <c r="I60" i="43"/>
  <c r="F60" i="43" s="1"/>
  <c r="J49" i="42"/>
  <c r="I50" i="43"/>
  <c r="F50" i="43" s="1"/>
  <c r="J36" i="42"/>
  <c r="I37" i="43"/>
  <c r="F37" i="43" s="1"/>
  <c r="J43" i="42"/>
  <c r="I44" i="43"/>
  <c r="F44" i="43" s="1"/>
  <c r="J35" i="42"/>
  <c r="I36" i="43"/>
  <c r="F36" i="43" s="1"/>
  <c r="D11" i="25"/>
  <c r="D12" i="25" s="1"/>
  <c r="D1424" i="25"/>
  <c r="D1104" i="25"/>
  <c r="J21" i="42"/>
  <c r="I22" i="43"/>
  <c r="F22" i="43" s="1"/>
  <c r="K22" i="43" s="1"/>
  <c r="J29" i="42"/>
  <c r="I30" i="43"/>
  <c r="F30" i="43" s="1"/>
  <c r="K30" i="43" s="1"/>
  <c r="J23" i="42"/>
  <c r="I24" i="43"/>
  <c r="F24" i="43" s="1"/>
  <c r="K24" i="43" s="1"/>
  <c r="J16" i="42"/>
  <c r="I17" i="43"/>
  <c r="F17" i="43" s="1"/>
  <c r="K17" i="43" s="1"/>
  <c r="J17" i="42"/>
  <c r="I18" i="43"/>
  <c r="F18" i="43" s="1"/>
  <c r="I21" i="43"/>
  <c r="F21" i="43" s="1"/>
  <c r="K21" i="43" s="1"/>
  <c r="J20" i="42"/>
  <c r="J25" i="42"/>
  <c r="I26" i="43"/>
  <c r="F26" i="43" s="1"/>
  <c r="K26" i="43" s="1"/>
  <c r="J76" i="42"/>
  <c r="I77" i="43"/>
  <c r="F77" i="43" s="1"/>
  <c r="J73" i="42"/>
  <c r="I74" i="43"/>
  <c r="F74" i="43" s="1"/>
  <c r="K74" i="43" s="1"/>
  <c r="J64" i="42"/>
  <c r="I65" i="43"/>
  <c r="F65" i="43" s="1"/>
  <c r="J57" i="42"/>
  <c r="I58" i="43"/>
  <c r="F58" i="43" s="1"/>
  <c r="J19" i="42"/>
  <c r="I20" i="43"/>
  <c r="F20" i="43" s="1"/>
  <c r="K20" i="43" s="1"/>
  <c r="J37" i="42"/>
  <c r="I38" i="43"/>
  <c r="F38" i="43" s="1"/>
  <c r="J24" i="42"/>
  <c r="I25" i="43"/>
  <c r="F25" i="43" s="1"/>
  <c r="K25" i="43" s="1"/>
  <c r="L3" i="29"/>
  <c r="AA30" i="29" s="1"/>
  <c r="J22" i="42"/>
  <c r="I23" i="43"/>
  <c r="F23" i="43" s="1"/>
  <c r="K23" i="43" s="1"/>
  <c r="AA3" i="29"/>
  <c r="J74" i="42"/>
  <c r="I75" i="43"/>
  <c r="F75" i="43" s="1"/>
  <c r="J14" i="42"/>
  <c r="I15" i="43"/>
  <c r="F15" i="43" s="1"/>
  <c r="K15" i="43" s="1"/>
  <c r="J13" i="42"/>
  <c r="I14" i="43"/>
  <c r="F14" i="43" s="1"/>
  <c r="J30" i="42"/>
  <c r="I31" i="43"/>
  <c r="F31" i="43" s="1"/>
  <c r="K31" i="43" s="1"/>
  <c r="J26" i="42"/>
  <c r="I27" i="43"/>
  <c r="F27" i="43" s="1"/>
  <c r="K27" i="43" s="1"/>
  <c r="J15" i="42"/>
  <c r="I16" i="43"/>
  <c r="F16" i="43" s="1"/>
  <c r="K16" i="43" s="1"/>
  <c r="J27" i="42"/>
  <c r="I28" i="43"/>
  <c r="F28" i="43" s="1"/>
  <c r="C260" i="20"/>
  <c r="C324" i="20"/>
  <c r="O61" i="43"/>
  <c r="C456" i="20"/>
  <c r="C146" i="20"/>
  <c r="C235" i="20"/>
  <c r="C338" i="20"/>
  <c r="C330" i="20"/>
  <c r="C323" i="20"/>
  <c r="C226" i="20"/>
  <c r="C403" i="20"/>
  <c r="C435" i="20"/>
  <c r="C340" i="20"/>
  <c r="C329" i="20"/>
  <c r="C334" i="20"/>
  <c r="C167" i="20"/>
  <c r="O62" i="43"/>
  <c r="C257" i="20"/>
  <c r="H28" i="34"/>
  <c r="G5" i="53" a="1"/>
  <c r="G5" i="53" s="1"/>
  <c r="H5" i="53" a="1"/>
  <c r="H5" i="53" s="1"/>
  <c r="E5" i="53" a="1"/>
  <c r="E5" i="53" s="1"/>
  <c r="K5" i="53" a="1"/>
  <c r="K5" i="53" s="1"/>
  <c r="J5" i="53" a="1"/>
  <c r="J5" i="53" s="1"/>
  <c r="F5" i="53" a="1"/>
  <c r="F5" i="53" s="1"/>
  <c r="L5" i="53" a="1"/>
  <c r="L5" i="53" s="1"/>
  <c r="B6" i="53"/>
  <c r="J6" i="53" s="1" a="1"/>
  <c r="J6" i="53" s="1"/>
  <c r="I4" i="53" a="1"/>
  <c r="I4" i="53" s="1"/>
  <c r="I5" i="53" a="1"/>
  <c r="I5" i="53" s="1"/>
  <c r="A1118" i="25"/>
  <c r="C7" i="53"/>
  <c r="D13" i="43"/>
  <c r="B13" i="43" s="1" a="1"/>
  <c r="B13" i="43" s="1"/>
  <c r="I11" i="34"/>
  <c r="D1239" i="25"/>
  <c r="D1240" i="25" s="1"/>
  <c r="D1241" i="25" s="1"/>
  <c r="D967" i="25"/>
  <c r="D968" i="25" s="1"/>
  <c r="D969" i="25" s="1"/>
  <c r="D1375" i="25"/>
  <c r="D1376" i="25" s="1"/>
  <c r="D1392" i="25"/>
  <c r="D1393" i="25" s="1"/>
  <c r="D1394" i="25" s="1"/>
  <c r="D1256" i="25"/>
  <c r="D1257" i="25" s="1"/>
  <c r="D1258" i="25" s="1"/>
  <c r="D1259" i="25" s="1"/>
  <c r="D1260" i="25" s="1"/>
  <c r="D1308" i="25"/>
  <c r="D1410" i="25"/>
  <c r="D1358" i="25"/>
  <c r="D336" i="25"/>
  <c r="D337" i="25" s="1"/>
  <c r="D319" i="25"/>
  <c r="D320" i="25" s="1"/>
  <c r="D951" i="25"/>
  <c r="D952" i="25" s="1"/>
  <c r="D983" i="25"/>
  <c r="D883" i="25"/>
  <c r="D884" i="25" s="1"/>
  <c r="D1088" i="25"/>
  <c r="D1089" i="25" s="1"/>
  <c r="D1090" i="25" s="1"/>
  <c r="D1091" i="25" s="1"/>
  <c r="D1092" i="25" s="1"/>
  <c r="D1342" i="25"/>
  <c r="D1343" i="25" s="1"/>
  <c r="D1324" i="25"/>
  <c r="D1291" i="25"/>
  <c r="D1292" i="25" s="1"/>
  <c r="D1273" i="25"/>
  <c r="D1274" i="25" s="1"/>
  <c r="D1222" i="25"/>
  <c r="D1205" i="25"/>
  <c r="D1189" i="25"/>
  <c r="D1173" i="25"/>
  <c r="D1174" i="25" s="1"/>
  <c r="D1175" i="25" s="1"/>
  <c r="D1156" i="25"/>
  <c r="D1157" i="25" s="1"/>
  <c r="D1139" i="25"/>
  <c r="D1140" i="25" s="1"/>
  <c r="D1121" i="25"/>
  <c r="D1070" i="25"/>
  <c r="D1053" i="25"/>
  <c r="D1036" i="25"/>
  <c r="D1037" i="25" s="1"/>
  <c r="D1019" i="25"/>
  <c r="D1001" i="25"/>
  <c r="D1002" i="25" s="1"/>
  <c r="D934" i="25"/>
  <c r="D916" i="25"/>
  <c r="D899" i="25"/>
  <c r="D865" i="25"/>
  <c r="D866" i="25" s="1"/>
  <c r="D867" i="25" s="1"/>
  <c r="D850" i="25"/>
  <c r="D851" i="25" s="1"/>
  <c r="D832" i="25"/>
  <c r="D814" i="25"/>
  <c r="D798" i="25"/>
  <c r="D780" i="25"/>
  <c r="D766" i="25"/>
  <c r="D767" i="25" s="1"/>
  <c r="D746" i="25"/>
  <c r="D729" i="25"/>
  <c r="D730" i="25" s="1"/>
  <c r="D713" i="25"/>
  <c r="D714" i="25" s="1"/>
  <c r="D696" i="25"/>
  <c r="D679" i="25"/>
  <c r="D661" i="25"/>
  <c r="D644" i="25"/>
  <c r="D628" i="25"/>
  <c r="D610" i="25"/>
  <c r="D473" i="25"/>
  <c r="D474" i="25" s="1"/>
  <c r="F333" i="25" a="1"/>
  <c r="F333" i="25" s="1"/>
  <c r="D456" i="25"/>
  <c r="D457" i="25" s="1"/>
  <c r="D112" i="25"/>
  <c r="D200" i="25"/>
  <c r="D201" i="25" s="1"/>
  <c r="D81" i="25"/>
  <c r="D82" i="25" s="1"/>
  <c r="C244" i="20"/>
  <c r="C93" i="20"/>
  <c r="D29" i="25"/>
  <c r="D30" i="25" s="1"/>
  <c r="D129" i="25"/>
  <c r="D268" i="25"/>
  <c r="D269" i="25" s="1"/>
  <c r="D270" i="25" s="1"/>
  <c r="D65" i="25"/>
  <c r="D66" i="25" s="1"/>
  <c r="D146" i="25"/>
  <c r="A146" i="25" s="1"/>
  <c r="D251" i="25"/>
  <c r="D252" i="25" s="1"/>
  <c r="D253" i="25" s="1"/>
  <c r="D48" i="25"/>
  <c r="D49" i="25" s="1"/>
  <c r="D50" i="25" s="1"/>
  <c r="A317" i="25"/>
  <c r="C401" i="20"/>
  <c r="D164" i="25"/>
  <c r="D165" i="25" s="1"/>
  <c r="D285" i="25"/>
  <c r="D286" i="25" s="1"/>
  <c r="D183" i="25"/>
  <c r="D234" i="25"/>
  <c r="D235" i="25" s="1"/>
  <c r="D98" i="25"/>
  <c r="D99" i="25" s="1"/>
  <c r="D100" i="25" s="1"/>
  <c r="D101" i="25" s="1"/>
  <c r="D102" i="25" s="1"/>
  <c r="D300" i="25"/>
  <c r="A299" i="25"/>
  <c r="D422" i="25"/>
  <c r="D217" i="25"/>
  <c r="D218" i="25" s="1"/>
  <c r="D219" i="25" s="1"/>
  <c r="D355" i="25"/>
  <c r="D372" i="25"/>
  <c r="D389" i="25"/>
  <c r="D390" i="25" s="1"/>
  <c r="D405" i="25"/>
  <c r="D439" i="25"/>
  <c r="D490" i="25"/>
  <c r="D507" i="25"/>
  <c r="D508" i="25" s="1"/>
  <c r="D524" i="25"/>
  <c r="D541" i="25"/>
  <c r="D559" i="25"/>
  <c r="D575" i="25"/>
  <c r="D576" i="25" s="1"/>
  <c r="D593" i="25"/>
  <c r="D594" i="25" s="1"/>
  <c r="C361" i="20"/>
  <c r="C127" i="20"/>
  <c r="C135" i="20"/>
  <c r="C124" i="20"/>
  <c r="C433" i="20"/>
  <c r="C280" i="20"/>
  <c r="C242" i="20"/>
  <c r="G1" i="29"/>
  <c r="C143" i="20"/>
  <c r="C314" i="20"/>
  <c r="A7" i="9"/>
  <c r="D7" i="9" s="1" a="1"/>
  <c r="D7" i="9" s="1"/>
  <c r="C7" i="3"/>
  <c r="C7" i="4"/>
  <c r="A7" i="4" s="1"/>
  <c r="D7" i="4" s="1" a="1"/>
  <c r="D7" i="4" s="1"/>
  <c r="A7" i="7"/>
  <c r="F7" i="7" s="1" a="1"/>
  <c r="F7" i="7" s="1"/>
  <c r="C7" i="6"/>
  <c r="C7" i="13"/>
  <c r="C8" i="13" s="1"/>
  <c r="C7" i="5"/>
  <c r="A7" i="10"/>
  <c r="H7" i="10" s="1" a="1"/>
  <c r="H7" i="10" s="1"/>
  <c r="A7" i="8"/>
  <c r="E7" i="8" s="1" a="1"/>
  <c r="E7" i="8" s="1"/>
  <c r="C7" i="14"/>
  <c r="A7" i="15"/>
  <c r="E7" i="15" s="1" a="1"/>
  <c r="E7" i="15" s="1"/>
  <c r="A7" i="16"/>
  <c r="D7" i="16" s="1" a="1"/>
  <c r="D7" i="16" s="1"/>
  <c r="C9" i="10"/>
  <c r="C10" i="10" s="1"/>
  <c r="C8" i="7"/>
  <c r="C9" i="7" s="1"/>
  <c r="C9" i="8"/>
  <c r="C10" i="8" s="1"/>
  <c r="C8" i="9"/>
  <c r="C9" i="9" s="1"/>
  <c r="C7" i="11"/>
  <c r="C8" i="11" s="1"/>
  <c r="C9" i="15"/>
  <c r="C10" i="15" s="1"/>
  <c r="C8" i="16"/>
  <c r="C9" i="16" s="1"/>
  <c r="C7" i="17"/>
  <c r="C8" i="17" s="1"/>
  <c r="C7" i="12"/>
  <c r="C7" i="18"/>
  <c r="D520" i="20"/>
  <c r="A10" i="25"/>
  <c r="F10" i="25" s="1" a="1"/>
  <c r="F10" i="25" s="1"/>
  <c r="A28" i="25"/>
  <c r="A45" i="25"/>
  <c r="A62" i="25"/>
  <c r="C62" i="25" s="1" a="1"/>
  <c r="C62" i="25" s="1"/>
  <c r="A79" i="25"/>
  <c r="A95" i="25"/>
  <c r="E95" i="25" s="1" a="1"/>
  <c r="E95" i="25" s="1"/>
  <c r="A163" i="25"/>
  <c r="F163" i="25" s="1" a="1"/>
  <c r="F163" i="25" s="1"/>
  <c r="A180" i="25"/>
  <c r="C180" i="25" s="1" a="1"/>
  <c r="C180" i="25" s="1"/>
  <c r="C5" i="49"/>
  <c r="O4" i="49"/>
  <c r="P5" i="49"/>
  <c r="B7" i="28"/>
  <c r="D114" i="43" l="1"/>
  <c r="AA29" i="29"/>
  <c r="AA25" i="29"/>
  <c r="AA22" i="29"/>
  <c r="K35" i="43"/>
  <c r="O35" i="43"/>
  <c r="K34" i="43"/>
  <c r="O34" i="43"/>
  <c r="AA31" i="29"/>
  <c r="AA24" i="29"/>
  <c r="K29" i="43"/>
  <c r="O29" i="43"/>
  <c r="K41" i="43"/>
  <c r="O41" i="43"/>
  <c r="D184" i="25"/>
  <c r="K63" i="43"/>
  <c r="O63" i="43"/>
  <c r="AA53" i="29"/>
  <c r="D111" i="43"/>
  <c r="K60" i="43"/>
  <c r="O60" i="43"/>
  <c r="K50" i="43"/>
  <c r="O50" i="43"/>
  <c r="AA40" i="29"/>
  <c r="AA50" i="29"/>
  <c r="K37" i="43"/>
  <c r="O37" i="43"/>
  <c r="AA37" i="29"/>
  <c r="AA27" i="29"/>
  <c r="K44" i="43"/>
  <c r="O44" i="43"/>
  <c r="D109" i="43"/>
  <c r="AA34" i="29"/>
  <c r="K36" i="43"/>
  <c r="O36" i="43"/>
  <c r="AA5" i="29"/>
  <c r="AA26" i="29"/>
  <c r="D112" i="43"/>
  <c r="AA21" i="29"/>
  <c r="D13" i="25"/>
  <c r="D14" i="25" s="1"/>
  <c r="D15" i="25" s="1"/>
  <c r="D1425" i="25"/>
  <c r="D113" i="43"/>
  <c r="AA19" i="29"/>
  <c r="D1426" i="25"/>
  <c r="O22" i="43"/>
  <c r="AA20" i="29"/>
  <c r="AA12" i="29"/>
  <c r="O30" i="43"/>
  <c r="O24" i="43"/>
  <c r="AA7" i="29"/>
  <c r="AA14" i="29"/>
  <c r="K18" i="43"/>
  <c r="O18" i="43"/>
  <c r="AA11" i="29"/>
  <c r="AA8" i="29"/>
  <c r="D108" i="43"/>
  <c r="K65" i="43"/>
  <c r="O65" i="43"/>
  <c r="O15" i="43"/>
  <c r="O74" i="43"/>
  <c r="O58" i="43"/>
  <c r="K58" i="43"/>
  <c r="K77" i="43"/>
  <c r="O77" i="43"/>
  <c r="AA6" i="29"/>
  <c r="D110" i="43"/>
  <c r="D107" i="43"/>
  <c r="AA64" i="29"/>
  <c r="AA67" i="29"/>
  <c r="AA48" i="29"/>
  <c r="AA55" i="29"/>
  <c r="D102" i="43"/>
  <c r="D103" i="43"/>
  <c r="AA32" i="29"/>
  <c r="AA28" i="29"/>
  <c r="K38" i="43"/>
  <c r="O38" i="43"/>
  <c r="AA23" i="29"/>
  <c r="AA10" i="29"/>
  <c r="K14" i="43"/>
  <c r="O14" i="43"/>
  <c r="O23" i="43"/>
  <c r="AA9" i="29"/>
  <c r="D106" i="43"/>
  <c r="AA18" i="29"/>
  <c r="K75" i="43"/>
  <c r="O75" i="43"/>
  <c r="AA15" i="29"/>
  <c r="D105" i="43"/>
  <c r="AA16" i="29"/>
  <c r="AA17" i="29"/>
  <c r="AA4" i="29"/>
  <c r="AA13" i="29"/>
  <c r="D104" i="43"/>
  <c r="O16" i="43"/>
  <c r="K28" i="43"/>
  <c r="O28" i="43"/>
  <c r="O20" i="43"/>
  <c r="O17" i="43"/>
  <c r="O21" i="43"/>
  <c r="O25" i="43"/>
  <c r="C277" i="20"/>
  <c r="C261" i="20"/>
  <c r="C172" i="20"/>
  <c r="C321" i="20"/>
  <c r="C184" i="20"/>
  <c r="C183" i="20"/>
  <c r="C426" i="20"/>
  <c r="C163" i="20"/>
  <c r="O31" i="43"/>
  <c r="O27" i="43"/>
  <c r="O19" i="43"/>
  <c r="C339" i="20"/>
  <c r="L13" i="43"/>
  <c r="C13" i="43" a="1"/>
  <c r="C13" i="43" s="1"/>
  <c r="O26" i="43"/>
  <c r="H12" i="42"/>
  <c r="J12" i="42"/>
  <c r="I12" i="42"/>
  <c r="F12" i="42" a="1"/>
  <c r="F12" i="42" s="1"/>
  <c r="C258" i="20"/>
  <c r="C155" i="20"/>
  <c r="A7" i="28"/>
  <c r="G7" i="28" s="1" a="1"/>
  <c r="G7" i="28" s="1"/>
  <c r="J13" i="43"/>
  <c r="H13" i="43"/>
  <c r="E13" i="43"/>
  <c r="B12" i="42"/>
  <c r="C145" i="20"/>
  <c r="C254" i="20"/>
  <c r="G13" i="43"/>
  <c r="G94" i="43" s="1"/>
  <c r="C481" i="20"/>
  <c r="C318" i="20"/>
  <c r="E6" i="53" a="1"/>
  <c r="E6" i="53" s="1"/>
  <c r="B7" i="53"/>
  <c r="D7" i="53" s="1" a="1"/>
  <c r="D7" i="53" s="1"/>
  <c r="F6" i="53" a="1"/>
  <c r="F6" i="53" s="1"/>
  <c r="H6" i="53" a="1"/>
  <c r="H6" i="53" s="1"/>
  <c r="K6" i="53" a="1"/>
  <c r="K6" i="53" s="1"/>
  <c r="I6" i="53" a="1"/>
  <c r="I6" i="53" s="1"/>
  <c r="L6" i="53" a="1"/>
  <c r="L6" i="53" s="1"/>
  <c r="D6" i="53" a="1"/>
  <c r="D6" i="53" s="1"/>
  <c r="G6" i="53" a="1"/>
  <c r="G6" i="53" s="1"/>
  <c r="I13" i="43"/>
  <c r="C275" i="20"/>
  <c r="C186" i="20"/>
  <c r="C95" i="20"/>
  <c r="C479" i="20"/>
  <c r="C8" i="53"/>
  <c r="I10" i="34"/>
  <c r="I28" i="34" s="1"/>
  <c r="L28" i="34" s="1"/>
  <c r="C282" i="20"/>
  <c r="D338" i="25"/>
  <c r="D339" i="25" s="1"/>
  <c r="D1242" i="25"/>
  <c r="D1243" i="25" s="1"/>
  <c r="D1244" i="25" s="1"/>
  <c r="D1245" i="25" s="1"/>
  <c r="D321" i="25"/>
  <c r="D322" i="25" s="1"/>
  <c r="D458" i="25"/>
  <c r="D459" i="25" s="1"/>
  <c r="D1377" i="25"/>
  <c r="D1378" i="25" s="1"/>
  <c r="D1379" i="25" s="1"/>
  <c r="D1411" i="25"/>
  <c r="D1359" i="25"/>
  <c r="D1395" i="25"/>
  <c r="D1396" i="25" s="1"/>
  <c r="C139" i="20"/>
  <c r="D953" i="25"/>
  <c r="D954" i="25" s="1"/>
  <c r="C144" i="20"/>
  <c r="E146" i="25" a="1"/>
  <c r="E146" i="25" s="1"/>
  <c r="C131" i="20"/>
  <c r="D984" i="25"/>
  <c r="D985" i="25" s="1"/>
  <c r="D1344" i="25"/>
  <c r="D1345" i="25" s="1"/>
  <c r="D1346" i="25" s="1"/>
  <c r="D1325" i="25"/>
  <c r="D1309" i="25"/>
  <c r="D1310" i="25" s="1"/>
  <c r="D1293" i="25"/>
  <c r="D1275" i="25"/>
  <c r="D1276" i="25" s="1"/>
  <c r="D1261" i="25"/>
  <c r="D1223" i="25"/>
  <c r="D1206" i="25"/>
  <c r="D1190" i="25"/>
  <c r="D1176" i="25"/>
  <c r="D1177" i="25" s="1"/>
  <c r="D1178" i="25" s="1"/>
  <c r="D1158" i="25"/>
  <c r="D1159" i="25" s="1"/>
  <c r="D1160" i="25" s="1"/>
  <c r="D1161" i="25" s="1"/>
  <c r="D1141" i="25"/>
  <c r="D1142" i="25" s="1"/>
  <c r="D1143" i="25" s="1"/>
  <c r="D1122" i="25"/>
  <c r="D1123" i="25" s="1"/>
  <c r="D1105" i="25"/>
  <c r="D1106" i="25" s="1"/>
  <c r="D1093" i="25"/>
  <c r="D1094" i="25" s="1"/>
  <c r="D1071" i="25"/>
  <c r="D1072" i="25" s="1"/>
  <c r="D1073" i="25" s="1"/>
  <c r="D1054" i="25"/>
  <c r="D1038" i="25"/>
  <c r="D1020" i="25"/>
  <c r="D1003" i="25"/>
  <c r="D1004" i="25" s="1"/>
  <c r="D970" i="25"/>
  <c r="D935" i="25"/>
  <c r="D917" i="25"/>
  <c r="D918" i="25" s="1"/>
  <c r="D900" i="25"/>
  <c r="D901" i="25" s="1"/>
  <c r="D885" i="25"/>
  <c r="D886" i="25" s="1"/>
  <c r="D868" i="25"/>
  <c r="D852" i="25"/>
  <c r="D853" i="25" s="1"/>
  <c r="D854" i="25" s="1"/>
  <c r="D833" i="25"/>
  <c r="D815" i="25"/>
  <c r="D799" i="25"/>
  <c r="D781" i="25"/>
  <c r="D768" i="25"/>
  <c r="D769" i="25" s="1"/>
  <c r="D747" i="25"/>
  <c r="D731" i="25"/>
  <c r="D715" i="25"/>
  <c r="D697" i="25"/>
  <c r="D698" i="25" s="1"/>
  <c r="D680" i="25"/>
  <c r="D681" i="25" s="1"/>
  <c r="D662" i="25"/>
  <c r="D645" i="25"/>
  <c r="D629" i="25"/>
  <c r="D611" i="25"/>
  <c r="D475" i="25"/>
  <c r="D220" i="25"/>
  <c r="D221" i="25" s="1"/>
  <c r="C90" i="20"/>
  <c r="C10" i="20"/>
  <c r="C316" i="20"/>
  <c r="C434" i="20"/>
  <c r="F146" i="25" a="1"/>
  <c r="F146" i="25" s="1"/>
  <c r="C146" i="25" a="1"/>
  <c r="C146" i="25" s="1"/>
  <c r="D254" i="25"/>
  <c r="D255" i="25" s="1"/>
  <c r="D256" i="25" s="1"/>
  <c r="D166" i="25"/>
  <c r="D167" i="25" s="1"/>
  <c r="D509" i="25"/>
  <c r="D510" i="25" s="1"/>
  <c r="D511" i="25" s="1"/>
  <c r="F317" i="25" a="1"/>
  <c r="F317" i="25" s="1"/>
  <c r="E317" i="25" a="1"/>
  <c r="E317" i="25" s="1"/>
  <c r="A318" i="25"/>
  <c r="C317" i="25" a="1"/>
  <c r="C317" i="25" s="1"/>
  <c r="D202" i="25"/>
  <c r="C137" i="20"/>
  <c r="C400" i="20"/>
  <c r="D577" i="25"/>
  <c r="D578" i="25" s="1"/>
  <c r="D423" i="25"/>
  <c r="D424" i="25" s="1"/>
  <c r="E333" i="25" a="1"/>
  <c r="E333" i="25" s="1"/>
  <c r="D130" i="25"/>
  <c r="D131" i="25" s="1"/>
  <c r="A129" i="25"/>
  <c r="D301" i="25"/>
  <c r="D113" i="25"/>
  <c r="A112" i="25"/>
  <c r="E316" i="25" a="1"/>
  <c r="E316" i="25" s="1"/>
  <c r="D147" i="25"/>
  <c r="D148" i="25" s="1"/>
  <c r="D31" i="25"/>
  <c r="P6" i="49"/>
  <c r="C6" i="49"/>
  <c r="D51" i="25"/>
  <c r="D52" i="25" s="1"/>
  <c r="D67" i="25"/>
  <c r="D83" i="25"/>
  <c r="D84" i="25" s="1"/>
  <c r="D103" i="25"/>
  <c r="D104" i="25" s="1"/>
  <c r="D185" i="25"/>
  <c r="D236" i="25"/>
  <c r="D237" i="25" s="1"/>
  <c r="D287" i="25"/>
  <c r="D271" i="25"/>
  <c r="D356" i="25"/>
  <c r="D373" i="25"/>
  <c r="D391" i="25"/>
  <c r="D406" i="25"/>
  <c r="D407" i="25" s="1"/>
  <c r="D440" i="25"/>
  <c r="D441" i="25" s="1"/>
  <c r="D491" i="25"/>
  <c r="D525" i="25"/>
  <c r="D542" i="25"/>
  <c r="D543" i="25" s="1"/>
  <c r="D560" i="25"/>
  <c r="D595" i="25"/>
  <c r="D596" i="25" s="1"/>
  <c r="C161" i="20"/>
  <c r="C409" i="20"/>
  <c r="C125" i="20"/>
  <c r="C238" i="20"/>
  <c r="C239" i="20"/>
  <c r="C223" i="20"/>
  <c r="C190" i="20"/>
  <c r="C94" i="20"/>
  <c r="C385" i="20"/>
  <c r="C383" i="20"/>
  <c r="C194" i="20"/>
  <c r="C134" i="20"/>
  <c r="C222" i="20"/>
  <c r="G7" i="15" a="1"/>
  <c r="G7" i="15" s="1"/>
  <c r="A46" i="25"/>
  <c r="F46" i="25" s="1" a="1"/>
  <c r="F46" i="25" s="1"/>
  <c r="C399" i="20"/>
  <c r="F7" i="15" a="1"/>
  <c r="F7" i="15" s="1"/>
  <c r="D7" i="15" a="1"/>
  <c r="D7" i="15" s="1"/>
  <c r="A80" i="25"/>
  <c r="A29" i="25"/>
  <c r="E29" i="25" s="1" a="1"/>
  <c r="E29" i="25" s="1"/>
  <c r="A8" i="15"/>
  <c r="H8" i="15" s="1" a="1"/>
  <c r="H8" i="15" s="1"/>
  <c r="E7" i="9" a="1"/>
  <c r="E7" i="9" s="1"/>
  <c r="G7" i="4" a="1"/>
  <c r="G7" i="4" s="1"/>
  <c r="F7" i="4" a="1"/>
  <c r="F7" i="4" s="1"/>
  <c r="H7" i="8" a="1"/>
  <c r="H7" i="8" s="1"/>
  <c r="E7" i="16" a="1"/>
  <c r="E7" i="16" s="1"/>
  <c r="H7" i="15" a="1"/>
  <c r="H7" i="15" s="1"/>
  <c r="H7" i="16" a="1"/>
  <c r="H7" i="16" s="1"/>
  <c r="F7" i="9" a="1"/>
  <c r="F7" i="9" s="1"/>
  <c r="H7" i="4" a="1"/>
  <c r="H7" i="4" s="1"/>
  <c r="G7" i="9" a="1"/>
  <c r="G7" i="9" s="1"/>
  <c r="H7" i="9" a="1"/>
  <c r="H7" i="9" s="1"/>
  <c r="D7" i="10" a="1"/>
  <c r="D7" i="10" s="1"/>
  <c r="G7" i="7" a="1"/>
  <c r="G7" i="7" s="1"/>
  <c r="E7" i="10" a="1"/>
  <c r="E7" i="10" s="1"/>
  <c r="F7" i="16" a="1"/>
  <c r="F7" i="16" s="1"/>
  <c r="D7" i="8" a="1"/>
  <c r="D7" i="8" s="1"/>
  <c r="G7" i="10" a="1"/>
  <c r="G7" i="10" s="1"/>
  <c r="G7" i="16" a="1"/>
  <c r="G7" i="16" s="1"/>
  <c r="F7" i="8" a="1"/>
  <c r="F7" i="8" s="1"/>
  <c r="E7" i="4" a="1"/>
  <c r="E7" i="4" s="1"/>
  <c r="A8" i="9"/>
  <c r="G8" i="9" s="1" a="1"/>
  <c r="G8" i="9" s="1"/>
  <c r="F7" i="10" a="1"/>
  <c r="F7" i="10" s="1"/>
  <c r="A8" i="10"/>
  <c r="G8" i="10" s="1" a="1"/>
  <c r="G8" i="10" s="1"/>
  <c r="A8" i="16"/>
  <c r="E8" i="16" s="1" a="1"/>
  <c r="E8" i="16" s="1"/>
  <c r="G7" i="8" a="1"/>
  <c r="G7" i="8" s="1"/>
  <c r="H7" i="7" a="1"/>
  <c r="H7" i="7" s="1"/>
  <c r="D7" i="7" a="1"/>
  <c r="D7" i="7" s="1"/>
  <c r="A8" i="7"/>
  <c r="H8" i="7" s="1" a="1"/>
  <c r="H8" i="7" s="1"/>
  <c r="E7" i="7" a="1"/>
  <c r="E7" i="7" s="1"/>
  <c r="C10" i="16"/>
  <c r="C11" i="16" s="1"/>
  <c r="C12" i="16" s="1"/>
  <c r="A7" i="13"/>
  <c r="C9" i="13"/>
  <c r="C10" i="13" s="1"/>
  <c r="A7" i="12"/>
  <c r="C8" i="12"/>
  <c r="C9" i="12" s="1"/>
  <c r="C10" i="7"/>
  <c r="C10" i="9"/>
  <c r="A7" i="3"/>
  <c r="C8" i="3"/>
  <c r="A7" i="18"/>
  <c r="C8" i="18"/>
  <c r="C9" i="18" s="1"/>
  <c r="C9" i="17"/>
  <c r="C10" i="17" s="1"/>
  <c r="C11" i="8"/>
  <c r="C11" i="10"/>
  <c r="C11" i="15"/>
  <c r="C12" i="15" s="1"/>
  <c r="A7" i="6"/>
  <c r="A7" i="11"/>
  <c r="C8" i="14"/>
  <c r="C9" i="14" s="1"/>
  <c r="A7" i="14"/>
  <c r="A7" i="5"/>
  <c r="C8" i="5"/>
  <c r="C9" i="5" s="1"/>
  <c r="A7" i="17"/>
  <c r="C8" i="6"/>
  <c r="C9" i="11"/>
  <c r="C8" i="4"/>
  <c r="C9" i="4" s="1"/>
  <c r="A63" i="25"/>
  <c r="E63" i="25" s="1" a="1"/>
  <c r="E63" i="25" s="1"/>
  <c r="A11" i="25"/>
  <c r="C11" i="25" s="1" a="1"/>
  <c r="C11" i="25" s="1"/>
  <c r="E163" i="25" a="1"/>
  <c r="E163" i="25" s="1"/>
  <c r="A96" i="25"/>
  <c r="E96" i="25" s="1" a="1"/>
  <c r="E96" i="25" s="1"/>
  <c r="F45" i="25" a="1"/>
  <c r="F45" i="25" s="1"/>
  <c r="F95" i="25" a="1"/>
  <c r="F95" i="25" s="1"/>
  <c r="C45" i="25" a="1"/>
  <c r="C45" i="25" s="1"/>
  <c r="E45" i="25" a="1"/>
  <c r="E45" i="25" s="1"/>
  <c r="F28" i="25" a="1"/>
  <c r="F28" i="25" s="1"/>
  <c r="C163" i="25" a="1"/>
  <c r="C163" i="25" s="1"/>
  <c r="C95" i="25" a="1"/>
  <c r="C95" i="25" s="1"/>
  <c r="C28" i="25" a="1"/>
  <c r="C28" i="25" s="1"/>
  <c r="A164" i="25"/>
  <c r="F164" i="25" s="1" a="1"/>
  <c r="F164" i="25" s="1"/>
  <c r="E62" i="25" a="1"/>
  <c r="E62" i="25" s="1"/>
  <c r="C10" i="25" a="1"/>
  <c r="C10" i="25" s="1"/>
  <c r="E180" i="25" a="1"/>
  <c r="E180" i="25" s="1"/>
  <c r="E10" i="25" a="1"/>
  <c r="E10" i="25" s="1"/>
  <c r="F180" i="25" a="1"/>
  <c r="F180" i="25" s="1"/>
  <c r="C79" i="25" a="1"/>
  <c r="C79" i="25" s="1"/>
  <c r="F62" i="25" a="1"/>
  <c r="F62" i="25" s="1"/>
  <c r="E28" i="25" a="1"/>
  <c r="E28" i="25" s="1"/>
  <c r="A181" i="25"/>
  <c r="E181" i="25" s="1" a="1"/>
  <c r="E181" i="25" s="1"/>
  <c r="E79" i="25" a="1"/>
  <c r="E79" i="25" s="1"/>
  <c r="F79" i="25" a="1"/>
  <c r="F79" i="25" s="1"/>
  <c r="Q4" i="49" a="1"/>
  <c r="Q4" i="49" s="1"/>
  <c r="R4" i="49" a="1"/>
  <c r="R4" i="49" s="1"/>
  <c r="S4" i="49" a="1"/>
  <c r="S4" i="49" s="1"/>
  <c r="T4" i="49" a="1"/>
  <c r="T4" i="49" s="1"/>
  <c r="U4" i="49" a="1"/>
  <c r="U4" i="49" s="1"/>
  <c r="V4" i="49" a="1"/>
  <c r="V4" i="49" s="1"/>
  <c r="W4" i="49" a="1"/>
  <c r="W4" i="49" s="1"/>
  <c r="Y4" i="49" a="1"/>
  <c r="Y4" i="49" s="1"/>
  <c r="Z4" i="49" a="1"/>
  <c r="Z4" i="49" s="1"/>
  <c r="O5" i="49"/>
  <c r="D4" i="49" a="1"/>
  <c r="D4" i="49" s="1"/>
  <c r="E4" i="49" a="1"/>
  <c r="E4" i="49" s="1"/>
  <c r="F4" i="49" a="1"/>
  <c r="F4" i="49" s="1"/>
  <c r="G4" i="49" a="1"/>
  <c r="G4" i="49" s="1"/>
  <c r="H4" i="49" a="1"/>
  <c r="H4" i="49" s="1"/>
  <c r="I4" i="49" a="1"/>
  <c r="I4" i="49" s="1"/>
  <c r="J4" i="49" a="1"/>
  <c r="J4" i="49" s="1"/>
  <c r="K4" i="49" a="1"/>
  <c r="K4" i="49" s="1"/>
  <c r="L4" i="49" a="1"/>
  <c r="L4" i="49" s="1"/>
  <c r="B5" i="49"/>
  <c r="D118" i="43" l="1"/>
  <c r="L87" i="43"/>
  <c r="M87" i="43" s="1"/>
  <c r="L88" i="43"/>
  <c r="M88" i="43" s="1"/>
  <c r="L93" i="43"/>
  <c r="M93" i="43" s="1"/>
  <c r="L86" i="43"/>
  <c r="M86" i="43" s="1"/>
  <c r="L91" i="43"/>
  <c r="M91" i="43" s="1"/>
  <c r="L92" i="43"/>
  <c r="M92" i="43" s="1"/>
  <c r="L89" i="43"/>
  <c r="M89" i="43" s="1"/>
  <c r="L90" i="43"/>
  <c r="M90" i="43" s="1"/>
  <c r="C80" i="25" a="1"/>
  <c r="C80" i="25" s="1"/>
  <c r="A81" i="25"/>
  <c r="A82" i="25" s="1"/>
  <c r="A83" i="25" s="1"/>
  <c r="A84" i="25" s="1"/>
  <c r="D186" i="25"/>
  <c r="D187" i="25" s="1"/>
  <c r="D7" i="28" a="1"/>
  <c r="D7" i="28" s="1"/>
  <c r="F2" i="28" a="1"/>
  <c r="F2" i="28" s="1"/>
  <c r="O106" i="43"/>
  <c r="L83" i="43"/>
  <c r="M83" i="43" s="1"/>
  <c r="L84" i="43"/>
  <c r="M84" i="43" s="1"/>
  <c r="L85" i="43"/>
  <c r="M85" i="43" s="1"/>
  <c r="D1427" i="25"/>
  <c r="D1428" i="25" s="1"/>
  <c r="L82" i="43"/>
  <c r="M82" i="43" s="1"/>
  <c r="L23" i="43"/>
  <c r="M23" i="43" s="1"/>
  <c r="L14" i="43"/>
  <c r="M14" i="43" s="1"/>
  <c r="L16" i="43"/>
  <c r="M16" i="43" s="1"/>
  <c r="L28" i="43"/>
  <c r="M28" i="43" s="1"/>
  <c r="L37" i="43"/>
  <c r="M37" i="43" s="1"/>
  <c r="L29" i="43"/>
  <c r="M29" i="43" s="1"/>
  <c r="L38" i="43"/>
  <c r="M38" i="43" s="1"/>
  <c r="L24" i="43"/>
  <c r="M24" i="43" s="1"/>
  <c r="L36" i="43"/>
  <c r="M36" i="43" s="1"/>
  <c r="L40" i="43"/>
  <c r="M40" i="43" s="1"/>
  <c r="L41" i="43"/>
  <c r="M41" i="43" s="1"/>
  <c r="L42" i="43"/>
  <c r="M42" i="43" s="1"/>
  <c r="L51" i="43"/>
  <c r="M51" i="43" s="1"/>
  <c r="L94" i="43"/>
  <c r="L52" i="43"/>
  <c r="M52" i="43" s="1"/>
  <c r="L54" i="43"/>
  <c r="M54" i="43" s="1"/>
  <c r="L53" i="43"/>
  <c r="M53" i="43" s="1"/>
  <c r="L43" i="43"/>
  <c r="M43" i="43" s="1"/>
  <c r="L63" i="43"/>
  <c r="M63" i="43" s="1"/>
  <c r="L70" i="43"/>
  <c r="M70" i="43" s="1"/>
  <c r="L44" i="43"/>
  <c r="M44" i="43" s="1"/>
  <c r="L58" i="43"/>
  <c r="M58" i="43" s="1"/>
  <c r="L75" i="43"/>
  <c r="M75" i="43" s="1"/>
  <c r="L48" i="43"/>
  <c r="M48" i="43" s="1"/>
  <c r="L62" i="43"/>
  <c r="M62" i="43" s="1"/>
  <c r="L79" i="43"/>
  <c r="M79" i="43" s="1"/>
  <c r="L46" i="43"/>
  <c r="M46" i="43" s="1"/>
  <c r="L60" i="43"/>
  <c r="M60" i="43" s="1"/>
  <c r="L77" i="43"/>
  <c r="M77" i="43" s="1"/>
  <c r="L66" i="43"/>
  <c r="M66" i="43" s="1"/>
  <c r="L64" i="43"/>
  <c r="M64" i="43" s="1"/>
  <c r="L65" i="43"/>
  <c r="M65" i="43" s="1"/>
  <c r="L47" i="43"/>
  <c r="M47" i="43" s="1"/>
  <c r="L61" i="43"/>
  <c r="M61" i="43" s="1"/>
  <c r="L78" i="43"/>
  <c r="M78" i="43" s="1"/>
  <c r="L56" i="43"/>
  <c r="M56" i="43" s="1"/>
  <c r="L73" i="43"/>
  <c r="M73" i="43" s="1"/>
  <c r="L49" i="43"/>
  <c r="M49" i="43" s="1"/>
  <c r="L71" i="43"/>
  <c r="M71" i="43" s="1"/>
  <c r="L80" i="43"/>
  <c r="M80" i="43" s="1"/>
  <c r="L69" i="43"/>
  <c r="M69" i="43" s="1"/>
  <c r="L67" i="43"/>
  <c r="M67" i="43" s="1"/>
  <c r="L68" i="43"/>
  <c r="M68" i="43" s="1"/>
  <c r="L50" i="43"/>
  <c r="M50" i="43" s="1"/>
  <c r="L72" i="43"/>
  <c r="M72" i="43" s="1"/>
  <c r="L81" i="43"/>
  <c r="M81" i="43" s="1"/>
  <c r="L45" i="43"/>
  <c r="M45" i="43" s="1"/>
  <c r="L59" i="43"/>
  <c r="M59" i="43" s="1"/>
  <c r="L76" i="43"/>
  <c r="M76" i="43" s="1"/>
  <c r="L57" i="43"/>
  <c r="M57" i="43" s="1"/>
  <c r="L74" i="43"/>
  <c r="M74" i="43" s="1"/>
  <c r="L55" i="43"/>
  <c r="M55" i="43" s="1"/>
  <c r="L19" i="43"/>
  <c r="M19" i="43" s="1"/>
  <c r="L33" i="43"/>
  <c r="M33" i="43" s="1"/>
  <c r="L21" i="43"/>
  <c r="M21" i="43" s="1"/>
  <c r="L35" i="43"/>
  <c r="M35" i="43" s="1"/>
  <c r="L20" i="43"/>
  <c r="M20" i="43" s="1"/>
  <c r="L34" i="43"/>
  <c r="M34" i="43" s="1"/>
  <c r="L22" i="43"/>
  <c r="M22" i="43" s="1"/>
  <c r="L39" i="43"/>
  <c r="M39" i="43" s="1"/>
  <c r="L30" i="43"/>
  <c r="M30" i="43" s="1"/>
  <c r="L18" i="43"/>
  <c r="M18" i="43" s="1"/>
  <c r="L32" i="43"/>
  <c r="M32" i="43" s="1"/>
  <c r="L17" i="43"/>
  <c r="M17" i="43" s="1"/>
  <c r="L31" i="43"/>
  <c r="M31" i="43" s="1"/>
  <c r="L15" i="43"/>
  <c r="M15" i="43" s="1"/>
  <c r="L27" i="43"/>
  <c r="M27" i="43" s="1"/>
  <c r="L26" i="43"/>
  <c r="M26" i="43" s="1"/>
  <c r="L25" i="43"/>
  <c r="M25" i="43" s="1"/>
  <c r="I7" i="28" a="1"/>
  <c r="I7" i="28" s="1"/>
  <c r="F7" i="28" a="1"/>
  <c r="F7" i="28" s="1"/>
  <c r="F4" i="28" a="1"/>
  <c r="F4" i="28" s="1"/>
  <c r="H7" i="28" a="1"/>
  <c r="H7" i="28" s="1"/>
  <c r="E7" i="28" a="1"/>
  <c r="E7" i="28" s="1"/>
  <c r="I7" i="53" a="1"/>
  <c r="I7" i="53" s="1"/>
  <c r="K7" i="53" a="1"/>
  <c r="K7" i="53" s="1"/>
  <c r="F7" i="53" a="1"/>
  <c r="F7" i="53" s="1"/>
  <c r="E7" i="53" a="1"/>
  <c r="E7" i="53" s="1"/>
  <c r="J7" i="53" a="1"/>
  <c r="J7" i="53" s="1"/>
  <c r="B8" i="53"/>
  <c r="H8" i="53" s="1" a="1"/>
  <c r="H8" i="53" s="1"/>
  <c r="L7" i="53" a="1"/>
  <c r="L7" i="53" s="1"/>
  <c r="G7" i="53" a="1"/>
  <c r="G7" i="53" s="1"/>
  <c r="H7" i="53" a="1"/>
  <c r="H7" i="53" s="1"/>
  <c r="F13" i="43"/>
  <c r="D98" i="43"/>
  <c r="C9" i="53"/>
  <c r="D460" i="25"/>
  <c r="D461" i="25" s="1"/>
  <c r="D462" i="25" s="1"/>
  <c r="D340" i="25"/>
  <c r="D341" i="25" s="1"/>
  <c r="D1412" i="25"/>
  <c r="D1413" i="25" s="1"/>
  <c r="D1380" i="25"/>
  <c r="D1381" i="25" s="1"/>
  <c r="D1397" i="25"/>
  <c r="D1398" i="25" s="1"/>
  <c r="D1399" i="25" s="1"/>
  <c r="D1400" i="25" s="1"/>
  <c r="D1401" i="25" s="1"/>
  <c r="D1360" i="25"/>
  <c r="D955" i="25"/>
  <c r="D956" i="25" s="1"/>
  <c r="D986" i="25"/>
  <c r="D987" i="25" s="1"/>
  <c r="D132" i="25"/>
  <c r="D133" i="25" s="1"/>
  <c r="D134" i="25" s="1"/>
  <c r="D476" i="25"/>
  <c r="D425" i="25"/>
  <c r="D426" i="25" s="1"/>
  <c r="D902" i="25"/>
  <c r="D903" i="25" s="1"/>
  <c r="D904" i="25" s="1"/>
  <c r="D1347" i="25"/>
  <c r="D1348" i="25" s="1"/>
  <c r="D1349" i="25" s="1"/>
  <c r="D1350" i="25" s="1"/>
  <c r="D1351" i="25" s="1"/>
  <c r="D1326" i="25"/>
  <c r="D1327" i="25" s="1"/>
  <c r="D1311" i="25"/>
  <c r="D1312" i="25" s="1"/>
  <c r="D1313" i="25" s="1"/>
  <c r="D1314" i="25" s="1"/>
  <c r="D1315" i="25" s="1"/>
  <c r="D1316" i="25" s="1"/>
  <c r="D1317" i="25" s="1"/>
  <c r="D1294" i="25"/>
  <c r="D1277" i="25"/>
  <c r="D1278" i="25" s="1"/>
  <c r="D1262" i="25"/>
  <c r="D1263" i="25" s="1"/>
  <c r="D1264" i="25" s="1"/>
  <c r="D1265" i="25" s="1"/>
  <c r="D1266" i="25" s="1"/>
  <c r="D1246" i="25"/>
  <c r="D1247" i="25" s="1"/>
  <c r="D1248" i="25" s="1"/>
  <c r="D1249" i="25" s="1"/>
  <c r="D1224" i="25"/>
  <c r="D1207" i="25"/>
  <c r="D1208" i="25" s="1"/>
  <c r="D1191" i="25"/>
  <c r="D1192" i="25" s="1"/>
  <c r="D1193" i="25" s="1"/>
  <c r="D1194" i="25" s="1"/>
  <c r="D1195" i="25" s="1"/>
  <c r="D1196" i="25" s="1"/>
  <c r="D1197" i="25" s="1"/>
  <c r="D1198" i="25" s="1"/>
  <c r="D1179" i="25"/>
  <c r="D1180" i="25" s="1"/>
  <c r="D1181" i="25" s="1"/>
  <c r="D1162" i="25"/>
  <c r="D1163" i="25" s="1"/>
  <c r="D1164" i="25" s="1"/>
  <c r="D1144" i="25"/>
  <c r="D1145" i="25" s="1"/>
  <c r="D1146" i="25" s="1"/>
  <c r="D1147" i="25" s="1"/>
  <c r="D1124" i="25"/>
  <c r="D1107" i="25"/>
  <c r="D1095" i="25"/>
  <c r="D1096" i="25" s="1"/>
  <c r="D1074" i="25"/>
  <c r="D1075" i="25" s="1"/>
  <c r="D1076" i="25" s="1"/>
  <c r="D1077" i="25" s="1"/>
  <c r="D1078" i="25" s="1"/>
  <c r="D1079" i="25" s="1"/>
  <c r="D1055" i="25"/>
  <c r="D1039" i="25"/>
  <c r="D1040" i="25" s="1"/>
  <c r="D1021" i="25"/>
  <c r="D1022" i="25" s="1"/>
  <c r="D1023" i="25" s="1"/>
  <c r="D1024" i="25" s="1"/>
  <c r="D1005" i="25"/>
  <c r="D1006" i="25" s="1"/>
  <c r="D971" i="25"/>
  <c r="D936" i="25"/>
  <c r="D919" i="25"/>
  <c r="D920" i="25" s="1"/>
  <c r="D887" i="25"/>
  <c r="D869" i="25"/>
  <c r="D870" i="25" s="1"/>
  <c r="D871" i="25" s="1"/>
  <c r="D872" i="25" s="1"/>
  <c r="D873" i="25" s="1"/>
  <c r="D874" i="25" s="1"/>
  <c r="D875" i="25" s="1"/>
  <c r="D855" i="25"/>
  <c r="D856" i="25" s="1"/>
  <c r="D857" i="25" s="1"/>
  <c r="D858" i="25" s="1"/>
  <c r="D834" i="25"/>
  <c r="D816" i="25"/>
  <c r="D800" i="25"/>
  <c r="D801" i="25" s="1"/>
  <c r="D782" i="25"/>
  <c r="D770" i="25"/>
  <c r="D771" i="25" s="1"/>
  <c r="D772" i="25" s="1"/>
  <c r="D773" i="25" s="1"/>
  <c r="D748" i="25"/>
  <c r="D749" i="25" s="1"/>
  <c r="D732" i="25"/>
  <c r="D733" i="25" s="1"/>
  <c r="D734" i="25" s="1"/>
  <c r="D735" i="25" s="1"/>
  <c r="D716" i="25"/>
  <c r="D717" i="25" s="1"/>
  <c r="D699" i="25"/>
  <c r="D700" i="25" s="1"/>
  <c r="D682" i="25"/>
  <c r="D683" i="25" s="1"/>
  <c r="D663" i="25"/>
  <c r="D664" i="25" s="1"/>
  <c r="D646" i="25"/>
  <c r="D630" i="25"/>
  <c r="D631" i="25" s="1"/>
  <c r="D632" i="25" s="1"/>
  <c r="D612" i="25"/>
  <c r="D374" i="25"/>
  <c r="D375" i="25" s="1"/>
  <c r="D203" i="25"/>
  <c r="D204" i="25" s="1"/>
  <c r="D168" i="25"/>
  <c r="D169" i="25" s="1"/>
  <c r="D32" i="25"/>
  <c r="D33" i="25" s="1"/>
  <c r="F112" i="25" a="1"/>
  <c r="F112" i="25" s="1"/>
  <c r="E112" i="25" a="1"/>
  <c r="E112" i="25" s="1"/>
  <c r="C112" i="25" a="1"/>
  <c r="C112" i="25" s="1"/>
  <c r="D597" i="25"/>
  <c r="D598" i="25" s="1"/>
  <c r="D149" i="25"/>
  <c r="D150" i="25" s="1"/>
  <c r="E318" i="25" a="1"/>
  <c r="E318" i="25" s="1"/>
  <c r="C318" i="25" a="1"/>
  <c r="C318" i="25" s="1"/>
  <c r="F318" i="25" a="1"/>
  <c r="F318" i="25" s="1"/>
  <c r="A319" i="25"/>
  <c r="D302" i="25"/>
  <c r="D512" i="25"/>
  <c r="D513" i="25" s="1"/>
  <c r="D514" i="25" s="1"/>
  <c r="D515" i="25" s="1"/>
  <c r="D114" i="25"/>
  <c r="E129" i="25" a="1"/>
  <c r="E129" i="25" s="1"/>
  <c r="C129" i="25" a="1"/>
  <c r="C129" i="25" s="1"/>
  <c r="F129" i="25" a="1"/>
  <c r="F129" i="25" s="1"/>
  <c r="P7" i="49"/>
  <c r="P8" i="49" s="1"/>
  <c r="P9" i="49" s="1"/>
  <c r="P10" i="49" s="1"/>
  <c r="C7" i="49"/>
  <c r="C8" i="49" s="1"/>
  <c r="D16" i="25"/>
  <c r="D53" i="25"/>
  <c r="D54" i="25" s="1"/>
  <c r="D68" i="25"/>
  <c r="D69" i="25" s="1"/>
  <c r="D85" i="25"/>
  <c r="D86" i="25" s="1"/>
  <c r="D105" i="25"/>
  <c r="D106" i="25" s="1"/>
  <c r="D107" i="25" s="1"/>
  <c r="D222" i="25"/>
  <c r="D238" i="25"/>
  <c r="D288" i="25"/>
  <c r="D257" i="25"/>
  <c r="D272" i="25"/>
  <c r="D273" i="25" s="1"/>
  <c r="D323" i="25"/>
  <c r="D324" i="25" s="1"/>
  <c r="D357" i="25"/>
  <c r="D358" i="25" s="1"/>
  <c r="D392" i="25"/>
  <c r="D408" i="25"/>
  <c r="D442" i="25"/>
  <c r="D443" i="25" s="1"/>
  <c r="D444" i="25" s="1"/>
  <c r="D492" i="25"/>
  <c r="D493" i="25" s="1"/>
  <c r="D526" i="25"/>
  <c r="D527" i="25" s="1"/>
  <c r="D544" i="25"/>
  <c r="D561" i="25"/>
  <c r="D579" i="25"/>
  <c r="C46" i="25" a="1"/>
  <c r="C46" i="25" s="1"/>
  <c r="E46" i="25" a="1"/>
  <c r="E46" i="25" s="1"/>
  <c r="C29" i="25" a="1"/>
  <c r="C29" i="25" s="1"/>
  <c r="F29" i="25" a="1"/>
  <c r="F29" i="25" s="1"/>
  <c r="D8" i="15" a="1"/>
  <c r="D8" i="15" s="1"/>
  <c r="D8" i="9" a="1"/>
  <c r="D8" i="9" s="1"/>
  <c r="E8" i="15" a="1"/>
  <c r="E8" i="15" s="1"/>
  <c r="A9" i="15"/>
  <c r="D9" i="15" s="1" a="1"/>
  <c r="D9" i="15" s="1"/>
  <c r="F8" i="15" a="1"/>
  <c r="F8" i="15" s="1"/>
  <c r="G8" i="15" a="1"/>
  <c r="G8" i="15" s="1"/>
  <c r="E80" i="25" a="1"/>
  <c r="E80" i="25" s="1"/>
  <c r="F80" i="25" a="1"/>
  <c r="F80" i="25" s="1"/>
  <c r="A9" i="16"/>
  <c r="F9" i="16" s="1" a="1"/>
  <c r="F9" i="16" s="1"/>
  <c r="F8" i="16" a="1"/>
  <c r="F8" i="16" s="1"/>
  <c r="D8" i="10" a="1"/>
  <c r="D8" i="10" s="1"/>
  <c r="H8" i="16" a="1"/>
  <c r="H8" i="16" s="1"/>
  <c r="H8" i="10" a="1"/>
  <c r="H8" i="10" s="1"/>
  <c r="D8" i="16" a="1"/>
  <c r="D8" i="16" s="1"/>
  <c r="G8" i="16" a="1"/>
  <c r="G8" i="16" s="1"/>
  <c r="E8" i="10" a="1"/>
  <c r="E8" i="10" s="1"/>
  <c r="H8" i="9" a="1"/>
  <c r="H8" i="9" s="1"/>
  <c r="F8" i="10" a="1"/>
  <c r="F8" i="10" s="1"/>
  <c r="A9" i="10"/>
  <c r="G9" i="10" s="1" a="1"/>
  <c r="G9" i="10" s="1"/>
  <c r="A9" i="9"/>
  <c r="G9" i="9" s="1" a="1"/>
  <c r="G9" i="9" s="1"/>
  <c r="E8" i="9" a="1"/>
  <c r="E8" i="9" s="1"/>
  <c r="F8" i="9" a="1"/>
  <c r="F8" i="9" s="1"/>
  <c r="E8" i="7" a="1"/>
  <c r="E8" i="7" s="1"/>
  <c r="G8" i="7" a="1"/>
  <c r="G8" i="7" s="1"/>
  <c r="D8" i="7" a="1"/>
  <c r="D8" i="7" s="1"/>
  <c r="A9" i="7"/>
  <c r="A10" i="7" s="1"/>
  <c r="F8" i="7" a="1"/>
  <c r="F8" i="7" s="1"/>
  <c r="C10" i="14"/>
  <c r="C10" i="12"/>
  <c r="C11" i="12" s="1"/>
  <c r="C12" i="12" s="1"/>
  <c r="C13" i="12" s="1"/>
  <c r="H7" i="17" a="1"/>
  <c r="H7" i="17" s="1"/>
  <c r="G7" i="17" a="1"/>
  <c r="G7" i="17" s="1"/>
  <c r="F7" i="17" a="1"/>
  <c r="F7" i="17" s="1"/>
  <c r="A8" i="17"/>
  <c r="E7" i="17" a="1"/>
  <c r="E7" i="17" s="1"/>
  <c r="D7" i="17" a="1"/>
  <c r="D7" i="17" s="1"/>
  <c r="C10" i="4"/>
  <c r="C11" i="17"/>
  <c r="C13" i="15"/>
  <c r="C14" i="15" s="1"/>
  <c r="C11" i="9"/>
  <c r="A8" i="4"/>
  <c r="C10" i="5"/>
  <c r="C11" i="5" s="1"/>
  <c r="C9" i="6"/>
  <c r="D7" i="3" a="1"/>
  <c r="D7" i="3" s="1"/>
  <c r="H7" i="3" a="1"/>
  <c r="H7" i="3" s="1"/>
  <c r="A8" i="3"/>
  <c r="G7" i="3" a="1"/>
  <c r="G7" i="3" s="1"/>
  <c r="F7" i="3" a="1"/>
  <c r="F7" i="3" s="1"/>
  <c r="E7" i="3" a="1"/>
  <c r="E7" i="3" s="1"/>
  <c r="C13" i="16"/>
  <c r="G7" i="18" a="1"/>
  <c r="G7" i="18" s="1"/>
  <c r="E7" i="18" a="1"/>
  <c r="E7" i="18" s="1"/>
  <c r="D7" i="18" a="1"/>
  <c r="D7" i="18" s="1"/>
  <c r="F7" i="18" a="1"/>
  <c r="F7" i="18" s="1"/>
  <c r="H7" i="18" a="1"/>
  <c r="H7" i="18" s="1"/>
  <c r="A8" i="18"/>
  <c r="F7" i="13" a="1"/>
  <c r="F7" i="13" s="1"/>
  <c r="D7" i="13" a="1"/>
  <c r="D7" i="13" s="1"/>
  <c r="H7" i="13" a="1"/>
  <c r="H7" i="13" s="1"/>
  <c r="G7" i="13" a="1"/>
  <c r="G7" i="13" s="1"/>
  <c r="A8" i="13"/>
  <c r="E7" i="13" a="1"/>
  <c r="E7" i="13" s="1"/>
  <c r="C10" i="11"/>
  <c r="C11" i="11" s="1"/>
  <c r="G7" i="6" a="1"/>
  <c r="G7" i="6" s="1"/>
  <c r="A8" i="6"/>
  <c r="E7" i="6" a="1"/>
  <c r="E7" i="6" s="1"/>
  <c r="A8" i="8"/>
  <c r="D7" i="6" a="1"/>
  <c r="D7" i="6" s="1"/>
  <c r="F7" i="6" a="1"/>
  <c r="F7" i="6" s="1"/>
  <c r="H7" i="6" a="1"/>
  <c r="H7" i="6" s="1"/>
  <c r="G7" i="12" a="1"/>
  <c r="G7" i="12" s="1"/>
  <c r="E7" i="12" a="1"/>
  <c r="E7" i="12" s="1"/>
  <c r="D7" i="12" a="1"/>
  <c r="D7" i="12" s="1"/>
  <c r="F7" i="12" a="1"/>
  <c r="F7" i="12" s="1"/>
  <c r="A8" i="12"/>
  <c r="H7" i="12" a="1"/>
  <c r="H7" i="12" s="1"/>
  <c r="C12" i="8"/>
  <c r="H7" i="5" a="1"/>
  <c r="H7" i="5" s="1"/>
  <c r="F7" i="5" a="1"/>
  <c r="F7" i="5" s="1"/>
  <c r="E7" i="5" a="1"/>
  <c r="E7" i="5" s="1"/>
  <c r="D7" i="5" a="1"/>
  <c r="D7" i="5" s="1"/>
  <c r="A8" i="5"/>
  <c r="G7" i="5" a="1"/>
  <c r="G7" i="5" s="1"/>
  <c r="E7" i="14" a="1"/>
  <c r="E7" i="14" s="1"/>
  <c r="A8" i="14"/>
  <c r="H7" i="14" a="1"/>
  <c r="H7" i="14" s="1"/>
  <c r="G7" i="14" a="1"/>
  <c r="G7" i="14" s="1"/>
  <c r="F7" i="14" a="1"/>
  <c r="F7" i="14" s="1"/>
  <c r="D7" i="14" a="1"/>
  <c r="D7" i="14" s="1"/>
  <c r="H7" i="11" a="1"/>
  <c r="H7" i="11" s="1"/>
  <c r="F7" i="11" a="1"/>
  <c r="F7" i="11" s="1"/>
  <c r="A8" i="11"/>
  <c r="G7" i="11" a="1"/>
  <c r="G7" i="11" s="1"/>
  <c r="E7" i="11" a="1"/>
  <c r="E7" i="11" s="1"/>
  <c r="D7" i="11" a="1"/>
  <c r="D7" i="11" s="1"/>
  <c r="C10" i="18"/>
  <c r="C11" i="18" s="1"/>
  <c r="C9" i="3"/>
  <c r="C11" i="7"/>
  <c r="C12" i="10"/>
  <c r="C11" i="13"/>
  <c r="A12" i="25"/>
  <c r="F12" i="25" s="1" a="1"/>
  <c r="F12" i="25" s="1"/>
  <c r="F63" i="25" a="1"/>
  <c r="F63" i="25" s="1"/>
  <c r="C63" i="25" a="1"/>
  <c r="C63" i="25" s="1"/>
  <c r="A64" i="25"/>
  <c r="F64" i="25" s="1" a="1"/>
  <c r="F64" i="25" s="1"/>
  <c r="F96" i="25" a="1"/>
  <c r="F96" i="25" s="1"/>
  <c r="A97" i="25"/>
  <c r="E97" i="25" s="1" a="1"/>
  <c r="E97" i="25" s="1"/>
  <c r="C96" i="25" a="1"/>
  <c r="C96" i="25" s="1"/>
  <c r="F11" i="25" a="1"/>
  <c r="F11" i="25" s="1"/>
  <c r="E11" i="25" a="1"/>
  <c r="E11" i="25" s="1"/>
  <c r="E164" i="25" a="1"/>
  <c r="E164" i="25" s="1"/>
  <c r="F181" i="25" a="1"/>
  <c r="F181" i="25" s="1"/>
  <c r="C164" i="25" a="1"/>
  <c r="C164" i="25" s="1"/>
  <c r="C181" i="25" a="1"/>
  <c r="C181" i="25" s="1"/>
  <c r="A30" i="25"/>
  <c r="A47" i="25"/>
  <c r="A165" i="25"/>
  <c r="A182" i="25"/>
  <c r="D5" i="49" a="1"/>
  <c r="D5" i="49" s="1"/>
  <c r="E5" i="49" a="1"/>
  <c r="E5" i="49" s="1"/>
  <c r="F5" i="49" a="1"/>
  <c r="F5" i="49" s="1"/>
  <c r="G5" i="49" a="1"/>
  <c r="G5" i="49" s="1"/>
  <c r="H5" i="49" a="1"/>
  <c r="H5" i="49" s="1"/>
  <c r="I5" i="49" a="1"/>
  <c r="I5" i="49" s="1"/>
  <c r="J5" i="49" a="1"/>
  <c r="J5" i="49" s="1"/>
  <c r="K5" i="49" a="1"/>
  <c r="K5" i="49" s="1"/>
  <c r="L5" i="49" a="1"/>
  <c r="L5" i="49" s="1"/>
  <c r="B6" i="49"/>
  <c r="Q5" i="49" a="1"/>
  <c r="Q5" i="49" s="1"/>
  <c r="R5" i="49" a="1"/>
  <c r="R5" i="49" s="1"/>
  <c r="S5" i="49" a="1"/>
  <c r="S5" i="49" s="1"/>
  <c r="T5" i="49" a="1"/>
  <c r="T5" i="49" s="1"/>
  <c r="U5" i="49" a="1"/>
  <c r="U5" i="49" s="1"/>
  <c r="V5" i="49" a="1"/>
  <c r="V5" i="49" s="1"/>
  <c r="W5" i="49" a="1"/>
  <c r="W5" i="49" s="1"/>
  <c r="Y5" i="49" a="1"/>
  <c r="Y5" i="49" s="1"/>
  <c r="Z5" i="49" a="1"/>
  <c r="Z5" i="49" s="1"/>
  <c r="O6" i="49"/>
  <c r="X4" i="49"/>
  <c r="A85" i="25" l="1"/>
  <c r="D188" i="25"/>
  <c r="D189" i="25" s="1"/>
  <c r="D1429" i="25"/>
  <c r="D1430" i="25" s="1"/>
  <c r="C10" i="53"/>
  <c r="C11" i="53" s="1"/>
  <c r="K13" i="43"/>
  <c r="K94" i="43" s="1"/>
  <c r="O13" i="43"/>
  <c r="O94" i="43" s="1"/>
  <c r="D8" i="53" a="1"/>
  <c r="D8" i="53" s="1"/>
  <c r="E8" i="53" a="1"/>
  <c r="E8" i="53" s="1"/>
  <c r="F8" i="53" a="1"/>
  <c r="F8" i="53" s="1"/>
  <c r="J8" i="53" a="1"/>
  <c r="J8" i="53" s="1"/>
  <c r="G8" i="53" a="1"/>
  <c r="G8" i="53" s="1"/>
  <c r="L8" i="53" a="1"/>
  <c r="L8" i="53" s="1"/>
  <c r="K8" i="53" a="1"/>
  <c r="K8" i="53" s="1"/>
  <c r="I8" i="53" a="1"/>
  <c r="I8" i="53" s="1"/>
  <c r="B9" i="53"/>
  <c r="D9" i="53" s="1" a="1"/>
  <c r="D9" i="53" s="1"/>
  <c r="D342" i="25"/>
  <c r="D343" i="25" s="1"/>
  <c r="D463" i="25"/>
  <c r="D464" i="25" s="1"/>
  <c r="D465" i="25" s="1"/>
  <c r="D466" i="25" s="1"/>
  <c r="D467" i="25" s="1"/>
  <c r="D1382" i="25"/>
  <c r="D1383" i="25" s="1"/>
  <c r="D1414" i="25"/>
  <c r="D1415" i="25" s="1"/>
  <c r="D1402" i="25"/>
  <c r="D1361" i="25"/>
  <c r="D1362" i="25" s="1"/>
  <c r="D376" i="25"/>
  <c r="D377" i="25" s="1"/>
  <c r="D957" i="25"/>
  <c r="D958" i="25" s="1"/>
  <c r="D959" i="25" s="1"/>
  <c r="D960" i="25" s="1"/>
  <c r="D988" i="25"/>
  <c r="D477" i="25"/>
  <c r="D1328" i="25"/>
  <c r="D1295" i="25"/>
  <c r="D1296" i="25" s="1"/>
  <c r="D1279" i="25"/>
  <c r="D1280" i="25" s="1"/>
  <c r="D1281" i="25" s="1"/>
  <c r="D1282" i="25" s="1"/>
  <c r="D1283" i="25" s="1"/>
  <c r="D1225" i="25"/>
  <c r="D1226" i="25" s="1"/>
  <c r="D1227" i="25" s="1"/>
  <c r="D1228" i="25" s="1"/>
  <c r="D1229" i="25" s="1"/>
  <c r="D1230" i="25" s="1"/>
  <c r="D1231" i="25" s="1"/>
  <c r="D1232" i="25" s="1"/>
  <c r="D1209" i="25"/>
  <c r="D1210" i="25" s="1"/>
  <c r="D1125" i="25"/>
  <c r="D1126" i="25" s="1"/>
  <c r="D1127" i="25" s="1"/>
  <c r="D1108" i="25"/>
  <c r="D1109" i="25" s="1"/>
  <c r="D1110" i="25" s="1"/>
  <c r="D1111" i="25" s="1"/>
  <c r="D1112" i="25" s="1"/>
  <c r="D1113" i="25" s="1"/>
  <c r="D1056" i="25"/>
  <c r="D1041" i="25"/>
  <c r="D1042" i="25" s="1"/>
  <c r="D1043" i="25" s="1"/>
  <c r="D1044" i="25" s="1"/>
  <c r="D1045" i="25" s="1"/>
  <c r="D1025" i="25"/>
  <c r="D1026" i="25" s="1"/>
  <c r="D1027" i="25" s="1"/>
  <c r="D1028" i="25" s="1"/>
  <c r="D1007" i="25"/>
  <c r="D1008" i="25" s="1"/>
  <c r="D1009" i="25" s="1"/>
  <c r="D1010" i="25" s="1"/>
  <c r="D1011" i="25" s="1"/>
  <c r="D972" i="25"/>
  <c r="D937" i="25"/>
  <c r="D938" i="25" s="1"/>
  <c r="D939" i="25" s="1"/>
  <c r="D940" i="25" s="1"/>
  <c r="D941" i="25" s="1"/>
  <c r="D942" i="25" s="1"/>
  <c r="D943" i="25" s="1"/>
  <c r="D921" i="25"/>
  <c r="D922" i="25" s="1"/>
  <c r="D923" i="25" s="1"/>
  <c r="D924" i="25" s="1"/>
  <c r="D925" i="25" s="1"/>
  <c r="D926" i="25" s="1"/>
  <c r="D905" i="25"/>
  <c r="D906" i="25" s="1"/>
  <c r="D907" i="25" s="1"/>
  <c r="D908" i="25" s="1"/>
  <c r="D909" i="25" s="1"/>
  <c r="D888" i="25"/>
  <c r="D889" i="25" s="1"/>
  <c r="D890" i="25" s="1"/>
  <c r="D891" i="25" s="1"/>
  <c r="D892" i="25" s="1"/>
  <c r="D835" i="25"/>
  <c r="D817" i="25"/>
  <c r="D802" i="25"/>
  <c r="D783" i="25"/>
  <c r="D750" i="25"/>
  <c r="D751" i="25" s="1"/>
  <c r="D752" i="25" s="1"/>
  <c r="D753" i="25" s="1"/>
  <c r="D754" i="25" s="1"/>
  <c r="D755" i="25" s="1"/>
  <c r="D756" i="25" s="1"/>
  <c r="D736" i="25"/>
  <c r="D718" i="25"/>
  <c r="D719" i="25" s="1"/>
  <c r="D720" i="25" s="1"/>
  <c r="D721" i="25" s="1"/>
  <c r="D722" i="25" s="1"/>
  <c r="D701" i="25"/>
  <c r="D702" i="25" s="1"/>
  <c r="D703" i="25" s="1"/>
  <c r="D704" i="25" s="1"/>
  <c r="D705" i="25" s="1"/>
  <c r="D684" i="25"/>
  <c r="D685" i="25" s="1"/>
  <c r="D665" i="25"/>
  <c r="D666" i="25" s="1"/>
  <c r="D667" i="25" s="1"/>
  <c r="D668" i="25" s="1"/>
  <c r="D669" i="25" s="1"/>
  <c r="D670" i="25" s="1"/>
  <c r="D671" i="25" s="1"/>
  <c r="D647" i="25"/>
  <c r="D648" i="25" s="1"/>
  <c r="D649" i="25" s="1"/>
  <c r="D650" i="25" s="1"/>
  <c r="D651" i="25" s="1"/>
  <c r="D652" i="25" s="1"/>
  <c r="D653" i="25" s="1"/>
  <c r="D654" i="25" s="1"/>
  <c r="D613" i="25"/>
  <c r="D614" i="25" s="1"/>
  <c r="D615" i="25" s="1"/>
  <c r="D616" i="25" s="1"/>
  <c r="D617" i="25" s="1"/>
  <c r="D618" i="25" s="1"/>
  <c r="D619" i="25" s="1"/>
  <c r="D620" i="25" s="1"/>
  <c r="D325" i="25"/>
  <c r="D326" i="25" s="1"/>
  <c r="D327" i="25" s="1"/>
  <c r="D427" i="25"/>
  <c r="D428" i="25" s="1"/>
  <c r="D429" i="25" s="1"/>
  <c r="D151" i="25"/>
  <c r="D152" i="25" s="1"/>
  <c r="D205" i="25"/>
  <c r="D206" i="25" s="1"/>
  <c r="D135" i="25"/>
  <c r="D136" i="25" s="1"/>
  <c r="D137" i="25" s="1"/>
  <c r="D599" i="25"/>
  <c r="D600" i="25" s="1"/>
  <c r="D170" i="25"/>
  <c r="D171" i="25" s="1"/>
  <c r="D115" i="25"/>
  <c r="D303" i="25"/>
  <c r="D494" i="25"/>
  <c r="D495" i="25" s="1"/>
  <c r="D34" i="25"/>
  <c r="C319" i="25" a="1"/>
  <c r="C319" i="25" s="1"/>
  <c r="F319" i="25" a="1"/>
  <c r="F319" i="25" s="1"/>
  <c r="E319" i="25" a="1"/>
  <c r="E319" i="25" s="1"/>
  <c r="A320" i="25"/>
  <c r="C9" i="49"/>
  <c r="C10" i="49" s="1"/>
  <c r="P11" i="49"/>
  <c r="P12" i="49" s="1"/>
  <c r="P13" i="49" s="1"/>
  <c r="D17" i="25"/>
  <c r="D55" i="25"/>
  <c r="D56" i="25" s="1"/>
  <c r="D57" i="25" s="1"/>
  <c r="D58" i="25" s="1"/>
  <c r="D59" i="25" s="1"/>
  <c r="D60" i="25" s="1"/>
  <c r="D70" i="25"/>
  <c r="D87" i="25"/>
  <c r="D108" i="25"/>
  <c r="D109" i="25" s="1"/>
  <c r="D110" i="25" s="1"/>
  <c r="D223" i="25"/>
  <c r="D239" i="25"/>
  <c r="D240" i="25" s="1"/>
  <c r="D289" i="25"/>
  <c r="D290" i="25" s="1"/>
  <c r="D291" i="25" s="1"/>
  <c r="D258" i="25"/>
  <c r="D274" i="25"/>
  <c r="D275" i="25" s="1"/>
  <c r="D359" i="25"/>
  <c r="D360" i="25" s="1"/>
  <c r="D393" i="25"/>
  <c r="D394" i="25" s="1"/>
  <c r="D395" i="25" s="1"/>
  <c r="D396" i="25" s="1"/>
  <c r="D409" i="25"/>
  <c r="D410" i="25" s="1"/>
  <c r="D445" i="25"/>
  <c r="D446" i="25" s="1"/>
  <c r="D516" i="25"/>
  <c r="D517" i="25" s="1"/>
  <c r="D518" i="25" s="1"/>
  <c r="D528" i="25"/>
  <c r="D529" i="25" s="1"/>
  <c r="D545" i="25"/>
  <c r="D562" i="25"/>
  <c r="D580" i="25"/>
  <c r="D581" i="25" s="1"/>
  <c r="D582" i="25" s="1"/>
  <c r="D583" i="25" s="1"/>
  <c r="E9" i="15" a="1"/>
  <c r="E9" i="15" s="1"/>
  <c r="F9" i="15" a="1"/>
  <c r="F9" i="15" s="1"/>
  <c r="A10" i="15"/>
  <c r="D10" i="15" s="1" a="1"/>
  <c r="D10" i="15" s="1"/>
  <c r="G9" i="15" a="1"/>
  <c r="G9" i="15" s="1"/>
  <c r="H9" i="15" a="1"/>
  <c r="H9" i="15" s="1"/>
  <c r="G9" i="16" a="1"/>
  <c r="G9" i="16" s="1"/>
  <c r="D9" i="16" a="1"/>
  <c r="D9" i="16" s="1"/>
  <c r="E9" i="16" a="1"/>
  <c r="E9" i="16" s="1"/>
  <c r="H9" i="16" a="1"/>
  <c r="H9" i="16" s="1"/>
  <c r="A10" i="16"/>
  <c r="H10" i="16" s="1" a="1"/>
  <c r="H10" i="16" s="1"/>
  <c r="E9" i="10" a="1"/>
  <c r="E9" i="10" s="1"/>
  <c r="H9" i="10" a="1"/>
  <c r="H9" i="10" s="1"/>
  <c r="A10" i="10"/>
  <c r="G10" i="10" s="1" a="1"/>
  <c r="G10" i="10" s="1"/>
  <c r="D9" i="10" a="1"/>
  <c r="D9" i="10" s="1"/>
  <c r="F9" i="10" a="1"/>
  <c r="F9" i="10" s="1"/>
  <c r="D9" i="9" a="1"/>
  <c r="D9" i="9" s="1"/>
  <c r="H9" i="9" a="1"/>
  <c r="H9" i="9" s="1"/>
  <c r="G9" i="7" a="1"/>
  <c r="G9" i="7" s="1"/>
  <c r="A10" i="9"/>
  <c r="E10" i="9" s="1" a="1"/>
  <c r="E10" i="9" s="1"/>
  <c r="F9" i="9" a="1"/>
  <c r="F9" i="9" s="1"/>
  <c r="D9" i="7" a="1"/>
  <c r="D9" i="7" s="1"/>
  <c r="E9" i="9" a="1"/>
  <c r="E9" i="9" s="1"/>
  <c r="E9" i="7" a="1"/>
  <c r="E9" i="7" s="1"/>
  <c r="F9" i="7" a="1"/>
  <c r="F9" i="7" s="1"/>
  <c r="H9" i="7" a="1"/>
  <c r="H9" i="7" s="1"/>
  <c r="H8" i="13" a="1"/>
  <c r="H8" i="13" s="1"/>
  <c r="G8" i="13" a="1"/>
  <c r="G8" i="13" s="1"/>
  <c r="F8" i="13" a="1"/>
  <c r="F8" i="13" s="1"/>
  <c r="E8" i="13" a="1"/>
  <c r="E8" i="13" s="1"/>
  <c r="D8" i="13" a="1"/>
  <c r="D8" i="13" s="1"/>
  <c r="A9" i="13"/>
  <c r="F8" i="8" a="1"/>
  <c r="F8" i="8" s="1"/>
  <c r="E8" i="8" a="1"/>
  <c r="E8" i="8" s="1"/>
  <c r="A9" i="8"/>
  <c r="D8" i="8" a="1"/>
  <c r="D8" i="8" s="1"/>
  <c r="H8" i="8" a="1"/>
  <c r="H8" i="8" s="1"/>
  <c r="G8" i="8" a="1"/>
  <c r="G8" i="8" s="1"/>
  <c r="E8" i="11" a="1"/>
  <c r="E8" i="11" s="1"/>
  <c r="F8" i="11" a="1"/>
  <c r="F8" i="11" s="1"/>
  <c r="D8" i="11" a="1"/>
  <c r="D8" i="11" s="1"/>
  <c r="A9" i="11"/>
  <c r="H8" i="11" a="1"/>
  <c r="H8" i="11" s="1"/>
  <c r="G8" i="11" a="1"/>
  <c r="G8" i="11" s="1"/>
  <c r="A9" i="14"/>
  <c r="H8" i="14" a="1"/>
  <c r="H8" i="14" s="1"/>
  <c r="G8" i="14" a="1"/>
  <c r="G8" i="14" s="1"/>
  <c r="F8" i="14" a="1"/>
  <c r="F8" i="14" s="1"/>
  <c r="E8" i="14" a="1"/>
  <c r="E8" i="14" s="1"/>
  <c r="D8" i="14" a="1"/>
  <c r="D8" i="14" s="1"/>
  <c r="G8" i="12" a="1"/>
  <c r="G8" i="12" s="1"/>
  <c r="F8" i="12" a="1"/>
  <c r="F8" i="12" s="1"/>
  <c r="E8" i="12" a="1"/>
  <c r="E8" i="12" s="1"/>
  <c r="D8" i="12" a="1"/>
  <c r="D8" i="12" s="1"/>
  <c r="A9" i="12"/>
  <c r="H8" i="12" a="1"/>
  <c r="H8" i="12" s="1"/>
  <c r="C13" i="10"/>
  <c r="C14" i="10" s="1"/>
  <c r="C15" i="10" s="1"/>
  <c r="C12" i="7"/>
  <c r="C14" i="12"/>
  <c r="C10" i="6"/>
  <c r="C11" i="6" s="1"/>
  <c r="C12" i="6" s="1"/>
  <c r="C15" i="15"/>
  <c r="C16" i="15" s="1"/>
  <c r="C11" i="14"/>
  <c r="C12" i="18"/>
  <c r="C13" i="18" s="1"/>
  <c r="C10" i="3"/>
  <c r="C11" i="3" s="1"/>
  <c r="C12" i="3" s="1"/>
  <c r="C11" i="4"/>
  <c r="C12" i="17"/>
  <c r="C13" i="17" s="1"/>
  <c r="A9" i="6"/>
  <c r="G8" i="6" a="1"/>
  <c r="G8" i="6" s="1"/>
  <c r="F8" i="6" a="1"/>
  <c r="F8" i="6" s="1"/>
  <c r="H8" i="6" a="1"/>
  <c r="H8" i="6" s="1"/>
  <c r="E8" i="6" a="1"/>
  <c r="E8" i="6" s="1"/>
  <c r="D8" i="6" a="1"/>
  <c r="D8" i="6" s="1"/>
  <c r="C14" i="16"/>
  <c r="C15" i="16" s="1"/>
  <c r="C16" i="16" s="1"/>
  <c r="C17" i="16" s="1"/>
  <c r="D8" i="18" a="1"/>
  <c r="D8" i="18" s="1"/>
  <c r="H8" i="18" a="1"/>
  <c r="H8" i="18" s="1"/>
  <c r="A9" i="18"/>
  <c r="G8" i="18" a="1"/>
  <c r="G8" i="18" s="1"/>
  <c r="E8" i="18" a="1"/>
  <c r="E8" i="18" s="1"/>
  <c r="F8" i="18" a="1"/>
  <c r="F8" i="18" s="1"/>
  <c r="F8" i="3" a="1"/>
  <c r="F8" i="3" s="1"/>
  <c r="D8" i="3" a="1"/>
  <c r="D8" i="3" s="1"/>
  <c r="E8" i="3" a="1"/>
  <c r="E8" i="3" s="1"/>
  <c r="A9" i="3"/>
  <c r="H8" i="3" a="1"/>
  <c r="H8" i="3" s="1"/>
  <c r="G8" i="3" a="1"/>
  <c r="G8" i="3" s="1"/>
  <c r="G8" i="5" a="1"/>
  <c r="G8" i="5" s="1"/>
  <c r="F8" i="5" a="1"/>
  <c r="F8" i="5" s="1"/>
  <c r="E8" i="5" a="1"/>
  <c r="E8" i="5" s="1"/>
  <c r="D8" i="5" a="1"/>
  <c r="D8" i="5" s="1"/>
  <c r="A9" i="5"/>
  <c r="H8" i="5" a="1"/>
  <c r="H8" i="5" s="1"/>
  <c r="C12" i="9"/>
  <c r="C13" i="9" s="1"/>
  <c r="E8" i="17" a="1"/>
  <c r="E8" i="17" s="1"/>
  <c r="D8" i="17" a="1"/>
  <c r="D8" i="17" s="1"/>
  <c r="A9" i="17"/>
  <c r="H8" i="17" a="1"/>
  <c r="H8" i="17" s="1"/>
  <c r="G8" i="17" a="1"/>
  <c r="G8" i="17" s="1"/>
  <c r="F8" i="17" a="1"/>
  <c r="F8" i="17" s="1"/>
  <c r="C12" i="5"/>
  <c r="F8" i="4" a="1"/>
  <c r="F8" i="4" s="1"/>
  <c r="E8" i="4" a="1"/>
  <c r="E8" i="4" s="1"/>
  <c r="D8" i="4" a="1"/>
  <c r="D8" i="4" s="1"/>
  <c r="G8" i="4" a="1"/>
  <c r="G8" i="4" s="1"/>
  <c r="A9" i="4"/>
  <c r="H8" i="4" a="1"/>
  <c r="H8" i="4" s="1"/>
  <c r="C12" i="11"/>
  <c r="C13" i="11" s="1"/>
  <c r="C13" i="8"/>
  <c r="C14" i="8" s="1"/>
  <c r="C12" i="13"/>
  <c r="C13" i="13" s="1"/>
  <c r="C14" i="13" s="1"/>
  <c r="C15" i="13" s="1"/>
  <c r="A13" i="25"/>
  <c r="C13" i="25" s="1" a="1"/>
  <c r="C13" i="25" s="1"/>
  <c r="C12" i="25" a="1"/>
  <c r="C12" i="25" s="1"/>
  <c r="E12" i="25" a="1"/>
  <c r="E12" i="25" s="1"/>
  <c r="C64" i="25" a="1"/>
  <c r="C64" i="25" s="1"/>
  <c r="F97" i="25" a="1"/>
  <c r="F97" i="25" s="1"/>
  <c r="A65" i="25"/>
  <c r="E65" i="25" s="1" a="1"/>
  <c r="E65" i="25" s="1"/>
  <c r="A98" i="25"/>
  <c r="F98" i="25" s="1" a="1"/>
  <c r="F98" i="25" s="1"/>
  <c r="E64" i="25" a="1"/>
  <c r="E64" i="25" s="1"/>
  <c r="C97" i="25" a="1"/>
  <c r="C97" i="25" s="1"/>
  <c r="F182" i="25" a="1"/>
  <c r="F182" i="25" s="1"/>
  <c r="E182" i="25" a="1"/>
  <c r="E182" i="25" s="1"/>
  <c r="C182" i="25" a="1"/>
  <c r="C182" i="25" s="1"/>
  <c r="A183" i="25"/>
  <c r="F165" i="25" a="1"/>
  <c r="F165" i="25" s="1"/>
  <c r="E165" i="25" a="1"/>
  <c r="E165" i="25" s="1"/>
  <c r="C165" i="25" a="1"/>
  <c r="C165" i="25" s="1"/>
  <c r="A166" i="25"/>
  <c r="F47" i="25" a="1"/>
  <c r="F47" i="25" s="1"/>
  <c r="E47" i="25" a="1"/>
  <c r="E47" i="25" s="1"/>
  <c r="C47" i="25" a="1"/>
  <c r="C47" i="25" s="1"/>
  <c r="A48" i="25"/>
  <c r="F30" i="25" a="1"/>
  <c r="F30" i="25" s="1"/>
  <c r="E30" i="25" a="1"/>
  <c r="E30" i="25" s="1"/>
  <c r="C30" i="25" a="1"/>
  <c r="C30" i="25" s="1"/>
  <c r="A31" i="25"/>
  <c r="Q6" i="49" a="1"/>
  <c r="Q6" i="49" s="1"/>
  <c r="R6" i="49" a="1"/>
  <c r="R6" i="49" s="1"/>
  <c r="S6" i="49" a="1"/>
  <c r="S6" i="49" s="1"/>
  <c r="T6" i="49" a="1"/>
  <c r="T6" i="49" s="1"/>
  <c r="U6" i="49" a="1"/>
  <c r="U6" i="49" s="1"/>
  <c r="V6" i="49" a="1"/>
  <c r="V6" i="49" s="1"/>
  <c r="W6" i="49" a="1"/>
  <c r="W6" i="49" s="1"/>
  <c r="Y6" i="49" a="1"/>
  <c r="Y6" i="49" s="1"/>
  <c r="Z6" i="49" a="1"/>
  <c r="Z6" i="49" s="1"/>
  <c r="O7" i="49"/>
  <c r="X5" i="49"/>
  <c r="D6" i="49" a="1"/>
  <c r="D6" i="49" s="1"/>
  <c r="E6" i="49" a="1"/>
  <c r="E6" i="49" s="1"/>
  <c r="F6" i="49" a="1"/>
  <c r="F6" i="49" s="1"/>
  <c r="G6" i="49" a="1"/>
  <c r="G6" i="49" s="1"/>
  <c r="H6" i="49" a="1"/>
  <c r="H6" i="49" s="1"/>
  <c r="I6" i="49" a="1"/>
  <c r="I6" i="49" s="1"/>
  <c r="J6" i="49" a="1"/>
  <c r="J6" i="49" s="1"/>
  <c r="K6" i="49" a="1"/>
  <c r="K6" i="49" s="1"/>
  <c r="L6" i="49" a="1"/>
  <c r="L6" i="49" s="1"/>
  <c r="B7" i="49"/>
  <c r="H10" i="7" a="1"/>
  <c r="H10" i="7" s="1"/>
  <c r="G10" i="7" a="1"/>
  <c r="G10" i="7" s="1"/>
  <c r="F10" i="7" a="1"/>
  <c r="F10" i="7" s="1"/>
  <c r="E10" i="7" a="1"/>
  <c r="E10" i="7" s="1"/>
  <c r="D10" i="7" a="1"/>
  <c r="D10" i="7" s="1"/>
  <c r="A11" i="7"/>
  <c r="D190" i="25" l="1"/>
  <c r="D191" i="25" s="1"/>
  <c r="D192" i="25" s="1"/>
  <c r="D193" i="25" s="1"/>
  <c r="D1431" i="25"/>
  <c r="D344" i="25"/>
  <c r="D345" i="25" s="1"/>
  <c r="D97" i="43"/>
  <c r="D95" i="43" s="1"/>
  <c r="M13" i="43"/>
  <c r="B10" i="53"/>
  <c r="K10" i="53" s="1" a="1"/>
  <c r="K10" i="53" s="1"/>
  <c r="I9" i="53" a="1"/>
  <c r="I9" i="53" s="1"/>
  <c r="L9" i="53" a="1"/>
  <c r="L9" i="53" s="1"/>
  <c r="F9" i="53" a="1"/>
  <c r="F9" i="53" s="1"/>
  <c r="J9" i="53" a="1"/>
  <c r="J9" i="53" s="1"/>
  <c r="H9" i="53" a="1"/>
  <c r="H9" i="53" s="1"/>
  <c r="G9" i="53" a="1"/>
  <c r="G9" i="53" s="1"/>
  <c r="E9" i="53" a="1"/>
  <c r="E9" i="53" s="1"/>
  <c r="K9" i="53" a="1"/>
  <c r="K9" i="53" s="1"/>
  <c r="C12" i="53"/>
  <c r="D496" i="25"/>
  <c r="D497" i="25" s="1"/>
  <c r="D498" i="25" s="1"/>
  <c r="D499" i="25" s="1"/>
  <c r="D500" i="25" s="1"/>
  <c r="D501" i="25" s="1"/>
  <c r="D1416" i="25"/>
  <c r="D1417" i="25" s="1"/>
  <c r="D1418" i="25" s="1"/>
  <c r="D1419" i="25" s="1"/>
  <c r="D1384" i="25"/>
  <c r="D1385" i="25" s="1"/>
  <c r="D1363" i="25"/>
  <c r="D1364" i="25" s="1"/>
  <c r="D1365" i="25" s="1"/>
  <c r="D1366" i="25" s="1"/>
  <c r="D1367" i="25" s="1"/>
  <c r="D1368" i="25" s="1"/>
  <c r="D378" i="25"/>
  <c r="D379" i="25" s="1"/>
  <c r="D380" i="25" s="1"/>
  <c r="D381" i="25" s="1"/>
  <c r="D207" i="25"/>
  <c r="D208" i="25" s="1"/>
  <c r="D209" i="25" s="1"/>
  <c r="D397" i="25"/>
  <c r="D398" i="25" s="1"/>
  <c r="D399" i="25" s="1"/>
  <c r="D478" i="25"/>
  <c r="D989" i="25"/>
  <c r="D1329" i="25"/>
  <c r="D1330" i="25" s="1"/>
  <c r="D1331" i="25" s="1"/>
  <c r="D1332" i="25" s="1"/>
  <c r="D1333" i="25" s="1"/>
  <c r="D1297" i="25"/>
  <c r="D1298" i="25" s="1"/>
  <c r="D1211" i="25"/>
  <c r="D1212" i="25" s="1"/>
  <c r="D1213" i="25" s="1"/>
  <c r="D1214" i="25" s="1"/>
  <c r="D1215" i="25" s="1"/>
  <c r="D1128" i="25"/>
  <c r="D1129" i="25" s="1"/>
  <c r="D1130" i="25" s="1"/>
  <c r="D1057" i="25"/>
  <c r="D1058" i="25" s="1"/>
  <c r="D1059" i="25" s="1"/>
  <c r="D973" i="25"/>
  <c r="D974" i="25" s="1"/>
  <c r="D975" i="25" s="1"/>
  <c r="D976" i="25" s="1"/>
  <c r="D977" i="25" s="1"/>
  <c r="D836" i="25"/>
  <c r="D837" i="25" s="1"/>
  <c r="D838" i="25" s="1"/>
  <c r="D839" i="25" s="1"/>
  <c r="D840" i="25" s="1"/>
  <c r="D841" i="25" s="1"/>
  <c r="D818" i="25"/>
  <c r="D819" i="25" s="1"/>
  <c r="D820" i="25" s="1"/>
  <c r="D821" i="25" s="1"/>
  <c r="D822" i="25" s="1"/>
  <c r="D823" i="25" s="1"/>
  <c r="D824" i="25" s="1"/>
  <c r="D803" i="25"/>
  <c r="D804" i="25" s="1"/>
  <c r="D805" i="25" s="1"/>
  <c r="D806" i="25" s="1"/>
  <c r="D807" i="25" s="1"/>
  <c r="D784" i="25"/>
  <c r="D785" i="25" s="1"/>
  <c r="D786" i="25" s="1"/>
  <c r="D787" i="25" s="1"/>
  <c r="D788" i="25" s="1"/>
  <c r="D789" i="25" s="1"/>
  <c r="D737" i="25"/>
  <c r="D738" i="25" s="1"/>
  <c r="D739" i="25" s="1"/>
  <c r="D686" i="25"/>
  <c r="D687" i="25" s="1"/>
  <c r="D688" i="25" s="1"/>
  <c r="D71" i="25"/>
  <c r="D72" i="25" s="1"/>
  <c r="D73" i="25" s="1"/>
  <c r="D74" i="25" s="1"/>
  <c r="D75" i="25" s="1"/>
  <c r="D76" i="25" s="1"/>
  <c r="D77" i="25" s="1"/>
  <c r="D601" i="25"/>
  <c r="D602" i="25" s="1"/>
  <c r="D603" i="25" s="1"/>
  <c r="D116" i="25"/>
  <c r="D117" i="25" s="1"/>
  <c r="D172" i="25"/>
  <c r="D173" i="25" s="1"/>
  <c r="D138" i="25"/>
  <c r="F320" i="25" a="1"/>
  <c r="F320" i="25" s="1"/>
  <c r="E320" i="25" a="1"/>
  <c r="E320" i="25" s="1"/>
  <c r="C320" i="25" a="1"/>
  <c r="C320" i="25" s="1"/>
  <c r="A321" i="25"/>
  <c r="D530" i="25"/>
  <c r="D531" i="25" s="1"/>
  <c r="D430" i="25"/>
  <c r="D276" i="25"/>
  <c r="D277" i="25" s="1"/>
  <c r="D304" i="25"/>
  <c r="D153" i="25"/>
  <c r="D154" i="25" s="1"/>
  <c r="D563" i="25"/>
  <c r="D564" i="25" s="1"/>
  <c r="D565" i="25" s="1"/>
  <c r="D566" i="25" s="1"/>
  <c r="D567" i="25" s="1"/>
  <c r="D35" i="25"/>
  <c r="C11" i="49"/>
  <c r="C12" i="49" s="1"/>
  <c r="C13" i="49" s="1"/>
  <c r="D18" i="25"/>
  <c r="D19" i="25" s="1"/>
  <c r="D88" i="25"/>
  <c r="D89" i="25" s="1"/>
  <c r="D90" i="25" s="1"/>
  <c r="D91" i="25" s="1"/>
  <c r="D224" i="25"/>
  <c r="D241" i="25"/>
  <c r="D242" i="25" s="1"/>
  <c r="D243" i="25" s="1"/>
  <c r="D244" i="25" s="1"/>
  <c r="D245" i="25" s="1"/>
  <c r="D246" i="25" s="1"/>
  <c r="D292" i="25"/>
  <c r="D293" i="25" s="1"/>
  <c r="D294" i="25" s="1"/>
  <c r="D295" i="25" s="1"/>
  <c r="D296" i="25" s="1"/>
  <c r="D297" i="25" s="1"/>
  <c r="D259" i="25"/>
  <c r="D260" i="25" s="1"/>
  <c r="D261" i="25" s="1"/>
  <c r="D262" i="25" s="1"/>
  <c r="D263" i="25" s="1"/>
  <c r="D328" i="25"/>
  <c r="D329" i="25" s="1"/>
  <c r="D330" i="25" s="1"/>
  <c r="D331" i="25" s="1"/>
  <c r="D361" i="25"/>
  <c r="D362" i="25" s="1"/>
  <c r="D363" i="25" s="1"/>
  <c r="D364" i="25" s="1"/>
  <c r="D365" i="25" s="1"/>
  <c r="D411" i="25"/>
  <c r="D447" i="25"/>
  <c r="D448" i="25" s="1"/>
  <c r="D546" i="25"/>
  <c r="D547" i="25" s="1"/>
  <c r="D548" i="25" s="1"/>
  <c r="D584" i="25"/>
  <c r="D585" i="25" s="1"/>
  <c r="D586" i="25" s="1"/>
  <c r="E10" i="15" a="1"/>
  <c r="E10" i="15" s="1"/>
  <c r="F10" i="15" a="1"/>
  <c r="F10" i="15" s="1"/>
  <c r="G10" i="15" a="1"/>
  <c r="G10" i="15" s="1"/>
  <c r="A11" i="15"/>
  <c r="E11" i="15" s="1" a="1"/>
  <c r="E11" i="15" s="1"/>
  <c r="H10" i="15" a="1"/>
  <c r="H10" i="15" s="1"/>
  <c r="A11" i="10"/>
  <c r="F11" i="10" s="1" a="1"/>
  <c r="F11" i="10" s="1"/>
  <c r="E10" i="10" a="1"/>
  <c r="E10" i="10" s="1"/>
  <c r="H10" i="9" a="1"/>
  <c r="H10" i="9" s="1"/>
  <c r="H10" i="10" a="1"/>
  <c r="H10" i="10" s="1"/>
  <c r="E10" i="16" a="1"/>
  <c r="E10" i="16" s="1"/>
  <c r="F10" i="16" a="1"/>
  <c r="F10" i="16" s="1"/>
  <c r="A11" i="16"/>
  <c r="H11" i="16" s="1" a="1"/>
  <c r="H11" i="16" s="1"/>
  <c r="D10" i="16" a="1"/>
  <c r="D10" i="16" s="1"/>
  <c r="F10" i="10" a="1"/>
  <c r="F10" i="10" s="1"/>
  <c r="G10" i="16" a="1"/>
  <c r="G10" i="16" s="1"/>
  <c r="D10" i="10" a="1"/>
  <c r="D10" i="10" s="1"/>
  <c r="D10" i="9" a="1"/>
  <c r="D10" i="9" s="1"/>
  <c r="A11" i="9"/>
  <c r="G11" i="9" s="1" a="1"/>
  <c r="G11" i="9" s="1"/>
  <c r="F10" i="9" a="1"/>
  <c r="F10" i="9" s="1"/>
  <c r="G10" i="9" a="1"/>
  <c r="G10" i="9" s="1"/>
  <c r="C17" i="15"/>
  <c r="C15" i="12"/>
  <c r="C16" i="12" s="1"/>
  <c r="C17" i="12" s="1"/>
  <c r="C14" i="18"/>
  <c r="C15" i="18" s="1"/>
  <c r="C16" i="18" s="1"/>
  <c r="C17" i="18" s="1"/>
  <c r="C14" i="17"/>
  <c r="C15" i="17" s="1"/>
  <c r="C16" i="17" s="1"/>
  <c r="C17" i="17" s="1"/>
  <c r="C16" i="13"/>
  <c r="C17" i="13" s="1"/>
  <c r="C14" i="9"/>
  <c r="F9" i="14" a="1"/>
  <c r="F9" i="14" s="1"/>
  <c r="E9" i="14" a="1"/>
  <c r="E9" i="14" s="1"/>
  <c r="H9" i="14" a="1"/>
  <c r="H9" i="14" s="1"/>
  <c r="G9" i="14" a="1"/>
  <c r="G9" i="14" s="1"/>
  <c r="D9" i="14" a="1"/>
  <c r="D9" i="14" s="1"/>
  <c r="A10" i="14"/>
  <c r="C15" i="8"/>
  <c r="C16" i="8" s="1"/>
  <c r="C17" i="8" s="1"/>
  <c r="H9" i="3" a="1"/>
  <c r="H9" i="3" s="1"/>
  <c r="G9" i="3" a="1"/>
  <c r="G9" i="3" s="1"/>
  <c r="E9" i="3" a="1"/>
  <c r="E9" i="3" s="1"/>
  <c r="D9" i="3" a="1"/>
  <c r="D9" i="3" s="1"/>
  <c r="A10" i="3"/>
  <c r="F9" i="3" a="1"/>
  <c r="F9" i="3" s="1"/>
  <c r="C14" i="11"/>
  <c r="C15" i="11" s="1"/>
  <c r="C12" i="4"/>
  <c r="C13" i="4" s="1"/>
  <c r="C13" i="7"/>
  <c r="C14" i="7" s="1"/>
  <c r="C13" i="6"/>
  <c r="H9" i="17" a="1"/>
  <c r="H9" i="17" s="1"/>
  <c r="G9" i="17" a="1"/>
  <c r="G9" i="17" s="1"/>
  <c r="A10" i="17"/>
  <c r="F9" i="17" a="1"/>
  <c r="F9" i="17" s="1"/>
  <c r="E9" i="17" a="1"/>
  <c r="E9" i="17" s="1"/>
  <c r="D9" i="17" a="1"/>
  <c r="D9" i="17" s="1"/>
  <c r="E9" i="18" a="1"/>
  <c r="E9" i="18" s="1"/>
  <c r="D9" i="18" a="1"/>
  <c r="D9" i="18" s="1"/>
  <c r="H9" i="18" a="1"/>
  <c r="H9" i="18" s="1"/>
  <c r="G9" i="18" a="1"/>
  <c r="G9" i="18" s="1"/>
  <c r="A10" i="18"/>
  <c r="F9" i="18" a="1"/>
  <c r="F9" i="18" s="1"/>
  <c r="G9" i="6" a="1"/>
  <c r="G9" i="6" s="1"/>
  <c r="A10" i="6"/>
  <c r="E9" i="6" a="1"/>
  <c r="E9" i="6" s="1"/>
  <c r="D9" i="6" a="1"/>
  <c r="D9" i="6" s="1"/>
  <c r="H9" i="6" a="1"/>
  <c r="H9" i="6" s="1"/>
  <c r="F9" i="6" a="1"/>
  <c r="F9" i="6" s="1"/>
  <c r="C16" i="10"/>
  <c r="C17" i="10" s="1"/>
  <c r="F9" i="12" a="1"/>
  <c r="F9" i="12" s="1"/>
  <c r="E9" i="12" a="1"/>
  <c r="E9" i="12" s="1"/>
  <c r="D9" i="12" a="1"/>
  <c r="D9" i="12" s="1"/>
  <c r="G9" i="12" a="1"/>
  <c r="G9" i="12" s="1"/>
  <c r="H9" i="12" a="1"/>
  <c r="H9" i="12" s="1"/>
  <c r="A10" i="12"/>
  <c r="F9" i="8" a="1"/>
  <c r="F9" i="8" s="1"/>
  <c r="G9" i="8" a="1"/>
  <c r="G9" i="8" s="1"/>
  <c r="E9" i="8" a="1"/>
  <c r="E9" i="8" s="1"/>
  <c r="A10" i="8"/>
  <c r="H9" i="8" a="1"/>
  <c r="H9" i="8" s="1"/>
  <c r="D9" i="8" a="1"/>
  <c r="D9" i="8" s="1"/>
  <c r="D9" i="5" a="1"/>
  <c r="D9" i="5" s="1"/>
  <c r="F9" i="5" a="1"/>
  <c r="F9" i="5" s="1"/>
  <c r="A10" i="5"/>
  <c r="E9" i="5" a="1"/>
  <c r="E9" i="5" s="1"/>
  <c r="H9" i="5" a="1"/>
  <c r="H9" i="5" s="1"/>
  <c r="G9" i="5" a="1"/>
  <c r="G9" i="5" s="1"/>
  <c r="C13" i="3"/>
  <c r="C12" i="14"/>
  <c r="C13" i="14" s="1"/>
  <c r="E9" i="4" a="1"/>
  <c r="E9" i="4" s="1"/>
  <c r="D9" i="4" a="1"/>
  <c r="D9" i="4" s="1"/>
  <c r="A10" i="4"/>
  <c r="G9" i="4" a="1"/>
  <c r="G9" i="4" s="1"/>
  <c r="H9" i="4" a="1"/>
  <c r="H9" i="4" s="1"/>
  <c r="F9" i="4" a="1"/>
  <c r="F9" i="4" s="1"/>
  <c r="C13" i="5"/>
  <c r="C14" i="5" s="1"/>
  <c r="G9" i="11" a="1"/>
  <c r="G9" i="11" s="1"/>
  <c r="H9" i="11" a="1"/>
  <c r="H9" i="11" s="1"/>
  <c r="E9" i="11" a="1"/>
  <c r="E9" i="11" s="1"/>
  <c r="F9" i="11" a="1"/>
  <c r="F9" i="11" s="1"/>
  <c r="D9" i="11" a="1"/>
  <c r="D9" i="11" s="1"/>
  <c r="A10" i="11"/>
  <c r="D9" i="13" a="1"/>
  <c r="D9" i="13" s="1"/>
  <c r="H9" i="13" a="1"/>
  <c r="H9" i="13" s="1"/>
  <c r="F9" i="13" a="1"/>
  <c r="F9" i="13" s="1"/>
  <c r="E9" i="13" a="1"/>
  <c r="E9" i="13" s="1"/>
  <c r="G9" i="13" a="1"/>
  <c r="G9" i="13" s="1"/>
  <c r="A10" i="13"/>
  <c r="E13" i="25" a="1"/>
  <c r="E13" i="25" s="1"/>
  <c r="A14" i="25"/>
  <c r="E14" i="25" s="1" a="1"/>
  <c r="E14" i="25" s="1"/>
  <c r="F13" i="25" a="1"/>
  <c r="F13" i="25" s="1"/>
  <c r="E98" i="25" a="1"/>
  <c r="E98" i="25" s="1"/>
  <c r="A66" i="25"/>
  <c r="E66" i="25" s="1" a="1"/>
  <c r="E66" i="25" s="1"/>
  <c r="F65" i="25" a="1"/>
  <c r="F65" i="25" s="1"/>
  <c r="C98" i="25" a="1"/>
  <c r="C98" i="25" s="1"/>
  <c r="C65" i="25" a="1"/>
  <c r="C65" i="25" s="1"/>
  <c r="A99" i="25"/>
  <c r="F99" i="25" s="1" a="1"/>
  <c r="F99" i="25" s="1"/>
  <c r="F31" i="25" a="1"/>
  <c r="F31" i="25" s="1"/>
  <c r="E31" i="25" a="1"/>
  <c r="E31" i="25" s="1"/>
  <c r="C31" i="25" a="1"/>
  <c r="C31" i="25" s="1"/>
  <c r="A32" i="25"/>
  <c r="F48" i="25" a="1"/>
  <c r="F48" i="25" s="1"/>
  <c r="E48" i="25" a="1"/>
  <c r="E48" i="25" s="1"/>
  <c r="C48" i="25" a="1"/>
  <c r="C48" i="25" s="1"/>
  <c r="A49" i="25"/>
  <c r="F81" i="25" a="1"/>
  <c r="F81" i="25" s="1"/>
  <c r="E81" i="25" a="1"/>
  <c r="E81" i="25" s="1"/>
  <c r="C81" i="25" a="1"/>
  <c r="C81" i="25" s="1"/>
  <c r="F166" i="25" a="1"/>
  <c r="F166" i="25" s="1"/>
  <c r="E166" i="25" a="1"/>
  <c r="E166" i="25" s="1"/>
  <c r="C166" i="25" a="1"/>
  <c r="C166" i="25" s="1"/>
  <c r="A167" i="25"/>
  <c r="F183" i="25" a="1"/>
  <c r="F183" i="25" s="1"/>
  <c r="E183" i="25" a="1"/>
  <c r="E183" i="25" s="1"/>
  <c r="C183" i="25" a="1"/>
  <c r="C183" i="25" s="1"/>
  <c r="A184" i="25"/>
  <c r="D7" i="49" a="1"/>
  <c r="D7" i="49" s="1"/>
  <c r="E7" i="49" a="1"/>
  <c r="E7" i="49" s="1"/>
  <c r="F7" i="49" a="1"/>
  <c r="F7" i="49" s="1"/>
  <c r="G7" i="49" a="1"/>
  <c r="G7" i="49" s="1"/>
  <c r="H7" i="49" a="1"/>
  <c r="H7" i="49" s="1"/>
  <c r="I7" i="49" a="1"/>
  <c r="I7" i="49" s="1"/>
  <c r="J7" i="49" a="1"/>
  <c r="J7" i="49" s="1"/>
  <c r="K7" i="49" a="1"/>
  <c r="K7" i="49" s="1"/>
  <c r="L7" i="49" a="1"/>
  <c r="L7" i="49" s="1"/>
  <c r="B8" i="49"/>
  <c r="Q7" i="49" a="1"/>
  <c r="Q7" i="49" s="1"/>
  <c r="R7" i="49" a="1"/>
  <c r="R7" i="49" s="1"/>
  <c r="S7" i="49" a="1"/>
  <c r="S7" i="49" s="1"/>
  <c r="T7" i="49" a="1"/>
  <c r="T7" i="49" s="1"/>
  <c r="U7" i="49" a="1"/>
  <c r="U7" i="49" s="1"/>
  <c r="V7" i="49" a="1"/>
  <c r="V7" i="49" s="1"/>
  <c r="W7" i="49" a="1"/>
  <c r="W7" i="49" s="1"/>
  <c r="Y7" i="49" a="1"/>
  <c r="Y7" i="49" s="1"/>
  <c r="Z7" i="49" a="1"/>
  <c r="Z7" i="49" s="1"/>
  <c r="O8" i="49"/>
  <c r="X6" i="49"/>
  <c r="H11" i="7" a="1"/>
  <c r="H11" i="7" s="1"/>
  <c r="G11" i="7" a="1"/>
  <c r="G11" i="7" s="1"/>
  <c r="F11" i="7" a="1"/>
  <c r="F11" i="7" s="1"/>
  <c r="E11" i="7" a="1"/>
  <c r="E11" i="7" s="1"/>
  <c r="D11" i="7" a="1"/>
  <c r="D11" i="7" s="1"/>
  <c r="P14" i="49"/>
  <c r="P15" i="49" s="1"/>
  <c r="A12" i="7"/>
  <c r="D194" i="25" l="1"/>
  <c r="D1432" i="25"/>
  <c r="D1433" i="25" s="1"/>
  <c r="D346" i="25"/>
  <c r="D347" i="25" s="1"/>
  <c r="D348" i="25" s="1"/>
  <c r="G10" i="53" a="1"/>
  <c r="G10" i="53" s="1"/>
  <c r="B11" i="53"/>
  <c r="E11" i="53" s="1" a="1"/>
  <c r="E11" i="53" s="1"/>
  <c r="J10" i="53" a="1"/>
  <c r="J10" i="53" s="1"/>
  <c r="I10" i="53" a="1"/>
  <c r="I10" i="53" s="1"/>
  <c r="D10" i="53" a="1"/>
  <c r="D10" i="53" s="1"/>
  <c r="L10" i="53" a="1"/>
  <c r="L10" i="53" s="1"/>
  <c r="H10" i="53" a="1"/>
  <c r="H10" i="53" s="1"/>
  <c r="F10" i="53" a="1"/>
  <c r="F10" i="53" s="1"/>
  <c r="E10" i="53" a="1"/>
  <c r="E10" i="53" s="1"/>
  <c r="C13" i="53"/>
  <c r="D532" i="25"/>
  <c r="D533" i="25" s="1"/>
  <c r="D534" i="25" s="1"/>
  <c r="D535" i="25" s="1"/>
  <c r="D382" i="25"/>
  <c r="D449" i="25"/>
  <c r="D450" i="25" s="1"/>
  <c r="D990" i="25"/>
  <c r="D479" i="25"/>
  <c r="D1334" i="25"/>
  <c r="D1299" i="25"/>
  <c r="D1300" i="25" s="1"/>
  <c r="D1060" i="25"/>
  <c r="D1061" i="25" s="1"/>
  <c r="D1062" i="25" s="1"/>
  <c r="D790" i="25"/>
  <c r="D431" i="25"/>
  <c r="D432" i="25" s="1"/>
  <c r="D433" i="25" s="1"/>
  <c r="D174" i="25"/>
  <c r="D175" i="25" s="1"/>
  <c r="D176" i="25" s="1"/>
  <c r="D177" i="25" s="1"/>
  <c r="D178" i="25" s="1"/>
  <c r="D155" i="25"/>
  <c r="D156" i="25" s="1"/>
  <c r="D157" i="25" s="1"/>
  <c r="D158" i="25" s="1"/>
  <c r="D159" i="25" s="1"/>
  <c r="D278" i="25"/>
  <c r="D36" i="25"/>
  <c r="D37" i="25" s="1"/>
  <c r="D20" i="25"/>
  <c r="D21" i="25" s="1"/>
  <c r="D22" i="25" s="1"/>
  <c r="D23" i="25" s="1"/>
  <c r="D24" i="25" s="1"/>
  <c r="D25" i="25" s="1"/>
  <c r="D305" i="25"/>
  <c r="D210" i="25"/>
  <c r="D211" i="25" s="1"/>
  <c r="D212" i="25" s="1"/>
  <c r="C321" i="25" a="1"/>
  <c r="C321" i="25" s="1"/>
  <c r="F321" i="25" a="1"/>
  <c r="F321" i="25" s="1"/>
  <c r="E321" i="25" a="1"/>
  <c r="E321" i="25" s="1"/>
  <c r="A322" i="25"/>
  <c r="D118" i="25"/>
  <c r="D119" i="25" s="1"/>
  <c r="D120" i="25" s="1"/>
  <c r="D139" i="25"/>
  <c r="D92" i="25"/>
  <c r="D93" i="25" s="1"/>
  <c r="H11" i="15" a="1"/>
  <c r="H11" i="15" s="1"/>
  <c r="D225" i="25"/>
  <c r="D226" i="25" s="1"/>
  <c r="D227" i="25" s="1"/>
  <c r="D228" i="25" s="1"/>
  <c r="D229" i="25" s="1"/>
  <c r="D412" i="25"/>
  <c r="D413" i="25" s="1"/>
  <c r="D414" i="25" s="1"/>
  <c r="D415" i="25" s="1"/>
  <c r="D416" i="25" s="1"/>
  <c r="D549" i="25"/>
  <c r="D550" i="25" s="1"/>
  <c r="D568" i="25"/>
  <c r="D569" i="25" s="1"/>
  <c r="A12" i="15"/>
  <c r="F12" i="15" s="1" a="1"/>
  <c r="F12" i="15" s="1"/>
  <c r="F11" i="15" a="1"/>
  <c r="F11" i="15" s="1"/>
  <c r="G11" i="15" a="1"/>
  <c r="G11" i="15" s="1"/>
  <c r="H11" i="9" a="1"/>
  <c r="H11" i="9" s="1"/>
  <c r="D11" i="10" a="1"/>
  <c r="D11" i="10" s="1"/>
  <c r="D11" i="15" a="1"/>
  <c r="D11" i="15" s="1"/>
  <c r="A12" i="10"/>
  <c r="E12" i="10" s="1" a="1"/>
  <c r="E12" i="10" s="1"/>
  <c r="E11" i="10" a="1"/>
  <c r="E11" i="10" s="1"/>
  <c r="G11" i="10" a="1"/>
  <c r="G11" i="10" s="1"/>
  <c r="H11" i="10" a="1"/>
  <c r="H11" i="10" s="1"/>
  <c r="D11" i="16" a="1"/>
  <c r="D11" i="16" s="1"/>
  <c r="F11" i="16" a="1"/>
  <c r="F11" i="16" s="1"/>
  <c r="G11" i="16" a="1"/>
  <c r="G11" i="16" s="1"/>
  <c r="E11" i="16" a="1"/>
  <c r="E11" i="16" s="1"/>
  <c r="A12" i="16"/>
  <c r="H12" i="16" s="1" a="1"/>
  <c r="H12" i="16" s="1"/>
  <c r="A12" i="9"/>
  <c r="H12" i="9" s="1" a="1"/>
  <c r="H12" i="9" s="1"/>
  <c r="D11" i="9" a="1"/>
  <c r="D11" i="9" s="1"/>
  <c r="E11" i="9" a="1"/>
  <c r="E11" i="9" s="1"/>
  <c r="F11" i="9" a="1"/>
  <c r="F11" i="9" s="1"/>
  <c r="A15" i="25"/>
  <c r="E15" i="25" s="1" a="1"/>
  <c r="E15" i="25" s="1"/>
  <c r="C16" i="11"/>
  <c r="C17" i="11" s="1"/>
  <c r="H10" i="18" a="1"/>
  <c r="H10" i="18" s="1"/>
  <c r="A11" i="18"/>
  <c r="G10" i="18" a="1"/>
  <c r="G10" i="18" s="1"/>
  <c r="F10" i="18" a="1"/>
  <c r="F10" i="18" s="1"/>
  <c r="E10" i="18" a="1"/>
  <c r="E10" i="18" s="1"/>
  <c r="D10" i="18" a="1"/>
  <c r="D10" i="18" s="1"/>
  <c r="E10" i="17" a="1"/>
  <c r="E10" i="17" s="1"/>
  <c r="D10" i="17" a="1"/>
  <c r="D10" i="17" s="1"/>
  <c r="G10" i="17" a="1"/>
  <c r="G10" i="17" s="1"/>
  <c r="H10" i="17" a="1"/>
  <c r="H10" i="17" s="1"/>
  <c r="A11" i="17"/>
  <c r="F10" i="17" a="1"/>
  <c r="F10" i="17" s="1"/>
  <c r="C14" i="4"/>
  <c r="A11" i="13"/>
  <c r="F10" i="13" a="1"/>
  <c r="F10" i="13" s="1"/>
  <c r="E10" i="13" a="1"/>
  <c r="E10" i="13" s="1"/>
  <c r="D10" i="13" a="1"/>
  <c r="D10" i="13" s="1"/>
  <c r="H10" i="13" a="1"/>
  <c r="H10" i="13" s="1"/>
  <c r="G10" i="13" a="1"/>
  <c r="G10" i="13" s="1"/>
  <c r="H10" i="11" a="1"/>
  <c r="H10" i="11" s="1"/>
  <c r="G10" i="11" a="1"/>
  <c r="G10" i="11" s="1"/>
  <c r="F10" i="11" a="1"/>
  <c r="F10" i="11" s="1"/>
  <c r="E10" i="11" a="1"/>
  <c r="E10" i="11" s="1"/>
  <c r="D10" i="11" a="1"/>
  <c r="D10" i="11" s="1"/>
  <c r="A11" i="11"/>
  <c r="A11" i="4"/>
  <c r="E10" i="4" a="1"/>
  <c r="E10" i="4" s="1"/>
  <c r="D10" i="4" a="1"/>
  <c r="D10" i="4" s="1"/>
  <c r="H10" i="4" a="1"/>
  <c r="H10" i="4" s="1"/>
  <c r="G10" i="4" a="1"/>
  <c r="G10" i="4" s="1"/>
  <c r="F10" i="4" a="1"/>
  <c r="F10" i="4" s="1"/>
  <c r="H10" i="5" a="1"/>
  <c r="H10" i="5" s="1"/>
  <c r="G10" i="5" a="1"/>
  <c r="G10" i="5" s="1"/>
  <c r="F10" i="5" a="1"/>
  <c r="F10" i="5" s="1"/>
  <c r="E10" i="5" a="1"/>
  <c r="E10" i="5" s="1"/>
  <c r="D10" i="5" a="1"/>
  <c r="D10" i="5" s="1"/>
  <c r="A11" i="5"/>
  <c r="C14" i="14"/>
  <c r="C15" i="14" s="1"/>
  <c r="C16" i="14" s="1"/>
  <c r="H10" i="6" a="1"/>
  <c r="H10" i="6" s="1"/>
  <c r="G10" i="6" a="1"/>
  <c r="G10" i="6" s="1"/>
  <c r="F10" i="6" a="1"/>
  <c r="F10" i="6" s="1"/>
  <c r="E10" i="6" a="1"/>
  <c r="E10" i="6" s="1"/>
  <c r="D10" i="6" a="1"/>
  <c r="D10" i="6" s="1"/>
  <c r="A11" i="6"/>
  <c r="C15" i="7"/>
  <c r="C16" i="7" s="1"/>
  <c r="C14" i="3"/>
  <c r="C15" i="9"/>
  <c r="C16" i="9" s="1"/>
  <c r="C17" i="9" s="1"/>
  <c r="C15" i="5"/>
  <c r="C16" i="5" s="1"/>
  <c r="F10" i="12" a="1"/>
  <c r="F10" i="12" s="1"/>
  <c r="E10" i="12" a="1"/>
  <c r="E10" i="12" s="1"/>
  <c r="D10" i="12" a="1"/>
  <c r="D10" i="12" s="1"/>
  <c r="A11" i="12"/>
  <c r="H10" i="12" a="1"/>
  <c r="H10" i="12" s="1"/>
  <c r="G10" i="12" a="1"/>
  <c r="G10" i="12" s="1"/>
  <c r="C14" i="6"/>
  <c r="E10" i="3" a="1"/>
  <c r="E10" i="3" s="1"/>
  <c r="A11" i="3"/>
  <c r="D10" i="3" a="1"/>
  <c r="D10" i="3" s="1"/>
  <c r="H10" i="3" a="1"/>
  <c r="H10" i="3" s="1"/>
  <c r="G10" i="3" a="1"/>
  <c r="G10" i="3" s="1"/>
  <c r="F10" i="3" a="1"/>
  <c r="F10" i="3" s="1"/>
  <c r="H10" i="8" a="1"/>
  <c r="H10" i="8" s="1"/>
  <c r="G10" i="8" a="1"/>
  <c r="G10" i="8" s="1"/>
  <c r="F10" i="8" a="1"/>
  <c r="F10" i="8" s="1"/>
  <c r="A11" i="8"/>
  <c r="E10" i="8" a="1"/>
  <c r="E10" i="8" s="1"/>
  <c r="D10" i="8" a="1"/>
  <c r="D10" i="8" s="1"/>
  <c r="A11" i="14"/>
  <c r="H10" i="14" a="1"/>
  <c r="H10" i="14" s="1"/>
  <c r="F10" i="14" a="1"/>
  <c r="F10" i="14" s="1"/>
  <c r="G10" i="14" a="1"/>
  <c r="G10" i="14" s="1"/>
  <c r="E10" i="14" a="1"/>
  <c r="E10" i="14" s="1"/>
  <c r="D10" i="14" a="1"/>
  <c r="D10" i="14" s="1"/>
  <c r="C66" i="25" a="1"/>
  <c r="C66" i="25" s="1"/>
  <c r="F66" i="25" a="1"/>
  <c r="F66" i="25" s="1"/>
  <c r="C14" i="25" a="1"/>
  <c r="C14" i="25" s="1"/>
  <c r="F14" i="25" a="1"/>
  <c r="F14" i="25" s="1"/>
  <c r="A67" i="25"/>
  <c r="E67" i="25" s="1" a="1"/>
  <c r="E67" i="25" s="1"/>
  <c r="C99" i="25" a="1"/>
  <c r="C99" i="25" s="1"/>
  <c r="A100" i="25"/>
  <c r="E100" i="25" s="1" a="1"/>
  <c r="E100" i="25" s="1"/>
  <c r="E99" i="25" a="1"/>
  <c r="E99" i="25" s="1"/>
  <c r="F184" i="25" a="1"/>
  <c r="F184" i="25" s="1"/>
  <c r="E184" i="25" a="1"/>
  <c r="E184" i="25" s="1"/>
  <c r="C184" i="25" a="1"/>
  <c r="C184" i="25" s="1"/>
  <c r="A185" i="25"/>
  <c r="F167" i="25" a="1"/>
  <c r="F167" i="25" s="1"/>
  <c r="E167" i="25" a="1"/>
  <c r="E167" i="25" s="1"/>
  <c r="C167" i="25" a="1"/>
  <c r="C167" i="25" s="1"/>
  <c r="A168" i="25"/>
  <c r="F82" i="25" a="1"/>
  <c r="F82" i="25" s="1"/>
  <c r="E82" i="25" a="1"/>
  <c r="E82" i="25" s="1"/>
  <c r="C82" i="25" a="1"/>
  <c r="C82" i="25" s="1"/>
  <c r="F49" i="25" a="1"/>
  <c r="F49" i="25" s="1"/>
  <c r="E49" i="25" a="1"/>
  <c r="E49" i="25" s="1"/>
  <c r="C49" i="25" a="1"/>
  <c r="C49" i="25" s="1"/>
  <c r="A50" i="25"/>
  <c r="F32" i="25" a="1"/>
  <c r="F32" i="25" s="1"/>
  <c r="E32" i="25" a="1"/>
  <c r="E32" i="25" s="1"/>
  <c r="C32" i="25" a="1"/>
  <c r="C32" i="25" s="1"/>
  <c r="A33" i="25"/>
  <c r="Q8" i="49" a="1"/>
  <c r="Q8" i="49" s="1"/>
  <c r="R8" i="49" a="1"/>
  <c r="R8" i="49" s="1"/>
  <c r="S8" i="49" a="1"/>
  <c r="S8" i="49" s="1"/>
  <c r="T8" i="49" a="1"/>
  <c r="T8" i="49" s="1"/>
  <c r="U8" i="49" a="1"/>
  <c r="U8" i="49" s="1"/>
  <c r="V8" i="49" a="1"/>
  <c r="V8" i="49" s="1"/>
  <c r="W8" i="49" a="1"/>
  <c r="W8" i="49" s="1"/>
  <c r="Y8" i="49" a="1"/>
  <c r="Y8" i="49" s="1"/>
  <c r="Z8" i="49" a="1"/>
  <c r="Z8" i="49" s="1"/>
  <c r="O9" i="49"/>
  <c r="X7" i="49"/>
  <c r="D8" i="49" a="1"/>
  <c r="D8" i="49" s="1"/>
  <c r="E8" i="49" a="1"/>
  <c r="E8" i="49" s="1"/>
  <c r="F8" i="49" a="1"/>
  <c r="F8" i="49" s="1"/>
  <c r="G8" i="49" a="1"/>
  <c r="G8" i="49" s="1"/>
  <c r="H8" i="49" a="1"/>
  <c r="H8" i="49" s="1"/>
  <c r="I8" i="49" a="1"/>
  <c r="I8" i="49" s="1"/>
  <c r="J8" i="49" a="1"/>
  <c r="J8" i="49" s="1"/>
  <c r="K8" i="49" a="1"/>
  <c r="K8" i="49" s="1"/>
  <c r="L8" i="49" a="1"/>
  <c r="L8" i="49" s="1"/>
  <c r="B9" i="49"/>
  <c r="H12" i="7" a="1"/>
  <c r="H12" i="7" s="1"/>
  <c r="G12" i="7" a="1"/>
  <c r="G12" i="7" s="1"/>
  <c r="F12" i="7" a="1"/>
  <c r="F12" i="7" s="1"/>
  <c r="E12" i="7" a="1"/>
  <c r="E12" i="7" s="1"/>
  <c r="D12" i="7" a="1"/>
  <c r="D12" i="7" s="1"/>
  <c r="P16" i="49"/>
  <c r="P17" i="49" s="1"/>
  <c r="P18" i="49" s="1"/>
  <c r="P19" i="49" s="1"/>
  <c r="P20" i="49" s="1"/>
  <c r="P21" i="49" s="1"/>
  <c r="C14" i="49"/>
  <c r="A13" i="7"/>
  <c r="D1434" i="25" l="1"/>
  <c r="D11" i="53" a="1"/>
  <c r="D11" i="53" s="1"/>
  <c r="I11" i="53" a="1"/>
  <c r="I11" i="53" s="1"/>
  <c r="K11" i="53" a="1"/>
  <c r="K11" i="53" s="1"/>
  <c r="B12" i="53"/>
  <c r="D12" i="53" s="1" a="1"/>
  <c r="D12" i="53" s="1"/>
  <c r="G11" i="53" a="1"/>
  <c r="G11" i="53" s="1"/>
  <c r="F11" i="53" a="1"/>
  <c r="F11" i="53" s="1"/>
  <c r="J11" i="53" a="1"/>
  <c r="J11" i="53" s="1"/>
  <c r="H11" i="53" a="1"/>
  <c r="H11" i="53" s="1"/>
  <c r="L11" i="53" a="1"/>
  <c r="L11" i="53" s="1"/>
  <c r="C14" i="53"/>
  <c r="D991" i="25"/>
  <c r="D992" i="25" s="1"/>
  <c r="D993" i="25" s="1"/>
  <c r="D994" i="25" s="1"/>
  <c r="D480" i="25"/>
  <c r="D160" i="25"/>
  <c r="D161" i="25" s="1"/>
  <c r="A323" i="25"/>
  <c r="F322" i="25" a="1"/>
  <c r="F322" i="25" s="1"/>
  <c r="E322" i="25" a="1"/>
  <c r="E322" i="25" s="1"/>
  <c r="C322" i="25" a="1"/>
  <c r="C322" i="25" s="1"/>
  <c r="D38" i="25"/>
  <c r="D39" i="25" s="1"/>
  <c r="D40" i="25" s="1"/>
  <c r="D41" i="25" s="1"/>
  <c r="D42" i="25" s="1"/>
  <c r="D43" i="25" s="1"/>
  <c r="D306" i="25"/>
  <c r="D307" i="25" s="1"/>
  <c r="D308" i="25" s="1"/>
  <c r="D121" i="25"/>
  <c r="D279" i="25"/>
  <c r="D280" i="25" s="1"/>
  <c r="D551" i="25"/>
  <c r="D552" i="25" s="1"/>
  <c r="D140" i="25"/>
  <c r="D141" i="25" s="1"/>
  <c r="D142" i="25" s="1"/>
  <c r="D143" i="25" s="1"/>
  <c r="D144" i="25" s="1"/>
  <c r="A13" i="10"/>
  <c r="F13" i="10" s="1" a="1"/>
  <c r="F13" i="10" s="1"/>
  <c r="H12" i="10" a="1"/>
  <c r="H12" i="10" s="1"/>
  <c r="D12" i="15" a="1"/>
  <c r="D12" i="15" s="1"/>
  <c r="E12" i="15" a="1"/>
  <c r="E12" i="15" s="1"/>
  <c r="G12" i="15" a="1"/>
  <c r="G12" i="15" s="1"/>
  <c r="F12" i="10" a="1"/>
  <c r="F12" i="10" s="1"/>
  <c r="H12" i="15" a="1"/>
  <c r="H12" i="15" s="1"/>
  <c r="A13" i="15"/>
  <c r="E13" i="15" s="1" a="1"/>
  <c r="E13" i="15" s="1"/>
  <c r="G12" i="10" a="1"/>
  <c r="G12" i="10" s="1"/>
  <c r="D12" i="10" a="1"/>
  <c r="D12" i="10" s="1"/>
  <c r="C17" i="14"/>
  <c r="E12" i="9" a="1"/>
  <c r="E12" i="9" s="1"/>
  <c r="D12" i="9" a="1"/>
  <c r="D12" i="9" s="1"/>
  <c r="G12" i="9" a="1"/>
  <c r="G12" i="9" s="1"/>
  <c r="F12" i="9" a="1"/>
  <c r="F12" i="9" s="1"/>
  <c r="A13" i="9"/>
  <c r="E13" i="9" s="1" a="1"/>
  <c r="E13" i="9" s="1"/>
  <c r="F15" i="25" a="1"/>
  <c r="F15" i="25" s="1"/>
  <c r="A13" i="16"/>
  <c r="E13" i="16" s="1" a="1"/>
  <c r="E13" i="16" s="1"/>
  <c r="D12" i="16" a="1"/>
  <c r="D12" i="16" s="1"/>
  <c r="F12" i="16" a="1"/>
  <c r="F12" i="16" s="1"/>
  <c r="C15" i="25" a="1"/>
  <c r="C15" i="25" s="1"/>
  <c r="G12" i="16" a="1"/>
  <c r="G12" i="16" s="1"/>
  <c r="A16" i="25"/>
  <c r="E16" i="25" s="1" a="1"/>
  <c r="E16" i="25" s="1"/>
  <c r="E12" i="16" a="1"/>
  <c r="E12" i="16" s="1"/>
  <c r="C17" i="7"/>
  <c r="C18" i="7" s="1"/>
  <c r="H11" i="13" a="1"/>
  <c r="H11" i="13" s="1"/>
  <c r="G11" i="13" a="1"/>
  <c r="G11" i="13" s="1"/>
  <c r="F11" i="13" a="1"/>
  <c r="F11" i="13" s="1"/>
  <c r="A12" i="13"/>
  <c r="E11" i="13" a="1"/>
  <c r="E11" i="13" s="1"/>
  <c r="D11" i="13" a="1"/>
  <c r="D11" i="13" s="1"/>
  <c r="C15" i="4"/>
  <c r="G11" i="6" a="1"/>
  <c r="G11" i="6" s="1"/>
  <c r="F11" i="6" a="1"/>
  <c r="F11" i="6" s="1"/>
  <c r="E11" i="6" a="1"/>
  <c r="E11" i="6" s="1"/>
  <c r="H11" i="6" a="1"/>
  <c r="H11" i="6" s="1"/>
  <c r="D11" i="6" a="1"/>
  <c r="D11" i="6" s="1"/>
  <c r="A12" i="6"/>
  <c r="G11" i="11" a="1"/>
  <c r="G11" i="11" s="1"/>
  <c r="F11" i="11" a="1"/>
  <c r="F11" i="11" s="1"/>
  <c r="E11" i="11" a="1"/>
  <c r="E11" i="11" s="1"/>
  <c r="H11" i="11" a="1"/>
  <c r="H11" i="11" s="1"/>
  <c r="D11" i="11" a="1"/>
  <c r="D11" i="11" s="1"/>
  <c r="A12" i="11"/>
  <c r="A12" i="14"/>
  <c r="F11" i="14" a="1"/>
  <c r="F11" i="14" s="1"/>
  <c r="E11" i="14" a="1"/>
  <c r="E11" i="14" s="1"/>
  <c r="D11" i="14" a="1"/>
  <c r="D11" i="14" s="1"/>
  <c r="G11" i="14" a="1"/>
  <c r="G11" i="14" s="1"/>
  <c r="H11" i="14" a="1"/>
  <c r="H11" i="14" s="1"/>
  <c r="D11" i="3" a="1"/>
  <c r="D11" i="3" s="1"/>
  <c r="H11" i="3" a="1"/>
  <c r="H11" i="3" s="1"/>
  <c r="G11" i="3" a="1"/>
  <c r="G11" i="3" s="1"/>
  <c r="A12" i="3"/>
  <c r="F11" i="3" a="1"/>
  <c r="F11" i="3" s="1"/>
  <c r="E11" i="3" a="1"/>
  <c r="E11" i="3" s="1"/>
  <c r="H11" i="5" a="1"/>
  <c r="H11" i="5" s="1"/>
  <c r="G11" i="5" a="1"/>
  <c r="G11" i="5" s="1"/>
  <c r="A12" i="5"/>
  <c r="F11" i="5" a="1"/>
  <c r="F11" i="5" s="1"/>
  <c r="E11" i="5" a="1"/>
  <c r="E11" i="5" s="1"/>
  <c r="D11" i="5" a="1"/>
  <c r="D11" i="5" s="1"/>
  <c r="C15" i="6"/>
  <c r="C15" i="3"/>
  <c r="C16" i="3" s="1"/>
  <c r="C17" i="3" s="1"/>
  <c r="C18" i="3" s="1"/>
  <c r="C19" i="3" s="1"/>
  <c r="D11" i="8" a="1"/>
  <c r="D11" i="8" s="1"/>
  <c r="H11" i="8" a="1"/>
  <c r="H11" i="8" s="1"/>
  <c r="A12" i="8"/>
  <c r="E11" i="8" a="1"/>
  <c r="E11" i="8" s="1"/>
  <c r="G11" i="8" a="1"/>
  <c r="G11" i="8" s="1"/>
  <c r="F11" i="8" a="1"/>
  <c r="F11" i="8" s="1"/>
  <c r="E11" i="12" a="1"/>
  <c r="E11" i="12" s="1"/>
  <c r="D11" i="12" a="1"/>
  <c r="D11" i="12" s="1"/>
  <c r="A12" i="12"/>
  <c r="H11" i="12" a="1"/>
  <c r="H11" i="12" s="1"/>
  <c r="F11" i="12" a="1"/>
  <c r="F11" i="12" s="1"/>
  <c r="G11" i="12" a="1"/>
  <c r="G11" i="12" s="1"/>
  <c r="D11" i="4" a="1"/>
  <c r="D11" i="4" s="1"/>
  <c r="H11" i="4" a="1"/>
  <c r="H11" i="4" s="1"/>
  <c r="G11" i="4" a="1"/>
  <c r="G11" i="4" s="1"/>
  <c r="A12" i="4"/>
  <c r="F11" i="4" a="1"/>
  <c r="F11" i="4" s="1"/>
  <c r="E11" i="4" a="1"/>
  <c r="E11" i="4" s="1"/>
  <c r="C17" i="5"/>
  <c r="H11" i="18" a="1"/>
  <c r="H11" i="18" s="1"/>
  <c r="F11" i="18" a="1"/>
  <c r="F11" i="18" s="1"/>
  <c r="E11" i="18" a="1"/>
  <c r="E11" i="18" s="1"/>
  <c r="D11" i="18" a="1"/>
  <c r="D11" i="18" s="1"/>
  <c r="G11" i="18" a="1"/>
  <c r="G11" i="18" s="1"/>
  <c r="A12" i="18"/>
  <c r="E11" i="17" a="1"/>
  <c r="E11" i="17" s="1"/>
  <c r="A12" i="17"/>
  <c r="D11" i="17" a="1"/>
  <c r="D11" i="17" s="1"/>
  <c r="H11" i="17" a="1"/>
  <c r="H11" i="17" s="1"/>
  <c r="G11" i="17" a="1"/>
  <c r="G11" i="17" s="1"/>
  <c r="F11" i="17" a="1"/>
  <c r="F11" i="17" s="1"/>
  <c r="A68" i="25"/>
  <c r="F67" i="25" a="1"/>
  <c r="F67" i="25" s="1"/>
  <c r="C67" i="25" a="1"/>
  <c r="C67" i="25" s="1"/>
  <c r="A101" i="25"/>
  <c r="F101" i="25" s="1" a="1"/>
  <c r="F101" i="25" s="1"/>
  <c r="C100" i="25" a="1"/>
  <c r="C100" i="25" s="1"/>
  <c r="F100" i="25" a="1"/>
  <c r="F100" i="25" s="1"/>
  <c r="F33" i="25" a="1"/>
  <c r="F33" i="25" s="1"/>
  <c r="E33" i="25" a="1"/>
  <c r="E33" i="25" s="1"/>
  <c r="C33" i="25" a="1"/>
  <c r="C33" i="25" s="1"/>
  <c r="A34" i="25"/>
  <c r="F50" i="25" a="1"/>
  <c r="F50" i="25" s="1"/>
  <c r="E50" i="25" a="1"/>
  <c r="E50" i="25" s="1"/>
  <c r="C50" i="25" a="1"/>
  <c r="C50" i="25" s="1"/>
  <c r="A51" i="25"/>
  <c r="F83" i="25" a="1"/>
  <c r="F83" i="25" s="1"/>
  <c r="E83" i="25" a="1"/>
  <c r="E83" i="25" s="1"/>
  <c r="C83" i="25" a="1"/>
  <c r="C83" i="25" s="1"/>
  <c r="F168" i="25" a="1"/>
  <c r="F168" i="25" s="1"/>
  <c r="E168" i="25" a="1"/>
  <c r="E168" i="25" s="1"/>
  <c r="C168" i="25" a="1"/>
  <c r="C168" i="25" s="1"/>
  <c r="A169" i="25"/>
  <c r="F185" i="25" a="1"/>
  <c r="F185" i="25" s="1"/>
  <c r="E185" i="25" a="1"/>
  <c r="E185" i="25" s="1"/>
  <c r="C185" i="25" a="1"/>
  <c r="C185" i="25" s="1"/>
  <c r="D9" i="49" a="1"/>
  <c r="D9" i="49" s="1"/>
  <c r="E9" i="49" a="1"/>
  <c r="E9" i="49" s="1"/>
  <c r="F9" i="49" a="1"/>
  <c r="F9" i="49" s="1"/>
  <c r="G9" i="49" a="1"/>
  <c r="G9" i="49" s="1"/>
  <c r="H9" i="49" a="1"/>
  <c r="H9" i="49" s="1"/>
  <c r="I9" i="49" a="1"/>
  <c r="I9" i="49" s="1"/>
  <c r="J9" i="49" a="1"/>
  <c r="J9" i="49" s="1"/>
  <c r="K9" i="49" a="1"/>
  <c r="K9" i="49" s="1"/>
  <c r="L9" i="49" a="1"/>
  <c r="L9" i="49" s="1"/>
  <c r="B10" i="49"/>
  <c r="Q9" i="49" a="1"/>
  <c r="Q9" i="49" s="1"/>
  <c r="R9" i="49" a="1"/>
  <c r="R9" i="49" s="1"/>
  <c r="S9" i="49" a="1"/>
  <c r="S9" i="49" s="1"/>
  <c r="T9" i="49" a="1"/>
  <c r="T9" i="49" s="1"/>
  <c r="U9" i="49" a="1"/>
  <c r="U9" i="49" s="1"/>
  <c r="V9" i="49" a="1"/>
  <c r="V9" i="49" s="1"/>
  <c r="W9" i="49" a="1"/>
  <c r="W9" i="49" s="1"/>
  <c r="Y9" i="49" a="1"/>
  <c r="Y9" i="49" s="1"/>
  <c r="Z9" i="49" a="1"/>
  <c r="Z9" i="49" s="1"/>
  <c r="O10" i="49"/>
  <c r="X8" i="49"/>
  <c r="H13" i="7" a="1"/>
  <c r="H13" i="7" s="1"/>
  <c r="G13" i="7" a="1"/>
  <c r="G13" i="7" s="1"/>
  <c r="F13" i="7" a="1"/>
  <c r="F13" i="7" s="1"/>
  <c r="E13" i="7" a="1"/>
  <c r="E13" i="7" s="1"/>
  <c r="D13" i="7" a="1"/>
  <c r="D13" i="7" s="1"/>
  <c r="P22" i="49"/>
  <c r="P23" i="49" s="1"/>
  <c r="P24" i="49" s="1"/>
  <c r="P25" i="49" s="1"/>
  <c r="P26" i="49" s="1"/>
  <c r="P27" i="49" s="1"/>
  <c r="P28" i="49" s="1"/>
  <c r="P29" i="49" s="1"/>
  <c r="P30" i="49" s="1"/>
  <c r="P31" i="49" s="1"/>
  <c r="C15" i="49"/>
  <c r="A14" i="7"/>
  <c r="D1435" i="25" l="1"/>
  <c r="C15" i="53"/>
  <c r="C16" i="53" s="1"/>
  <c r="K12" i="53" a="1"/>
  <c r="K12" i="53" s="1"/>
  <c r="F12" i="53" a="1"/>
  <c r="F12" i="53" s="1"/>
  <c r="H12" i="53" a="1"/>
  <c r="H12" i="53" s="1"/>
  <c r="I12" i="53" a="1"/>
  <c r="I12" i="53" s="1"/>
  <c r="L12" i="53" a="1"/>
  <c r="L12" i="53" s="1"/>
  <c r="B13" i="53"/>
  <c r="I13" i="53" s="1" a="1"/>
  <c r="I13" i="53" s="1"/>
  <c r="G12" i="53" a="1"/>
  <c r="G12" i="53" s="1"/>
  <c r="E12" i="53" a="1"/>
  <c r="E12" i="53" s="1"/>
  <c r="J12" i="53" a="1"/>
  <c r="J12" i="53" s="1"/>
  <c r="D481" i="25"/>
  <c r="D482" i="25" s="1"/>
  <c r="D309" i="25"/>
  <c r="D310" i="25" s="1"/>
  <c r="D311" i="25" s="1"/>
  <c r="D312" i="25" s="1"/>
  <c r="D313" i="25" s="1"/>
  <c r="D314" i="25" s="1"/>
  <c r="A324" i="25"/>
  <c r="C323" i="25" a="1"/>
  <c r="C323" i="25" s="1"/>
  <c r="F323" i="25" a="1"/>
  <c r="F323" i="25" s="1"/>
  <c r="E323" i="25" a="1"/>
  <c r="E323" i="25" s="1"/>
  <c r="D122" i="25"/>
  <c r="D123" i="25" s="1"/>
  <c r="E13" i="10" a="1"/>
  <c r="E13" i="10" s="1"/>
  <c r="A14" i="10"/>
  <c r="E14" i="10" s="1" a="1"/>
  <c r="E14" i="10" s="1"/>
  <c r="G13" i="10" a="1"/>
  <c r="G13" i="10" s="1"/>
  <c r="D13" i="10" a="1"/>
  <c r="D13" i="10" s="1"/>
  <c r="H13" i="10" a="1"/>
  <c r="H13" i="10" s="1"/>
  <c r="H13" i="9" a="1"/>
  <c r="H13" i="9" s="1"/>
  <c r="F13" i="15" a="1"/>
  <c r="F13" i="15" s="1"/>
  <c r="H13" i="15" a="1"/>
  <c r="H13" i="15" s="1"/>
  <c r="G13" i="15" a="1"/>
  <c r="G13" i="15" s="1"/>
  <c r="D13" i="15" a="1"/>
  <c r="D13" i="15" s="1"/>
  <c r="A14" i="15"/>
  <c r="E14" i="15" s="1" a="1"/>
  <c r="E14" i="15" s="1"/>
  <c r="G13" i="9" a="1"/>
  <c r="G13" i="9" s="1"/>
  <c r="A14" i="9"/>
  <c r="H14" i="9" s="1" a="1"/>
  <c r="H14" i="9" s="1"/>
  <c r="D13" i="9" a="1"/>
  <c r="D13" i="9" s="1"/>
  <c r="F13" i="9" a="1"/>
  <c r="F13" i="9" s="1"/>
  <c r="A14" i="16"/>
  <c r="G14" i="16" s="1" a="1"/>
  <c r="G14" i="16" s="1"/>
  <c r="G13" i="16" a="1"/>
  <c r="G13" i="16" s="1"/>
  <c r="D13" i="16" a="1"/>
  <c r="D13" i="16" s="1"/>
  <c r="H13" i="16" a="1"/>
  <c r="H13" i="16" s="1"/>
  <c r="F13" i="16" a="1"/>
  <c r="F13" i="16" s="1"/>
  <c r="F16" i="25" a="1"/>
  <c r="F16" i="25" s="1"/>
  <c r="C16" i="25" a="1"/>
  <c r="C16" i="25" s="1"/>
  <c r="A17" i="25"/>
  <c r="C17" i="25" s="1" a="1"/>
  <c r="C17" i="25" s="1"/>
  <c r="A69" i="25"/>
  <c r="E69" i="25" s="1" a="1"/>
  <c r="E69" i="25" s="1"/>
  <c r="C19" i="7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20" i="3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16" i="6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E12" i="17" a="1"/>
  <c r="E12" i="17" s="1"/>
  <c r="A13" i="17"/>
  <c r="D12" i="17" a="1"/>
  <c r="D12" i="17" s="1"/>
  <c r="G12" i="17" a="1"/>
  <c r="G12" i="17" s="1"/>
  <c r="F12" i="17" a="1"/>
  <c r="F12" i="17" s="1"/>
  <c r="H12" i="17" a="1"/>
  <c r="H12" i="17" s="1"/>
  <c r="H12" i="14" a="1"/>
  <c r="H12" i="14" s="1"/>
  <c r="A13" i="14"/>
  <c r="G12" i="14" a="1"/>
  <c r="G12" i="14" s="1"/>
  <c r="F12" i="14" a="1"/>
  <c r="F12" i="14" s="1"/>
  <c r="E12" i="14" a="1"/>
  <c r="E12" i="14" s="1"/>
  <c r="D12" i="14" a="1"/>
  <c r="D12" i="14" s="1"/>
  <c r="H12" i="12" a="1"/>
  <c r="H12" i="12" s="1"/>
  <c r="G12" i="12" a="1"/>
  <c r="G12" i="12" s="1"/>
  <c r="F12" i="12" a="1"/>
  <c r="F12" i="12" s="1"/>
  <c r="E12" i="12" a="1"/>
  <c r="E12" i="12" s="1"/>
  <c r="D12" i="12" a="1"/>
  <c r="D12" i="12" s="1"/>
  <c r="A13" i="12"/>
  <c r="F12" i="3" a="1"/>
  <c r="F12" i="3" s="1"/>
  <c r="A13" i="3"/>
  <c r="E12" i="3" a="1"/>
  <c r="E12" i="3" s="1"/>
  <c r="D12" i="3" a="1"/>
  <c r="D12" i="3" s="1"/>
  <c r="H12" i="3" a="1"/>
  <c r="H12" i="3" s="1"/>
  <c r="G12" i="3" a="1"/>
  <c r="G12" i="3" s="1"/>
  <c r="G12" i="5" a="1"/>
  <c r="G12" i="5" s="1"/>
  <c r="H12" i="5" a="1"/>
  <c r="H12" i="5" s="1"/>
  <c r="F12" i="5" a="1"/>
  <c r="F12" i="5" s="1"/>
  <c r="D12" i="5" a="1"/>
  <c r="D12" i="5" s="1"/>
  <c r="E12" i="5" a="1"/>
  <c r="E12" i="5" s="1"/>
  <c r="A13" i="5"/>
  <c r="H12" i="4" a="1"/>
  <c r="H12" i="4" s="1"/>
  <c r="G12" i="4" a="1"/>
  <c r="G12" i="4" s="1"/>
  <c r="F12" i="4" a="1"/>
  <c r="F12" i="4" s="1"/>
  <c r="A13" i="4"/>
  <c r="D12" i="4" a="1"/>
  <c r="D12" i="4" s="1"/>
  <c r="E12" i="4" a="1"/>
  <c r="E12" i="4" s="1"/>
  <c r="D12" i="8" a="1"/>
  <c r="D12" i="8" s="1"/>
  <c r="G12" i="8" a="1"/>
  <c r="G12" i="8" s="1"/>
  <c r="H12" i="8" a="1"/>
  <c r="H12" i="8" s="1"/>
  <c r="F12" i="8" a="1"/>
  <c r="F12" i="8" s="1"/>
  <c r="E12" i="8" a="1"/>
  <c r="E12" i="8" s="1"/>
  <c r="A13" i="8"/>
  <c r="G12" i="18" a="1"/>
  <c r="G12" i="18" s="1"/>
  <c r="F12" i="18" a="1"/>
  <c r="F12" i="18" s="1"/>
  <c r="E12" i="18" a="1"/>
  <c r="E12" i="18" s="1"/>
  <c r="D12" i="18" a="1"/>
  <c r="D12" i="18" s="1"/>
  <c r="H12" i="18" a="1"/>
  <c r="H12" i="18" s="1"/>
  <c r="A13" i="18"/>
  <c r="C18" i="5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6" i="4"/>
  <c r="E12" i="11" a="1"/>
  <c r="E12" i="11" s="1"/>
  <c r="D12" i="11" a="1"/>
  <c r="D12" i="11" s="1"/>
  <c r="H12" i="11" a="1"/>
  <c r="H12" i="11" s="1"/>
  <c r="G12" i="11" a="1"/>
  <c r="G12" i="11" s="1"/>
  <c r="A13" i="11"/>
  <c r="F12" i="11" a="1"/>
  <c r="F12" i="11" s="1"/>
  <c r="D12" i="6" a="1"/>
  <c r="D12" i="6" s="1"/>
  <c r="A13" i="6"/>
  <c r="H12" i="6" a="1"/>
  <c r="H12" i="6" s="1"/>
  <c r="G12" i="6" a="1"/>
  <c r="G12" i="6" s="1"/>
  <c r="F12" i="6" a="1"/>
  <c r="F12" i="6" s="1"/>
  <c r="E12" i="6" a="1"/>
  <c r="E12" i="6" s="1"/>
  <c r="E12" i="13" a="1"/>
  <c r="E12" i="13" s="1"/>
  <c r="D12" i="13" a="1"/>
  <c r="D12" i="13" s="1"/>
  <c r="H12" i="13" a="1"/>
  <c r="H12" i="13" s="1"/>
  <c r="G12" i="13" a="1"/>
  <c r="G12" i="13" s="1"/>
  <c r="F12" i="13" a="1"/>
  <c r="F12" i="13" s="1"/>
  <c r="A13" i="13"/>
  <c r="E68" i="25" a="1"/>
  <c r="E68" i="25" s="1"/>
  <c r="F68" i="25" a="1"/>
  <c r="F68" i="25" s="1"/>
  <c r="C68" i="25" a="1"/>
  <c r="C68" i="25" s="1"/>
  <c r="E101" i="25" a="1"/>
  <c r="E101" i="25" s="1"/>
  <c r="A102" i="25"/>
  <c r="E102" i="25" s="1" a="1"/>
  <c r="E102" i="25" s="1"/>
  <c r="C101" i="25" a="1"/>
  <c r="C101" i="25" s="1"/>
  <c r="F169" i="25" a="1"/>
  <c r="F169" i="25" s="1"/>
  <c r="E169" i="25" a="1"/>
  <c r="E169" i="25" s="1"/>
  <c r="C169" i="25" a="1"/>
  <c r="C169" i="25" s="1"/>
  <c r="A170" i="25"/>
  <c r="F84" i="25" a="1"/>
  <c r="F84" i="25" s="1"/>
  <c r="E84" i="25" a="1"/>
  <c r="E84" i="25" s="1"/>
  <c r="C84" i="25" a="1"/>
  <c r="C84" i="25" s="1"/>
  <c r="F51" i="25" a="1"/>
  <c r="F51" i="25" s="1"/>
  <c r="E51" i="25" a="1"/>
  <c r="E51" i="25" s="1"/>
  <c r="C51" i="25" a="1"/>
  <c r="C51" i="25" s="1"/>
  <c r="A52" i="25"/>
  <c r="F34" i="25" a="1"/>
  <c r="F34" i="25" s="1"/>
  <c r="E34" i="25" a="1"/>
  <c r="E34" i="25" s="1"/>
  <c r="C34" i="25" a="1"/>
  <c r="C34" i="25" s="1"/>
  <c r="A35" i="25"/>
  <c r="Q10" i="49" a="1"/>
  <c r="Q10" i="49" s="1"/>
  <c r="R10" i="49" a="1"/>
  <c r="R10" i="49" s="1"/>
  <c r="S10" i="49" a="1"/>
  <c r="S10" i="49" s="1"/>
  <c r="T10" i="49" a="1"/>
  <c r="T10" i="49" s="1"/>
  <c r="U10" i="49" a="1"/>
  <c r="U10" i="49" s="1"/>
  <c r="V10" i="49" a="1"/>
  <c r="V10" i="49" s="1"/>
  <c r="W10" i="49" a="1"/>
  <c r="W10" i="49" s="1"/>
  <c r="Y10" i="49" a="1"/>
  <c r="Y10" i="49" s="1"/>
  <c r="Z10" i="49" a="1"/>
  <c r="Z10" i="49" s="1"/>
  <c r="O11" i="49"/>
  <c r="X9" i="49"/>
  <c r="D10" i="49" a="1"/>
  <c r="D10" i="49" s="1"/>
  <c r="E10" i="49" a="1"/>
  <c r="E10" i="49" s="1"/>
  <c r="F10" i="49" a="1"/>
  <c r="F10" i="49" s="1"/>
  <c r="G10" i="49" a="1"/>
  <c r="G10" i="49" s="1"/>
  <c r="H10" i="49" a="1"/>
  <c r="H10" i="49" s="1"/>
  <c r="I10" i="49" a="1"/>
  <c r="I10" i="49" s="1"/>
  <c r="J10" i="49" a="1"/>
  <c r="J10" i="49" s="1"/>
  <c r="K10" i="49" a="1"/>
  <c r="K10" i="49" s="1"/>
  <c r="L10" i="49" a="1"/>
  <c r="L10" i="49" s="1"/>
  <c r="B11" i="49"/>
  <c r="H14" i="7" a="1"/>
  <c r="H14" i="7" s="1"/>
  <c r="G14" i="7" a="1"/>
  <c r="G14" i="7" s="1"/>
  <c r="F14" i="7" a="1"/>
  <c r="F14" i="7" s="1"/>
  <c r="E14" i="7" a="1"/>
  <c r="E14" i="7" s="1"/>
  <c r="D14" i="7" a="1"/>
  <c r="D14" i="7" s="1"/>
  <c r="P32" i="49"/>
  <c r="P33" i="49" s="1"/>
  <c r="C16" i="49"/>
  <c r="C17" i="49" s="1"/>
  <c r="C18" i="49" s="1"/>
  <c r="C19" i="49" s="1"/>
  <c r="C20" i="49" s="1"/>
  <c r="C21" i="49" s="1"/>
  <c r="C22" i="49" s="1"/>
  <c r="C23" i="49" s="1"/>
  <c r="C24" i="49" s="1"/>
  <c r="C25" i="49" s="1"/>
  <c r="C26" i="49" s="1"/>
  <c r="C27" i="49" s="1"/>
  <c r="C28" i="49" s="1"/>
  <c r="C29" i="49" s="1"/>
  <c r="A15" i="7"/>
  <c r="D1436" i="25" l="1"/>
  <c r="A1438" i="25" s="1"/>
  <c r="C1438" i="25" s="1" a="1"/>
  <c r="C1438" i="25" s="1"/>
  <c r="C17" i="53"/>
  <c r="F13" i="53" a="1"/>
  <c r="F13" i="53" s="1"/>
  <c r="E13" i="53" a="1"/>
  <c r="E13" i="53" s="1"/>
  <c r="J13" i="53" a="1"/>
  <c r="J13" i="53" s="1"/>
  <c r="G13" i="53" a="1"/>
  <c r="G13" i="53" s="1"/>
  <c r="H13" i="53" a="1"/>
  <c r="H13" i="53" s="1"/>
  <c r="B14" i="53"/>
  <c r="B15" i="53" s="1"/>
  <c r="F15" i="53" s="1" a="1"/>
  <c r="F15" i="53" s="1"/>
  <c r="D13" i="53" a="1"/>
  <c r="D13" i="53" s="1"/>
  <c r="L13" i="53" a="1"/>
  <c r="L13" i="53" s="1"/>
  <c r="K13" i="53" a="1"/>
  <c r="K13" i="53" s="1"/>
  <c r="D483" i="25"/>
  <c r="D484" i="25" s="1"/>
  <c r="D124" i="25"/>
  <c r="D125" i="25" s="1"/>
  <c r="D126" i="25" s="1"/>
  <c r="D127" i="25" s="1"/>
  <c r="F324" i="25" a="1"/>
  <c r="F324" i="25" s="1"/>
  <c r="A325" i="25"/>
  <c r="E324" i="25" a="1"/>
  <c r="E324" i="25" s="1"/>
  <c r="C324" i="25" a="1"/>
  <c r="C324" i="25" s="1"/>
  <c r="A282" i="25"/>
  <c r="A334" i="25"/>
  <c r="F14" i="10" a="1"/>
  <c r="F14" i="10" s="1"/>
  <c r="G14" i="10" a="1"/>
  <c r="G14" i="10" s="1"/>
  <c r="A15" i="10"/>
  <c r="H15" i="10" s="1" a="1"/>
  <c r="H15" i="10" s="1"/>
  <c r="H14" i="10" a="1"/>
  <c r="H14" i="10" s="1"/>
  <c r="H14" i="15" a="1"/>
  <c r="H14" i="15" s="1"/>
  <c r="D14" i="10" a="1"/>
  <c r="D14" i="10" s="1"/>
  <c r="F14" i="15" a="1"/>
  <c r="F14" i="15" s="1"/>
  <c r="G14" i="15" a="1"/>
  <c r="G14" i="15" s="1"/>
  <c r="E14" i="9" a="1"/>
  <c r="E14" i="9" s="1"/>
  <c r="A15" i="15"/>
  <c r="F15" i="15" s="1" a="1"/>
  <c r="F15" i="15" s="1"/>
  <c r="G14" i="9" a="1"/>
  <c r="G14" i="9" s="1"/>
  <c r="D14" i="15" a="1"/>
  <c r="D14" i="15" s="1"/>
  <c r="D14" i="9" a="1"/>
  <c r="D14" i="9" s="1"/>
  <c r="F14" i="9" a="1"/>
  <c r="F14" i="9" s="1"/>
  <c r="A15" i="9"/>
  <c r="F15" i="9" s="1" a="1"/>
  <c r="F15" i="9" s="1"/>
  <c r="D14" i="16" a="1"/>
  <c r="D14" i="16" s="1"/>
  <c r="H14" i="16" a="1"/>
  <c r="H14" i="16" s="1"/>
  <c r="E14" i="16" a="1"/>
  <c r="E14" i="16" s="1"/>
  <c r="A15" i="16"/>
  <c r="E15" i="16" s="1" a="1"/>
  <c r="E15" i="16" s="1"/>
  <c r="F14" i="16" a="1"/>
  <c r="F14" i="16" s="1"/>
  <c r="F69" i="25" a="1"/>
  <c r="F69" i="25" s="1"/>
  <c r="A18" i="25"/>
  <c r="E18" i="25" s="1" a="1"/>
  <c r="E18" i="25" s="1"/>
  <c r="F17" i="25" a="1"/>
  <c r="F17" i="25" s="1"/>
  <c r="C69" i="25" a="1"/>
  <c r="C69" i="25" s="1"/>
  <c r="E17" i="25" a="1"/>
  <c r="E17" i="25" s="1"/>
  <c r="A70" i="25"/>
  <c r="C70" i="25" s="1" a="1"/>
  <c r="C70" i="25" s="1"/>
  <c r="A103" i="25"/>
  <c r="E103" i="25" s="1" a="1"/>
  <c r="E103" i="25" s="1"/>
  <c r="D13" i="13" a="1"/>
  <c r="D13" i="13" s="1"/>
  <c r="A14" i="13"/>
  <c r="G13" i="13" a="1"/>
  <c r="G13" i="13" s="1"/>
  <c r="F13" i="13" a="1"/>
  <c r="F13" i="13" s="1"/>
  <c r="H13" i="13" a="1"/>
  <c r="H13" i="13" s="1"/>
  <c r="E13" i="13" a="1"/>
  <c r="E13" i="13" s="1"/>
  <c r="C17" i="4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G13" i="4" a="1"/>
  <c r="G13" i="4" s="1"/>
  <c r="H13" i="4" a="1"/>
  <c r="H13" i="4" s="1"/>
  <c r="F13" i="4" a="1"/>
  <c r="F13" i="4" s="1"/>
  <c r="E13" i="4" a="1"/>
  <c r="E13" i="4" s="1"/>
  <c r="A14" i="4"/>
  <c r="D13" i="4" a="1"/>
  <c r="D13" i="4" s="1"/>
  <c r="F13" i="5" a="1"/>
  <c r="F13" i="5" s="1"/>
  <c r="E13" i="5" a="1"/>
  <c r="E13" i="5" s="1"/>
  <c r="D13" i="5" a="1"/>
  <c r="D13" i="5" s="1"/>
  <c r="A14" i="5"/>
  <c r="H13" i="5" a="1"/>
  <c r="H13" i="5" s="1"/>
  <c r="G13" i="5" a="1"/>
  <c r="G13" i="5" s="1"/>
  <c r="E13" i="3" a="1"/>
  <c r="E13" i="3" s="1"/>
  <c r="F13" i="3" a="1"/>
  <c r="F13" i="3" s="1"/>
  <c r="D13" i="3" a="1"/>
  <c r="D13" i="3" s="1"/>
  <c r="H13" i="3" a="1"/>
  <c r="H13" i="3" s="1"/>
  <c r="G13" i="3" a="1"/>
  <c r="G13" i="3" s="1"/>
  <c r="A14" i="3"/>
  <c r="A14" i="11"/>
  <c r="D13" i="11" a="1"/>
  <c r="D13" i="11" s="1"/>
  <c r="H13" i="11" a="1"/>
  <c r="H13" i="11" s="1"/>
  <c r="G13" i="11" a="1"/>
  <c r="G13" i="11" s="1"/>
  <c r="F13" i="11" a="1"/>
  <c r="F13" i="11" s="1"/>
  <c r="E13" i="11" a="1"/>
  <c r="E13" i="11" s="1"/>
  <c r="D13" i="14" a="1"/>
  <c r="D13" i="14" s="1"/>
  <c r="A14" i="14"/>
  <c r="H13" i="14" a="1"/>
  <c r="H13" i="14" s="1"/>
  <c r="F13" i="14" a="1"/>
  <c r="F13" i="14" s="1"/>
  <c r="E13" i="14" a="1"/>
  <c r="E13" i="14" s="1"/>
  <c r="G13" i="14" a="1"/>
  <c r="G13" i="14" s="1"/>
  <c r="F13" i="17" a="1"/>
  <c r="F13" i="17" s="1"/>
  <c r="E13" i="17" a="1"/>
  <c r="E13" i="17" s="1"/>
  <c r="D13" i="17" a="1"/>
  <c r="D13" i="17" s="1"/>
  <c r="H13" i="17" a="1"/>
  <c r="H13" i="17" s="1"/>
  <c r="A14" i="17"/>
  <c r="G13" i="17" a="1"/>
  <c r="G13" i="17" s="1"/>
  <c r="G13" i="18" a="1"/>
  <c r="G13" i="18" s="1"/>
  <c r="H13" i="18" a="1"/>
  <c r="H13" i="18" s="1"/>
  <c r="A14" i="18"/>
  <c r="F13" i="18" a="1"/>
  <c r="F13" i="18" s="1"/>
  <c r="D13" i="18" a="1"/>
  <c r="D13" i="18" s="1"/>
  <c r="E13" i="18" a="1"/>
  <c r="E13" i="18" s="1"/>
  <c r="F13" i="8" a="1"/>
  <c r="F13" i="8" s="1"/>
  <c r="E13" i="8" a="1"/>
  <c r="E13" i="8" s="1"/>
  <c r="A14" i="8"/>
  <c r="D13" i="8" a="1"/>
  <c r="D13" i="8" s="1"/>
  <c r="H13" i="8" a="1"/>
  <c r="H13" i="8" s="1"/>
  <c r="G13" i="8" a="1"/>
  <c r="G13" i="8" s="1"/>
  <c r="H13" i="12" a="1"/>
  <c r="H13" i="12" s="1"/>
  <c r="G13" i="12" a="1"/>
  <c r="G13" i="12" s="1"/>
  <c r="A14" i="12"/>
  <c r="F13" i="12" a="1"/>
  <c r="F13" i="12" s="1"/>
  <c r="E13" i="12" a="1"/>
  <c r="E13" i="12" s="1"/>
  <c r="D13" i="12" a="1"/>
  <c r="D13" i="12" s="1"/>
  <c r="H13" i="6" a="1"/>
  <c r="H13" i="6" s="1"/>
  <c r="G13" i="6" a="1"/>
  <c r="G13" i="6" s="1"/>
  <c r="E13" i="6" a="1"/>
  <c r="E13" i="6" s="1"/>
  <c r="F13" i="6" a="1"/>
  <c r="F13" i="6" s="1"/>
  <c r="A14" i="6"/>
  <c r="D13" i="6" a="1"/>
  <c r="D13" i="6" s="1"/>
  <c r="C102" i="25" a="1"/>
  <c r="C102" i="25" s="1"/>
  <c r="F102" i="25" a="1"/>
  <c r="F102" i="25" s="1"/>
  <c r="F35" i="25" a="1"/>
  <c r="F35" i="25" s="1"/>
  <c r="E35" i="25" a="1"/>
  <c r="E35" i="25" s="1"/>
  <c r="C35" i="25" a="1"/>
  <c r="C35" i="25" s="1"/>
  <c r="A36" i="25"/>
  <c r="F52" i="25" a="1"/>
  <c r="F52" i="25" s="1"/>
  <c r="E52" i="25" a="1"/>
  <c r="E52" i="25" s="1"/>
  <c r="C52" i="25" a="1"/>
  <c r="C52" i="25" s="1"/>
  <c r="A53" i="25"/>
  <c r="F85" i="25" a="1"/>
  <c r="F85" i="25" s="1"/>
  <c r="E85" i="25" a="1"/>
  <c r="E85" i="25" s="1"/>
  <c r="C85" i="25" a="1"/>
  <c r="C85" i="25" s="1"/>
  <c r="A86" i="25"/>
  <c r="F170" i="25" a="1"/>
  <c r="F170" i="25" s="1"/>
  <c r="E170" i="25" a="1"/>
  <c r="E170" i="25" s="1"/>
  <c r="C170" i="25" a="1"/>
  <c r="C170" i="25" s="1"/>
  <c r="A171" i="25"/>
  <c r="D11" i="49" a="1"/>
  <c r="D11" i="49" s="1"/>
  <c r="E11" i="49" a="1"/>
  <c r="E11" i="49" s="1"/>
  <c r="F11" i="49" a="1"/>
  <c r="F11" i="49" s="1"/>
  <c r="G11" i="49" a="1"/>
  <c r="G11" i="49" s="1"/>
  <c r="H11" i="49" a="1"/>
  <c r="H11" i="49" s="1"/>
  <c r="I11" i="49" a="1"/>
  <c r="I11" i="49" s="1"/>
  <c r="J11" i="49" a="1"/>
  <c r="J11" i="49" s="1"/>
  <c r="K11" i="49" a="1"/>
  <c r="K11" i="49" s="1"/>
  <c r="L11" i="49" a="1"/>
  <c r="L11" i="49" s="1"/>
  <c r="Q11" i="49" a="1"/>
  <c r="Q11" i="49" s="1"/>
  <c r="R11" i="49" a="1"/>
  <c r="R11" i="49" s="1"/>
  <c r="S11" i="49" a="1"/>
  <c r="S11" i="49" s="1"/>
  <c r="T11" i="49" a="1"/>
  <c r="T11" i="49" s="1"/>
  <c r="U11" i="49" a="1"/>
  <c r="U11" i="49" s="1"/>
  <c r="V11" i="49" a="1"/>
  <c r="V11" i="49" s="1"/>
  <c r="W11" i="49" a="1"/>
  <c r="W11" i="49" s="1"/>
  <c r="Y11" i="49" a="1"/>
  <c r="Y11" i="49" s="1"/>
  <c r="Z11" i="49" a="1"/>
  <c r="Z11" i="49" s="1"/>
  <c r="X10" i="49"/>
  <c r="H15" i="7" a="1"/>
  <c r="H15" i="7" s="1"/>
  <c r="G15" i="7" a="1"/>
  <c r="G15" i="7" s="1"/>
  <c r="F15" i="7" a="1"/>
  <c r="F15" i="7" s="1"/>
  <c r="E15" i="7" a="1"/>
  <c r="E15" i="7" s="1"/>
  <c r="D15" i="7" a="1"/>
  <c r="D15" i="7" s="1"/>
  <c r="O12" i="49"/>
  <c r="Q12" i="49" s="1" a="1"/>
  <c r="Q12" i="49" s="1"/>
  <c r="B12" i="49"/>
  <c r="D12" i="49" s="1" a="1"/>
  <c r="D12" i="49" s="1"/>
  <c r="A16" i="7"/>
  <c r="C18" i="53" l="1"/>
  <c r="C19" i="53" s="1"/>
  <c r="C20" i="53" s="1"/>
  <c r="B16" i="53"/>
  <c r="B17" i="53" s="1"/>
  <c r="G14" i="53" a="1"/>
  <c r="G14" i="53" s="1"/>
  <c r="J14" i="53" a="1"/>
  <c r="J14" i="53" s="1"/>
  <c r="K14" i="53" a="1"/>
  <c r="K14" i="53" s="1"/>
  <c r="H14" i="53" a="1"/>
  <c r="H14" i="53" s="1"/>
  <c r="D14" i="53" a="1"/>
  <c r="D14" i="53" s="1"/>
  <c r="L14" i="53" a="1"/>
  <c r="L14" i="53" s="1"/>
  <c r="E14" i="53" a="1"/>
  <c r="E14" i="53" s="1"/>
  <c r="I14" i="53" a="1"/>
  <c r="I14" i="53" s="1"/>
  <c r="F14" i="53" a="1"/>
  <c r="F14" i="53" s="1"/>
  <c r="E15" i="53" a="1"/>
  <c r="E15" i="53" s="1"/>
  <c r="J15" i="53" a="1"/>
  <c r="J15" i="53" s="1"/>
  <c r="H15" i="53" a="1"/>
  <c r="H15" i="53" s="1"/>
  <c r="L15" i="53" a="1"/>
  <c r="L15" i="53" s="1"/>
  <c r="G15" i="53" a="1"/>
  <c r="G15" i="53" s="1"/>
  <c r="I15" i="53" a="1"/>
  <c r="I15" i="53" s="1"/>
  <c r="D15" i="53" a="1"/>
  <c r="D15" i="53" s="1"/>
  <c r="K15" i="53" a="1"/>
  <c r="K15" i="53" s="1"/>
  <c r="F325" i="25" a="1"/>
  <c r="F325" i="25" s="1"/>
  <c r="E325" i="25" a="1"/>
  <c r="E325" i="25" s="1"/>
  <c r="A326" i="25"/>
  <c r="C325" i="25" a="1"/>
  <c r="C325" i="25" s="1"/>
  <c r="F282" i="25" a="1"/>
  <c r="F282" i="25" s="1"/>
  <c r="C282" i="25" a="1"/>
  <c r="C282" i="25" s="1"/>
  <c r="E282" i="25" a="1"/>
  <c r="E282" i="25" s="1"/>
  <c r="E334" i="25" a="1"/>
  <c r="E334" i="25" s="1"/>
  <c r="C334" i="25" a="1"/>
  <c r="C334" i="25" s="1"/>
  <c r="A335" i="25"/>
  <c r="F334" i="25" a="1"/>
  <c r="F334" i="25" s="1"/>
  <c r="A350" i="25"/>
  <c r="A16" i="10"/>
  <c r="D16" i="10" s="1" a="1"/>
  <c r="D16" i="10" s="1"/>
  <c r="E15" i="10" a="1"/>
  <c r="E15" i="10" s="1"/>
  <c r="D15" i="10" a="1"/>
  <c r="D15" i="10" s="1"/>
  <c r="F15" i="10" a="1"/>
  <c r="F15" i="10" s="1"/>
  <c r="G15" i="10" a="1"/>
  <c r="G15" i="10" s="1"/>
  <c r="D15" i="9" a="1"/>
  <c r="D15" i="9" s="1"/>
  <c r="E15" i="15" a="1"/>
  <c r="E15" i="15" s="1"/>
  <c r="H15" i="15" a="1"/>
  <c r="H15" i="15" s="1"/>
  <c r="E15" i="9" a="1"/>
  <c r="E15" i="9" s="1"/>
  <c r="A16" i="15"/>
  <c r="E16" i="15" s="1" a="1"/>
  <c r="E16" i="15" s="1"/>
  <c r="H15" i="9" a="1"/>
  <c r="H15" i="9" s="1"/>
  <c r="D15" i="15" a="1"/>
  <c r="D15" i="15" s="1"/>
  <c r="G15" i="15" a="1"/>
  <c r="G15" i="15" s="1"/>
  <c r="A16" i="9"/>
  <c r="H16" i="9" s="1" a="1"/>
  <c r="H16" i="9" s="1"/>
  <c r="G15" i="9" a="1"/>
  <c r="G15" i="9" s="1"/>
  <c r="F18" i="25" a="1"/>
  <c r="F18" i="25" s="1"/>
  <c r="A16" i="16"/>
  <c r="F16" i="16" s="1" a="1"/>
  <c r="F16" i="16" s="1"/>
  <c r="F15" i="16" a="1"/>
  <c r="F15" i="16" s="1"/>
  <c r="H15" i="16" a="1"/>
  <c r="H15" i="16" s="1"/>
  <c r="D15" i="16" a="1"/>
  <c r="D15" i="16" s="1"/>
  <c r="G15" i="16" a="1"/>
  <c r="G15" i="16" s="1"/>
  <c r="C18" i="25" a="1"/>
  <c r="C18" i="25" s="1"/>
  <c r="A19" i="25"/>
  <c r="C19" i="25" s="1" a="1"/>
  <c r="C19" i="25" s="1"/>
  <c r="E70" i="25" a="1"/>
  <c r="E70" i="25" s="1"/>
  <c r="A71" i="25"/>
  <c r="F71" i="25" s="1" a="1"/>
  <c r="F71" i="25" s="1"/>
  <c r="F70" i="25" a="1"/>
  <c r="F70" i="25" s="1"/>
  <c r="F103" i="25" a="1"/>
  <c r="F103" i="25" s="1"/>
  <c r="A104" i="25"/>
  <c r="E104" i="25" s="1" a="1"/>
  <c r="E104" i="25" s="1"/>
  <c r="C103" i="25" a="1"/>
  <c r="C103" i="25" s="1"/>
  <c r="H14" i="14" a="1"/>
  <c r="H14" i="14" s="1"/>
  <c r="G14" i="14" a="1"/>
  <c r="G14" i="14" s="1"/>
  <c r="E14" i="14" a="1"/>
  <c r="E14" i="14" s="1"/>
  <c r="D14" i="14" a="1"/>
  <c r="D14" i="14" s="1"/>
  <c r="F14" i="14" a="1"/>
  <c r="F14" i="14" s="1"/>
  <c r="A15" i="14"/>
  <c r="E14" i="11" a="1"/>
  <c r="E14" i="11" s="1"/>
  <c r="D14" i="11" a="1"/>
  <c r="D14" i="11" s="1"/>
  <c r="H14" i="11" a="1"/>
  <c r="H14" i="11" s="1"/>
  <c r="G14" i="11" a="1"/>
  <c r="G14" i="11" s="1"/>
  <c r="F14" i="11" a="1"/>
  <c r="F14" i="11" s="1"/>
  <c r="A15" i="11"/>
  <c r="F14" i="3" a="1"/>
  <c r="F14" i="3" s="1"/>
  <c r="E14" i="3" a="1"/>
  <c r="E14" i="3" s="1"/>
  <c r="A15" i="3"/>
  <c r="D14" i="3" a="1"/>
  <c r="D14" i="3" s="1"/>
  <c r="H14" i="3" a="1"/>
  <c r="H14" i="3" s="1"/>
  <c r="G14" i="3" a="1"/>
  <c r="G14" i="3" s="1"/>
  <c r="H14" i="6" a="1"/>
  <c r="H14" i="6" s="1"/>
  <c r="A15" i="6"/>
  <c r="G14" i="6" a="1"/>
  <c r="G14" i="6" s="1"/>
  <c r="F14" i="6" a="1"/>
  <c r="F14" i="6" s="1"/>
  <c r="E14" i="6" a="1"/>
  <c r="E14" i="6" s="1"/>
  <c r="D14" i="6" a="1"/>
  <c r="D14" i="6" s="1"/>
  <c r="H14" i="17" a="1"/>
  <c r="H14" i="17" s="1"/>
  <c r="G14" i="17" a="1"/>
  <c r="G14" i="17" s="1"/>
  <c r="F14" i="17" a="1"/>
  <c r="F14" i="17" s="1"/>
  <c r="E14" i="17" a="1"/>
  <c r="E14" i="17" s="1"/>
  <c r="D14" i="17" a="1"/>
  <c r="D14" i="17" s="1"/>
  <c r="A15" i="17"/>
  <c r="F14" i="4" a="1"/>
  <c r="F14" i="4" s="1"/>
  <c r="E14" i="4" a="1"/>
  <c r="E14" i="4" s="1"/>
  <c r="D14" i="4" a="1"/>
  <c r="D14" i="4" s="1"/>
  <c r="H14" i="4" a="1"/>
  <c r="H14" i="4" s="1"/>
  <c r="A15" i="4"/>
  <c r="G14" i="4" a="1"/>
  <c r="G14" i="4" s="1"/>
  <c r="D14" i="5" a="1"/>
  <c r="D14" i="5" s="1"/>
  <c r="H14" i="5" a="1"/>
  <c r="H14" i="5" s="1"/>
  <c r="G14" i="5" a="1"/>
  <c r="G14" i="5" s="1"/>
  <c r="A15" i="5"/>
  <c r="F14" i="5" a="1"/>
  <c r="F14" i="5" s="1"/>
  <c r="E14" i="5" a="1"/>
  <c r="E14" i="5" s="1"/>
  <c r="E14" i="12" a="1"/>
  <c r="E14" i="12" s="1"/>
  <c r="D14" i="12" a="1"/>
  <c r="D14" i="12" s="1"/>
  <c r="H14" i="12" a="1"/>
  <c r="H14" i="12" s="1"/>
  <c r="G14" i="12" a="1"/>
  <c r="G14" i="12" s="1"/>
  <c r="F14" i="12" a="1"/>
  <c r="F14" i="12" s="1"/>
  <c r="A15" i="12"/>
  <c r="H14" i="8" a="1"/>
  <c r="H14" i="8" s="1"/>
  <c r="F14" i="8" a="1"/>
  <c r="F14" i="8" s="1"/>
  <c r="A15" i="8"/>
  <c r="G14" i="8" a="1"/>
  <c r="G14" i="8" s="1"/>
  <c r="E14" i="8" a="1"/>
  <c r="E14" i="8" s="1"/>
  <c r="D14" i="8" a="1"/>
  <c r="D14" i="8" s="1"/>
  <c r="F14" i="18" a="1"/>
  <c r="F14" i="18" s="1"/>
  <c r="D14" i="18" a="1"/>
  <c r="D14" i="18" s="1"/>
  <c r="H14" i="18" a="1"/>
  <c r="H14" i="18" s="1"/>
  <c r="A15" i="18"/>
  <c r="G14" i="18" a="1"/>
  <c r="G14" i="18" s="1"/>
  <c r="E14" i="18" a="1"/>
  <c r="E14" i="18" s="1"/>
  <c r="G14" i="13" a="1"/>
  <c r="G14" i="13" s="1"/>
  <c r="A15" i="13"/>
  <c r="D14" i="13" a="1"/>
  <c r="D14" i="13" s="1"/>
  <c r="H14" i="13" a="1"/>
  <c r="H14" i="13" s="1"/>
  <c r="F14" i="13" a="1"/>
  <c r="F14" i="13" s="1"/>
  <c r="E14" i="13" a="1"/>
  <c r="E14" i="13" s="1"/>
  <c r="F171" i="25" a="1"/>
  <c r="F171" i="25" s="1"/>
  <c r="E171" i="25" a="1"/>
  <c r="E171" i="25" s="1"/>
  <c r="C171" i="25" a="1"/>
  <c r="C171" i="25" s="1"/>
  <c r="A172" i="25"/>
  <c r="F86" i="25" a="1"/>
  <c r="F86" i="25" s="1"/>
  <c r="E86" i="25" a="1"/>
  <c r="E86" i="25" s="1"/>
  <c r="C86" i="25" a="1"/>
  <c r="C86" i="25" s="1"/>
  <c r="A87" i="25"/>
  <c r="F53" i="25" a="1"/>
  <c r="F53" i="25" s="1"/>
  <c r="E53" i="25" a="1"/>
  <c r="E53" i="25" s="1"/>
  <c r="C53" i="25" a="1"/>
  <c r="C53" i="25" s="1"/>
  <c r="A54" i="25"/>
  <c r="F36" i="25" a="1"/>
  <c r="F36" i="25" s="1"/>
  <c r="E36" i="25" a="1"/>
  <c r="E36" i="25" s="1"/>
  <c r="C36" i="25" a="1"/>
  <c r="C36" i="25" s="1"/>
  <c r="A37" i="25"/>
  <c r="X11" i="49"/>
  <c r="H16" i="7" a="1"/>
  <c r="H16" i="7" s="1"/>
  <c r="G16" i="7" a="1"/>
  <c r="G16" i="7" s="1"/>
  <c r="F16" i="7" a="1"/>
  <c r="F16" i="7" s="1"/>
  <c r="E16" i="7" a="1"/>
  <c r="E16" i="7" s="1"/>
  <c r="D16" i="7" a="1"/>
  <c r="D16" i="7" s="1"/>
  <c r="W12" i="49" a="1"/>
  <c r="W12" i="49" s="1"/>
  <c r="Z12" i="49" a="1"/>
  <c r="Z12" i="49" s="1"/>
  <c r="V12" i="49" a="1"/>
  <c r="V12" i="49" s="1"/>
  <c r="T12" i="49" a="1"/>
  <c r="T12" i="49" s="1"/>
  <c r="R12" i="49" a="1"/>
  <c r="R12" i="49" s="1"/>
  <c r="U12" i="49" a="1"/>
  <c r="U12" i="49" s="1"/>
  <c r="O13" i="49"/>
  <c r="S13" i="49" s="1" a="1"/>
  <c r="S13" i="49" s="1"/>
  <c r="S12" i="49" a="1"/>
  <c r="S12" i="49" s="1"/>
  <c r="Y12" i="49" a="1"/>
  <c r="Y12" i="49" s="1"/>
  <c r="E12" i="49" a="1"/>
  <c r="E12" i="49" s="1"/>
  <c r="I12" i="49" a="1"/>
  <c r="I12" i="49" s="1"/>
  <c r="F12" i="49" a="1"/>
  <c r="F12" i="49" s="1"/>
  <c r="J12" i="49" a="1"/>
  <c r="J12" i="49" s="1"/>
  <c r="G12" i="49" a="1"/>
  <c r="G12" i="49" s="1"/>
  <c r="K12" i="49" a="1"/>
  <c r="K12" i="49" s="1"/>
  <c r="H12" i="49" a="1"/>
  <c r="H12" i="49" s="1"/>
  <c r="L12" i="49" a="1"/>
  <c r="L12" i="49" s="1"/>
  <c r="B13" i="49"/>
  <c r="D13" i="49" s="1" a="1"/>
  <c r="D13" i="49" s="1"/>
  <c r="A17" i="7"/>
  <c r="A1439" i="25" l="1"/>
  <c r="D1442" i="25"/>
  <c r="D1443" i="25" s="1"/>
  <c r="F1438" i="25" a="1"/>
  <c r="F1438" i="25" s="1"/>
  <c r="E1438" i="25" a="1"/>
  <c r="E1438" i="25" s="1"/>
  <c r="B18" i="53"/>
  <c r="B19" i="53" s="1"/>
  <c r="B20" i="53" s="1"/>
  <c r="G16" i="53" a="1"/>
  <c r="G16" i="53" s="1"/>
  <c r="C21" i="53"/>
  <c r="K16" i="53" a="1"/>
  <c r="K16" i="53" s="1"/>
  <c r="L16" i="53" a="1"/>
  <c r="L16" i="53" s="1"/>
  <c r="J16" i="53" a="1"/>
  <c r="J16" i="53" s="1"/>
  <c r="F16" i="53" a="1"/>
  <c r="F16" i="53" s="1"/>
  <c r="D16" i="53" a="1"/>
  <c r="D16" i="53" s="1"/>
  <c r="E16" i="53" a="1"/>
  <c r="E16" i="53" s="1"/>
  <c r="H16" i="53" a="1"/>
  <c r="H16" i="53" s="1"/>
  <c r="I16" i="53" a="1"/>
  <c r="I16" i="53" s="1"/>
  <c r="F17" i="53" a="1"/>
  <c r="F17" i="53" s="1"/>
  <c r="A327" i="25"/>
  <c r="F326" i="25" a="1"/>
  <c r="F326" i="25" s="1"/>
  <c r="C326" i="25" a="1"/>
  <c r="C326" i="25" s="1"/>
  <c r="E326" i="25" a="1"/>
  <c r="E326" i="25" s="1"/>
  <c r="F335" i="25" a="1"/>
  <c r="F335" i="25" s="1"/>
  <c r="E335" i="25" a="1"/>
  <c r="E335" i="25" s="1"/>
  <c r="C335" i="25" a="1"/>
  <c r="C335" i="25" s="1"/>
  <c r="A336" i="25"/>
  <c r="H16" i="10" a="1"/>
  <c r="H16" i="10" s="1"/>
  <c r="E16" i="10" a="1"/>
  <c r="E16" i="10" s="1"/>
  <c r="A17" i="10"/>
  <c r="E17" i="10" s="1" a="1"/>
  <c r="E17" i="10" s="1"/>
  <c r="G16" i="10" a="1"/>
  <c r="G16" i="10" s="1"/>
  <c r="F16" i="10" a="1"/>
  <c r="F16" i="10" s="1"/>
  <c r="F19" i="25" a="1"/>
  <c r="F19" i="25" s="1"/>
  <c r="H16" i="16" a="1"/>
  <c r="H16" i="16" s="1"/>
  <c r="D16" i="9" a="1"/>
  <c r="D16" i="9" s="1"/>
  <c r="F16" i="15" a="1"/>
  <c r="F16" i="15" s="1"/>
  <c r="H16" i="15" a="1"/>
  <c r="H16" i="15" s="1"/>
  <c r="A17" i="15"/>
  <c r="H17" i="15" s="1" a="1"/>
  <c r="H17" i="15" s="1"/>
  <c r="G16" i="15" a="1"/>
  <c r="G16" i="15" s="1"/>
  <c r="D16" i="15" a="1"/>
  <c r="D16" i="15" s="1"/>
  <c r="A17" i="16"/>
  <c r="G17" i="16" s="1" a="1"/>
  <c r="G17" i="16" s="1"/>
  <c r="E16" i="9" a="1"/>
  <c r="E16" i="9" s="1"/>
  <c r="F16" i="9" a="1"/>
  <c r="F16" i="9" s="1"/>
  <c r="G16" i="9" a="1"/>
  <c r="G16" i="9" s="1"/>
  <c r="A17" i="9"/>
  <c r="F17" i="9" s="1" a="1"/>
  <c r="F17" i="9" s="1"/>
  <c r="E16" i="16" a="1"/>
  <c r="E16" i="16" s="1"/>
  <c r="G16" i="16" a="1"/>
  <c r="G16" i="16" s="1"/>
  <c r="D16" i="16" a="1"/>
  <c r="D16" i="16" s="1"/>
  <c r="E19" i="25" a="1"/>
  <c r="E19" i="25" s="1"/>
  <c r="A20" i="25"/>
  <c r="E20" i="25" s="1" a="1"/>
  <c r="E20" i="25" s="1"/>
  <c r="A72" i="25"/>
  <c r="F72" i="25" s="1" a="1"/>
  <c r="F72" i="25" s="1"/>
  <c r="C71" i="25" a="1"/>
  <c r="C71" i="25" s="1"/>
  <c r="E71" i="25" a="1"/>
  <c r="E71" i="25" s="1"/>
  <c r="A105" i="25"/>
  <c r="F105" i="25" s="1" a="1"/>
  <c r="F105" i="25" s="1"/>
  <c r="F104" i="25" a="1"/>
  <c r="F104" i="25" s="1"/>
  <c r="C104" i="25" a="1"/>
  <c r="C104" i="25" s="1"/>
  <c r="D15" i="12" a="1"/>
  <c r="D15" i="12" s="1"/>
  <c r="A16" i="12"/>
  <c r="F15" i="12" a="1"/>
  <c r="F15" i="12" s="1"/>
  <c r="H15" i="12" a="1"/>
  <c r="H15" i="12" s="1"/>
  <c r="G15" i="12" a="1"/>
  <c r="G15" i="12" s="1"/>
  <c r="E15" i="12" a="1"/>
  <c r="E15" i="12" s="1"/>
  <c r="H15" i="17" a="1"/>
  <c r="H15" i="17" s="1"/>
  <c r="E15" i="17" a="1"/>
  <c r="E15" i="17" s="1"/>
  <c r="D15" i="17" a="1"/>
  <c r="D15" i="17" s="1"/>
  <c r="A16" i="17"/>
  <c r="G15" i="17" a="1"/>
  <c r="G15" i="17" s="1"/>
  <c r="F15" i="17" a="1"/>
  <c r="F15" i="17" s="1"/>
  <c r="H15" i="11" a="1"/>
  <c r="H15" i="11" s="1"/>
  <c r="E15" i="11" a="1"/>
  <c r="E15" i="11" s="1"/>
  <c r="G15" i="11" a="1"/>
  <c r="G15" i="11" s="1"/>
  <c r="F15" i="11" a="1"/>
  <c r="F15" i="11" s="1"/>
  <c r="A16" i="11"/>
  <c r="D15" i="11" a="1"/>
  <c r="D15" i="11" s="1"/>
  <c r="G15" i="14" a="1"/>
  <c r="G15" i="14" s="1"/>
  <c r="H15" i="14" a="1"/>
  <c r="H15" i="14" s="1"/>
  <c r="F15" i="14" a="1"/>
  <c r="F15" i="14" s="1"/>
  <c r="A16" i="14"/>
  <c r="E15" i="14" a="1"/>
  <c r="E15" i="14" s="1"/>
  <c r="D15" i="14" a="1"/>
  <c r="D15" i="14" s="1"/>
  <c r="E15" i="4" a="1"/>
  <c r="E15" i="4" s="1"/>
  <c r="A16" i="4"/>
  <c r="F15" i="4" a="1"/>
  <c r="F15" i="4" s="1"/>
  <c r="D15" i="4" a="1"/>
  <c r="D15" i="4" s="1"/>
  <c r="G15" i="4" a="1"/>
  <c r="G15" i="4" s="1"/>
  <c r="H15" i="4" a="1"/>
  <c r="H15" i="4" s="1"/>
  <c r="H15" i="18" a="1"/>
  <c r="H15" i="18" s="1"/>
  <c r="A16" i="18"/>
  <c r="G15" i="18" a="1"/>
  <c r="G15" i="18" s="1"/>
  <c r="D15" i="18" a="1"/>
  <c r="D15" i="18" s="1"/>
  <c r="F15" i="18" a="1"/>
  <c r="F15" i="18" s="1"/>
  <c r="E15" i="18" a="1"/>
  <c r="E15" i="18" s="1"/>
  <c r="F15" i="5" a="1"/>
  <c r="F15" i="5" s="1"/>
  <c r="G15" i="5" a="1"/>
  <c r="G15" i="5" s="1"/>
  <c r="E15" i="5" a="1"/>
  <c r="E15" i="5" s="1"/>
  <c r="D15" i="5" a="1"/>
  <c r="D15" i="5" s="1"/>
  <c r="A16" i="5"/>
  <c r="H15" i="5" a="1"/>
  <c r="H15" i="5" s="1"/>
  <c r="E15" i="8" a="1"/>
  <c r="E15" i="8" s="1"/>
  <c r="A16" i="8"/>
  <c r="F15" i="8" a="1"/>
  <c r="F15" i="8" s="1"/>
  <c r="D15" i="8" a="1"/>
  <c r="D15" i="8" s="1"/>
  <c r="H15" i="8" a="1"/>
  <c r="H15" i="8" s="1"/>
  <c r="G15" i="8" a="1"/>
  <c r="G15" i="8" s="1"/>
  <c r="F15" i="3" a="1"/>
  <c r="F15" i="3" s="1"/>
  <c r="A16" i="3"/>
  <c r="E15" i="3" a="1"/>
  <c r="E15" i="3" s="1"/>
  <c r="H15" i="3" a="1"/>
  <c r="H15" i="3" s="1"/>
  <c r="D15" i="3" a="1"/>
  <c r="D15" i="3" s="1"/>
  <c r="G15" i="3" a="1"/>
  <c r="G15" i="3" s="1"/>
  <c r="F15" i="13" a="1"/>
  <c r="F15" i="13" s="1"/>
  <c r="E15" i="13" a="1"/>
  <c r="E15" i="13" s="1"/>
  <c r="H15" i="13" a="1"/>
  <c r="H15" i="13" s="1"/>
  <c r="A16" i="13"/>
  <c r="D15" i="13" a="1"/>
  <c r="D15" i="13" s="1"/>
  <c r="G15" i="13" a="1"/>
  <c r="G15" i="13" s="1"/>
  <c r="D15" i="6" a="1"/>
  <c r="D15" i="6" s="1"/>
  <c r="F15" i="6" a="1"/>
  <c r="F15" i="6" s="1"/>
  <c r="A16" i="6"/>
  <c r="H15" i="6" a="1"/>
  <c r="H15" i="6" s="1"/>
  <c r="G15" i="6" a="1"/>
  <c r="G15" i="6" s="1"/>
  <c r="E15" i="6" a="1"/>
  <c r="E15" i="6" s="1"/>
  <c r="X12" i="49"/>
  <c r="F37" i="25" a="1"/>
  <c r="F37" i="25" s="1"/>
  <c r="E37" i="25" a="1"/>
  <c r="E37" i="25" s="1"/>
  <c r="C37" i="25" a="1"/>
  <c r="C37" i="25" s="1"/>
  <c r="A38" i="25"/>
  <c r="F54" i="25" a="1"/>
  <c r="F54" i="25" s="1"/>
  <c r="E54" i="25" a="1"/>
  <c r="E54" i="25" s="1"/>
  <c r="C54" i="25" a="1"/>
  <c r="C54" i="25" s="1"/>
  <c r="A55" i="25"/>
  <c r="F87" i="25" a="1"/>
  <c r="F87" i="25" s="1"/>
  <c r="E87" i="25" a="1"/>
  <c r="E87" i="25" s="1"/>
  <c r="C87" i="25" a="1"/>
  <c r="C87" i="25" s="1"/>
  <c r="A88" i="25"/>
  <c r="F172" i="25" a="1"/>
  <c r="F172" i="25" s="1"/>
  <c r="E172" i="25" a="1"/>
  <c r="E172" i="25" s="1"/>
  <c r="C172" i="25" a="1"/>
  <c r="C172" i="25" s="1"/>
  <c r="A173" i="25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U13" i="49" a="1"/>
  <c r="U13" i="49" s="1"/>
  <c r="Z13" i="49" a="1"/>
  <c r="Z13" i="49" s="1"/>
  <c r="Q13" i="49" a="1"/>
  <c r="Q13" i="49" s="1"/>
  <c r="R13" i="49" a="1"/>
  <c r="R13" i="49" s="1"/>
  <c r="W13" i="49" a="1"/>
  <c r="W13" i="49" s="1"/>
  <c r="O14" i="49"/>
  <c r="O15" i="49" s="1"/>
  <c r="T13" i="49" a="1"/>
  <c r="T13" i="49" s="1"/>
  <c r="V13" i="49" a="1"/>
  <c r="V13" i="49" s="1"/>
  <c r="Y13" i="49" a="1"/>
  <c r="Y13" i="49" s="1"/>
  <c r="H13" i="49" a="1"/>
  <c r="H13" i="49" s="1"/>
  <c r="L13" i="49" a="1"/>
  <c r="L13" i="49" s="1"/>
  <c r="E13" i="49" a="1"/>
  <c r="E13" i="49" s="1"/>
  <c r="I13" i="49" a="1"/>
  <c r="I13" i="49" s="1"/>
  <c r="F13" i="49" a="1"/>
  <c r="F13" i="49" s="1"/>
  <c r="J13" i="49" a="1"/>
  <c r="J13" i="49" s="1"/>
  <c r="G13" i="49" a="1"/>
  <c r="G13" i="49" s="1"/>
  <c r="K13" i="49" a="1"/>
  <c r="K13" i="49" s="1"/>
  <c r="B14" i="49"/>
  <c r="D14" i="49" s="1" a="1"/>
  <c r="D14" i="49" s="1"/>
  <c r="A18" i="7"/>
  <c r="A1440" i="25" l="1"/>
  <c r="C1440" i="25" s="1" a="1"/>
  <c r="C1440" i="25" s="1"/>
  <c r="C1439" i="25" a="1"/>
  <c r="C1439" i="25" s="1"/>
  <c r="D1444" i="25"/>
  <c r="D1445" i="25" s="1"/>
  <c r="F1439" i="25" a="1"/>
  <c r="F1439" i="25" s="1"/>
  <c r="E1439" i="25" a="1"/>
  <c r="E1439" i="25" s="1"/>
  <c r="B21" i="53"/>
  <c r="E17" i="53" a="1"/>
  <c r="E17" i="53" s="1"/>
  <c r="D18" i="53" a="1"/>
  <c r="D18" i="53" s="1"/>
  <c r="J17" i="53" a="1"/>
  <c r="J17" i="53" s="1"/>
  <c r="D17" i="53" a="1"/>
  <c r="D17" i="53" s="1"/>
  <c r="H17" i="53" a="1"/>
  <c r="H17" i="53" s="1"/>
  <c r="L17" i="53" a="1"/>
  <c r="L17" i="53" s="1"/>
  <c r="G17" i="53" a="1"/>
  <c r="G17" i="53" s="1"/>
  <c r="I17" i="53" a="1"/>
  <c r="I17" i="53" s="1"/>
  <c r="K17" i="53" a="1"/>
  <c r="K17" i="53" s="1"/>
  <c r="C327" i="25" a="1"/>
  <c r="C327" i="25" s="1"/>
  <c r="F327" i="25" a="1"/>
  <c r="F327" i="25" s="1"/>
  <c r="E327" i="25" a="1"/>
  <c r="E327" i="25" s="1"/>
  <c r="A328" i="25"/>
  <c r="A73" i="25"/>
  <c r="F73" i="25" s="1" a="1"/>
  <c r="F73" i="25" s="1"/>
  <c r="A337" i="25"/>
  <c r="F336" i="25" a="1"/>
  <c r="F336" i="25" s="1"/>
  <c r="E336" i="25" a="1"/>
  <c r="E336" i="25" s="1"/>
  <c r="C336" i="25" a="1"/>
  <c r="C336" i="25" s="1"/>
  <c r="D17" i="10" a="1"/>
  <c r="D17" i="10" s="1"/>
  <c r="H17" i="10" a="1"/>
  <c r="H17" i="10" s="1"/>
  <c r="A18" i="10"/>
  <c r="G18" i="10" s="1" a="1"/>
  <c r="G18" i="10" s="1"/>
  <c r="F17" i="10" a="1"/>
  <c r="F17" i="10" s="1"/>
  <c r="G17" i="10" a="1"/>
  <c r="G17" i="10" s="1"/>
  <c r="E17" i="15" a="1"/>
  <c r="E17" i="15" s="1"/>
  <c r="F17" i="15" a="1"/>
  <c r="F17" i="15" s="1"/>
  <c r="G17" i="15" a="1"/>
  <c r="G17" i="15" s="1"/>
  <c r="A18" i="15"/>
  <c r="G18" i="15" s="1" a="1"/>
  <c r="G18" i="15" s="1"/>
  <c r="D17" i="15" a="1"/>
  <c r="D17" i="15" s="1"/>
  <c r="H17" i="16" a="1"/>
  <c r="H17" i="16" s="1"/>
  <c r="D17" i="16" a="1"/>
  <c r="D17" i="16" s="1"/>
  <c r="E17" i="16" a="1"/>
  <c r="E17" i="16" s="1"/>
  <c r="A18" i="16"/>
  <c r="D18" i="16" s="1" a="1"/>
  <c r="D18" i="16" s="1"/>
  <c r="F17" i="16" a="1"/>
  <c r="F17" i="16" s="1"/>
  <c r="G17" i="9" a="1"/>
  <c r="G17" i="9" s="1"/>
  <c r="H17" i="9" a="1"/>
  <c r="H17" i="9" s="1"/>
  <c r="D17" i="9" a="1"/>
  <c r="D17" i="9" s="1"/>
  <c r="E17" i="9" a="1"/>
  <c r="E17" i="9" s="1"/>
  <c r="A18" i="9"/>
  <c r="E18" i="9" s="1" a="1"/>
  <c r="E18" i="9" s="1"/>
  <c r="C20" i="25" a="1"/>
  <c r="C20" i="25" s="1"/>
  <c r="A21" i="25"/>
  <c r="E21" i="25" s="1" a="1"/>
  <c r="E21" i="25" s="1"/>
  <c r="C72" i="25" a="1"/>
  <c r="C72" i="25" s="1"/>
  <c r="E72" i="25" a="1"/>
  <c r="E72" i="25" s="1"/>
  <c r="F20" i="25" a="1"/>
  <c r="F20" i="25" s="1"/>
  <c r="C105" i="25" a="1"/>
  <c r="C105" i="25" s="1"/>
  <c r="E105" i="25" a="1"/>
  <c r="E105" i="25" s="1"/>
  <c r="A106" i="25"/>
  <c r="E106" i="25" s="1" a="1"/>
  <c r="E106" i="25" s="1"/>
  <c r="H16" i="5" a="1"/>
  <c r="H16" i="5" s="1"/>
  <c r="G16" i="5" a="1"/>
  <c r="G16" i="5" s="1"/>
  <c r="F16" i="5" a="1"/>
  <c r="F16" i="5" s="1"/>
  <c r="E16" i="5" a="1"/>
  <c r="E16" i="5" s="1"/>
  <c r="D16" i="5" a="1"/>
  <c r="D16" i="5" s="1"/>
  <c r="A17" i="5"/>
  <c r="D16" i="11" a="1"/>
  <c r="D16" i="11" s="1"/>
  <c r="A17" i="11"/>
  <c r="H16" i="11" a="1"/>
  <c r="H16" i="11" s="1"/>
  <c r="G16" i="11" a="1"/>
  <c r="G16" i="11" s="1"/>
  <c r="F16" i="11" a="1"/>
  <c r="F16" i="11" s="1"/>
  <c r="E16" i="11" a="1"/>
  <c r="E16" i="11" s="1"/>
  <c r="D16" i="13" a="1"/>
  <c r="D16" i="13" s="1"/>
  <c r="E16" i="13" a="1"/>
  <c r="E16" i="13" s="1"/>
  <c r="H16" i="13" a="1"/>
  <c r="H16" i="13" s="1"/>
  <c r="G16" i="13" a="1"/>
  <c r="G16" i="13" s="1"/>
  <c r="F16" i="13" a="1"/>
  <c r="F16" i="13" s="1"/>
  <c r="A17" i="13"/>
  <c r="D16" i="14" a="1"/>
  <c r="D16" i="14" s="1"/>
  <c r="A17" i="14"/>
  <c r="F16" i="14" a="1"/>
  <c r="F16" i="14" s="1"/>
  <c r="H16" i="14" a="1"/>
  <c r="H16" i="14" s="1"/>
  <c r="G16" i="14" a="1"/>
  <c r="G16" i="14" s="1"/>
  <c r="E16" i="14" a="1"/>
  <c r="E16" i="14" s="1"/>
  <c r="A17" i="17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E16" i="6" a="1"/>
  <c r="E16" i="6" s="1"/>
  <c r="A17" i="6"/>
  <c r="D16" i="6" a="1"/>
  <c r="D16" i="6" s="1"/>
  <c r="H16" i="6" a="1"/>
  <c r="H16" i="6" s="1"/>
  <c r="G16" i="6" a="1"/>
  <c r="G16" i="6" s="1"/>
  <c r="F16" i="6" a="1"/>
  <c r="F16" i="6" s="1"/>
  <c r="H16" i="3" a="1"/>
  <c r="H16" i="3" s="1"/>
  <c r="G16" i="3" a="1"/>
  <c r="G16" i="3" s="1"/>
  <c r="F16" i="3" a="1"/>
  <c r="F16" i="3" s="1"/>
  <c r="A17" i="3"/>
  <c r="E16" i="3" a="1"/>
  <c r="E16" i="3" s="1"/>
  <c r="D16" i="3" a="1"/>
  <c r="D16" i="3" s="1"/>
  <c r="D16" i="8" a="1"/>
  <c r="D16" i="8" s="1"/>
  <c r="H16" i="8" a="1"/>
  <c r="H16" i="8" s="1"/>
  <c r="A17" i="8"/>
  <c r="G16" i="8" a="1"/>
  <c r="G16" i="8" s="1"/>
  <c r="F16" i="8" a="1"/>
  <c r="F16" i="8" s="1"/>
  <c r="E16" i="8" a="1"/>
  <c r="E16" i="8" s="1"/>
  <c r="H16" i="18" a="1"/>
  <c r="H16" i="18" s="1"/>
  <c r="G16" i="18" a="1"/>
  <c r="G16" i="18" s="1"/>
  <c r="F16" i="18" a="1"/>
  <c r="F16" i="18" s="1"/>
  <c r="E16" i="18" a="1"/>
  <c r="E16" i="18" s="1"/>
  <c r="D16" i="18" a="1"/>
  <c r="D16" i="18" s="1"/>
  <c r="A17" i="18"/>
  <c r="F16" i="4" a="1"/>
  <c r="F16" i="4" s="1"/>
  <c r="A17" i="4"/>
  <c r="E16" i="4" a="1"/>
  <c r="E16" i="4" s="1"/>
  <c r="G16" i="4" a="1"/>
  <c r="G16" i="4" s="1"/>
  <c r="D16" i="4" a="1"/>
  <c r="D16" i="4" s="1"/>
  <c r="H16" i="4" a="1"/>
  <c r="H16" i="4" s="1"/>
  <c r="G16" i="12" a="1"/>
  <c r="G16" i="12" s="1"/>
  <c r="H16" i="12" a="1"/>
  <c r="H16" i="12" s="1"/>
  <c r="F16" i="12" a="1"/>
  <c r="F16" i="12" s="1"/>
  <c r="E16" i="12" a="1"/>
  <c r="E16" i="12" s="1"/>
  <c r="D16" i="12" a="1"/>
  <c r="D16" i="12" s="1"/>
  <c r="A17" i="12"/>
  <c r="X13" i="49"/>
  <c r="F173" i="25" a="1"/>
  <c r="F173" i="25" s="1"/>
  <c r="E173" i="25" a="1"/>
  <c r="E173" i="25" s="1"/>
  <c r="C173" i="25" a="1"/>
  <c r="C173" i="25" s="1"/>
  <c r="A174" i="25"/>
  <c r="F88" i="25" a="1"/>
  <c r="F88" i="25" s="1"/>
  <c r="E88" i="25" a="1"/>
  <c r="E88" i="25" s="1"/>
  <c r="C88" i="25" a="1"/>
  <c r="C88" i="25" s="1"/>
  <c r="A89" i="25"/>
  <c r="F55" i="25" a="1"/>
  <c r="F55" i="25" s="1"/>
  <c r="E55" i="25" a="1"/>
  <c r="E55" i="25" s="1"/>
  <c r="C55" i="25" a="1"/>
  <c r="C55" i="25" s="1"/>
  <c r="A56" i="25"/>
  <c r="F38" i="25" a="1"/>
  <c r="F38" i="25" s="1"/>
  <c r="E38" i="25" a="1"/>
  <c r="E38" i="25" s="1"/>
  <c r="C38" i="25" a="1"/>
  <c r="C38" i="25" s="1"/>
  <c r="A39" i="25"/>
  <c r="H18" i="7" a="1"/>
  <c r="H18" i="7" s="1"/>
  <c r="G18" i="7" a="1"/>
  <c r="G18" i="7" s="1"/>
  <c r="F18" i="7" a="1"/>
  <c r="F18" i="7" s="1"/>
  <c r="E18" i="7" a="1"/>
  <c r="E18" i="7" s="1"/>
  <c r="D18" i="7" a="1"/>
  <c r="D18" i="7" s="1"/>
  <c r="W14" i="49" a="1"/>
  <c r="W14" i="49" s="1"/>
  <c r="Q14" i="49" a="1"/>
  <c r="Q14" i="49" s="1"/>
  <c r="V14" i="49" a="1"/>
  <c r="V14" i="49" s="1"/>
  <c r="R14" i="49" a="1"/>
  <c r="R14" i="49" s="1"/>
  <c r="Y14" i="49" a="1"/>
  <c r="Y14" i="49" s="1"/>
  <c r="Z14" i="49" a="1"/>
  <c r="Z14" i="49" s="1"/>
  <c r="T14" i="49" a="1"/>
  <c r="T14" i="49" s="1"/>
  <c r="U14" i="49" a="1"/>
  <c r="U14" i="49" s="1"/>
  <c r="S14" i="49" a="1"/>
  <c r="S14" i="49" s="1"/>
  <c r="O16" i="49"/>
  <c r="W15" i="49" a="1"/>
  <c r="W15" i="49" s="1"/>
  <c r="V15" i="49" a="1"/>
  <c r="V15" i="49" s="1"/>
  <c r="Y15" i="49" a="1"/>
  <c r="Y15" i="49" s="1"/>
  <c r="S15" i="49" a="1"/>
  <c r="S15" i="49" s="1"/>
  <c r="T15" i="49" a="1"/>
  <c r="T15" i="49" s="1"/>
  <c r="Z15" i="49" a="1"/>
  <c r="Z15" i="49" s="1"/>
  <c r="Q15" i="49" a="1"/>
  <c r="Q15" i="49" s="1"/>
  <c r="U15" i="49" a="1"/>
  <c r="U15" i="49" s="1"/>
  <c r="R15" i="49" a="1"/>
  <c r="R15" i="49" s="1"/>
  <c r="G14" i="49" a="1"/>
  <c r="G14" i="49" s="1"/>
  <c r="K14" i="49" a="1"/>
  <c r="K14" i="49" s="1"/>
  <c r="H14" i="49" a="1"/>
  <c r="H14" i="49" s="1"/>
  <c r="L14" i="49" a="1"/>
  <c r="L14" i="49" s="1"/>
  <c r="E14" i="49" a="1"/>
  <c r="E14" i="49" s="1"/>
  <c r="I14" i="49" a="1"/>
  <c r="I14" i="49" s="1"/>
  <c r="F14" i="49" a="1"/>
  <c r="F14" i="49" s="1"/>
  <c r="J14" i="49" a="1"/>
  <c r="J14" i="49" s="1"/>
  <c r="B15" i="49"/>
  <c r="D15" i="49" s="1" a="1"/>
  <c r="D15" i="49" s="1"/>
  <c r="A19" i="7"/>
  <c r="A1441" i="25" l="1"/>
  <c r="D1446" i="25"/>
  <c r="F1440" i="25" a="1"/>
  <c r="F1440" i="25" s="1"/>
  <c r="E1440" i="25" a="1"/>
  <c r="E1440" i="25" s="1"/>
  <c r="E18" i="53" a="1"/>
  <c r="E18" i="53" s="1"/>
  <c r="F18" i="53" a="1"/>
  <c r="F18" i="53" s="1"/>
  <c r="G18" i="53" a="1"/>
  <c r="G18" i="53" s="1"/>
  <c r="H18" i="53" a="1"/>
  <c r="H18" i="53" s="1"/>
  <c r="I18" i="53" a="1"/>
  <c r="I18" i="53" s="1"/>
  <c r="J18" i="53" a="1"/>
  <c r="J18" i="53" s="1"/>
  <c r="K18" i="53" a="1"/>
  <c r="K18" i="53" s="1"/>
  <c r="L18" i="53" a="1"/>
  <c r="L18" i="53" s="1"/>
  <c r="D19" i="53" a="1"/>
  <c r="D19" i="53" s="1"/>
  <c r="A329" i="25"/>
  <c r="F328" i="25" a="1"/>
  <c r="F328" i="25" s="1"/>
  <c r="E328" i="25" a="1"/>
  <c r="E328" i="25" s="1"/>
  <c r="C328" i="25" a="1"/>
  <c r="C328" i="25" s="1"/>
  <c r="A74" i="25"/>
  <c r="E74" i="25" s="1" a="1"/>
  <c r="E74" i="25" s="1"/>
  <c r="C73" i="25" a="1"/>
  <c r="C73" i="25" s="1"/>
  <c r="E73" i="25" a="1"/>
  <c r="E73" i="25" s="1"/>
  <c r="A107" i="25"/>
  <c r="F107" i="25" s="1" a="1"/>
  <c r="F107" i="25" s="1"/>
  <c r="F337" i="25" a="1"/>
  <c r="F337" i="25" s="1"/>
  <c r="A338" i="25"/>
  <c r="E337" i="25" a="1"/>
  <c r="E337" i="25" s="1"/>
  <c r="C337" i="25" a="1"/>
  <c r="C337" i="25" s="1"/>
  <c r="E18" i="10" a="1"/>
  <c r="E18" i="10" s="1"/>
  <c r="D18" i="10" a="1"/>
  <c r="D18" i="10" s="1"/>
  <c r="H18" i="10" a="1"/>
  <c r="H18" i="10" s="1"/>
  <c r="A19" i="10"/>
  <c r="H19" i="10" s="1" a="1"/>
  <c r="H19" i="10" s="1"/>
  <c r="F18" i="10" a="1"/>
  <c r="F18" i="10" s="1"/>
  <c r="D18" i="15" a="1"/>
  <c r="D18" i="15" s="1"/>
  <c r="E18" i="15" a="1"/>
  <c r="E18" i="15" s="1"/>
  <c r="A19" i="15"/>
  <c r="D19" i="15" s="1" a="1"/>
  <c r="D19" i="15" s="1"/>
  <c r="F18" i="15" a="1"/>
  <c r="F18" i="15" s="1"/>
  <c r="H18" i="15" a="1"/>
  <c r="H18" i="15" s="1"/>
  <c r="A19" i="9"/>
  <c r="D19" i="9" s="1" a="1"/>
  <c r="D19" i="9" s="1"/>
  <c r="F18" i="16" a="1"/>
  <c r="F18" i="16" s="1"/>
  <c r="A19" i="16"/>
  <c r="G19" i="16" s="1" a="1"/>
  <c r="G19" i="16" s="1"/>
  <c r="G18" i="16" a="1"/>
  <c r="G18" i="16" s="1"/>
  <c r="H18" i="16" a="1"/>
  <c r="H18" i="16" s="1"/>
  <c r="F21" i="25" a="1"/>
  <c r="F21" i="25" s="1"/>
  <c r="D18" i="9" a="1"/>
  <c r="D18" i="9" s="1"/>
  <c r="F18" i="9" a="1"/>
  <c r="F18" i="9" s="1"/>
  <c r="G18" i="9" a="1"/>
  <c r="G18" i="9" s="1"/>
  <c r="E18" i="16" a="1"/>
  <c r="E18" i="16" s="1"/>
  <c r="H18" i="9" a="1"/>
  <c r="H18" i="9" s="1"/>
  <c r="A22" i="25"/>
  <c r="E22" i="25" s="1" a="1"/>
  <c r="E22" i="25" s="1"/>
  <c r="C21" i="25" a="1"/>
  <c r="C21" i="25" s="1"/>
  <c r="C106" i="25" a="1"/>
  <c r="C106" i="25" s="1"/>
  <c r="F106" i="25" a="1"/>
  <c r="F106" i="25" s="1"/>
  <c r="F17" i="12" a="1"/>
  <c r="F17" i="12" s="1"/>
  <c r="A18" i="12"/>
  <c r="E17" i="12" a="1"/>
  <c r="E17" i="12" s="1"/>
  <c r="D17" i="12" a="1"/>
  <c r="D17" i="12" s="1"/>
  <c r="H17" i="12" a="1"/>
  <c r="H17" i="12" s="1"/>
  <c r="G17" i="12" a="1"/>
  <c r="G17" i="12" s="1"/>
  <c r="H17" i="18" a="1"/>
  <c r="H17" i="18" s="1"/>
  <c r="G17" i="18" a="1"/>
  <c r="G17" i="18" s="1"/>
  <c r="A18" i="18"/>
  <c r="F17" i="18" a="1"/>
  <c r="F17" i="18" s="1"/>
  <c r="E17" i="18" a="1"/>
  <c r="E17" i="18" s="1"/>
  <c r="D17" i="18" a="1"/>
  <c r="D17" i="18" s="1"/>
  <c r="E17" i="13" a="1"/>
  <c r="E17" i="13" s="1"/>
  <c r="D17" i="13" a="1"/>
  <c r="D17" i="13" s="1"/>
  <c r="A18" i="13"/>
  <c r="H17" i="13" a="1"/>
  <c r="H17" i="13" s="1"/>
  <c r="G17" i="13" a="1"/>
  <c r="G17" i="13" s="1"/>
  <c r="F17" i="13" a="1"/>
  <c r="F17" i="13" s="1"/>
  <c r="G17" i="5" a="1"/>
  <c r="G17" i="5" s="1"/>
  <c r="F17" i="5" a="1"/>
  <c r="F17" i="5" s="1"/>
  <c r="E17" i="5" a="1"/>
  <c r="E17" i="5" s="1"/>
  <c r="D17" i="5" a="1"/>
  <c r="D17" i="5" s="1"/>
  <c r="A18" i="5"/>
  <c r="H17" i="5" a="1"/>
  <c r="H17" i="5" s="1"/>
  <c r="D17" i="3" a="1"/>
  <c r="D17" i="3" s="1"/>
  <c r="H17" i="3" a="1"/>
  <c r="H17" i="3" s="1"/>
  <c r="A18" i="3"/>
  <c r="G17" i="3" a="1"/>
  <c r="G17" i="3" s="1"/>
  <c r="F17" i="3" a="1"/>
  <c r="F17" i="3" s="1"/>
  <c r="E17" i="3" a="1"/>
  <c r="E17" i="3" s="1"/>
  <c r="H17" i="8" a="1"/>
  <c r="H17" i="8" s="1"/>
  <c r="A18" i="8"/>
  <c r="G17" i="8" a="1"/>
  <c r="G17" i="8" s="1"/>
  <c r="F17" i="8" a="1"/>
  <c r="F17" i="8" s="1"/>
  <c r="E17" i="8" a="1"/>
  <c r="E17" i="8" s="1"/>
  <c r="D17" i="8" a="1"/>
  <c r="D17" i="8" s="1"/>
  <c r="E17" i="4" a="1"/>
  <c r="E17" i="4" s="1"/>
  <c r="D17" i="4" a="1"/>
  <c r="D17" i="4" s="1"/>
  <c r="A18" i="4"/>
  <c r="H17" i="4" a="1"/>
  <c r="H17" i="4" s="1"/>
  <c r="G17" i="4" a="1"/>
  <c r="G17" i="4" s="1"/>
  <c r="F17" i="4" a="1"/>
  <c r="F17" i="4" s="1"/>
  <c r="F17" i="6" a="1"/>
  <c r="F17" i="6" s="1"/>
  <c r="E17" i="6" a="1"/>
  <c r="E17" i="6" s="1"/>
  <c r="D17" i="6" a="1"/>
  <c r="D17" i="6" s="1"/>
  <c r="A18" i="6"/>
  <c r="H17" i="6" a="1"/>
  <c r="H17" i="6" s="1"/>
  <c r="G17" i="6" a="1"/>
  <c r="G17" i="6" s="1"/>
  <c r="H17" i="14" a="1"/>
  <c r="H17" i="14" s="1"/>
  <c r="A18" i="14"/>
  <c r="G17" i="14" a="1"/>
  <c r="G17" i="14" s="1"/>
  <c r="F17" i="14" a="1"/>
  <c r="F17" i="14" s="1"/>
  <c r="E17" i="14" a="1"/>
  <c r="E17" i="14" s="1"/>
  <c r="D17" i="14" a="1"/>
  <c r="D17" i="14" s="1"/>
  <c r="H17" i="11" a="1"/>
  <c r="H17" i="11" s="1"/>
  <c r="G17" i="11" a="1"/>
  <c r="G17" i="11" s="1"/>
  <c r="F17" i="11" a="1"/>
  <c r="F17" i="11" s="1"/>
  <c r="A18" i="11"/>
  <c r="E17" i="11" a="1"/>
  <c r="E17" i="11" s="1"/>
  <c r="D17" i="11" a="1"/>
  <c r="D17" i="11" s="1"/>
  <c r="G17" i="17" a="1"/>
  <c r="G17" i="17" s="1"/>
  <c r="F17" i="17" a="1"/>
  <c r="F17" i="17" s="1"/>
  <c r="E17" i="17" a="1"/>
  <c r="E17" i="17" s="1"/>
  <c r="D17" i="17" a="1"/>
  <c r="D17" i="17" s="1"/>
  <c r="A18" i="17"/>
  <c r="H17" i="17" a="1"/>
  <c r="H17" i="17" s="1"/>
  <c r="X14" i="49"/>
  <c r="X15" i="49"/>
  <c r="F39" i="25" a="1"/>
  <c r="F39" i="25" s="1"/>
  <c r="E39" i="25" a="1"/>
  <c r="E39" i="25" s="1"/>
  <c r="C39" i="25" a="1"/>
  <c r="C39" i="25" s="1"/>
  <c r="A40" i="25"/>
  <c r="F56" i="25" a="1"/>
  <c r="F56" i="25" s="1"/>
  <c r="E56" i="25" a="1"/>
  <c r="E56" i="25" s="1"/>
  <c r="C56" i="25" a="1"/>
  <c r="C56" i="25" s="1"/>
  <c r="A57" i="25"/>
  <c r="F89" i="25" a="1"/>
  <c r="F89" i="25" s="1"/>
  <c r="E89" i="25" a="1"/>
  <c r="E89" i="25" s="1"/>
  <c r="C89" i="25" a="1"/>
  <c r="C89" i="25" s="1"/>
  <c r="A90" i="25"/>
  <c r="F174" i="25" a="1"/>
  <c r="F174" i="25" s="1"/>
  <c r="E174" i="25" a="1"/>
  <c r="E174" i="25" s="1"/>
  <c r="C174" i="25" a="1"/>
  <c r="C174" i="25" s="1"/>
  <c r="A175" i="25"/>
  <c r="H19" i="7" a="1"/>
  <c r="H19" i="7" s="1"/>
  <c r="G19" i="7" a="1"/>
  <c r="G19" i="7" s="1"/>
  <c r="F19" i="7" a="1"/>
  <c r="F19" i="7" s="1"/>
  <c r="E19" i="7" a="1"/>
  <c r="E19" i="7" s="1"/>
  <c r="D19" i="7" a="1"/>
  <c r="D19" i="7" s="1"/>
  <c r="O17" i="49"/>
  <c r="Z16" i="49" a="1"/>
  <c r="Z16" i="49" s="1"/>
  <c r="T16" i="49" a="1"/>
  <c r="T16" i="49" s="1"/>
  <c r="U16" i="49" a="1"/>
  <c r="U16" i="49" s="1"/>
  <c r="Q16" i="49" a="1"/>
  <c r="Q16" i="49" s="1"/>
  <c r="R16" i="49" a="1"/>
  <c r="R16" i="49" s="1"/>
  <c r="V16" i="49" a="1"/>
  <c r="V16" i="49" s="1"/>
  <c r="Y16" i="49" a="1"/>
  <c r="Y16" i="49" s="1"/>
  <c r="W16" i="49" a="1"/>
  <c r="W16" i="49" s="1"/>
  <c r="S16" i="49" a="1"/>
  <c r="S16" i="49" s="1"/>
  <c r="F15" i="49" a="1"/>
  <c r="F15" i="49" s="1"/>
  <c r="J15" i="49" a="1"/>
  <c r="J15" i="49" s="1"/>
  <c r="G15" i="49" a="1"/>
  <c r="G15" i="49" s="1"/>
  <c r="K15" i="49" a="1"/>
  <c r="K15" i="49" s="1"/>
  <c r="H15" i="49" a="1"/>
  <c r="H15" i="49" s="1"/>
  <c r="L15" i="49" a="1"/>
  <c r="L15" i="49" s="1"/>
  <c r="E15" i="49" a="1"/>
  <c r="E15" i="49" s="1"/>
  <c r="I15" i="49" a="1"/>
  <c r="I15" i="49" s="1"/>
  <c r="B16" i="49"/>
  <c r="D16" i="49" s="1" a="1"/>
  <c r="D16" i="49" s="1"/>
  <c r="A20" i="7"/>
  <c r="D1447" i="25" l="1"/>
  <c r="F1441" i="25" a="1"/>
  <c r="F1441" i="25" s="1"/>
  <c r="E1441" i="25" a="1"/>
  <c r="E1441" i="25" s="1"/>
  <c r="C1441" i="25" a="1"/>
  <c r="C1441" i="25" s="1"/>
  <c r="A1442" i="25"/>
  <c r="E19" i="53" a="1"/>
  <c r="E19" i="53" s="1"/>
  <c r="F19" i="53" a="1"/>
  <c r="F19" i="53" s="1"/>
  <c r="G19" i="53" a="1"/>
  <c r="G19" i="53" s="1"/>
  <c r="H19" i="53" a="1"/>
  <c r="H19" i="53" s="1"/>
  <c r="I19" i="53" a="1"/>
  <c r="I19" i="53" s="1"/>
  <c r="J19" i="53" a="1"/>
  <c r="J19" i="53" s="1"/>
  <c r="K19" i="53" a="1"/>
  <c r="K19" i="53" s="1"/>
  <c r="L19" i="53" a="1"/>
  <c r="L19" i="53" s="1"/>
  <c r="A23" i="25"/>
  <c r="F23" i="25" s="1" a="1"/>
  <c r="F23" i="25" s="1"/>
  <c r="D20" i="53" a="1"/>
  <c r="D20" i="53" s="1"/>
  <c r="F74" i="25" a="1"/>
  <c r="F74" i="25" s="1"/>
  <c r="A75" i="25"/>
  <c r="E75" i="25" s="1" a="1"/>
  <c r="E75" i="25" s="1"/>
  <c r="A330" i="25"/>
  <c r="C329" i="25" a="1"/>
  <c r="C329" i="25" s="1"/>
  <c r="F329" i="25" a="1"/>
  <c r="F329" i="25" s="1"/>
  <c r="E329" i="25" a="1"/>
  <c r="E329" i="25" s="1"/>
  <c r="C74" i="25" a="1"/>
  <c r="C74" i="25" s="1"/>
  <c r="C107" i="25" a="1"/>
  <c r="C107" i="25" s="1"/>
  <c r="A108" i="25"/>
  <c r="F108" i="25" s="1" a="1"/>
  <c r="F108" i="25" s="1"/>
  <c r="E107" i="25" a="1"/>
  <c r="E107" i="25" s="1"/>
  <c r="F338" i="25" a="1"/>
  <c r="F338" i="25" s="1"/>
  <c r="E338" i="25" a="1"/>
  <c r="E338" i="25" s="1"/>
  <c r="A339" i="25"/>
  <c r="C338" i="25" a="1"/>
  <c r="C338" i="25" s="1"/>
  <c r="F350" i="25" a="1"/>
  <c r="F350" i="25" s="1"/>
  <c r="E350" i="25" a="1"/>
  <c r="E350" i="25" s="1"/>
  <c r="C350" i="25" a="1"/>
  <c r="C350" i="25" s="1"/>
  <c r="A351" i="25"/>
  <c r="F19" i="10" a="1"/>
  <c r="F19" i="10" s="1"/>
  <c r="D19" i="10" a="1"/>
  <c r="D19" i="10" s="1"/>
  <c r="A20" i="10"/>
  <c r="D20" i="10" s="1" a="1"/>
  <c r="D20" i="10" s="1"/>
  <c r="E19" i="10" a="1"/>
  <c r="E19" i="10" s="1"/>
  <c r="G19" i="10" a="1"/>
  <c r="G19" i="10" s="1"/>
  <c r="A20" i="16"/>
  <c r="H20" i="16" s="1" a="1"/>
  <c r="H20" i="16" s="1"/>
  <c r="E19" i="15" a="1"/>
  <c r="E19" i="15" s="1"/>
  <c r="F19" i="15" a="1"/>
  <c r="F19" i="15" s="1"/>
  <c r="G19" i="15" a="1"/>
  <c r="G19" i="15" s="1"/>
  <c r="A20" i="15"/>
  <c r="F20" i="15" s="1" a="1"/>
  <c r="F20" i="15" s="1"/>
  <c r="E19" i="16" a="1"/>
  <c r="E19" i="16" s="1"/>
  <c r="F19" i="16" a="1"/>
  <c r="F19" i="16" s="1"/>
  <c r="H19" i="15" a="1"/>
  <c r="H19" i="15" s="1"/>
  <c r="E19" i="9" a="1"/>
  <c r="E19" i="9" s="1"/>
  <c r="F19" i="9" a="1"/>
  <c r="F19" i="9" s="1"/>
  <c r="A20" i="9"/>
  <c r="A21" i="9" s="1"/>
  <c r="H21" i="9" s="1" a="1"/>
  <c r="H21" i="9" s="1"/>
  <c r="H19" i="16" a="1"/>
  <c r="H19" i="16" s="1"/>
  <c r="H19" i="9" a="1"/>
  <c r="H19" i="9" s="1"/>
  <c r="G19" i="9" a="1"/>
  <c r="G19" i="9" s="1"/>
  <c r="D19" i="16" a="1"/>
  <c r="D19" i="16" s="1"/>
  <c r="C22" i="25" a="1"/>
  <c r="C22" i="25" s="1"/>
  <c r="F22" i="25" a="1"/>
  <c r="F22" i="25" s="1"/>
  <c r="E18" i="17" a="1"/>
  <c r="E18" i="17" s="1"/>
  <c r="D18" i="17" a="1"/>
  <c r="D18" i="17" s="1"/>
  <c r="A19" i="17"/>
  <c r="F18" i="17" a="1"/>
  <c r="F18" i="17" s="1"/>
  <c r="H18" i="17" a="1"/>
  <c r="H18" i="17" s="1"/>
  <c r="G18" i="17" a="1"/>
  <c r="G18" i="17" s="1"/>
  <c r="G18" i="5" a="1"/>
  <c r="G18" i="5" s="1"/>
  <c r="F18" i="5" a="1"/>
  <c r="F18" i="5" s="1"/>
  <c r="E18" i="5" a="1"/>
  <c r="E18" i="5" s="1"/>
  <c r="D18" i="5" a="1"/>
  <c r="D18" i="5" s="1"/>
  <c r="A19" i="5"/>
  <c r="H18" i="5" a="1"/>
  <c r="H18" i="5" s="1"/>
  <c r="F18" i="11" a="1"/>
  <c r="F18" i="11" s="1"/>
  <c r="G18" i="11" a="1"/>
  <c r="G18" i="11" s="1"/>
  <c r="E18" i="11" a="1"/>
  <c r="E18" i="11" s="1"/>
  <c r="A19" i="11"/>
  <c r="D18" i="11" a="1"/>
  <c r="D18" i="11" s="1"/>
  <c r="H18" i="11" a="1"/>
  <c r="H18" i="11" s="1"/>
  <c r="E18" i="6" a="1"/>
  <c r="E18" i="6" s="1"/>
  <c r="A19" i="6"/>
  <c r="D18" i="6" a="1"/>
  <c r="D18" i="6" s="1"/>
  <c r="F18" i="6" a="1"/>
  <c r="F18" i="6" s="1"/>
  <c r="H18" i="6" a="1"/>
  <c r="H18" i="6" s="1"/>
  <c r="G18" i="6" a="1"/>
  <c r="G18" i="6" s="1"/>
  <c r="F18" i="4" a="1"/>
  <c r="F18" i="4" s="1"/>
  <c r="A19" i="4"/>
  <c r="E18" i="4" a="1"/>
  <c r="E18" i="4" s="1"/>
  <c r="G18" i="4" a="1"/>
  <c r="G18" i="4" s="1"/>
  <c r="D18" i="4" a="1"/>
  <c r="D18" i="4" s="1"/>
  <c r="H18" i="4" a="1"/>
  <c r="H18" i="4" s="1"/>
  <c r="H18" i="3" a="1"/>
  <c r="H18" i="3" s="1"/>
  <c r="G18" i="3" a="1"/>
  <c r="G18" i="3" s="1"/>
  <c r="F18" i="3" a="1"/>
  <c r="F18" i="3" s="1"/>
  <c r="E18" i="3" a="1"/>
  <c r="E18" i="3" s="1"/>
  <c r="A19" i="3"/>
  <c r="D18" i="3" a="1"/>
  <c r="D18" i="3" s="1"/>
  <c r="H18" i="13" a="1"/>
  <c r="H18" i="13" s="1"/>
  <c r="A19" i="13"/>
  <c r="G18" i="13" a="1"/>
  <c r="G18" i="13" s="1"/>
  <c r="F18" i="13" a="1"/>
  <c r="F18" i="13" s="1"/>
  <c r="E18" i="13" a="1"/>
  <c r="E18" i="13" s="1"/>
  <c r="D18" i="13" a="1"/>
  <c r="D18" i="13" s="1"/>
  <c r="G18" i="18" a="1"/>
  <c r="G18" i="18" s="1"/>
  <c r="A19" i="18"/>
  <c r="F18" i="18" a="1"/>
  <c r="F18" i="18" s="1"/>
  <c r="E18" i="18" a="1"/>
  <c r="E18" i="18" s="1"/>
  <c r="D18" i="18" a="1"/>
  <c r="D18" i="18" s="1"/>
  <c r="H18" i="18" a="1"/>
  <c r="H18" i="18" s="1"/>
  <c r="G18" i="14" a="1"/>
  <c r="G18" i="14" s="1"/>
  <c r="A19" i="14"/>
  <c r="F18" i="14" a="1"/>
  <c r="F18" i="14" s="1"/>
  <c r="E18" i="14" a="1"/>
  <c r="E18" i="14" s="1"/>
  <c r="D18" i="14" a="1"/>
  <c r="D18" i="14" s="1"/>
  <c r="H18" i="14" a="1"/>
  <c r="H18" i="14" s="1"/>
  <c r="H18" i="8" a="1"/>
  <c r="H18" i="8" s="1"/>
  <c r="G18" i="8" a="1"/>
  <c r="G18" i="8" s="1"/>
  <c r="F18" i="8" a="1"/>
  <c r="F18" i="8" s="1"/>
  <c r="E18" i="8" a="1"/>
  <c r="E18" i="8" s="1"/>
  <c r="A19" i="8"/>
  <c r="D18" i="8" a="1"/>
  <c r="D18" i="8" s="1"/>
  <c r="F18" i="12" a="1"/>
  <c r="F18" i="12" s="1"/>
  <c r="A19" i="12"/>
  <c r="E18" i="12" a="1"/>
  <c r="E18" i="12" s="1"/>
  <c r="G18" i="12" a="1"/>
  <c r="G18" i="12" s="1"/>
  <c r="D18" i="12" a="1"/>
  <c r="D18" i="12" s="1"/>
  <c r="H18" i="12" a="1"/>
  <c r="H18" i="12" s="1"/>
  <c r="F175" i="25" a="1"/>
  <c r="F175" i="25" s="1"/>
  <c r="E175" i="25" a="1"/>
  <c r="E175" i="25" s="1"/>
  <c r="C175" i="25" a="1"/>
  <c r="C175" i="25" s="1"/>
  <c r="A176" i="25"/>
  <c r="F90" i="25" a="1"/>
  <c r="F90" i="25" s="1"/>
  <c r="E90" i="25" a="1"/>
  <c r="E90" i="25" s="1"/>
  <c r="C90" i="25" a="1"/>
  <c r="C90" i="25" s="1"/>
  <c r="A91" i="25"/>
  <c r="F57" i="25" a="1"/>
  <c r="F57" i="25" s="1"/>
  <c r="E57" i="25" a="1"/>
  <c r="E57" i="25" s="1"/>
  <c r="C57" i="25" a="1"/>
  <c r="C57" i="25" s="1"/>
  <c r="A58" i="25"/>
  <c r="F40" i="25" a="1"/>
  <c r="F40" i="25" s="1"/>
  <c r="E40" i="25" a="1"/>
  <c r="E40" i="25" s="1"/>
  <c r="C40" i="25" a="1"/>
  <c r="C40" i="25" s="1"/>
  <c r="A41" i="25"/>
  <c r="X16" i="49"/>
  <c r="H20" i="7" a="1"/>
  <c r="H20" i="7" s="1"/>
  <c r="G20" i="7" a="1"/>
  <c r="G20" i="7" s="1"/>
  <c r="F20" i="7" a="1"/>
  <c r="F20" i="7" s="1"/>
  <c r="E20" i="7" a="1"/>
  <c r="E20" i="7" s="1"/>
  <c r="D20" i="7" a="1"/>
  <c r="D20" i="7" s="1"/>
  <c r="O18" i="49"/>
  <c r="W17" i="49" a="1"/>
  <c r="W17" i="49" s="1"/>
  <c r="R17" i="49" a="1"/>
  <c r="R17" i="49" s="1"/>
  <c r="Q17" i="49" a="1"/>
  <c r="Q17" i="49" s="1"/>
  <c r="S17" i="49" a="1"/>
  <c r="S17" i="49" s="1"/>
  <c r="Y17" i="49" a="1"/>
  <c r="Y17" i="49" s="1"/>
  <c r="T17" i="49" a="1"/>
  <c r="T17" i="49" s="1"/>
  <c r="V17" i="49" a="1"/>
  <c r="V17" i="49" s="1"/>
  <c r="Z17" i="49" a="1"/>
  <c r="Z17" i="49" s="1"/>
  <c r="U17" i="49" a="1"/>
  <c r="U17" i="49" s="1"/>
  <c r="E16" i="49" a="1"/>
  <c r="E16" i="49" s="1"/>
  <c r="I16" i="49" a="1"/>
  <c r="I16" i="49" s="1"/>
  <c r="F16" i="49" a="1"/>
  <c r="F16" i="49" s="1"/>
  <c r="J16" i="49" a="1"/>
  <c r="J16" i="49" s="1"/>
  <c r="G16" i="49" a="1"/>
  <c r="G16" i="49" s="1"/>
  <c r="K16" i="49" a="1"/>
  <c r="K16" i="49" s="1"/>
  <c r="H16" i="49" a="1"/>
  <c r="H16" i="49" s="1"/>
  <c r="L16" i="49" a="1"/>
  <c r="L16" i="49" s="1"/>
  <c r="B17" i="49"/>
  <c r="D17" i="49" s="1" a="1"/>
  <c r="D17" i="49" s="1"/>
  <c r="A21" i="7"/>
  <c r="D1448" i="25" l="1"/>
  <c r="F1442" i="25" a="1"/>
  <c r="F1442" i="25" s="1"/>
  <c r="E1442" i="25" a="1"/>
  <c r="E1442" i="25" s="1"/>
  <c r="C1442" i="25" a="1"/>
  <c r="C1442" i="25" s="1"/>
  <c r="A1443" i="25"/>
  <c r="E20" i="53" a="1"/>
  <c r="E20" i="53" s="1"/>
  <c r="F20" i="53" a="1"/>
  <c r="F20" i="53" s="1"/>
  <c r="G20" i="53" a="1"/>
  <c r="G20" i="53" s="1"/>
  <c r="H20" i="53" a="1"/>
  <c r="H20" i="53" s="1"/>
  <c r="I20" i="53" a="1"/>
  <c r="I20" i="53" s="1"/>
  <c r="J20" i="53" a="1"/>
  <c r="J20" i="53" s="1"/>
  <c r="K20" i="53" a="1"/>
  <c r="K20" i="53" s="1"/>
  <c r="L20" i="53" a="1"/>
  <c r="L20" i="53" s="1"/>
  <c r="C23" i="25" a="1"/>
  <c r="C23" i="25" s="1"/>
  <c r="E23" i="25" a="1"/>
  <c r="E23" i="25" s="1"/>
  <c r="F75" i="25" a="1"/>
  <c r="F75" i="25" s="1"/>
  <c r="C75" i="25" a="1"/>
  <c r="C75" i="25" s="1"/>
  <c r="F330" i="25" a="1"/>
  <c r="F330" i="25" s="1"/>
  <c r="A331" i="25"/>
  <c r="E330" i="25" a="1"/>
  <c r="E330" i="25" s="1"/>
  <c r="C330" i="25" a="1"/>
  <c r="C330" i="25" s="1"/>
  <c r="E108" i="25" a="1"/>
  <c r="E108" i="25" s="1"/>
  <c r="C108" i="25" a="1"/>
  <c r="C108" i="25" s="1"/>
  <c r="A340" i="25"/>
  <c r="C339" i="25" a="1"/>
  <c r="C339" i="25" s="1"/>
  <c r="F339" i="25" a="1"/>
  <c r="F339" i="25" s="1"/>
  <c r="E339" i="25" a="1"/>
  <c r="E339" i="25" s="1"/>
  <c r="G20" i="10" a="1"/>
  <c r="G20" i="10" s="1"/>
  <c r="F351" i="25" a="1"/>
  <c r="F351" i="25" s="1"/>
  <c r="E351" i="25" a="1"/>
  <c r="E351" i="25" s="1"/>
  <c r="C351" i="25" a="1"/>
  <c r="C351" i="25" s="1"/>
  <c r="A352" i="25"/>
  <c r="H20" i="10" a="1"/>
  <c r="H20" i="10" s="1"/>
  <c r="A21" i="10"/>
  <c r="D21" i="10" s="1" a="1"/>
  <c r="D21" i="10" s="1"/>
  <c r="E20" i="10" a="1"/>
  <c r="E20" i="10" s="1"/>
  <c r="F20" i="10" a="1"/>
  <c r="F20" i="10" s="1"/>
  <c r="E20" i="16" a="1"/>
  <c r="E20" i="16" s="1"/>
  <c r="H20" i="15" a="1"/>
  <c r="H20" i="15" s="1"/>
  <c r="F20" i="16" a="1"/>
  <c r="F20" i="16" s="1"/>
  <c r="A21" i="16"/>
  <c r="E21" i="16" s="1" a="1"/>
  <c r="E21" i="16" s="1"/>
  <c r="G20" i="16" a="1"/>
  <c r="G20" i="16" s="1"/>
  <c r="D20" i="16" a="1"/>
  <c r="D20" i="16" s="1"/>
  <c r="G20" i="15" a="1"/>
  <c r="G20" i="15" s="1"/>
  <c r="E20" i="15" a="1"/>
  <c r="E20" i="15" s="1"/>
  <c r="A21" i="15"/>
  <c r="E21" i="15" s="1" a="1"/>
  <c r="E21" i="15" s="1"/>
  <c r="D20" i="15" a="1"/>
  <c r="D20" i="15" s="1"/>
  <c r="F20" i="9" a="1"/>
  <c r="F20" i="9" s="1"/>
  <c r="E21" i="9" a="1"/>
  <c r="E21" i="9" s="1"/>
  <c r="D20" i="9" a="1"/>
  <c r="D20" i="9" s="1"/>
  <c r="E20" i="9" a="1"/>
  <c r="E20" i="9" s="1"/>
  <c r="D21" i="9" a="1"/>
  <c r="D21" i="9" s="1"/>
  <c r="A109" i="25"/>
  <c r="C109" i="25" s="1" a="1"/>
  <c r="C109" i="25" s="1"/>
  <c r="H20" i="9" a="1"/>
  <c r="H20" i="9" s="1"/>
  <c r="G21" i="9" a="1"/>
  <c r="G21" i="9" s="1"/>
  <c r="A22" i="9"/>
  <c r="E22" i="9" s="1" a="1"/>
  <c r="E22" i="9" s="1"/>
  <c r="G20" i="9" a="1"/>
  <c r="G20" i="9" s="1"/>
  <c r="F21" i="9" a="1"/>
  <c r="F21" i="9" s="1"/>
  <c r="A76" i="25"/>
  <c r="C76" i="25" s="1" a="1"/>
  <c r="C76" i="25" s="1"/>
  <c r="A24" i="25"/>
  <c r="C24" i="25" s="1" a="1"/>
  <c r="C24" i="25" s="1"/>
  <c r="H19" i="8" a="1"/>
  <c r="H19" i="8" s="1"/>
  <c r="G19" i="8" a="1"/>
  <c r="G19" i="8" s="1"/>
  <c r="F19" i="8" a="1"/>
  <c r="F19" i="8" s="1"/>
  <c r="E19" i="8" a="1"/>
  <c r="E19" i="8" s="1"/>
  <c r="A20" i="8"/>
  <c r="D19" i="8" a="1"/>
  <c r="D19" i="8" s="1"/>
  <c r="F19" i="3" a="1"/>
  <c r="F19" i="3" s="1"/>
  <c r="E19" i="3" a="1"/>
  <c r="E19" i="3" s="1"/>
  <c r="A20" i="3"/>
  <c r="D19" i="3" a="1"/>
  <c r="D19" i="3" s="1"/>
  <c r="G19" i="3" a="1"/>
  <c r="G19" i="3" s="1"/>
  <c r="H19" i="3" a="1"/>
  <c r="H19" i="3" s="1"/>
  <c r="G19" i="5" a="1"/>
  <c r="G19" i="5" s="1"/>
  <c r="F19" i="5" a="1"/>
  <c r="F19" i="5" s="1"/>
  <c r="E19" i="5" a="1"/>
  <c r="E19" i="5" s="1"/>
  <c r="A20" i="5"/>
  <c r="D19" i="5" a="1"/>
  <c r="D19" i="5" s="1"/>
  <c r="H19" i="5" a="1"/>
  <c r="H19" i="5" s="1"/>
  <c r="H19" i="11" a="1"/>
  <c r="H19" i="11" s="1"/>
  <c r="A20" i="11"/>
  <c r="G19" i="11" a="1"/>
  <c r="G19" i="11" s="1"/>
  <c r="F19" i="11" a="1"/>
  <c r="F19" i="11" s="1"/>
  <c r="E19" i="11" a="1"/>
  <c r="E19" i="11" s="1"/>
  <c r="D19" i="11" a="1"/>
  <c r="D19" i="11" s="1"/>
  <c r="E19" i="17" a="1"/>
  <c r="E19" i="17" s="1"/>
  <c r="D19" i="17" a="1"/>
  <c r="D19" i="17" s="1"/>
  <c r="F19" i="17" a="1"/>
  <c r="F19" i="17" s="1"/>
  <c r="H19" i="17" a="1"/>
  <c r="H19" i="17" s="1"/>
  <c r="G19" i="17" a="1"/>
  <c r="G19" i="17" s="1"/>
  <c r="A20" i="17"/>
  <c r="E19" i="12" a="1"/>
  <c r="E19" i="12" s="1"/>
  <c r="A20" i="12"/>
  <c r="D19" i="12" a="1"/>
  <c r="D19" i="12" s="1"/>
  <c r="F19" i="12" a="1"/>
  <c r="F19" i="12" s="1"/>
  <c r="H19" i="12" a="1"/>
  <c r="H19" i="12" s="1"/>
  <c r="G19" i="12" a="1"/>
  <c r="G19" i="12" s="1"/>
  <c r="G19" i="14" a="1"/>
  <c r="G19" i="14" s="1"/>
  <c r="A20" i="14"/>
  <c r="F19" i="14" a="1"/>
  <c r="F19" i="14" s="1"/>
  <c r="E19" i="14" a="1"/>
  <c r="E19" i="14" s="1"/>
  <c r="D19" i="14" a="1"/>
  <c r="D19" i="14" s="1"/>
  <c r="H19" i="14" a="1"/>
  <c r="H19" i="14" s="1"/>
  <c r="H19" i="18" a="1"/>
  <c r="H19" i="18" s="1"/>
  <c r="G19" i="18" a="1"/>
  <c r="G19" i="18" s="1"/>
  <c r="D19" i="18" a="1"/>
  <c r="D19" i="18" s="1"/>
  <c r="F19" i="18" a="1"/>
  <c r="F19" i="18" s="1"/>
  <c r="E19" i="18" a="1"/>
  <c r="E19" i="18" s="1"/>
  <c r="A20" i="18"/>
  <c r="D19" i="13" a="1"/>
  <c r="D19" i="13" s="1"/>
  <c r="H19" i="13" a="1"/>
  <c r="H19" i="13" s="1"/>
  <c r="A20" i="13"/>
  <c r="E19" i="13" a="1"/>
  <c r="E19" i="13" s="1"/>
  <c r="G19" i="13" a="1"/>
  <c r="G19" i="13" s="1"/>
  <c r="F19" i="13" a="1"/>
  <c r="F19" i="13" s="1"/>
  <c r="A20" i="4"/>
  <c r="H19" i="4" a="1"/>
  <c r="H19" i="4" s="1"/>
  <c r="G19" i="4" a="1"/>
  <c r="G19" i="4" s="1"/>
  <c r="D19" i="4" a="1"/>
  <c r="D19" i="4" s="1"/>
  <c r="F19" i="4" a="1"/>
  <c r="F19" i="4" s="1"/>
  <c r="E19" i="4" a="1"/>
  <c r="E19" i="4" s="1"/>
  <c r="D19" i="6" a="1"/>
  <c r="D19" i="6" s="1"/>
  <c r="H19" i="6" a="1"/>
  <c r="H19" i="6" s="1"/>
  <c r="A20" i="6"/>
  <c r="G19" i="6" a="1"/>
  <c r="G19" i="6" s="1"/>
  <c r="E19" i="6" a="1"/>
  <c r="E19" i="6" s="1"/>
  <c r="F19" i="6" a="1"/>
  <c r="F19" i="6" s="1"/>
  <c r="X17" i="49"/>
  <c r="F41" i="25" a="1"/>
  <c r="F41" i="25" s="1"/>
  <c r="E41" i="25" a="1"/>
  <c r="E41" i="25" s="1"/>
  <c r="C41" i="25" a="1"/>
  <c r="C41" i="25" s="1"/>
  <c r="A42" i="25"/>
  <c r="F58" i="25" a="1"/>
  <c r="F58" i="25" s="1"/>
  <c r="E58" i="25" a="1"/>
  <c r="E58" i="25" s="1"/>
  <c r="C58" i="25" a="1"/>
  <c r="C58" i="25" s="1"/>
  <c r="A59" i="25"/>
  <c r="F91" i="25" a="1"/>
  <c r="F91" i="25" s="1"/>
  <c r="E91" i="25" a="1"/>
  <c r="E91" i="25" s="1"/>
  <c r="C91" i="25" a="1"/>
  <c r="C91" i="25" s="1"/>
  <c r="A92" i="25"/>
  <c r="F176" i="25" a="1"/>
  <c r="F176" i="25" s="1"/>
  <c r="E176" i="25" a="1"/>
  <c r="E176" i="25" s="1"/>
  <c r="C176" i="25" a="1"/>
  <c r="C176" i="25" s="1"/>
  <c r="A177" i="25"/>
  <c r="H21" i="7" a="1"/>
  <c r="H21" i="7" s="1"/>
  <c r="G21" i="7" a="1"/>
  <c r="G21" i="7" s="1"/>
  <c r="F21" i="7" a="1"/>
  <c r="F21" i="7" s="1"/>
  <c r="E21" i="7" a="1"/>
  <c r="E21" i="7" s="1"/>
  <c r="D21" i="7" a="1"/>
  <c r="D21" i="7" s="1"/>
  <c r="O19" i="49"/>
  <c r="T18" i="49" a="1"/>
  <c r="T18" i="49" s="1"/>
  <c r="Z18" i="49" a="1"/>
  <c r="Z18" i="49" s="1"/>
  <c r="U18" i="49" a="1"/>
  <c r="U18" i="49" s="1"/>
  <c r="R18" i="49" a="1"/>
  <c r="R18" i="49" s="1"/>
  <c r="Y18" i="49" a="1"/>
  <c r="Y18" i="49" s="1"/>
  <c r="Q18" i="49" a="1"/>
  <c r="Q18" i="49" s="1"/>
  <c r="V18" i="49" a="1"/>
  <c r="V18" i="49" s="1"/>
  <c r="W18" i="49" a="1"/>
  <c r="W18" i="49" s="1"/>
  <c r="S18" i="49" a="1"/>
  <c r="S18" i="49" s="1"/>
  <c r="H17" i="49" a="1"/>
  <c r="H17" i="49" s="1"/>
  <c r="L17" i="49" a="1"/>
  <c r="L17" i="49" s="1"/>
  <c r="E17" i="49" a="1"/>
  <c r="E17" i="49" s="1"/>
  <c r="I17" i="49" a="1"/>
  <c r="I17" i="49" s="1"/>
  <c r="F17" i="49" a="1"/>
  <c r="F17" i="49" s="1"/>
  <c r="J17" i="49" a="1"/>
  <c r="J17" i="49" s="1"/>
  <c r="G17" i="49" a="1"/>
  <c r="G17" i="49" s="1"/>
  <c r="K17" i="49" a="1"/>
  <c r="K17" i="49" s="1"/>
  <c r="B18" i="49"/>
  <c r="D18" i="49" s="1" a="1"/>
  <c r="D18" i="49" s="1"/>
  <c r="A22" i="7"/>
  <c r="D1449" i="25" l="1"/>
  <c r="F1443" i="25" a="1"/>
  <c r="F1443" i="25" s="1"/>
  <c r="E1443" i="25" a="1"/>
  <c r="E1443" i="25" s="1"/>
  <c r="C1443" i="25" a="1"/>
  <c r="C1443" i="25" s="1"/>
  <c r="A1444" i="25"/>
  <c r="E331" i="25" a="1"/>
  <c r="E331" i="25" s="1"/>
  <c r="C331" i="25" a="1"/>
  <c r="C331" i="25" s="1"/>
  <c r="F331" i="25" a="1"/>
  <c r="F331" i="25" s="1"/>
  <c r="A341" i="25"/>
  <c r="F340" i="25" a="1"/>
  <c r="F340" i="25" s="1"/>
  <c r="E340" i="25" a="1"/>
  <c r="E340" i="25" s="1"/>
  <c r="C340" i="25" a="1"/>
  <c r="C340" i="25" s="1"/>
  <c r="H21" i="10" a="1"/>
  <c r="H21" i="10" s="1"/>
  <c r="H21" i="16" a="1"/>
  <c r="H21" i="16" s="1"/>
  <c r="A22" i="10"/>
  <c r="D22" i="10" s="1" a="1"/>
  <c r="D22" i="10" s="1"/>
  <c r="E21" i="10" a="1"/>
  <c r="E21" i="10" s="1"/>
  <c r="F21" i="10" a="1"/>
  <c r="F21" i="10" s="1"/>
  <c r="G21" i="10" a="1"/>
  <c r="G21" i="10" s="1"/>
  <c r="F352" i="25" a="1"/>
  <c r="F352" i="25" s="1"/>
  <c r="E352" i="25" a="1"/>
  <c r="E352" i="25" s="1"/>
  <c r="C352" i="25" a="1"/>
  <c r="C352" i="25" s="1"/>
  <c r="A353" i="25"/>
  <c r="F21" i="16" a="1"/>
  <c r="F21" i="16" s="1"/>
  <c r="G21" i="16" a="1"/>
  <c r="G21" i="16" s="1"/>
  <c r="A22" i="16"/>
  <c r="D22" i="16" s="1" a="1"/>
  <c r="D22" i="16" s="1"/>
  <c r="D21" i="16" a="1"/>
  <c r="D21" i="16" s="1"/>
  <c r="H21" i="15" a="1"/>
  <c r="H21" i="15" s="1"/>
  <c r="D21" i="15" a="1"/>
  <c r="D21" i="15" s="1"/>
  <c r="G21" i="15" a="1"/>
  <c r="G21" i="15" s="1"/>
  <c r="A22" i="15"/>
  <c r="E22" i="15" s="1" a="1"/>
  <c r="E22" i="15" s="1"/>
  <c r="F21" i="15" a="1"/>
  <c r="F21" i="15" s="1"/>
  <c r="G22" i="9" a="1"/>
  <c r="G22" i="9" s="1"/>
  <c r="H22" i="9" a="1"/>
  <c r="H22" i="9" s="1"/>
  <c r="A23" i="9"/>
  <c r="E23" i="9" s="1" a="1"/>
  <c r="E23" i="9" s="1"/>
  <c r="D22" i="9" a="1"/>
  <c r="D22" i="9" s="1"/>
  <c r="F22" i="9" a="1"/>
  <c r="F22" i="9" s="1"/>
  <c r="A110" i="25"/>
  <c r="E110" i="25" s="1" a="1"/>
  <c r="E110" i="25" s="1"/>
  <c r="E109" i="25" a="1"/>
  <c r="E109" i="25" s="1"/>
  <c r="F109" i="25" a="1"/>
  <c r="F109" i="25" s="1"/>
  <c r="E24" i="25" a="1"/>
  <c r="E24" i="25" s="1"/>
  <c r="E76" i="25" a="1"/>
  <c r="E76" i="25" s="1"/>
  <c r="A77" i="25"/>
  <c r="F77" i="25" s="1" a="1"/>
  <c r="F77" i="25" s="1"/>
  <c r="F76" i="25" a="1"/>
  <c r="F76" i="25" s="1"/>
  <c r="A25" i="25"/>
  <c r="F25" i="25" s="1" a="1"/>
  <c r="F25" i="25" s="1"/>
  <c r="F24" i="25" a="1"/>
  <c r="F24" i="25" s="1"/>
  <c r="H20" i="18" a="1"/>
  <c r="H20" i="18" s="1"/>
  <c r="G20" i="18" a="1"/>
  <c r="G20" i="18" s="1"/>
  <c r="F20" i="18" a="1"/>
  <c r="F20" i="18" s="1"/>
  <c r="A21" i="18"/>
  <c r="E20" i="18" a="1"/>
  <c r="E20" i="18" s="1"/>
  <c r="D20" i="18" a="1"/>
  <c r="D20" i="18" s="1"/>
  <c r="H20" i="17" a="1"/>
  <c r="H20" i="17" s="1"/>
  <c r="G20" i="17" a="1"/>
  <c r="G20" i="17" s="1"/>
  <c r="A21" i="17"/>
  <c r="F20" i="17" a="1"/>
  <c r="F20" i="17" s="1"/>
  <c r="E20" i="17" a="1"/>
  <c r="E20" i="17" s="1"/>
  <c r="D20" i="17" a="1"/>
  <c r="D20" i="17" s="1"/>
  <c r="H20" i="8" a="1"/>
  <c r="H20" i="8" s="1"/>
  <c r="A21" i="8"/>
  <c r="G20" i="8" a="1"/>
  <c r="G20" i="8" s="1"/>
  <c r="F20" i="8" a="1"/>
  <c r="F20" i="8" s="1"/>
  <c r="E20" i="8" a="1"/>
  <c r="E20" i="8" s="1"/>
  <c r="D20" i="8" a="1"/>
  <c r="D20" i="8" s="1"/>
  <c r="H20" i="5" a="1"/>
  <c r="H20" i="5" s="1"/>
  <c r="G20" i="5" a="1"/>
  <c r="G20" i="5" s="1"/>
  <c r="F20" i="5" a="1"/>
  <c r="F20" i="5" s="1"/>
  <c r="E20" i="5" a="1"/>
  <c r="E20" i="5" s="1"/>
  <c r="A21" i="5"/>
  <c r="D20" i="5" a="1"/>
  <c r="D20" i="5" s="1"/>
  <c r="G20" i="6" a="1"/>
  <c r="G20" i="6" s="1"/>
  <c r="H20" i="6" a="1"/>
  <c r="H20" i="6" s="1"/>
  <c r="F20" i="6" a="1"/>
  <c r="F20" i="6" s="1"/>
  <c r="A21" i="6"/>
  <c r="E20" i="6" a="1"/>
  <c r="E20" i="6" s="1"/>
  <c r="D20" i="6" a="1"/>
  <c r="D20" i="6" s="1"/>
  <c r="G20" i="13" a="1"/>
  <c r="G20" i="13" s="1"/>
  <c r="A21" i="13"/>
  <c r="F20" i="13" a="1"/>
  <c r="F20" i="13" s="1"/>
  <c r="E20" i="13" a="1"/>
  <c r="E20" i="13" s="1"/>
  <c r="H20" i="13" a="1"/>
  <c r="H20" i="13" s="1"/>
  <c r="D20" i="13" a="1"/>
  <c r="D20" i="13" s="1"/>
  <c r="D20" i="3" a="1"/>
  <c r="D20" i="3" s="1"/>
  <c r="A21" i="3"/>
  <c r="E20" i="3" a="1"/>
  <c r="E20" i="3" s="1"/>
  <c r="H20" i="3" a="1"/>
  <c r="H20" i="3" s="1"/>
  <c r="G20" i="3" a="1"/>
  <c r="G20" i="3" s="1"/>
  <c r="F20" i="3" a="1"/>
  <c r="F20" i="3" s="1"/>
  <c r="H20" i="14" a="1"/>
  <c r="H20" i="14" s="1"/>
  <c r="G20" i="14" a="1"/>
  <c r="G20" i="14" s="1"/>
  <c r="F20" i="14" a="1"/>
  <c r="F20" i="14" s="1"/>
  <c r="E20" i="14" a="1"/>
  <c r="E20" i="14" s="1"/>
  <c r="A21" i="14"/>
  <c r="D20" i="14" a="1"/>
  <c r="D20" i="14" s="1"/>
  <c r="F20" i="12" a="1"/>
  <c r="F20" i="12" s="1"/>
  <c r="E20" i="12" a="1"/>
  <c r="E20" i="12" s="1"/>
  <c r="A21" i="12"/>
  <c r="G20" i="12" a="1"/>
  <c r="G20" i="12" s="1"/>
  <c r="D20" i="12" a="1"/>
  <c r="D20" i="12" s="1"/>
  <c r="H20" i="12" a="1"/>
  <c r="H20" i="12" s="1"/>
  <c r="F20" i="11" a="1"/>
  <c r="F20" i="11" s="1"/>
  <c r="E20" i="11" a="1"/>
  <c r="E20" i="11" s="1"/>
  <c r="D20" i="11" a="1"/>
  <c r="D20" i="11" s="1"/>
  <c r="A21" i="11"/>
  <c r="G20" i="11" a="1"/>
  <c r="G20" i="11" s="1"/>
  <c r="H20" i="11" a="1"/>
  <c r="H20" i="11" s="1"/>
  <c r="E20" i="4" a="1"/>
  <c r="E20" i="4" s="1"/>
  <c r="D20" i="4" a="1"/>
  <c r="D20" i="4" s="1"/>
  <c r="H20" i="4" a="1"/>
  <c r="H20" i="4" s="1"/>
  <c r="G20" i="4" a="1"/>
  <c r="G20" i="4" s="1"/>
  <c r="A21" i="4"/>
  <c r="F20" i="4" a="1"/>
  <c r="F20" i="4" s="1"/>
  <c r="F177" i="25" a="1"/>
  <c r="F177" i="25" s="1"/>
  <c r="E177" i="25" a="1"/>
  <c r="E177" i="25" s="1"/>
  <c r="C177" i="25" a="1"/>
  <c r="C177" i="25" s="1"/>
  <c r="A178" i="25"/>
  <c r="F92" i="25" a="1"/>
  <c r="F92" i="25" s="1"/>
  <c r="E92" i="25" a="1"/>
  <c r="E92" i="25" s="1"/>
  <c r="C92" i="25" a="1"/>
  <c r="C92" i="25" s="1"/>
  <c r="A93" i="25"/>
  <c r="F59" i="25" a="1"/>
  <c r="F59" i="25" s="1"/>
  <c r="E59" i="25" a="1"/>
  <c r="E59" i="25" s="1"/>
  <c r="C59" i="25" a="1"/>
  <c r="C59" i="25" s="1"/>
  <c r="A60" i="25"/>
  <c r="F42" i="25" a="1"/>
  <c r="F42" i="25" s="1"/>
  <c r="E42" i="25" a="1"/>
  <c r="E42" i="25" s="1"/>
  <c r="C42" i="25" a="1"/>
  <c r="C42" i="25" s="1"/>
  <c r="A43" i="25"/>
  <c r="X18" i="49"/>
  <c r="H22" i="7" a="1"/>
  <c r="H22" i="7" s="1"/>
  <c r="G22" i="7" a="1"/>
  <c r="G22" i="7" s="1"/>
  <c r="F22" i="7" a="1"/>
  <c r="F22" i="7" s="1"/>
  <c r="E22" i="7" a="1"/>
  <c r="E22" i="7" s="1"/>
  <c r="D22" i="7" a="1"/>
  <c r="D22" i="7" s="1"/>
  <c r="O20" i="49"/>
  <c r="V19" i="49" a="1"/>
  <c r="V19" i="49" s="1"/>
  <c r="W19" i="49" a="1"/>
  <c r="W19" i="49" s="1"/>
  <c r="Y19" i="49" a="1"/>
  <c r="Y19" i="49" s="1"/>
  <c r="S19" i="49" a="1"/>
  <c r="S19" i="49" s="1"/>
  <c r="Q19" i="49" a="1"/>
  <c r="Q19" i="49" s="1"/>
  <c r="T19" i="49" a="1"/>
  <c r="T19" i="49" s="1"/>
  <c r="R19" i="49" a="1"/>
  <c r="R19" i="49" s="1"/>
  <c r="Z19" i="49" a="1"/>
  <c r="Z19" i="49" s="1"/>
  <c r="U19" i="49" a="1"/>
  <c r="U19" i="49" s="1"/>
  <c r="G18" i="49" a="1"/>
  <c r="G18" i="49" s="1"/>
  <c r="K18" i="49" a="1"/>
  <c r="K18" i="49" s="1"/>
  <c r="H18" i="49" a="1"/>
  <c r="H18" i="49" s="1"/>
  <c r="L18" i="49" a="1"/>
  <c r="L18" i="49" s="1"/>
  <c r="E18" i="49" a="1"/>
  <c r="E18" i="49" s="1"/>
  <c r="I18" i="49" a="1"/>
  <c r="I18" i="49" s="1"/>
  <c r="F18" i="49" a="1"/>
  <c r="F18" i="49" s="1"/>
  <c r="J18" i="49" a="1"/>
  <c r="J18" i="49" s="1"/>
  <c r="B19" i="49"/>
  <c r="D19" i="49" s="1" a="1"/>
  <c r="D19" i="49" s="1"/>
  <c r="A23" i="7"/>
  <c r="D1450" i="25" l="1"/>
  <c r="D1451" i="25" s="1"/>
  <c r="D1452" i="25" s="1"/>
  <c r="D1453" i="25" s="1"/>
  <c r="F1444" i="25" a="1"/>
  <c r="F1444" i="25" s="1"/>
  <c r="E1444" i="25" a="1"/>
  <c r="E1444" i="25" s="1"/>
  <c r="C1444" i="25" a="1"/>
  <c r="C1444" i="25" s="1"/>
  <c r="A1445" i="25"/>
  <c r="F110" i="25" a="1"/>
  <c r="F110" i="25" s="1"/>
  <c r="G22" i="10" a="1"/>
  <c r="G22" i="10" s="1"/>
  <c r="A23" i="10"/>
  <c r="F23" i="10" s="1" a="1"/>
  <c r="F23" i="10" s="1"/>
  <c r="H22" i="10" a="1"/>
  <c r="H22" i="10" s="1"/>
  <c r="E22" i="10" a="1"/>
  <c r="E22" i="10" s="1"/>
  <c r="F341" i="25" a="1"/>
  <c r="F341" i="25" s="1"/>
  <c r="A342" i="25"/>
  <c r="E341" i="25" a="1"/>
  <c r="E341" i="25" s="1"/>
  <c r="C341" i="25" a="1"/>
  <c r="C341" i="25" s="1"/>
  <c r="F22" i="10" a="1"/>
  <c r="F22" i="10" s="1"/>
  <c r="H22" i="16" a="1"/>
  <c r="H22" i="16" s="1"/>
  <c r="F353" i="25" a="1"/>
  <c r="F353" i="25" s="1"/>
  <c r="E353" i="25" a="1"/>
  <c r="E353" i="25" s="1"/>
  <c r="C353" i="25" a="1"/>
  <c r="C353" i="25" s="1"/>
  <c r="A354" i="25"/>
  <c r="G22" i="16" a="1"/>
  <c r="G22" i="16" s="1"/>
  <c r="A23" i="16"/>
  <c r="G23" i="16" s="1" a="1"/>
  <c r="G23" i="16" s="1"/>
  <c r="E22" i="16" a="1"/>
  <c r="E22" i="16" s="1"/>
  <c r="F22" i="16" a="1"/>
  <c r="F22" i="16" s="1"/>
  <c r="A24" i="9"/>
  <c r="G24" i="9" s="1" a="1"/>
  <c r="G24" i="9" s="1"/>
  <c r="H22" i="15" a="1"/>
  <c r="H22" i="15" s="1"/>
  <c r="A23" i="15"/>
  <c r="F23" i="15" s="1" a="1"/>
  <c r="F23" i="15" s="1"/>
  <c r="F22" i="15" a="1"/>
  <c r="F22" i="15" s="1"/>
  <c r="G22" i="15" a="1"/>
  <c r="G22" i="15" s="1"/>
  <c r="D22" i="15" a="1"/>
  <c r="D22" i="15" s="1"/>
  <c r="D23" i="9" a="1"/>
  <c r="D23" i="9" s="1"/>
  <c r="H23" i="9" a="1"/>
  <c r="H23" i="9" s="1"/>
  <c r="F23" i="9" a="1"/>
  <c r="F23" i="9" s="1"/>
  <c r="G23" i="9" a="1"/>
  <c r="G23" i="9" s="1"/>
  <c r="C110" i="25" a="1"/>
  <c r="C110" i="25" s="1"/>
  <c r="C25" i="25" a="1"/>
  <c r="C25" i="25" s="1"/>
  <c r="E25" i="25" a="1"/>
  <c r="E25" i="25" s="1"/>
  <c r="C77" i="25" a="1"/>
  <c r="C77" i="25" s="1"/>
  <c r="E77" i="25" a="1"/>
  <c r="E77" i="25" s="1"/>
  <c r="D21" i="4" a="1"/>
  <c r="D21" i="4" s="1"/>
  <c r="E21" i="4" a="1"/>
  <c r="E21" i="4" s="1"/>
  <c r="H21" i="4" a="1"/>
  <c r="H21" i="4" s="1"/>
  <c r="G21" i="4" a="1"/>
  <c r="G21" i="4" s="1"/>
  <c r="F21" i="4" a="1"/>
  <c r="F21" i="4" s="1"/>
  <c r="A22" i="4"/>
  <c r="A22" i="14"/>
  <c r="H21" i="14" a="1"/>
  <c r="H21" i="14" s="1"/>
  <c r="G21" i="14" a="1"/>
  <c r="G21" i="14" s="1"/>
  <c r="F21" i="14" a="1"/>
  <c r="F21" i="14" s="1"/>
  <c r="E21" i="14" a="1"/>
  <c r="E21" i="14" s="1"/>
  <c r="D21" i="14" a="1"/>
  <c r="D21" i="14" s="1"/>
  <c r="E21" i="5" a="1"/>
  <c r="E21" i="5" s="1"/>
  <c r="A22" i="5"/>
  <c r="D21" i="5" a="1"/>
  <c r="D21" i="5" s="1"/>
  <c r="H21" i="5" a="1"/>
  <c r="H21" i="5" s="1"/>
  <c r="G21" i="5" a="1"/>
  <c r="G21" i="5" s="1"/>
  <c r="F21" i="5" a="1"/>
  <c r="F21" i="5" s="1"/>
  <c r="E21" i="11" a="1"/>
  <c r="E21" i="11" s="1"/>
  <c r="D21" i="11" a="1"/>
  <c r="D21" i="11" s="1"/>
  <c r="A22" i="11"/>
  <c r="H21" i="11" a="1"/>
  <c r="H21" i="11" s="1"/>
  <c r="F21" i="11" a="1"/>
  <c r="F21" i="11" s="1"/>
  <c r="G21" i="11" a="1"/>
  <c r="G21" i="11" s="1"/>
  <c r="E21" i="6" a="1"/>
  <c r="E21" i="6" s="1"/>
  <c r="D21" i="6" a="1"/>
  <c r="D21" i="6" s="1"/>
  <c r="A22" i="6"/>
  <c r="F21" i="6" a="1"/>
  <c r="F21" i="6" s="1"/>
  <c r="H21" i="6" a="1"/>
  <c r="H21" i="6" s="1"/>
  <c r="G21" i="6" a="1"/>
  <c r="G21" i="6" s="1"/>
  <c r="A22" i="18"/>
  <c r="E21" i="18" a="1"/>
  <c r="E21" i="18" s="1"/>
  <c r="D21" i="18" a="1"/>
  <c r="D21" i="18" s="1"/>
  <c r="F21" i="18" a="1"/>
  <c r="F21" i="18" s="1"/>
  <c r="H21" i="18" a="1"/>
  <c r="H21" i="18" s="1"/>
  <c r="G21" i="18" a="1"/>
  <c r="G21" i="18" s="1"/>
  <c r="G21" i="12" a="1"/>
  <c r="G21" i="12" s="1"/>
  <c r="A22" i="12"/>
  <c r="H21" i="12" a="1"/>
  <c r="H21" i="12" s="1"/>
  <c r="F21" i="12" a="1"/>
  <c r="F21" i="12" s="1"/>
  <c r="E21" i="12" a="1"/>
  <c r="E21" i="12" s="1"/>
  <c r="D21" i="12" a="1"/>
  <c r="D21" i="12" s="1"/>
  <c r="D21" i="17" a="1"/>
  <c r="D21" i="17" s="1"/>
  <c r="A22" i="17"/>
  <c r="H21" i="17" a="1"/>
  <c r="H21" i="17" s="1"/>
  <c r="G21" i="17" a="1"/>
  <c r="G21" i="17" s="1"/>
  <c r="F21" i="17" a="1"/>
  <c r="F21" i="17" s="1"/>
  <c r="E21" i="17" a="1"/>
  <c r="E21" i="17" s="1"/>
  <c r="H21" i="3" a="1"/>
  <c r="H21" i="3" s="1"/>
  <c r="G21" i="3" a="1"/>
  <c r="G21" i="3" s="1"/>
  <c r="A22" i="3"/>
  <c r="F21" i="3" a="1"/>
  <c r="F21" i="3" s="1"/>
  <c r="E21" i="3" a="1"/>
  <c r="E21" i="3" s="1"/>
  <c r="D21" i="3" a="1"/>
  <c r="D21" i="3" s="1"/>
  <c r="A22" i="13"/>
  <c r="H21" i="13" a="1"/>
  <c r="H21" i="13" s="1"/>
  <c r="G21" i="13" a="1"/>
  <c r="G21" i="13" s="1"/>
  <c r="F21" i="13" a="1"/>
  <c r="F21" i="13" s="1"/>
  <c r="E21" i="13" a="1"/>
  <c r="E21" i="13" s="1"/>
  <c r="D21" i="13" a="1"/>
  <c r="D21" i="13" s="1"/>
  <c r="F21" i="8" a="1"/>
  <c r="F21" i="8" s="1"/>
  <c r="E21" i="8" a="1"/>
  <c r="E21" i="8" s="1"/>
  <c r="D21" i="8" a="1"/>
  <c r="D21" i="8" s="1"/>
  <c r="G21" i="8" a="1"/>
  <c r="G21" i="8" s="1"/>
  <c r="A22" i="8"/>
  <c r="H21" i="8" a="1"/>
  <c r="H21" i="8" s="1"/>
  <c r="X19" i="49"/>
  <c r="F43" i="25" a="1"/>
  <c r="F43" i="25" s="1"/>
  <c r="E43" i="25" a="1"/>
  <c r="E43" i="25" s="1"/>
  <c r="C43" i="25" a="1"/>
  <c r="C43" i="25" s="1"/>
  <c r="F60" i="25" a="1"/>
  <c r="F60" i="25" s="1"/>
  <c r="E60" i="25" a="1"/>
  <c r="E60" i="25" s="1"/>
  <c r="C60" i="25" a="1"/>
  <c r="C60" i="25" s="1"/>
  <c r="F93" i="25" a="1"/>
  <c r="F93" i="25" s="1"/>
  <c r="E93" i="25" a="1"/>
  <c r="E93" i="25" s="1"/>
  <c r="C93" i="25" a="1"/>
  <c r="C93" i="25" s="1"/>
  <c r="A113" i="25"/>
  <c r="F178" i="25" a="1"/>
  <c r="F178" i="25" s="1"/>
  <c r="E178" i="25" a="1"/>
  <c r="E178" i="25" s="1"/>
  <c r="C178" i="25" a="1"/>
  <c r="C178" i="25" s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O21" i="49"/>
  <c r="Y20" i="49" a="1"/>
  <c r="Y20" i="49" s="1"/>
  <c r="Z20" i="49" a="1"/>
  <c r="Z20" i="49" s="1"/>
  <c r="T20" i="49" a="1"/>
  <c r="T20" i="49" s="1"/>
  <c r="U20" i="49" a="1"/>
  <c r="U20" i="49" s="1"/>
  <c r="V20" i="49" a="1"/>
  <c r="V20" i="49" s="1"/>
  <c r="S20" i="49" a="1"/>
  <c r="S20" i="49" s="1"/>
  <c r="Q20" i="49" a="1"/>
  <c r="Q20" i="49" s="1"/>
  <c r="W20" i="49" a="1"/>
  <c r="W20" i="49" s="1"/>
  <c r="R20" i="49" a="1"/>
  <c r="R20" i="49" s="1"/>
  <c r="F19" i="49" a="1"/>
  <c r="F19" i="49" s="1"/>
  <c r="J19" i="49" a="1"/>
  <c r="J19" i="49" s="1"/>
  <c r="G19" i="49" a="1"/>
  <c r="G19" i="49" s="1"/>
  <c r="K19" i="49" a="1"/>
  <c r="K19" i="49" s="1"/>
  <c r="H19" i="49" a="1"/>
  <c r="H19" i="49" s="1"/>
  <c r="L19" i="49" a="1"/>
  <c r="L19" i="49" s="1"/>
  <c r="E19" i="49" a="1"/>
  <c r="E19" i="49" s="1"/>
  <c r="I19" i="49" a="1"/>
  <c r="I19" i="49" s="1"/>
  <c r="B20" i="49"/>
  <c r="D20" i="49" s="1" a="1"/>
  <c r="D20" i="49" s="1"/>
  <c r="A24" i="7"/>
  <c r="F1445" i="25" l="1" a="1"/>
  <c r="F1445" i="25" s="1"/>
  <c r="E1445" i="25" a="1"/>
  <c r="E1445" i="25" s="1"/>
  <c r="C1445" i="25" a="1"/>
  <c r="C1445" i="25" s="1"/>
  <c r="A1446" i="25"/>
  <c r="D23" i="10" a="1"/>
  <c r="D23" i="10" s="1"/>
  <c r="E23" i="10" a="1"/>
  <c r="E23" i="10" s="1"/>
  <c r="G23" i="10" a="1"/>
  <c r="G23" i="10" s="1"/>
  <c r="A24" i="10"/>
  <c r="D24" i="10" s="1" a="1"/>
  <c r="D24" i="10" s="1"/>
  <c r="H23" i="10" a="1"/>
  <c r="H23" i="10" s="1"/>
  <c r="A343" i="25"/>
  <c r="F342" i="25" a="1"/>
  <c r="F342" i="25" s="1"/>
  <c r="C342" i="25" a="1"/>
  <c r="C342" i="25" s="1"/>
  <c r="E342" i="25" a="1"/>
  <c r="E342" i="25" s="1"/>
  <c r="H23" i="16" a="1"/>
  <c r="H23" i="16" s="1"/>
  <c r="A355" i="25"/>
  <c r="A356" i="25" s="1"/>
  <c r="F354" i="25" a="1"/>
  <c r="F354" i="25" s="1"/>
  <c r="E354" i="25" a="1"/>
  <c r="E354" i="25" s="1"/>
  <c r="C354" i="25" a="1"/>
  <c r="C354" i="25" s="1"/>
  <c r="D23" i="16" a="1"/>
  <c r="D23" i="16" s="1"/>
  <c r="A25" i="9"/>
  <c r="F25" i="9" s="1" a="1"/>
  <c r="F25" i="9" s="1"/>
  <c r="D24" i="9" a="1"/>
  <c r="D24" i="9" s="1"/>
  <c r="A24" i="16"/>
  <c r="H24" i="16" s="1" a="1"/>
  <c r="H24" i="16" s="1"/>
  <c r="E23" i="16" a="1"/>
  <c r="E23" i="16" s="1"/>
  <c r="F23" i="16" a="1"/>
  <c r="F23" i="16" s="1"/>
  <c r="G23" i="15" a="1"/>
  <c r="G23" i="15" s="1"/>
  <c r="H24" i="9" a="1"/>
  <c r="H24" i="9" s="1"/>
  <c r="H23" i="15" a="1"/>
  <c r="H23" i="15" s="1"/>
  <c r="E24" i="9" a="1"/>
  <c r="E24" i="9" s="1"/>
  <c r="F24" i="9" a="1"/>
  <c r="F24" i="9" s="1"/>
  <c r="A24" i="15"/>
  <c r="D24" i="15" s="1" a="1"/>
  <c r="D24" i="15" s="1"/>
  <c r="E23" i="15" a="1"/>
  <c r="E23" i="15" s="1"/>
  <c r="D23" i="15" a="1"/>
  <c r="D23" i="15" s="1"/>
  <c r="E22" i="4" a="1"/>
  <c r="E22" i="4" s="1"/>
  <c r="D22" i="4" a="1"/>
  <c r="D22" i="4" s="1"/>
  <c r="A23" i="4"/>
  <c r="H22" i="4" a="1"/>
  <c r="H22" i="4" s="1"/>
  <c r="G22" i="4" a="1"/>
  <c r="G22" i="4" s="1"/>
  <c r="F22" i="4" a="1"/>
  <c r="F22" i="4" s="1"/>
  <c r="F22" i="8" a="1"/>
  <c r="F22" i="8" s="1"/>
  <c r="E22" i="8" a="1"/>
  <c r="E22" i="8" s="1"/>
  <c r="D22" i="8" a="1"/>
  <c r="D22" i="8" s="1"/>
  <c r="H22" i="8" a="1"/>
  <c r="H22" i="8" s="1"/>
  <c r="A23" i="8"/>
  <c r="G22" i="8" a="1"/>
  <c r="G22" i="8" s="1"/>
  <c r="E22" i="3" a="1"/>
  <c r="E22" i="3" s="1"/>
  <c r="D22" i="3" a="1"/>
  <c r="D22" i="3" s="1"/>
  <c r="H22" i="3" a="1"/>
  <c r="H22" i="3" s="1"/>
  <c r="F22" i="3" a="1"/>
  <c r="F22" i="3" s="1"/>
  <c r="G22" i="3" a="1"/>
  <c r="G22" i="3" s="1"/>
  <c r="A23" i="3"/>
  <c r="F22" i="6" a="1"/>
  <c r="F22" i="6" s="1"/>
  <c r="A23" i="6"/>
  <c r="G22" i="6" a="1"/>
  <c r="G22" i="6" s="1"/>
  <c r="E22" i="6" a="1"/>
  <c r="E22" i="6" s="1"/>
  <c r="D22" i="6" a="1"/>
  <c r="D22" i="6" s="1"/>
  <c r="H22" i="6" a="1"/>
  <c r="H22" i="6" s="1"/>
  <c r="H22" i="11" a="1"/>
  <c r="H22" i="11" s="1"/>
  <c r="G22" i="11" a="1"/>
  <c r="G22" i="11" s="1"/>
  <c r="F22" i="11" a="1"/>
  <c r="F22" i="11" s="1"/>
  <c r="E22" i="11" a="1"/>
  <c r="E22" i="11" s="1"/>
  <c r="D22" i="11" a="1"/>
  <c r="D22" i="11" s="1"/>
  <c r="A23" i="11"/>
  <c r="D22" i="17" a="1"/>
  <c r="D22" i="17" s="1"/>
  <c r="A23" i="17"/>
  <c r="H22" i="17" a="1"/>
  <c r="H22" i="17" s="1"/>
  <c r="E22" i="17" a="1"/>
  <c r="E22" i="17" s="1"/>
  <c r="G22" i="17" a="1"/>
  <c r="G22" i="17" s="1"/>
  <c r="F22" i="17" a="1"/>
  <c r="F22" i="17" s="1"/>
  <c r="H22" i="12" a="1"/>
  <c r="H22" i="12" s="1"/>
  <c r="A23" i="12"/>
  <c r="G22" i="12" a="1"/>
  <c r="G22" i="12" s="1"/>
  <c r="F22" i="12" a="1"/>
  <c r="F22" i="12" s="1"/>
  <c r="E22" i="12" a="1"/>
  <c r="E22" i="12" s="1"/>
  <c r="D22" i="12" a="1"/>
  <c r="D22" i="12" s="1"/>
  <c r="H22" i="5" a="1"/>
  <c r="H22" i="5" s="1"/>
  <c r="G22" i="5" a="1"/>
  <c r="G22" i="5" s="1"/>
  <c r="F22" i="5" a="1"/>
  <c r="F22" i="5" s="1"/>
  <c r="A23" i="5"/>
  <c r="E22" i="5" a="1"/>
  <c r="E22" i="5" s="1"/>
  <c r="D22" i="5" a="1"/>
  <c r="D22" i="5" s="1"/>
  <c r="D22" i="13" a="1"/>
  <c r="D22" i="13" s="1"/>
  <c r="H22" i="13" a="1"/>
  <c r="H22" i="13" s="1"/>
  <c r="G22" i="13" a="1"/>
  <c r="G22" i="13" s="1"/>
  <c r="F22" i="13" a="1"/>
  <c r="F22" i="13" s="1"/>
  <c r="A23" i="13"/>
  <c r="E22" i="13" a="1"/>
  <c r="E22" i="13" s="1"/>
  <c r="F22" i="18" a="1"/>
  <c r="F22" i="18" s="1"/>
  <c r="E22" i="18" a="1"/>
  <c r="E22" i="18" s="1"/>
  <c r="D22" i="18" a="1"/>
  <c r="D22" i="18" s="1"/>
  <c r="H22" i="18" a="1"/>
  <c r="H22" i="18" s="1"/>
  <c r="A23" i="18"/>
  <c r="G22" i="18" a="1"/>
  <c r="G22" i="18" s="1"/>
  <c r="D22" i="14" a="1"/>
  <c r="D22" i="14" s="1"/>
  <c r="H22" i="14" a="1"/>
  <c r="H22" i="14" s="1"/>
  <c r="G22" i="14" a="1"/>
  <c r="G22" i="14" s="1"/>
  <c r="F22" i="14" a="1"/>
  <c r="F22" i="14" s="1"/>
  <c r="E22" i="14" a="1"/>
  <c r="E22" i="14" s="1"/>
  <c r="A23" i="14"/>
  <c r="A114" i="25"/>
  <c r="F113" i="25" a="1"/>
  <c r="F113" i="25" s="1"/>
  <c r="E113" i="25" a="1"/>
  <c r="E113" i="25" s="1"/>
  <c r="C113" i="25" a="1"/>
  <c r="C113" i="25" s="1"/>
  <c r="X20" i="49"/>
  <c r="H24" i="7" a="1"/>
  <c r="H24" i="7" s="1"/>
  <c r="G24" i="7" a="1"/>
  <c r="G24" i="7" s="1"/>
  <c r="F24" i="7" a="1"/>
  <c r="F24" i="7" s="1"/>
  <c r="E24" i="7" a="1"/>
  <c r="E24" i="7" s="1"/>
  <c r="D24" i="7" a="1"/>
  <c r="D24" i="7" s="1"/>
  <c r="O22" i="49"/>
  <c r="V21" i="49" a="1"/>
  <c r="V21" i="49" s="1"/>
  <c r="R21" i="49" a="1"/>
  <c r="R21" i="49" s="1"/>
  <c r="Q21" i="49" a="1"/>
  <c r="Q21" i="49" s="1"/>
  <c r="U21" i="49" a="1"/>
  <c r="U21" i="49" s="1"/>
  <c r="W21" i="49" a="1"/>
  <c r="W21" i="49" s="1"/>
  <c r="S21" i="49" a="1"/>
  <c r="S21" i="49" s="1"/>
  <c r="Y21" i="49" a="1"/>
  <c r="Y21" i="49" s="1"/>
  <c r="T21" i="49" a="1"/>
  <c r="T21" i="49" s="1"/>
  <c r="Z21" i="49" a="1"/>
  <c r="Z21" i="49" s="1"/>
  <c r="E20" i="49" a="1"/>
  <c r="E20" i="49" s="1"/>
  <c r="I20" i="49" a="1"/>
  <c r="I20" i="49" s="1"/>
  <c r="F20" i="49" a="1"/>
  <c r="F20" i="49" s="1"/>
  <c r="J20" i="49" a="1"/>
  <c r="J20" i="49" s="1"/>
  <c r="G20" i="49" a="1"/>
  <c r="G20" i="49" s="1"/>
  <c r="K20" i="49" a="1"/>
  <c r="K20" i="49" s="1"/>
  <c r="H20" i="49" a="1"/>
  <c r="H20" i="49" s="1"/>
  <c r="L20" i="49" a="1"/>
  <c r="L20" i="49" s="1"/>
  <c r="A25" i="7"/>
  <c r="A1455" i="25" l="1"/>
  <c r="D1460" i="25"/>
  <c r="D1461" i="25" s="1"/>
  <c r="D1462" i="25" s="1"/>
  <c r="D1463" i="25" s="1"/>
  <c r="D1464" i="25" s="1"/>
  <c r="D1465" i="25" s="1"/>
  <c r="D1466" i="25" s="1"/>
  <c r="D1467" i="25" s="1"/>
  <c r="D1468" i="25" s="1"/>
  <c r="D1469" i="25" s="1"/>
  <c r="D1470" i="25" s="1"/>
  <c r="A1472" i="25" s="1"/>
  <c r="F1446" i="25" a="1"/>
  <c r="F1446" i="25" s="1"/>
  <c r="E1446" i="25" a="1"/>
  <c r="E1446" i="25" s="1"/>
  <c r="C1446" i="25" a="1"/>
  <c r="C1446" i="25" s="1"/>
  <c r="A1447" i="25"/>
  <c r="H24" i="10" a="1"/>
  <c r="H24" i="10" s="1"/>
  <c r="E24" i="10" a="1"/>
  <c r="E24" i="10" s="1"/>
  <c r="F24" i="10" a="1"/>
  <c r="F24" i="10" s="1"/>
  <c r="G24" i="10" a="1"/>
  <c r="G24" i="10" s="1"/>
  <c r="A25" i="10"/>
  <c r="F25" i="10" s="1" a="1"/>
  <c r="F25" i="10" s="1"/>
  <c r="C343" i="25" a="1"/>
  <c r="C343" i="25" s="1"/>
  <c r="F343" i="25" a="1"/>
  <c r="F343" i="25" s="1"/>
  <c r="E343" i="25" a="1"/>
  <c r="E343" i="25" s="1"/>
  <c r="A344" i="25"/>
  <c r="A357" i="25"/>
  <c r="C356" i="25" a="1"/>
  <c r="C356" i="25" s="1"/>
  <c r="E356" i="25" a="1"/>
  <c r="E356" i="25" s="1"/>
  <c r="F356" i="25" a="1"/>
  <c r="F356" i="25" s="1"/>
  <c r="F355" i="25" a="1"/>
  <c r="F355" i="25" s="1"/>
  <c r="E355" i="25" a="1"/>
  <c r="E355" i="25" s="1"/>
  <c r="C355" i="25" a="1"/>
  <c r="C355" i="25" s="1"/>
  <c r="H25" i="9" a="1"/>
  <c r="H25" i="9" s="1"/>
  <c r="A26" i="9"/>
  <c r="G26" i="9" s="1" a="1"/>
  <c r="G26" i="9" s="1"/>
  <c r="G25" i="9" a="1"/>
  <c r="G25" i="9" s="1"/>
  <c r="D25" i="9" a="1"/>
  <c r="D25" i="9" s="1"/>
  <c r="E25" i="9" a="1"/>
  <c r="E25" i="9" s="1"/>
  <c r="E24" i="16" a="1"/>
  <c r="E24" i="16" s="1"/>
  <c r="D24" i="16" a="1"/>
  <c r="D24" i="16" s="1"/>
  <c r="A25" i="16"/>
  <c r="H25" i="16" s="1" a="1"/>
  <c r="H25" i="16" s="1"/>
  <c r="F24" i="16" a="1"/>
  <c r="F24" i="16" s="1"/>
  <c r="G24" i="16" a="1"/>
  <c r="G24" i="16" s="1"/>
  <c r="H24" i="15" a="1"/>
  <c r="H24" i="15" s="1"/>
  <c r="G24" i="15" a="1"/>
  <c r="G24" i="15" s="1"/>
  <c r="E24" i="15" a="1"/>
  <c r="E24" i="15" s="1"/>
  <c r="F24" i="15" a="1"/>
  <c r="F24" i="15" s="1"/>
  <c r="A25" i="15"/>
  <c r="F25" i="15" s="1" a="1"/>
  <c r="F25" i="15" s="1"/>
  <c r="A24" i="14"/>
  <c r="D23" i="14" a="1"/>
  <c r="D23" i="14" s="1"/>
  <c r="H23" i="14" a="1"/>
  <c r="H23" i="14" s="1"/>
  <c r="G23" i="14" a="1"/>
  <c r="G23" i="14" s="1"/>
  <c r="F23" i="14" a="1"/>
  <c r="F23" i="14" s="1"/>
  <c r="E23" i="14" a="1"/>
  <c r="E23" i="14" s="1"/>
  <c r="E23" i="11" a="1"/>
  <c r="E23" i="11" s="1"/>
  <c r="D23" i="11" a="1"/>
  <c r="D23" i="11" s="1"/>
  <c r="H23" i="11" a="1"/>
  <c r="H23" i="11" s="1"/>
  <c r="G23" i="11" a="1"/>
  <c r="G23" i="11" s="1"/>
  <c r="A24" i="11"/>
  <c r="F23" i="11" a="1"/>
  <c r="F23" i="11" s="1"/>
  <c r="H23" i="3" a="1"/>
  <c r="H23" i="3" s="1"/>
  <c r="F23" i="3" a="1"/>
  <c r="F23" i="3" s="1"/>
  <c r="G23" i="3" a="1"/>
  <c r="G23" i="3" s="1"/>
  <c r="E23" i="3" a="1"/>
  <c r="E23" i="3" s="1"/>
  <c r="D23" i="3" a="1"/>
  <c r="D23" i="3" s="1"/>
  <c r="A24" i="3"/>
  <c r="A24" i="18"/>
  <c r="H23" i="18" a="1"/>
  <c r="H23" i="18" s="1"/>
  <c r="G23" i="18" a="1"/>
  <c r="G23" i="18" s="1"/>
  <c r="F23" i="18" a="1"/>
  <c r="F23" i="18" s="1"/>
  <c r="E23" i="18" a="1"/>
  <c r="E23" i="18" s="1"/>
  <c r="D23" i="18" a="1"/>
  <c r="D23" i="18" s="1"/>
  <c r="D23" i="13" a="1"/>
  <c r="D23" i="13" s="1"/>
  <c r="H23" i="13" a="1"/>
  <c r="H23" i="13" s="1"/>
  <c r="G23" i="13" a="1"/>
  <c r="G23" i="13" s="1"/>
  <c r="F23" i="13" a="1"/>
  <c r="F23" i="13" s="1"/>
  <c r="E23" i="13" a="1"/>
  <c r="E23" i="13" s="1"/>
  <c r="A24" i="13"/>
  <c r="H23" i="8" a="1"/>
  <c r="H23" i="8" s="1"/>
  <c r="A24" i="8"/>
  <c r="F23" i="8" a="1"/>
  <c r="F23" i="8" s="1"/>
  <c r="G23" i="8" a="1"/>
  <c r="G23" i="8" s="1"/>
  <c r="E23" i="8" a="1"/>
  <c r="E23" i="8" s="1"/>
  <c r="D23" i="8" a="1"/>
  <c r="D23" i="8" s="1"/>
  <c r="G23" i="5" a="1"/>
  <c r="G23" i="5" s="1"/>
  <c r="F23" i="5" a="1"/>
  <c r="F23" i="5" s="1"/>
  <c r="E23" i="5" a="1"/>
  <c r="E23" i="5" s="1"/>
  <c r="D23" i="5" a="1"/>
  <c r="D23" i="5" s="1"/>
  <c r="H23" i="5" a="1"/>
  <c r="H23" i="5" s="1"/>
  <c r="A24" i="5"/>
  <c r="F23" i="4" a="1"/>
  <c r="F23" i="4" s="1"/>
  <c r="D23" i="4" a="1"/>
  <c r="D23" i="4" s="1"/>
  <c r="E23" i="4" a="1"/>
  <c r="E23" i="4" s="1"/>
  <c r="A24" i="4"/>
  <c r="H23" i="4" a="1"/>
  <c r="H23" i="4" s="1"/>
  <c r="G23" i="4" a="1"/>
  <c r="G23" i="4" s="1"/>
  <c r="G23" i="12" a="1"/>
  <c r="G23" i="12" s="1"/>
  <c r="A24" i="12"/>
  <c r="F23" i="12" a="1"/>
  <c r="F23" i="12" s="1"/>
  <c r="E23" i="12" a="1"/>
  <c r="E23" i="12" s="1"/>
  <c r="D23" i="12" a="1"/>
  <c r="D23" i="12" s="1"/>
  <c r="H23" i="12" a="1"/>
  <c r="H23" i="12" s="1"/>
  <c r="E23" i="17" a="1"/>
  <c r="E23" i="17" s="1"/>
  <c r="D23" i="17" a="1"/>
  <c r="D23" i="17" s="1"/>
  <c r="H23" i="17" a="1"/>
  <c r="H23" i="17" s="1"/>
  <c r="A24" i="17"/>
  <c r="G23" i="17" a="1"/>
  <c r="G23" i="17" s="1"/>
  <c r="F23" i="17" a="1"/>
  <c r="F23" i="17" s="1"/>
  <c r="E23" i="6" a="1"/>
  <c r="E23" i="6" s="1"/>
  <c r="D23" i="6" a="1"/>
  <c r="D23" i="6" s="1"/>
  <c r="H23" i="6" a="1"/>
  <c r="H23" i="6" s="1"/>
  <c r="A24" i="6"/>
  <c r="F23" i="6" a="1"/>
  <c r="F23" i="6" s="1"/>
  <c r="G23" i="6" a="1"/>
  <c r="G23" i="6" s="1"/>
  <c r="X21" i="49"/>
  <c r="F114" i="25" a="1"/>
  <c r="F114" i="25" s="1"/>
  <c r="E114" i="25" a="1"/>
  <c r="E114" i="25" s="1"/>
  <c r="C114" i="25" a="1"/>
  <c r="C114" i="25" s="1"/>
  <c r="A115" i="25"/>
  <c r="H25" i="7" a="1"/>
  <c r="H25" i="7" s="1"/>
  <c r="G25" i="7" a="1"/>
  <c r="G25" i="7" s="1"/>
  <c r="F25" i="7" a="1"/>
  <c r="F25" i="7" s="1"/>
  <c r="E25" i="7" a="1"/>
  <c r="E25" i="7" s="1"/>
  <c r="D25" i="7" a="1"/>
  <c r="D25" i="7" s="1"/>
  <c r="O23" i="49"/>
  <c r="Y22" i="49" a="1"/>
  <c r="Y22" i="49" s="1"/>
  <c r="T22" i="49" a="1"/>
  <c r="T22" i="49" s="1"/>
  <c r="R22" i="49" a="1"/>
  <c r="R22" i="49" s="1"/>
  <c r="S22" i="49" a="1"/>
  <c r="S22" i="49" s="1"/>
  <c r="Q22" i="49" a="1"/>
  <c r="Q22" i="49" s="1"/>
  <c r="Z22" i="49" a="1"/>
  <c r="Z22" i="49" s="1"/>
  <c r="U22" i="49" a="1"/>
  <c r="U22" i="49" s="1"/>
  <c r="V22" i="49" a="1"/>
  <c r="V22" i="49" s="1"/>
  <c r="W22" i="49" a="1"/>
  <c r="W22" i="49" s="1"/>
  <c r="A26" i="7"/>
  <c r="C1455" i="25" l="1" a="1"/>
  <c r="C1455" i="25" s="1"/>
  <c r="F1455" i="25" a="1"/>
  <c r="F1455" i="25" s="1"/>
  <c r="A1456" i="25"/>
  <c r="E1455" i="25" a="1"/>
  <c r="E1455" i="25" s="1"/>
  <c r="A1473" i="25"/>
  <c r="F1472" i="25" a="1"/>
  <c r="F1472" i="25" s="1"/>
  <c r="E1472" i="25" a="1"/>
  <c r="E1472" i="25" s="1"/>
  <c r="C1472" i="25" a="1"/>
  <c r="C1472" i="25" s="1"/>
  <c r="F1447" i="25" a="1"/>
  <c r="F1447" i="25" s="1"/>
  <c r="E1447" i="25" a="1"/>
  <c r="E1447" i="25" s="1"/>
  <c r="C1447" i="25" a="1"/>
  <c r="C1447" i="25" s="1"/>
  <c r="A1448" i="25"/>
  <c r="H25" i="10" a="1"/>
  <c r="H25" i="10" s="1"/>
  <c r="A26" i="10"/>
  <c r="A27" i="10" s="1"/>
  <c r="G25" i="10" a="1"/>
  <c r="G25" i="10" s="1"/>
  <c r="D25" i="10" a="1"/>
  <c r="D25" i="10" s="1"/>
  <c r="E25" i="10" a="1"/>
  <c r="E25" i="10" s="1"/>
  <c r="F344" i="25" a="1"/>
  <c r="F344" i="25" s="1"/>
  <c r="E344" i="25" a="1"/>
  <c r="E344" i="25" s="1"/>
  <c r="C344" i="25" a="1"/>
  <c r="C344" i="25" s="1"/>
  <c r="A345" i="25"/>
  <c r="A358" i="25"/>
  <c r="F357" i="25" a="1"/>
  <c r="F357" i="25" s="1"/>
  <c r="E357" i="25" a="1"/>
  <c r="E357" i="25" s="1"/>
  <c r="C357" i="25" a="1"/>
  <c r="C357" i="25" s="1"/>
  <c r="A27" i="9"/>
  <c r="H27" i="9" s="1" a="1"/>
  <c r="H27" i="9" s="1"/>
  <c r="F26" i="9" a="1"/>
  <c r="F26" i="9" s="1"/>
  <c r="D26" i="9" a="1"/>
  <c r="D26" i="9" s="1"/>
  <c r="D25" i="16" a="1"/>
  <c r="D25" i="16" s="1"/>
  <c r="E26" i="9" a="1"/>
  <c r="E26" i="9" s="1"/>
  <c r="H26" i="9" a="1"/>
  <c r="H26" i="9" s="1"/>
  <c r="E25" i="16" a="1"/>
  <c r="E25" i="16" s="1"/>
  <c r="F25" i="16" a="1"/>
  <c r="F25" i="16" s="1"/>
  <c r="G25" i="16" a="1"/>
  <c r="G25" i="16" s="1"/>
  <c r="A26" i="16"/>
  <c r="H26" i="16" s="1" a="1"/>
  <c r="H26" i="16" s="1"/>
  <c r="D25" i="15" a="1"/>
  <c r="D25" i="15" s="1"/>
  <c r="G25" i="15" a="1"/>
  <c r="G25" i="15" s="1"/>
  <c r="A26" i="15"/>
  <c r="G26" i="15" s="1" a="1"/>
  <c r="G26" i="15" s="1"/>
  <c r="E25" i="15" a="1"/>
  <c r="E25" i="15" s="1"/>
  <c r="H25" i="15" a="1"/>
  <c r="H25" i="15" s="1"/>
  <c r="D24" i="5" a="1"/>
  <c r="D24" i="5" s="1"/>
  <c r="H24" i="5" a="1"/>
  <c r="H24" i="5" s="1"/>
  <c r="G24" i="5" a="1"/>
  <c r="G24" i="5" s="1"/>
  <c r="F24" i="5" a="1"/>
  <c r="F24" i="5" s="1"/>
  <c r="E24" i="5" a="1"/>
  <c r="E24" i="5" s="1"/>
  <c r="A25" i="5"/>
  <c r="G24" i="13" a="1"/>
  <c r="G24" i="13" s="1"/>
  <c r="E24" i="13" a="1"/>
  <c r="E24" i="13" s="1"/>
  <c r="F24" i="13" a="1"/>
  <c r="F24" i="13" s="1"/>
  <c r="D24" i="13" a="1"/>
  <c r="D24" i="13" s="1"/>
  <c r="H24" i="13" a="1"/>
  <c r="H24" i="13" s="1"/>
  <c r="A25" i="13"/>
  <c r="G24" i="3" a="1"/>
  <c r="G24" i="3" s="1"/>
  <c r="A25" i="3"/>
  <c r="E24" i="3" a="1"/>
  <c r="E24" i="3" s="1"/>
  <c r="F24" i="3" a="1"/>
  <c r="F24" i="3" s="1"/>
  <c r="D24" i="3" a="1"/>
  <c r="D24" i="3" s="1"/>
  <c r="H24" i="3" a="1"/>
  <c r="H24" i="3" s="1"/>
  <c r="G24" i="11" a="1"/>
  <c r="G24" i="11" s="1"/>
  <c r="F24" i="11" a="1"/>
  <c r="F24" i="11" s="1"/>
  <c r="E24" i="11" a="1"/>
  <c r="E24" i="11" s="1"/>
  <c r="D24" i="11" a="1"/>
  <c r="D24" i="11" s="1"/>
  <c r="H24" i="11" a="1"/>
  <c r="H24" i="11" s="1"/>
  <c r="A25" i="11"/>
  <c r="E24" i="6" a="1"/>
  <c r="E24" i="6" s="1"/>
  <c r="D24" i="6" a="1"/>
  <c r="D24" i="6" s="1"/>
  <c r="A25" i="6"/>
  <c r="H24" i="6" a="1"/>
  <c r="H24" i="6" s="1"/>
  <c r="F24" i="6" a="1"/>
  <c r="F24" i="6" s="1"/>
  <c r="G24" i="6" a="1"/>
  <c r="G24" i="6" s="1"/>
  <c r="E24" i="17" a="1"/>
  <c r="E24" i="17" s="1"/>
  <c r="A25" i="17"/>
  <c r="D24" i="17" a="1"/>
  <c r="D24" i="17" s="1"/>
  <c r="H24" i="17" a="1"/>
  <c r="H24" i="17" s="1"/>
  <c r="F24" i="17" a="1"/>
  <c r="F24" i="17" s="1"/>
  <c r="G24" i="17" a="1"/>
  <c r="G24" i="17" s="1"/>
  <c r="H24" i="4" a="1"/>
  <c r="H24" i="4" s="1"/>
  <c r="A25" i="4"/>
  <c r="G24" i="4" a="1"/>
  <c r="G24" i="4" s="1"/>
  <c r="F24" i="4" a="1"/>
  <c r="F24" i="4" s="1"/>
  <c r="D24" i="4" a="1"/>
  <c r="D24" i="4" s="1"/>
  <c r="E24" i="4" a="1"/>
  <c r="E24" i="4" s="1"/>
  <c r="H24" i="12" a="1"/>
  <c r="H24" i="12" s="1"/>
  <c r="G24" i="12" a="1"/>
  <c r="G24" i="12" s="1"/>
  <c r="F24" i="12" a="1"/>
  <c r="F24" i="12" s="1"/>
  <c r="E24" i="12" a="1"/>
  <c r="E24" i="12" s="1"/>
  <c r="A25" i="12"/>
  <c r="D24" i="12" a="1"/>
  <c r="D24" i="12" s="1"/>
  <c r="H24" i="8" a="1"/>
  <c r="H24" i="8" s="1"/>
  <c r="G24" i="8" a="1"/>
  <c r="G24" i="8" s="1"/>
  <c r="F24" i="8" a="1"/>
  <c r="F24" i="8" s="1"/>
  <c r="A25" i="8"/>
  <c r="E24" i="8" a="1"/>
  <c r="E24" i="8" s="1"/>
  <c r="D24" i="8" a="1"/>
  <c r="D24" i="8" s="1"/>
  <c r="F24" i="18" a="1"/>
  <c r="F24" i="18" s="1"/>
  <c r="A25" i="18"/>
  <c r="E24" i="18" a="1"/>
  <c r="E24" i="18" s="1"/>
  <c r="D24" i="18" a="1"/>
  <c r="D24" i="18" s="1"/>
  <c r="G24" i="18" a="1"/>
  <c r="G24" i="18" s="1"/>
  <c r="H24" i="18" a="1"/>
  <c r="H24" i="18" s="1"/>
  <c r="F24" i="14" a="1"/>
  <c r="F24" i="14" s="1"/>
  <c r="E24" i="14" a="1"/>
  <c r="E24" i="14" s="1"/>
  <c r="D24" i="14" a="1"/>
  <c r="D24" i="14" s="1"/>
  <c r="A25" i="14"/>
  <c r="H24" i="14" a="1"/>
  <c r="H24" i="14" s="1"/>
  <c r="G24" i="14" a="1"/>
  <c r="G24" i="14" s="1"/>
  <c r="F115" i="25" a="1"/>
  <c r="F115" i="25" s="1"/>
  <c r="E115" i="25" a="1"/>
  <c r="E115" i="25" s="1"/>
  <c r="C115" i="25" a="1"/>
  <c r="C115" i="25" s="1"/>
  <c r="A116" i="25"/>
  <c r="X22" i="49"/>
  <c r="H26" i="7" a="1"/>
  <c r="H26" i="7" s="1"/>
  <c r="G26" i="7" a="1"/>
  <c r="G26" i="7" s="1"/>
  <c r="F26" i="7" a="1"/>
  <c r="F26" i="7" s="1"/>
  <c r="E26" i="7" a="1"/>
  <c r="E26" i="7" s="1"/>
  <c r="D26" i="7" a="1"/>
  <c r="D26" i="7" s="1"/>
  <c r="O24" i="49"/>
  <c r="V23" i="49" a="1"/>
  <c r="V23" i="49" s="1"/>
  <c r="Q23" i="49" a="1"/>
  <c r="Q23" i="49" s="1"/>
  <c r="W23" i="49" a="1"/>
  <c r="W23" i="49" s="1"/>
  <c r="R23" i="49" a="1"/>
  <c r="R23" i="49" s="1"/>
  <c r="Y23" i="49" a="1"/>
  <c r="Y23" i="49" s="1"/>
  <c r="S23" i="49" a="1"/>
  <c r="S23" i="49" s="1"/>
  <c r="U23" i="49" a="1"/>
  <c r="U23" i="49" s="1"/>
  <c r="T23" i="49" a="1"/>
  <c r="T23" i="49" s="1"/>
  <c r="Z23" i="49" a="1"/>
  <c r="Z23" i="49" s="1"/>
  <c r="A27" i="7"/>
  <c r="C1456" i="25" l="1" a="1"/>
  <c r="C1456" i="25" s="1"/>
  <c r="F1456" i="25" a="1"/>
  <c r="F1456" i="25" s="1"/>
  <c r="A1457" i="25"/>
  <c r="E1456" i="25" a="1"/>
  <c r="E1456" i="25" s="1"/>
  <c r="E1473" i="25" a="1"/>
  <c r="E1473" i="25" s="1"/>
  <c r="C1473" i="25" a="1"/>
  <c r="C1473" i="25" s="1"/>
  <c r="F1473" i="25" a="1"/>
  <c r="F1473" i="25" s="1"/>
  <c r="D1477" i="25"/>
  <c r="D1478" i="25" s="1"/>
  <c r="D1479" i="25" s="1"/>
  <c r="D1480" i="25" s="1"/>
  <c r="D1481" i="25" s="1"/>
  <c r="D1482" i="25" s="1"/>
  <c r="D1483" i="25" s="1"/>
  <c r="D1484" i="25" s="1"/>
  <c r="D1485" i="25" s="1"/>
  <c r="D1486" i="25" s="1"/>
  <c r="D1487" i="25" s="1"/>
  <c r="F1448" i="25" a="1"/>
  <c r="F1448" i="25" s="1"/>
  <c r="E1448" i="25" a="1"/>
  <c r="E1448" i="25" s="1"/>
  <c r="C1448" i="25" a="1"/>
  <c r="C1448" i="25" s="1"/>
  <c r="A1449" i="25"/>
  <c r="H26" i="10" a="1"/>
  <c r="H26" i="10" s="1"/>
  <c r="E26" i="10" a="1"/>
  <c r="E26" i="10" s="1"/>
  <c r="F26" i="10" a="1"/>
  <c r="F26" i="10" s="1"/>
  <c r="G26" i="10" a="1"/>
  <c r="G26" i="10" s="1"/>
  <c r="D26" i="10" a="1"/>
  <c r="D26" i="10" s="1"/>
  <c r="F345" i="25" a="1"/>
  <c r="F345" i="25" s="1"/>
  <c r="E345" i="25" a="1"/>
  <c r="E345" i="25" s="1"/>
  <c r="A346" i="25"/>
  <c r="C345" i="25" a="1"/>
  <c r="C345" i="25" s="1"/>
  <c r="A359" i="25"/>
  <c r="C358" i="25" a="1"/>
  <c r="C358" i="25" s="1"/>
  <c r="E358" i="25" a="1"/>
  <c r="E358" i="25" s="1"/>
  <c r="F358" i="25" a="1"/>
  <c r="F358" i="25" s="1"/>
  <c r="F27" i="9" a="1"/>
  <c r="F27" i="9" s="1"/>
  <c r="G27" i="9" a="1"/>
  <c r="G27" i="9" s="1"/>
  <c r="A28" i="9"/>
  <c r="D28" i="9" s="1" a="1"/>
  <c r="D28" i="9" s="1"/>
  <c r="E27" i="9" a="1"/>
  <c r="E27" i="9" s="1"/>
  <c r="D27" i="9" a="1"/>
  <c r="D27" i="9" s="1"/>
  <c r="A27" i="16"/>
  <c r="D27" i="16" s="1" a="1"/>
  <c r="D27" i="16" s="1"/>
  <c r="D26" i="16" a="1"/>
  <c r="D26" i="16" s="1"/>
  <c r="E26" i="16" a="1"/>
  <c r="E26" i="16" s="1"/>
  <c r="F26" i="16" a="1"/>
  <c r="F26" i="16" s="1"/>
  <c r="G26" i="16" a="1"/>
  <c r="G26" i="16" s="1"/>
  <c r="E26" i="15" a="1"/>
  <c r="E26" i="15" s="1"/>
  <c r="A27" i="15"/>
  <c r="G27" i="15" s="1" a="1"/>
  <c r="G27" i="15" s="1"/>
  <c r="D26" i="15" a="1"/>
  <c r="D26" i="15" s="1"/>
  <c r="F26" i="15" a="1"/>
  <c r="F26" i="15" s="1"/>
  <c r="H26" i="15" a="1"/>
  <c r="H26" i="15" s="1"/>
  <c r="E25" i="5" a="1"/>
  <c r="E25" i="5" s="1"/>
  <c r="D25" i="5" a="1"/>
  <c r="D25" i="5" s="1"/>
  <c r="A26" i="5"/>
  <c r="H25" i="5" a="1"/>
  <c r="H25" i="5" s="1"/>
  <c r="F25" i="5" a="1"/>
  <c r="F25" i="5" s="1"/>
  <c r="G25" i="5" a="1"/>
  <c r="G25" i="5" s="1"/>
  <c r="F25" i="12" a="1"/>
  <c r="F25" i="12" s="1"/>
  <c r="A26" i="12"/>
  <c r="E25" i="12" a="1"/>
  <c r="E25" i="12" s="1"/>
  <c r="D25" i="12" a="1"/>
  <c r="D25" i="12" s="1"/>
  <c r="H25" i="12" a="1"/>
  <c r="H25" i="12" s="1"/>
  <c r="G25" i="12" a="1"/>
  <c r="G25" i="12" s="1"/>
  <c r="E25" i="14" a="1"/>
  <c r="E25" i="14" s="1"/>
  <c r="D25" i="14" a="1"/>
  <c r="D25" i="14" s="1"/>
  <c r="H25" i="14" a="1"/>
  <c r="H25" i="14" s="1"/>
  <c r="F25" i="14" a="1"/>
  <c r="F25" i="14" s="1"/>
  <c r="G25" i="14" a="1"/>
  <c r="G25" i="14" s="1"/>
  <c r="A26" i="14"/>
  <c r="F25" i="8" a="1"/>
  <c r="F25" i="8" s="1"/>
  <c r="E25" i="8" a="1"/>
  <c r="E25" i="8" s="1"/>
  <c r="A26" i="8"/>
  <c r="D25" i="8" a="1"/>
  <c r="D25" i="8" s="1"/>
  <c r="G25" i="8" a="1"/>
  <c r="G25" i="8" s="1"/>
  <c r="H25" i="8" a="1"/>
  <c r="H25" i="8" s="1"/>
  <c r="G25" i="11" a="1"/>
  <c r="G25" i="11" s="1"/>
  <c r="F25" i="11" a="1"/>
  <c r="F25" i="11" s="1"/>
  <c r="A26" i="11"/>
  <c r="E25" i="11" a="1"/>
  <c r="E25" i="11" s="1"/>
  <c r="D25" i="11" a="1"/>
  <c r="D25" i="11" s="1"/>
  <c r="H25" i="11" a="1"/>
  <c r="H25" i="11" s="1"/>
  <c r="E25" i="6" a="1"/>
  <c r="E25" i="6" s="1"/>
  <c r="D25" i="6" a="1"/>
  <c r="D25" i="6" s="1"/>
  <c r="H25" i="6" a="1"/>
  <c r="H25" i="6" s="1"/>
  <c r="A26" i="6"/>
  <c r="G25" i="6" a="1"/>
  <c r="G25" i="6" s="1"/>
  <c r="F25" i="6" a="1"/>
  <c r="F25" i="6" s="1"/>
  <c r="H25" i="13" a="1"/>
  <c r="H25" i="13" s="1"/>
  <c r="G25" i="13" a="1"/>
  <c r="G25" i="13" s="1"/>
  <c r="F25" i="13" a="1"/>
  <c r="F25" i="13" s="1"/>
  <c r="E25" i="13" a="1"/>
  <c r="E25" i="13" s="1"/>
  <c r="A26" i="13"/>
  <c r="D25" i="13" a="1"/>
  <c r="D25" i="13" s="1"/>
  <c r="H25" i="18" a="1"/>
  <c r="H25" i="18" s="1"/>
  <c r="G25" i="18" a="1"/>
  <c r="G25" i="18" s="1"/>
  <c r="F25" i="18" a="1"/>
  <c r="F25" i="18" s="1"/>
  <c r="E25" i="18" a="1"/>
  <c r="E25" i="18" s="1"/>
  <c r="A26" i="18"/>
  <c r="D25" i="18" a="1"/>
  <c r="D25" i="18" s="1"/>
  <c r="D25" i="4" a="1"/>
  <c r="D25" i="4" s="1"/>
  <c r="H25" i="4" a="1"/>
  <c r="H25" i="4" s="1"/>
  <c r="G25" i="4" a="1"/>
  <c r="G25" i="4" s="1"/>
  <c r="A26" i="4"/>
  <c r="F25" i="4" a="1"/>
  <c r="F25" i="4" s="1"/>
  <c r="E25" i="4" a="1"/>
  <c r="E25" i="4" s="1"/>
  <c r="A26" i="17"/>
  <c r="H25" i="17" a="1"/>
  <c r="H25" i="17" s="1"/>
  <c r="G25" i="17" a="1"/>
  <c r="G25" i="17" s="1"/>
  <c r="F25" i="17" a="1"/>
  <c r="F25" i="17" s="1"/>
  <c r="E25" i="17" a="1"/>
  <c r="E25" i="17" s="1"/>
  <c r="D25" i="17" a="1"/>
  <c r="D25" i="17" s="1"/>
  <c r="H25" i="3" a="1"/>
  <c r="H25" i="3" s="1"/>
  <c r="G25" i="3" a="1"/>
  <c r="G25" i="3" s="1"/>
  <c r="F25" i="3" a="1"/>
  <c r="F25" i="3" s="1"/>
  <c r="A26" i="3"/>
  <c r="E25" i="3" a="1"/>
  <c r="E25" i="3" s="1"/>
  <c r="D25" i="3" a="1"/>
  <c r="D25" i="3" s="1"/>
  <c r="X23" i="49"/>
  <c r="F116" i="25" a="1"/>
  <c r="F116" i="25" s="1"/>
  <c r="E116" i="25" a="1"/>
  <c r="E116" i="25" s="1"/>
  <c r="C116" i="25" a="1"/>
  <c r="C116" i="25" s="1"/>
  <c r="A117" i="25"/>
  <c r="H27" i="7" a="1"/>
  <c r="H27" i="7" s="1"/>
  <c r="G27" i="7" a="1"/>
  <c r="G27" i="7" s="1"/>
  <c r="F27" i="7" a="1"/>
  <c r="F27" i="7" s="1"/>
  <c r="E27" i="7" a="1"/>
  <c r="E27" i="7" s="1"/>
  <c r="D27" i="7" a="1"/>
  <c r="D27" i="7" s="1"/>
  <c r="H27" i="10" a="1"/>
  <c r="H27" i="10" s="1"/>
  <c r="G27" i="10" a="1"/>
  <c r="G27" i="10" s="1"/>
  <c r="F27" i="10" a="1"/>
  <c r="F27" i="10" s="1"/>
  <c r="E27" i="10" a="1"/>
  <c r="E27" i="10" s="1"/>
  <c r="D27" i="10" a="1"/>
  <c r="D27" i="10" s="1"/>
  <c r="O25" i="49"/>
  <c r="S24" i="49" a="1"/>
  <c r="S24" i="49" s="1"/>
  <c r="Y24" i="49" a="1"/>
  <c r="Y24" i="49" s="1"/>
  <c r="W24" i="49" a="1"/>
  <c r="W24" i="49" s="1"/>
  <c r="Z24" i="49" a="1"/>
  <c r="Z24" i="49" s="1"/>
  <c r="T24" i="49" a="1"/>
  <c r="T24" i="49" s="1"/>
  <c r="U24" i="49" a="1"/>
  <c r="U24" i="49" s="1"/>
  <c r="Q24" i="49" a="1"/>
  <c r="Q24" i="49" s="1"/>
  <c r="V24" i="49" a="1"/>
  <c r="V24" i="49" s="1"/>
  <c r="R24" i="49" a="1"/>
  <c r="R24" i="49" s="1"/>
  <c r="A28" i="7"/>
  <c r="A28" i="10"/>
  <c r="C1457" i="25" l="1" a="1"/>
  <c r="C1457" i="25" s="1"/>
  <c r="F1457" i="25" a="1"/>
  <c r="F1457" i="25" s="1"/>
  <c r="A1458" i="25"/>
  <c r="E1457" i="25" a="1"/>
  <c r="E1457" i="25" s="1"/>
  <c r="A1489" i="25"/>
  <c r="A1474" i="25"/>
  <c r="F1449" i="25" a="1"/>
  <c r="F1449" i="25" s="1"/>
  <c r="E1449" i="25" a="1"/>
  <c r="E1449" i="25" s="1"/>
  <c r="C1449" i="25" a="1"/>
  <c r="C1449" i="25" s="1"/>
  <c r="A1450" i="25"/>
  <c r="H28" i="9" a="1"/>
  <c r="H28" i="9" s="1"/>
  <c r="F346" i="25" a="1"/>
  <c r="F346" i="25" s="1"/>
  <c r="E346" i="25" a="1"/>
  <c r="E346" i="25" s="1"/>
  <c r="C346" i="25" a="1"/>
  <c r="C346" i="25" s="1"/>
  <c r="A347" i="25"/>
  <c r="G28" i="9" a="1"/>
  <c r="G28" i="9" s="1"/>
  <c r="A360" i="25"/>
  <c r="F359" i="25" a="1"/>
  <c r="F359" i="25" s="1"/>
  <c r="E359" i="25" a="1"/>
  <c r="E359" i="25" s="1"/>
  <c r="C359" i="25" a="1"/>
  <c r="C359" i="25" s="1"/>
  <c r="E28" i="9" a="1"/>
  <c r="E28" i="9" s="1"/>
  <c r="A29" i="9"/>
  <c r="E29" i="9" s="1" a="1"/>
  <c r="E29" i="9" s="1"/>
  <c r="F28" i="9" a="1"/>
  <c r="F28" i="9" s="1"/>
  <c r="F27" i="16" a="1"/>
  <c r="F27" i="16" s="1"/>
  <c r="A28" i="16"/>
  <c r="H28" i="16" s="1" a="1"/>
  <c r="H28" i="16" s="1"/>
  <c r="A28" i="15"/>
  <c r="E28" i="15" s="1" a="1"/>
  <c r="E28" i="15" s="1"/>
  <c r="E27" i="16" a="1"/>
  <c r="E27" i="16" s="1"/>
  <c r="H27" i="16" a="1"/>
  <c r="H27" i="16" s="1"/>
  <c r="G27" i="16" a="1"/>
  <c r="G27" i="16" s="1"/>
  <c r="F27" i="15" a="1"/>
  <c r="F27" i="15" s="1"/>
  <c r="H27" i="15" a="1"/>
  <c r="H27" i="15" s="1"/>
  <c r="D27" i="15" a="1"/>
  <c r="D27" i="15" s="1"/>
  <c r="E27" i="15" a="1"/>
  <c r="E27" i="15" s="1"/>
  <c r="H26" i="14" a="1"/>
  <c r="H26" i="14" s="1"/>
  <c r="A27" i="14"/>
  <c r="G26" i="14" a="1"/>
  <c r="G26" i="14" s="1"/>
  <c r="F26" i="14" a="1"/>
  <c r="F26" i="14" s="1"/>
  <c r="E26" i="14" a="1"/>
  <c r="E26" i="14" s="1"/>
  <c r="D26" i="14" a="1"/>
  <c r="D26" i="14" s="1"/>
  <c r="H26" i="18" a="1"/>
  <c r="H26" i="18" s="1"/>
  <c r="A27" i="18"/>
  <c r="G26" i="18" a="1"/>
  <c r="G26" i="18" s="1"/>
  <c r="F26" i="18" a="1"/>
  <c r="F26" i="18" s="1"/>
  <c r="E26" i="18" a="1"/>
  <c r="E26" i="18" s="1"/>
  <c r="D26" i="18" a="1"/>
  <c r="D26" i="18" s="1"/>
  <c r="H26" i="13" a="1"/>
  <c r="H26" i="13" s="1"/>
  <c r="G26" i="13" a="1"/>
  <c r="G26" i="13" s="1"/>
  <c r="F26" i="13" a="1"/>
  <c r="F26" i="13" s="1"/>
  <c r="A27" i="13"/>
  <c r="E26" i="13" a="1"/>
  <c r="E26" i="13" s="1"/>
  <c r="D26" i="13" a="1"/>
  <c r="D26" i="13" s="1"/>
  <c r="H26" i="3" a="1"/>
  <c r="H26" i="3" s="1"/>
  <c r="A27" i="3"/>
  <c r="G26" i="3" a="1"/>
  <c r="G26" i="3" s="1"/>
  <c r="F26" i="3" a="1"/>
  <c r="F26" i="3" s="1"/>
  <c r="E26" i="3" a="1"/>
  <c r="E26" i="3" s="1"/>
  <c r="D26" i="3" a="1"/>
  <c r="D26" i="3" s="1"/>
  <c r="D26" i="4" a="1"/>
  <c r="D26" i="4" s="1"/>
  <c r="A27" i="4"/>
  <c r="H26" i="4" a="1"/>
  <c r="H26" i="4" s="1"/>
  <c r="G26" i="4" a="1"/>
  <c r="G26" i="4" s="1"/>
  <c r="F26" i="4" a="1"/>
  <c r="F26" i="4" s="1"/>
  <c r="E26" i="4" a="1"/>
  <c r="E26" i="4" s="1"/>
  <c r="D26" i="6" a="1"/>
  <c r="D26" i="6" s="1"/>
  <c r="A27" i="6"/>
  <c r="H26" i="6" a="1"/>
  <c r="H26" i="6" s="1"/>
  <c r="E26" i="6" a="1"/>
  <c r="E26" i="6" s="1"/>
  <c r="G26" i="6" a="1"/>
  <c r="G26" i="6" s="1"/>
  <c r="F26" i="6" a="1"/>
  <c r="F26" i="6" s="1"/>
  <c r="F26" i="11" a="1"/>
  <c r="F26" i="11" s="1"/>
  <c r="G26" i="11" a="1"/>
  <c r="G26" i="11" s="1"/>
  <c r="E26" i="11" a="1"/>
  <c r="E26" i="11" s="1"/>
  <c r="A27" i="11"/>
  <c r="D26" i="11" a="1"/>
  <c r="D26" i="11" s="1"/>
  <c r="H26" i="11" a="1"/>
  <c r="H26" i="11" s="1"/>
  <c r="G26" i="8" a="1"/>
  <c r="G26" i="8" s="1"/>
  <c r="F26" i="8" a="1"/>
  <c r="F26" i="8" s="1"/>
  <c r="A27" i="8"/>
  <c r="E26" i="8" a="1"/>
  <c r="E26" i="8" s="1"/>
  <c r="D26" i="8" a="1"/>
  <c r="D26" i="8" s="1"/>
  <c r="H26" i="8" a="1"/>
  <c r="H26" i="8" s="1"/>
  <c r="G26" i="5" a="1"/>
  <c r="G26" i="5" s="1"/>
  <c r="A27" i="5"/>
  <c r="F26" i="5" a="1"/>
  <c r="F26" i="5" s="1"/>
  <c r="E26" i="5" a="1"/>
  <c r="E26" i="5" s="1"/>
  <c r="D26" i="5" a="1"/>
  <c r="D26" i="5" s="1"/>
  <c r="H26" i="5" a="1"/>
  <c r="H26" i="5" s="1"/>
  <c r="E26" i="12" a="1"/>
  <c r="E26" i="12" s="1"/>
  <c r="D26" i="12" a="1"/>
  <c r="D26" i="12" s="1"/>
  <c r="H26" i="12" a="1"/>
  <c r="H26" i="12" s="1"/>
  <c r="F26" i="12" a="1"/>
  <c r="F26" i="12" s="1"/>
  <c r="G26" i="12" a="1"/>
  <c r="G26" i="12" s="1"/>
  <c r="A27" i="12"/>
  <c r="F26" i="17" a="1"/>
  <c r="F26" i="17" s="1"/>
  <c r="E26" i="17" a="1"/>
  <c r="E26" i="17" s="1"/>
  <c r="A27" i="17"/>
  <c r="D26" i="17" a="1"/>
  <c r="D26" i="17" s="1"/>
  <c r="G26" i="17" a="1"/>
  <c r="G26" i="17" s="1"/>
  <c r="H26" i="17" a="1"/>
  <c r="H26" i="17" s="1"/>
  <c r="X24" i="49"/>
  <c r="F117" i="25" a="1"/>
  <c r="F117" i="25" s="1"/>
  <c r="E117" i="25" a="1"/>
  <c r="E117" i="25" s="1"/>
  <c r="C117" i="25" a="1"/>
  <c r="C117" i="25" s="1"/>
  <c r="A118" i="25"/>
  <c r="H28" i="10" a="1"/>
  <c r="H28" i="10" s="1"/>
  <c r="G28" i="10" a="1"/>
  <c r="G28" i="10" s="1"/>
  <c r="F28" i="10" a="1"/>
  <c r="F28" i="10" s="1"/>
  <c r="E28" i="10" a="1"/>
  <c r="E28" i="10" s="1"/>
  <c r="D28" i="10" a="1"/>
  <c r="D28" i="10" s="1"/>
  <c r="H28" i="7" a="1"/>
  <c r="H28" i="7" s="1"/>
  <c r="G28" i="7" a="1"/>
  <c r="G28" i="7" s="1"/>
  <c r="F28" i="7" a="1"/>
  <c r="F28" i="7" s="1"/>
  <c r="E28" i="7" a="1"/>
  <c r="E28" i="7" s="1"/>
  <c r="D28" i="7" a="1"/>
  <c r="D28" i="7" s="1"/>
  <c r="O26" i="49"/>
  <c r="Q25" i="49" a="1"/>
  <c r="Q25" i="49" s="1"/>
  <c r="U25" i="49" a="1"/>
  <c r="U25" i="49" s="1"/>
  <c r="V25" i="49" a="1"/>
  <c r="V25" i="49" s="1"/>
  <c r="Z25" i="49" a="1"/>
  <c r="Z25" i="49" s="1"/>
  <c r="W25" i="49" a="1"/>
  <c r="W25" i="49" s="1"/>
  <c r="S25" i="49" a="1"/>
  <c r="S25" i="49" s="1"/>
  <c r="R25" i="49" a="1"/>
  <c r="R25" i="49" s="1"/>
  <c r="Y25" i="49" a="1"/>
  <c r="Y25" i="49" s="1"/>
  <c r="T25" i="49" a="1"/>
  <c r="T25" i="49" s="1"/>
  <c r="A29" i="10"/>
  <c r="A29" i="7"/>
  <c r="E1458" i="25" l="1" a="1"/>
  <c r="E1458" i="25" s="1"/>
  <c r="C1458" i="25" a="1"/>
  <c r="C1458" i="25" s="1"/>
  <c r="F1458" i="25" a="1"/>
  <c r="F1458" i="25" s="1"/>
  <c r="A1459" i="25"/>
  <c r="C1474" i="25" a="1"/>
  <c r="C1474" i="25" s="1"/>
  <c r="F1474" i="25" a="1"/>
  <c r="F1474" i="25" s="1"/>
  <c r="A1475" i="25"/>
  <c r="E1474" i="25" a="1"/>
  <c r="E1474" i="25" s="1"/>
  <c r="E1489" i="25" a="1"/>
  <c r="E1489" i="25" s="1"/>
  <c r="C1489" i="25" a="1"/>
  <c r="C1489" i="25" s="1"/>
  <c r="F1489" i="25" a="1"/>
  <c r="F1489" i="25" s="1"/>
  <c r="A1490" i="25"/>
  <c r="F1450" i="25" a="1"/>
  <c r="F1450" i="25" s="1"/>
  <c r="E1450" i="25" a="1"/>
  <c r="E1450" i="25" s="1"/>
  <c r="C1450" i="25" a="1"/>
  <c r="C1450" i="25" s="1"/>
  <c r="A1451" i="25"/>
  <c r="C347" i="25" a="1"/>
  <c r="C347" i="25" s="1"/>
  <c r="A348" i="25"/>
  <c r="F347" i="25" a="1"/>
  <c r="F347" i="25" s="1"/>
  <c r="E347" i="25" a="1"/>
  <c r="E347" i="25" s="1"/>
  <c r="A361" i="25"/>
  <c r="C360" i="25" a="1"/>
  <c r="C360" i="25" s="1"/>
  <c r="E360" i="25" a="1"/>
  <c r="E360" i="25" s="1"/>
  <c r="F360" i="25" a="1"/>
  <c r="F360" i="25" s="1"/>
  <c r="H29" i="9" a="1"/>
  <c r="H29" i="9" s="1"/>
  <c r="F29" i="9" a="1"/>
  <c r="F29" i="9" s="1"/>
  <c r="D29" i="9" a="1"/>
  <c r="D29" i="9" s="1"/>
  <c r="G29" i="9" a="1"/>
  <c r="G29" i="9" s="1"/>
  <c r="A30" i="9"/>
  <c r="H30" i="9" s="1" a="1"/>
  <c r="H30" i="9" s="1"/>
  <c r="E28" i="16" a="1"/>
  <c r="E28" i="16" s="1"/>
  <c r="F28" i="15" a="1"/>
  <c r="F28" i="15" s="1"/>
  <c r="F28" i="16" a="1"/>
  <c r="F28" i="16" s="1"/>
  <c r="D28" i="16" a="1"/>
  <c r="D28" i="16" s="1"/>
  <c r="A29" i="15"/>
  <c r="G29" i="15" s="1" a="1"/>
  <c r="G29" i="15" s="1"/>
  <c r="D28" i="15" a="1"/>
  <c r="D28" i="15" s="1"/>
  <c r="G28" i="16" a="1"/>
  <c r="G28" i="16" s="1"/>
  <c r="A29" i="16"/>
  <c r="E29" i="16" s="1" a="1"/>
  <c r="E29" i="16" s="1"/>
  <c r="G28" i="15" a="1"/>
  <c r="G28" i="15" s="1"/>
  <c r="H28" i="15" a="1"/>
  <c r="H28" i="15" s="1"/>
  <c r="A28" i="12"/>
  <c r="G27" i="12" a="1"/>
  <c r="G27" i="12" s="1"/>
  <c r="F27" i="12" a="1"/>
  <c r="F27" i="12" s="1"/>
  <c r="D27" i="12" a="1"/>
  <c r="D27" i="12" s="1"/>
  <c r="H27" i="12" a="1"/>
  <c r="H27" i="12" s="1"/>
  <c r="E27" i="12" a="1"/>
  <c r="E27" i="12" s="1"/>
  <c r="E27" i="11" a="1"/>
  <c r="E27" i="11" s="1"/>
  <c r="D27" i="11" a="1"/>
  <c r="D27" i="11" s="1"/>
  <c r="H27" i="11" a="1"/>
  <c r="H27" i="11" s="1"/>
  <c r="G27" i="11" a="1"/>
  <c r="G27" i="11" s="1"/>
  <c r="A28" i="11"/>
  <c r="F27" i="11" a="1"/>
  <c r="F27" i="11" s="1"/>
  <c r="F27" i="13" a="1"/>
  <c r="F27" i="13" s="1"/>
  <c r="A28" i="13"/>
  <c r="D27" i="13" a="1"/>
  <c r="D27" i="13" s="1"/>
  <c r="G27" i="13" a="1"/>
  <c r="G27" i="13" s="1"/>
  <c r="H27" i="13" a="1"/>
  <c r="H27" i="13" s="1"/>
  <c r="E27" i="13" a="1"/>
  <c r="E27" i="13" s="1"/>
  <c r="H27" i="17" a="1"/>
  <c r="H27" i="17" s="1"/>
  <c r="F27" i="17" a="1"/>
  <c r="F27" i="17" s="1"/>
  <c r="E27" i="17" a="1"/>
  <c r="E27" i="17" s="1"/>
  <c r="G27" i="17" a="1"/>
  <c r="G27" i="17" s="1"/>
  <c r="D27" i="17" a="1"/>
  <c r="D27" i="17" s="1"/>
  <c r="A28" i="17"/>
  <c r="H27" i="8" a="1"/>
  <c r="H27" i="8" s="1"/>
  <c r="A28" i="8"/>
  <c r="G27" i="8" a="1"/>
  <c r="G27" i="8" s="1"/>
  <c r="F27" i="8" a="1"/>
  <c r="F27" i="8" s="1"/>
  <c r="E27" i="8" a="1"/>
  <c r="E27" i="8" s="1"/>
  <c r="D27" i="8" a="1"/>
  <c r="D27" i="8" s="1"/>
  <c r="G27" i="5" a="1"/>
  <c r="G27" i="5" s="1"/>
  <c r="F27" i="5" a="1"/>
  <c r="F27" i="5" s="1"/>
  <c r="D27" i="5" a="1"/>
  <c r="D27" i="5" s="1"/>
  <c r="A28" i="5"/>
  <c r="E27" i="5" a="1"/>
  <c r="E27" i="5" s="1"/>
  <c r="H27" i="5" a="1"/>
  <c r="H27" i="5" s="1"/>
  <c r="G27" i="6" a="1"/>
  <c r="G27" i="6" s="1"/>
  <c r="E27" i="6" a="1"/>
  <c r="E27" i="6" s="1"/>
  <c r="A28" i="6"/>
  <c r="D27" i="6" a="1"/>
  <c r="D27" i="6" s="1"/>
  <c r="H27" i="6" a="1"/>
  <c r="H27" i="6" s="1"/>
  <c r="F27" i="6" a="1"/>
  <c r="F27" i="6" s="1"/>
  <c r="G27" i="4" a="1"/>
  <c r="G27" i="4" s="1"/>
  <c r="F27" i="4" a="1"/>
  <c r="F27" i="4" s="1"/>
  <c r="E27" i="4" a="1"/>
  <c r="E27" i="4" s="1"/>
  <c r="H27" i="4" a="1"/>
  <c r="H27" i="4" s="1"/>
  <c r="A28" i="4"/>
  <c r="D27" i="4" a="1"/>
  <c r="D27" i="4" s="1"/>
  <c r="G27" i="3" a="1"/>
  <c r="G27" i="3" s="1"/>
  <c r="F27" i="3" a="1"/>
  <c r="F27" i="3" s="1"/>
  <c r="E27" i="3" a="1"/>
  <c r="E27" i="3" s="1"/>
  <c r="H27" i="3" a="1"/>
  <c r="H27" i="3" s="1"/>
  <c r="D27" i="3" a="1"/>
  <c r="D27" i="3" s="1"/>
  <c r="A28" i="3"/>
  <c r="E27" i="18" a="1"/>
  <c r="E27" i="18" s="1"/>
  <c r="D27" i="18" a="1"/>
  <c r="D27" i="18" s="1"/>
  <c r="A28" i="18"/>
  <c r="H27" i="18" a="1"/>
  <c r="H27" i="18" s="1"/>
  <c r="G27" i="18" a="1"/>
  <c r="G27" i="18" s="1"/>
  <c r="F27" i="18" a="1"/>
  <c r="F27" i="18" s="1"/>
  <c r="F27" i="14" a="1"/>
  <c r="F27" i="14" s="1"/>
  <c r="E27" i="14" a="1"/>
  <c r="E27" i="14" s="1"/>
  <c r="D27" i="14" a="1"/>
  <c r="D27" i="14" s="1"/>
  <c r="G27" i="14" a="1"/>
  <c r="G27" i="14" s="1"/>
  <c r="H27" i="14" a="1"/>
  <c r="H27" i="14" s="1"/>
  <c r="A28" i="14"/>
  <c r="X25" i="49"/>
  <c r="F118" i="25" a="1"/>
  <c r="F118" i="25" s="1"/>
  <c r="E118" i="25" a="1"/>
  <c r="E118" i="25" s="1"/>
  <c r="C118" i="25" a="1"/>
  <c r="C118" i="25" s="1"/>
  <c r="A119" i="25"/>
  <c r="H29" i="7" a="1"/>
  <c r="H29" i="7" s="1"/>
  <c r="G29" i="7" a="1"/>
  <c r="G29" i="7" s="1"/>
  <c r="F29" i="7" a="1"/>
  <c r="F29" i="7" s="1"/>
  <c r="E29" i="7" a="1"/>
  <c r="E29" i="7" s="1"/>
  <c r="D29" i="7" a="1"/>
  <c r="D29" i="7" s="1"/>
  <c r="H29" i="10" a="1"/>
  <c r="H29" i="10" s="1"/>
  <c r="G29" i="10" a="1"/>
  <c r="G29" i="10" s="1"/>
  <c r="F29" i="10" a="1"/>
  <c r="F29" i="10" s="1"/>
  <c r="E29" i="10" a="1"/>
  <c r="E29" i="10" s="1"/>
  <c r="D29" i="10" a="1"/>
  <c r="D29" i="10" s="1"/>
  <c r="O27" i="49"/>
  <c r="S26" i="49" a="1"/>
  <c r="S26" i="49" s="1"/>
  <c r="R26" i="49" a="1"/>
  <c r="R26" i="49" s="1"/>
  <c r="Q26" i="49" a="1"/>
  <c r="Q26" i="49" s="1"/>
  <c r="Y26" i="49" a="1"/>
  <c r="Y26" i="49" s="1"/>
  <c r="W26" i="49" a="1"/>
  <c r="W26" i="49" s="1"/>
  <c r="T26" i="49" a="1"/>
  <c r="T26" i="49" s="1"/>
  <c r="Z26" i="49" a="1"/>
  <c r="Z26" i="49" s="1"/>
  <c r="U26" i="49" a="1"/>
  <c r="U26" i="49" s="1"/>
  <c r="V26" i="49" a="1"/>
  <c r="V26" i="49" s="1"/>
  <c r="A30" i="7"/>
  <c r="A30" i="10"/>
  <c r="C1459" i="25" l="1" a="1"/>
  <c r="C1459" i="25" s="1"/>
  <c r="F1459" i="25" a="1"/>
  <c r="F1459" i="25" s="1"/>
  <c r="A1460" i="25"/>
  <c r="E1459" i="25" a="1"/>
  <c r="E1459" i="25" s="1"/>
  <c r="F1490" i="25" a="1"/>
  <c r="F1490" i="25" s="1"/>
  <c r="A1491" i="25"/>
  <c r="E1490" i="25" a="1"/>
  <c r="E1490" i="25" s="1"/>
  <c r="C1490" i="25" a="1"/>
  <c r="C1490" i="25" s="1"/>
  <c r="E1475" i="25" a="1"/>
  <c r="E1475" i="25" s="1"/>
  <c r="C1475" i="25" a="1"/>
  <c r="C1475" i="25" s="1"/>
  <c r="F1475" i="25" a="1"/>
  <c r="F1475" i="25" s="1"/>
  <c r="A1476" i="25"/>
  <c r="F1451" i="25" a="1"/>
  <c r="F1451" i="25" s="1"/>
  <c r="E1451" i="25" a="1"/>
  <c r="E1451" i="25" s="1"/>
  <c r="C1451" i="25" a="1"/>
  <c r="C1451" i="25" s="1"/>
  <c r="A1452" i="25"/>
  <c r="H29" i="15" a="1"/>
  <c r="H29" i="15" s="1"/>
  <c r="F348" i="25" a="1"/>
  <c r="F348" i="25" s="1"/>
  <c r="E348" i="25" a="1"/>
  <c r="E348" i="25" s="1"/>
  <c r="C348" i="25" a="1"/>
  <c r="C348" i="25" s="1"/>
  <c r="A362" i="25"/>
  <c r="F361" i="25" a="1"/>
  <c r="F361" i="25" s="1"/>
  <c r="E361" i="25" a="1"/>
  <c r="E361" i="25" s="1"/>
  <c r="C361" i="25" a="1"/>
  <c r="C361" i="25" s="1"/>
  <c r="F30" i="9" a="1"/>
  <c r="F30" i="9" s="1"/>
  <c r="E30" i="9" a="1"/>
  <c r="E30" i="9" s="1"/>
  <c r="G30" i="9" a="1"/>
  <c r="G30" i="9" s="1"/>
  <c r="A31" i="9"/>
  <c r="H31" i="9" s="1" a="1"/>
  <c r="H31" i="9" s="1"/>
  <c r="D30" i="9" a="1"/>
  <c r="D30" i="9" s="1"/>
  <c r="A30" i="15"/>
  <c r="G30" i="15" s="1" a="1"/>
  <c r="G30" i="15" s="1"/>
  <c r="D29" i="16" a="1"/>
  <c r="D29" i="16" s="1"/>
  <c r="A30" i="16"/>
  <c r="D30" i="16" s="1" a="1"/>
  <c r="D30" i="16" s="1"/>
  <c r="G29" i="16" a="1"/>
  <c r="G29" i="16" s="1"/>
  <c r="D29" i="15" a="1"/>
  <c r="D29" i="15" s="1"/>
  <c r="E29" i="15" a="1"/>
  <c r="E29" i="15" s="1"/>
  <c r="F29" i="15" a="1"/>
  <c r="F29" i="15" s="1"/>
  <c r="F29" i="16" a="1"/>
  <c r="F29" i="16" s="1"/>
  <c r="H29" i="16" a="1"/>
  <c r="H29" i="16" s="1"/>
  <c r="H28" i="14" a="1"/>
  <c r="H28" i="14" s="1"/>
  <c r="G28" i="14" a="1"/>
  <c r="G28" i="14" s="1"/>
  <c r="F28" i="14" a="1"/>
  <c r="F28" i="14" s="1"/>
  <c r="A29" i="14"/>
  <c r="E28" i="14" a="1"/>
  <c r="E28" i="14" s="1"/>
  <c r="D28" i="14" a="1"/>
  <c r="D28" i="14" s="1"/>
  <c r="F28" i="4" a="1"/>
  <c r="F28" i="4" s="1"/>
  <c r="D28" i="4" a="1"/>
  <c r="D28" i="4" s="1"/>
  <c r="E28" i="4" a="1"/>
  <c r="E28" i="4" s="1"/>
  <c r="H28" i="4" a="1"/>
  <c r="H28" i="4" s="1"/>
  <c r="A29" i="4"/>
  <c r="G28" i="4" a="1"/>
  <c r="G28" i="4" s="1"/>
  <c r="E28" i="11" a="1"/>
  <c r="E28" i="11" s="1"/>
  <c r="H28" i="11" a="1"/>
  <c r="H28" i="11" s="1"/>
  <c r="G28" i="11" a="1"/>
  <c r="G28" i="11" s="1"/>
  <c r="D28" i="11" a="1"/>
  <c r="D28" i="11" s="1"/>
  <c r="A29" i="11"/>
  <c r="F28" i="11" a="1"/>
  <c r="F28" i="11" s="1"/>
  <c r="H28" i="3" a="1"/>
  <c r="H28" i="3" s="1"/>
  <c r="A29" i="3"/>
  <c r="G28" i="3" a="1"/>
  <c r="G28" i="3" s="1"/>
  <c r="F28" i="3" a="1"/>
  <c r="F28" i="3" s="1"/>
  <c r="D28" i="3" a="1"/>
  <c r="D28" i="3" s="1"/>
  <c r="E28" i="3" a="1"/>
  <c r="E28" i="3" s="1"/>
  <c r="D28" i="17" a="1"/>
  <c r="D28" i="17" s="1"/>
  <c r="A29" i="17"/>
  <c r="H28" i="17" a="1"/>
  <c r="H28" i="17" s="1"/>
  <c r="G28" i="17" a="1"/>
  <c r="G28" i="17" s="1"/>
  <c r="F28" i="17" a="1"/>
  <c r="F28" i="17" s="1"/>
  <c r="E28" i="17" a="1"/>
  <c r="E28" i="17" s="1"/>
  <c r="D28" i="5" a="1"/>
  <c r="D28" i="5" s="1"/>
  <c r="F28" i="5" a="1"/>
  <c r="F28" i="5" s="1"/>
  <c r="H28" i="5" a="1"/>
  <c r="H28" i="5" s="1"/>
  <c r="G28" i="5" a="1"/>
  <c r="G28" i="5" s="1"/>
  <c r="A29" i="5"/>
  <c r="E28" i="5" a="1"/>
  <c r="E28" i="5" s="1"/>
  <c r="D28" i="18" a="1"/>
  <c r="D28" i="18" s="1"/>
  <c r="A29" i="18"/>
  <c r="H28" i="18" a="1"/>
  <c r="H28" i="18" s="1"/>
  <c r="G28" i="18" a="1"/>
  <c r="G28" i="18" s="1"/>
  <c r="E28" i="18" a="1"/>
  <c r="E28" i="18" s="1"/>
  <c r="F28" i="18" a="1"/>
  <c r="F28" i="18" s="1"/>
  <c r="G28" i="6" a="1"/>
  <c r="G28" i="6" s="1"/>
  <c r="A29" i="6"/>
  <c r="H28" i="6" a="1"/>
  <c r="H28" i="6" s="1"/>
  <c r="F28" i="6" a="1"/>
  <c r="F28" i="6" s="1"/>
  <c r="E28" i="6" a="1"/>
  <c r="E28" i="6" s="1"/>
  <c r="D28" i="6" a="1"/>
  <c r="D28" i="6" s="1"/>
  <c r="E28" i="8" a="1"/>
  <c r="E28" i="8" s="1"/>
  <c r="D28" i="8" a="1"/>
  <c r="D28" i="8" s="1"/>
  <c r="G28" i="8" a="1"/>
  <c r="G28" i="8" s="1"/>
  <c r="A29" i="8"/>
  <c r="F28" i="8" a="1"/>
  <c r="F28" i="8" s="1"/>
  <c r="H28" i="8" a="1"/>
  <c r="H28" i="8" s="1"/>
  <c r="E28" i="13" a="1"/>
  <c r="E28" i="13" s="1"/>
  <c r="D28" i="13" a="1"/>
  <c r="D28" i="13" s="1"/>
  <c r="A29" i="13"/>
  <c r="G28" i="13" a="1"/>
  <c r="G28" i="13" s="1"/>
  <c r="H28" i="13" a="1"/>
  <c r="H28" i="13" s="1"/>
  <c r="F28" i="13" a="1"/>
  <c r="F28" i="13" s="1"/>
  <c r="E28" i="12" a="1"/>
  <c r="E28" i="12" s="1"/>
  <c r="D28" i="12" a="1"/>
  <c r="D28" i="12" s="1"/>
  <c r="G28" i="12" a="1"/>
  <c r="G28" i="12" s="1"/>
  <c r="A29" i="12"/>
  <c r="H28" i="12" a="1"/>
  <c r="H28" i="12" s="1"/>
  <c r="F28" i="12" a="1"/>
  <c r="F28" i="12" s="1"/>
  <c r="X26" i="49"/>
  <c r="F119" i="25" a="1"/>
  <c r="F119" i="25" s="1"/>
  <c r="E119" i="25" a="1"/>
  <c r="E119" i="25" s="1"/>
  <c r="C119" i="25" a="1"/>
  <c r="C119" i="25" s="1"/>
  <c r="A120" i="25"/>
  <c r="H30" i="10" a="1"/>
  <c r="H30" i="10" s="1"/>
  <c r="G30" i="10" a="1"/>
  <c r="G30" i="10" s="1"/>
  <c r="F30" i="10" a="1"/>
  <c r="F30" i="10" s="1"/>
  <c r="E30" i="10" a="1"/>
  <c r="E30" i="10" s="1"/>
  <c r="D30" i="10" a="1"/>
  <c r="D30" i="10" s="1"/>
  <c r="H30" i="7" a="1"/>
  <c r="H30" i="7" s="1"/>
  <c r="G30" i="7" a="1"/>
  <c r="G30" i="7" s="1"/>
  <c r="F30" i="7" a="1"/>
  <c r="F30" i="7" s="1"/>
  <c r="E30" i="7" a="1"/>
  <c r="E30" i="7" s="1"/>
  <c r="D30" i="7" a="1"/>
  <c r="D30" i="7" s="1"/>
  <c r="O28" i="49"/>
  <c r="U27" i="49" a="1"/>
  <c r="U27" i="49" s="1"/>
  <c r="Z27" i="49" a="1"/>
  <c r="Z27" i="49" s="1"/>
  <c r="Q27" i="49" a="1"/>
  <c r="Q27" i="49" s="1"/>
  <c r="V27" i="49" a="1"/>
  <c r="V27" i="49" s="1"/>
  <c r="R27" i="49" a="1"/>
  <c r="R27" i="49" s="1"/>
  <c r="W27" i="49" a="1"/>
  <c r="W27" i="49" s="1"/>
  <c r="Y27" i="49" a="1"/>
  <c r="Y27" i="49" s="1"/>
  <c r="S27" i="49" a="1"/>
  <c r="S27" i="49" s="1"/>
  <c r="T27" i="49" a="1"/>
  <c r="T27" i="49" s="1"/>
  <c r="A31" i="10"/>
  <c r="A31" i="7"/>
  <c r="F1460" i="25" l="1" a="1"/>
  <c r="F1460" i="25" s="1"/>
  <c r="A1461" i="25"/>
  <c r="E1460" i="25" a="1"/>
  <c r="E1460" i="25" s="1"/>
  <c r="C1460" i="25" a="1"/>
  <c r="C1460" i="25" s="1"/>
  <c r="E1476" i="25" a="1"/>
  <c r="E1476" i="25" s="1"/>
  <c r="C1476" i="25" a="1"/>
  <c r="C1476" i="25" s="1"/>
  <c r="F1476" i="25" a="1"/>
  <c r="F1476" i="25" s="1"/>
  <c r="A1477" i="25"/>
  <c r="F1491" i="25" a="1"/>
  <c r="F1491" i="25" s="1"/>
  <c r="A1492" i="25"/>
  <c r="E1491" i="25" a="1"/>
  <c r="E1491" i="25" s="1"/>
  <c r="C1491" i="25" a="1"/>
  <c r="C1491" i="25" s="1"/>
  <c r="F1452" i="25" a="1"/>
  <c r="F1452" i="25" s="1"/>
  <c r="E1452" i="25" a="1"/>
  <c r="E1452" i="25" s="1"/>
  <c r="C1452" i="25" a="1"/>
  <c r="C1452" i="25" s="1"/>
  <c r="A1453" i="25"/>
  <c r="A363" i="25"/>
  <c r="C362" i="25" a="1"/>
  <c r="C362" i="25" s="1"/>
  <c r="E362" i="25" a="1"/>
  <c r="E362" i="25" s="1"/>
  <c r="F362" i="25" a="1"/>
  <c r="F362" i="25" s="1"/>
  <c r="F31" i="9" a="1"/>
  <c r="F31" i="9" s="1"/>
  <c r="D31" i="9" a="1"/>
  <c r="D31" i="9" s="1"/>
  <c r="G31" i="9" a="1"/>
  <c r="G31" i="9" s="1"/>
  <c r="A32" i="9"/>
  <c r="E32" i="9" s="1" a="1"/>
  <c r="E32" i="9" s="1"/>
  <c r="E31" i="9" a="1"/>
  <c r="E31" i="9" s="1"/>
  <c r="D30" i="15" a="1"/>
  <c r="D30" i="15" s="1"/>
  <c r="F30" i="15" a="1"/>
  <c r="F30" i="15" s="1"/>
  <c r="E30" i="15" a="1"/>
  <c r="E30" i="15" s="1"/>
  <c r="H30" i="15" a="1"/>
  <c r="H30" i="15" s="1"/>
  <c r="A31" i="15"/>
  <c r="H31" i="15" s="1" a="1"/>
  <c r="H31" i="15" s="1"/>
  <c r="G30" i="16" a="1"/>
  <c r="G30" i="16" s="1"/>
  <c r="A31" i="16"/>
  <c r="D31" i="16" s="1" a="1"/>
  <c r="D31" i="16" s="1"/>
  <c r="H30" i="16" a="1"/>
  <c r="H30" i="16" s="1"/>
  <c r="E30" i="16" a="1"/>
  <c r="E30" i="16" s="1"/>
  <c r="F30" i="16" a="1"/>
  <c r="F30" i="16" s="1"/>
  <c r="F29" i="5" a="1"/>
  <c r="F29" i="5" s="1"/>
  <c r="E29" i="5" a="1"/>
  <c r="E29" i="5" s="1"/>
  <c r="G29" i="5" a="1"/>
  <c r="G29" i="5" s="1"/>
  <c r="A30" i="5"/>
  <c r="D29" i="5" a="1"/>
  <c r="D29" i="5" s="1"/>
  <c r="H29" i="5" a="1"/>
  <c r="H29" i="5" s="1"/>
  <c r="H29" i="11" a="1"/>
  <c r="H29" i="11" s="1"/>
  <c r="A30" i="11"/>
  <c r="G29" i="11" a="1"/>
  <c r="G29" i="11" s="1"/>
  <c r="F29" i="11" a="1"/>
  <c r="F29" i="11" s="1"/>
  <c r="E29" i="11" a="1"/>
  <c r="E29" i="11" s="1"/>
  <c r="D29" i="11" a="1"/>
  <c r="D29" i="11" s="1"/>
  <c r="F29" i="4" a="1"/>
  <c r="F29" i="4" s="1"/>
  <c r="E29" i="4" a="1"/>
  <c r="E29" i="4" s="1"/>
  <c r="D29" i="4" a="1"/>
  <c r="D29" i="4" s="1"/>
  <c r="A30" i="4"/>
  <c r="G29" i="4" a="1"/>
  <c r="G29" i="4" s="1"/>
  <c r="H29" i="4" a="1"/>
  <c r="H29" i="4" s="1"/>
  <c r="G29" i="12" a="1"/>
  <c r="G29" i="12" s="1"/>
  <c r="F29" i="12" a="1"/>
  <c r="F29" i="12" s="1"/>
  <c r="E29" i="12" a="1"/>
  <c r="E29" i="12" s="1"/>
  <c r="D29" i="12" a="1"/>
  <c r="D29" i="12" s="1"/>
  <c r="A30" i="12"/>
  <c r="H29" i="12" a="1"/>
  <c r="H29" i="12" s="1"/>
  <c r="G29" i="8" a="1"/>
  <c r="G29" i="8" s="1"/>
  <c r="F29" i="8" a="1"/>
  <c r="F29" i="8" s="1"/>
  <c r="E29" i="8" a="1"/>
  <c r="E29" i="8" s="1"/>
  <c r="D29" i="8" a="1"/>
  <c r="D29" i="8" s="1"/>
  <c r="H29" i="8" a="1"/>
  <c r="H29" i="8" s="1"/>
  <c r="A30" i="8"/>
  <c r="H29" i="14" a="1"/>
  <c r="H29" i="14" s="1"/>
  <c r="D29" i="14" a="1"/>
  <c r="D29" i="14" s="1"/>
  <c r="G29" i="14" a="1"/>
  <c r="G29" i="14" s="1"/>
  <c r="A30" i="14"/>
  <c r="F29" i="14" a="1"/>
  <c r="F29" i="14" s="1"/>
  <c r="E29" i="14" a="1"/>
  <c r="E29" i="14" s="1"/>
  <c r="A30" i="6"/>
  <c r="H29" i="6" a="1"/>
  <c r="H29" i="6" s="1"/>
  <c r="G29" i="6" a="1"/>
  <c r="G29" i="6" s="1"/>
  <c r="D29" i="6" a="1"/>
  <c r="D29" i="6" s="1"/>
  <c r="F29" i="6" a="1"/>
  <c r="F29" i="6" s="1"/>
  <c r="E29" i="6" a="1"/>
  <c r="E29" i="6" s="1"/>
  <c r="F29" i="18" a="1"/>
  <c r="F29" i="18" s="1"/>
  <c r="A30" i="18"/>
  <c r="E29" i="18" a="1"/>
  <c r="E29" i="18" s="1"/>
  <c r="D29" i="18" a="1"/>
  <c r="D29" i="18" s="1"/>
  <c r="G29" i="18" a="1"/>
  <c r="G29" i="18" s="1"/>
  <c r="H29" i="18" a="1"/>
  <c r="H29" i="18" s="1"/>
  <c r="D29" i="17" a="1"/>
  <c r="D29" i="17" s="1"/>
  <c r="A30" i="17"/>
  <c r="H29" i="17" a="1"/>
  <c r="H29" i="17" s="1"/>
  <c r="G29" i="17" a="1"/>
  <c r="G29" i="17" s="1"/>
  <c r="F29" i="17" a="1"/>
  <c r="F29" i="17" s="1"/>
  <c r="E29" i="17" a="1"/>
  <c r="E29" i="17" s="1"/>
  <c r="E29" i="3" a="1"/>
  <c r="E29" i="3" s="1"/>
  <c r="A30" i="3"/>
  <c r="D29" i="3" a="1"/>
  <c r="D29" i="3" s="1"/>
  <c r="H29" i="3" a="1"/>
  <c r="H29" i="3" s="1"/>
  <c r="F29" i="3" a="1"/>
  <c r="F29" i="3" s="1"/>
  <c r="G29" i="3" a="1"/>
  <c r="G29" i="3" s="1"/>
  <c r="G29" i="13" a="1"/>
  <c r="G29" i="13" s="1"/>
  <c r="F29" i="13" a="1"/>
  <c r="F29" i="13" s="1"/>
  <c r="E29" i="13" a="1"/>
  <c r="E29" i="13" s="1"/>
  <c r="D29" i="13" a="1"/>
  <c r="D29" i="13" s="1"/>
  <c r="H29" i="13" a="1"/>
  <c r="H29" i="13" s="1"/>
  <c r="A30" i="13"/>
  <c r="X27" i="49"/>
  <c r="F120" i="25" a="1"/>
  <c r="F120" i="25" s="1"/>
  <c r="E120" i="25" a="1"/>
  <c r="E120" i="25" s="1"/>
  <c r="C120" i="25" a="1"/>
  <c r="C120" i="25" s="1"/>
  <c r="A121" i="25"/>
  <c r="H31" i="7" a="1"/>
  <c r="H31" i="7" s="1"/>
  <c r="G31" i="7" a="1"/>
  <c r="G31" i="7" s="1"/>
  <c r="F31" i="7" a="1"/>
  <c r="F31" i="7" s="1"/>
  <c r="E31" i="7" a="1"/>
  <c r="E31" i="7" s="1"/>
  <c r="D31" i="7" a="1"/>
  <c r="D31" i="7" s="1"/>
  <c r="H31" i="10" a="1"/>
  <c r="H31" i="10" s="1"/>
  <c r="G31" i="10" a="1"/>
  <c r="G31" i="10" s="1"/>
  <c r="F31" i="10" a="1"/>
  <c r="F31" i="10" s="1"/>
  <c r="E31" i="10" a="1"/>
  <c r="E31" i="10" s="1"/>
  <c r="D31" i="10" a="1"/>
  <c r="D31" i="10" s="1"/>
  <c r="O29" i="49"/>
  <c r="W28" i="49" a="1"/>
  <c r="W28" i="49" s="1"/>
  <c r="S28" i="49" a="1"/>
  <c r="S28" i="49" s="1"/>
  <c r="Y28" i="49" a="1"/>
  <c r="Y28" i="49" s="1"/>
  <c r="Z28" i="49" a="1"/>
  <c r="Z28" i="49" s="1"/>
  <c r="T28" i="49" a="1"/>
  <c r="T28" i="49" s="1"/>
  <c r="Q28" i="49" a="1"/>
  <c r="Q28" i="49" s="1"/>
  <c r="U28" i="49" a="1"/>
  <c r="U28" i="49" s="1"/>
  <c r="R28" i="49" a="1"/>
  <c r="R28" i="49" s="1"/>
  <c r="V28" i="49" a="1"/>
  <c r="V28" i="49" s="1"/>
  <c r="A32" i="10"/>
  <c r="A32" i="7"/>
  <c r="F1461" i="25" l="1" a="1"/>
  <c r="F1461" i="25" s="1"/>
  <c r="A1462" i="25"/>
  <c r="E1461" i="25" a="1"/>
  <c r="E1461" i="25" s="1"/>
  <c r="C1461" i="25" a="1"/>
  <c r="C1461" i="25" s="1"/>
  <c r="F1492" i="25" a="1"/>
  <c r="F1492" i="25" s="1"/>
  <c r="A1493" i="25"/>
  <c r="E1492" i="25" a="1"/>
  <c r="E1492" i="25" s="1"/>
  <c r="C1492" i="25" a="1"/>
  <c r="C1492" i="25" s="1"/>
  <c r="C1477" i="25" a="1"/>
  <c r="C1477" i="25" s="1"/>
  <c r="F1477" i="25" a="1"/>
  <c r="F1477" i="25" s="1"/>
  <c r="A1478" i="25"/>
  <c r="E1477" i="25" a="1"/>
  <c r="E1477" i="25" s="1"/>
  <c r="F1453" i="25" a="1"/>
  <c r="F1453" i="25" s="1"/>
  <c r="E1453" i="25" a="1"/>
  <c r="E1453" i="25" s="1"/>
  <c r="C1453" i="25" a="1"/>
  <c r="C1453" i="25" s="1"/>
  <c r="H32" i="9" a="1"/>
  <c r="H32" i="9" s="1"/>
  <c r="A364" i="25"/>
  <c r="F363" i="25" a="1"/>
  <c r="F363" i="25" s="1"/>
  <c r="E363" i="25" a="1"/>
  <c r="E363" i="25" s="1"/>
  <c r="C363" i="25" a="1"/>
  <c r="C363" i="25" s="1"/>
  <c r="A33" i="9"/>
  <c r="H33" i="9" s="1" a="1"/>
  <c r="H33" i="9" s="1"/>
  <c r="F32" i="9" a="1"/>
  <c r="F32" i="9" s="1"/>
  <c r="G32" i="9" a="1"/>
  <c r="G32" i="9" s="1"/>
  <c r="D32" i="9" a="1"/>
  <c r="D32" i="9" s="1"/>
  <c r="A32" i="15"/>
  <c r="D32" i="15" s="1" a="1"/>
  <c r="D32" i="15" s="1"/>
  <c r="E31" i="15" a="1"/>
  <c r="E31" i="15" s="1"/>
  <c r="E31" i="16" a="1"/>
  <c r="E31" i="16" s="1"/>
  <c r="F31" i="15" a="1"/>
  <c r="F31" i="15" s="1"/>
  <c r="D31" i="15" a="1"/>
  <c r="D31" i="15" s="1"/>
  <c r="G31" i="15" a="1"/>
  <c r="G31" i="15" s="1"/>
  <c r="F31" i="16" a="1"/>
  <c r="F31" i="16" s="1"/>
  <c r="G31" i="16" a="1"/>
  <c r="G31" i="16" s="1"/>
  <c r="A32" i="16"/>
  <c r="G32" i="16" s="1" a="1"/>
  <c r="G32" i="16" s="1"/>
  <c r="H31" i="16" a="1"/>
  <c r="H31" i="16" s="1"/>
  <c r="G30" i="12" a="1"/>
  <c r="G30" i="12" s="1"/>
  <c r="E30" i="12" a="1"/>
  <c r="E30" i="12" s="1"/>
  <c r="F30" i="12" a="1"/>
  <c r="F30" i="12" s="1"/>
  <c r="H30" i="12" a="1"/>
  <c r="H30" i="12" s="1"/>
  <c r="D30" i="12" a="1"/>
  <c r="D30" i="12" s="1"/>
  <c r="A31" i="12"/>
  <c r="D30" i="14" a="1"/>
  <c r="D30" i="14" s="1"/>
  <c r="H30" i="14" a="1"/>
  <c r="H30" i="14" s="1"/>
  <c r="A31" i="14"/>
  <c r="G30" i="14" a="1"/>
  <c r="G30" i="14" s="1"/>
  <c r="E30" i="14" a="1"/>
  <c r="E30" i="14" s="1"/>
  <c r="F30" i="14" a="1"/>
  <c r="F30" i="14" s="1"/>
  <c r="F30" i="4" a="1"/>
  <c r="F30" i="4" s="1"/>
  <c r="E30" i="4" a="1"/>
  <c r="E30" i="4" s="1"/>
  <c r="D30" i="4" a="1"/>
  <c r="D30" i="4" s="1"/>
  <c r="H30" i="4" a="1"/>
  <c r="H30" i="4" s="1"/>
  <c r="A31" i="4"/>
  <c r="G30" i="4" a="1"/>
  <c r="G30" i="4" s="1"/>
  <c r="H30" i="5" a="1"/>
  <c r="H30" i="5" s="1"/>
  <c r="G30" i="5" a="1"/>
  <c r="G30" i="5" s="1"/>
  <c r="F30" i="5" a="1"/>
  <c r="F30" i="5" s="1"/>
  <c r="E30" i="5" a="1"/>
  <c r="E30" i="5" s="1"/>
  <c r="D30" i="5" a="1"/>
  <c r="D30" i="5" s="1"/>
  <c r="A31" i="5"/>
  <c r="G30" i="13" a="1"/>
  <c r="G30" i="13" s="1"/>
  <c r="F30" i="13" a="1"/>
  <c r="F30" i="13" s="1"/>
  <c r="E30" i="13" a="1"/>
  <c r="E30" i="13" s="1"/>
  <c r="A31" i="13"/>
  <c r="D30" i="13" a="1"/>
  <c r="D30" i="13" s="1"/>
  <c r="H30" i="13" a="1"/>
  <c r="H30" i="13" s="1"/>
  <c r="H30" i="8" a="1"/>
  <c r="H30" i="8" s="1"/>
  <c r="F30" i="8" a="1"/>
  <c r="F30" i="8" s="1"/>
  <c r="G30" i="8" a="1"/>
  <c r="G30" i="8" s="1"/>
  <c r="A31" i="8"/>
  <c r="E30" i="8" a="1"/>
  <c r="E30" i="8" s="1"/>
  <c r="D30" i="8" a="1"/>
  <c r="D30" i="8" s="1"/>
  <c r="H30" i="3" a="1"/>
  <c r="H30" i="3" s="1"/>
  <c r="F30" i="3" a="1"/>
  <c r="F30" i="3" s="1"/>
  <c r="G30" i="3" a="1"/>
  <c r="G30" i="3" s="1"/>
  <c r="E30" i="3" a="1"/>
  <c r="E30" i="3" s="1"/>
  <c r="A31" i="3"/>
  <c r="D30" i="3" a="1"/>
  <c r="D30" i="3" s="1"/>
  <c r="A31" i="17"/>
  <c r="G30" i="17" a="1"/>
  <c r="G30" i="17" s="1"/>
  <c r="H30" i="17" a="1"/>
  <c r="H30" i="17" s="1"/>
  <c r="F30" i="17" a="1"/>
  <c r="F30" i="17" s="1"/>
  <c r="E30" i="17" a="1"/>
  <c r="E30" i="17" s="1"/>
  <c r="D30" i="17" a="1"/>
  <c r="D30" i="17" s="1"/>
  <c r="E30" i="18" a="1"/>
  <c r="E30" i="18" s="1"/>
  <c r="D30" i="18" a="1"/>
  <c r="D30" i="18" s="1"/>
  <c r="A31" i="18"/>
  <c r="H30" i="18" a="1"/>
  <c r="H30" i="18" s="1"/>
  <c r="G30" i="18" a="1"/>
  <c r="G30" i="18" s="1"/>
  <c r="F30" i="18" a="1"/>
  <c r="F30" i="18" s="1"/>
  <c r="E30" i="11" a="1"/>
  <c r="E30" i="11" s="1"/>
  <c r="D30" i="11" a="1"/>
  <c r="D30" i="11" s="1"/>
  <c r="A31" i="11"/>
  <c r="H30" i="11" a="1"/>
  <c r="H30" i="11" s="1"/>
  <c r="F30" i="11" a="1"/>
  <c r="F30" i="11" s="1"/>
  <c r="G30" i="11" a="1"/>
  <c r="G30" i="11" s="1"/>
  <c r="H30" i="6" a="1"/>
  <c r="H30" i="6" s="1"/>
  <c r="G30" i="6" a="1"/>
  <c r="G30" i="6" s="1"/>
  <c r="F30" i="6" a="1"/>
  <c r="F30" i="6" s="1"/>
  <c r="A31" i="6"/>
  <c r="D30" i="6" a="1"/>
  <c r="D30" i="6" s="1"/>
  <c r="E30" i="6" a="1"/>
  <c r="E30" i="6" s="1"/>
  <c r="X28" i="49"/>
  <c r="F121" i="25" a="1"/>
  <c r="F121" i="25" s="1"/>
  <c r="E121" i="25" a="1"/>
  <c r="E121" i="25" s="1"/>
  <c r="C121" i="25" a="1"/>
  <c r="C121" i="25" s="1"/>
  <c r="A122" i="25"/>
  <c r="H32" i="7" a="1"/>
  <c r="H32" i="7" s="1"/>
  <c r="G32" i="7" a="1"/>
  <c r="G32" i="7" s="1"/>
  <c r="F32" i="7" a="1"/>
  <c r="F32" i="7" s="1"/>
  <c r="E32" i="7" a="1"/>
  <c r="E32" i="7" s="1"/>
  <c r="D32" i="7" a="1"/>
  <c r="D32" i="7" s="1"/>
  <c r="H32" i="10" a="1"/>
  <c r="H32" i="10" s="1"/>
  <c r="G32" i="10" a="1"/>
  <c r="G32" i="10" s="1"/>
  <c r="F32" i="10" a="1"/>
  <c r="F32" i="10" s="1"/>
  <c r="E32" i="10" a="1"/>
  <c r="E32" i="10" s="1"/>
  <c r="D32" i="10" a="1"/>
  <c r="D32" i="10" s="1"/>
  <c r="O30" i="49"/>
  <c r="Z29" i="49" a="1"/>
  <c r="Z29" i="49" s="1"/>
  <c r="U29" i="49" a="1"/>
  <c r="U29" i="49" s="1"/>
  <c r="Q29" i="49" a="1"/>
  <c r="Q29" i="49" s="1"/>
  <c r="V29" i="49" a="1"/>
  <c r="V29" i="49" s="1"/>
  <c r="T29" i="49" a="1"/>
  <c r="T29" i="49" s="1"/>
  <c r="W29" i="49" a="1"/>
  <c r="W29" i="49" s="1"/>
  <c r="S29" i="49" a="1"/>
  <c r="S29" i="49" s="1"/>
  <c r="Y29" i="49" a="1"/>
  <c r="Y29" i="49" s="1"/>
  <c r="R29" i="49" a="1"/>
  <c r="R29" i="49" s="1"/>
  <c r="A33" i="7"/>
  <c r="A33" i="10"/>
  <c r="C1462" i="25" l="1" a="1"/>
  <c r="C1462" i="25" s="1"/>
  <c r="F1462" i="25" a="1"/>
  <c r="F1462" i="25" s="1"/>
  <c r="A1463" i="25"/>
  <c r="E1462" i="25" a="1"/>
  <c r="E1462" i="25" s="1"/>
  <c r="C1493" i="25" a="1"/>
  <c r="C1493" i="25" s="1"/>
  <c r="F1493" i="25" a="1"/>
  <c r="F1493" i="25" s="1"/>
  <c r="A1494" i="25"/>
  <c r="E1493" i="25" a="1"/>
  <c r="E1493" i="25" s="1"/>
  <c r="F1478" i="25" a="1"/>
  <c r="F1478" i="25" s="1"/>
  <c r="A1479" i="25"/>
  <c r="E1478" i="25" a="1"/>
  <c r="E1478" i="25" s="1"/>
  <c r="C1478" i="25" a="1"/>
  <c r="C1478" i="25" s="1"/>
  <c r="H32" i="15" a="1"/>
  <c r="H32" i="15" s="1"/>
  <c r="A365" i="25"/>
  <c r="C364" i="25" a="1"/>
  <c r="C364" i="25" s="1"/>
  <c r="E364" i="25" a="1"/>
  <c r="E364" i="25" s="1"/>
  <c r="F364" i="25" a="1"/>
  <c r="F364" i="25" s="1"/>
  <c r="A34" i="9"/>
  <c r="H34" i="9" s="1" a="1"/>
  <c r="H34" i="9" s="1"/>
  <c r="D33" i="9" a="1"/>
  <c r="D33" i="9" s="1"/>
  <c r="E33" i="9" a="1"/>
  <c r="E33" i="9" s="1"/>
  <c r="F33" i="9" a="1"/>
  <c r="F33" i="9" s="1"/>
  <c r="G33" i="9" a="1"/>
  <c r="G33" i="9" s="1"/>
  <c r="E32" i="15" a="1"/>
  <c r="E32" i="15" s="1"/>
  <c r="A33" i="15"/>
  <c r="E33" i="15" s="1" a="1"/>
  <c r="E33" i="15" s="1"/>
  <c r="E32" i="16" a="1"/>
  <c r="E32" i="16" s="1"/>
  <c r="F32" i="15" a="1"/>
  <c r="F32" i="15" s="1"/>
  <c r="G32" i="15" a="1"/>
  <c r="G32" i="15" s="1"/>
  <c r="D32" i="16" a="1"/>
  <c r="D32" i="16" s="1"/>
  <c r="F32" i="16" a="1"/>
  <c r="F32" i="16" s="1"/>
  <c r="H32" i="16" a="1"/>
  <c r="H32" i="16" s="1"/>
  <c r="A33" i="16"/>
  <c r="E33" i="16" s="1" a="1"/>
  <c r="E33" i="16" s="1"/>
  <c r="G31" i="5" a="1"/>
  <c r="G31" i="5" s="1"/>
  <c r="F31" i="5" a="1"/>
  <c r="F31" i="5" s="1"/>
  <c r="A32" i="5"/>
  <c r="H31" i="5" a="1"/>
  <c r="H31" i="5" s="1"/>
  <c r="E31" i="5" a="1"/>
  <c r="E31" i="5" s="1"/>
  <c r="D31" i="5" a="1"/>
  <c r="D31" i="5" s="1"/>
  <c r="F31" i="12" a="1"/>
  <c r="F31" i="12" s="1"/>
  <c r="A32" i="12"/>
  <c r="E31" i="12" a="1"/>
  <c r="E31" i="12" s="1"/>
  <c r="D31" i="12" a="1"/>
  <c r="D31" i="12" s="1"/>
  <c r="H31" i="12" a="1"/>
  <c r="H31" i="12" s="1"/>
  <c r="G31" i="12" a="1"/>
  <c r="G31" i="12" s="1"/>
  <c r="F31" i="3" a="1"/>
  <c r="F31" i="3" s="1"/>
  <c r="E31" i="3" a="1"/>
  <c r="E31" i="3" s="1"/>
  <c r="D31" i="3" a="1"/>
  <c r="D31" i="3" s="1"/>
  <c r="A32" i="3"/>
  <c r="G31" i="3" a="1"/>
  <c r="G31" i="3" s="1"/>
  <c r="H31" i="3" a="1"/>
  <c r="H31" i="3" s="1"/>
  <c r="F31" i="4" a="1"/>
  <c r="F31" i="4" s="1"/>
  <c r="E31" i="4" a="1"/>
  <c r="E31" i="4" s="1"/>
  <c r="D31" i="4" a="1"/>
  <c r="D31" i="4" s="1"/>
  <c r="A32" i="4"/>
  <c r="H31" i="4" a="1"/>
  <c r="H31" i="4" s="1"/>
  <c r="G31" i="4" a="1"/>
  <c r="G31" i="4" s="1"/>
  <c r="E31" i="6" a="1"/>
  <c r="E31" i="6" s="1"/>
  <c r="D31" i="6" a="1"/>
  <c r="D31" i="6" s="1"/>
  <c r="H31" i="6" a="1"/>
  <c r="H31" i="6" s="1"/>
  <c r="A32" i="6"/>
  <c r="F31" i="6" a="1"/>
  <c r="F31" i="6" s="1"/>
  <c r="G31" i="6" a="1"/>
  <c r="G31" i="6" s="1"/>
  <c r="G31" i="8" a="1"/>
  <c r="G31" i="8" s="1"/>
  <c r="F31" i="8" a="1"/>
  <c r="F31" i="8" s="1"/>
  <c r="A32" i="8"/>
  <c r="H31" i="8" a="1"/>
  <c r="H31" i="8" s="1"/>
  <c r="E31" i="8" a="1"/>
  <c r="E31" i="8" s="1"/>
  <c r="D31" i="8" a="1"/>
  <c r="D31" i="8" s="1"/>
  <c r="D31" i="13" a="1"/>
  <c r="D31" i="13" s="1"/>
  <c r="H31" i="13" a="1"/>
  <c r="H31" i="13" s="1"/>
  <c r="G31" i="13" a="1"/>
  <c r="G31" i="13" s="1"/>
  <c r="A32" i="13"/>
  <c r="E31" i="13" a="1"/>
  <c r="E31" i="13" s="1"/>
  <c r="F31" i="13" a="1"/>
  <c r="F31" i="13" s="1"/>
  <c r="D31" i="11" a="1"/>
  <c r="D31" i="11" s="1"/>
  <c r="A32" i="11"/>
  <c r="E31" i="11" a="1"/>
  <c r="E31" i="11" s="1"/>
  <c r="H31" i="11" a="1"/>
  <c r="H31" i="11" s="1"/>
  <c r="G31" i="11" a="1"/>
  <c r="G31" i="11" s="1"/>
  <c r="F31" i="11" a="1"/>
  <c r="F31" i="11" s="1"/>
  <c r="D31" i="18" a="1"/>
  <c r="D31" i="18" s="1"/>
  <c r="H31" i="18" a="1"/>
  <c r="H31" i="18" s="1"/>
  <c r="G31" i="18" a="1"/>
  <c r="G31" i="18" s="1"/>
  <c r="E31" i="18" a="1"/>
  <c r="E31" i="18" s="1"/>
  <c r="F31" i="18" a="1"/>
  <c r="F31" i="18" s="1"/>
  <c r="A32" i="18"/>
  <c r="E31" i="14" a="1"/>
  <c r="E31" i="14" s="1"/>
  <c r="A32" i="14"/>
  <c r="D31" i="14" a="1"/>
  <c r="D31" i="14" s="1"/>
  <c r="H31" i="14" a="1"/>
  <c r="H31" i="14" s="1"/>
  <c r="F31" i="14" a="1"/>
  <c r="F31" i="14" s="1"/>
  <c r="G31" i="14" a="1"/>
  <c r="G31" i="14" s="1"/>
  <c r="H31" i="17" a="1"/>
  <c r="H31" i="17" s="1"/>
  <c r="A32" i="17"/>
  <c r="G31" i="17" a="1"/>
  <c r="G31" i="17" s="1"/>
  <c r="F31" i="17" a="1"/>
  <c r="F31" i="17" s="1"/>
  <c r="E31" i="17" a="1"/>
  <c r="E31" i="17" s="1"/>
  <c r="D31" i="17" a="1"/>
  <c r="D31" i="17" s="1"/>
  <c r="F122" i="25" a="1"/>
  <c r="F122" i="25" s="1"/>
  <c r="E122" i="25" a="1"/>
  <c r="E122" i="25" s="1"/>
  <c r="C122" i="25" a="1"/>
  <c r="C122" i="25" s="1"/>
  <c r="A123" i="25"/>
  <c r="X29" i="49"/>
  <c r="H33" i="10" a="1"/>
  <c r="H33" i="10" s="1"/>
  <c r="G33" i="10" a="1"/>
  <c r="G33" i="10" s="1"/>
  <c r="F33" i="10" a="1"/>
  <c r="F33" i="10" s="1"/>
  <c r="E33" i="10" a="1"/>
  <c r="E33" i="10" s="1"/>
  <c r="D33" i="10" a="1"/>
  <c r="D33" i="10" s="1"/>
  <c r="H33" i="7" a="1"/>
  <c r="H33" i="7" s="1"/>
  <c r="G33" i="7" a="1"/>
  <c r="G33" i="7" s="1"/>
  <c r="F33" i="7" a="1"/>
  <c r="F33" i="7" s="1"/>
  <c r="E33" i="7" a="1"/>
  <c r="E33" i="7" s="1"/>
  <c r="D33" i="7" a="1"/>
  <c r="D33" i="7" s="1"/>
  <c r="R30" i="49" a="1"/>
  <c r="R30" i="49" s="1"/>
  <c r="Q30" i="49" a="1"/>
  <c r="Q30" i="49" s="1"/>
  <c r="W30" i="49" a="1"/>
  <c r="W30" i="49" s="1"/>
  <c r="S30" i="49" a="1"/>
  <c r="S30" i="49" s="1"/>
  <c r="Y30" i="49" a="1"/>
  <c r="Y30" i="49" s="1"/>
  <c r="T30" i="49" a="1"/>
  <c r="T30" i="49" s="1"/>
  <c r="Z30" i="49" a="1"/>
  <c r="Z30" i="49" s="1"/>
  <c r="V30" i="49" a="1"/>
  <c r="V30" i="49" s="1"/>
  <c r="U30" i="49" a="1"/>
  <c r="U30" i="49" s="1"/>
  <c r="A34" i="10"/>
  <c r="A34" i="7"/>
  <c r="E1463" i="25" l="1" a="1"/>
  <c r="E1463" i="25" s="1"/>
  <c r="C1463" i="25" a="1"/>
  <c r="C1463" i="25" s="1"/>
  <c r="F1463" i="25" a="1"/>
  <c r="F1463" i="25" s="1"/>
  <c r="A1464" i="25"/>
  <c r="F1479" i="25" a="1"/>
  <c r="F1479" i="25" s="1"/>
  <c r="A1480" i="25"/>
  <c r="E1479" i="25" a="1"/>
  <c r="E1479" i="25" s="1"/>
  <c r="C1479" i="25" a="1"/>
  <c r="C1479" i="25" s="1"/>
  <c r="E1494" i="25" a="1"/>
  <c r="E1494" i="25" s="1"/>
  <c r="C1494" i="25" a="1"/>
  <c r="C1494" i="25" s="1"/>
  <c r="F1494" i="25" a="1"/>
  <c r="F1494" i="25" s="1"/>
  <c r="A1495" i="25"/>
  <c r="A35" i="9"/>
  <c r="H35" i="9" s="1" a="1"/>
  <c r="H35" i="9" s="1"/>
  <c r="A367" i="25"/>
  <c r="F365" i="25" a="1"/>
  <c r="F365" i="25" s="1"/>
  <c r="E365" i="25" a="1"/>
  <c r="E365" i="25" s="1"/>
  <c r="C365" i="25" a="1"/>
  <c r="C365" i="25" s="1"/>
  <c r="H33" i="15" a="1"/>
  <c r="H33" i="15" s="1"/>
  <c r="D34" i="9" a="1"/>
  <c r="D34" i="9" s="1"/>
  <c r="E34" i="9" a="1"/>
  <c r="E34" i="9" s="1"/>
  <c r="A34" i="15"/>
  <c r="G34" i="15" s="1" a="1"/>
  <c r="G34" i="15" s="1"/>
  <c r="F34" i="9" a="1"/>
  <c r="F34" i="9" s="1"/>
  <c r="G34" i="9" a="1"/>
  <c r="G34" i="9" s="1"/>
  <c r="G33" i="15" a="1"/>
  <c r="G33" i="15" s="1"/>
  <c r="D33" i="15" a="1"/>
  <c r="D33" i="15" s="1"/>
  <c r="F33" i="15" a="1"/>
  <c r="F33" i="15" s="1"/>
  <c r="F33" i="16" a="1"/>
  <c r="F33" i="16" s="1"/>
  <c r="G33" i="16" a="1"/>
  <c r="G33" i="16" s="1"/>
  <c r="A34" i="16"/>
  <c r="G34" i="16" s="1" a="1"/>
  <c r="G34" i="16" s="1"/>
  <c r="D33" i="16" a="1"/>
  <c r="D33" i="16" s="1"/>
  <c r="H33" i="16" a="1"/>
  <c r="H33" i="16" s="1"/>
  <c r="H32" i="13" a="1"/>
  <c r="H32" i="13" s="1"/>
  <c r="F32" i="13" a="1"/>
  <c r="F32" i="13" s="1"/>
  <c r="G32" i="13" a="1"/>
  <c r="G32" i="13" s="1"/>
  <c r="A33" i="13"/>
  <c r="E32" i="13" a="1"/>
  <c r="E32" i="13" s="1"/>
  <c r="D32" i="13" a="1"/>
  <c r="D32" i="13" s="1"/>
  <c r="G32" i="6" a="1"/>
  <c r="G32" i="6" s="1"/>
  <c r="H32" i="6" a="1"/>
  <c r="H32" i="6" s="1"/>
  <c r="F32" i="6" a="1"/>
  <c r="F32" i="6" s="1"/>
  <c r="D32" i="6" a="1"/>
  <c r="D32" i="6" s="1"/>
  <c r="E32" i="6" a="1"/>
  <c r="E32" i="6" s="1"/>
  <c r="A33" i="6"/>
  <c r="D32" i="4" a="1"/>
  <c r="D32" i="4" s="1"/>
  <c r="H32" i="4" a="1"/>
  <c r="H32" i="4" s="1"/>
  <c r="A33" i="4"/>
  <c r="G32" i="4" a="1"/>
  <c r="G32" i="4" s="1"/>
  <c r="E32" i="4" a="1"/>
  <c r="E32" i="4" s="1"/>
  <c r="F32" i="4" a="1"/>
  <c r="F32" i="4" s="1"/>
  <c r="H32" i="3" a="1"/>
  <c r="H32" i="3" s="1"/>
  <c r="F32" i="3" a="1"/>
  <c r="F32" i="3" s="1"/>
  <c r="G32" i="3" a="1"/>
  <c r="G32" i="3" s="1"/>
  <c r="E32" i="3" a="1"/>
  <c r="E32" i="3" s="1"/>
  <c r="A33" i="3"/>
  <c r="D32" i="3" a="1"/>
  <c r="D32" i="3" s="1"/>
  <c r="H32" i="18" a="1"/>
  <c r="H32" i="18" s="1"/>
  <c r="F32" i="18" a="1"/>
  <c r="F32" i="18" s="1"/>
  <c r="G32" i="18" a="1"/>
  <c r="G32" i="18" s="1"/>
  <c r="A33" i="18"/>
  <c r="E32" i="18" a="1"/>
  <c r="E32" i="18" s="1"/>
  <c r="D32" i="18" a="1"/>
  <c r="D32" i="18" s="1"/>
  <c r="F32" i="8" a="1"/>
  <c r="F32" i="8" s="1"/>
  <c r="E32" i="8" a="1"/>
  <c r="E32" i="8" s="1"/>
  <c r="A33" i="8"/>
  <c r="D32" i="8" a="1"/>
  <c r="D32" i="8" s="1"/>
  <c r="G32" i="8" a="1"/>
  <c r="G32" i="8" s="1"/>
  <c r="H32" i="8" a="1"/>
  <c r="H32" i="8" s="1"/>
  <c r="G32" i="5" a="1"/>
  <c r="G32" i="5" s="1"/>
  <c r="E32" i="5" a="1"/>
  <c r="E32" i="5" s="1"/>
  <c r="H32" i="5" a="1"/>
  <c r="H32" i="5" s="1"/>
  <c r="F32" i="5" a="1"/>
  <c r="F32" i="5" s="1"/>
  <c r="D32" i="5" a="1"/>
  <c r="D32" i="5" s="1"/>
  <c r="A33" i="5"/>
  <c r="F32" i="17" a="1"/>
  <c r="F32" i="17" s="1"/>
  <c r="D32" i="17" a="1"/>
  <c r="D32" i="17" s="1"/>
  <c r="G32" i="17" a="1"/>
  <c r="G32" i="17" s="1"/>
  <c r="E32" i="17" a="1"/>
  <c r="E32" i="17" s="1"/>
  <c r="H32" i="17" a="1"/>
  <c r="H32" i="17" s="1"/>
  <c r="A33" i="17"/>
  <c r="A33" i="14"/>
  <c r="H32" i="14" a="1"/>
  <c r="H32" i="14" s="1"/>
  <c r="G32" i="14" a="1"/>
  <c r="G32" i="14" s="1"/>
  <c r="F32" i="14" a="1"/>
  <c r="F32" i="14" s="1"/>
  <c r="E32" i="14" a="1"/>
  <c r="E32" i="14" s="1"/>
  <c r="D32" i="14" a="1"/>
  <c r="D32" i="14" s="1"/>
  <c r="G32" i="11" a="1"/>
  <c r="G32" i="11" s="1"/>
  <c r="E32" i="11" a="1"/>
  <c r="E32" i="11" s="1"/>
  <c r="A33" i="11"/>
  <c r="F32" i="11" a="1"/>
  <c r="F32" i="11" s="1"/>
  <c r="H32" i="11" a="1"/>
  <c r="H32" i="11" s="1"/>
  <c r="D32" i="11" a="1"/>
  <c r="D32" i="11" s="1"/>
  <c r="D32" i="12" a="1"/>
  <c r="D32" i="12" s="1"/>
  <c r="A33" i="12"/>
  <c r="H32" i="12" a="1"/>
  <c r="H32" i="12" s="1"/>
  <c r="G32" i="12" a="1"/>
  <c r="G32" i="12" s="1"/>
  <c r="F32" i="12" a="1"/>
  <c r="F32" i="12" s="1"/>
  <c r="E32" i="12" a="1"/>
  <c r="E32" i="12" s="1"/>
  <c r="X30" i="49"/>
  <c r="F123" i="25" a="1"/>
  <c r="F123" i="25" s="1"/>
  <c r="E123" i="25" a="1"/>
  <c r="E123" i="25" s="1"/>
  <c r="C123" i="25" a="1"/>
  <c r="C123" i="25" s="1"/>
  <c r="A124" i="25"/>
  <c r="H34" i="7" a="1"/>
  <c r="H34" i="7" s="1"/>
  <c r="G34" i="7" a="1"/>
  <c r="G34" i="7" s="1"/>
  <c r="F34" i="7" a="1"/>
  <c r="F34" i="7" s="1"/>
  <c r="E34" i="7" a="1"/>
  <c r="E34" i="7" s="1"/>
  <c r="D34" i="7" a="1"/>
  <c r="D34" i="7" s="1"/>
  <c r="H34" i="10" a="1"/>
  <c r="H34" i="10" s="1"/>
  <c r="G34" i="10" a="1"/>
  <c r="G34" i="10" s="1"/>
  <c r="F34" i="10" a="1"/>
  <c r="F34" i="10" s="1"/>
  <c r="E34" i="10" a="1"/>
  <c r="E34" i="10" s="1"/>
  <c r="D34" i="10" a="1"/>
  <c r="D34" i="10" s="1"/>
  <c r="A35" i="7"/>
  <c r="A35" i="10"/>
  <c r="E1464" i="25" l="1" a="1"/>
  <c r="E1464" i="25" s="1"/>
  <c r="C1464" i="25" a="1"/>
  <c r="C1464" i="25" s="1"/>
  <c r="F1464" i="25" a="1"/>
  <c r="F1464" i="25" s="1"/>
  <c r="A1465" i="25"/>
  <c r="E1495" i="25" a="1"/>
  <c r="E1495" i="25" s="1"/>
  <c r="C1495" i="25" a="1"/>
  <c r="C1495" i="25" s="1"/>
  <c r="F1495" i="25" a="1"/>
  <c r="F1495" i="25" s="1"/>
  <c r="A1496" i="25"/>
  <c r="C1480" i="25" a="1"/>
  <c r="C1480" i="25" s="1"/>
  <c r="F1480" i="25" a="1"/>
  <c r="F1480" i="25" s="1"/>
  <c r="A1481" i="25"/>
  <c r="E1480" i="25" a="1"/>
  <c r="E1480" i="25" s="1"/>
  <c r="AB30" i="49" a="1"/>
  <c r="AB30" i="49" s="1"/>
  <c r="AB29" i="49" a="1"/>
  <c r="AB29" i="49" s="1"/>
  <c r="H34" i="16" a="1"/>
  <c r="H34" i="16" s="1"/>
  <c r="D35" i="9" a="1"/>
  <c r="D35" i="9" s="1"/>
  <c r="E35" i="9" a="1"/>
  <c r="E35" i="9" s="1"/>
  <c r="F35" i="9" a="1"/>
  <c r="F35" i="9" s="1"/>
  <c r="D34" i="15" a="1"/>
  <c r="D34" i="15" s="1"/>
  <c r="A36" i="9"/>
  <c r="D36" i="9" s="1" a="1"/>
  <c r="D36" i="9" s="1"/>
  <c r="G35" i="9" a="1"/>
  <c r="G35" i="9" s="1"/>
  <c r="A35" i="16"/>
  <c r="E35" i="16" s="1" a="1"/>
  <c r="E35" i="16" s="1"/>
  <c r="D34" i="16" a="1"/>
  <c r="D34" i="16" s="1"/>
  <c r="A368" i="25"/>
  <c r="F367" i="25" a="1"/>
  <c r="F367" i="25" s="1"/>
  <c r="E367" i="25" a="1"/>
  <c r="E367" i="25" s="1"/>
  <c r="C367" i="25" a="1"/>
  <c r="C367" i="25" s="1"/>
  <c r="H34" i="15" a="1"/>
  <c r="H34" i="15" s="1"/>
  <c r="A35" i="15"/>
  <c r="D35" i="15" s="1" a="1"/>
  <c r="D35" i="15" s="1"/>
  <c r="F34" i="15" a="1"/>
  <c r="F34" i="15" s="1"/>
  <c r="E34" i="15" a="1"/>
  <c r="E34" i="15" s="1"/>
  <c r="E34" i="16" a="1"/>
  <c r="E34" i="16" s="1"/>
  <c r="F34" i="16" a="1"/>
  <c r="F34" i="16" s="1"/>
  <c r="H33" i="17" a="1"/>
  <c r="H33" i="17" s="1"/>
  <c r="G33" i="17" a="1"/>
  <c r="G33" i="17" s="1"/>
  <c r="D33" i="17" a="1"/>
  <c r="D33" i="17" s="1"/>
  <c r="F33" i="17" a="1"/>
  <c r="F33" i="17" s="1"/>
  <c r="E33" i="17" a="1"/>
  <c r="E33" i="17" s="1"/>
  <c r="A34" i="17"/>
  <c r="H33" i="5" a="1"/>
  <c r="H33" i="5" s="1"/>
  <c r="G33" i="5" a="1"/>
  <c r="G33" i="5" s="1"/>
  <c r="F33" i="5" a="1"/>
  <c r="F33" i="5" s="1"/>
  <c r="E33" i="5" a="1"/>
  <c r="E33" i="5" s="1"/>
  <c r="A34" i="5"/>
  <c r="D33" i="5" a="1"/>
  <c r="D33" i="5" s="1"/>
  <c r="H33" i="6" a="1"/>
  <c r="H33" i="6" s="1"/>
  <c r="A34" i="6"/>
  <c r="G33" i="6" a="1"/>
  <c r="G33" i="6" s="1"/>
  <c r="D33" i="6" a="1"/>
  <c r="D33" i="6" s="1"/>
  <c r="F33" i="6" a="1"/>
  <c r="F33" i="6" s="1"/>
  <c r="E33" i="6" a="1"/>
  <c r="E33" i="6" s="1"/>
  <c r="D33" i="3" a="1"/>
  <c r="D33" i="3" s="1"/>
  <c r="A34" i="3"/>
  <c r="E33" i="3" a="1"/>
  <c r="E33" i="3" s="1"/>
  <c r="H33" i="3" a="1"/>
  <c r="H33" i="3" s="1"/>
  <c r="G33" i="3" a="1"/>
  <c r="G33" i="3" s="1"/>
  <c r="F33" i="3" a="1"/>
  <c r="F33" i="3" s="1"/>
  <c r="F33" i="18" a="1"/>
  <c r="F33" i="18" s="1"/>
  <c r="A34" i="18"/>
  <c r="E33" i="18" a="1"/>
  <c r="E33" i="18" s="1"/>
  <c r="D33" i="18" a="1"/>
  <c r="D33" i="18" s="1"/>
  <c r="H33" i="18" a="1"/>
  <c r="H33" i="18" s="1"/>
  <c r="G33" i="18" a="1"/>
  <c r="G33" i="18" s="1"/>
  <c r="F33" i="13" a="1"/>
  <c r="F33" i="13" s="1"/>
  <c r="G33" i="13" a="1"/>
  <c r="G33" i="13" s="1"/>
  <c r="E33" i="13" a="1"/>
  <c r="E33" i="13" s="1"/>
  <c r="D33" i="13" a="1"/>
  <c r="D33" i="13" s="1"/>
  <c r="A34" i="13"/>
  <c r="H33" i="13" a="1"/>
  <c r="H33" i="13" s="1"/>
  <c r="G33" i="11" a="1"/>
  <c r="G33" i="11" s="1"/>
  <c r="F33" i="11" a="1"/>
  <c r="F33" i="11" s="1"/>
  <c r="E33" i="11" a="1"/>
  <c r="E33" i="11" s="1"/>
  <c r="D33" i="11" a="1"/>
  <c r="D33" i="11" s="1"/>
  <c r="H33" i="11" a="1"/>
  <c r="H33" i="11" s="1"/>
  <c r="A34" i="11"/>
  <c r="F33" i="8" a="1"/>
  <c r="F33" i="8" s="1"/>
  <c r="E33" i="8" a="1"/>
  <c r="E33" i="8" s="1"/>
  <c r="D33" i="8" a="1"/>
  <c r="D33" i="8" s="1"/>
  <c r="A34" i="8"/>
  <c r="G33" i="8" a="1"/>
  <c r="G33" i="8" s="1"/>
  <c r="H33" i="8" a="1"/>
  <c r="H33" i="8" s="1"/>
  <c r="G33" i="4" a="1"/>
  <c r="G33" i="4" s="1"/>
  <c r="H33" i="4" a="1"/>
  <c r="H33" i="4" s="1"/>
  <c r="F33" i="4" a="1"/>
  <c r="F33" i="4" s="1"/>
  <c r="E33" i="4" a="1"/>
  <c r="E33" i="4" s="1"/>
  <c r="A34" i="4"/>
  <c r="D33" i="4" a="1"/>
  <c r="D33" i="4" s="1"/>
  <c r="E33" i="12" a="1"/>
  <c r="E33" i="12" s="1"/>
  <c r="A34" i="12"/>
  <c r="D33" i="12" a="1"/>
  <c r="D33" i="12" s="1"/>
  <c r="F33" i="12" a="1"/>
  <c r="F33" i="12" s="1"/>
  <c r="H33" i="12" a="1"/>
  <c r="H33" i="12" s="1"/>
  <c r="G33" i="12" a="1"/>
  <c r="G33" i="12" s="1"/>
  <c r="E33" i="14" a="1"/>
  <c r="E33" i="14" s="1"/>
  <c r="A34" i="14"/>
  <c r="D33" i="14" a="1"/>
  <c r="D33" i="14" s="1"/>
  <c r="H33" i="14" a="1"/>
  <c r="H33" i="14" s="1"/>
  <c r="G33" i="14" a="1"/>
  <c r="G33" i="14" s="1"/>
  <c r="F33" i="14" a="1"/>
  <c r="F33" i="14" s="1"/>
  <c r="F124" i="25" a="1"/>
  <c r="F124" i="25" s="1"/>
  <c r="E124" i="25" a="1"/>
  <c r="E124" i="25" s="1"/>
  <c r="C124" i="25" a="1"/>
  <c r="C124" i="25" s="1"/>
  <c r="A125" i="25"/>
  <c r="H35" i="10" a="1"/>
  <c r="H35" i="10" s="1"/>
  <c r="G35" i="10" a="1"/>
  <c r="G35" i="10" s="1"/>
  <c r="F35" i="10" a="1"/>
  <c r="F35" i="10" s="1"/>
  <c r="E35" i="10" a="1"/>
  <c r="E35" i="10" s="1"/>
  <c r="D35" i="10" a="1"/>
  <c r="D35" i="10" s="1"/>
  <c r="H35" i="7" a="1"/>
  <c r="H35" i="7" s="1"/>
  <c r="G35" i="7" a="1"/>
  <c r="G35" i="7" s="1"/>
  <c r="F35" i="7" a="1"/>
  <c r="F35" i="7" s="1"/>
  <c r="E35" i="7" a="1"/>
  <c r="E35" i="7" s="1"/>
  <c r="D35" i="7" a="1"/>
  <c r="D35" i="7" s="1"/>
  <c r="A36" i="10"/>
  <c r="A36" i="7"/>
  <c r="C1465" i="25" l="1" a="1"/>
  <c r="C1465" i="25" s="1"/>
  <c r="F1465" i="25" a="1"/>
  <c r="F1465" i="25" s="1"/>
  <c r="A1466" i="25"/>
  <c r="E1465" i="25" a="1"/>
  <c r="E1465" i="25" s="1"/>
  <c r="E1481" i="25" a="1"/>
  <c r="E1481" i="25" s="1"/>
  <c r="C1481" i="25" a="1"/>
  <c r="C1481" i="25" s="1"/>
  <c r="F1481" i="25" a="1"/>
  <c r="F1481" i="25" s="1"/>
  <c r="A1482" i="25"/>
  <c r="C1496" i="25" a="1"/>
  <c r="C1496" i="25" s="1"/>
  <c r="F1496" i="25" a="1"/>
  <c r="F1496" i="25" s="1"/>
  <c r="A1497" i="25"/>
  <c r="E1496" i="25" a="1"/>
  <c r="E1496" i="25" s="1"/>
  <c r="G36" i="9" a="1"/>
  <c r="G36" i="9" s="1"/>
  <c r="A37" i="9"/>
  <c r="F37" i="9" s="1" a="1"/>
  <c r="F37" i="9" s="1"/>
  <c r="H35" i="16" a="1"/>
  <c r="H35" i="16" s="1"/>
  <c r="F35" i="16" a="1"/>
  <c r="F35" i="16" s="1"/>
  <c r="E36" i="9" a="1"/>
  <c r="E36" i="9" s="1"/>
  <c r="F36" i="9" a="1"/>
  <c r="F36" i="9" s="1"/>
  <c r="G35" i="16" a="1"/>
  <c r="G35" i="16" s="1"/>
  <c r="A36" i="16"/>
  <c r="F36" i="16" s="1" a="1"/>
  <c r="F36" i="16" s="1"/>
  <c r="H36" i="9" a="1"/>
  <c r="H36" i="9" s="1"/>
  <c r="D35" i="16" a="1"/>
  <c r="D35" i="16" s="1"/>
  <c r="E35" i="15" a="1"/>
  <c r="E35" i="15" s="1"/>
  <c r="G35" i="15" a="1"/>
  <c r="G35" i="15" s="1"/>
  <c r="A36" i="15"/>
  <c r="G36" i="15" s="1" a="1"/>
  <c r="G36" i="15" s="1"/>
  <c r="F35" i="15" a="1"/>
  <c r="F35" i="15" s="1"/>
  <c r="H35" i="15" a="1"/>
  <c r="H35" i="15" s="1"/>
  <c r="A369" i="25"/>
  <c r="F368" i="25" a="1"/>
  <c r="F368" i="25" s="1"/>
  <c r="E368" i="25" a="1"/>
  <c r="E368" i="25" s="1"/>
  <c r="C368" i="25" a="1"/>
  <c r="C368" i="25" s="1"/>
  <c r="H34" i="11" a="1"/>
  <c r="H34" i="11" s="1"/>
  <c r="G34" i="11" a="1"/>
  <c r="G34" i="11" s="1"/>
  <c r="A35" i="11"/>
  <c r="F34" i="11" a="1"/>
  <c r="F34" i="11" s="1"/>
  <c r="D34" i="11" a="1"/>
  <c r="D34" i="11" s="1"/>
  <c r="E34" i="11" a="1"/>
  <c r="E34" i="11" s="1"/>
  <c r="E34" i="4" a="1"/>
  <c r="E34" i="4" s="1"/>
  <c r="F34" i="4" a="1"/>
  <c r="F34" i="4" s="1"/>
  <c r="D34" i="4" a="1"/>
  <c r="D34" i="4" s="1"/>
  <c r="A35" i="4"/>
  <c r="H34" i="4" a="1"/>
  <c r="H34" i="4" s="1"/>
  <c r="G34" i="4" a="1"/>
  <c r="G34" i="4" s="1"/>
  <c r="F34" i="13" a="1"/>
  <c r="F34" i="13" s="1"/>
  <c r="A35" i="13"/>
  <c r="E34" i="13" a="1"/>
  <c r="E34" i="13" s="1"/>
  <c r="G34" i="13" a="1"/>
  <c r="G34" i="13" s="1"/>
  <c r="D34" i="13" a="1"/>
  <c r="D34" i="13" s="1"/>
  <c r="H34" i="13" a="1"/>
  <c r="H34" i="13" s="1"/>
  <c r="H34" i="5" a="1"/>
  <c r="H34" i="5" s="1"/>
  <c r="G34" i="5" a="1"/>
  <c r="G34" i="5" s="1"/>
  <c r="F34" i="5" a="1"/>
  <c r="F34" i="5" s="1"/>
  <c r="E34" i="5" a="1"/>
  <c r="E34" i="5" s="1"/>
  <c r="A35" i="5"/>
  <c r="D34" i="5" a="1"/>
  <c r="D34" i="5" s="1"/>
  <c r="F34" i="8" a="1"/>
  <c r="F34" i="8" s="1"/>
  <c r="G34" i="8" a="1"/>
  <c r="G34" i="8" s="1"/>
  <c r="E34" i="8" a="1"/>
  <c r="E34" i="8" s="1"/>
  <c r="D34" i="8" a="1"/>
  <c r="D34" i="8" s="1"/>
  <c r="A35" i="8"/>
  <c r="H34" i="8" a="1"/>
  <c r="H34" i="8" s="1"/>
  <c r="F34" i="14" a="1"/>
  <c r="F34" i="14" s="1"/>
  <c r="A35" i="14"/>
  <c r="E34" i="14" a="1"/>
  <c r="E34" i="14" s="1"/>
  <c r="D34" i="14" a="1"/>
  <c r="D34" i="14" s="1"/>
  <c r="G34" i="14" a="1"/>
  <c r="G34" i="14" s="1"/>
  <c r="H34" i="14" a="1"/>
  <c r="H34" i="14" s="1"/>
  <c r="H34" i="12" a="1"/>
  <c r="H34" i="12" s="1"/>
  <c r="G34" i="12" a="1"/>
  <c r="G34" i="12" s="1"/>
  <c r="A35" i="12"/>
  <c r="F34" i="12" a="1"/>
  <c r="F34" i="12" s="1"/>
  <c r="E34" i="12" a="1"/>
  <c r="E34" i="12" s="1"/>
  <c r="D34" i="12" a="1"/>
  <c r="D34" i="12" s="1"/>
  <c r="E34" i="18" a="1"/>
  <c r="E34" i="18" s="1"/>
  <c r="D34" i="18" a="1"/>
  <c r="D34" i="18" s="1"/>
  <c r="F34" i="18" a="1"/>
  <c r="F34" i="18" s="1"/>
  <c r="H34" i="18" a="1"/>
  <c r="H34" i="18" s="1"/>
  <c r="A35" i="18"/>
  <c r="G34" i="18" a="1"/>
  <c r="G34" i="18" s="1"/>
  <c r="H34" i="3" a="1"/>
  <c r="H34" i="3" s="1"/>
  <c r="A35" i="3"/>
  <c r="G34" i="3" a="1"/>
  <c r="G34" i="3" s="1"/>
  <c r="E34" i="3" a="1"/>
  <c r="E34" i="3" s="1"/>
  <c r="D34" i="3" a="1"/>
  <c r="D34" i="3" s="1"/>
  <c r="F34" i="3" a="1"/>
  <c r="F34" i="3" s="1"/>
  <c r="D34" i="6" a="1"/>
  <c r="D34" i="6" s="1"/>
  <c r="A35" i="6"/>
  <c r="H34" i="6" a="1"/>
  <c r="H34" i="6" s="1"/>
  <c r="G34" i="6" a="1"/>
  <c r="G34" i="6" s="1"/>
  <c r="F34" i="6" a="1"/>
  <c r="F34" i="6" s="1"/>
  <c r="E34" i="6" a="1"/>
  <c r="E34" i="6" s="1"/>
  <c r="G34" i="17" a="1"/>
  <c r="G34" i="17" s="1"/>
  <c r="A35" i="17"/>
  <c r="F34" i="17" a="1"/>
  <c r="F34" i="17" s="1"/>
  <c r="E34" i="17" a="1"/>
  <c r="E34" i="17" s="1"/>
  <c r="H34" i="17" a="1"/>
  <c r="H34" i="17" s="1"/>
  <c r="D34" i="17" a="1"/>
  <c r="D34" i="17" s="1"/>
  <c r="F125" i="25" a="1"/>
  <c r="F125" i="25" s="1"/>
  <c r="E125" i="25" a="1"/>
  <c r="E125" i="25" s="1"/>
  <c r="C125" i="25" a="1"/>
  <c r="C125" i="25" s="1"/>
  <c r="A126" i="25"/>
  <c r="H36" i="7" a="1"/>
  <c r="H36" i="7" s="1"/>
  <c r="G36" i="7" a="1"/>
  <c r="G36" i="7" s="1"/>
  <c r="F36" i="7" a="1"/>
  <c r="F36" i="7" s="1"/>
  <c r="E36" i="7" a="1"/>
  <c r="E36" i="7" s="1"/>
  <c r="D36" i="7" a="1"/>
  <c r="D36" i="7" s="1"/>
  <c r="H36" i="10" a="1"/>
  <c r="H36" i="10" s="1"/>
  <c r="G36" i="10" a="1"/>
  <c r="G36" i="10" s="1"/>
  <c r="F36" i="10" a="1"/>
  <c r="F36" i="10" s="1"/>
  <c r="E36" i="10" a="1"/>
  <c r="E36" i="10" s="1"/>
  <c r="D36" i="10" a="1"/>
  <c r="D36" i="10" s="1"/>
  <c r="A37" i="10"/>
  <c r="A37" i="7"/>
  <c r="F1466" i="25" l="1" a="1"/>
  <c r="F1466" i="25" s="1"/>
  <c r="A1467" i="25"/>
  <c r="E1466" i="25" a="1"/>
  <c r="E1466" i="25" s="1"/>
  <c r="C1466" i="25" a="1"/>
  <c r="C1466" i="25" s="1"/>
  <c r="F1497" i="25" a="1"/>
  <c r="F1497" i="25" s="1"/>
  <c r="A1498" i="25"/>
  <c r="E1497" i="25" a="1"/>
  <c r="E1497" i="25" s="1"/>
  <c r="C1497" i="25" a="1"/>
  <c r="C1497" i="25" s="1"/>
  <c r="E1482" i="25" a="1"/>
  <c r="E1482" i="25" s="1"/>
  <c r="C1482" i="25" a="1"/>
  <c r="C1482" i="25" s="1"/>
  <c r="F1482" i="25" a="1"/>
  <c r="F1482" i="25" s="1"/>
  <c r="A1483" i="25"/>
  <c r="H36" i="16" a="1"/>
  <c r="H36" i="16" s="1"/>
  <c r="G37" i="9" a="1"/>
  <c r="G37" i="9" s="1"/>
  <c r="A38" i="9"/>
  <c r="H38" i="9" s="1" a="1"/>
  <c r="H38" i="9" s="1"/>
  <c r="H37" i="9" a="1"/>
  <c r="H37" i="9" s="1"/>
  <c r="D37" i="9" a="1"/>
  <c r="D37" i="9" s="1"/>
  <c r="E37" i="9" a="1"/>
  <c r="E37" i="9" s="1"/>
  <c r="G36" i="16" a="1"/>
  <c r="G36" i="16" s="1"/>
  <c r="D36" i="16" a="1"/>
  <c r="D36" i="16" s="1"/>
  <c r="A37" i="16"/>
  <c r="E37" i="16" s="1" a="1"/>
  <c r="E37" i="16" s="1"/>
  <c r="E36" i="16" a="1"/>
  <c r="E36" i="16" s="1"/>
  <c r="E36" i="15" a="1"/>
  <c r="E36" i="15" s="1"/>
  <c r="A37" i="15"/>
  <c r="H37" i="15" s="1" a="1"/>
  <c r="H37" i="15" s="1"/>
  <c r="D36" i="15" a="1"/>
  <c r="D36" i="15" s="1"/>
  <c r="H36" i="15" a="1"/>
  <c r="H36" i="15" s="1"/>
  <c r="F36" i="15" a="1"/>
  <c r="F36" i="15" s="1"/>
  <c r="A370" i="25"/>
  <c r="C369" i="25" a="1"/>
  <c r="C369" i="25" s="1"/>
  <c r="F369" i="25" a="1"/>
  <c r="F369" i="25" s="1"/>
  <c r="E369" i="25" a="1"/>
  <c r="E369" i="25" s="1"/>
  <c r="H35" i="18" a="1"/>
  <c r="H35" i="18" s="1"/>
  <c r="G35" i="18" a="1"/>
  <c r="G35" i="18" s="1"/>
  <c r="A36" i="18"/>
  <c r="F35" i="18" a="1"/>
  <c r="F35" i="18" s="1"/>
  <c r="E35" i="18" a="1"/>
  <c r="E35" i="18" s="1"/>
  <c r="D35" i="18" a="1"/>
  <c r="D35" i="18" s="1"/>
  <c r="E35" i="8" a="1"/>
  <c r="E35" i="8" s="1"/>
  <c r="A36" i="8"/>
  <c r="D35" i="8" a="1"/>
  <c r="D35" i="8" s="1"/>
  <c r="H35" i="8" a="1"/>
  <c r="H35" i="8" s="1"/>
  <c r="F35" i="8" a="1"/>
  <c r="F35" i="8" s="1"/>
  <c r="G35" i="8" a="1"/>
  <c r="G35" i="8" s="1"/>
  <c r="F35" i="5" a="1"/>
  <c r="F35" i="5" s="1"/>
  <c r="E35" i="5" a="1"/>
  <c r="E35" i="5" s="1"/>
  <c r="A36" i="5"/>
  <c r="D35" i="5" a="1"/>
  <c r="D35" i="5" s="1"/>
  <c r="H35" i="5" a="1"/>
  <c r="H35" i="5" s="1"/>
  <c r="G35" i="5" a="1"/>
  <c r="G35" i="5" s="1"/>
  <c r="F35" i="4" a="1"/>
  <c r="F35" i="4" s="1"/>
  <c r="E35" i="4" a="1"/>
  <c r="E35" i="4" s="1"/>
  <c r="D35" i="4" a="1"/>
  <c r="D35" i="4" s="1"/>
  <c r="A36" i="4"/>
  <c r="H35" i="4" a="1"/>
  <c r="H35" i="4" s="1"/>
  <c r="G35" i="4" a="1"/>
  <c r="G35" i="4" s="1"/>
  <c r="E35" i="12" a="1"/>
  <c r="E35" i="12" s="1"/>
  <c r="D35" i="12" a="1"/>
  <c r="D35" i="12" s="1"/>
  <c r="A36" i="12"/>
  <c r="H35" i="12" a="1"/>
  <c r="H35" i="12" s="1"/>
  <c r="F35" i="12" a="1"/>
  <c r="F35" i="12" s="1"/>
  <c r="G35" i="12" a="1"/>
  <c r="G35" i="12" s="1"/>
  <c r="D35" i="11" a="1"/>
  <c r="D35" i="11" s="1"/>
  <c r="A36" i="11"/>
  <c r="H35" i="11" a="1"/>
  <c r="H35" i="11" s="1"/>
  <c r="G35" i="11" a="1"/>
  <c r="G35" i="11" s="1"/>
  <c r="F35" i="11" a="1"/>
  <c r="F35" i="11" s="1"/>
  <c r="E35" i="11" a="1"/>
  <c r="E35" i="11" s="1"/>
  <c r="H35" i="6" a="1"/>
  <c r="H35" i="6" s="1"/>
  <c r="G35" i="6" a="1"/>
  <c r="G35" i="6" s="1"/>
  <c r="F35" i="6" a="1"/>
  <c r="F35" i="6" s="1"/>
  <c r="A36" i="6"/>
  <c r="E35" i="6" a="1"/>
  <c r="E35" i="6" s="1"/>
  <c r="D35" i="6" a="1"/>
  <c r="D35" i="6" s="1"/>
  <c r="H35" i="3" a="1"/>
  <c r="H35" i="3" s="1"/>
  <c r="A36" i="3"/>
  <c r="G35" i="3" a="1"/>
  <c r="G35" i="3" s="1"/>
  <c r="F35" i="3" a="1"/>
  <c r="F35" i="3" s="1"/>
  <c r="E35" i="3" a="1"/>
  <c r="E35" i="3" s="1"/>
  <c r="D35" i="3" a="1"/>
  <c r="D35" i="3" s="1"/>
  <c r="A36" i="14"/>
  <c r="D35" i="14" a="1"/>
  <c r="D35" i="14" s="1"/>
  <c r="H35" i="14" a="1"/>
  <c r="H35" i="14" s="1"/>
  <c r="G35" i="14" a="1"/>
  <c r="G35" i="14" s="1"/>
  <c r="F35" i="14" a="1"/>
  <c r="F35" i="14" s="1"/>
  <c r="E35" i="14" a="1"/>
  <c r="E35" i="14" s="1"/>
  <c r="H35" i="13" a="1"/>
  <c r="H35" i="13" s="1"/>
  <c r="G35" i="13" a="1"/>
  <c r="G35" i="13" s="1"/>
  <c r="A36" i="13"/>
  <c r="F35" i="13" a="1"/>
  <c r="F35" i="13" s="1"/>
  <c r="E35" i="13" a="1"/>
  <c r="E35" i="13" s="1"/>
  <c r="D35" i="13" a="1"/>
  <c r="D35" i="13" s="1"/>
  <c r="D35" i="17" a="1"/>
  <c r="D35" i="17" s="1"/>
  <c r="E35" i="17" a="1"/>
  <c r="E35" i="17" s="1"/>
  <c r="H35" i="17" a="1"/>
  <c r="H35" i="17" s="1"/>
  <c r="G35" i="17" a="1"/>
  <c r="G35" i="17" s="1"/>
  <c r="A36" i="17"/>
  <c r="F35" i="17" a="1"/>
  <c r="F35" i="17" s="1"/>
  <c r="F126" i="25" a="1"/>
  <c r="F126" i="25" s="1"/>
  <c r="E126" i="25" a="1"/>
  <c r="E126" i="25" s="1"/>
  <c r="C126" i="25" a="1"/>
  <c r="C126" i="25" s="1"/>
  <c r="A127" i="25"/>
  <c r="H37" i="7" a="1"/>
  <c r="H37" i="7" s="1"/>
  <c r="G37" i="7" a="1"/>
  <c r="G37" i="7" s="1"/>
  <c r="F37" i="7" a="1"/>
  <c r="F37" i="7" s="1"/>
  <c r="E37" i="7" a="1"/>
  <c r="E37" i="7" s="1"/>
  <c r="D37" i="7" a="1"/>
  <c r="D37" i="7" s="1"/>
  <c r="H37" i="10" a="1"/>
  <c r="H37" i="10" s="1"/>
  <c r="G37" i="10" a="1"/>
  <c r="G37" i="10" s="1"/>
  <c r="F37" i="10" a="1"/>
  <c r="F37" i="10" s="1"/>
  <c r="E37" i="10" a="1"/>
  <c r="E37" i="10" s="1"/>
  <c r="D37" i="10" a="1"/>
  <c r="D37" i="10" s="1"/>
  <c r="A38" i="10"/>
  <c r="A38" i="7"/>
  <c r="F1467" i="25" l="1" a="1"/>
  <c r="F1467" i="25" s="1"/>
  <c r="A1468" i="25"/>
  <c r="E1467" i="25" a="1"/>
  <c r="E1467" i="25" s="1"/>
  <c r="C1467" i="25" a="1"/>
  <c r="C1467" i="25" s="1"/>
  <c r="C1483" i="25" a="1"/>
  <c r="C1483" i="25" s="1"/>
  <c r="F1483" i="25" a="1"/>
  <c r="F1483" i="25" s="1"/>
  <c r="A1484" i="25"/>
  <c r="E1483" i="25" a="1"/>
  <c r="E1483" i="25" s="1"/>
  <c r="F1498" i="25" a="1"/>
  <c r="F1498" i="25" s="1"/>
  <c r="A1499" i="25"/>
  <c r="E1498" i="25" a="1"/>
  <c r="E1498" i="25" s="1"/>
  <c r="C1498" i="25" a="1"/>
  <c r="C1498" i="25" s="1"/>
  <c r="A39" i="9"/>
  <c r="H39" i="9" s="1" a="1"/>
  <c r="H39" i="9" s="1"/>
  <c r="D38" i="9" a="1"/>
  <c r="D38" i="9" s="1"/>
  <c r="G38" i="9" a="1"/>
  <c r="G38" i="9" s="1"/>
  <c r="E38" i="9" a="1"/>
  <c r="E38" i="9" s="1"/>
  <c r="F38" i="9" a="1"/>
  <c r="F38" i="9" s="1"/>
  <c r="F37" i="16" a="1"/>
  <c r="F37" i="16" s="1"/>
  <c r="F37" i="15" a="1"/>
  <c r="F37" i="15" s="1"/>
  <c r="G37" i="16" a="1"/>
  <c r="G37" i="16" s="1"/>
  <c r="H37" i="16" a="1"/>
  <c r="H37" i="16" s="1"/>
  <c r="A38" i="15"/>
  <c r="H38" i="15" s="1" a="1"/>
  <c r="H38" i="15" s="1"/>
  <c r="G37" i="15" a="1"/>
  <c r="G37" i="15" s="1"/>
  <c r="D37" i="16" a="1"/>
  <c r="D37" i="16" s="1"/>
  <c r="A38" i="16"/>
  <c r="H38" i="16" s="1" a="1"/>
  <c r="H38" i="16" s="1"/>
  <c r="E37" i="15" a="1"/>
  <c r="E37" i="15" s="1"/>
  <c r="D37" i="15" a="1"/>
  <c r="D37" i="15" s="1"/>
  <c r="A371" i="25"/>
  <c r="F370" i="25" a="1"/>
  <c r="F370" i="25" s="1"/>
  <c r="E370" i="25" a="1"/>
  <c r="E370" i="25" s="1"/>
  <c r="C370" i="25" a="1"/>
  <c r="C370" i="25" s="1"/>
  <c r="H36" i="17" a="1"/>
  <c r="H36" i="17" s="1"/>
  <c r="G36" i="17" a="1"/>
  <c r="G36" i="17" s="1"/>
  <c r="F36" i="17" a="1"/>
  <c r="F36" i="17" s="1"/>
  <c r="E36" i="17" a="1"/>
  <c r="E36" i="17" s="1"/>
  <c r="D36" i="17" a="1"/>
  <c r="D36" i="17" s="1"/>
  <c r="A37" i="17"/>
  <c r="G36" i="6" a="1"/>
  <c r="G36" i="6" s="1"/>
  <c r="F36" i="6" a="1"/>
  <c r="F36" i="6" s="1"/>
  <c r="H36" i="6" a="1"/>
  <c r="H36" i="6" s="1"/>
  <c r="E36" i="6" a="1"/>
  <c r="E36" i="6" s="1"/>
  <c r="D36" i="6" a="1"/>
  <c r="D36" i="6" s="1"/>
  <c r="A37" i="6"/>
  <c r="G36" i="4" a="1"/>
  <c r="G36" i="4" s="1"/>
  <c r="F36" i="4" a="1"/>
  <c r="F36" i="4" s="1"/>
  <c r="H36" i="4" a="1"/>
  <c r="H36" i="4" s="1"/>
  <c r="E36" i="4" a="1"/>
  <c r="E36" i="4" s="1"/>
  <c r="A37" i="4"/>
  <c r="D36" i="4" a="1"/>
  <c r="D36" i="4" s="1"/>
  <c r="A37" i="13"/>
  <c r="D36" i="13" a="1"/>
  <c r="D36" i="13" s="1"/>
  <c r="H36" i="13" a="1"/>
  <c r="H36" i="13" s="1"/>
  <c r="G36" i="13" a="1"/>
  <c r="G36" i="13" s="1"/>
  <c r="F36" i="13" a="1"/>
  <c r="F36" i="13" s="1"/>
  <c r="E36" i="13" a="1"/>
  <c r="E36" i="13" s="1"/>
  <c r="F36" i="12" a="1"/>
  <c r="F36" i="12" s="1"/>
  <c r="A37" i="12"/>
  <c r="E36" i="12" a="1"/>
  <c r="E36" i="12" s="1"/>
  <c r="G36" i="12" a="1"/>
  <c r="G36" i="12" s="1"/>
  <c r="D36" i="12" a="1"/>
  <c r="D36" i="12" s="1"/>
  <c r="H36" i="12" a="1"/>
  <c r="H36" i="12" s="1"/>
  <c r="F36" i="5" a="1"/>
  <c r="F36" i="5" s="1"/>
  <c r="E36" i="5" a="1"/>
  <c r="E36" i="5" s="1"/>
  <c r="D36" i="5" a="1"/>
  <c r="D36" i="5" s="1"/>
  <c r="A37" i="5"/>
  <c r="G36" i="5" a="1"/>
  <c r="G36" i="5" s="1"/>
  <c r="H36" i="5" a="1"/>
  <c r="H36" i="5" s="1"/>
  <c r="E36" i="18" a="1"/>
  <c r="E36" i="18" s="1"/>
  <c r="F36" i="18" a="1"/>
  <c r="F36" i="18" s="1"/>
  <c r="D36" i="18" a="1"/>
  <c r="D36" i="18" s="1"/>
  <c r="A37" i="18"/>
  <c r="H36" i="18" a="1"/>
  <c r="H36" i="18" s="1"/>
  <c r="G36" i="18" a="1"/>
  <c r="G36" i="18" s="1"/>
  <c r="H36" i="3" a="1"/>
  <c r="H36" i="3" s="1"/>
  <c r="G36" i="3" a="1"/>
  <c r="G36" i="3" s="1"/>
  <c r="F36" i="3" a="1"/>
  <c r="F36" i="3" s="1"/>
  <c r="A37" i="3"/>
  <c r="E36" i="3" a="1"/>
  <c r="E36" i="3" s="1"/>
  <c r="D36" i="3" a="1"/>
  <c r="D36" i="3" s="1"/>
  <c r="D36" i="11" a="1"/>
  <c r="D36" i="11" s="1"/>
  <c r="A37" i="11"/>
  <c r="E36" i="11" a="1"/>
  <c r="E36" i="11" s="1"/>
  <c r="H36" i="11" a="1"/>
  <c r="H36" i="11" s="1"/>
  <c r="G36" i="11" a="1"/>
  <c r="G36" i="11" s="1"/>
  <c r="F36" i="11" a="1"/>
  <c r="F36" i="11" s="1"/>
  <c r="E36" i="8" a="1"/>
  <c r="E36" i="8" s="1"/>
  <c r="A37" i="8"/>
  <c r="D36" i="8" a="1"/>
  <c r="D36" i="8" s="1"/>
  <c r="F36" i="8" a="1"/>
  <c r="F36" i="8" s="1"/>
  <c r="H36" i="8" a="1"/>
  <c r="H36" i="8" s="1"/>
  <c r="G36" i="8" a="1"/>
  <c r="G36" i="8" s="1"/>
  <c r="D36" i="14" a="1"/>
  <c r="D36" i="14" s="1"/>
  <c r="H36" i="14" a="1"/>
  <c r="H36" i="14" s="1"/>
  <c r="G36" i="14" a="1"/>
  <c r="G36" i="14" s="1"/>
  <c r="A37" i="14"/>
  <c r="F36" i="14" a="1"/>
  <c r="F36" i="14" s="1"/>
  <c r="E36" i="14" a="1"/>
  <c r="E36" i="14" s="1"/>
  <c r="A130" i="25"/>
  <c r="F127" i="25" a="1"/>
  <c r="F127" i="25" s="1"/>
  <c r="E127" i="25" a="1"/>
  <c r="E127" i="25" s="1"/>
  <c r="C127" i="25" a="1"/>
  <c r="C127" i="25" s="1"/>
  <c r="H38" i="7" a="1"/>
  <c r="H38" i="7" s="1"/>
  <c r="G38" i="7" a="1"/>
  <c r="G38" i="7" s="1"/>
  <c r="F38" i="7" a="1"/>
  <c r="F38" i="7" s="1"/>
  <c r="E38" i="7" a="1"/>
  <c r="E38" i="7" s="1"/>
  <c r="D38" i="7" a="1"/>
  <c r="D38" i="7" s="1"/>
  <c r="H38" i="10" a="1"/>
  <c r="H38" i="10" s="1"/>
  <c r="G38" i="10" a="1"/>
  <c r="G38" i="10" s="1"/>
  <c r="F38" i="10" a="1"/>
  <c r="F38" i="10" s="1"/>
  <c r="E38" i="10" a="1"/>
  <c r="E38" i="10" s="1"/>
  <c r="D38" i="10" a="1"/>
  <c r="D38" i="10" s="1"/>
  <c r="A39" i="7"/>
  <c r="A39" i="10"/>
  <c r="F1468" i="25" l="1" a="1"/>
  <c r="F1468" i="25" s="1"/>
  <c r="A1469" i="25"/>
  <c r="E1468" i="25" a="1"/>
  <c r="E1468" i="25" s="1"/>
  <c r="C1468" i="25" a="1"/>
  <c r="C1468" i="25" s="1"/>
  <c r="C1499" i="25" a="1"/>
  <c r="C1499" i="25" s="1"/>
  <c r="F1499" i="25" a="1"/>
  <c r="F1499" i="25" s="1"/>
  <c r="A1500" i="25"/>
  <c r="E1499" i="25" a="1"/>
  <c r="E1499" i="25" s="1"/>
  <c r="E1484" i="25" a="1"/>
  <c r="E1484" i="25" s="1"/>
  <c r="C1484" i="25" a="1"/>
  <c r="C1484" i="25" s="1"/>
  <c r="F1484" i="25" a="1"/>
  <c r="F1484" i="25" s="1"/>
  <c r="A1485" i="25"/>
  <c r="E39" i="9" a="1"/>
  <c r="E39" i="9" s="1"/>
  <c r="D39" i="9" a="1"/>
  <c r="D39" i="9" s="1"/>
  <c r="F39" i="9" a="1"/>
  <c r="F39" i="9" s="1"/>
  <c r="G39" i="9" a="1"/>
  <c r="G39" i="9" s="1"/>
  <c r="A40" i="9"/>
  <c r="E40" i="9" s="1" a="1"/>
  <c r="E40" i="9" s="1"/>
  <c r="A39" i="16"/>
  <c r="G39" i="16" s="1" a="1"/>
  <c r="G39" i="16" s="1"/>
  <c r="G38" i="16" a="1"/>
  <c r="G38" i="16" s="1"/>
  <c r="F38" i="15" a="1"/>
  <c r="F38" i="15" s="1"/>
  <c r="A39" i="15"/>
  <c r="E39" i="15" s="1" a="1"/>
  <c r="E39" i="15" s="1"/>
  <c r="D38" i="15" a="1"/>
  <c r="D38" i="15" s="1"/>
  <c r="G38" i="15" a="1"/>
  <c r="G38" i="15" s="1"/>
  <c r="D38" i="16" a="1"/>
  <c r="D38" i="16" s="1"/>
  <c r="E38" i="16" a="1"/>
  <c r="E38" i="16" s="1"/>
  <c r="F38" i="16" a="1"/>
  <c r="F38" i="16" s="1"/>
  <c r="E38" i="15" a="1"/>
  <c r="E38" i="15" s="1"/>
  <c r="A372" i="25"/>
  <c r="F371" i="25" a="1"/>
  <c r="F371" i="25" s="1"/>
  <c r="C371" i="25" a="1"/>
  <c r="C371" i="25" s="1"/>
  <c r="E371" i="25" a="1"/>
  <c r="E371" i="25" s="1"/>
  <c r="F37" i="17" a="1"/>
  <c r="F37" i="17" s="1"/>
  <c r="A38" i="17"/>
  <c r="E37" i="17" a="1"/>
  <c r="E37" i="17" s="1"/>
  <c r="D37" i="17" a="1"/>
  <c r="D37" i="17" s="1"/>
  <c r="G37" i="17" a="1"/>
  <c r="G37" i="17" s="1"/>
  <c r="H37" i="17" a="1"/>
  <c r="H37" i="17" s="1"/>
  <c r="E37" i="4" a="1"/>
  <c r="E37" i="4" s="1"/>
  <c r="D37" i="4" a="1"/>
  <c r="D37" i="4" s="1"/>
  <c r="A38" i="4"/>
  <c r="F37" i="4" a="1"/>
  <c r="F37" i="4" s="1"/>
  <c r="H37" i="4" a="1"/>
  <c r="H37" i="4" s="1"/>
  <c r="G37" i="4" a="1"/>
  <c r="G37" i="4" s="1"/>
  <c r="F37" i="6" a="1"/>
  <c r="F37" i="6" s="1"/>
  <c r="E37" i="6" a="1"/>
  <c r="E37" i="6" s="1"/>
  <c r="D37" i="6" a="1"/>
  <c r="D37" i="6" s="1"/>
  <c r="G37" i="6" a="1"/>
  <c r="G37" i="6" s="1"/>
  <c r="A38" i="6"/>
  <c r="H37" i="6" a="1"/>
  <c r="H37" i="6" s="1"/>
  <c r="H37" i="14" a="1"/>
  <c r="H37" i="14" s="1"/>
  <c r="A38" i="14"/>
  <c r="G37" i="14" a="1"/>
  <c r="G37" i="14" s="1"/>
  <c r="F37" i="14" a="1"/>
  <c r="F37" i="14" s="1"/>
  <c r="E37" i="14" a="1"/>
  <c r="E37" i="14" s="1"/>
  <c r="D37" i="14" a="1"/>
  <c r="D37" i="14" s="1"/>
  <c r="H37" i="3" a="1"/>
  <c r="H37" i="3" s="1"/>
  <c r="G37" i="3" a="1"/>
  <c r="G37" i="3" s="1"/>
  <c r="D37" i="3" a="1"/>
  <c r="D37" i="3" s="1"/>
  <c r="F37" i="3" a="1"/>
  <c r="F37" i="3" s="1"/>
  <c r="A38" i="3"/>
  <c r="E37" i="3" a="1"/>
  <c r="E37" i="3" s="1"/>
  <c r="G37" i="18" a="1"/>
  <c r="G37" i="18" s="1"/>
  <c r="H37" i="18" a="1"/>
  <c r="H37" i="18" s="1"/>
  <c r="F37" i="18" a="1"/>
  <c r="F37" i="18" s="1"/>
  <c r="E37" i="18" a="1"/>
  <c r="E37" i="18" s="1"/>
  <c r="D37" i="18" a="1"/>
  <c r="D37" i="18" s="1"/>
  <c r="A38" i="18"/>
  <c r="D37" i="5" a="1"/>
  <c r="D37" i="5" s="1"/>
  <c r="A38" i="5"/>
  <c r="H37" i="5" a="1"/>
  <c r="H37" i="5" s="1"/>
  <c r="G37" i="5" a="1"/>
  <c r="G37" i="5" s="1"/>
  <c r="E37" i="5" a="1"/>
  <c r="E37" i="5" s="1"/>
  <c r="F37" i="5" a="1"/>
  <c r="F37" i="5" s="1"/>
  <c r="H37" i="8" a="1"/>
  <c r="H37" i="8" s="1"/>
  <c r="G37" i="8" a="1"/>
  <c r="G37" i="8" s="1"/>
  <c r="A38" i="8"/>
  <c r="F37" i="8" a="1"/>
  <c r="F37" i="8" s="1"/>
  <c r="E37" i="8" a="1"/>
  <c r="E37" i="8" s="1"/>
  <c r="D37" i="8" a="1"/>
  <c r="D37" i="8" s="1"/>
  <c r="F37" i="11" a="1"/>
  <c r="F37" i="11" s="1"/>
  <c r="E37" i="11" a="1"/>
  <c r="E37" i="11" s="1"/>
  <c r="D37" i="11" a="1"/>
  <c r="D37" i="11" s="1"/>
  <c r="H37" i="11" a="1"/>
  <c r="H37" i="11" s="1"/>
  <c r="A38" i="11"/>
  <c r="G37" i="11" a="1"/>
  <c r="G37" i="11" s="1"/>
  <c r="G37" i="12" a="1"/>
  <c r="G37" i="12" s="1"/>
  <c r="H37" i="12" a="1"/>
  <c r="H37" i="12" s="1"/>
  <c r="F37" i="12" a="1"/>
  <c r="F37" i="12" s="1"/>
  <c r="A38" i="12"/>
  <c r="E37" i="12" a="1"/>
  <c r="E37" i="12" s="1"/>
  <c r="D37" i="12" a="1"/>
  <c r="D37" i="12" s="1"/>
  <c r="H37" i="13" a="1"/>
  <c r="H37" i="13" s="1"/>
  <c r="A38" i="13"/>
  <c r="G37" i="13" a="1"/>
  <c r="G37" i="13" s="1"/>
  <c r="F37" i="13" a="1"/>
  <c r="F37" i="13" s="1"/>
  <c r="E37" i="13" a="1"/>
  <c r="E37" i="13" s="1"/>
  <c r="D37" i="13" a="1"/>
  <c r="D37" i="13" s="1"/>
  <c r="F130" i="25" a="1"/>
  <c r="F130" i="25" s="1"/>
  <c r="E130" i="25" a="1"/>
  <c r="E130" i="25" s="1"/>
  <c r="C130" i="25" a="1"/>
  <c r="C130" i="25" s="1"/>
  <c r="A131" i="25"/>
  <c r="H39" i="10" a="1"/>
  <c r="H39" i="10" s="1"/>
  <c r="G39" i="10" a="1"/>
  <c r="G39" i="10" s="1"/>
  <c r="F39" i="10" a="1"/>
  <c r="F39" i="10" s="1"/>
  <c r="E39" i="10" a="1"/>
  <c r="E39" i="10" s="1"/>
  <c r="D39" i="10" a="1"/>
  <c r="D39" i="10" s="1"/>
  <c r="H39" i="7" a="1"/>
  <c r="H39" i="7" s="1"/>
  <c r="G39" i="7" a="1"/>
  <c r="G39" i="7" s="1"/>
  <c r="F39" i="7" a="1"/>
  <c r="F39" i="7" s="1"/>
  <c r="E39" i="7" a="1"/>
  <c r="E39" i="7" s="1"/>
  <c r="D39" i="7" a="1"/>
  <c r="D39" i="7" s="1"/>
  <c r="A40" i="7"/>
  <c r="A40" i="10"/>
  <c r="E1469" i="25" l="1" a="1"/>
  <c r="E1469" i="25" s="1"/>
  <c r="C1469" i="25" a="1"/>
  <c r="C1469" i="25" s="1"/>
  <c r="F1469" i="25" a="1"/>
  <c r="F1469" i="25" s="1"/>
  <c r="A1470" i="25"/>
  <c r="E1500" i="25" a="1"/>
  <c r="E1500" i="25" s="1"/>
  <c r="C1500" i="25" a="1"/>
  <c r="C1500" i="25" s="1"/>
  <c r="F1500" i="25" a="1"/>
  <c r="F1500" i="25" s="1"/>
  <c r="A1501" i="25"/>
  <c r="F1485" i="25" a="1"/>
  <c r="F1485" i="25" s="1"/>
  <c r="A1486" i="25"/>
  <c r="E1485" i="25" a="1"/>
  <c r="E1485" i="25" s="1"/>
  <c r="C1485" i="25" a="1"/>
  <c r="C1485" i="25" s="1"/>
  <c r="H39" i="16" a="1"/>
  <c r="H39" i="16" s="1"/>
  <c r="F39" i="16" a="1"/>
  <c r="F39" i="16" s="1"/>
  <c r="F40" i="9" a="1"/>
  <c r="F40" i="9" s="1"/>
  <c r="G40" i="9" a="1"/>
  <c r="G40" i="9" s="1"/>
  <c r="A41" i="9"/>
  <c r="F41" i="9" s="1" a="1"/>
  <c r="F41" i="9" s="1"/>
  <c r="H40" i="9" a="1"/>
  <c r="H40" i="9" s="1"/>
  <c r="D40" i="9" a="1"/>
  <c r="D40" i="9" s="1"/>
  <c r="A40" i="16"/>
  <c r="D40" i="16" s="1" a="1"/>
  <c r="D40" i="16" s="1"/>
  <c r="D39" i="15" a="1"/>
  <c r="D39" i="15" s="1"/>
  <c r="H39" i="15" a="1"/>
  <c r="H39" i="15" s="1"/>
  <c r="D39" i="16" a="1"/>
  <c r="D39" i="16" s="1"/>
  <c r="E39" i="16" a="1"/>
  <c r="E39" i="16" s="1"/>
  <c r="F39" i="15" a="1"/>
  <c r="F39" i="15" s="1"/>
  <c r="G39" i="15" a="1"/>
  <c r="G39" i="15" s="1"/>
  <c r="A40" i="15"/>
  <c r="H40" i="15" s="1" a="1"/>
  <c r="H40" i="15" s="1"/>
  <c r="A373" i="25"/>
  <c r="F372" i="25" a="1"/>
  <c r="F372" i="25" s="1"/>
  <c r="E372" i="25" a="1"/>
  <c r="E372" i="25" s="1"/>
  <c r="C372" i="25" a="1"/>
  <c r="C372" i="25" s="1"/>
  <c r="D38" i="11" a="1"/>
  <c r="D38" i="11" s="1"/>
  <c r="A39" i="11"/>
  <c r="E38" i="11" a="1"/>
  <c r="E38" i="11" s="1"/>
  <c r="H38" i="11" a="1"/>
  <c r="H38" i="11" s="1"/>
  <c r="G38" i="11" a="1"/>
  <c r="G38" i="11" s="1"/>
  <c r="F38" i="11" a="1"/>
  <c r="F38" i="11" s="1"/>
  <c r="D38" i="3" a="1"/>
  <c r="D38" i="3" s="1"/>
  <c r="A39" i="3"/>
  <c r="E38" i="3" a="1"/>
  <c r="E38" i="3" s="1"/>
  <c r="H38" i="3" a="1"/>
  <c r="H38" i="3" s="1"/>
  <c r="F38" i="3" a="1"/>
  <c r="F38" i="3" s="1"/>
  <c r="G38" i="3" a="1"/>
  <c r="G38" i="3" s="1"/>
  <c r="E38" i="6" a="1"/>
  <c r="E38" i="6" s="1"/>
  <c r="D38" i="6" a="1"/>
  <c r="D38" i="6" s="1"/>
  <c r="G38" i="6" a="1"/>
  <c r="G38" i="6" s="1"/>
  <c r="A39" i="6"/>
  <c r="H38" i="6" a="1"/>
  <c r="H38" i="6" s="1"/>
  <c r="F38" i="6" a="1"/>
  <c r="F38" i="6" s="1"/>
  <c r="H38" i="12" a="1"/>
  <c r="H38" i="12" s="1"/>
  <c r="G38" i="12" a="1"/>
  <c r="G38" i="12" s="1"/>
  <c r="F38" i="12" a="1"/>
  <c r="F38" i="12" s="1"/>
  <c r="A39" i="12"/>
  <c r="E38" i="12" a="1"/>
  <c r="E38" i="12" s="1"/>
  <c r="D38" i="12" a="1"/>
  <c r="D38" i="12" s="1"/>
  <c r="G38" i="8" a="1"/>
  <c r="G38" i="8" s="1"/>
  <c r="F38" i="8" a="1"/>
  <c r="F38" i="8" s="1"/>
  <c r="H38" i="8" a="1"/>
  <c r="H38" i="8" s="1"/>
  <c r="A39" i="8"/>
  <c r="E38" i="8" a="1"/>
  <c r="E38" i="8" s="1"/>
  <c r="D38" i="8" a="1"/>
  <c r="D38" i="8" s="1"/>
  <c r="E38" i="4" a="1"/>
  <c r="E38" i="4" s="1"/>
  <c r="D38" i="4" a="1"/>
  <c r="D38" i="4" s="1"/>
  <c r="A39" i="4"/>
  <c r="F38" i="4" a="1"/>
  <c r="F38" i="4" s="1"/>
  <c r="G38" i="4" a="1"/>
  <c r="G38" i="4" s="1"/>
  <c r="H38" i="4" a="1"/>
  <c r="H38" i="4" s="1"/>
  <c r="D38" i="18" a="1"/>
  <c r="D38" i="18" s="1"/>
  <c r="A39" i="18"/>
  <c r="E38" i="18" a="1"/>
  <c r="E38" i="18" s="1"/>
  <c r="H38" i="18" a="1"/>
  <c r="H38" i="18" s="1"/>
  <c r="G38" i="18" a="1"/>
  <c r="G38" i="18" s="1"/>
  <c r="F38" i="18" a="1"/>
  <c r="F38" i="18" s="1"/>
  <c r="F38" i="13" a="1"/>
  <c r="F38" i="13" s="1"/>
  <c r="E38" i="13" a="1"/>
  <c r="E38" i="13" s="1"/>
  <c r="A39" i="13"/>
  <c r="G38" i="13" a="1"/>
  <c r="G38" i="13" s="1"/>
  <c r="D38" i="13" a="1"/>
  <c r="D38" i="13" s="1"/>
  <c r="H38" i="13" a="1"/>
  <c r="H38" i="13" s="1"/>
  <c r="H38" i="5" a="1"/>
  <c r="H38" i="5" s="1"/>
  <c r="A39" i="5"/>
  <c r="G38" i="5" a="1"/>
  <c r="G38" i="5" s="1"/>
  <c r="E38" i="5" a="1"/>
  <c r="E38" i="5" s="1"/>
  <c r="F38" i="5" a="1"/>
  <c r="F38" i="5" s="1"/>
  <c r="D38" i="5" a="1"/>
  <c r="D38" i="5" s="1"/>
  <c r="G38" i="14" a="1"/>
  <c r="G38" i="14" s="1"/>
  <c r="F38" i="14" a="1"/>
  <c r="F38" i="14" s="1"/>
  <c r="E38" i="14" a="1"/>
  <c r="E38" i="14" s="1"/>
  <c r="H38" i="14" a="1"/>
  <c r="H38" i="14" s="1"/>
  <c r="D38" i="14" a="1"/>
  <c r="D38" i="14" s="1"/>
  <c r="A39" i="14"/>
  <c r="D38" i="17" a="1"/>
  <c r="D38" i="17" s="1"/>
  <c r="E38" i="17" a="1"/>
  <c r="E38" i="17" s="1"/>
  <c r="G38" i="17" a="1"/>
  <c r="G38" i="17" s="1"/>
  <c r="H38" i="17" a="1"/>
  <c r="H38" i="17" s="1"/>
  <c r="A39" i="17"/>
  <c r="F38" i="17" a="1"/>
  <c r="F38" i="17" s="1"/>
  <c r="F131" i="25" a="1"/>
  <c r="F131" i="25" s="1"/>
  <c r="E131" i="25" a="1"/>
  <c r="E131" i="25" s="1"/>
  <c r="C131" i="25" a="1"/>
  <c r="C131" i="25" s="1"/>
  <c r="A132" i="25"/>
  <c r="H40" i="10" a="1"/>
  <c r="H40" i="10" s="1"/>
  <c r="G40" i="10" a="1"/>
  <c r="G40" i="10" s="1"/>
  <c r="F40" i="10" a="1"/>
  <c r="F40" i="10" s="1"/>
  <c r="E40" i="10" a="1"/>
  <c r="E40" i="10" s="1"/>
  <c r="D40" i="10" a="1"/>
  <c r="D40" i="10" s="1"/>
  <c r="H40" i="7" a="1"/>
  <c r="H40" i="7" s="1"/>
  <c r="G40" i="7" a="1"/>
  <c r="G40" i="7" s="1"/>
  <c r="F40" i="7" a="1"/>
  <c r="F40" i="7" s="1"/>
  <c r="E40" i="7" a="1"/>
  <c r="E40" i="7" s="1"/>
  <c r="D40" i="7" a="1"/>
  <c r="D40" i="7" s="1"/>
  <c r="A41" i="7"/>
  <c r="A41" i="10"/>
  <c r="F1470" i="25" l="1" a="1"/>
  <c r="F1470" i="25" s="1"/>
  <c r="E1470" i="25" a="1"/>
  <c r="E1470" i="25" s="1"/>
  <c r="C1470" i="25" a="1"/>
  <c r="C1470" i="25" s="1"/>
  <c r="C1486" i="25" a="1"/>
  <c r="C1486" i="25" s="1"/>
  <c r="F1486" i="25" a="1"/>
  <c r="F1486" i="25" s="1"/>
  <c r="A1487" i="25"/>
  <c r="E1486" i="25" a="1"/>
  <c r="E1486" i="25" s="1"/>
  <c r="C1501" i="25" a="1"/>
  <c r="C1501" i="25" s="1"/>
  <c r="F1501" i="25" a="1"/>
  <c r="F1501" i="25" s="1"/>
  <c r="A1502" i="25"/>
  <c r="E1501" i="25" a="1"/>
  <c r="E1501" i="25" s="1"/>
  <c r="G41" i="9" a="1"/>
  <c r="G41" i="9" s="1"/>
  <c r="E41" i="9" a="1"/>
  <c r="E41" i="9" s="1"/>
  <c r="H41" i="9" a="1"/>
  <c r="H41" i="9" s="1"/>
  <c r="A42" i="9"/>
  <c r="E42" i="9" s="1" a="1"/>
  <c r="E42" i="9" s="1"/>
  <c r="D41" i="9" a="1"/>
  <c r="D41" i="9" s="1"/>
  <c r="E40" i="16" a="1"/>
  <c r="E40" i="16" s="1"/>
  <c r="F40" i="16" a="1"/>
  <c r="F40" i="16" s="1"/>
  <c r="G40" i="16" a="1"/>
  <c r="G40" i="16" s="1"/>
  <c r="H40" i="16" a="1"/>
  <c r="H40" i="16" s="1"/>
  <c r="A41" i="16"/>
  <c r="F41" i="16" s="1" a="1"/>
  <c r="F41" i="16" s="1"/>
  <c r="F40" i="15" a="1"/>
  <c r="F40" i="15" s="1"/>
  <c r="G40" i="15" a="1"/>
  <c r="G40" i="15" s="1"/>
  <c r="D40" i="15" a="1"/>
  <c r="D40" i="15" s="1"/>
  <c r="A41" i="15"/>
  <c r="E41" i="15" s="1" a="1"/>
  <c r="E41" i="15" s="1"/>
  <c r="E40" i="15" a="1"/>
  <c r="E40" i="15" s="1"/>
  <c r="A374" i="25"/>
  <c r="C373" i="25" a="1"/>
  <c r="C373" i="25" s="1"/>
  <c r="F373" i="25" a="1"/>
  <c r="F373" i="25" s="1"/>
  <c r="E373" i="25" a="1"/>
  <c r="E373" i="25" s="1"/>
  <c r="G39" i="17" a="1"/>
  <c r="G39" i="17" s="1"/>
  <c r="D39" i="17" a="1"/>
  <c r="D39" i="17" s="1"/>
  <c r="A40" i="17"/>
  <c r="H39" i="17" a="1"/>
  <c r="H39" i="17" s="1"/>
  <c r="F39" i="17" a="1"/>
  <c r="F39" i="17" s="1"/>
  <c r="E39" i="17" a="1"/>
  <c r="E39" i="17" s="1"/>
  <c r="D39" i="14" a="1"/>
  <c r="D39" i="14" s="1"/>
  <c r="E39" i="14" a="1"/>
  <c r="E39" i="14" s="1"/>
  <c r="H39" i="14" a="1"/>
  <c r="H39" i="14" s="1"/>
  <c r="G39" i="14" a="1"/>
  <c r="G39" i="14" s="1"/>
  <c r="F39" i="14" a="1"/>
  <c r="F39" i="14" s="1"/>
  <c r="A40" i="14"/>
  <c r="A40" i="8"/>
  <c r="H39" i="8" a="1"/>
  <c r="H39" i="8" s="1"/>
  <c r="D39" i="8" a="1"/>
  <c r="D39" i="8" s="1"/>
  <c r="G39" i="8" a="1"/>
  <c r="G39" i="8" s="1"/>
  <c r="F39" i="8" a="1"/>
  <c r="F39" i="8" s="1"/>
  <c r="E39" i="8" a="1"/>
  <c r="E39" i="8" s="1"/>
  <c r="G39" i="12" a="1"/>
  <c r="G39" i="12" s="1"/>
  <c r="F39" i="12" a="1"/>
  <c r="F39" i="12" s="1"/>
  <c r="A40" i="12"/>
  <c r="H39" i="12" a="1"/>
  <c r="H39" i="12" s="1"/>
  <c r="E39" i="12" a="1"/>
  <c r="E39" i="12" s="1"/>
  <c r="D39" i="12" a="1"/>
  <c r="D39" i="12" s="1"/>
  <c r="F39" i="6" a="1"/>
  <c r="F39" i="6" s="1"/>
  <c r="E39" i="6" a="1"/>
  <c r="E39" i="6" s="1"/>
  <c r="G39" i="6" a="1"/>
  <c r="G39" i="6" s="1"/>
  <c r="D39" i="6" a="1"/>
  <c r="D39" i="6" s="1"/>
  <c r="A40" i="6"/>
  <c r="H39" i="6" a="1"/>
  <c r="H39" i="6" s="1"/>
  <c r="E39" i="13" a="1"/>
  <c r="E39" i="13" s="1"/>
  <c r="D39" i="13" a="1"/>
  <c r="D39" i="13" s="1"/>
  <c r="A40" i="13"/>
  <c r="F39" i="13" a="1"/>
  <c r="F39" i="13" s="1"/>
  <c r="H39" i="13" a="1"/>
  <c r="H39" i="13" s="1"/>
  <c r="G39" i="13" a="1"/>
  <c r="G39" i="13" s="1"/>
  <c r="E39" i="4" a="1"/>
  <c r="E39" i="4" s="1"/>
  <c r="A40" i="4"/>
  <c r="D39" i="4" a="1"/>
  <c r="D39" i="4" s="1"/>
  <c r="H39" i="4" a="1"/>
  <c r="H39" i="4" s="1"/>
  <c r="F39" i="4" a="1"/>
  <c r="F39" i="4" s="1"/>
  <c r="G39" i="4" a="1"/>
  <c r="G39" i="4" s="1"/>
  <c r="D39" i="5" a="1"/>
  <c r="D39" i="5" s="1"/>
  <c r="A40" i="5"/>
  <c r="H39" i="5" a="1"/>
  <c r="H39" i="5" s="1"/>
  <c r="E39" i="5" a="1"/>
  <c r="E39" i="5" s="1"/>
  <c r="G39" i="5" a="1"/>
  <c r="G39" i="5" s="1"/>
  <c r="F39" i="5" a="1"/>
  <c r="F39" i="5" s="1"/>
  <c r="F39" i="18" a="1"/>
  <c r="F39" i="18" s="1"/>
  <c r="E39" i="18" a="1"/>
  <c r="E39" i="18" s="1"/>
  <c r="H39" i="18" a="1"/>
  <c r="H39" i="18" s="1"/>
  <c r="D39" i="18" a="1"/>
  <c r="D39" i="18" s="1"/>
  <c r="A40" i="18"/>
  <c r="G39" i="18" a="1"/>
  <c r="G39" i="18" s="1"/>
  <c r="F39" i="3" a="1"/>
  <c r="F39" i="3" s="1"/>
  <c r="E39" i="3" a="1"/>
  <c r="E39" i="3" s="1"/>
  <c r="H39" i="3" a="1"/>
  <c r="H39" i="3" s="1"/>
  <c r="A40" i="3"/>
  <c r="D39" i="3" a="1"/>
  <c r="D39" i="3" s="1"/>
  <c r="G39" i="3" a="1"/>
  <c r="G39" i="3" s="1"/>
  <c r="F39" i="11" a="1"/>
  <c r="F39" i="11" s="1"/>
  <c r="E39" i="11" a="1"/>
  <c r="E39" i="11" s="1"/>
  <c r="A40" i="11"/>
  <c r="D39" i="11" a="1"/>
  <c r="D39" i="11" s="1"/>
  <c r="G39" i="11" a="1"/>
  <c r="G39" i="11" s="1"/>
  <c r="H39" i="11" a="1"/>
  <c r="H39" i="11" s="1"/>
  <c r="F132" i="25" a="1"/>
  <c r="F132" i="25" s="1"/>
  <c r="E132" i="25" a="1"/>
  <c r="E132" i="25" s="1"/>
  <c r="C132" i="25" a="1"/>
  <c r="C132" i="25" s="1"/>
  <c r="A133" i="25"/>
  <c r="H41" i="10" a="1"/>
  <c r="H41" i="10" s="1"/>
  <c r="G41" i="10" a="1"/>
  <c r="G41" i="10" s="1"/>
  <c r="F41" i="10" a="1"/>
  <c r="F41" i="10" s="1"/>
  <c r="E41" i="10" a="1"/>
  <c r="E41" i="10" s="1"/>
  <c r="D41" i="10" a="1"/>
  <c r="D41" i="10" s="1"/>
  <c r="H41" i="7" a="1"/>
  <c r="H41" i="7" s="1"/>
  <c r="G41" i="7" a="1"/>
  <c r="G41" i="7" s="1"/>
  <c r="F41" i="7" a="1"/>
  <c r="F41" i="7" s="1"/>
  <c r="E41" i="7" a="1"/>
  <c r="E41" i="7" s="1"/>
  <c r="D41" i="7" a="1"/>
  <c r="D41" i="7" s="1"/>
  <c r="A42" i="10"/>
  <c r="A42" i="7"/>
  <c r="F1487" i="25" l="1" a="1"/>
  <c r="F1487" i="25" s="1"/>
  <c r="E1487" i="25" a="1"/>
  <c r="E1487" i="25" s="1"/>
  <c r="C1487" i="25" a="1"/>
  <c r="C1487" i="25" s="1"/>
  <c r="C1502" i="25" a="1"/>
  <c r="C1502" i="25" s="1"/>
  <c r="F1502" i="25" a="1"/>
  <c r="F1502" i="25" s="1"/>
  <c r="A1503" i="25"/>
  <c r="E1502" i="25" a="1"/>
  <c r="E1502" i="25" s="1"/>
  <c r="F42" i="9" a="1"/>
  <c r="F42" i="9" s="1"/>
  <c r="G42" i="9" a="1"/>
  <c r="G42" i="9" s="1"/>
  <c r="D42" i="9" a="1"/>
  <c r="D42" i="9" s="1"/>
  <c r="H42" i="9" a="1"/>
  <c r="H42" i="9" s="1"/>
  <c r="A43" i="9"/>
  <c r="D43" i="9" s="1" a="1"/>
  <c r="D43" i="9" s="1"/>
  <c r="E41" i="16" a="1"/>
  <c r="E41" i="16" s="1"/>
  <c r="G41" i="16" a="1"/>
  <c r="G41" i="16" s="1"/>
  <c r="H41" i="16" a="1"/>
  <c r="H41" i="16" s="1"/>
  <c r="D41" i="16" a="1"/>
  <c r="D41" i="16" s="1"/>
  <c r="A42" i="16"/>
  <c r="F42" i="16" s="1" a="1"/>
  <c r="F42" i="16" s="1"/>
  <c r="F41" i="15" a="1"/>
  <c r="F41" i="15" s="1"/>
  <c r="H41" i="15" a="1"/>
  <c r="H41" i="15" s="1"/>
  <c r="G41" i="15" a="1"/>
  <c r="G41" i="15" s="1"/>
  <c r="D41" i="15" a="1"/>
  <c r="D41" i="15" s="1"/>
  <c r="A42" i="15"/>
  <c r="H42" i="15" s="1" a="1"/>
  <c r="H42" i="15" s="1"/>
  <c r="A375" i="25"/>
  <c r="F374" i="25" a="1"/>
  <c r="F374" i="25" s="1"/>
  <c r="E374" i="25" a="1"/>
  <c r="E374" i="25" s="1"/>
  <c r="C374" i="25" a="1"/>
  <c r="C374" i="25" s="1"/>
  <c r="G40" i="18" a="1"/>
  <c r="G40" i="18" s="1"/>
  <c r="F40" i="18" a="1"/>
  <c r="F40" i="18" s="1"/>
  <c r="E40" i="18" a="1"/>
  <c r="E40" i="18" s="1"/>
  <c r="A41" i="18"/>
  <c r="D40" i="18" a="1"/>
  <c r="D40" i="18" s="1"/>
  <c r="H40" i="18" a="1"/>
  <c r="H40" i="18" s="1"/>
  <c r="H40" i="6" a="1"/>
  <c r="H40" i="6" s="1"/>
  <c r="F40" i="6" a="1"/>
  <c r="F40" i="6" s="1"/>
  <c r="G40" i="6" a="1"/>
  <c r="G40" i="6" s="1"/>
  <c r="E40" i="6" a="1"/>
  <c r="E40" i="6" s="1"/>
  <c r="A41" i="6"/>
  <c r="D40" i="6" a="1"/>
  <c r="D40" i="6" s="1"/>
  <c r="H40" i="14" a="1"/>
  <c r="H40" i="14" s="1"/>
  <c r="G40" i="14" a="1"/>
  <c r="G40" i="14" s="1"/>
  <c r="F40" i="14" a="1"/>
  <c r="F40" i="14" s="1"/>
  <c r="A41" i="14"/>
  <c r="E40" i="14" a="1"/>
  <c r="E40" i="14" s="1"/>
  <c r="D40" i="14" a="1"/>
  <c r="D40" i="14" s="1"/>
  <c r="H40" i="3" a="1"/>
  <c r="H40" i="3" s="1"/>
  <c r="F40" i="3" a="1"/>
  <c r="F40" i="3" s="1"/>
  <c r="A41" i="3"/>
  <c r="E40" i="3" a="1"/>
  <c r="E40" i="3" s="1"/>
  <c r="G40" i="3" a="1"/>
  <c r="G40" i="3" s="1"/>
  <c r="D40" i="3" a="1"/>
  <c r="D40" i="3" s="1"/>
  <c r="G40" i="11" a="1"/>
  <c r="G40" i="11" s="1"/>
  <c r="F40" i="11" a="1"/>
  <c r="F40" i="11" s="1"/>
  <c r="E40" i="11" a="1"/>
  <c r="E40" i="11" s="1"/>
  <c r="A41" i="11"/>
  <c r="D40" i="11" a="1"/>
  <c r="D40" i="11" s="1"/>
  <c r="H40" i="11" a="1"/>
  <c r="H40" i="11" s="1"/>
  <c r="D40" i="13" a="1"/>
  <c r="D40" i="13" s="1"/>
  <c r="H40" i="13" a="1"/>
  <c r="H40" i="13" s="1"/>
  <c r="G40" i="13" a="1"/>
  <c r="G40" i="13" s="1"/>
  <c r="F40" i="13" a="1"/>
  <c r="F40" i="13" s="1"/>
  <c r="A41" i="13"/>
  <c r="E40" i="13" a="1"/>
  <c r="E40" i="13" s="1"/>
  <c r="D40" i="12" a="1"/>
  <c r="D40" i="12" s="1"/>
  <c r="H40" i="12" a="1"/>
  <c r="H40" i="12" s="1"/>
  <c r="E40" i="12" a="1"/>
  <c r="E40" i="12" s="1"/>
  <c r="G40" i="12" a="1"/>
  <c r="G40" i="12" s="1"/>
  <c r="A41" i="12"/>
  <c r="F40" i="12" a="1"/>
  <c r="F40" i="12" s="1"/>
  <c r="F40" i="17" a="1"/>
  <c r="F40" i="17" s="1"/>
  <c r="E40" i="17" a="1"/>
  <c r="E40" i="17" s="1"/>
  <c r="H40" i="17" a="1"/>
  <c r="H40" i="17" s="1"/>
  <c r="D40" i="17" a="1"/>
  <c r="D40" i="17" s="1"/>
  <c r="A41" i="17"/>
  <c r="G40" i="17" a="1"/>
  <c r="G40" i="17" s="1"/>
  <c r="G40" i="5" a="1"/>
  <c r="G40" i="5" s="1"/>
  <c r="F40" i="5" a="1"/>
  <c r="F40" i="5" s="1"/>
  <c r="D40" i="5" a="1"/>
  <c r="D40" i="5" s="1"/>
  <c r="E40" i="5" a="1"/>
  <c r="E40" i="5" s="1"/>
  <c r="A41" i="5"/>
  <c r="H40" i="5" a="1"/>
  <c r="H40" i="5" s="1"/>
  <c r="E40" i="4" a="1"/>
  <c r="E40" i="4" s="1"/>
  <c r="H40" i="4" a="1"/>
  <c r="H40" i="4" s="1"/>
  <c r="F40" i="4" a="1"/>
  <c r="F40" i="4" s="1"/>
  <c r="D40" i="4" a="1"/>
  <c r="D40" i="4" s="1"/>
  <c r="G40" i="4" a="1"/>
  <c r="G40" i="4" s="1"/>
  <c r="A41" i="4"/>
  <c r="H40" i="8" a="1"/>
  <c r="H40" i="8" s="1"/>
  <c r="G40" i="8" a="1"/>
  <c r="G40" i="8" s="1"/>
  <c r="A41" i="8"/>
  <c r="F40" i="8" a="1"/>
  <c r="F40" i="8" s="1"/>
  <c r="E40" i="8" a="1"/>
  <c r="E40" i="8" s="1"/>
  <c r="D40" i="8" a="1"/>
  <c r="D40" i="8" s="1"/>
  <c r="F133" i="25" a="1"/>
  <c r="F133" i="25" s="1"/>
  <c r="E133" i="25" a="1"/>
  <c r="E133" i="25" s="1"/>
  <c r="C133" i="25" a="1"/>
  <c r="C133" i="25" s="1"/>
  <c r="A134" i="25"/>
  <c r="H42" i="7" a="1"/>
  <c r="H42" i="7" s="1"/>
  <c r="G42" i="7" a="1"/>
  <c r="G42" i="7" s="1"/>
  <c r="F42" i="7" a="1"/>
  <c r="F42" i="7" s="1"/>
  <c r="E42" i="7" a="1"/>
  <c r="E42" i="7" s="1"/>
  <c r="D42" i="7" a="1"/>
  <c r="D42" i="7" s="1"/>
  <c r="H42" i="10" a="1"/>
  <c r="H42" i="10" s="1"/>
  <c r="G42" i="10" a="1"/>
  <c r="G42" i="10" s="1"/>
  <c r="F42" i="10" a="1"/>
  <c r="F42" i="10" s="1"/>
  <c r="E42" i="10" a="1"/>
  <c r="E42" i="10" s="1"/>
  <c r="D42" i="10" a="1"/>
  <c r="D42" i="10" s="1"/>
  <c r="A43" i="10"/>
  <c r="A43" i="7"/>
  <c r="F1503" i="25" l="1" a="1"/>
  <c r="F1503" i="25" s="1"/>
  <c r="A1504" i="25"/>
  <c r="E1503" i="25" a="1"/>
  <c r="E1503" i="25" s="1"/>
  <c r="C1503" i="25" a="1"/>
  <c r="C1503" i="25" s="1"/>
  <c r="E43" i="9" a="1"/>
  <c r="E43" i="9" s="1"/>
  <c r="A44" i="9"/>
  <c r="G44" i="9" s="1" a="1"/>
  <c r="G44" i="9" s="1"/>
  <c r="G43" i="9" a="1"/>
  <c r="G43" i="9" s="1"/>
  <c r="F43" i="9" a="1"/>
  <c r="F43" i="9" s="1"/>
  <c r="H43" i="9" a="1"/>
  <c r="H43" i="9" s="1"/>
  <c r="G42" i="16" a="1"/>
  <c r="G42" i="16" s="1"/>
  <c r="H42" i="16" a="1"/>
  <c r="H42" i="16" s="1"/>
  <c r="D42" i="16" a="1"/>
  <c r="D42" i="16" s="1"/>
  <c r="E42" i="16" a="1"/>
  <c r="E42" i="16" s="1"/>
  <c r="A43" i="16"/>
  <c r="G43" i="16" s="1" a="1"/>
  <c r="G43" i="16" s="1"/>
  <c r="D42" i="15" a="1"/>
  <c r="D42" i="15" s="1"/>
  <c r="E42" i="15" a="1"/>
  <c r="E42" i="15" s="1"/>
  <c r="A43" i="15"/>
  <c r="F43" i="15" s="1" a="1"/>
  <c r="F43" i="15" s="1"/>
  <c r="F42" i="15" a="1"/>
  <c r="F42" i="15" s="1"/>
  <c r="G42" i="15" a="1"/>
  <c r="G42" i="15" s="1"/>
  <c r="A376" i="25"/>
  <c r="F375" i="25" a="1"/>
  <c r="F375" i="25" s="1"/>
  <c r="E375" i="25" a="1"/>
  <c r="E375" i="25" s="1"/>
  <c r="C375" i="25" a="1"/>
  <c r="C375" i="25" s="1"/>
  <c r="G41" i="5" a="1"/>
  <c r="G41" i="5" s="1"/>
  <c r="F41" i="5" a="1"/>
  <c r="F41" i="5" s="1"/>
  <c r="E41" i="5" a="1"/>
  <c r="E41" i="5" s="1"/>
  <c r="H41" i="5" a="1"/>
  <c r="H41" i="5" s="1"/>
  <c r="D41" i="5" a="1"/>
  <c r="D41" i="5" s="1"/>
  <c r="A42" i="5"/>
  <c r="F41" i="17" a="1"/>
  <c r="F41" i="17" s="1"/>
  <c r="E41" i="17" a="1"/>
  <c r="E41" i="17" s="1"/>
  <c r="D41" i="17" a="1"/>
  <c r="D41" i="17" s="1"/>
  <c r="A42" i="17"/>
  <c r="G41" i="17" a="1"/>
  <c r="G41" i="17" s="1"/>
  <c r="H41" i="17" a="1"/>
  <c r="H41" i="17" s="1"/>
  <c r="D41" i="12" a="1"/>
  <c r="D41" i="12" s="1"/>
  <c r="H41" i="12" a="1"/>
  <c r="H41" i="12" s="1"/>
  <c r="A42" i="12"/>
  <c r="G41" i="12" a="1"/>
  <c r="G41" i="12" s="1"/>
  <c r="E41" i="12" a="1"/>
  <c r="E41" i="12" s="1"/>
  <c r="F41" i="12" a="1"/>
  <c r="F41" i="12" s="1"/>
  <c r="G41" i="13" a="1"/>
  <c r="G41" i="13" s="1"/>
  <c r="A42" i="13"/>
  <c r="F41" i="13" a="1"/>
  <c r="F41" i="13" s="1"/>
  <c r="E41" i="13" a="1"/>
  <c r="E41" i="13" s="1"/>
  <c r="D41" i="13" a="1"/>
  <c r="D41" i="13" s="1"/>
  <c r="H41" i="13" a="1"/>
  <c r="H41" i="13" s="1"/>
  <c r="H41" i="6" a="1"/>
  <c r="H41" i="6" s="1"/>
  <c r="G41" i="6" a="1"/>
  <c r="G41" i="6" s="1"/>
  <c r="F41" i="6" a="1"/>
  <c r="F41" i="6" s="1"/>
  <c r="A42" i="6"/>
  <c r="E41" i="6" a="1"/>
  <c r="E41" i="6" s="1"/>
  <c r="D41" i="6" a="1"/>
  <c r="D41" i="6" s="1"/>
  <c r="A42" i="11"/>
  <c r="H41" i="11" a="1"/>
  <c r="H41" i="11" s="1"/>
  <c r="G41" i="11" a="1"/>
  <c r="G41" i="11" s="1"/>
  <c r="D41" i="11" a="1"/>
  <c r="D41" i="11" s="1"/>
  <c r="F41" i="11" a="1"/>
  <c r="F41" i="11" s="1"/>
  <c r="E41" i="11" a="1"/>
  <c r="E41" i="11" s="1"/>
  <c r="A42" i="14"/>
  <c r="H41" i="14" a="1"/>
  <c r="H41" i="14" s="1"/>
  <c r="E41" i="14" a="1"/>
  <c r="E41" i="14" s="1"/>
  <c r="G41" i="14" a="1"/>
  <c r="G41" i="14" s="1"/>
  <c r="F41" i="14" a="1"/>
  <c r="F41" i="14" s="1"/>
  <c r="D41" i="14" a="1"/>
  <c r="D41" i="14" s="1"/>
  <c r="F41" i="18" a="1"/>
  <c r="F41" i="18" s="1"/>
  <c r="A42" i="18"/>
  <c r="E41" i="18" a="1"/>
  <c r="E41" i="18" s="1"/>
  <c r="D41" i="18" a="1"/>
  <c r="D41" i="18" s="1"/>
  <c r="G41" i="18" a="1"/>
  <c r="G41" i="18" s="1"/>
  <c r="H41" i="18" a="1"/>
  <c r="H41" i="18" s="1"/>
  <c r="G41" i="4" a="1"/>
  <c r="G41" i="4" s="1"/>
  <c r="F41" i="4" a="1"/>
  <c r="F41" i="4" s="1"/>
  <c r="E41" i="4" a="1"/>
  <c r="E41" i="4" s="1"/>
  <c r="H41" i="4" a="1"/>
  <c r="H41" i="4" s="1"/>
  <c r="D41" i="4" a="1"/>
  <c r="D41" i="4" s="1"/>
  <c r="A42" i="4"/>
  <c r="E41" i="8" a="1"/>
  <c r="E41" i="8" s="1"/>
  <c r="F41" i="8" a="1"/>
  <c r="F41" i="8" s="1"/>
  <c r="D41" i="8" a="1"/>
  <c r="D41" i="8" s="1"/>
  <c r="H41" i="8" a="1"/>
  <c r="H41" i="8" s="1"/>
  <c r="A42" i="8"/>
  <c r="G41" i="8" a="1"/>
  <c r="G41" i="8" s="1"/>
  <c r="F41" i="3" a="1"/>
  <c r="F41" i="3" s="1"/>
  <c r="E41" i="3" a="1"/>
  <c r="E41" i="3" s="1"/>
  <c r="A42" i="3"/>
  <c r="D41" i="3" a="1"/>
  <c r="D41" i="3" s="1"/>
  <c r="H41" i="3" a="1"/>
  <c r="H41" i="3" s="1"/>
  <c r="G41" i="3" a="1"/>
  <c r="G41" i="3" s="1"/>
  <c r="F134" i="25" a="1"/>
  <c r="F134" i="25" s="1"/>
  <c r="E134" i="25" a="1"/>
  <c r="E134" i="25" s="1"/>
  <c r="C134" i="25" a="1"/>
  <c r="C134" i="25" s="1"/>
  <c r="A135" i="25"/>
  <c r="H43" i="7" a="1"/>
  <c r="H43" i="7" s="1"/>
  <c r="G43" i="7" a="1"/>
  <c r="G43" i="7" s="1"/>
  <c r="F43" i="7" a="1"/>
  <c r="F43" i="7" s="1"/>
  <c r="E43" i="7" a="1"/>
  <c r="E43" i="7" s="1"/>
  <c r="D43" i="7" a="1"/>
  <c r="D43" i="7" s="1"/>
  <c r="H43" i="10" a="1"/>
  <c r="H43" i="10" s="1"/>
  <c r="G43" i="10" a="1"/>
  <c r="G43" i="10" s="1"/>
  <c r="F43" i="10" a="1"/>
  <c r="F43" i="10" s="1"/>
  <c r="E43" i="10" a="1"/>
  <c r="E43" i="10" s="1"/>
  <c r="D43" i="10" a="1"/>
  <c r="D43" i="10" s="1"/>
  <c r="A44" i="7"/>
  <c r="A44" i="10"/>
  <c r="F1504" i="25" l="1" a="1"/>
  <c r="F1504" i="25" s="1"/>
  <c r="E1504" i="25" a="1"/>
  <c r="E1504" i="25" s="1"/>
  <c r="C1504" i="25" a="1"/>
  <c r="C1504" i="25" s="1"/>
  <c r="A45" i="9"/>
  <c r="D45" i="9" s="1" a="1"/>
  <c r="D45" i="9" s="1"/>
  <c r="D44" i="9" a="1"/>
  <c r="D44" i="9" s="1"/>
  <c r="F44" i="9" a="1"/>
  <c r="F44" i="9" s="1"/>
  <c r="H44" i="9" a="1"/>
  <c r="H44" i="9" s="1"/>
  <c r="F43" i="16" a="1"/>
  <c r="F43" i="16" s="1"/>
  <c r="E44" i="9" a="1"/>
  <c r="E44" i="9" s="1"/>
  <c r="D43" i="16" a="1"/>
  <c r="D43" i="16" s="1"/>
  <c r="H43" i="16" a="1"/>
  <c r="H43" i="16" s="1"/>
  <c r="A44" i="16"/>
  <c r="H44" i="16" s="1" a="1"/>
  <c r="H44" i="16" s="1"/>
  <c r="E43" i="16" a="1"/>
  <c r="E43" i="16" s="1"/>
  <c r="E43" i="15" a="1"/>
  <c r="E43" i="15" s="1"/>
  <c r="D43" i="15" a="1"/>
  <c r="D43" i="15" s="1"/>
  <c r="A44" i="15"/>
  <c r="E44" i="15" s="1" a="1"/>
  <c r="E44" i="15" s="1"/>
  <c r="G43" i="15" a="1"/>
  <c r="G43" i="15" s="1"/>
  <c r="H43" i="15" a="1"/>
  <c r="H43" i="15" s="1"/>
  <c r="A377" i="25"/>
  <c r="F376" i="25" a="1"/>
  <c r="F376" i="25" s="1"/>
  <c r="E376" i="25" a="1"/>
  <c r="E376" i="25" s="1"/>
  <c r="C376" i="25" a="1"/>
  <c r="C376" i="25" s="1"/>
  <c r="H42" i="5" a="1"/>
  <c r="H42" i="5" s="1"/>
  <c r="A43" i="5"/>
  <c r="G42" i="5" a="1"/>
  <c r="G42" i="5" s="1"/>
  <c r="F42" i="5" a="1"/>
  <c r="F42" i="5" s="1"/>
  <c r="E42" i="5" a="1"/>
  <c r="E42" i="5" s="1"/>
  <c r="D42" i="5" a="1"/>
  <c r="D42" i="5" s="1"/>
  <c r="F42" i="4" a="1"/>
  <c r="F42" i="4" s="1"/>
  <c r="G42" i="4" a="1"/>
  <c r="G42" i="4" s="1"/>
  <c r="E42" i="4" a="1"/>
  <c r="E42" i="4" s="1"/>
  <c r="D42" i="4" a="1"/>
  <c r="D42" i="4" s="1"/>
  <c r="A43" i="4"/>
  <c r="H42" i="4" a="1"/>
  <c r="H42" i="4" s="1"/>
  <c r="F42" i="8" a="1"/>
  <c r="F42" i="8" s="1"/>
  <c r="A43" i="8"/>
  <c r="E42" i="8" a="1"/>
  <c r="E42" i="8" s="1"/>
  <c r="D42" i="8" a="1"/>
  <c r="D42" i="8" s="1"/>
  <c r="G42" i="8" a="1"/>
  <c r="G42" i="8" s="1"/>
  <c r="H42" i="8" a="1"/>
  <c r="H42" i="8" s="1"/>
  <c r="E42" i="6" a="1"/>
  <c r="E42" i="6" s="1"/>
  <c r="D42" i="6" a="1"/>
  <c r="D42" i="6" s="1"/>
  <c r="F42" i="6" a="1"/>
  <c r="F42" i="6" s="1"/>
  <c r="A43" i="6"/>
  <c r="H42" i="6" a="1"/>
  <c r="H42" i="6" s="1"/>
  <c r="G42" i="6" a="1"/>
  <c r="G42" i="6" s="1"/>
  <c r="G42" i="17" a="1"/>
  <c r="G42" i="17" s="1"/>
  <c r="A43" i="17"/>
  <c r="H42" i="17" a="1"/>
  <c r="H42" i="17" s="1"/>
  <c r="F42" i="17" a="1"/>
  <c r="F42" i="17" s="1"/>
  <c r="E42" i="17" a="1"/>
  <c r="E42" i="17" s="1"/>
  <c r="D42" i="17" a="1"/>
  <c r="D42" i="17" s="1"/>
  <c r="H42" i="3" a="1"/>
  <c r="H42" i="3" s="1"/>
  <c r="G42" i="3" a="1"/>
  <c r="G42" i="3" s="1"/>
  <c r="F42" i="3" a="1"/>
  <c r="F42" i="3" s="1"/>
  <c r="E42" i="3" a="1"/>
  <c r="E42" i="3" s="1"/>
  <c r="D42" i="3" a="1"/>
  <c r="D42" i="3" s="1"/>
  <c r="A43" i="3"/>
  <c r="E42" i="12" a="1"/>
  <c r="E42" i="12" s="1"/>
  <c r="D42" i="12" a="1"/>
  <c r="D42" i="12" s="1"/>
  <c r="F42" i="12" a="1"/>
  <c r="F42" i="12" s="1"/>
  <c r="H42" i="12" a="1"/>
  <c r="H42" i="12" s="1"/>
  <c r="A43" i="12"/>
  <c r="G42" i="12" a="1"/>
  <c r="G42" i="12" s="1"/>
  <c r="D42" i="18" a="1"/>
  <c r="D42" i="18" s="1"/>
  <c r="A43" i="18"/>
  <c r="H42" i="18" a="1"/>
  <c r="H42" i="18" s="1"/>
  <c r="E42" i="18" a="1"/>
  <c r="E42" i="18" s="1"/>
  <c r="G42" i="18" a="1"/>
  <c r="G42" i="18" s="1"/>
  <c r="F42" i="18" a="1"/>
  <c r="F42" i="18" s="1"/>
  <c r="H42" i="13" a="1"/>
  <c r="H42" i="13" s="1"/>
  <c r="D42" i="13" a="1"/>
  <c r="D42" i="13" s="1"/>
  <c r="G42" i="13" a="1"/>
  <c r="G42" i="13" s="1"/>
  <c r="F42" i="13" a="1"/>
  <c r="F42" i="13" s="1"/>
  <c r="E42" i="13" a="1"/>
  <c r="E42" i="13" s="1"/>
  <c r="A43" i="13"/>
  <c r="E42" i="14" a="1"/>
  <c r="E42" i="14" s="1"/>
  <c r="D42" i="14" a="1"/>
  <c r="D42" i="14" s="1"/>
  <c r="F42" i="14" a="1"/>
  <c r="F42" i="14" s="1"/>
  <c r="H42" i="14" a="1"/>
  <c r="H42" i="14" s="1"/>
  <c r="A43" i="14"/>
  <c r="G42" i="14" a="1"/>
  <c r="G42" i="14" s="1"/>
  <c r="D42" i="11" a="1"/>
  <c r="D42" i="11" s="1"/>
  <c r="E42" i="11" a="1"/>
  <c r="E42" i="11" s="1"/>
  <c r="H42" i="11" a="1"/>
  <c r="H42" i="11" s="1"/>
  <c r="G42" i="11" a="1"/>
  <c r="G42" i="11" s="1"/>
  <c r="F42" i="11" a="1"/>
  <c r="F42" i="11" s="1"/>
  <c r="A43" i="11"/>
  <c r="F135" i="25" a="1"/>
  <c r="F135" i="25" s="1"/>
  <c r="E135" i="25" a="1"/>
  <c r="E135" i="25" s="1"/>
  <c r="C135" i="25" a="1"/>
  <c r="C135" i="25" s="1"/>
  <c r="A136" i="25"/>
  <c r="H44" i="10" a="1"/>
  <c r="H44" i="10" s="1"/>
  <c r="G44" i="10" a="1"/>
  <c r="G44" i="10" s="1"/>
  <c r="F44" i="10" a="1"/>
  <c r="F44" i="10" s="1"/>
  <c r="E44" i="10" a="1"/>
  <c r="E44" i="10" s="1"/>
  <c r="D44" i="10" a="1"/>
  <c r="D44" i="10" s="1"/>
  <c r="H44" i="7" a="1"/>
  <c r="H44" i="7" s="1"/>
  <c r="G44" i="7" a="1"/>
  <c r="G44" i="7" s="1"/>
  <c r="F44" i="7" a="1"/>
  <c r="F44" i="7" s="1"/>
  <c r="E44" i="7" a="1"/>
  <c r="E44" i="7" s="1"/>
  <c r="D44" i="7" a="1"/>
  <c r="D44" i="7" s="1"/>
  <c r="A45" i="10"/>
  <c r="A45" i="7"/>
  <c r="A46" i="9" l="1"/>
  <c r="G46" i="9" s="1" a="1"/>
  <c r="G46" i="9" s="1"/>
  <c r="H45" i="9" a="1"/>
  <c r="H45" i="9" s="1"/>
  <c r="E45" i="9" a="1"/>
  <c r="E45" i="9" s="1"/>
  <c r="G45" i="9" a="1"/>
  <c r="G45" i="9" s="1"/>
  <c r="F45" i="9" a="1"/>
  <c r="F45" i="9" s="1"/>
  <c r="A45" i="16"/>
  <c r="E45" i="16" s="1" a="1"/>
  <c r="E45" i="16" s="1"/>
  <c r="D44" i="16" a="1"/>
  <c r="D44" i="16" s="1"/>
  <c r="E44" i="16" a="1"/>
  <c r="E44" i="16" s="1"/>
  <c r="G44" i="16" a="1"/>
  <c r="G44" i="16" s="1"/>
  <c r="F44" i="15" a="1"/>
  <c r="F44" i="15" s="1"/>
  <c r="G44" i="15" a="1"/>
  <c r="G44" i="15" s="1"/>
  <c r="F44" i="16" a="1"/>
  <c r="F44" i="16" s="1"/>
  <c r="A45" i="15"/>
  <c r="E45" i="15" s="1" a="1"/>
  <c r="E45" i="15" s="1"/>
  <c r="H44" i="15" a="1"/>
  <c r="H44" i="15" s="1"/>
  <c r="D44" i="15" a="1"/>
  <c r="D44" i="15" s="1"/>
  <c r="A378" i="25"/>
  <c r="C377" i="25" a="1"/>
  <c r="C377" i="25" s="1"/>
  <c r="F377" i="25" a="1"/>
  <c r="F377" i="25" s="1"/>
  <c r="E377" i="25" a="1"/>
  <c r="E377" i="25" s="1"/>
  <c r="G43" i="14" a="1"/>
  <c r="G43" i="14" s="1"/>
  <c r="F43" i="14" a="1"/>
  <c r="F43" i="14" s="1"/>
  <c r="A44" i="14"/>
  <c r="E43" i="14" a="1"/>
  <c r="E43" i="14" s="1"/>
  <c r="D43" i="14" a="1"/>
  <c r="D43" i="14" s="1"/>
  <c r="H43" i="14" a="1"/>
  <c r="H43" i="14" s="1"/>
  <c r="D43" i="12" a="1"/>
  <c r="D43" i="12" s="1"/>
  <c r="A44" i="12"/>
  <c r="H43" i="12" a="1"/>
  <c r="H43" i="12" s="1"/>
  <c r="G43" i="12" a="1"/>
  <c r="G43" i="12" s="1"/>
  <c r="F43" i="12" a="1"/>
  <c r="F43" i="12" s="1"/>
  <c r="E43" i="12" a="1"/>
  <c r="E43" i="12" s="1"/>
  <c r="H43" i="4" a="1"/>
  <c r="H43" i="4" s="1"/>
  <c r="D43" i="4" a="1"/>
  <c r="D43" i="4" s="1"/>
  <c r="G43" i="4" a="1"/>
  <c r="G43" i="4" s="1"/>
  <c r="F43" i="4" a="1"/>
  <c r="F43" i="4" s="1"/>
  <c r="E43" i="4" a="1"/>
  <c r="E43" i="4" s="1"/>
  <c r="A44" i="4"/>
  <c r="D43" i="6" a="1"/>
  <c r="D43" i="6" s="1"/>
  <c r="H43" i="6" a="1"/>
  <c r="H43" i="6" s="1"/>
  <c r="A44" i="6"/>
  <c r="G43" i="6" a="1"/>
  <c r="G43" i="6" s="1"/>
  <c r="E43" i="6" a="1"/>
  <c r="E43" i="6" s="1"/>
  <c r="F43" i="6" a="1"/>
  <c r="F43" i="6" s="1"/>
  <c r="F43" i="3" a="1"/>
  <c r="F43" i="3" s="1"/>
  <c r="E43" i="3" a="1"/>
  <c r="E43" i="3" s="1"/>
  <c r="D43" i="3" a="1"/>
  <c r="D43" i="3" s="1"/>
  <c r="G43" i="3" a="1"/>
  <c r="G43" i="3" s="1"/>
  <c r="H43" i="3" a="1"/>
  <c r="H43" i="3" s="1"/>
  <c r="A44" i="3"/>
  <c r="E43" i="13" a="1"/>
  <c r="E43" i="13" s="1"/>
  <c r="D43" i="13" a="1"/>
  <c r="D43" i="13" s="1"/>
  <c r="H43" i="13" a="1"/>
  <c r="H43" i="13" s="1"/>
  <c r="A44" i="13"/>
  <c r="G43" i="13" a="1"/>
  <c r="G43" i="13" s="1"/>
  <c r="F43" i="13" a="1"/>
  <c r="F43" i="13" s="1"/>
  <c r="D43" i="18" a="1"/>
  <c r="D43" i="18" s="1"/>
  <c r="E43" i="18" a="1"/>
  <c r="E43" i="18" s="1"/>
  <c r="H43" i="18" a="1"/>
  <c r="H43" i="18" s="1"/>
  <c r="G43" i="18" a="1"/>
  <c r="G43" i="18" s="1"/>
  <c r="F43" i="18" a="1"/>
  <c r="F43" i="18" s="1"/>
  <c r="A44" i="18"/>
  <c r="G43" i="17" a="1"/>
  <c r="G43" i="17" s="1"/>
  <c r="A44" i="17"/>
  <c r="F43" i="17" a="1"/>
  <c r="F43" i="17" s="1"/>
  <c r="H43" i="17" a="1"/>
  <c r="H43" i="17" s="1"/>
  <c r="E43" i="17" a="1"/>
  <c r="E43" i="17" s="1"/>
  <c r="D43" i="17" a="1"/>
  <c r="D43" i="17" s="1"/>
  <c r="F43" i="8" a="1"/>
  <c r="F43" i="8" s="1"/>
  <c r="E43" i="8" a="1"/>
  <c r="E43" i="8" s="1"/>
  <c r="D43" i="8" a="1"/>
  <c r="D43" i="8" s="1"/>
  <c r="G43" i="8" a="1"/>
  <c r="G43" i="8" s="1"/>
  <c r="H43" i="8" a="1"/>
  <c r="H43" i="8" s="1"/>
  <c r="A44" i="8"/>
  <c r="H43" i="5" a="1"/>
  <c r="H43" i="5" s="1"/>
  <c r="G43" i="5" a="1"/>
  <c r="G43" i="5" s="1"/>
  <c r="F43" i="5" a="1"/>
  <c r="F43" i="5" s="1"/>
  <c r="E43" i="5" a="1"/>
  <c r="E43" i="5" s="1"/>
  <c r="A44" i="5"/>
  <c r="D43" i="5" a="1"/>
  <c r="D43" i="5" s="1"/>
  <c r="E43" i="11" a="1"/>
  <c r="E43" i="11" s="1"/>
  <c r="A44" i="11"/>
  <c r="D43" i="11" a="1"/>
  <c r="D43" i="11" s="1"/>
  <c r="H43" i="11" a="1"/>
  <c r="H43" i="11" s="1"/>
  <c r="G43" i="11" a="1"/>
  <c r="G43" i="11" s="1"/>
  <c r="F43" i="11" a="1"/>
  <c r="F43" i="11" s="1"/>
  <c r="F136" i="25" a="1"/>
  <c r="F136" i="25" s="1"/>
  <c r="E136" i="25" a="1"/>
  <c r="E136" i="25" s="1"/>
  <c r="C136" i="25" a="1"/>
  <c r="C136" i="25" s="1"/>
  <c r="A137" i="25"/>
  <c r="H45" i="7" a="1"/>
  <c r="H45" i="7" s="1"/>
  <c r="G45" i="7" a="1"/>
  <c r="G45" i="7" s="1"/>
  <c r="F45" i="7" a="1"/>
  <c r="F45" i="7" s="1"/>
  <c r="E45" i="7" a="1"/>
  <c r="E45" i="7" s="1"/>
  <c r="D45" i="7" a="1"/>
  <c r="D45" i="7" s="1"/>
  <c r="H45" i="10" a="1"/>
  <c r="H45" i="10" s="1"/>
  <c r="G45" i="10" a="1"/>
  <c r="G45" i="10" s="1"/>
  <c r="F45" i="10" a="1"/>
  <c r="F45" i="10" s="1"/>
  <c r="E45" i="10" a="1"/>
  <c r="E45" i="10" s="1"/>
  <c r="D45" i="10" a="1"/>
  <c r="D45" i="10" s="1"/>
  <c r="A46" i="10"/>
  <c r="A46" i="7"/>
  <c r="H46" i="9" l="1" a="1"/>
  <c r="H46" i="9" s="1"/>
  <c r="H45" i="16" a="1"/>
  <c r="H45" i="16" s="1"/>
  <c r="A47" i="9"/>
  <c r="H47" i="9" s="1" a="1"/>
  <c r="H47" i="9" s="1"/>
  <c r="E46" i="9" a="1"/>
  <c r="E46" i="9" s="1"/>
  <c r="D46" i="9" a="1"/>
  <c r="D46" i="9" s="1"/>
  <c r="F46" i="9" a="1"/>
  <c r="F46" i="9" s="1"/>
  <c r="A46" i="16"/>
  <c r="E46" i="16" s="1" a="1"/>
  <c r="E46" i="16" s="1"/>
  <c r="D45" i="16" a="1"/>
  <c r="D45" i="16" s="1"/>
  <c r="F45" i="16" a="1"/>
  <c r="F45" i="16" s="1"/>
  <c r="G45" i="16" a="1"/>
  <c r="G45" i="16" s="1"/>
  <c r="H45" i="15" a="1"/>
  <c r="H45" i="15" s="1"/>
  <c r="F45" i="15" a="1"/>
  <c r="F45" i="15" s="1"/>
  <c r="G45" i="15" a="1"/>
  <c r="G45" i="15" s="1"/>
  <c r="A46" i="15"/>
  <c r="E46" i="15" s="1" a="1"/>
  <c r="E46" i="15" s="1"/>
  <c r="D45" i="15" a="1"/>
  <c r="D45" i="15" s="1"/>
  <c r="A379" i="25"/>
  <c r="F378" i="25" a="1"/>
  <c r="F378" i="25" s="1"/>
  <c r="E378" i="25" a="1"/>
  <c r="E378" i="25" s="1"/>
  <c r="C378" i="25" a="1"/>
  <c r="C378" i="25" s="1"/>
  <c r="E44" i="18" a="1"/>
  <c r="E44" i="18" s="1"/>
  <c r="A45" i="18"/>
  <c r="D44" i="18" a="1"/>
  <c r="D44" i="18" s="1"/>
  <c r="H44" i="18" a="1"/>
  <c r="H44" i="18" s="1"/>
  <c r="G44" i="18" a="1"/>
  <c r="G44" i="18" s="1"/>
  <c r="F44" i="18" a="1"/>
  <c r="F44" i="18" s="1"/>
  <c r="E44" i="5" a="1"/>
  <c r="E44" i="5" s="1"/>
  <c r="A45" i="5"/>
  <c r="D44" i="5" a="1"/>
  <c r="D44" i="5" s="1"/>
  <c r="F44" i="5" a="1"/>
  <c r="F44" i="5" s="1"/>
  <c r="H44" i="5" a="1"/>
  <c r="H44" i="5" s="1"/>
  <c r="G44" i="5" a="1"/>
  <c r="G44" i="5" s="1"/>
  <c r="G44" i="8" a="1"/>
  <c r="G44" i="8" s="1"/>
  <c r="A45" i="8"/>
  <c r="H44" i="8" a="1"/>
  <c r="H44" i="8" s="1"/>
  <c r="F44" i="8" a="1"/>
  <c r="F44" i="8" s="1"/>
  <c r="E44" i="8" a="1"/>
  <c r="E44" i="8" s="1"/>
  <c r="D44" i="8" a="1"/>
  <c r="D44" i="8" s="1"/>
  <c r="D44" i="13" a="1"/>
  <c r="D44" i="13" s="1"/>
  <c r="E44" i="13" a="1"/>
  <c r="E44" i="13" s="1"/>
  <c r="H44" i="13" a="1"/>
  <c r="H44" i="13" s="1"/>
  <c r="G44" i="13" a="1"/>
  <c r="G44" i="13" s="1"/>
  <c r="A45" i="13"/>
  <c r="F44" i="13" a="1"/>
  <c r="F44" i="13" s="1"/>
  <c r="F44" i="4" a="1"/>
  <c r="F44" i="4" s="1"/>
  <c r="E44" i="4" a="1"/>
  <c r="E44" i="4" s="1"/>
  <c r="G44" i="4" a="1"/>
  <c r="G44" i="4" s="1"/>
  <c r="D44" i="4" a="1"/>
  <c r="D44" i="4" s="1"/>
  <c r="A45" i="4"/>
  <c r="H44" i="4" a="1"/>
  <c r="H44" i="4" s="1"/>
  <c r="D44" i="6" a="1"/>
  <c r="D44" i="6" s="1"/>
  <c r="H44" i="6" a="1"/>
  <c r="H44" i="6" s="1"/>
  <c r="A45" i="6"/>
  <c r="G44" i="6" a="1"/>
  <c r="G44" i="6" s="1"/>
  <c r="F44" i="6" a="1"/>
  <c r="F44" i="6" s="1"/>
  <c r="E44" i="6" a="1"/>
  <c r="E44" i="6" s="1"/>
  <c r="D44" i="14" a="1"/>
  <c r="D44" i="14" s="1"/>
  <c r="E44" i="14" a="1"/>
  <c r="E44" i="14" s="1"/>
  <c r="A45" i="14"/>
  <c r="H44" i="14" a="1"/>
  <c r="H44" i="14" s="1"/>
  <c r="G44" i="14" a="1"/>
  <c r="G44" i="14" s="1"/>
  <c r="F44" i="14" a="1"/>
  <c r="F44" i="14" s="1"/>
  <c r="E44" i="11" a="1"/>
  <c r="E44" i="11" s="1"/>
  <c r="D44" i="11" a="1"/>
  <c r="D44" i="11" s="1"/>
  <c r="A45" i="11"/>
  <c r="F44" i="11" a="1"/>
  <c r="F44" i="11" s="1"/>
  <c r="H44" i="11" a="1"/>
  <c r="H44" i="11" s="1"/>
  <c r="G44" i="11" a="1"/>
  <c r="G44" i="11" s="1"/>
  <c r="H44" i="17" a="1"/>
  <c r="H44" i="17" s="1"/>
  <c r="A45" i="17"/>
  <c r="D44" i="17" a="1"/>
  <c r="D44" i="17" s="1"/>
  <c r="G44" i="17" a="1"/>
  <c r="G44" i="17" s="1"/>
  <c r="F44" i="17" a="1"/>
  <c r="F44" i="17" s="1"/>
  <c r="E44" i="17" a="1"/>
  <c r="E44" i="17" s="1"/>
  <c r="H44" i="12" a="1"/>
  <c r="H44" i="12" s="1"/>
  <c r="A45" i="12"/>
  <c r="D44" i="12" a="1"/>
  <c r="D44" i="12" s="1"/>
  <c r="G44" i="12" a="1"/>
  <c r="G44" i="12" s="1"/>
  <c r="F44" i="12" a="1"/>
  <c r="F44" i="12" s="1"/>
  <c r="E44" i="12" a="1"/>
  <c r="E44" i="12" s="1"/>
  <c r="F44" i="3" a="1"/>
  <c r="F44" i="3" s="1"/>
  <c r="E44" i="3" a="1"/>
  <c r="E44" i="3" s="1"/>
  <c r="D44" i="3" a="1"/>
  <c r="D44" i="3" s="1"/>
  <c r="A45" i="3"/>
  <c r="H44" i="3" a="1"/>
  <c r="H44" i="3" s="1"/>
  <c r="G44" i="3" a="1"/>
  <c r="G44" i="3" s="1"/>
  <c r="F137" i="25" a="1"/>
  <c r="F137" i="25" s="1"/>
  <c r="E137" i="25" a="1"/>
  <c r="E137" i="25" s="1"/>
  <c r="C137" i="25" a="1"/>
  <c r="C137" i="25" s="1"/>
  <c r="A138" i="25"/>
  <c r="H46" i="7" a="1"/>
  <c r="H46" i="7" s="1"/>
  <c r="G46" i="7" a="1"/>
  <c r="G46" i="7" s="1"/>
  <c r="F46" i="7" a="1"/>
  <c r="F46" i="7" s="1"/>
  <c r="E46" i="7" a="1"/>
  <c r="E46" i="7" s="1"/>
  <c r="D46" i="7" a="1"/>
  <c r="D46" i="7" s="1"/>
  <c r="H46" i="10" a="1"/>
  <c r="H46" i="10" s="1"/>
  <c r="G46" i="10" a="1"/>
  <c r="G46" i="10" s="1"/>
  <c r="F46" i="10" a="1"/>
  <c r="F46" i="10" s="1"/>
  <c r="E46" i="10" a="1"/>
  <c r="E46" i="10" s="1"/>
  <c r="D46" i="10" a="1"/>
  <c r="D46" i="10" s="1"/>
  <c r="A47" i="10"/>
  <c r="A47" i="7"/>
  <c r="A48" i="9" l="1"/>
  <c r="D48" i="9" s="1" a="1"/>
  <c r="D48" i="9" s="1"/>
  <c r="E47" i="9" a="1"/>
  <c r="E47" i="9" s="1"/>
  <c r="F47" i="9" a="1"/>
  <c r="F47" i="9" s="1"/>
  <c r="G47" i="9" a="1"/>
  <c r="G47" i="9" s="1"/>
  <c r="D47" i="9" a="1"/>
  <c r="D47" i="9" s="1"/>
  <c r="F46" i="16" a="1"/>
  <c r="F46" i="16" s="1"/>
  <c r="H46" i="16" a="1"/>
  <c r="H46" i="16" s="1"/>
  <c r="G46" i="16" a="1"/>
  <c r="G46" i="16" s="1"/>
  <c r="D46" i="16" a="1"/>
  <c r="D46" i="16" s="1"/>
  <c r="A47" i="16"/>
  <c r="A48" i="16" s="1"/>
  <c r="F46" i="15" a="1"/>
  <c r="F46" i="15" s="1"/>
  <c r="A47" i="15"/>
  <c r="G47" i="15" s="1" a="1"/>
  <c r="G47" i="15" s="1"/>
  <c r="G46" i="15" a="1"/>
  <c r="G46" i="15" s="1"/>
  <c r="H46" i="15" a="1"/>
  <c r="H46" i="15" s="1"/>
  <c r="D46" i="15" a="1"/>
  <c r="D46" i="15" s="1"/>
  <c r="A380" i="25"/>
  <c r="F379" i="25" a="1"/>
  <c r="F379" i="25" s="1"/>
  <c r="C379" i="25" a="1"/>
  <c r="C379" i="25" s="1"/>
  <c r="E379" i="25" a="1"/>
  <c r="E379" i="25" s="1"/>
  <c r="E45" i="4" a="1"/>
  <c r="E45" i="4" s="1"/>
  <c r="H45" i="4" a="1"/>
  <c r="H45" i="4" s="1"/>
  <c r="D45" i="4" a="1"/>
  <c r="D45" i="4" s="1"/>
  <c r="F45" i="4" a="1"/>
  <c r="F45" i="4" s="1"/>
  <c r="A46" i="4"/>
  <c r="G45" i="4" a="1"/>
  <c r="G45" i="4" s="1"/>
  <c r="F45" i="13" a="1"/>
  <c r="F45" i="13" s="1"/>
  <c r="E45" i="13" a="1"/>
  <c r="E45" i="13" s="1"/>
  <c r="D45" i="13" a="1"/>
  <c r="D45" i="13" s="1"/>
  <c r="A46" i="13"/>
  <c r="H45" i="13" a="1"/>
  <c r="H45" i="13" s="1"/>
  <c r="G45" i="13" a="1"/>
  <c r="G45" i="13" s="1"/>
  <c r="E45" i="3" a="1"/>
  <c r="E45" i="3" s="1"/>
  <c r="F45" i="3" a="1"/>
  <c r="F45" i="3" s="1"/>
  <c r="D45" i="3" a="1"/>
  <c r="D45" i="3" s="1"/>
  <c r="H45" i="3" a="1"/>
  <c r="H45" i="3" s="1"/>
  <c r="G45" i="3" a="1"/>
  <c r="G45" i="3" s="1"/>
  <c r="A46" i="3"/>
  <c r="F45" i="11" a="1"/>
  <c r="F45" i="11" s="1"/>
  <c r="E45" i="11" a="1"/>
  <c r="E45" i="11" s="1"/>
  <c r="A46" i="11"/>
  <c r="G45" i="11" a="1"/>
  <c r="G45" i="11" s="1"/>
  <c r="D45" i="11" a="1"/>
  <c r="D45" i="11" s="1"/>
  <c r="H45" i="11" a="1"/>
  <c r="H45" i="11" s="1"/>
  <c r="G45" i="14" a="1"/>
  <c r="G45" i="14" s="1"/>
  <c r="F45" i="14" a="1"/>
  <c r="F45" i="14" s="1"/>
  <c r="A46" i="14"/>
  <c r="E45" i="14" a="1"/>
  <c r="E45" i="14" s="1"/>
  <c r="D45" i="14" a="1"/>
  <c r="D45" i="14" s="1"/>
  <c r="H45" i="14" a="1"/>
  <c r="H45" i="14" s="1"/>
  <c r="H45" i="6" a="1"/>
  <c r="H45" i="6" s="1"/>
  <c r="A46" i="6"/>
  <c r="E45" i="6" a="1"/>
  <c r="E45" i="6" s="1"/>
  <c r="G45" i="6" a="1"/>
  <c r="G45" i="6" s="1"/>
  <c r="F45" i="6" a="1"/>
  <c r="F45" i="6" s="1"/>
  <c r="D45" i="6" a="1"/>
  <c r="D45" i="6" s="1"/>
  <c r="H45" i="12" a="1"/>
  <c r="H45" i="12" s="1"/>
  <c r="G45" i="12" a="1"/>
  <c r="G45" i="12" s="1"/>
  <c r="F45" i="12" a="1"/>
  <c r="F45" i="12" s="1"/>
  <c r="E45" i="12" a="1"/>
  <c r="E45" i="12" s="1"/>
  <c r="D45" i="12" a="1"/>
  <c r="D45" i="12" s="1"/>
  <c r="A46" i="12"/>
  <c r="D45" i="17" a="1"/>
  <c r="D45" i="17" s="1"/>
  <c r="G45" i="17" a="1"/>
  <c r="G45" i="17" s="1"/>
  <c r="H45" i="17" a="1"/>
  <c r="H45" i="17" s="1"/>
  <c r="E45" i="17" a="1"/>
  <c r="E45" i="17" s="1"/>
  <c r="F45" i="17" a="1"/>
  <c r="F45" i="17" s="1"/>
  <c r="A46" i="17"/>
  <c r="H45" i="8" a="1"/>
  <c r="H45" i="8" s="1"/>
  <c r="F45" i="8" a="1"/>
  <c r="F45" i="8" s="1"/>
  <c r="G45" i="8" a="1"/>
  <c r="G45" i="8" s="1"/>
  <c r="A46" i="8"/>
  <c r="E45" i="8" a="1"/>
  <c r="E45" i="8" s="1"/>
  <c r="D45" i="8" a="1"/>
  <c r="D45" i="8" s="1"/>
  <c r="A46" i="5"/>
  <c r="H45" i="5" a="1"/>
  <c r="H45" i="5" s="1"/>
  <c r="D45" i="5" a="1"/>
  <c r="D45" i="5" s="1"/>
  <c r="G45" i="5" a="1"/>
  <c r="G45" i="5" s="1"/>
  <c r="F45" i="5" a="1"/>
  <c r="F45" i="5" s="1"/>
  <c r="E45" i="5" a="1"/>
  <c r="E45" i="5" s="1"/>
  <c r="H45" i="18" a="1"/>
  <c r="H45" i="18" s="1"/>
  <c r="G45" i="18" a="1"/>
  <c r="G45" i="18" s="1"/>
  <c r="F45" i="18" a="1"/>
  <c r="F45" i="18" s="1"/>
  <c r="E45" i="18" a="1"/>
  <c r="E45" i="18" s="1"/>
  <c r="D45" i="18" a="1"/>
  <c r="D45" i="18" s="1"/>
  <c r="A46" i="18"/>
  <c r="F138" i="25" a="1"/>
  <c r="F138" i="25" s="1"/>
  <c r="E138" i="25" a="1"/>
  <c r="E138" i="25" s="1"/>
  <c r="C138" i="25" a="1"/>
  <c r="C138" i="25" s="1"/>
  <c r="A139" i="25"/>
  <c r="H47" i="7" a="1"/>
  <c r="H47" i="7" s="1"/>
  <c r="G47" i="7" a="1"/>
  <c r="G47" i="7" s="1"/>
  <c r="F47" i="7" a="1"/>
  <c r="F47" i="7" s="1"/>
  <c r="E47" i="7" a="1"/>
  <c r="E47" i="7" s="1"/>
  <c r="D47" i="7" a="1"/>
  <c r="D47" i="7" s="1"/>
  <c r="H47" i="10" a="1"/>
  <c r="H47" i="10" s="1"/>
  <c r="G47" i="10" a="1"/>
  <c r="G47" i="10" s="1"/>
  <c r="F47" i="10" a="1"/>
  <c r="F47" i="10" s="1"/>
  <c r="E47" i="10" a="1"/>
  <c r="E47" i="10" s="1"/>
  <c r="D47" i="10" a="1"/>
  <c r="D47" i="10" s="1"/>
  <c r="A48" i="7"/>
  <c r="A48" i="10"/>
  <c r="F48" i="9" l="1" a="1"/>
  <c r="F48" i="9" s="1"/>
  <c r="H48" i="9" a="1"/>
  <c r="H48" i="9" s="1"/>
  <c r="E48" i="9" a="1"/>
  <c r="E48" i="9" s="1"/>
  <c r="G48" i="9" a="1"/>
  <c r="G48" i="9" s="1"/>
  <c r="A49" i="9"/>
  <c r="E49" i="9" s="1" a="1"/>
  <c r="E49" i="9" s="1"/>
  <c r="D47" i="16" a="1"/>
  <c r="D47" i="16" s="1"/>
  <c r="E47" i="16" a="1"/>
  <c r="E47" i="16" s="1"/>
  <c r="F47" i="16" a="1"/>
  <c r="F47" i="16" s="1"/>
  <c r="G47" i="16" a="1"/>
  <c r="G47" i="16" s="1"/>
  <c r="H47" i="16" a="1"/>
  <c r="H47" i="16" s="1"/>
  <c r="F47" i="15" a="1"/>
  <c r="F47" i="15" s="1"/>
  <c r="D47" i="15" a="1"/>
  <c r="D47" i="15" s="1"/>
  <c r="A48" i="15"/>
  <c r="F48" i="15" s="1" a="1"/>
  <c r="F48" i="15" s="1"/>
  <c r="E47" i="15" a="1"/>
  <c r="E47" i="15" s="1"/>
  <c r="H47" i="15" a="1"/>
  <c r="H47" i="15" s="1"/>
  <c r="A381" i="25"/>
  <c r="F380" i="25" a="1"/>
  <c r="F380" i="25" s="1"/>
  <c r="E380" i="25" a="1"/>
  <c r="E380" i="25" s="1"/>
  <c r="C380" i="25" a="1"/>
  <c r="C380" i="25" s="1"/>
  <c r="G46" i="18" a="1"/>
  <c r="G46" i="18" s="1"/>
  <c r="A47" i="18"/>
  <c r="F46" i="18" a="1"/>
  <c r="F46" i="18" s="1"/>
  <c r="E46" i="18" a="1"/>
  <c r="E46" i="18" s="1"/>
  <c r="H46" i="18" a="1"/>
  <c r="H46" i="18" s="1"/>
  <c r="D46" i="18" a="1"/>
  <c r="D46" i="18" s="1"/>
  <c r="F46" i="17" a="1"/>
  <c r="F46" i="17" s="1"/>
  <c r="E46" i="17" a="1"/>
  <c r="E46" i="17" s="1"/>
  <c r="A47" i="17"/>
  <c r="D46" i="17" a="1"/>
  <c r="D46" i="17" s="1"/>
  <c r="G46" i="17" a="1"/>
  <c r="G46" i="17" s="1"/>
  <c r="H46" i="17" a="1"/>
  <c r="H46" i="17" s="1"/>
  <c r="G46" i="12" a="1"/>
  <c r="G46" i="12" s="1"/>
  <c r="F46" i="12" a="1"/>
  <c r="F46" i="12" s="1"/>
  <c r="E46" i="12" a="1"/>
  <c r="E46" i="12" s="1"/>
  <c r="D46" i="12" a="1"/>
  <c r="D46" i="12" s="1"/>
  <c r="H46" i="12" a="1"/>
  <c r="H46" i="12" s="1"/>
  <c r="A47" i="12"/>
  <c r="G46" i="3" a="1"/>
  <c r="G46" i="3" s="1"/>
  <c r="A47" i="3"/>
  <c r="F46" i="3" a="1"/>
  <c r="F46" i="3" s="1"/>
  <c r="H46" i="3" a="1"/>
  <c r="H46" i="3" s="1"/>
  <c r="E46" i="3" a="1"/>
  <c r="E46" i="3" s="1"/>
  <c r="D46" i="3" a="1"/>
  <c r="D46" i="3" s="1"/>
  <c r="E46" i="4" a="1"/>
  <c r="E46" i="4" s="1"/>
  <c r="F46" i="4" a="1"/>
  <c r="F46" i="4" s="1"/>
  <c r="D46" i="4" a="1"/>
  <c r="D46" i="4" s="1"/>
  <c r="A47" i="4"/>
  <c r="H46" i="4" a="1"/>
  <c r="H46" i="4" s="1"/>
  <c r="G46" i="4" a="1"/>
  <c r="G46" i="4" s="1"/>
  <c r="H46" i="8" a="1"/>
  <c r="H46" i="8" s="1"/>
  <c r="G46" i="8" a="1"/>
  <c r="G46" i="8" s="1"/>
  <c r="A47" i="8"/>
  <c r="F46" i="8" a="1"/>
  <c r="F46" i="8" s="1"/>
  <c r="E46" i="8" a="1"/>
  <c r="E46" i="8" s="1"/>
  <c r="D46" i="8" a="1"/>
  <c r="D46" i="8" s="1"/>
  <c r="G46" i="13" a="1"/>
  <c r="G46" i="13" s="1"/>
  <c r="F46" i="13" a="1"/>
  <c r="F46" i="13" s="1"/>
  <c r="A47" i="13"/>
  <c r="E46" i="13" a="1"/>
  <c r="E46" i="13" s="1"/>
  <c r="D46" i="13" a="1"/>
  <c r="D46" i="13" s="1"/>
  <c r="H46" i="13" a="1"/>
  <c r="H46" i="13" s="1"/>
  <c r="D46" i="14" a="1"/>
  <c r="D46" i="14" s="1"/>
  <c r="A47" i="14"/>
  <c r="H46" i="14" a="1"/>
  <c r="H46" i="14" s="1"/>
  <c r="E46" i="14" a="1"/>
  <c r="E46" i="14" s="1"/>
  <c r="G46" i="14" a="1"/>
  <c r="G46" i="14" s="1"/>
  <c r="F46" i="14" a="1"/>
  <c r="F46" i="14" s="1"/>
  <c r="D46" i="11" a="1"/>
  <c r="D46" i="11" s="1"/>
  <c r="E46" i="11" a="1"/>
  <c r="E46" i="11" s="1"/>
  <c r="A47" i="11"/>
  <c r="H46" i="11" a="1"/>
  <c r="H46" i="11" s="1"/>
  <c r="G46" i="11" a="1"/>
  <c r="G46" i="11" s="1"/>
  <c r="F46" i="11" a="1"/>
  <c r="F46" i="11" s="1"/>
  <c r="D46" i="6" a="1"/>
  <c r="D46" i="6" s="1"/>
  <c r="H46" i="6" a="1"/>
  <c r="H46" i="6" s="1"/>
  <c r="A47" i="6"/>
  <c r="G46" i="6" a="1"/>
  <c r="G46" i="6" s="1"/>
  <c r="F46" i="6" a="1"/>
  <c r="F46" i="6" s="1"/>
  <c r="E46" i="6" a="1"/>
  <c r="E46" i="6" s="1"/>
  <c r="A47" i="5"/>
  <c r="D46" i="5" a="1"/>
  <c r="D46" i="5" s="1"/>
  <c r="H46" i="5" a="1"/>
  <c r="H46" i="5" s="1"/>
  <c r="G46" i="5" a="1"/>
  <c r="G46" i="5" s="1"/>
  <c r="F46" i="5" a="1"/>
  <c r="F46" i="5" s="1"/>
  <c r="E46" i="5" a="1"/>
  <c r="E46" i="5" s="1"/>
  <c r="F139" i="25" a="1"/>
  <c r="F139" i="25" s="1"/>
  <c r="E139" i="25" a="1"/>
  <c r="E139" i="25" s="1"/>
  <c r="C139" i="25" a="1"/>
  <c r="C139" i="25" s="1"/>
  <c r="A140" i="25"/>
  <c r="H48" i="10" a="1"/>
  <c r="H48" i="10" s="1"/>
  <c r="G48" i="10" a="1"/>
  <c r="G48" i="10" s="1"/>
  <c r="F48" i="10" a="1"/>
  <c r="F48" i="10" s="1"/>
  <c r="E48" i="10" a="1"/>
  <c r="E48" i="10" s="1"/>
  <c r="D48" i="10" a="1"/>
  <c r="D48" i="10" s="1"/>
  <c r="H48" i="7" a="1"/>
  <c r="H48" i="7" s="1"/>
  <c r="G48" i="7" a="1"/>
  <c r="G48" i="7" s="1"/>
  <c r="F48" i="7" a="1"/>
  <c r="F48" i="7" s="1"/>
  <c r="E48" i="7" a="1"/>
  <c r="E48" i="7" s="1"/>
  <c r="D48" i="7" a="1"/>
  <c r="D48" i="7" s="1"/>
  <c r="H48" i="16" a="1"/>
  <c r="H48" i="16" s="1"/>
  <c r="G48" i="16" a="1"/>
  <c r="G48" i="16" s="1"/>
  <c r="F48" i="16" a="1"/>
  <c r="F48" i="16" s="1"/>
  <c r="E48" i="16" a="1"/>
  <c r="E48" i="16" s="1"/>
  <c r="D48" i="16" a="1"/>
  <c r="D48" i="16" s="1"/>
  <c r="A49" i="16"/>
  <c r="A49" i="10"/>
  <c r="A49" i="7"/>
  <c r="H49" i="9" l="1" a="1"/>
  <c r="H49" i="9" s="1"/>
  <c r="F49" i="9" a="1"/>
  <c r="F49" i="9" s="1"/>
  <c r="A50" i="9"/>
  <c r="D50" i="9" s="1" a="1"/>
  <c r="D50" i="9" s="1"/>
  <c r="G49" i="9" a="1"/>
  <c r="G49" i="9" s="1"/>
  <c r="D49" i="9" a="1"/>
  <c r="D49" i="9" s="1"/>
  <c r="A49" i="15"/>
  <c r="H49" i="15" s="1" a="1"/>
  <c r="H49" i="15" s="1"/>
  <c r="H48" i="15" a="1"/>
  <c r="H48" i="15" s="1"/>
  <c r="G48" i="15" a="1"/>
  <c r="G48" i="15" s="1"/>
  <c r="E48" i="15" a="1"/>
  <c r="E48" i="15" s="1"/>
  <c r="D48" i="15" a="1"/>
  <c r="D48" i="15" s="1"/>
  <c r="A382" i="25"/>
  <c r="C381" i="25" a="1"/>
  <c r="C381" i="25" s="1"/>
  <c r="F381" i="25" a="1"/>
  <c r="F381" i="25" s="1"/>
  <c r="E381" i="25" a="1"/>
  <c r="E381" i="25" s="1"/>
  <c r="G47" i="12" a="1"/>
  <c r="G47" i="12" s="1"/>
  <c r="E47" i="12" a="1"/>
  <c r="E47" i="12" s="1"/>
  <c r="A48" i="12"/>
  <c r="F47" i="12" a="1"/>
  <c r="F47" i="12" s="1"/>
  <c r="D47" i="12" a="1"/>
  <c r="D47" i="12" s="1"/>
  <c r="H47" i="12" a="1"/>
  <c r="H47" i="12" s="1"/>
  <c r="E47" i="4" a="1"/>
  <c r="E47" i="4" s="1"/>
  <c r="H47" i="4" a="1"/>
  <c r="H47" i="4" s="1"/>
  <c r="A48" i="4"/>
  <c r="G47" i="4" a="1"/>
  <c r="G47" i="4" s="1"/>
  <c r="D47" i="4" a="1"/>
  <c r="D47" i="4" s="1"/>
  <c r="F47" i="4" a="1"/>
  <c r="F47" i="4" s="1"/>
  <c r="E47" i="6" a="1"/>
  <c r="E47" i="6" s="1"/>
  <c r="A48" i="6"/>
  <c r="H47" i="6" a="1"/>
  <c r="H47" i="6" s="1"/>
  <c r="G47" i="6" a="1"/>
  <c r="G47" i="6" s="1"/>
  <c r="F47" i="6" a="1"/>
  <c r="F47" i="6" s="1"/>
  <c r="D47" i="6" a="1"/>
  <c r="D47" i="6" s="1"/>
  <c r="G47" i="11" a="1"/>
  <c r="G47" i="11" s="1"/>
  <c r="E47" i="11" a="1"/>
  <c r="E47" i="11" s="1"/>
  <c r="F47" i="11" a="1"/>
  <c r="F47" i="11" s="1"/>
  <c r="D47" i="11" a="1"/>
  <c r="D47" i="11" s="1"/>
  <c r="A48" i="11"/>
  <c r="H47" i="11" a="1"/>
  <c r="H47" i="11" s="1"/>
  <c r="D47" i="13" a="1"/>
  <c r="D47" i="13" s="1"/>
  <c r="H47" i="13" a="1"/>
  <c r="H47" i="13" s="1"/>
  <c r="G47" i="13" a="1"/>
  <c r="G47" i="13" s="1"/>
  <c r="F47" i="13" a="1"/>
  <c r="F47" i="13" s="1"/>
  <c r="A48" i="13"/>
  <c r="E47" i="13" a="1"/>
  <c r="E47" i="13" s="1"/>
  <c r="E47" i="8" a="1"/>
  <c r="E47" i="8" s="1"/>
  <c r="D47" i="8" a="1"/>
  <c r="D47" i="8" s="1"/>
  <c r="A48" i="8"/>
  <c r="H47" i="8" a="1"/>
  <c r="H47" i="8" s="1"/>
  <c r="G47" i="8" a="1"/>
  <c r="G47" i="8" s="1"/>
  <c r="F47" i="8" a="1"/>
  <c r="F47" i="8" s="1"/>
  <c r="D47" i="17" a="1"/>
  <c r="D47" i="17" s="1"/>
  <c r="H47" i="17" a="1"/>
  <c r="H47" i="17" s="1"/>
  <c r="G47" i="17" a="1"/>
  <c r="G47" i="17" s="1"/>
  <c r="F47" i="17" a="1"/>
  <c r="F47" i="17" s="1"/>
  <c r="A48" i="17"/>
  <c r="E47" i="17" a="1"/>
  <c r="E47" i="17" s="1"/>
  <c r="E47" i="14" a="1"/>
  <c r="E47" i="14" s="1"/>
  <c r="A48" i="14"/>
  <c r="F47" i="14" a="1"/>
  <c r="F47" i="14" s="1"/>
  <c r="D47" i="14" a="1"/>
  <c r="D47" i="14" s="1"/>
  <c r="H47" i="14" a="1"/>
  <c r="H47" i="14" s="1"/>
  <c r="G47" i="14" a="1"/>
  <c r="G47" i="14" s="1"/>
  <c r="H47" i="3" a="1"/>
  <c r="H47" i="3" s="1"/>
  <c r="G47" i="3" a="1"/>
  <c r="G47" i="3" s="1"/>
  <c r="F47" i="3" a="1"/>
  <c r="F47" i="3" s="1"/>
  <c r="A48" i="3"/>
  <c r="E47" i="3" a="1"/>
  <c r="E47" i="3" s="1"/>
  <c r="D47" i="3" a="1"/>
  <c r="D47" i="3" s="1"/>
  <c r="F47" i="18" a="1"/>
  <c r="F47" i="18" s="1"/>
  <c r="E47" i="18" a="1"/>
  <c r="E47" i="18" s="1"/>
  <c r="G47" i="18" a="1"/>
  <c r="G47" i="18" s="1"/>
  <c r="D47" i="18" a="1"/>
  <c r="D47" i="18" s="1"/>
  <c r="H47" i="18" a="1"/>
  <c r="H47" i="18" s="1"/>
  <c r="A48" i="18"/>
  <c r="F47" i="5" a="1"/>
  <c r="F47" i="5" s="1"/>
  <c r="D47" i="5" a="1"/>
  <c r="D47" i="5" s="1"/>
  <c r="A48" i="5"/>
  <c r="H47" i="5" a="1"/>
  <c r="H47" i="5" s="1"/>
  <c r="G47" i="5" a="1"/>
  <c r="G47" i="5" s="1"/>
  <c r="E47" i="5" a="1"/>
  <c r="E47" i="5" s="1"/>
  <c r="F140" i="25" a="1"/>
  <c r="F140" i="25" s="1"/>
  <c r="E140" i="25" a="1"/>
  <c r="E140" i="25" s="1"/>
  <c r="C140" i="25" a="1"/>
  <c r="C140" i="25" s="1"/>
  <c r="A141" i="25"/>
  <c r="H49" i="7" a="1"/>
  <c r="H49" i="7" s="1"/>
  <c r="G49" i="7" a="1"/>
  <c r="G49" i="7" s="1"/>
  <c r="F49" i="7" a="1"/>
  <c r="F49" i="7" s="1"/>
  <c r="E49" i="7" a="1"/>
  <c r="E49" i="7" s="1"/>
  <c r="D49" i="7" a="1"/>
  <c r="D49" i="7" s="1"/>
  <c r="H49" i="10" a="1"/>
  <c r="H49" i="10" s="1"/>
  <c r="G49" i="10" a="1"/>
  <c r="G49" i="10" s="1"/>
  <c r="F49" i="10" a="1"/>
  <c r="F49" i="10" s="1"/>
  <c r="E49" i="10" a="1"/>
  <c r="E49" i="10" s="1"/>
  <c r="D49" i="10" a="1"/>
  <c r="D49" i="10" s="1"/>
  <c r="H49" i="16" a="1"/>
  <c r="H49" i="16" s="1"/>
  <c r="G49" i="16" a="1"/>
  <c r="G49" i="16" s="1"/>
  <c r="F49" i="16" a="1"/>
  <c r="F49" i="16" s="1"/>
  <c r="E49" i="16" a="1"/>
  <c r="E49" i="16" s="1"/>
  <c r="D49" i="16" a="1"/>
  <c r="D49" i="16" s="1"/>
  <c r="A50" i="16"/>
  <c r="A50" i="10"/>
  <c r="A50" i="7"/>
  <c r="H50" i="9" l="1" a="1"/>
  <c r="H50" i="9" s="1"/>
  <c r="A51" i="9"/>
  <c r="E51" i="9" s="1" a="1"/>
  <c r="E51" i="9" s="1"/>
  <c r="E50" i="9" a="1"/>
  <c r="E50" i="9" s="1"/>
  <c r="F50" i="9" a="1"/>
  <c r="F50" i="9" s="1"/>
  <c r="G50" i="9" a="1"/>
  <c r="G50" i="9" s="1"/>
  <c r="A50" i="15"/>
  <c r="G50" i="15" s="1" a="1"/>
  <c r="G50" i="15" s="1"/>
  <c r="E49" i="15" a="1"/>
  <c r="E49" i="15" s="1"/>
  <c r="F49" i="15" a="1"/>
  <c r="F49" i="15" s="1"/>
  <c r="D49" i="15" a="1"/>
  <c r="D49" i="15" s="1"/>
  <c r="G49" i="15" a="1"/>
  <c r="G49" i="15" s="1"/>
  <c r="A384" i="25"/>
  <c r="F382" i="25" a="1"/>
  <c r="F382" i="25" s="1"/>
  <c r="E382" i="25" a="1"/>
  <c r="E382" i="25" s="1"/>
  <c r="C382" i="25" a="1"/>
  <c r="C382" i="25" s="1"/>
  <c r="G48" i="17" a="1"/>
  <c r="G48" i="17" s="1"/>
  <c r="F48" i="17" a="1"/>
  <c r="F48" i="17" s="1"/>
  <c r="A49" i="17"/>
  <c r="E48" i="17" a="1"/>
  <c r="E48" i="17" s="1"/>
  <c r="D48" i="17" a="1"/>
  <c r="D48" i="17" s="1"/>
  <c r="H48" i="17" a="1"/>
  <c r="H48" i="17" s="1"/>
  <c r="F48" i="13" a="1"/>
  <c r="F48" i="13" s="1"/>
  <c r="G48" i="13" a="1"/>
  <c r="G48" i="13" s="1"/>
  <c r="A49" i="13"/>
  <c r="E48" i="13" a="1"/>
  <c r="E48" i="13" s="1"/>
  <c r="H48" i="13" a="1"/>
  <c r="H48" i="13" s="1"/>
  <c r="D48" i="13" a="1"/>
  <c r="D48" i="13" s="1"/>
  <c r="H48" i="11" a="1"/>
  <c r="H48" i="11" s="1"/>
  <c r="G48" i="11" a="1"/>
  <c r="G48" i="11" s="1"/>
  <c r="F48" i="11" a="1"/>
  <c r="F48" i="11" s="1"/>
  <c r="A49" i="11"/>
  <c r="E48" i="11" a="1"/>
  <c r="E48" i="11" s="1"/>
  <c r="D48" i="11" a="1"/>
  <c r="D48" i="11" s="1"/>
  <c r="E48" i="3" a="1"/>
  <c r="E48" i="3" s="1"/>
  <c r="D48" i="3" a="1"/>
  <c r="D48" i="3" s="1"/>
  <c r="A49" i="3"/>
  <c r="H48" i="3" a="1"/>
  <c r="H48" i="3" s="1"/>
  <c r="F48" i="3" a="1"/>
  <c r="F48" i="3" s="1"/>
  <c r="G48" i="3" a="1"/>
  <c r="G48" i="3" s="1"/>
  <c r="G48" i="18" a="1"/>
  <c r="G48" i="18" s="1"/>
  <c r="E48" i="18" a="1"/>
  <c r="E48" i="18" s="1"/>
  <c r="A49" i="18"/>
  <c r="F48" i="18" a="1"/>
  <c r="F48" i="18" s="1"/>
  <c r="D48" i="18" a="1"/>
  <c r="D48" i="18" s="1"/>
  <c r="H48" i="18" a="1"/>
  <c r="H48" i="18" s="1"/>
  <c r="F48" i="5" a="1"/>
  <c r="F48" i="5" s="1"/>
  <c r="E48" i="5" a="1"/>
  <c r="E48" i="5" s="1"/>
  <c r="D48" i="5" a="1"/>
  <c r="D48" i="5" s="1"/>
  <c r="H48" i="5" a="1"/>
  <c r="H48" i="5" s="1"/>
  <c r="G48" i="5" a="1"/>
  <c r="G48" i="5" s="1"/>
  <c r="A49" i="5"/>
  <c r="D48" i="8" a="1"/>
  <c r="D48" i="8" s="1"/>
  <c r="A49" i="8"/>
  <c r="E48" i="8" a="1"/>
  <c r="E48" i="8" s="1"/>
  <c r="H48" i="8" a="1"/>
  <c r="H48" i="8" s="1"/>
  <c r="F48" i="8" a="1"/>
  <c r="F48" i="8" s="1"/>
  <c r="G48" i="8" a="1"/>
  <c r="G48" i="8" s="1"/>
  <c r="G48" i="4" a="1"/>
  <c r="G48" i="4" s="1"/>
  <c r="F48" i="4" a="1"/>
  <c r="F48" i="4" s="1"/>
  <c r="E48" i="4" a="1"/>
  <c r="E48" i="4" s="1"/>
  <c r="D48" i="4" a="1"/>
  <c r="D48" i="4" s="1"/>
  <c r="A49" i="4"/>
  <c r="H48" i="4" a="1"/>
  <c r="H48" i="4" s="1"/>
  <c r="F48" i="12" a="1"/>
  <c r="F48" i="12" s="1"/>
  <c r="E48" i="12" a="1"/>
  <c r="E48" i="12" s="1"/>
  <c r="A49" i="12"/>
  <c r="D48" i="12" a="1"/>
  <c r="D48" i="12" s="1"/>
  <c r="H48" i="12" a="1"/>
  <c r="H48" i="12" s="1"/>
  <c r="G48" i="12" a="1"/>
  <c r="G48" i="12" s="1"/>
  <c r="G48" i="14" a="1"/>
  <c r="G48" i="14" s="1"/>
  <c r="F48" i="14" a="1"/>
  <c r="F48" i="14" s="1"/>
  <c r="E48" i="14" a="1"/>
  <c r="E48" i="14" s="1"/>
  <c r="D48" i="14" a="1"/>
  <c r="D48" i="14" s="1"/>
  <c r="A49" i="14"/>
  <c r="H48" i="14" a="1"/>
  <c r="H48" i="14" s="1"/>
  <c r="E48" i="6" a="1"/>
  <c r="E48" i="6" s="1"/>
  <c r="A49" i="6"/>
  <c r="F48" i="6" a="1"/>
  <c r="F48" i="6" s="1"/>
  <c r="D48" i="6" a="1"/>
  <c r="D48" i="6" s="1"/>
  <c r="H48" i="6" a="1"/>
  <c r="H48" i="6" s="1"/>
  <c r="G48" i="6" a="1"/>
  <c r="G48" i="6" s="1"/>
  <c r="F141" i="25" a="1"/>
  <c r="F141" i="25" s="1"/>
  <c r="E141" i="25" a="1"/>
  <c r="E141" i="25" s="1"/>
  <c r="C141" i="25" a="1"/>
  <c r="C141" i="25" s="1"/>
  <c r="A142" i="25"/>
  <c r="H50" i="7" a="1"/>
  <c r="H50" i="7" s="1"/>
  <c r="G50" i="7" a="1"/>
  <c r="G50" i="7" s="1"/>
  <c r="F50" i="7" a="1"/>
  <c r="F50" i="7" s="1"/>
  <c r="E50" i="7" a="1"/>
  <c r="E50" i="7" s="1"/>
  <c r="D50" i="7" a="1"/>
  <c r="D50" i="7" s="1"/>
  <c r="H50" i="10" a="1"/>
  <c r="H50" i="10" s="1"/>
  <c r="G50" i="10" a="1"/>
  <c r="G50" i="10" s="1"/>
  <c r="F50" i="10" a="1"/>
  <c r="F50" i="10" s="1"/>
  <c r="E50" i="10" a="1"/>
  <c r="E50" i="10" s="1"/>
  <c r="D50" i="10" a="1"/>
  <c r="D50" i="10" s="1"/>
  <c r="H50" i="16" a="1"/>
  <c r="H50" i="16" s="1"/>
  <c r="G50" i="16" a="1"/>
  <c r="G50" i="16" s="1"/>
  <c r="F50" i="16" a="1"/>
  <c r="F50" i="16" s="1"/>
  <c r="E50" i="16" a="1"/>
  <c r="E50" i="16" s="1"/>
  <c r="D50" i="16" a="1"/>
  <c r="D50" i="16" s="1"/>
  <c r="A51" i="7"/>
  <c r="A51" i="10"/>
  <c r="A51" i="16"/>
  <c r="H50" i="15" l="1" a="1"/>
  <c r="H50" i="15" s="1"/>
  <c r="D51" i="9" a="1"/>
  <c r="D51" i="9" s="1"/>
  <c r="H51" i="9" a="1"/>
  <c r="H51" i="9" s="1"/>
  <c r="A52" i="9"/>
  <c r="G52" i="9" s="1" a="1"/>
  <c r="G52" i="9" s="1"/>
  <c r="F51" i="9" a="1"/>
  <c r="F51" i="9" s="1"/>
  <c r="G51" i="9" a="1"/>
  <c r="G51" i="9" s="1"/>
  <c r="E50" i="15" a="1"/>
  <c r="E50" i="15" s="1"/>
  <c r="A51" i="15"/>
  <c r="H51" i="15" s="1" a="1"/>
  <c r="H51" i="15" s="1"/>
  <c r="D50" i="15" a="1"/>
  <c r="D50" i="15" s="1"/>
  <c r="F50" i="15" a="1"/>
  <c r="F50" i="15" s="1"/>
  <c r="A385" i="25"/>
  <c r="F384" i="25" a="1"/>
  <c r="F384" i="25" s="1"/>
  <c r="E384" i="25" a="1"/>
  <c r="E384" i="25" s="1"/>
  <c r="C384" i="25" a="1"/>
  <c r="C384" i="25" s="1"/>
  <c r="H49" i="14" a="1"/>
  <c r="H49" i="14" s="1"/>
  <c r="G49" i="14" a="1"/>
  <c r="G49" i="14" s="1"/>
  <c r="A50" i="14"/>
  <c r="F49" i="14" a="1"/>
  <c r="F49" i="14" s="1"/>
  <c r="E49" i="14" a="1"/>
  <c r="E49" i="14" s="1"/>
  <c r="D49" i="14" a="1"/>
  <c r="D49" i="14" s="1"/>
  <c r="F49" i="4" a="1"/>
  <c r="F49" i="4" s="1"/>
  <c r="E49" i="4" a="1"/>
  <c r="E49" i="4" s="1"/>
  <c r="D49" i="4" a="1"/>
  <c r="D49" i="4" s="1"/>
  <c r="A50" i="4"/>
  <c r="H49" i="4" a="1"/>
  <c r="H49" i="4" s="1"/>
  <c r="G49" i="4" a="1"/>
  <c r="G49" i="4" s="1"/>
  <c r="D49" i="11" a="1"/>
  <c r="D49" i="11" s="1"/>
  <c r="A50" i="11"/>
  <c r="E49" i="11" a="1"/>
  <c r="E49" i="11" s="1"/>
  <c r="H49" i="11" a="1"/>
  <c r="H49" i="11" s="1"/>
  <c r="G49" i="11" a="1"/>
  <c r="G49" i="11" s="1"/>
  <c r="F49" i="11" a="1"/>
  <c r="F49" i="11" s="1"/>
  <c r="H49" i="12" a="1"/>
  <c r="H49" i="12" s="1"/>
  <c r="G49" i="12" a="1"/>
  <c r="G49" i="12" s="1"/>
  <c r="A50" i="12"/>
  <c r="D49" i="12" a="1"/>
  <c r="D49" i="12" s="1"/>
  <c r="F49" i="12" a="1"/>
  <c r="F49" i="12" s="1"/>
  <c r="E49" i="12" a="1"/>
  <c r="E49" i="12" s="1"/>
  <c r="E49" i="18" a="1"/>
  <c r="E49" i="18" s="1"/>
  <c r="D49" i="18" a="1"/>
  <c r="D49" i="18" s="1"/>
  <c r="H49" i="18" a="1"/>
  <c r="H49" i="18" s="1"/>
  <c r="F49" i="18" a="1"/>
  <c r="F49" i="18" s="1"/>
  <c r="A50" i="18"/>
  <c r="G49" i="18" a="1"/>
  <c r="G49" i="18" s="1"/>
  <c r="D49" i="3" a="1"/>
  <c r="D49" i="3" s="1"/>
  <c r="E49" i="3" a="1"/>
  <c r="E49" i="3" s="1"/>
  <c r="H49" i="3" a="1"/>
  <c r="H49" i="3" s="1"/>
  <c r="A50" i="3"/>
  <c r="G49" i="3" a="1"/>
  <c r="G49" i="3" s="1"/>
  <c r="F49" i="3" a="1"/>
  <c r="F49" i="3" s="1"/>
  <c r="H49" i="13" a="1"/>
  <c r="H49" i="13" s="1"/>
  <c r="G49" i="13" a="1"/>
  <c r="G49" i="13" s="1"/>
  <c r="F49" i="13" a="1"/>
  <c r="F49" i="13" s="1"/>
  <c r="E49" i="13" a="1"/>
  <c r="E49" i="13" s="1"/>
  <c r="A50" i="13"/>
  <c r="D49" i="13" a="1"/>
  <c r="D49" i="13" s="1"/>
  <c r="E49" i="17" a="1"/>
  <c r="E49" i="17" s="1"/>
  <c r="A50" i="17"/>
  <c r="D49" i="17" a="1"/>
  <c r="D49" i="17" s="1"/>
  <c r="H49" i="17" a="1"/>
  <c r="H49" i="17" s="1"/>
  <c r="G49" i="17" a="1"/>
  <c r="G49" i="17" s="1"/>
  <c r="F49" i="17" a="1"/>
  <c r="F49" i="17" s="1"/>
  <c r="G49" i="5" a="1"/>
  <c r="G49" i="5" s="1"/>
  <c r="H49" i="5" a="1"/>
  <c r="H49" i="5" s="1"/>
  <c r="F49" i="5" a="1"/>
  <c r="F49" i="5" s="1"/>
  <c r="A50" i="5"/>
  <c r="E49" i="5" a="1"/>
  <c r="E49" i="5" s="1"/>
  <c r="D49" i="5" a="1"/>
  <c r="D49" i="5" s="1"/>
  <c r="H49" i="6" a="1"/>
  <c r="H49" i="6" s="1"/>
  <c r="G49" i="6" a="1"/>
  <c r="G49" i="6" s="1"/>
  <c r="D49" i="6" a="1"/>
  <c r="D49" i="6" s="1"/>
  <c r="F49" i="6" a="1"/>
  <c r="F49" i="6" s="1"/>
  <c r="E49" i="6" a="1"/>
  <c r="E49" i="6" s="1"/>
  <c r="A50" i="6"/>
  <c r="F49" i="8" a="1"/>
  <c r="F49" i="8" s="1"/>
  <c r="E49" i="8" a="1"/>
  <c r="E49" i="8" s="1"/>
  <c r="G49" i="8" a="1"/>
  <c r="G49" i="8" s="1"/>
  <c r="D49" i="8" a="1"/>
  <c r="D49" i="8" s="1"/>
  <c r="H49" i="8" a="1"/>
  <c r="H49" i="8" s="1"/>
  <c r="A50" i="8"/>
  <c r="F142" i="25" a="1"/>
  <c r="F142" i="25" s="1"/>
  <c r="E142" i="25" a="1"/>
  <c r="E142" i="25" s="1"/>
  <c r="C142" i="25" a="1"/>
  <c r="C142" i="25" s="1"/>
  <c r="A143" i="25"/>
  <c r="H51" i="16" a="1"/>
  <c r="H51" i="16" s="1"/>
  <c r="G51" i="16" a="1"/>
  <c r="G51" i="16" s="1"/>
  <c r="F51" i="16" a="1"/>
  <c r="F51" i="16" s="1"/>
  <c r="E51" i="16" a="1"/>
  <c r="E51" i="16" s="1"/>
  <c r="D51" i="16" a="1"/>
  <c r="D51" i="16" s="1"/>
  <c r="H51" i="10" a="1"/>
  <c r="H51" i="10" s="1"/>
  <c r="G51" i="10" a="1"/>
  <c r="G51" i="10" s="1"/>
  <c r="F51" i="10" a="1"/>
  <c r="F51" i="10" s="1"/>
  <c r="E51" i="10" a="1"/>
  <c r="E51" i="10" s="1"/>
  <c r="D51" i="10" a="1"/>
  <c r="D51" i="10" s="1"/>
  <c r="H51" i="7" a="1"/>
  <c r="H51" i="7" s="1"/>
  <c r="G51" i="7" a="1"/>
  <c r="G51" i="7" s="1"/>
  <c r="F51" i="7" a="1"/>
  <c r="F51" i="7" s="1"/>
  <c r="E51" i="7" a="1"/>
  <c r="E51" i="7" s="1"/>
  <c r="D51" i="7" a="1"/>
  <c r="D51" i="7" s="1"/>
  <c r="A52" i="16"/>
  <c r="A52" i="7"/>
  <c r="A52" i="10"/>
  <c r="A53" i="9" l="1"/>
  <c r="E53" i="9" s="1" a="1"/>
  <c r="E53" i="9" s="1"/>
  <c r="D52" i="9" a="1"/>
  <c r="D52" i="9" s="1"/>
  <c r="E52" i="9" a="1"/>
  <c r="E52" i="9" s="1"/>
  <c r="H52" i="9" a="1"/>
  <c r="H52" i="9" s="1"/>
  <c r="F52" i="9" a="1"/>
  <c r="F52" i="9" s="1"/>
  <c r="A52" i="15"/>
  <c r="A53" i="15" s="1"/>
  <c r="F51" i="15" a="1"/>
  <c r="F51" i="15" s="1"/>
  <c r="D51" i="15" a="1"/>
  <c r="D51" i="15" s="1"/>
  <c r="G51" i="15" a="1"/>
  <c r="G51" i="15" s="1"/>
  <c r="E51" i="15" a="1"/>
  <c r="E51" i="15" s="1"/>
  <c r="A386" i="25"/>
  <c r="E385" i="25" a="1"/>
  <c r="E385" i="25" s="1"/>
  <c r="C385" i="25" a="1"/>
  <c r="C385" i="25" s="1"/>
  <c r="F385" i="25" a="1"/>
  <c r="F385" i="25" s="1"/>
  <c r="D50" i="5" a="1"/>
  <c r="D50" i="5" s="1"/>
  <c r="A51" i="5"/>
  <c r="H50" i="5" a="1"/>
  <c r="H50" i="5" s="1"/>
  <c r="G50" i="5" a="1"/>
  <c r="G50" i="5" s="1"/>
  <c r="E50" i="5" a="1"/>
  <c r="E50" i="5" s="1"/>
  <c r="F50" i="5" a="1"/>
  <c r="F50" i="5" s="1"/>
  <c r="E50" i="3" a="1"/>
  <c r="E50" i="3" s="1"/>
  <c r="D50" i="3" a="1"/>
  <c r="D50" i="3" s="1"/>
  <c r="A51" i="3"/>
  <c r="F50" i="3" a="1"/>
  <c r="F50" i="3" s="1"/>
  <c r="H50" i="3" a="1"/>
  <c r="H50" i="3" s="1"/>
  <c r="G50" i="3" a="1"/>
  <c r="G50" i="3" s="1"/>
  <c r="F50" i="4" a="1"/>
  <c r="F50" i="4" s="1"/>
  <c r="A51" i="4"/>
  <c r="E50" i="4" a="1"/>
  <c r="E50" i="4" s="1"/>
  <c r="D50" i="4" a="1"/>
  <c r="D50" i="4" s="1"/>
  <c r="H50" i="4" a="1"/>
  <c r="H50" i="4" s="1"/>
  <c r="G50" i="4" a="1"/>
  <c r="G50" i="4" s="1"/>
  <c r="G50" i="8" a="1"/>
  <c r="G50" i="8" s="1"/>
  <c r="F50" i="8" a="1"/>
  <c r="F50" i="8" s="1"/>
  <c r="E50" i="8" a="1"/>
  <c r="E50" i="8" s="1"/>
  <c r="H50" i="8" a="1"/>
  <c r="H50" i="8" s="1"/>
  <c r="D50" i="8" a="1"/>
  <c r="D50" i="8" s="1"/>
  <c r="A51" i="8"/>
  <c r="H50" i="18" a="1"/>
  <c r="H50" i="18" s="1"/>
  <c r="G50" i="18" a="1"/>
  <c r="G50" i="18" s="1"/>
  <c r="F50" i="18" a="1"/>
  <c r="F50" i="18" s="1"/>
  <c r="A51" i="18"/>
  <c r="E50" i="18" a="1"/>
  <c r="E50" i="18" s="1"/>
  <c r="D50" i="18" a="1"/>
  <c r="D50" i="18" s="1"/>
  <c r="E50" i="12" a="1"/>
  <c r="E50" i="12" s="1"/>
  <c r="D50" i="12" a="1"/>
  <c r="D50" i="12" s="1"/>
  <c r="H50" i="12" a="1"/>
  <c r="H50" i="12" s="1"/>
  <c r="G50" i="12" a="1"/>
  <c r="G50" i="12" s="1"/>
  <c r="A51" i="12"/>
  <c r="F50" i="12" a="1"/>
  <c r="F50" i="12" s="1"/>
  <c r="F50" i="14" a="1"/>
  <c r="F50" i="14" s="1"/>
  <c r="E50" i="14" a="1"/>
  <c r="E50" i="14" s="1"/>
  <c r="D50" i="14" a="1"/>
  <c r="D50" i="14" s="1"/>
  <c r="H50" i="14" a="1"/>
  <c r="H50" i="14" s="1"/>
  <c r="G50" i="14" a="1"/>
  <c r="G50" i="14" s="1"/>
  <c r="A51" i="14"/>
  <c r="G50" i="6" a="1"/>
  <c r="G50" i="6" s="1"/>
  <c r="F50" i="6" a="1"/>
  <c r="F50" i="6" s="1"/>
  <c r="A51" i="6"/>
  <c r="E50" i="6" a="1"/>
  <c r="E50" i="6" s="1"/>
  <c r="H50" i="6" a="1"/>
  <c r="H50" i="6" s="1"/>
  <c r="D50" i="6" a="1"/>
  <c r="D50" i="6" s="1"/>
  <c r="F50" i="13" a="1"/>
  <c r="F50" i="13" s="1"/>
  <c r="E50" i="13" a="1"/>
  <c r="E50" i="13" s="1"/>
  <c r="A51" i="13"/>
  <c r="D50" i="13" a="1"/>
  <c r="D50" i="13" s="1"/>
  <c r="G50" i="13" a="1"/>
  <c r="G50" i="13" s="1"/>
  <c r="H50" i="13" a="1"/>
  <c r="H50" i="13" s="1"/>
  <c r="H50" i="17" a="1"/>
  <c r="H50" i="17" s="1"/>
  <c r="G50" i="17" a="1"/>
  <c r="G50" i="17" s="1"/>
  <c r="A51" i="17"/>
  <c r="F50" i="17" a="1"/>
  <c r="F50" i="17" s="1"/>
  <c r="E50" i="17" a="1"/>
  <c r="E50" i="17" s="1"/>
  <c r="D50" i="17" a="1"/>
  <c r="D50" i="17" s="1"/>
  <c r="D50" i="11" a="1"/>
  <c r="D50" i="11" s="1"/>
  <c r="H50" i="11" a="1"/>
  <c r="H50" i="11" s="1"/>
  <c r="A51" i="11"/>
  <c r="E50" i="11" a="1"/>
  <c r="E50" i="11" s="1"/>
  <c r="G50" i="11" a="1"/>
  <c r="G50" i="11" s="1"/>
  <c r="F50" i="11" a="1"/>
  <c r="F50" i="11" s="1"/>
  <c r="F143" i="25" a="1"/>
  <c r="F143" i="25" s="1"/>
  <c r="E143" i="25" a="1"/>
  <c r="E143" i="25" s="1"/>
  <c r="C143" i="25" a="1"/>
  <c r="C143" i="25" s="1"/>
  <c r="A144" i="25"/>
  <c r="H52" i="10" a="1"/>
  <c r="H52" i="10" s="1"/>
  <c r="G52" i="10" a="1"/>
  <c r="G52" i="10" s="1"/>
  <c r="F52" i="10" a="1"/>
  <c r="F52" i="10" s="1"/>
  <c r="E52" i="10" a="1"/>
  <c r="E52" i="10" s="1"/>
  <c r="D52" i="10" a="1"/>
  <c r="D52" i="10" s="1"/>
  <c r="H52" i="7" a="1"/>
  <c r="H52" i="7" s="1"/>
  <c r="G52" i="7" a="1"/>
  <c r="G52" i="7" s="1"/>
  <c r="F52" i="7" a="1"/>
  <c r="F52" i="7" s="1"/>
  <c r="E52" i="7" a="1"/>
  <c r="E52" i="7" s="1"/>
  <c r="D52" i="7" a="1"/>
  <c r="D52" i="7" s="1"/>
  <c r="H52" i="16" a="1"/>
  <c r="H52" i="16" s="1"/>
  <c r="G52" i="16" a="1"/>
  <c r="G52" i="16" s="1"/>
  <c r="F52" i="16" a="1"/>
  <c r="F52" i="16" s="1"/>
  <c r="E52" i="16" a="1"/>
  <c r="E52" i="16" s="1"/>
  <c r="D52" i="16" a="1"/>
  <c r="D52" i="16" s="1"/>
  <c r="A53" i="7"/>
  <c r="A53" i="16"/>
  <c r="A53" i="10"/>
  <c r="H53" i="9" l="1" a="1"/>
  <c r="H53" i="9" s="1"/>
  <c r="A54" i="9"/>
  <c r="H54" i="9" s="1" a="1"/>
  <c r="H54" i="9" s="1"/>
  <c r="F53" i="9" a="1"/>
  <c r="F53" i="9" s="1"/>
  <c r="G53" i="9" a="1"/>
  <c r="G53" i="9" s="1"/>
  <c r="D53" i="9" a="1"/>
  <c r="D53" i="9" s="1"/>
  <c r="D52" i="15" a="1"/>
  <c r="D52" i="15" s="1"/>
  <c r="F52" i="15" a="1"/>
  <c r="F52" i="15" s="1"/>
  <c r="E52" i="15" a="1"/>
  <c r="E52" i="15" s="1"/>
  <c r="G52" i="15" a="1"/>
  <c r="G52" i="15" s="1"/>
  <c r="H52" i="15" a="1"/>
  <c r="H52" i="15" s="1"/>
  <c r="A387" i="25"/>
  <c r="F386" i="25" a="1"/>
  <c r="F386" i="25" s="1"/>
  <c r="E386" i="25" a="1"/>
  <c r="E386" i="25" s="1"/>
  <c r="C386" i="25" a="1"/>
  <c r="C386" i="25" s="1"/>
  <c r="G51" i="12" a="1"/>
  <c r="G51" i="12" s="1"/>
  <c r="H51" i="12" a="1"/>
  <c r="H51" i="12" s="1"/>
  <c r="F51" i="12" a="1"/>
  <c r="F51" i="12" s="1"/>
  <c r="E51" i="12" a="1"/>
  <c r="E51" i="12" s="1"/>
  <c r="D51" i="12" a="1"/>
  <c r="D51" i="12" s="1"/>
  <c r="A52" i="12"/>
  <c r="E51" i="18" a="1"/>
  <c r="E51" i="18" s="1"/>
  <c r="D51" i="18" a="1"/>
  <c r="D51" i="18" s="1"/>
  <c r="A52" i="18"/>
  <c r="H51" i="18" a="1"/>
  <c r="H51" i="18" s="1"/>
  <c r="G51" i="18" a="1"/>
  <c r="G51" i="18" s="1"/>
  <c r="F51" i="18" a="1"/>
  <c r="F51" i="18" s="1"/>
  <c r="H51" i="14" a="1"/>
  <c r="H51" i="14" s="1"/>
  <c r="G51" i="14" a="1"/>
  <c r="G51" i="14" s="1"/>
  <c r="F51" i="14" a="1"/>
  <c r="F51" i="14" s="1"/>
  <c r="A52" i="14"/>
  <c r="E51" i="14" a="1"/>
  <c r="E51" i="14" s="1"/>
  <c r="D51" i="14" a="1"/>
  <c r="D51" i="14" s="1"/>
  <c r="E51" i="11" a="1"/>
  <c r="E51" i="11" s="1"/>
  <c r="A52" i="11"/>
  <c r="G51" i="11" a="1"/>
  <c r="G51" i="11" s="1"/>
  <c r="D51" i="11" a="1"/>
  <c r="D51" i="11" s="1"/>
  <c r="H51" i="11" a="1"/>
  <c r="H51" i="11" s="1"/>
  <c r="F51" i="11" a="1"/>
  <c r="F51" i="11" s="1"/>
  <c r="H51" i="17" a="1"/>
  <c r="H51" i="17" s="1"/>
  <c r="A52" i="17"/>
  <c r="G51" i="17" a="1"/>
  <c r="G51" i="17" s="1"/>
  <c r="F51" i="17" a="1"/>
  <c r="F51" i="17" s="1"/>
  <c r="D51" i="17" a="1"/>
  <c r="D51" i="17" s="1"/>
  <c r="E51" i="17" a="1"/>
  <c r="E51" i="17" s="1"/>
  <c r="F51" i="13" a="1"/>
  <c r="F51" i="13" s="1"/>
  <c r="E51" i="13" a="1"/>
  <c r="E51" i="13" s="1"/>
  <c r="H51" i="13" a="1"/>
  <c r="H51" i="13" s="1"/>
  <c r="A52" i="13"/>
  <c r="D51" i="13" a="1"/>
  <c r="D51" i="13" s="1"/>
  <c r="G51" i="13" a="1"/>
  <c r="G51" i="13" s="1"/>
  <c r="D51" i="6" a="1"/>
  <c r="D51" i="6" s="1"/>
  <c r="A52" i="6"/>
  <c r="F51" i="6" a="1"/>
  <c r="F51" i="6" s="1"/>
  <c r="E51" i="6" a="1"/>
  <c r="E51" i="6" s="1"/>
  <c r="H51" i="6" a="1"/>
  <c r="H51" i="6" s="1"/>
  <c r="G51" i="6" a="1"/>
  <c r="G51" i="6" s="1"/>
  <c r="E51" i="3" a="1"/>
  <c r="E51" i="3" s="1"/>
  <c r="A52" i="3"/>
  <c r="F51" i="3" a="1"/>
  <c r="F51" i="3" s="1"/>
  <c r="D51" i="3" a="1"/>
  <c r="D51" i="3" s="1"/>
  <c r="G51" i="3" a="1"/>
  <c r="G51" i="3" s="1"/>
  <c r="H51" i="3" a="1"/>
  <c r="H51" i="3" s="1"/>
  <c r="G51" i="8" a="1"/>
  <c r="G51" i="8" s="1"/>
  <c r="F51" i="8" a="1"/>
  <c r="F51" i="8" s="1"/>
  <c r="E51" i="8" a="1"/>
  <c r="E51" i="8" s="1"/>
  <c r="D51" i="8" a="1"/>
  <c r="D51" i="8" s="1"/>
  <c r="H51" i="8" a="1"/>
  <c r="H51" i="8" s="1"/>
  <c r="A52" i="8"/>
  <c r="E51" i="4" a="1"/>
  <c r="E51" i="4" s="1"/>
  <c r="H51" i="4" a="1"/>
  <c r="H51" i="4" s="1"/>
  <c r="D51" i="4" a="1"/>
  <c r="D51" i="4" s="1"/>
  <c r="G51" i="4" a="1"/>
  <c r="G51" i="4" s="1"/>
  <c r="F51" i="4" a="1"/>
  <c r="F51" i="4" s="1"/>
  <c r="A52" i="4"/>
  <c r="F51" i="5" a="1"/>
  <c r="F51" i="5" s="1"/>
  <c r="A52" i="5"/>
  <c r="E51" i="5" a="1"/>
  <c r="E51" i="5" s="1"/>
  <c r="H51" i="5" a="1"/>
  <c r="H51" i="5" s="1"/>
  <c r="G51" i="5" a="1"/>
  <c r="G51" i="5" s="1"/>
  <c r="D51" i="5" a="1"/>
  <c r="D51" i="5" s="1"/>
  <c r="A147" i="25"/>
  <c r="F144" i="25" a="1"/>
  <c r="F144" i="25" s="1"/>
  <c r="E144" i="25" a="1"/>
  <c r="E144" i="25" s="1"/>
  <c r="C144" i="25" a="1"/>
  <c r="C144" i="25" s="1"/>
  <c r="H53" i="10" a="1"/>
  <c r="H53" i="10" s="1"/>
  <c r="G53" i="10" a="1"/>
  <c r="G53" i="10" s="1"/>
  <c r="F53" i="10" a="1"/>
  <c r="F53" i="10" s="1"/>
  <c r="E53" i="10" a="1"/>
  <c r="E53" i="10" s="1"/>
  <c r="D53" i="10" a="1"/>
  <c r="D53" i="10" s="1"/>
  <c r="H53" i="16" a="1"/>
  <c r="H53" i="16" s="1"/>
  <c r="G53" i="16" a="1"/>
  <c r="G53" i="16" s="1"/>
  <c r="F53" i="16" a="1"/>
  <c r="F53" i="16" s="1"/>
  <c r="E53" i="16" a="1"/>
  <c r="E53" i="16" s="1"/>
  <c r="D53" i="16" a="1"/>
  <c r="D53" i="16" s="1"/>
  <c r="H53" i="7" a="1"/>
  <c r="H53" i="7" s="1"/>
  <c r="G53" i="7" a="1"/>
  <c r="G53" i="7" s="1"/>
  <c r="F53" i="7" a="1"/>
  <c r="F53" i="7" s="1"/>
  <c r="E53" i="7" a="1"/>
  <c r="E53" i="7" s="1"/>
  <c r="D53" i="7" a="1"/>
  <c r="D53" i="7" s="1"/>
  <c r="H53" i="15" a="1"/>
  <c r="H53" i="15" s="1"/>
  <c r="G53" i="15" a="1"/>
  <c r="G53" i="15" s="1"/>
  <c r="F53" i="15" a="1"/>
  <c r="F53" i="15" s="1"/>
  <c r="E53" i="15" a="1"/>
  <c r="E53" i="15" s="1"/>
  <c r="D53" i="15" a="1"/>
  <c r="D53" i="15" s="1"/>
  <c r="A54" i="7"/>
  <c r="A54" i="10"/>
  <c r="A54" i="15"/>
  <c r="A54" i="16"/>
  <c r="F54" i="9" l="1" a="1"/>
  <c r="F54" i="9" s="1"/>
  <c r="D54" i="9" a="1"/>
  <c r="D54" i="9" s="1"/>
  <c r="E54" i="9" a="1"/>
  <c r="E54" i="9" s="1"/>
  <c r="G54" i="9" a="1"/>
  <c r="G54" i="9" s="1"/>
  <c r="A55" i="9"/>
  <c r="E55" i="9" s="1" a="1"/>
  <c r="E55" i="9" s="1"/>
  <c r="A388" i="25"/>
  <c r="E387" i="25" a="1"/>
  <c r="E387" i="25" s="1"/>
  <c r="F387" i="25" a="1"/>
  <c r="F387" i="25" s="1"/>
  <c r="C387" i="25" a="1"/>
  <c r="C387" i="25" s="1"/>
  <c r="D52" i="4" a="1"/>
  <c r="D52" i="4" s="1"/>
  <c r="H52" i="4" a="1"/>
  <c r="H52" i="4" s="1"/>
  <c r="G52" i="4" a="1"/>
  <c r="G52" i="4" s="1"/>
  <c r="A53" i="4"/>
  <c r="F52" i="4" a="1"/>
  <c r="F52" i="4" s="1"/>
  <c r="E52" i="4" a="1"/>
  <c r="E52" i="4" s="1"/>
  <c r="E52" i="12" a="1"/>
  <c r="E52" i="12" s="1"/>
  <c r="F52" i="12" a="1"/>
  <c r="F52" i="12" s="1"/>
  <c r="D52" i="12" a="1"/>
  <c r="D52" i="12" s="1"/>
  <c r="A53" i="12"/>
  <c r="H52" i="12" a="1"/>
  <c r="H52" i="12" s="1"/>
  <c r="G52" i="12" a="1"/>
  <c r="G52" i="12" s="1"/>
  <c r="E52" i="13" a="1"/>
  <c r="E52" i="13" s="1"/>
  <c r="D52" i="13" a="1"/>
  <c r="D52" i="13" s="1"/>
  <c r="A53" i="13"/>
  <c r="H52" i="13" a="1"/>
  <c r="H52" i="13" s="1"/>
  <c r="F52" i="13" a="1"/>
  <c r="F52" i="13" s="1"/>
  <c r="G52" i="13" a="1"/>
  <c r="G52" i="13" s="1"/>
  <c r="E52" i="14" a="1"/>
  <c r="E52" i="14" s="1"/>
  <c r="D52" i="14" a="1"/>
  <c r="D52" i="14" s="1"/>
  <c r="G52" i="14" a="1"/>
  <c r="G52" i="14" s="1"/>
  <c r="A53" i="14"/>
  <c r="H52" i="14" a="1"/>
  <c r="H52" i="14" s="1"/>
  <c r="F52" i="14" a="1"/>
  <c r="F52" i="14" s="1"/>
  <c r="D52" i="18" a="1"/>
  <c r="D52" i="18" s="1"/>
  <c r="H52" i="18" a="1"/>
  <c r="H52" i="18" s="1"/>
  <c r="A53" i="18"/>
  <c r="E52" i="18" a="1"/>
  <c r="E52" i="18" s="1"/>
  <c r="G52" i="18" a="1"/>
  <c r="G52" i="18" s="1"/>
  <c r="F52" i="18" a="1"/>
  <c r="F52" i="18" s="1"/>
  <c r="F52" i="8" a="1"/>
  <c r="F52" i="8" s="1"/>
  <c r="A53" i="8"/>
  <c r="E52" i="8" a="1"/>
  <c r="E52" i="8" s="1"/>
  <c r="D52" i="8" a="1"/>
  <c r="D52" i="8" s="1"/>
  <c r="H52" i="8" a="1"/>
  <c r="H52" i="8" s="1"/>
  <c r="G52" i="8" a="1"/>
  <c r="G52" i="8" s="1"/>
  <c r="D52" i="5" a="1"/>
  <c r="D52" i="5" s="1"/>
  <c r="H52" i="5" a="1"/>
  <c r="H52" i="5" s="1"/>
  <c r="G52" i="5" a="1"/>
  <c r="G52" i="5" s="1"/>
  <c r="A53" i="5"/>
  <c r="F52" i="5" a="1"/>
  <c r="F52" i="5" s="1"/>
  <c r="E52" i="5" a="1"/>
  <c r="E52" i="5" s="1"/>
  <c r="H52" i="3" a="1"/>
  <c r="H52" i="3" s="1"/>
  <c r="G52" i="3" a="1"/>
  <c r="G52" i="3" s="1"/>
  <c r="A53" i="3"/>
  <c r="F52" i="3" a="1"/>
  <c r="F52" i="3" s="1"/>
  <c r="E52" i="3" a="1"/>
  <c r="E52" i="3" s="1"/>
  <c r="D52" i="3" a="1"/>
  <c r="D52" i="3" s="1"/>
  <c r="G52" i="6" a="1"/>
  <c r="G52" i="6" s="1"/>
  <c r="F52" i="6" a="1"/>
  <c r="F52" i="6" s="1"/>
  <c r="A53" i="6"/>
  <c r="H52" i="6" a="1"/>
  <c r="H52" i="6" s="1"/>
  <c r="E52" i="6" a="1"/>
  <c r="E52" i="6" s="1"/>
  <c r="D52" i="6" a="1"/>
  <c r="D52" i="6" s="1"/>
  <c r="G52" i="17" a="1"/>
  <c r="G52" i="17" s="1"/>
  <c r="F52" i="17" a="1"/>
  <c r="F52" i="17" s="1"/>
  <c r="A53" i="17"/>
  <c r="E52" i="17" a="1"/>
  <c r="E52" i="17" s="1"/>
  <c r="D52" i="17" a="1"/>
  <c r="D52" i="17" s="1"/>
  <c r="H52" i="17" a="1"/>
  <c r="H52" i="17" s="1"/>
  <c r="H52" i="11" a="1"/>
  <c r="H52" i="11" s="1"/>
  <c r="G52" i="11" a="1"/>
  <c r="G52" i="11" s="1"/>
  <c r="F52" i="11" a="1"/>
  <c r="F52" i="11" s="1"/>
  <c r="E52" i="11" a="1"/>
  <c r="E52" i="11" s="1"/>
  <c r="A53" i="11"/>
  <c r="D52" i="11" a="1"/>
  <c r="D52" i="11" s="1"/>
  <c r="F147" i="25" a="1"/>
  <c r="F147" i="25" s="1"/>
  <c r="E147" i="25" a="1"/>
  <c r="E147" i="25" s="1"/>
  <c r="C147" i="25" a="1"/>
  <c r="C147" i="25" s="1"/>
  <c r="A148" i="25"/>
  <c r="H54" i="16" a="1"/>
  <c r="H54" i="16" s="1"/>
  <c r="G54" i="16" a="1"/>
  <c r="G54" i="16" s="1"/>
  <c r="F54" i="16" a="1"/>
  <c r="F54" i="16" s="1"/>
  <c r="E54" i="16" a="1"/>
  <c r="E54" i="16" s="1"/>
  <c r="D54" i="16" a="1"/>
  <c r="D54" i="16" s="1"/>
  <c r="H54" i="15" a="1"/>
  <c r="H54" i="15" s="1"/>
  <c r="G54" i="15" a="1"/>
  <c r="G54" i="15" s="1"/>
  <c r="F54" i="15" a="1"/>
  <c r="F54" i="15" s="1"/>
  <c r="E54" i="15" a="1"/>
  <c r="E54" i="15" s="1"/>
  <c r="D54" i="15" a="1"/>
  <c r="D54" i="15" s="1"/>
  <c r="H54" i="10" a="1"/>
  <c r="H54" i="10" s="1"/>
  <c r="G54" i="10" a="1"/>
  <c r="G54" i="10" s="1"/>
  <c r="F54" i="10" a="1"/>
  <c r="F54" i="10" s="1"/>
  <c r="E54" i="10" a="1"/>
  <c r="E54" i="10" s="1"/>
  <c r="D54" i="10" a="1"/>
  <c r="D54" i="10" s="1"/>
  <c r="H54" i="7" a="1"/>
  <c r="H54" i="7" s="1"/>
  <c r="G54" i="7" a="1"/>
  <c r="G54" i="7" s="1"/>
  <c r="F54" i="7" a="1"/>
  <c r="F54" i="7" s="1"/>
  <c r="E54" i="7" a="1"/>
  <c r="E54" i="7" s="1"/>
  <c r="D54" i="7" a="1"/>
  <c r="D54" i="7" s="1"/>
  <c r="A55" i="7"/>
  <c r="A55" i="10"/>
  <c r="A55" i="16"/>
  <c r="A55" i="15"/>
  <c r="G55" i="9" l="1" a="1"/>
  <c r="G55" i="9" s="1"/>
  <c r="H55" i="9" a="1"/>
  <c r="H55" i="9" s="1"/>
  <c r="A56" i="9"/>
  <c r="H56" i="9" s="1" a="1"/>
  <c r="H56" i="9" s="1"/>
  <c r="F55" i="9" a="1"/>
  <c r="F55" i="9" s="1"/>
  <c r="D55" i="9" a="1"/>
  <c r="D55" i="9" s="1"/>
  <c r="A389" i="25"/>
  <c r="F388" i="25" a="1"/>
  <c r="F388" i="25" s="1"/>
  <c r="E388" i="25" a="1"/>
  <c r="E388" i="25" s="1"/>
  <c r="C388" i="25" a="1"/>
  <c r="C388" i="25" s="1"/>
  <c r="F53" i="11" a="1"/>
  <c r="F53" i="11" s="1"/>
  <c r="A54" i="11"/>
  <c r="G53" i="11" a="1"/>
  <c r="G53" i="11" s="1"/>
  <c r="E53" i="11" a="1"/>
  <c r="E53" i="11" s="1"/>
  <c r="H53" i="11" a="1"/>
  <c r="H53" i="11" s="1"/>
  <c r="D53" i="11" a="1"/>
  <c r="D53" i="11" s="1"/>
  <c r="E53" i="5" a="1"/>
  <c r="E53" i="5" s="1"/>
  <c r="D53" i="5" a="1"/>
  <c r="D53" i="5" s="1"/>
  <c r="A54" i="5"/>
  <c r="F53" i="5" a="1"/>
  <c r="F53" i="5" s="1"/>
  <c r="H53" i="5" a="1"/>
  <c r="H53" i="5" s="1"/>
  <c r="G53" i="5" a="1"/>
  <c r="G53" i="5" s="1"/>
  <c r="G53" i="14" a="1"/>
  <c r="G53" i="14" s="1"/>
  <c r="F53" i="14" a="1"/>
  <c r="F53" i="14" s="1"/>
  <c r="E53" i="14" a="1"/>
  <c r="E53" i="14" s="1"/>
  <c r="D53" i="14" a="1"/>
  <c r="D53" i="14" s="1"/>
  <c r="H53" i="14" a="1"/>
  <c r="H53" i="14" s="1"/>
  <c r="A54" i="14"/>
  <c r="F53" i="12" a="1"/>
  <c r="F53" i="12" s="1"/>
  <c r="A54" i="12"/>
  <c r="H53" i="12" a="1"/>
  <c r="H53" i="12" s="1"/>
  <c r="G53" i="12" a="1"/>
  <c r="G53" i="12" s="1"/>
  <c r="E53" i="12" a="1"/>
  <c r="E53" i="12" s="1"/>
  <c r="D53" i="12" a="1"/>
  <c r="D53" i="12" s="1"/>
  <c r="E53" i="4" a="1"/>
  <c r="E53" i="4" s="1"/>
  <c r="D53" i="4" a="1"/>
  <c r="D53" i="4" s="1"/>
  <c r="G53" i="4" a="1"/>
  <c r="G53" i="4" s="1"/>
  <c r="F53" i="4" a="1"/>
  <c r="F53" i="4" s="1"/>
  <c r="A54" i="4"/>
  <c r="H53" i="4" a="1"/>
  <c r="H53" i="4" s="1"/>
  <c r="H53" i="17" a="1"/>
  <c r="H53" i="17" s="1"/>
  <c r="E53" i="17" a="1"/>
  <c r="E53" i="17" s="1"/>
  <c r="A54" i="17"/>
  <c r="G53" i="17" a="1"/>
  <c r="G53" i="17" s="1"/>
  <c r="D53" i="17" a="1"/>
  <c r="D53" i="17" s="1"/>
  <c r="F53" i="17" a="1"/>
  <c r="F53" i="17" s="1"/>
  <c r="H53" i="6" a="1"/>
  <c r="H53" i="6" s="1"/>
  <c r="G53" i="6" a="1"/>
  <c r="G53" i="6" s="1"/>
  <c r="E53" i="6" a="1"/>
  <c r="E53" i="6" s="1"/>
  <c r="D53" i="6" a="1"/>
  <c r="D53" i="6" s="1"/>
  <c r="A54" i="6"/>
  <c r="F53" i="6" a="1"/>
  <c r="F53" i="6" s="1"/>
  <c r="H53" i="3" a="1"/>
  <c r="H53" i="3" s="1"/>
  <c r="A54" i="3"/>
  <c r="D53" i="3" a="1"/>
  <c r="D53" i="3" s="1"/>
  <c r="G53" i="3" a="1"/>
  <c r="G53" i="3" s="1"/>
  <c r="F53" i="3" a="1"/>
  <c r="F53" i="3" s="1"/>
  <c r="E53" i="3" a="1"/>
  <c r="E53" i="3" s="1"/>
  <c r="F53" i="18" a="1"/>
  <c r="F53" i="18" s="1"/>
  <c r="A54" i="18"/>
  <c r="G53" i="18" a="1"/>
  <c r="G53" i="18" s="1"/>
  <c r="E53" i="18" a="1"/>
  <c r="E53" i="18" s="1"/>
  <c r="D53" i="18" a="1"/>
  <c r="D53" i="18" s="1"/>
  <c r="H53" i="18" a="1"/>
  <c r="H53" i="18" s="1"/>
  <c r="E53" i="13" a="1"/>
  <c r="E53" i="13" s="1"/>
  <c r="D53" i="13" a="1"/>
  <c r="D53" i="13" s="1"/>
  <c r="A54" i="13"/>
  <c r="G53" i="13" a="1"/>
  <c r="G53" i="13" s="1"/>
  <c r="F53" i="13" a="1"/>
  <c r="F53" i="13" s="1"/>
  <c r="H53" i="13" a="1"/>
  <c r="H53" i="13" s="1"/>
  <c r="H53" i="8" a="1"/>
  <c r="H53" i="8" s="1"/>
  <c r="D53" i="8" a="1"/>
  <c r="D53" i="8" s="1"/>
  <c r="G53" i="8" a="1"/>
  <c r="G53" i="8" s="1"/>
  <c r="F53" i="8" a="1"/>
  <c r="F53" i="8" s="1"/>
  <c r="A54" i="8"/>
  <c r="E53" i="8" a="1"/>
  <c r="E53" i="8" s="1"/>
  <c r="F148" i="25" a="1"/>
  <c r="F148" i="25" s="1"/>
  <c r="E148" i="25" a="1"/>
  <c r="E148" i="25" s="1"/>
  <c r="C148" i="25" a="1"/>
  <c r="C148" i="25" s="1"/>
  <c r="A149" i="25"/>
  <c r="H55" i="15" a="1"/>
  <c r="H55" i="15" s="1"/>
  <c r="G55" i="15" a="1"/>
  <c r="G55" i="15" s="1"/>
  <c r="F55" i="15" a="1"/>
  <c r="F55" i="15" s="1"/>
  <c r="E55" i="15" a="1"/>
  <c r="E55" i="15" s="1"/>
  <c r="D55" i="15" a="1"/>
  <c r="D55" i="15" s="1"/>
  <c r="H55" i="16" a="1"/>
  <c r="H55" i="16" s="1"/>
  <c r="G55" i="16" a="1"/>
  <c r="G55" i="16" s="1"/>
  <c r="F55" i="16" a="1"/>
  <c r="F55" i="16" s="1"/>
  <c r="E55" i="16" a="1"/>
  <c r="E55" i="16" s="1"/>
  <c r="D55" i="16" a="1"/>
  <c r="D55" i="16" s="1"/>
  <c r="H55" i="10" a="1"/>
  <c r="H55" i="10" s="1"/>
  <c r="G55" i="10" a="1"/>
  <c r="G55" i="10" s="1"/>
  <c r="F55" i="10" a="1"/>
  <c r="F55" i="10" s="1"/>
  <c r="E55" i="10" a="1"/>
  <c r="E55" i="10" s="1"/>
  <c r="D55" i="10" a="1"/>
  <c r="D55" i="10" s="1"/>
  <c r="H55" i="7" a="1"/>
  <c r="H55" i="7" s="1"/>
  <c r="G55" i="7" a="1"/>
  <c r="G55" i="7" s="1"/>
  <c r="F55" i="7" a="1"/>
  <c r="F55" i="7" s="1"/>
  <c r="E55" i="7" a="1"/>
  <c r="E55" i="7" s="1"/>
  <c r="D55" i="7" a="1"/>
  <c r="D55" i="7" s="1"/>
  <c r="A56" i="16"/>
  <c r="A56" i="10"/>
  <c r="A56" i="15"/>
  <c r="A56" i="7"/>
  <c r="E56" i="9" l="1" a="1"/>
  <c r="E56" i="9" s="1"/>
  <c r="F56" i="9" a="1"/>
  <c r="F56" i="9" s="1"/>
  <c r="D56" i="9" a="1"/>
  <c r="D56" i="9" s="1"/>
  <c r="G56" i="9" a="1"/>
  <c r="G56" i="9" s="1"/>
  <c r="A57" i="9"/>
  <c r="H57" i="9" s="1" a="1"/>
  <c r="H57" i="9" s="1"/>
  <c r="A390" i="25"/>
  <c r="E389" i="25" a="1"/>
  <c r="E389" i="25" s="1"/>
  <c r="C389" i="25" a="1"/>
  <c r="C389" i="25" s="1"/>
  <c r="F389" i="25" a="1"/>
  <c r="F389" i="25" s="1"/>
  <c r="G54" i="14" a="1"/>
  <c r="G54" i="14" s="1"/>
  <c r="F54" i="14" a="1"/>
  <c r="F54" i="14" s="1"/>
  <c r="H54" i="14" a="1"/>
  <c r="H54" i="14" s="1"/>
  <c r="A55" i="14"/>
  <c r="E54" i="14" a="1"/>
  <c r="E54" i="14" s="1"/>
  <c r="D54" i="14" a="1"/>
  <c r="D54" i="14" s="1"/>
  <c r="E54" i="8" a="1"/>
  <c r="E54" i="8" s="1"/>
  <c r="G54" i="8" a="1"/>
  <c r="G54" i="8" s="1"/>
  <c r="D54" i="8" a="1"/>
  <c r="D54" i="8" s="1"/>
  <c r="F54" i="8" a="1"/>
  <c r="F54" i="8" s="1"/>
  <c r="H54" i="8" a="1"/>
  <c r="H54" i="8" s="1"/>
  <c r="A55" i="8"/>
  <c r="H54" i="6" a="1"/>
  <c r="H54" i="6" s="1"/>
  <c r="A55" i="6"/>
  <c r="G54" i="6" a="1"/>
  <c r="G54" i="6" s="1"/>
  <c r="F54" i="6" a="1"/>
  <c r="F54" i="6" s="1"/>
  <c r="E54" i="6" a="1"/>
  <c r="E54" i="6" s="1"/>
  <c r="D54" i="6" a="1"/>
  <c r="D54" i="6" s="1"/>
  <c r="E54" i="4" a="1"/>
  <c r="E54" i="4" s="1"/>
  <c r="D54" i="4" a="1"/>
  <c r="D54" i="4" s="1"/>
  <c r="A55" i="4"/>
  <c r="F54" i="4" a="1"/>
  <c r="F54" i="4" s="1"/>
  <c r="H54" i="4" a="1"/>
  <c r="H54" i="4" s="1"/>
  <c r="G54" i="4" a="1"/>
  <c r="G54" i="4" s="1"/>
  <c r="D54" i="13" a="1"/>
  <c r="D54" i="13" s="1"/>
  <c r="A55" i="13"/>
  <c r="H54" i="13" a="1"/>
  <c r="H54" i="13" s="1"/>
  <c r="F54" i="13" a="1"/>
  <c r="F54" i="13" s="1"/>
  <c r="G54" i="13" a="1"/>
  <c r="G54" i="13" s="1"/>
  <c r="E54" i="13" a="1"/>
  <c r="E54" i="13" s="1"/>
  <c r="E54" i="17" a="1"/>
  <c r="E54" i="17" s="1"/>
  <c r="G54" i="17" a="1"/>
  <c r="G54" i="17" s="1"/>
  <c r="D54" i="17" a="1"/>
  <c r="D54" i="17" s="1"/>
  <c r="H54" i="17" a="1"/>
  <c r="H54" i="17" s="1"/>
  <c r="A55" i="17"/>
  <c r="F54" i="17" a="1"/>
  <c r="F54" i="17" s="1"/>
  <c r="G54" i="5" a="1"/>
  <c r="G54" i="5" s="1"/>
  <c r="A55" i="5"/>
  <c r="F54" i="5" a="1"/>
  <c r="F54" i="5" s="1"/>
  <c r="E54" i="5" a="1"/>
  <c r="E54" i="5" s="1"/>
  <c r="H54" i="5" a="1"/>
  <c r="H54" i="5" s="1"/>
  <c r="D54" i="5" a="1"/>
  <c r="D54" i="5" s="1"/>
  <c r="H54" i="18" a="1"/>
  <c r="H54" i="18" s="1"/>
  <c r="G54" i="18" a="1"/>
  <c r="G54" i="18" s="1"/>
  <c r="D54" i="18" a="1"/>
  <c r="D54" i="18" s="1"/>
  <c r="A55" i="18"/>
  <c r="F54" i="18" a="1"/>
  <c r="F54" i="18" s="1"/>
  <c r="E54" i="18" a="1"/>
  <c r="E54" i="18" s="1"/>
  <c r="G54" i="3" a="1"/>
  <c r="G54" i="3" s="1"/>
  <c r="F54" i="3" a="1"/>
  <c r="F54" i="3" s="1"/>
  <c r="A55" i="3"/>
  <c r="E54" i="3" a="1"/>
  <c r="E54" i="3" s="1"/>
  <c r="D54" i="3" a="1"/>
  <c r="D54" i="3" s="1"/>
  <c r="H54" i="3" a="1"/>
  <c r="H54" i="3" s="1"/>
  <c r="D54" i="12" a="1"/>
  <c r="D54" i="12" s="1"/>
  <c r="A55" i="12"/>
  <c r="H54" i="12" a="1"/>
  <c r="H54" i="12" s="1"/>
  <c r="G54" i="12" a="1"/>
  <c r="G54" i="12" s="1"/>
  <c r="F54" i="12" a="1"/>
  <c r="F54" i="12" s="1"/>
  <c r="E54" i="12" a="1"/>
  <c r="E54" i="12" s="1"/>
  <c r="D54" i="11" a="1"/>
  <c r="D54" i="11" s="1"/>
  <c r="H54" i="11" a="1"/>
  <c r="H54" i="11" s="1"/>
  <c r="E54" i="11" a="1"/>
  <c r="E54" i="11" s="1"/>
  <c r="G54" i="11" a="1"/>
  <c r="G54" i="11" s="1"/>
  <c r="F54" i="11" a="1"/>
  <c r="F54" i="11" s="1"/>
  <c r="A55" i="11"/>
  <c r="F149" i="25" a="1"/>
  <c r="F149" i="25" s="1"/>
  <c r="E149" i="25" a="1"/>
  <c r="E149" i="25" s="1"/>
  <c r="C149" i="25" a="1"/>
  <c r="C149" i="25" s="1"/>
  <c r="A150" i="25"/>
  <c r="H56" i="7" a="1"/>
  <c r="H56" i="7" s="1"/>
  <c r="G56" i="7" a="1"/>
  <c r="G56" i="7" s="1"/>
  <c r="F56" i="7" a="1"/>
  <c r="F56" i="7" s="1"/>
  <c r="E56" i="7" a="1"/>
  <c r="E56" i="7" s="1"/>
  <c r="D56" i="7" a="1"/>
  <c r="D56" i="7" s="1"/>
  <c r="H56" i="15" a="1"/>
  <c r="H56" i="15" s="1"/>
  <c r="G56" i="15" a="1"/>
  <c r="G56" i="15" s="1"/>
  <c r="F56" i="15" a="1"/>
  <c r="F56" i="15" s="1"/>
  <c r="E56" i="15" a="1"/>
  <c r="E56" i="15" s="1"/>
  <c r="D56" i="15" a="1"/>
  <c r="D56" i="15" s="1"/>
  <c r="H56" i="10" a="1"/>
  <c r="H56" i="10" s="1"/>
  <c r="G56" i="10" a="1"/>
  <c r="G56" i="10" s="1"/>
  <c r="F56" i="10" a="1"/>
  <c r="F56" i="10" s="1"/>
  <c r="E56" i="10" a="1"/>
  <c r="E56" i="10" s="1"/>
  <c r="D56" i="10" a="1"/>
  <c r="D56" i="10" s="1"/>
  <c r="H56" i="16" a="1"/>
  <c r="H56" i="16" s="1"/>
  <c r="G56" i="16" a="1"/>
  <c r="G56" i="16" s="1"/>
  <c r="F56" i="16" a="1"/>
  <c r="F56" i="16" s="1"/>
  <c r="E56" i="16" a="1"/>
  <c r="E56" i="16" s="1"/>
  <c r="D56" i="16" a="1"/>
  <c r="D56" i="16" s="1"/>
  <c r="A57" i="15"/>
  <c r="A57" i="7"/>
  <c r="A57" i="10"/>
  <c r="A57" i="16"/>
  <c r="A58" i="9" l="1"/>
  <c r="F58" i="9" s="1" a="1"/>
  <c r="F58" i="9" s="1"/>
  <c r="D57" i="9" a="1"/>
  <c r="D57" i="9" s="1"/>
  <c r="E57" i="9" a="1"/>
  <c r="E57" i="9" s="1"/>
  <c r="G57" i="9" a="1"/>
  <c r="G57" i="9" s="1"/>
  <c r="F57" i="9" a="1"/>
  <c r="F57" i="9" s="1"/>
  <c r="A391" i="25"/>
  <c r="F390" i="25" a="1"/>
  <c r="F390" i="25" s="1"/>
  <c r="E390" i="25" a="1"/>
  <c r="E390" i="25" s="1"/>
  <c r="C390" i="25" a="1"/>
  <c r="C390" i="25" s="1"/>
  <c r="E55" i="17" a="1"/>
  <c r="E55" i="17" s="1"/>
  <c r="D55" i="17" a="1"/>
  <c r="D55" i="17" s="1"/>
  <c r="A56" i="17"/>
  <c r="F55" i="17" a="1"/>
  <c r="F55" i="17" s="1"/>
  <c r="H55" i="17" a="1"/>
  <c r="H55" i="17" s="1"/>
  <c r="G55" i="17" a="1"/>
  <c r="G55" i="17" s="1"/>
  <c r="G55" i="18" a="1"/>
  <c r="G55" i="18" s="1"/>
  <c r="F55" i="18" a="1"/>
  <c r="F55" i="18" s="1"/>
  <c r="A56" i="18"/>
  <c r="E55" i="18" a="1"/>
  <c r="E55" i="18" s="1"/>
  <c r="D55" i="18" a="1"/>
  <c r="D55" i="18" s="1"/>
  <c r="H55" i="18" a="1"/>
  <c r="H55" i="18" s="1"/>
  <c r="D55" i="14" a="1"/>
  <c r="D55" i="14" s="1"/>
  <c r="E55" i="14" a="1"/>
  <c r="E55" i="14" s="1"/>
  <c r="H55" i="14" a="1"/>
  <c r="H55" i="14" s="1"/>
  <c r="A56" i="14"/>
  <c r="G55" i="14" a="1"/>
  <c r="G55" i="14" s="1"/>
  <c r="F55" i="14" a="1"/>
  <c r="F55" i="14" s="1"/>
  <c r="H55" i="3" a="1"/>
  <c r="H55" i="3" s="1"/>
  <c r="G55" i="3" a="1"/>
  <c r="G55" i="3" s="1"/>
  <c r="F55" i="3" a="1"/>
  <c r="F55" i="3" s="1"/>
  <c r="E55" i="3" a="1"/>
  <c r="E55" i="3" s="1"/>
  <c r="D55" i="3" a="1"/>
  <c r="D55" i="3" s="1"/>
  <c r="A56" i="3"/>
  <c r="F55" i="4" a="1"/>
  <c r="F55" i="4" s="1"/>
  <c r="E55" i="4" a="1"/>
  <c r="E55" i="4" s="1"/>
  <c r="D55" i="4" a="1"/>
  <c r="D55" i="4" s="1"/>
  <c r="G55" i="4" a="1"/>
  <c r="G55" i="4" s="1"/>
  <c r="A56" i="4"/>
  <c r="H55" i="4" a="1"/>
  <c r="H55" i="4" s="1"/>
  <c r="G55" i="12" a="1"/>
  <c r="G55" i="12" s="1"/>
  <c r="F55" i="12" a="1"/>
  <c r="F55" i="12" s="1"/>
  <c r="E55" i="12" a="1"/>
  <c r="E55" i="12" s="1"/>
  <c r="D55" i="12" a="1"/>
  <c r="D55" i="12" s="1"/>
  <c r="A56" i="12"/>
  <c r="H55" i="12" a="1"/>
  <c r="H55" i="12" s="1"/>
  <c r="F55" i="5" a="1"/>
  <c r="F55" i="5" s="1"/>
  <c r="E55" i="5" a="1"/>
  <c r="E55" i="5" s="1"/>
  <c r="A56" i="5"/>
  <c r="D55" i="5" a="1"/>
  <c r="D55" i="5" s="1"/>
  <c r="H55" i="5" a="1"/>
  <c r="H55" i="5" s="1"/>
  <c r="G55" i="5" a="1"/>
  <c r="G55" i="5" s="1"/>
  <c r="D55" i="13" a="1"/>
  <c r="D55" i="13" s="1"/>
  <c r="A56" i="13"/>
  <c r="H55" i="13" a="1"/>
  <c r="H55" i="13" s="1"/>
  <c r="G55" i="13" a="1"/>
  <c r="G55" i="13" s="1"/>
  <c r="E55" i="13" a="1"/>
  <c r="E55" i="13" s="1"/>
  <c r="F55" i="13" a="1"/>
  <c r="F55" i="13" s="1"/>
  <c r="F55" i="6" a="1"/>
  <c r="F55" i="6" s="1"/>
  <c r="E55" i="6" a="1"/>
  <c r="E55" i="6" s="1"/>
  <c r="A56" i="6"/>
  <c r="G55" i="6" a="1"/>
  <c r="G55" i="6" s="1"/>
  <c r="D55" i="6" a="1"/>
  <c r="D55" i="6" s="1"/>
  <c r="H55" i="6" a="1"/>
  <c r="H55" i="6" s="1"/>
  <c r="E55" i="11" a="1"/>
  <c r="E55" i="11" s="1"/>
  <c r="D55" i="11" a="1"/>
  <c r="D55" i="11" s="1"/>
  <c r="F55" i="11" a="1"/>
  <c r="F55" i="11" s="1"/>
  <c r="H55" i="11" a="1"/>
  <c r="H55" i="11" s="1"/>
  <c r="G55" i="11" a="1"/>
  <c r="G55" i="11" s="1"/>
  <c r="A56" i="11"/>
  <c r="E55" i="8" a="1"/>
  <c r="E55" i="8" s="1"/>
  <c r="D55" i="8" a="1"/>
  <c r="D55" i="8" s="1"/>
  <c r="A56" i="8"/>
  <c r="F55" i="8" a="1"/>
  <c r="F55" i="8" s="1"/>
  <c r="H55" i="8" a="1"/>
  <c r="H55" i="8" s="1"/>
  <c r="G55" i="8" a="1"/>
  <c r="G55" i="8" s="1"/>
  <c r="F150" i="25" a="1"/>
  <c r="F150" i="25" s="1"/>
  <c r="E150" i="25" a="1"/>
  <c r="E150" i="25" s="1"/>
  <c r="C150" i="25" a="1"/>
  <c r="C150" i="25" s="1"/>
  <c r="A151" i="25"/>
  <c r="H57" i="16" a="1"/>
  <c r="H57" i="16" s="1"/>
  <c r="G57" i="16" a="1"/>
  <c r="G57" i="16" s="1"/>
  <c r="F57" i="16" a="1"/>
  <c r="F57" i="16" s="1"/>
  <c r="E57" i="16" a="1"/>
  <c r="E57" i="16" s="1"/>
  <c r="D57" i="16" a="1"/>
  <c r="D57" i="16" s="1"/>
  <c r="H57" i="10" a="1"/>
  <c r="H57" i="10" s="1"/>
  <c r="G57" i="10" a="1"/>
  <c r="G57" i="10" s="1"/>
  <c r="F57" i="10" a="1"/>
  <c r="F57" i="10" s="1"/>
  <c r="E57" i="10" a="1"/>
  <c r="E57" i="10" s="1"/>
  <c r="D57" i="10" a="1"/>
  <c r="D57" i="10" s="1"/>
  <c r="H57" i="7" a="1"/>
  <c r="H57" i="7" s="1"/>
  <c r="G57" i="7" a="1"/>
  <c r="G57" i="7" s="1"/>
  <c r="F57" i="7" a="1"/>
  <c r="F57" i="7" s="1"/>
  <c r="E57" i="7" a="1"/>
  <c r="E57" i="7" s="1"/>
  <c r="D57" i="7" a="1"/>
  <c r="D57" i="7" s="1"/>
  <c r="H57" i="15" a="1"/>
  <c r="H57" i="15" s="1"/>
  <c r="G57" i="15" a="1"/>
  <c r="G57" i="15" s="1"/>
  <c r="F57" i="15" a="1"/>
  <c r="F57" i="15" s="1"/>
  <c r="E57" i="15" a="1"/>
  <c r="E57" i="15" s="1"/>
  <c r="D57" i="15" a="1"/>
  <c r="D57" i="15" s="1"/>
  <c r="A58" i="10"/>
  <c r="A58" i="16"/>
  <c r="A58" i="7"/>
  <c r="A58" i="15"/>
  <c r="G58" i="9" l="1" a="1"/>
  <c r="G58" i="9" s="1"/>
  <c r="H58" i="9" a="1"/>
  <c r="H58" i="9" s="1"/>
  <c r="A59" i="9"/>
  <c r="F59" i="9" s="1" a="1"/>
  <c r="F59" i="9" s="1"/>
  <c r="D58" i="9" a="1"/>
  <c r="D58" i="9" s="1"/>
  <c r="E58" i="9" a="1"/>
  <c r="E58" i="9" s="1"/>
  <c r="A392" i="25"/>
  <c r="E391" i="25" a="1"/>
  <c r="E391" i="25" s="1"/>
  <c r="C391" i="25" a="1"/>
  <c r="C391" i="25" s="1"/>
  <c r="F391" i="25" a="1"/>
  <c r="F391" i="25" s="1"/>
  <c r="F56" i="12" a="1"/>
  <c r="F56" i="12" s="1"/>
  <c r="A57" i="12"/>
  <c r="E56" i="12" a="1"/>
  <c r="E56" i="12" s="1"/>
  <c r="D56" i="12" a="1"/>
  <c r="D56" i="12" s="1"/>
  <c r="G56" i="12" a="1"/>
  <c r="G56" i="12" s="1"/>
  <c r="H56" i="12" a="1"/>
  <c r="H56" i="12" s="1"/>
  <c r="F56" i="4" a="1"/>
  <c r="F56" i="4" s="1"/>
  <c r="E56" i="4" a="1"/>
  <c r="E56" i="4" s="1"/>
  <c r="D56" i="4" a="1"/>
  <c r="D56" i="4" s="1"/>
  <c r="G56" i="4" a="1"/>
  <c r="G56" i="4" s="1"/>
  <c r="H56" i="4" a="1"/>
  <c r="H56" i="4" s="1"/>
  <c r="A57" i="4"/>
  <c r="G56" i="11" a="1"/>
  <c r="G56" i="11" s="1"/>
  <c r="H56" i="11" a="1"/>
  <c r="H56" i="11" s="1"/>
  <c r="F56" i="11" a="1"/>
  <c r="F56" i="11" s="1"/>
  <c r="E56" i="11" a="1"/>
  <c r="E56" i="11" s="1"/>
  <c r="A57" i="11"/>
  <c r="D56" i="11" a="1"/>
  <c r="D56" i="11" s="1"/>
  <c r="F56" i="3" a="1"/>
  <c r="F56" i="3" s="1"/>
  <c r="A57" i="3"/>
  <c r="E56" i="3" a="1"/>
  <c r="E56" i="3" s="1"/>
  <c r="G56" i="3" a="1"/>
  <c r="G56" i="3" s="1"/>
  <c r="D56" i="3" a="1"/>
  <c r="D56" i="3" s="1"/>
  <c r="H56" i="3" a="1"/>
  <c r="H56" i="3" s="1"/>
  <c r="G56" i="14" a="1"/>
  <c r="G56" i="14" s="1"/>
  <c r="A57" i="14"/>
  <c r="F56" i="14" a="1"/>
  <c r="F56" i="14" s="1"/>
  <c r="E56" i="14" a="1"/>
  <c r="E56" i="14" s="1"/>
  <c r="H56" i="14" a="1"/>
  <c r="H56" i="14" s="1"/>
  <c r="D56" i="14" a="1"/>
  <c r="D56" i="14" s="1"/>
  <c r="E56" i="8" a="1"/>
  <c r="E56" i="8" s="1"/>
  <c r="D56" i="8" a="1"/>
  <c r="D56" i="8" s="1"/>
  <c r="A57" i="8"/>
  <c r="H56" i="8" a="1"/>
  <c r="H56" i="8" s="1"/>
  <c r="G56" i="8" a="1"/>
  <c r="G56" i="8" s="1"/>
  <c r="F56" i="8" a="1"/>
  <c r="F56" i="8" s="1"/>
  <c r="D56" i="6" a="1"/>
  <c r="D56" i="6" s="1"/>
  <c r="A57" i="6"/>
  <c r="H56" i="6" a="1"/>
  <c r="H56" i="6" s="1"/>
  <c r="G56" i="6" a="1"/>
  <c r="G56" i="6" s="1"/>
  <c r="E56" i="6" a="1"/>
  <c r="E56" i="6" s="1"/>
  <c r="F56" i="6" a="1"/>
  <c r="F56" i="6" s="1"/>
  <c r="D56" i="5" a="1"/>
  <c r="D56" i="5" s="1"/>
  <c r="E56" i="5" a="1"/>
  <c r="E56" i="5" s="1"/>
  <c r="H56" i="5" a="1"/>
  <c r="H56" i="5" s="1"/>
  <c r="G56" i="5" a="1"/>
  <c r="G56" i="5" s="1"/>
  <c r="A57" i="5"/>
  <c r="F56" i="5" a="1"/>
  <c r="F56" i="5" s="1"/>
  <c r="D56" i="18" a="1"/>
  <c r="D56" i="18" s="1"/>
  <c r="H56" i="18" a="1"/>
  <c r="H56" i="18" s="1"/>
  <c r="E56" i="18" a="1"/>
  <c r="E56" i="18" s="1"/>
  <c r="A57" i="18"/>
  <c r="G56" i="18" a="1"/>
  <c r="G56" i="18" s="1"/>
  <c r="F56" i="18" a="1"/>
  <c r="F56" i="18" s="1"/>
  <c r="D56" i="17" a="1"/>
  <c r="D56" i="17" s="1"/>
  <c r="F56" i="17" a="1"/>
  <c r="F56" i="17" s="1"/>
  <c r="E56" i="17" a="1"/>
  <c r="E56" i="17" s="1"/>
  <c r="H56" i="17" a="1"/>
  <c r="H56" i="17" s="1"/>
  <c r="G56" i="17" a="1"/>
  <c r="G56" i="17" s="1"/>
  <c r="A57" i="17"/>
  <c r="D56" i="13" a="1"/>
  <c r="D56" i="13" s="1"/>
  <c r="H56" i="13" a="1"/>
  <c r="H56" i="13" s="1"/>
  <c r="A57" i="13"/>
  <c r="G56" i="13" a="1"/>
  <c r="G56" i="13" s="1"/>
  <c r="F56" i="13" a="1"/>
  <c r="F56" i="13" s="1"/>
  <c r="E56" i="13" a="1"/>
  <c r="E56" i="13" s="1"/>
  <c r="F151" i="25" a="1"/>
  <c r="F151" i="25" s="1"/>
  <c r="E151" i="25" a="1"/>
  <c r="E151" i="25" s="1"/>
  <c r="C151" i="25" a="1"/>
  <c r="C151" i="25" s="1"/>
  <c r="A152" i="25"/>
  <c r="H58" i="15" a="1"/>
  <c r="H58" i="15" s="1"/>
  <c r="G58" i="15" a="1"/>
  <c r="G58" i="15" s="1"/>
  <c r="F58" i="15" a="1"/>
  <c r="F58" i="15" s="1"/>
  <c r="E58" i="15" a="1"/>
  <c r="E58" i="15" s="1"/>
  <c r="D58" i="15" a="1"/>
  <c r="D58" i="15" s="1"/>
  <c r="H58" i="7" a="1"/>
  <c r="H58" i="7" s="1"/>
  <c r="G58" i="7" a="1"/>
  <c r="G58" i="7" s="1"/>
  <c r="F58" i="7" a="1"/>
  <c r="F58" i="7" s="1"/>
  <c r="E58" i="7" a="1"/>
  <c r="E58" i="7" s="1"/>
  <c r="D58" i="7" a="1"/>
  <c r="D58" i="7" s="1"/>
  <c r="H58" i="16" a="1"/>
  <c r="H58" i="16" s="1"/>
  <c r="G58" i="16" a="1"/>
  <c r="G58" i="16" s="1"/>
  <c r="F58" i="16" a="1"/>
  <c r="F58" i="16" s="1"/>
  <c r="E58" i="16" a="1"/>
  <c r="E58" i="16" s="1"/>
  <c r="D58" i="16" a="1"/>
  <c r="D58" i="16" s="1"/>
  <c r="H58" i="10" a="1"/>
  <c r="H58" i="10" s="1"/>
  <c r="G58" i="10" a="1"/>
  <c r="G58" i="10" s="1"/>
  <c r="F58" i="10" a="1"/>
  <c r="F58" i="10" s="1"/>
  <c r="E58" i="10" a="1"/>
  <c r="E58" i="10" s="1"/>
  <c r="D58" i="10" a="1"/>
  <c r="D58" i="10" s="1"/>
  <c r="A59" i="7"/>
  <c r="A59" i="15"/>
  <c r="A59" i="10"/>
  <c r="A59" i="16"/>
  <c r="A60" i="9" l="1"/>
  <c r="F60" i="9" s="1" a="1"/>
  <c r="F60" i="9" s="1"/>
  <c r="D59" i="9" a="1"/>
  <c r="D59" i="9" s="1"/>
  <c r="G59" i="9" a="1"/>
  <c r="G59" i="9" s="1"/>
  <c r="H59" i="9" a="1"/>
  <c r="H59" i="9" s="1"/>
  <c r="E59" i="9" a="1"/>
  <c r="E59" i="9" s="1"/>
  <c r="A393" i="25"/>
  <c r="F392" i="25" a="1"/>
  <c r="F392" i="25" s="1"/>
  <c r="E392" i="25" a="1"/>
  <c r="E392" i="25" s="1"/>
  <c r="C392" i="25" a="1"/>
  <c r="C392" i="25" s="1"/>
  <c r="E57" i="5" a="1"/>
  <c r="E57" i="5" s="1"/>
  <c r="D57" i="5" a="1"/>
  <c r="D57" i="5" s="1"/>
  <c r="F57" i="5" a="1"/>
  <c r="F57" i="5" s="1"/>
  <c r="H57" i="5" a="1"/>
  <c r="H57" i="5" s="1"/>
  <c r="G57" i="5" a="1"/>
  <c r="G57" i="5" s="1"/>
  <c r="A58" i="5"/>
  <c r="F57" i="11" a="1"/>
  <c r="F57" i="11" s="1"/>
  <c r="E57" i="11" a="1"/>
  <c r="E57" i="11" s="1"/>
  <c r="D57" i="11" a="1"/>
  <c r="D57" i="11" s="1"/>
  <c r="A58" i="11"/>
  <c r="H57" i="11" a="1"/>
  <c r="H57" i="11" s="1"/>
  <c r="G57" i="11" a="1"/>
  <c r="G57" i="11" s="1"/>
  <c r="D57" i="17" a="1"/>
  <c r="D57" i="17" s="1"/>
  <c r="H57" i="17" a="1"/>
  <c r="H57" i="17" s="1"/>
  <c r="E57" i="17" a="1"/>
  <c r="E57" i="17" s="1"/>
  <c r="G57" i="17" a="1"/>
  <c r="G57" i="17" s="1"/>
  <c r="A58" i="17"/>
  <c r="F57" i="17" a="1"/>
  <c r="F57" i="17" s="1"/>
  <c r="G57" i="18" a="1"/>
  <c r="G57" i="18" s="1"/>
  <c r="A58" i="18"/>
  <c r="F57" i="18" a="1"/>
  <c r="F57" i="18" s="1"/>
  <c r="E57" i="18" a="1"/>
  <c r="E57" i="18" s="1"/>
  <c r="H57" i="18" a="1"/>
  <c r="H57" i="18" s="1"/>
  <c r="D57" i="18" a="1"/>
  <c r="D57" i="18" s="1"/>
  <c r="G57" i="4" a="1"/>
  <c r="G57" i="4" s="1"/>
  <c r="A58" i="4"/>
  <c r="F57" i="4" a="1"/>
  <c r="F57" i="4" s="1"/>
  <c r="E57" i="4" a="1"/>
  <c r="E57" i="4" s="1"/>
  <c r="D57" i="4" a="1"/>
  <c r="D57" i="4" s="1"/>
  <c r="H57" i="4" a="1"/>
  <c r="H57" i="4" s="1"/>
  <c r="H57" i="13" a="1"/>
  <c r="H57" i="13" s="1"/>
  <c r="G57" i="13" a="1"/>
  <c r="G57" i="13" s="1"/>
  <c r="F57" i="13" a="1"/>
  <c r="F57" i="13" s="1"/>
  <c r="E57" i="13" a="1"/>
  <c r="E57" i="13" s="1"/>
  <c r="D57" i="13" a="1"/>
  <c r="D57" i="13" s="1"/>
  <c r="A58" i="13"/>
  <c r="H57" i="8" a="1"/>
  <c r="H57" i="8" s="1"/>
  <c r="D57" i="8" a="1"/>
  <c r="D57" i="8" s="1"/>
  <c r="G57" i="8" a="1"/>
  <c r="G57" i="8" s="1"/>
  <c r="A58" i="8"/>
  <c r="F57" i="8" a="1"/>
  <c r="F57" i="8" s="1"/>
  <c r="E57" i="8" a="1"/>
  <c r="E57" i="8" s="1"/>
  <c r="G57" i="6" a="1"/>
  <c r="G57" i="6" s="1"/>
  <c r="F57" i="6" a="1"/>
  <c r="F57" i="6" s="1"/>
  <c r="E57" i="6" a="1"/>
  <c r="E57" i="6" s="1"/>
  <c r="D57" i="6" a="1"/>
  <c r="D57" i="6" s="1"/>
  <c r="H57" i="6" a="1"/>
  <c r="H57" i="6" s="1"/>
  <c r="A58" i="6"/>
  <c r="A58" i="14"/>
  <c r="H57" i="14" a="1"/>
  <c r="H57" i="14" s="1"/>
  <c r="G57" i="14" a="1"/>
  <c r="G57" i="14" s="1"/>
  <c r="F57" i="14" a="1"/>
  <c r="F57" i="14" s="1"/>
  <c r="E57" i="14" a="1"/>
  <c r="E57" i="14" s="1"/>
  <c r="D57" i="14" a="1"/>
  <c r="D57" i="14" s="1"/>
  <c r="F57" i="3" a="1"/>
  <c r="F57" i="3" s="1"/>
  <c r="E57" i="3" a="1"/>
  <c r="E57" i="3" s="1"/>
  <c r="D57" i="3" a="1"/>
  <c r="D57" i="3" s="1"/>
  <c r="A58" i="3"/>
  <c r="H57" i="3" a="1"/>
  <c r="H57" i="3" s="1"/>
  <c r="G57" i="3" a="1"/>
  <c r="G57" i="3" s="1"/>
  <c r="H57" i="12" a="1"/>
  <c r="H57" i="12" s="1"/>
  <c r="A58" i="12"/>
  <c r="G57" i="12" a="1"/>
  <c r="G57" i="12" s="1"/>
  <c r="F57" i="12" a="1"/>
  <c r="F57" i="12" s="1"/>
  <c r="E57" i="12" a="1"/>
  <c r="E57" i="12" s="1"/>
  <c r="D57" i="12" a="1"/>
  <c r="D57" i="12" s="1"/>
  <c r="F152" i="25" a="1"/>
  <c r="F152" i="25" s="1"/>
  <c r="E152" i="25" a="1"/>
  <c r="E152" i="25" s="1"/>
  <c r="C152" i="25" a="1"/>
  <c r="C152" i="25" s="1"/>
  <c r="A153" i="25"/>
  <c r="H59" i="16" a="1"/>
  <c r="H59" i="16" s="1"/>
  <c r="G59" i="16" a="1"/>
  <c r="G59" i="16" s="1"/>
  <c r="F59" i="16" a="1"/>
  <c r="F59" i="16" s="1"/>
  <c r="E59" i="16" a="1"/>
  <c r="E59" i="16" s="1"/>
  <c r="D59" i="16" a="1"/>
  <c r="D59" i="16" s="1"/>
  <c r="H59" i="10" a="1"/>
  <c r="H59" i="10" s="1"/>
  <c r="G59" i="10" a="1"/>
  <c r="G59" i="10" s="1"/>
  <c r="F59" i="10" a="1"/>
  <c r="F59" i="10" s="1"/>
  <c r="E59" i="10" a="1"/>
  <c r="E59" i="10" s="1"/>
  <c r="D59" i="10" a="1"/>
  <c r="D59" i="10" s="1"/>
  <c r="H59" i="15" a="1"/>
  <c r="H59" i="15" s="1"/>
  <c r="G59" i="15" a="1"/>
  <c r="G59" i="15" s="1"/>
  <c r="F59" i="15" a="1"/>
  <c r="F59" i="15" s="1"/>
  <c r="E59" i="15" a="1"/>
  <c r="E59" i="15" s="1"/>
  <c r="D59" i="15" a="1"/>
  <c r="D59" i="15" s="1"/>
  <c r="H59" i="7" a="1"/>
  <c r="H59" i="7" s="1"/>
  <c r="G59" i="7" a="1"/>
  <c r="G59" i="7" s="1"/>
  <c r="F59" i="7" a="1"/>
  <c r="F59" i="7" s="1"/>
  <c r="E59" i="7" a="1"/>
  <c r="E59" i="7" s="1"/>
  <c r="D59" i="7" a="1"/>
  <c r="D59" i="7" s="1"/>
  <c r="A60" i="15"/>
  <c r="A60" i="7"/>
  <c r="A60" i="10"/>
  <c r="A60" i="16"/>
  <c r="G60" i="9" l="1" a="1"/>
  <c r="G60" i="9" s="1"/>
  <c r="H60" i="9" a="1"/>
  <c r="H60" i="9" s="1"/>
  <c r="E60" i="9" a="1"/>
  <c r="E60" i="9" s="1"/>
  <c r="A61" i="9"/>
  <c r="F61" i="9" s="1" a="1"/>
  <c r="F61" i="9" s="1"/>
  <c r="D60" i="9" a="1"/>
  <c r="D60" i="9" s="1"/>
  <c r="A394" i="25"/>
  <c r="E393" i="25" a="1"/>
  <c r="E393" i="25" s="1"/>
  <c r="C393" i="25" a="1"/>
  <c r="C393" i="25" s="1"/>
  <c r="F393" i="25" a="1"/>
  <c r="F393" i="25" s="1"/>
  <c r="H58" i="17" a="1"/>
  <c r="H58" i="17" s="1"/>
  <c r="G58" i="17" a="1"/>
  <c r="G58" i="17" s="1"/>
  <c r="A59" i="17"/>
  <c r="F58" i="17" a="1"/>
  <c r="F58" i="17" s="1"/>
  <c r="E58" i="17" a="1"/>
  <c r="E58" i="17" s="1"/>
  <c r="D58" i="17" a="1"/>
  <c r="D58" i="17" s="1"/>
  <c r="F58" i="5" a="1"/>
  <c r="F58" i="5" s="1"/>
  <c r="G58" i="5" a="1"/>
  <c r="G58" i="5" s="1"/>
  <c r="E58" i="5" a="1"/>
  <c r="E58" i="5" s="1"/>
  <c r="H58" i="5" a="1"/>
  <c r="H58" i="5" s="1"/>
  <c r="D58" i="5" a="1"/>
  <c r="D58" i="5" s="1"/>
  <c r="A59" i="5"/>
  <c r="H58" i="3" a="1"/>
  <c r="H58" i="3" s="1"/>
  <c r="G58" i="3" a="1"/>
  <c r="G58" i="3" s="1"/>
  <c r="F58" i="3" a="1"/>
  <c r="F58" i="3" s="1"/>
  <c r="A59" i="3"/>
  <c r="E58" i="3" a="1"/>
  <c r="E58" i="3" s="1"/>
  <c r="D58" i="3" a="1"/>
  <c r="D58" i="3" s="1"/>
  <c r="D58" i="8" a="1"/>
  <c r="D58" i="8" s="1"/>
  <c r="A59" i="8"/>
  <c r="E58" i="8" a="1"/>
  <c r="E58" i="8" s="1"/>
  <c r="H58" i="8" a="1"/>
  <c r="H58" i="8" s="1"/>
  <c r="G58" i="8" a="1"/>
  <c r="G58" i="8" s="1"/>
  <c r="F58" i="8" a="1"/>
  <c r="F58" i="8" s="1"/>
  <c r="H58" i="11" a="1"/>
  <c r="H58" i="11" s="1"/>
  <c r="G58" i="11" a="1"/>
  <c r="G58" i="11" s="1"/>
  <c r="F58" i="11" a="1"/>
  <c r="F58" i="11" s="1"/>
  <c r="A59" i="11"/>
  <c r="E58" i="11" a="1"/>
  <c r="E58" i="11" s="1"/>
  <c r="D58" i="11" a="1"/>
  <c r="D58" i="11" s="1"/>
  <c r="E58" i="13" a="1"/>
  <c r="E58" i="13" s="1"/>
  <c r="D58" i="13" a="1"/>
  <c r="D58" i="13" s="1"/>
  <c r="A59" i="13"/>
  <c r="F58" i="13" a="1"/>
  <c r="F58" i="13" s="1"/>
  <c r="H58" i="13" a="1"/>
  <c r="H58" i="13" s="1"/>
  <c r="G58" i="13" a="1"/>
  <c r="G58" i="13" s="1"/>
  <c r="G58" i="12" a="1"/>
  <c r="G58" i="12" s="1"/>
  <c r="F58" i="12" a="1"/>
  <c r="F58" i="12" s="1"/>
  <c r="H58" i="12" a="1"/>
  <c r="H58" i="12" s="1"/>
  <c r="E58" i="12" a="1"/>
  <c r="E58" i="12" s="1"/>
  <c r="D58" i="12" a="1"/>
  <c r="D58" i="12" s="1"/>
  <c r="A59" i="12"/>
  <c r="F58" i="4" a="1"/>
  <c r="F58" i="4" s="1"/>
  <c r="G58" i="4" a="1"/>
  <c r="G58" i="4" s="1"/>
  <c r="E58" i="4" a="1"/>
  <c r="E58" i="4" s="1"/>
  <c r="D58" i="4" a="1"/>
  <c r="D58" i="4" s="1"/>
  <c r="A59" i="4"/>
  <c r="H58" i="4" a="1"/>
  <c r="H58" i="4" s="1"/>
  <c r="G58" i="18" a="1"/>
  <c r="G58" i="18" s="1"/>
  <c r="F58" i="18" a="1"/>
  <c r="F58" i="18" s="1"/>
  <c r="A59" i="18"/>
  <c r="E58" i="18" a="1"/>
  <c r="E58" i="18" s="1"/>
  <c r="D58" i="18" a="1"/>
  <c r="D58" i="18" s="1"/>
  <c r="H58" i="18" a="1"/>
  <c r="H58" i="18" s="1"/>
  <c r="E58" i="6" a="1"/>
  <c r="E58" i="6" s="1"/>
  <c r="F58" i="6" a="1"/>
  <c r="F58" i="6" s="1"/>
  <c r="D58" i="6" a="1"/>
  <c r="D58" i="6" s="1"/>
  <c r="A59" i="6"/>
  <c r="H58" i="6" a="1"/>
  <c r="H58" i="6" s="1"/>
  <c r="G58" i="6" a="1"/>
  <c r="G58" i="6" s="1"/>
  <c r="F58" i="14" a="1"/>
  <c r="F58" i="14" s="1"/>
  <c r="A59" i="14"/>
  <c r="E58" i="14" a="1"/>
  <c r="E58" i="14" s="1"/>
  <c r="D58" i="14" a="1"/>
  <c r="D58" i="14" s="1"/>
  <c r="G58" i="14" a="1"/>
  <c r="G58" i="14" s="1"/>
  <c r="H58" i="14" a="1"/>
  <c r="H58" i="14" s="1"/>
  <c r="F153" i="25" a="1"/>
  <c r="F153" i="25" s="1"/>
  <c r="E153" i="25" a="1"/>
  <c r="E153" i="25" s="1"/>
  <c r="C153" i="25" a="1"/>
  <c r="C153" i="25" s="1"/>
  <c r="A154" i="25"/>
  <c r="H60" i="16" a="1"/>
  <c r="H60" i="16" s="1"/>
  <c r="G60" i="16" a="1"/>
  <c r="G60" i="16" s="1"/>
  <c r="F60" i="16" a="1"/>
  <c r="F60" i="16" s="1"/>
  <c r="E60" i="16" a="1"/>
  <c r="E60" i="16" s="1"/>
  <c r="D60" i="16" a="1"/>
  <c r="D60" i="16" s="1"/>
  <c r="H60" i="10" a="1"/>
  <c r="H60" i="10" s="1"/>
  <c r="G60" i="10" a="1"/>
  <c r="G60" i="10" s="1"/>
  <c r="F60" i="10" a="1"/>
  <c r="F60" i="10" s="1"/>
  <c r="E60" i="10" a="1"/>
  <c r="E60" i="10" s="1"/>
  <c r="D60" i="10" a="1"/>
  <c r="D60" i="10" s="1"/>
  <c r="H60" i="7" a="1"/>
  <c r="H60" i="7" s="1"/>
  <c r="G60" i="7" a="1"/>
  <c r="G60" i="7" s="1"/>
  <c r="F60" i="7" a="1"/>
  <c r="F60" i="7" s="1"/>
  <c r="E60" i="7" a="1"/>
  <c r="E60" i="7" s="1"/>
  <c r="D60" i="7" a="1"/>
  <c r="D60" i="7" s="1"/>
  <c r="H60" i="15" a="1"/>
  <c r="H60" i="15" s="1"/>
  <c r="G60" i="15" a="1"/>
  <c r="G60" i="15" s="1"/>
  <c r="F60" i="15" a="1"/>
  <c r="F60" i="15" s="1"/>
  <c r="E60" i="15" a="1"/>
  <c r="E60" i="15" s="1"/>
  <c r="D60" i="15" a="1"/>
  <c r="D60" i="15" s="1"/>
  <c r="A61" i="15"/>
  <c r="A61" i="10"/>
  <c r="A61" i="7"/>
  <c r="A61" i="16"/>
  <c r="G61" i="9" l="1" a="1"/>
  <c r="G61" i="9" s="1"/>
  <c r="A62" i="9"/>
  <c r="G62" i="9" s="1" a="1"/>
  <c r="G62" i="9" s="1"/>
  <c r="H61" i="9" a="1"/>
  <c r="H61" i="9" s="1"/>
  <c r="D61" i="9" a="1"/>
  <c r="D61" i="9" s="1"/>
  <c r="E61" i="9" a="1"/>
  <c r="E61" i="9" s="1"/>
  <c r="A395" i="25"/>
  <c r="F394" i="25" a="1"/>
  <c r="F394" i="25" s="1"/>
  <c r="E394" i="25" a="1"/>
  <c r="E394" i="25" s="1"/>
  <c r="C394" i="25" a="1"/>
  <c r="C394" i="25" s="1"/>
  <c r="E59" i="4" a="1"/>
  <c r="E59" i="4" s="1"/>
  <c r="A60" i="4"/>
  <c r="D59" i="4" a="1"/>
  <c r="D59" i="4" s="1"/>
  <c r="F59" i="4" a="1"/>
  <c r="F59" i="4" s="1"/>
  <c r="H59" i="4" a="1"/>
  <c r="H59" i="4" s="1"/>
  <c r="G59" i="4" a="1"/>
  <c r="G59" i="4" s="1"/>
  <c r="G59" i="5" a="1"/>
  <c r="G59" i="5" s="1"/>
  <c r="F59" i="5" a="1"/>
  <c r="F59" i="5" s="1"/>
  <c r="H59" i="5" a="1"/>
  <c r="H59" i="5" s="1"/>
  <c r="E59" i="5" a="1"/>
  <c r="E59" i="5" s="1"/>
  <c r="D59" i="5" a="1"/>
  <c r="D59" i="5" s="1"/>
  <c r="A60" i="5"/>
  <c r="H59" i="6" a="1"/>
  <c r="H59" i="6" s="1"/>
  <c r="G59" i="6" a="1"/>
  <c r="G59" i="6" s="1"/>
  <c r="F59" i="6" a="1"/>
  <c r="F59" i="6" s="1"/>
  <c r="A60" i="6"/>
  <c r="E59" i="6" a="1"/>
  <c r="E59" i="6" s="1"/>
  <c r="D59" i="6" a="1"/>
  <c r="D59" i="6" s="1"/>
  <c r="F59" i="11" a="1"/>
  <c r="F59" i="11" s="1"/>
  <c r="A60" i="11"/>
  <c r="G59" i="11" a="1"/>
  <c r="G59" i="11" s="1"/>
  <c r="E59" i="11" a="1"/>
  <c r="E59" i="11" s="1"/>
  <c r="D59" i="11" a="1"/>
  <c r="D59" i="11" s="1"/>
  <c r="H59" i="11" a="1"/>
  <c r="H59" i="11" s="1"/>
  <c r="F59" i="3" a="1"/>
  <c r="F59" i="3" s="1"/>
  <c r="G59" i="3" a="1"/>
  <c r="G59" i="3" s="1"/>
  <c r="E59" i="3" a="1"/>
  <c r="E59" i="3" s="1"/>
  <c r="A60" i="3"/>
  <c r="D59" i="3" a="1"/>
  <c r="D59" i="3" s="1"/>
  <c r="H59" i="3" a="1"/>
  <c r="H59" i="3" s="1"/>
  <c r="F59" i="12" a="1"/>
  <c r="F59" i="12" s="1"/>
  <c r="E59" i="12" a="1"/>
  <c r="E59" i="12" s="1"/>
  <c r="G59" i="12" a="1"/>
  <c r="G59" i="12" s="1"/>
  <c r="D59" i="12" a="1"/>
  <c r="D59" i="12" s="1"/>
  <c r="A60" i="12"/>
  <c r="H59" i="12" a="1"/>
  <c r="H59" i="12" s="1"/>
  <c r="H59" i="18" a="1"/>
  <c r="H59" i="18" s="1"/>
  <c r="A60" i="18"/>
  <c r="G59" i="18" a="1"/>
  <c r="G59" i="18" s="1"/>
  <c r="F59" i="18" a="1"/>
  <c r="F59" i="18" s="1"/>
  <c r="E59" i="18" a="1"/>
  <c r="E59" i="18" s="1"/>
  <c r="D59" i="18" a="1"/>
  <c r="D59" i="18" s="1"/>
  <c r="D59" i="13" a="1"/>
  <c r="D59" i="13" s="1"/>
  <c r="E59" i="13" a="1"/>
  <c r="E59" i="13" s="1"/>
  <c r="H59" i="13" a="1"/>
  <c r="H59" i="13" s="1"/>
  <c r="F59" i="13" a="1"/>
  <c r="F59" i="13" s="1"/>
  <c r="A60" i="13"/>
  <c r="G59" i="13" a="1"/>
  <c r="G59" i="13" s="1"/>
  <c r="G59" i="17" a="1"/>
  <c r="G59" i="17" s="1"/>
  <c r="A60" i="17"/>
  <c r="F59" i="17" a="1"/>
  <c r="F59" i="17" s="1"/>
  <c r="E59" i="17" a="1"/>
  <c r="E59" i="17" s="1"/>
  <c r="H59" i="17" a="1"/>
  <c r="H59" i="17" s="1"/>
  <c r="D59" i="17" a="1"/>
  <c r="D59" i="17" s="1"/>
  <c r="F59" i="14" a="1"/>
  <c r="F59" i="14" s="1"/>
  <c r="G59" i="14" a="1"/>
  <c r="G59" i="14" s="1"/>
  <c r="E59" i="14" a="1"/>
  <c r="E59" i="14" s="1"/>
  <c r="D59" i="14" a="1"/>
  <c r="D59" i="14" s="1"/>
  <c r="A60" i="14"/>
  <c r="H59" i="14" a="1"/>
  <c r="H59" i="14" s="1"/>
  <c r="D59" i="8" a="1"/>
  <c r="D59" i="8" s="1"/>
  <c r="E59" i="8" a="1"/>
  <c r="E59" i="8" s="1"/>
  <c r="H59" i="8" a="1"/>
  <c r="H59" i="8" s="1"/>
  <c r="G59" i="8" a="1"/>
  <c r="G59" i="8" s="1"/>
  <c r="A60" i="8"/>
  <c r="F59" i="8" a="1"/>
  <c r="F59" i="8" s="1"/>
  <c r="F154" i="25" a="1"/>
  <c r="F154" i="25" s="1"/>
  <c r="E154" i="25" a="1"/>
  <c r="E154" i="25" s="1"/>
  <c r="C154" i="25" a="1"/>
  <c r="C154" i="25" s="1"/>
  <c r="A155" i="25"/>
  <c r="H61" i="16" a="1"/>
  <c r="H61" i="16" s="1"/>
  <c r="G61" i="16" a="1"/>
  <c r="G61" i="16" s="1"/>
  <c r="F61" i="16" a="1"/>
  <c r="F61" i="16" s="1"/>
  <c r="E61" i="16" a="1"/>
  <c r="E61" i="16" s="1"/>
  <c r="D61" i="16" a="1"/>
  <c r="D61" i="16" s="1"/>
  <c r="H61" i="7" a="1"/>
  <c r="H61" i="7" s="1"/>
  <c r="G61" i="7" a="1"/>
  <c r="G61" i="7" s="1"/>
  <c r="F61" i="7" a="1"/>
  <c r="F61" i="7" s="1"/>
  <c r="E61" i="7" a="1"/>
  <c r="E61" i="7" s="1"/>
  <c r="D61" i="7" a="1"/>
  <c r="D61" i="7" s="1"/>
  <c r="H61" i="10" a="1"/>
  <c r="H61" i="10" s="1"/>
  <c r="G61" i="10" a="1"/>
  <c r="G61" i="10" s="1"/>
  <c r="F61" i="10" a="1"/>
  <c r="F61" i="10" s="1"/>
  <c r="E61" i="10" a="1"/>
  <c r="E61" i="10" s="1"/>
  <c r="D61" i="10" a="1"/>
  <c r="D61" i="10" s="1"/>
  <c r="H61" i="15" a="1"/>
  <c r="H61" i="15" s="1"/>
  <c r="G61" i="15" a="1"/>
  <c r="G61" i="15" s="1"/>
  <c r="F61" i="15" a="1"/>
  <c r="F61" i="15" s="1"/>
  <c r="E61" i="15" a="1"/>
  <c r="E61" i="15" s="1"/>
  <c r="D61" i="15" a="1"/>
  <c r="D61" i="15" s="1"/>
  <c r="A62" i="16"/>
  <c r="A62" i="7"/>
  <c r="A62" i="10"/>
  <c r="A62" i="15"/>
  <c r="H62" i="9" l="1" a="1"/>
  <c r="H62" i="9" s="1"/>
  <c r="A63" i="9"/>
  <c r="E63" i="9" s="1" a="1"/>
  <c r="E63" i="9" s="1"/>
  <c r="F62" i="9" a="1"/>
  <c r="F62" i="9" s="1"/>
  <c r="D62" i="9" a="1"/>
  <c r="D62" i="9" s="1"/>
  <c r="E62" i="9" a="1"/>
  <c r="E62" i="9" s="1"/>
  <c r="A396" i="25"/>
  <c r="E395" i="25" a="1"/>
  <c r="E395" i="25" s="1"/>
  <c r="C395" i="25" a="1"/>
  <c r="C395" i="25" s="1"/>
  <c r="F395" i="25" a="1"/>
  <c r="F395" i="25" s="1"/>
  <c r="F60" i="8" a="1"/>
  <c r="F60" i="8" s="1"/>
  <c r="E60" i="8" a="1"/>
  <c r="E60" i="8" s="1"/>
  <c r="A61" i="8"/>
  <c r="H60" i="8" a="1"/>
  <c r="H60" i="8" s="1"/>
  <c r="D60" i="8" a="1"/>
  <c r="D60" i="8" s="1"/>
  <c r="G60" i="8" a="1"/>
  <c r="G60" i="8" s="1"/>
  <c r="H60" i="14" a="1"/>
  <c r="H60" i="14" s="1"/>
  <c r="G60" i="14" a="1"/>
  <c r="G60" i="14" s="1"/>
  <c r="F60" i="14" a="1"/>
  <c r="F60" i="14" s="1"/>
  <c r="D60" i="14" a="1"/>
  <c r="D60" i="14" s="1"/>
  <c r="A61" i="14"/>
  <c r="E60" i="14" a="1"/>
  <c r="E60" i="14" s="1"/>
  <c r="G60" i="13" a="1"/>
  <c r="G60" i="13" s="1"/>
  <c r="A61" i="13"/>
  <c r="E60" i="13" a="1"/>
  <c r="E60" i="13" s="1"/>
  <c r="H60" i="13" a="1"/>
  <c r="H60" i="13" s="1"/>
  <c r="F60" i="13" a="1"/>
  <c r="F60" i="13" s="1"/>
  <c r="D60" i="13" a="1"/>
  <c r="D60" i="13" s="1"/>
  <c r="E60" i="12" a="1"/>
  <c r="E60" i="12" s="1"/>
  <c r="A61" i="12"/>
  <c r="F60" i="12" a="1"/>
  <c r="F60" i="12" s="1"/>
  <c r="D60" i="12" a="1"/>
  <c r="D60" i="12" s="1"/>
  <c r="G60" i="12" a="1"/>
  <c r="G60" i="12" s="1"/>
  <c r="H60" i="12" a="1"/>
  <c r="H60" i="12" s="1"/>
  <c r="D60" i="3" a="1"/>
  <c r="D60" i="3" s="1"/>
  <c r="E60" i="3" a="1"/>
  <c r="E60" i="3" s="1"/>
  <c r="G60" i="3" a="1"/>
  <c r="G60" i="3" s="1"/>
  <c r="F60" i="3" a="1"/>
  <c r="F60" i="3" s="1"/>
  <c r="H60" i="3" a="1"/>
  <c r="H60" i="3" s="1"/>
  <c r="A61" i="3"/>
  <c r="G60" i="6" a="1"/>
  <c r="G60" i="6" s="1"/>
  <c r="A61" i="6"/>
  <c r="H60" i="6" a="1"/>
  <c r="H60" i="6" s="1"/>
  <c r="F60" i="6" a="1"/>
  <c r="F60" i="6" s="1"/>
  <c r="E60" i="6" a="1"/>
  <c r="E60" i="6" s="1"/>
  <c r="D60" i="6" a="1"/>
  <c r="D60" i="6" s="1"/>
  <c r="A61" i="17"/>
  <c r="H60" i="17" a="1"/>
  <c r="H60" i="17" s="1"/>
  <c r="G60" i="17" a="1"/>
  <c r="G60" i="17" s="1"/>
  <c r="E60" i="17" a="1"/>
  <c r="E60" i="17" s="1"/>
  <c r="F60" i="17" a="1"/>
  <c r="F60" i="17" s="1"/>
  <c r="D60" i="17" a="1"/>
  <c r="D60" i="17" s="1"/>
  <c r="H60" i="18" a="1"/>
  <c r="H60" i="18" s="1"/>
  <c r="G60" i="18" a="1"/>
  <c r="G60" i="18" s="1"/>
  <c r="A61" i="18"/>
  <c r="F60" i="18" a="1"/>
  <c r="F60" i="18" s="1"/>
  <c r="D60" i="18" a="1"/>
  <c r="D60" i="18" s="1"/>
  <c r="E60" i="18" a="1"/>
  <c r="E60" i="18" s="1"/>
  <c r="A61" i="11"/>
  <c r="H60" i="11" a="1"/>
  <c r="H60" i="11" s="1"/>
  <c r="E60" i="11" a="1"/>
  <c r="E60" i="11" s="1"/>
  <c r="G60" i="11" a="1"/>
  <c r="G60" i="11" s="1"/>
  <c r="F60" i="11" a="1"/>
  <c r="F60" i="11" s="1"/>
  <c r="D60" i="11" a="1"/>
  <c r="D60" i="11" s="1"/>
  <c r="D60" i="4" a="1"/>
  <c r="D60" i="4" s="1"/>
  <c r="E60" i="4" a="1"/>
  <c r="E60" i="4" s="1"/>
  <c r="F60" i="4" a="1"/>
  <c r="F60" i="4" s="1"/>
  <c r="A61" i="4"/>
  <c r="H60" i="4" a="1"/>
  <c r="H60" i="4" s="1"/>
  <c r="G60" i="4" a="1"/>
  <c r="G60" i="4" s="1"/>
  <c r="F60" i="5" a="1"/>
  <c r="F60" i="5" s="1"/>
  <c r="H60" i="5" a="1"/>
  <c r="H60" i="5" s="1"/>
  <c r="E60" i="5" a="1"/>
  <c r="E60" i="5" s="1"/>
  <c r="D60" i="5" a="1"/>
  <c r="D60" i="5" s="1"/>
  <c r="A61" i="5"/>
  <c r="G60" i="5" a="1"/>
  <c r="G60" i="5" s="1"/>
  <c r="F155" i="25" a="1"/>
  <c r="F155" i="25" s="1"/>
  <c r="E155" i="25" a="1"/>
  <c r="E155" i="25" s="1"/>
  <c r="C155" i="25" a="1"/>
  <c r="C155" i="25" s="1"/>
  <c r="A156" i="25"/>
  <c r="H62" i="15" a="1"/>
  <c r="H62" i="15" s="1"/>
  <c r="G62" i="15" a="1"/>
  <c r="G62" i="15" s="1"/>
  <c r="F62" i="15" a="1"/>
  <c r="F62" i="15" s="1"/>
  <c r="E62" i="15" a="1"/>
  <c r="E62" i="15" s="1"/>
  <c r="D62" i="15" a="1"/>
  <c r="D62" i="15" s="1"/>
  <c r="H62" i="10" a="1"/>
  <c r="H62" i="10" s="1"/>
  <c r="G62" i="10" a="1"/>
  <c r="G62" i="10" s="1"/>
  <c r="F62" i="10" a="1"/>
  <c r="F62" i="10" s="1"/>
  <c r="E62" i="10" a="1"/>
  <c r="E62" i="10" s="1"/>
  <c r="D62" i="10" a="1"/>
  <c r="D62" i="10" s="1"/>
  <c r="H62" i="7" a="1"/>
  <c r="H62" i="7" s="1"/>
  <c r="G62" i="7" a="1"/>
  <c r="G62" i="7" s="1"/>
  <c r="F62" i="7" a="1"/>
  <c r="F62" i="7" s="1"/>
  <c r="E62" i="7" a="1"/>
  <c r="E62" i="7" s="1"/>
  <c r="D62" i="7" a="1"/>
  <c r="D62" i="7" s="1"/>
  <c r="H62" i="16" a="1"/>
  <c r="H62" i="16" s="1"/>
  <c r="G62" i="16" a="1"/>
  <c r="G62" i="16" s="1"/>
  <c r="F62" i="16" a="1"/>
  <c r="F62" i="16" s="1"/>
  <c r="E62" i="16" a="1"/>
  <c r="E62" i="16" s="1"/>
  <c r="D62" i="16" a="1"/>
  <c r="D62" i="16" s="1"/>
  <c r="A63" i="10"/>
  <c r="A63" i="16"/>
  <c r="A63" i="15"/>
  <c r="A63" i="7"/>
  <c r="F63" i="9" l="1" a="1"/>
  <c r="F63" i="9" s="1"/>
  <c r="G63" i="9" a="1"/>
  <c r="G63" i="9" s="1"/>
  <c r="H63" i="9" a="1"/>
  <c r="H63" i="9" s="1"/>
  <c r="A64" i="9"/>
  <c r="E64" i="9" s="1" a="1"/>
  <c r="E64" i="9" s="1"/>
  <c r="D63" i="9" a="1"/>
  <c r="D63" i="9" s="1"/>
  <c r="A397" i="25"/>
  <c r="F396" i="25" a="1"/>
  <c r="F396" i="25" s="1"/>
  <c r="E396" i="25" a="1"/>
  <c r="E396" i="25" s="1"/>
  <c r="C396" i="25" a="1"/>
  <c r="C396" i="25" s="1"/>
  <c r="F61" i="5" a="1"/>
  <c r="F61" i="5" s="1"/>
  <c r="A62" i="5"/>
  <c r="E61" i="5" a="1"/>
  <c r="E61" i="5" s="1"/>
  <c r="D61" i="5" a="1"/>
  <c r="D61" i="5" s="1"/>
  <c r="G61" i="5" a="1"/>
  <c r="G61" i="5" s="1"/>
  <c r="H61" i="5" a="1"/>
  <c r="H61" i="5" s="1"/>
  <c r="G61" i="14" a="1"/>
  <c r="G61" i="14" s="1"/>
  <c r="A62" i="14"/>
  <c r="H61" i="14" a="1"/>
  <c r="H61" i="14" s="1"/>
  <c r="F61" i="14" a="1"/>
  <c r="F61" i="14" s="1"/>
  <c r="E61" i="14" a="1"/>
  <c r="E61" i="14" s="1"/>
  <c r="D61" i="14" a="1"/>
  <c r="D61" i="14" s="1"/>
  <c r="G61" i="4" a="1"/>
  <c r="G61" i="4" s="1"/>
  <c r="F61" i="4" a="1"/>
  <c r="F61" i="4" s="1"/>
  <c r="A62" i="4"/>
  <c r="E61" i="4" a="1"/>
  <c r="E61" i="4" s="1"/>
  <c r="D61" i="4" a="1"/>
  <c r="D61" i="4" s="1"/>
  <c r="H61" i="4" a="1"/>
  <c r="H61" i="4" s="1"/>
  <c r="F61" i="18" a="1"/>
  <c r="F61" i="18" s="1"/>
  <c r="H61" i="18" a="1"/>
  <c r="H61" i="18" s="1"/>
  <c r="E61" i="18" a="1"/>
  <c r="E61" i="18" s="1"/>
  <c r="D61" i="18" a="1"/>
  <c r="D61" i="18" s="1"/>
  <c r="A62" i="18"/>
  <c r="G61" i="18" a="1"/>
  <c r="G61" i="18" s="1"/>
  <c r="F61" i="8" a="1"/>
  <c r="F61" i="8" s="1"/>
  <c r="E61" i="8" a="1"/>
  <c r="E61" i="8" s="1"/>
  <c r="A62" i="8"/>
  <c r="D61" i="8" a="1"/>
  <c r="D61" i="8" s="1"/>
  <c r="G61" i="8" a="1"/>
  <c r="G61" i="8" s="1"/>
  <c r="H61" i="8" a="1"/>
  <c r="H61" i="8" s="1"/>
  <c r="F61" i="3" a="1"/>
  <c r="F61" i="3" s="1"/>
  <c r="E61" i="3" a="1"/>
  <c r="E61" i="3" s="1"/>
  <c r="G61" i="3" a="1"/>
  <c r="G61" i="3" s="1"/>
  <c r="D61" i="3" a="1"/>
  <c r="D61" i="3" s="1"/>
  <c r="H61" i="3" a="1"/>
  <c r="H61" i="3" s="1"/>
  <c r="A62" i="3"/>
  <c r="D61" i="6" a="1"/>
  <c r="D61" i="6" s="1"/>
  <c r="E61" i="6" a="1"/>
  <c r="E61" i="6" s="1"/>
  <c r="A62" i="6"/>
  <c r="H61" i="6" a="1"/>
  <c r="H61" i="6" s="1"/>
  <c r="G61" i="6" a="1"/>
  <c r="G61" i="6" s="1"/>
  <c r="F61" i="6" a="1"/>
  <c r="F61" i="6" s="1"/>
  <c r="E61" i="12" a="1"/>
  <c r="E61" i="12" s="1"/>
  <c r="D61" i="12" a="1"/>
  <c r="D61" i="12" s="1"/>
  <c r="A62" i="12"/>
  <c r="F61" i="12" a="1"/>
  <c r="F61" i="12" s="1"/>
  <c r="H61" i="12" a="1"/>
  <c r="H61" i="12" s="1"/>
  <c r="G61" i="12" a="1"/>
  <c r="G61" i="12" s="1"/>
  <c r="D61" i="13" a="1"/>
  <c r="D61" i="13" s="1"/>
  <c r="H61" i="13" a="1"/>
  <c r="H61" i="13" s="1"/>
  <c r="A62" i="13"/>
  <c r="G61" i="13" a="1"/>
  <c r="G61" i="13" s="1"/>
  <c r="F61" i="13" a="1"/>
  <c r="F61" i="13" s="1"/>
  <c r="E61" i="13" a="1"/>
  <c r="E61" i="13" s="1"/>
  <c r="E61" i="11" a="1"/>
  <c r="E61" i="11" s="1"/>
  <c r="D61" i="11" a="1"/>
  <c r="D61" i="11" s="1"/>
  <c r="A62" i="11"/>
  <c r="H61" i="11" a="1"/>
  <c r="H61" i="11" s="1"/>
  <c r="G61" i="11" a="1"/>
  <c r="G61" i="11" s="1"/>
  <c r="F61" i="11" a="1"/>
  <c r="F61" i="11" s="1"/>
  <c r="A62" i="17"/>
  <c r="D61" i="17" a="1"/>
  <c r="D61" i="17" s="1"/>
  <c r="H61" i="17" a="1"/>
  <c r="H61" i="17" s="1"/>
  <c r="G61" i="17" a="1"/>
  <c r="G61" i="17" s="1"/>
  <c r="F61" i="17" a="1"/>
  <c r="F61" i="17" s="1"/>
  <c r="E61" i="17" a="1"/>
  <c r="E61" i="17" s="1"/>
  <c r="F156" i="25" a="1"/>
  <c r="F156" i="25" s="1"/>
  <c r="E156" i="25" a="1"/>
  <c r="E156" i="25" s="1"/>
  <c r="C156" i="25" a="1"/>
  <c r="C156" i="25" s="1"/>
  <c r="A157" i="25"/>
  <c r="H63" i="7" a="1"/>
  <c r="H63" i="7" s="1"/>
  <c r="G63" i="7" a="1"/>
  <c r="G63" i="7" s="1"/>
  <c r="F63" i="7" a="1"/>
  <c r="F63" i="7" s="1"/>
  <c r="E63" i="7" a="1"/>
  <c r="E63" i="7" s="1"/>
  <c r="D63" i="7" a="1"/>
  <c r="D63" i="7" s="1"/>
  <c r="H63" i="15" a="1"/>
  <c r="H63" i="15" s="1"/>
  <c r="G63" i="15" a="1"/>
  <c r="G63" i="15" s="1"/>
  <c r="F63" i="15" a="1"/>
  <c r="F63" i="15" s="1"/>
  <c r="E63" i="15" a="1"/>
  <c r="E63" i="15" s="1"/>
  <c r="D63" i="15" a="1"/>
  <c r="D63" i="15" s="1"/>
  <c r="H63" i="16" a="1"/>
  <c r="H63" i="16" s="1"/>
  <c r="G63" i="16" a="1"/>
  <c r="G63" i="16" s="1"/>
  <c r="F63" i="16" a="1"/>
  <c r="F63" i="16" s="1"/>
  <c r="E63" i="16" a="1"/>
  <c r="E63" i="16" s="1"/>
  <c r="D63" i="16" a="1"/>
  <c r="D63" i="16" s="1"/>
  <c r="H63" i="10" a="1"/>
  <c r="H63" i="10" s="1"/>
  <c r="G63" i="10" a="1"/>
  <c r="G63" i="10" s="1"/>
  <c r="F63" i="10" a="1"/>
  <c r="F63" i="10" s="1"/>
  <c r="E63" i="10" a="1"/>
  <c r="E63" i="10" s="1"/>
  <c r="D63" i="10" a="1"/>
  <c r="D63" i="10" s="1"/>
  <c r="A64" i="16"/>
  <c r="A64" i="7"/>
  <c r="A64" i="15"/>
  <c r="A64" i="10"/>
  <c r="F64" i="9" l="1" a="1"/>
  <c r="F64" i="9" s="1"/>
  <c r="G64" i="9" a="1"/>
  <c r="G64" i="9" s="1"/>
  <c r="A65" i="9"/>
  <c r="F65" i="9" s="1" a="1"/>
  <c r="F65" i="9" s="1"/>
  <c r="H64" i="9" a="1"/>
  <c r="H64" i="9" s="1"/>
  <c r="D64" i="9" a="1"/>
  <c r="D64" i="9" s="1"/>
  <c r="A398" i="25"/>
  <c r="E397" i="25" a="1"/>
  <c r="E397" i="25" s="1"/>
  <c r="C397" i="25" a="1"/>
  <c r="C397" i="25" s="1"/>
  <c r="F397" i="25" a="1"/>
  <c r="F397" i="25" s="1"/>
  <c r="F62" i="3" a="1"/>
  <c r="F62" i="3" s="1"/>
  <c r="E62" i="3" a="1"/>
  <c r="E62" i="3" s="1"/>
  <c r="A63" i="3"/>
  <c r="D62" i="3" a="1"/>
  <c r="D62" i="3" s="1"/>
  <c r="G62" i="3" a="1"/>
  <c r="G62" i="3" s="1"/>
  <c r="H62" i="3" a="1"/>
  <c r="H62" i="3" s="1"/>
  <c r="G62" i="18" a="1"/>
  <c r="G62" i="18" s="1"/>
  <c r="F62" i="18" a="1"/>
  <c r="F62" i="18" s="1"/>
  <c r="A63" i="18"/>
  <c r="E62" i="18" a="1"/>
  <c r="E62" i="18" s="1"/>
  <c r="D62" i="18" a="1"/>
  <c r="D62" i="18" s="1"/>
  <c r="H62" i="18" a="1"/>
  <c r="H62" i="18" s="1"/>
  <c r="E62" i="11" a="1"/>
  <c r="E62" i="11" s="1"/>
  <c r="D62" i="11" a="1"/>
  <c r="D62" i="11" s="1"/>
  <c r="G62" i="11" a="1"/>
  <c r="G62" i="11" s="1"/>
  <c r="H62" i="11" a="1"/>
  <c r="H62" i="11" s="1"/>
  <c r="A63" i="11"/>
  <c r="F62" i="11" a="1"/>
  <c r="F62" i="11" s="1"/>
  <c r="F62" i="13" a="1"/>
  <c r="F62" i="13" s="1"/>
  <c r="E62" i="13" a="1"/>
  <c r="E62" i="13" s="1"/>
  <c r="A63" i="13"/>
  <c r="H62" i="13" a="1"/>
  <c r="H62" i="13" s="1"/>
  <c r="D62" i="13" a="1"/>
  <c r="D62" i="13" s="1"/>
  <c r="G62" i="13" a="1"/>
  <c r="G62" i="13" s="1"/>
  <c r="D62" i="12" a="1"/>
  <c r="D62" i="12" s="1"/>
  <c r="E62" i="12" a="1"/>
  <c r="E62" i="12" s="1"/>
  <c r="H62" i="12" a="1"/>
  <c r="H62" i="12" s="1"/>
  <c r="A63" i="12"/>
  <c r="F62" i="12" a="1"/>
  <c r="F62" i="12" s="1"/>
  <c r="G62" i="12" a="1"/>
  <c r="G62" i="12" s="1"/>
  <c r="D62" i="6" a="1"/>
  <c r="D62" i="6" s="1"/>
  <c r="H62" i="6" a="1"/>
  <c r="H62" i="6" s="1"/>
  <c r="E62" i="6" a="1"/>
  <c r="E62" i="6" s="1"/>
  <c r="G62" i="6" a="1"/>
  <c r="G62" i="6" s="1"/>
  <c r="A63" i="6"/>
  <c r="F62" i="6" a="1"/>
  <c r="F62" i="6" s="1"/>
  <c r="E62" i="8" a="1"/>
  <c r="E62" i="8" s="1"/>
  <c r="D62" i="8" a="1"/>
  <c r="D62" i="8" s="1"/>
  <c r="A63" i="8"/>
  <c r="F62" i="8" a="1"/>
  <c r="F62" i="8" s="1"/>
  <c r="H62" i="8" a="1"/>
  <c r="H62" i="8" s="1"/>
  <c r="G62" i="8" a="1"/>
  <c r="G62" i="8" s="1"/>
  <c r="E62" i="4" a="1"/>
  <c r="E62" i="4" s="1"/>
  <c r="D62" i="4" a="1"/>
  <c r="D62" i="4" s="1"/>
  <c r="G62" i="4" a="1"/>
  <c r="G62" i="4" s="1"/>
  <c r="F62" i="4" a="1"/>
  <c r="F62" i="4" s="1"/>
  <c r="A63" i="4"/>
  <c r="H62" i="4" a="1"/>
  <c r="H62" i="4" s="1"/>
  <c r="D62" i="14" a="1"/>
  <c r="D62" i="14" s="1"/>
  <c r="A63" i="14"/>
  <c r="E62" i="14" a="1"/>
  <c r="E62" i="14" s="1"/>
  <c r="H62" i="14" a="1"/>
  <c r="H62" i="14" s="1"/>
  <c r="G62" i="14" a="1"/>
  <c r="G62" i="14" s="1"/>
  <c r="F62" i="14" a="1"/>
  <c r="F62" i="14" s="1"/>
  <c r="G62" i="5" a="1"/>
  <c r="G62" i="5" s="1"/>
  <c r="F62" i="5" a="1"/>
  <c r="F62" i="5" s="1"/>
  <c r="A63" i="5"/>
  <c r="H62" i="5" a="1"/>
  <c r="H62" i="5" s="1"/>
  <c r="E62" i="5" a="1"/>
  <c r="E62" i="5" s="1"/>
  <c r="D62" i="5" a="1"/>
  <c r="D62" i="5" s="1"/>
  <c r="D62" i="17" a="1"/>
  <c r="D62" i="17" s="1"/>
  <c r="H62" i="17" a="1"/>
  <c r="H62" i="17" s="1"/>
  <c r="G62" i="17" a="1"/>
  <c r="G62" i="17" s="1"/>
  <c r="F62" i="17" a="1"/>
  <c r="F62" i="17" s="1"/>
  <c r="A63" i="17"/>
  <c r="E62" i="17" a="1"/>
  <c r="E62" i="17" s="1"/>
  <c r="F157" i="25" a="1"/>
  <c r="F157" i="25" s="1"/>
  <c r="E157" i="25" a="1"/>
  <c r="E157" i="25" s="1"/>
  <c r="C157" i="25" a="1"/>
  <c r="C157" i="25" s="1"/>
  <c r="A158" i="25"/>
  <c r="H64" i="10" a="1"/>
  <c r="H64" i="10" s="1"/>
  <c r="G64" i="10" a="1"/>
  <c r="G64" i="10" s="1"/>
  <c r="F64" i="10" a="1"/>
  <c r="F64" i="10" s="1"/>
  <c r="E64" i="10" a="1"/>
  <c r="E64" i="10" s="1"/>
  <c r="D64" i="10" a="1"/>
  <c r="D64" i="10" s="1"/>
  <c r="H64" i="15" a="1"/>
  <c r="H64" i="15" s="1"/>
  <c r="G64" i="15" a="1"/>
  <c r="G64" i="15" s="1"/>
  <c r="F64" i="15" a="1"/>
  <c r="F64" i="15" s="1"/>
  <c r="E64" i="15" a="1"/>
  <c r="E64" i="15" s="1"/>
  <c r="D64" i="15" a="1"/>
  <c r="D64" i="15" s="1"/>
  <c r="H64" i="7" a="1"/>
  <c r="H64" i="7" s="1"/>
  <c r="G64" i="7" a="1"/>
  <c r="G64" i="7" s="1"/>
  <c r="F64" i="7" a="1"/>
  <c r="F64" i="7" s="1"/>
  <c r="E64" i="7" a="1"/>
  <c r="E64" i="7" s="1"/>
  <c r="D64" i="7" a="1"/>
  <c r="D64" i="7" s="1"/>
  <c r="H64" i="16" a="1"/>
  <c r="H64" i="16" s="1"/>
  <c r="G64" i="16" a="1"/>
  <c r="G64" i="16" s="1"/>
  <c r="F64" i="16" a="1"/>
  <c r="F64" i="16" s="1"/>
  <c r="E64" i="16" a="1"/>
  <c r="E64" i="16" s="1"/>
  <c r="D64" i="16" a="1"/>
  <c r="D64" i="16" s="1"/>
  <c r="A65" i="16"/>
  <c r="A65" i="10"/>
  <c r="A65" i="15"/>
  <c r="A65" i="7"/>
  <c r="D65" i="9" l="1" a="1"/>
  <c r="D65" i="9" s="1"/>
  <c r="H65" i="9" a="1"/>
  <c r="H65" i="9" s="1"/>
  <c r="A66" i="9"/>
  <c r="G66" i="9" s="1" a="1"/>
  <c r="G66" i="9" s="1"/>
  <c r="E65" i="9" a="1"/>
  <c r="E65" i="9" s="1"/>
  <c r="G65" i="9" a="1"/>
  <c r="G65" i="9" s="1"/>
  <c r="A399" i="25"/>
  <c r="F398" i="25" a="1"/>
  <c r="F398" i="25" s="1"/>
  <c r="E398" i="25" a="1"/>
  <c r="E398" i="25" s="1"/>
  <c r="C398" i="25" a="1"/>
  <c r="C398" i="25" s="1"/>
  <c r="E63" i="17" a="1"/>
  <c r="E63" i="17" s="1"/>
  <c r="A64" i="17"/>
  <c r="F63" i="17" a="1"/>
  <c r="F63" i="17" s="1"/>
  <c r="D63" i="17" a="1"/>
  <c r="D63" i="17" s="1"/>
  <c r="H63" i="17" a="1"/>
  <c r="H63" i="17" s="1"/>
  <c r="G63" i="17" a="1"/>
  <c r="G63" i="17" s="1"/>
  <c r="G63" i="4" a="1"/>
  <c r="G63" i="4" s="1"/>
  <c r="A64" i="4"/>
  <c r="F63" i="4" a="1"/>
  <c r="F63" i="4" s="1"/>
  <c r="E63" i="4" a="1"/>
  <c r="E63" i="4" s="1"/>
  <c r="H63" i="4" a="1"/>
  <c r="H63" i="4" s="1"/>
  <c r="D63" i="4" a="1"/>
  <c r="D63" i="4" s="1"/>
  <c r="E63" i="6" a="1"/>
  <c r="E63" i="6" s="1"/>
  <c r="H63" i="6" a="1"/>
  <c r="H63" i="6" s="1"/>
  <c r="F63" i="6" a="1"/>
  <c r="F63" i="6" s="1"/>
  <c r="D63" i="6" a="1"/>
  <c r="D63" i="6" s="1"/>
  <c r="G63" i="6" a="1"/>
  <c r="G63" i="6" s="1"/>
  <c r="A64" i="6"/>
  <c r="E63" i="11" a="1"/>
  <c r="E63" i="11" s="1"/>
  <c r="D63" i="11" a="1"/>
  <c r="D63" i="11" s="1"/>
  <c r="A64" i="11"/>
  <c r="H63" i="11" a="1"/>
  <c r="H63" i="11" s="1"/>
  <c r="F63" i="11" a="1"/>
  <c r="F63" i="11" s="1"/>
  <c r="G63" i="11" a="1"/>
  <c r="G63" i="11" s="1"/>
  <c r="D63" i="12" a="1"/>
  <c r="D63" i="12" s="1"/>
  <c r="A64" i="12"/>
  <c r="G63" i="12" a="1"/>
  <c r="G63" i="12" s="1"/>
  <c r="H63" i="12" a="1"/>
  <c r="H63" i="12" s="1"/>
  <c r="F63" i="12" a="1"/>
  <c r="F63" i="12" s="1"/>
  <c r="E63" i="12" a="1"/>
  <c r="E63" i="12" s="1"/>
  <c r="F63" i="5" a="1"/>
  <c r="F63" i="5" s="1"/>
  <c r="E63" i="5" a="1"/>
  <c r="E63" i="5" s="1"/>
  <c r="D63" i="5" a="1"/>
  <c r="D63" i="5" s="1"/>
  <c r="G63" i="5" a="1"/>
  <c r="G63" i="5" s="1"/>
  <c r="H63" i="5" a="1"/>
  <c r="H63" i="5" s="1"/>
  <c r="A64" i="5"/>
  <c r="F63" i="8" a="1"/>
  <c r="F63" i="8" s="1"/>
  <c r="A64" i="8"/>
  <c r="E63" i="8" a="1"/>
  <c r="E63" i="8" s="1"/>
  <c r="D63" i="8" a="1"/>
  <c r="D63" i="8" s="1"/>
  <c r="G63" i="8" a="1"/>
  <c r="G63" i="8" s="1"/>
  <c r="H63" i="8" a="1"/>
  <c r="H63" i="8" s="1"/>
  <c r="A64" i="13"/>
  <c r="H63" i="13" a="1"/>
  <c r="H63" i="13" s="1"/>
  <c r="G63" i="13" a="1"/>
  <c r="G63" i="13" s="1"/>
  <c r="F63" i="13" a="1"/>
  <c r="F63" i="13" s="1"/>
  <c r="E63" i="13" a="1"/>
  <c r="E63" i="13" s="1"/>
  <c r="D63" i="13" a="1"/>
  <c r="D63" i="13" s="1"/>
  <c r="D63" i="18" a="1"/>
  <c r="D63" i="18" s="1"/>
  <c r="E63" i="18" a="1"/>
  <c r="E63" i="18" s="1"/>
  <c r="H63" i="18" a="1"/>
  <c r="H63" i="18" s="1"/>
  <c r="A64" i="18"/>
  <c r="F63" i="18" a="1"/>
  <c r="F63" i="18" s="1"/>
  <c r="G63" i="18" a="1"/>
  <c r="G63" i="18" s="1"/>
  <c r="D63" i="3" a="1"/>
  <c r="D63" i="3" s="1"/>
  <c r="A64" i="3"/>
  <c r="H63" i="3" a="1"/>
  <c r="H63" i="3" s="1"/>
  <c r="G63" i="3" a="1"/>
  <c r="G63" i="3" s="1"/>
  <c r="F63" i="3" a="1"/>
  <c r="F63" i="3" s="1"/>
  <c r="E63" i="3" a="1"/>
  <c r="E63" i="3" s="1"/>
  <c r="H63" i="14" a="1"/>
  <c r="H63" i="14" s="1"/>
  <c r="G63" i="14" a="1"/>
  <c r="G63" i="14" s="1"/>
  <c r="E63" i="14" a="1"/>
  <c r="E63" i="14" s="1"/>
  <c r="D63" i="14" a="1"/>
  <c r="D63" i="14" s="1"/>
  <c r="F63" i="14" a="1"/>
  <c r="F63" i="14" s="1"/>
  <c r="A64" i="14"/>
  <c r="F158" i="25" a="1"/>
  <c r="F158" i="25" s="1"/>
  <c r="E158" i="25" a="1"/>
  <c r="E158" i="25" s="1"/>
  <c r="C158" i="25" a="1"/>
  <c r="C158" i="25" s="1"/>
  <c r="A159" i="25"/>
  <c r="H65" i="7" a="1"/>
  <c r="H65" i="7" s="1"/>
  <c r="G65" i="7" a="1"/>
  <c r="G65" i="7" s="1"/>
  <c r="F65" i="7" a="1"/>
  <c r="F65" i="7" s="1"/>
  <c r="E65" i="7" a="1"/>
  <c r="E65" i="7" s="1"/>
  <c r="D65" i="7" a="1"/>
  <c r="D65" i="7" s="1"/>
  <c r="H65" i="15" a="1"/>
  <c r="H65" i="15" s="1"/>
  <c r="G65" i="15" a="1"/>
  <c r="G65" i="15" s="1"/>
  <c r="F65" i="15" a="1"/>
  <c r="F65" i="15" s="1"/>
  <c r="E65" i="15" a="1"/>
  <c r="E65" i="15" s="1"/>
  <c r="D65" i="15" a="1"/>
  <c r="D65" i="15" s="1"/>
  <c r="H65" i="10" a="1"/>
  <c r="H65" i="10" s="1"/>
  <c r="G65" i="10" a="1"/>
  <c r="G65" i="10" s="1"/>
  <c r="F65" i="10" a="1"/>
  <c r="F65" i="10" s="1"/>
  <c r="E65" i="10" a="1"/>
  <c r="E65" i="10" s="1"/>
  <c r="D65" i="10" a="1"/>
  <c r="D65" i="10" s="1"/>
  <c r="H65" i="16" a="1"/>
  <c r="H65" i="16" s="1"/>
  <c r="G65" i="16" a="1"/>
  <c r="G65" i="16" s="1"/>
  <c r="F65" i="16" a="1"/>
  <c r="F65" i="16" s="1"/>
  <c r="E65" i="16" a="1"/>
  <c r="E65" i="16" s="1"/>
  <c r="D65" i="16" a="1"/>
  <c r="D65" i="16" s="1"/>
  <c r="A66" i="16"/>
  <c r="A66" i="15"/>
  <c r="A66" i="7"/>
  <c r="A66" i="10"/>
  <c r="A67" i="9" l="1"/>
  <c r="H67" i="9" s="1" a="1"/>
  <c r="H67" i="9" s="1"/>
  <c r="D66" i="9" a="1"/>
  <c r="D66" i="9" s="1"/>
  <c r="E66" i="9" a="1"/>
  <c r="E66" i="9" s="1"/>
  <c r="F66" i="9" a="1"/>
  <c r="F66" i="9" s="1"/>
  <c r="H66" i="9" a="1"/>
  <c r="H66" i="9" s="1"/>
  <c r="A401" i="25"/>
  <c r="E399" i="25" a="1"/>
  <c r="E399" i="25" s="1"/>
  <c r="F399" i="25" a="1"/>
  <c r="F399" i="25" s="1"/>
  <c r="C399" i="25" a="1"/>
  <c r="C399" i="25" s="1"/>
  <c r="D64" i="18" a="1"/>
  <c r="D64" i="18" s="1"/>
  <c r="A65" i="18"/>
  <c r="G64" i="18" a="1"/>
  <c r="G64" i="18" s="1"/>
  <c r="H64" i="18" a="1"/>
  <c r="H64" i="18" s="1"/>
  <c r="E64" i="18" a="1"/>
  <c r="E64" i="18" s="1"/>
  <c r="F64" i="18" a="1"/>
  <c r="F64" i="18" s="1"/>
  <c r="E64" i="11" a="1"/>
  <c r="E64" i="11" s="1"/>
  <c r="H64" i="11" a="1"/>
  <c r="H64" i="11" s="1"/>
  <c r="D64" i="11" a="1"/>
  <c r="D64" i="11" s="1"/>
  <c r="A65" i="11"/>
  <c r="G64" i="11" a="1"/>
  <c r="G64" i="11" s="1"/>
  <c r="F64" i="11" a="1"/>
  <c r="F64" i="11" s="1"/>
  <c r="G64" i="6" a="1"/>
  <c r="G64" i="6" s="1"/>
  <c r="A65" i="6"/>
  <c r="F64" i="6" a="1"/>
  <c r="F64" i="6" s="1"/>
  <c r="E64" i="6" a="1"/>
  <c r="E64" i="6" s="1"/>
  <c r="D64" i="6" a="1"/>
  <c r="D64" i="6" s="1"/>
  <c r="H64" i="6" a="1"/>
  <c r="H64" i="6" s="1"/>
  <c r="G64" i="3" a="1"/>
  <c r="G64" i="3" s="1"/>
  <c r="A65" i="3"/>
  <c r="H64" i="3" a="1"/>
  <c r="H64" i="3" s="1"/>
  <c r="F64" i="3" a="1"/>
  <c r="F64" i="3" s="1"/>
  <c r="E64" i="3" a="1"/>
  <c r="E64" i="3" s="1"/>
  <c r="D64" i="3" a="1"/>
  <c r="D64" i="3" s="1"/>
  <c r="H64" i="8" a="1"/>
  <c r="H64" i="8" s="1"/>
  <c r="G64" i="8" a="1"/>
  <c r="G64" i="8" s="1"/>
  <c r="A65" i="8"/>
  <c r="F64" i="8" a="1"/>
  <c r="F64" i="8" s="1"/>
  <c r="E64" i="8" a="1"/>
  <c r="E64" i="8" s="1"/>
  <c r="D64" i="8" a="1"/>
  <c r="D64" i="8" s="1"/>
  <c r="D64" i="12" a="1"/>
  <c r="D64" i="12" s="1"/>
  <c r="H64" i="12" a="1"/>
  <c r="H64" i="12" s="1"/>
  <c r="E64" i="12" a="1"/>
  <c r="E64" i="12" s="1"/>
  <c r="G64" i="12" a="1"/>
  <c r="G64" i="12" s="1"/>
  <c r="F64" i="12" a="1"/>
  <c r="F64" i="12" s="1"/>
  <c r="A65" i="12"/>
  <c r="F64" i="4" a="1"/>
  <c r="F64" i="4" s="1"/>
  <c r="G64" i="4" a="1"/>
  <c r="G64" i="4" s="1"/>
  <c r="E64" i="4" a="1"/>
  <c r="E64" i="4" s="1"/>
  <c r="A65" i="4"/>
  <c r="D64" i="4" a="1"/>
  <c r="D64" i="4" s="1"/>
  <c r="H64" i="4" a="1"/>
  <c r="H64" i="4" s="1"/>
  <c r="D64" i="17" a="1"/>
  <c r="D64" i="17" s="1"/>
  <c r="A65" i="17"/>
  <c r="H64" i="17" a="1"/>
  <c r="H64" i="17" s="1"/>
  <c r="G64" i="17" a="1"/>
  <c r="G64" i="17" s="1"/>
  <c r="E64" i="17" a="1"/>
  <c r="E64" i="17" s="1"/>
  <c r="F64" i="17" a="1"/>
  <c r="F64" i="17" s="1"/>
  <c r="G64" i="14" a="1"/>
  <c r="G64" i="14" s="1"/>
  <c r="F64" i="14" a="1"/>
  <c r="F64" i="14" s="1"/>
  <c r="A65" i="14"/>
  <c r="H64" i="14" a="1"/>
  <c r="H64" i="14" s="1"/>
  <c r="E64" i="14" a="1"/>
  <c r="E64" i="14" s="1"/>
  <c r="D64" i="14" a="1"/>
  <c r="D64" i="14" s="1"/>
  <c r="G64" i="5" a="1"/>
  <c r="G64" i="5" s="1"/>
  <c r="A65" i="5"/>
  <c r="F64" i="5" a="1"/>
  <c r="F64" i="5" s="1"/>
  <c r="D64" i="5" a="1"/>
  <c r="D64" i="5" s="1"/>
  <c r="E64" i="5" a="1"/>
  <c r="E64" i="5" s="1"/>
  <c r="H64" i="5" a="1"/>
  <c r="H64" i="5" s="1"/>
  <c r="D64" i="13" a="1"/>
  <c r="D64" i="13" s="1"/>
  <c r="H64" i="13" a="1"/>
  <c r="H64" i="13" s="1"/>
  <c r="G64" i="13" a="1"/>
  <c r="G64" i="13" s="1"/>
  <c r="F64" i="13" a="1"/>
  <c r="F64" i="13" s="1"/>
  <c r="E64" i="13" a="1"/>
  <c r="E64" i="13" s="1"/>
  <c r="A65" i="13"/>
  <c r="A197" i="25"/>
  <c r="C197" i="25" s="1" a="1"/>
  <c r="C197" i="25" s="1"/>
  <c r="F159" i="25" a="1"/>
  <c r="F159" i="25" s="1"/>
  <c r="E159" i="25" a="1"/>
  <c r="E159" i="25" s="1"/>
  <c r="C159" i="25" a="1"/>
  <c r="C159" i="25" s="1"/>
  <c r="A160" i="25"/>
  <c r="H66" i="10" a="1"/>
  <c r="H66" i="10" s="1"/>
  <c r="G66" i="10" a="1"/>
  <c r="G66" i="10" s="1"/>
  <c r="F66" i="10" a="1"/>
  <c r="F66" i="10" s="1"/>
  <c r="E66" i="10" a="1"/>
  <c r="E66" i="10" s="1"/>
  <c r="D66" i="10" a="1"/>
  <c r="D66" i="10" s="1"/>
  <c r="H66" i="7" a="1"/>
  <c r="H66" i="7" s="1"/>
  <c r="G66" i="7" a="1"/>
  <c r="G66" i="7" s="1"/>
  <c r="F66" i="7" a="1"/>
  <c r="F66" i="7" s="1"/>
  <c r="E66" i="7" a="1"/>
  <c r="E66" i="7" s="1"/>
  <c r="D66" i="7" a="1"/>
  <c r="D66" i="7" s="1"/>
  <c r="H66" i="15" a="1"/>
  <c r="H66" i="15" s="1"/>
  <c r="G66" i="15" a="1"/>
  <c r="G66" i="15" s="1"/>
  <c r="F66" i="15" a="1"/>
  <c r="F66" i="15" s="1"/>
  <c r="E66" i="15" a="1"/>
  <c r="E66" i="15" s="1"/>
  <c r="D66" i="15" a="1"/>
  <c r="D66" i="15" s="1"/>
  <c r="H66" i="16" a="1"/>
  <c r="H66" i="16" s="1"/>
  <c r="G66" i="16" a="1"/>
  <c r="G66" i="16" s="1"/>
  <c r="F66" i="16" a="1"/>
  <c r="F66" i="16" s="1"/>
  <c r="E66" i="16" a="1"/>
  <c r="E66" i="16" s="1"/>
  <c r="D66" i="16" a="1"/>
  <c r="D66" i="16" s="1"/>
  <c r="A67" i="15"/>
  <c r="A67" i="7"/>
  <c r="A67" i="16"/>
  <c r="A67" i="10"/>
  <c r="D67" i="9" l="1" a="1"/>
  <c r="D67" i="9" s="1"/>
  <c r="E67" i="9" a="1"/>
  <c r="E67" i="9" s="1"/>
  <c r="F67" i="9" a="1"/>
  <c r="F67" i="9" s="1"/>
  <c r="G67" i="9" a="1"/>
  <c r="G67" i="9" s="1"/>
  <c r="A68" i="9"/>
  <c r="H68" i="9" s="1" a="1"/>
  <c r="H68" i="9" s="1"/>
  <c r="A402" i="25"/>
  <c r="F401" i="25" a="1"/>
  <c r="F401" i="25" s="1"/>
  <c r="E401" i="25" a="1"/>
  <c r="E401" i="25" s="1"/>
  <c r="C401" i="25" a="1"/>
  <c r="C401" i="25" s="1"/>
  <c r="F65" i="12" a="1"/>
  <c r="F65" i="12" s="1"/>
  <c r="E65" i="12" a="1"/>
  <c r="E65" i="12" s="1"/>
  <c r="A66" i="12"/>
  <c r="D65" i="12" a="1"/>
  <c r="D65" i="12" s="1"/>
  <c r="G65" i="12" a="1"/>
  <c r="G65" i="12" s="1"/>
  <c r="H65" i="12" a="1"/>
  <c r="H65" i="12" s="1"/>
  <c r="E65" i="11" a="1"/>
  <c r="E65" i="11" s="1"/>
  <c r="D65" i="11" a="1"/>
  <c r="D65" i="11" s="1"/>
  <c r="A66" i="11"/>
  <c r="F65" i="11" a="1"/>
  <c r="F65" i="11" s="1"/>
  <c r="H65" i="11" a="1"/>
  <c r="H65" i="11" s="1"/>
  <c r="G65" i="11" a="1"/>
  <c r="G65" i="11" s="1"/>
  <c r="E65" i="14" a="1"/>
  <c r="E65" i="14" s="1"/>
  <c r="A66" i="14"/>
  <c r="D65" i="14" a="1"/>
  <c r="D65" i="14" s="1"/>
  <c r="H65" i="14" a="1"/>
  <c r="H65" i="14" s="1"/>
  <c r="G65" i="14" a="1"/>
  <c r="G65" i="14" s="1"/>
  <c r="F65" i="14" a="1"/>
  <c r="F65" i="14" s="1"/>
  <c r="A66" i="8"/>
  <c r="H65" i="8" a="1"/>
  <c r="H65" i="8" s="1"/>
  <c r="G65" i="8" a="1"/>
  <c r="G65" i="8" s="1"/>
  <c r="F65" i="8" a="1"/>
  <c r="F65" i="8" s="1"/>
  <c r="D65" i="8" a="1"/>
  <c r="D65" i="8" s="1"/>
  <c r="E65" i="8" a="1"/>
  <c r="E65" i="8" s="1"/>
  <c r="D65" i="4" a="1"/>
  <c r="D65" i="4" s="1"/>
  <c r="H65" i="4" a="1"/>
  <c r="H65" i="4" s="1"/>
  <c r="E65" i="4" a="1"/>
  <c r="E65" i="4" s="1"/>
  <c r="G65" i="4" a="1"/>
  <c r="G65" i="4" s="1"/>
  <c r="A66" i="4"/>
  <c r="F65" i="4" a="1"/>
  <c r="F65" i="4" s="1"/>
  <c r="E65" i="5" a="1"/>
  <c r="E65" i="5" s="1"/>
  <c r="D65" i="5" a="1"/>
  <c r="D65" i="5" s="1"/>
  <c r="H65" i="5" a="1"/>
  <c r="H65" i="5" s="1"/>
  <c r="G65" i="5" a="1"/>
  <c r="G65" i="5" s="1"/>
  <c r="A66" i="5"/>
  <c r="F65" i="5" a="1"/>
  <c r="F65" i="5" s="1"/>
  <c r="E65" i="17" a="1"/>
  <c r="E65" i="17" s="1"/>
  <c r="D65" i="17" a="1"/>
  <c r="D65" i="17" s="1"/>
  <c r="A66" i="17"/>
  <c r="F65" i="17" a="1"/>
  <c r="F65" i="17" s="1"/>
  <c r="H65" i="17" a="1"/>
  <c r="H65" i="17" s="1"/>
  <c r="G65" i="17" a="1"/>
  <c r="G65" i="17" s="1"/>
  <c r="H65" i="3" a="1"/>
  <c r="H65" i="3" s="1"/>
  <c r="G65" i="3" a="1"/>
  <c r="G65" i="3" s="1"/>
  <c r="A66" i="3"/>
  <c r="F65" i="3" a="1"/>
  <c r="F65" i="3" s="1"/>
  <c r="E65" i="3" a="1"/>
  <c r="E65" i="3" s="1"/>
  <c r="D65" i="3" a="1"/>
  <c r="D65" i="3" s="1"/>
  <c r="D65" i="6" a="1"/>
  <c r="D65" i="6" s="1"/>
  <c r="H65" i="6" a="1"/>
  <c r="H65" i="6" s="1"/>
  <c r="G65" i="6" a="1"/>
  <c r="G65" i="6" s="1"/>
  <c r="A66" i="6"/>
  <c r="F65" i="6" a="1"/>
  <c r="F65" i="6" s="1"/>
  <c r="E65" i="6" a="1"/>
  <c r="E65" i="6" s="1"/>
  <c r="D65" i="18" a="1"/>
  <c r="D65" i="18" s="1"/>
  <c r="H65" i="18" a="1"/>
  <c r="H65" i="18" s="1"/>
  <c r="G65" i="18" a="1"/>
  <c r="G65" i="18" s="1"/>
  <c r="F65" i="18" a="1"/>
  <c r="F65" i="18" s="1"/>
  <c r="A66" i="18"/>
  <c r="E65" i="18" a="1"/>
  <c r="E65" i="18" s="1"/>
  <c r="F65" i="13" a="1"/>
  <c r="F65" i="13" s="1"/>
  <c r="G65" i="13" a="1"/>
  <c r="G65" i="13" s="1"/>
  <c r="E65" i="13" a="1"/>
  <c r="E65" i="13" s="1"/>
  <c r="D65" i="13" a="1"/>
  <c r="D65" i="13" s="1"/>
  <c r="H65" i="13" a="1"/>
  <c r="H65" i="13" s="1"/>
  <c r="A66" i="13"/>
  <c r="F160" i="25" a="1"/>
  <c r="F160" i="25" s="1"/>
  <c r="E160" i="25" a="1"/>
  <c r="E160" i="25" s="1"/>
  <c r="C160" i="25" a="1"/>
  <c r="C160" i="25" s="1"/>
  <c r="A161" i="25"/>
  <c r="H67" i="10" a="1"/>
  <c r="H67" i="10" s="1"/>
  <c r="G67" i="10" a="1"/>
  <c r="G67" i="10" s="1"/>
  <c r="F67" i="10" a="1"/>
  <c r="F67" i="10" s="1"/>
  <c r="E67" i="10" a="1"/>
  <c r="E67" i="10" s="1"/>
  <c r="D67" i="10" a="1"/>
  <c r="D67" i="10" s="1"/>
  <c r="H67" i="16" a="1"/>
  <c r="H67" i="16" s="1"/>
  <c r="G67" i="16" a="1"/>
  <c r="G67" i="16" s="1"/>
  <c r="F67" i="16" a="1"/>
  <c r="F67" i="16" s="1"/>
  <c r="E67" i="16" a="1"/>
  <c r="E67" i="16" s="1"/>
  <c r="D67" i="16" a="1"/>
  <c r="D67" i="16" s="1"/>
  <c r="H67" i="7" a="1"/>
  <c r="H67" i="7" s="1"/>
  <c r="G67" i="7" a="1"/>
  <c r="G67" i="7" s="1"/>
  <c r="F67" i="7" a="1"/>
  <c r="F67" i="7" s="1"/>
  <c r="E67" i="7" a="1"/>
  <c r="E67" i="7" s="1"/>
  <c r="D67" i="7" a="1"/>
  <c r="D67" i="7" s="1"/>
  <c r="H67" i="15" a="1"/>
  <c r="H67" i="15" s="1"/>
  <c r="G67" i="15" a="1"/>
  <c r="G67" i="15" s="1"/>
  <c r="F67" i="15" a="1"/>
  <c r="F67" i="15" s="1"/>
  <c r="E67" i="15" a="1"/>
  <c r="E67" i="15" s="1"/>
  <c r="D67" i="15" a="1"/>
  <c r="D67" i="15" s="1"/>
  <c r="A68" i="10"/>
  <c r="A68" i="7"/>
  <c r="A68" i="15"/>
  <c r="A68" i="16"/>
  <c r="E68" i="9" l="1" a="1"/>
  <c r="E68" i="9" s="1"/>
  <c r="D68" i="9" a="1"/>
  <c r="D68" i="9" s="1"/>
  <c r="A69" i="9"/>
  <c r="H69" i="9" s="1" a="1"/>
  <c r="H69" i="9" s="1"/>
  <c r="F68" i="9" a="1"/>
  <c r="F68" i="9" s="1"/>
  <c r="G68" i="9" a="1"/>
  <c r="G68" i="9" s="1"/>
  <c r="A403" i="25"/>
  <c r="C402" i="25" a="1"/>
  <c r="C402" i="25" s="1"/>
  <c r="E402" i="25" a="1"/>
  <c r="E402" i="25" s="1"/>
  <c r="F402" i="25" a="1"/>
  <c r="F402" i="25" s="1"/>
  <c r="F66" i="18" a="1"/>
  <c r="F66" i="18" s="1"/>
  <c r="E66" i="18" a="1"/>
  <c r="E66" i="18" s="1"/>
  <c r="G66" i="18" a="1"/>
  <c r="G66" i="18" s="1"/>
  <c r="D66" i="18" a="1"/>
  <c r="D66" i="18" s="1"/>
  <c r="H66" i="18" a="1"/>
  <c r="H66" i="18" s="1"/>
  <c r="A67" i="18"/>
  <c r="F66" i="5" a="1"/>
  <c r="F66" i="5" s="1"/>
  <c r="G66" i="5" a="1"/>
  <c r="G66" i="5" s="1"/>
  <c r="E66" i="5" a="1"/>
  <c r="E66" i="5" s="1"/>
  <c r="A67" i="5"/>
  <c r="D66" i="5" a="1"/>
  <c r="D66" i="5" s="1"/>
  <c r="H66" i="5" a="1"/>
  <c r="H66" i="5" s="1"/>
  <c r="E66" i="4" a="1"/>
  <c r="E66" i="4" s="1"/>
  <c r="D66" i="4" a="1"/>
  <c r="D66" i="4" s="1"/>
  <c r="H66" i="4" a="1"/>
  <c r="H66" i="4" s="1"/>
  <c r="F66" i="4" a="1"/>
  <c r="F66" i="4" s="1"/>
  <c r="A67" i="4"/>
  <c r="G66" i="4" a="1"/>
  <c r="G66" i="4" s="1"/>
  <c r="F66" i="13" a="1"/>
  <c r="F66" i="13" s="1"/>
  <c r="A67" i="13"/>
  <c r="D66" i="13" a="1"/>
  <c r="D66" i="13" s="1"/>
  <c r="E66" i="13" a="1"/>
  <c r="E66" i="13" s="1"/>
  <c r="G66" i="13" a="1"/>
  <c r="G66" i="13" s="1"/>
  <c r="H66" i="13" a="1"/>
  <c r="H66" i="13" s="1"/>
  <c r="G66" i="6" a="1"/>
  <c r="G66" i="6" s="1"/>
  <c r="F66" i="6" a="1"/>
  <c r="F66" i="6" s="1"/>
  <c r="A67" i="6"/>
  <c r="E66" i="6" a="1"/>
  <c r="E66" i="6" s="1"/>
  <c r="D66" i="6" a="1"/>
  <c r="D66" i="6" s="1"/>
  <c r="H66" i="6" a="1"/>
  <c r="H66" i="6" s="1"/>
  <c r="D66" i="3" a="1"/>
  <c r="D66" i="3" s="1"/>
  <c r="A67" i="3"/>
  <c r="G66" i="3" a="1"/>
  <c r="G66" i="3" s="1"/>
  <c r="E66" i="3" a="1"/>
  <c r="E66" i="3" s="1"/>
  <c r="H66" i="3" a="1"/>
  <c r="H66" i="3" s="1"/>
  <c r="F66" i="3" a="1"/>
  <c r="F66" i="3" s="1"/>
  <c r="D66" i="17" a="1"/>
  <c r="D66" i="17" s="1"/>
  <c r="G66" i="17" a="1"/>
  <c r="G66" i="17" s="1"/>
  <c r="H66" i="17" a="1"/>
  <c r="H66" i="17" s="1"/>
  <c r="F66" i="17" a="1"/>
  <c r="F66" i="17" s="1"/>
  <c r="A67" i="17"/>
  <c r="E66" i="17" a="1"/>
  <c r="E66" i="17" s="1"/>
  <c r="D66" i="11" a="1"/>
  <c r="D66" i="11" s="1"/>
  <c r="H66" i="11" a="1"/>
  <c r="H66" i="11" s="1"/>
  <c r="G66" i="11" a="1"/>
  <c r="G66" i="11" s="1"/>
  <c r="F66" i="11" a="1"/>
  <c r="F66" i="11" s="1"/>
  <c r="A67" i="11"/>
  <c r="E66" i="11" a="1"/>
  <c r="E66" i="11" s="1"/>
  <c r="A67" i="12"/>
  <c r="H66" i="12" a="1"/>
  <c r="H66" i="12" s="1"/>
  <c r="F66" i="12" a="1"/>
  <c r="F66" i="12" s="1"/>
  <c r="D66" i="12" a="1"/>
  <c r="D66" i="12" s="1"/>
  <c r="G66" i="12" a="1"/>
  <c r="G66" i="12" s="1"/>
  <c r="E66" i="12" a="1"/>
  <c r="E66" i="12" s="1"/>
  <c r="H66" i="14" a="1"/>
  <c r="H66" i="14" s="1"/>
  <c r="G66" i="14" a="1"/>
  <c r="G66" i="14" s="1"/>
  <c r="A67" i="14"/>
  <c r="F66" i="14" a="1"/>
  <c r="F66" i="14" s="1"/>
  <c r="E66" i="14" a="1"/>
  <c r="E66" i="14" s="1"/>
  <c r="D66" i="14" a="1"/>
  <c r="D66" i="14" s="1"/>
  <c r="H66" i="8" a="1"/>
  <c r="H66" i="8" s="1"/>
  <c r="G66" i="8" a="1"/>
  <c r="G66" i="8" s="1"/>
  <c r="E66" i="8" a="1"/>
  <c r="E66" i="8" s="1"/>
  <c r="F66" i="8" a="1"/>
  <c r="F66" i="8" s="1"/>
  <c r="A67" i="8"/>
  <c r="D66" i="8" a="1"/>
  <c r="D66" i="8" s="1"/>
  <c r="F161" i="25" a="1"/>
  <c r="F161" i="25" s="1"/>
  <c r="E161" i="25" a="1"/>
  <c r="E161" i="25" s="1"/>
  <c r="C161" i="25" a="1"/>
  <c r="C161" i="25" s="1"/>
  <c r="H68" i="16" a="1"/>
  <c r="H68" i="16" s="1"/>
  <c r="G68" i="16" a="1"/>
  <c r="G68" i="16" s="1"/>
  <c r="F68" i="16" a="1"/>
  <c r="F68" i="16" s="1"/>
  <c r="E68" i="16" a="1"/>
  <c r="E68" i="16" s="1"/>
  <c r="D68" i="16" a="1"/>
  <c r="D68" i="16" s="1"/>
  <c r="H68" i="15" a="1"/>
  <c r="H68" i="15" s="1"/>
  <c r="G68" i="15" a="1"/>
  <c r="G68" i="15" s="1"/>
  <c r="F68" i="15" a="1"/>
  <c r="F68" i="15" s="1"/>
  <c r="E68" i="15" a="1"/>
  <c r="E68" i="15" s="1"/>
  <c r="D68" i="15" a="1"/>
  <c r="D68" i="15" s="1"/>
  <c r="H68" i="7" a="1"/>
  <c r="H68" i="7" s="1"/>
  <c r="G68" i="7" a="1"/>
  <c r="G68" i="7" s="1"/>
  <c r="F68" i="7" a="1"/>
  <c r="F68" i="7" s="1"/>
  <c r="E68" i="7" a="1"/>
  <c r="E68" i="7" s="1"/>
  <c r="D68" i="7" a="1"/>
  <c r="D68" i="7" s="1"/>
  <c r="H68" i="10" a="1"/>
  <c r="H68" i="10" s="1"/>
  <c r="G68" i="10" a="1"/>
  <c r="G68" i="10" s="1"/>
  <c r="F68" i="10" a="1"/>
  <c r="F68" i="10" s="1"/>
  <c r="E68" i="10" a="1"/>
  <c r="E68" i="10" s="1"/>
  <c r="D68" i="10" a="1"/>
  <c r="D68" i="10" s="1"/>
  <c r="A69" i="15"/>
  <c r="A69" i="16"/>
  <c r="A69" i="7"/>
  <c r="A69" i="10"/>
  <c r="A70" i="9" l="1"/>
  <c r="H70" i="9" s="1" a="1"/>
  <c r="H70" i="9" s="1"/>
  <c r="E69" i="9" a="1"/>
  <c r="E69" i="9" s="1"/>
  <c r="D69" i="9" a="1"/>
  <c r="D69" i="9" s="1"/>
  <c r="F69" i="9" a="1"/>
  <c r="F69" i="9" s="1"/>
  <c r="G69" i="9" a="1"/>
  <c r="G69" i="9" s="1"/>
  <c r="A404" i="25"/>
  <c r="F403" i="25" a="1"/>
  <c r="F403" i="25" s="1"/>
  <c r="E403" i="25" a="1"/>
  <c r="E403" i="25" s="1"/>
  <c r="C403" i="25" a="1"/>
  <c r="C403" i="25" s="1"/>
  <c r="G67" i="8" a="1"/>
  <c r="G67" i="8" s="1"/>
  <c r="F67" i="8" a="1"/>
  <c r="F67" i="8" s="1"/>
  <c r="A68" i="8"/>
  <c r="E67" i="8" a="1"/>
  <c r="E67" i="8" s="1"/>
  <c r="D67" i="8" a="1"/>
  <c r="D67" i="8" s="1"/>
  <c r="H67" i="8" a="1"/>
  <c r="H67" i="8" s="1"/>
  <c r="E67" i="11" a="1"/>
  <c r="E67" i="11" s="1"/>
  <c r="D67" i="11" a="1"/>
  <c r="D67" i="11" s="1"/>
  <c r="A68" i="11"/>
  <c r="H67" i="11" a="1"/>
  <c r="H67" i="11" s="1"/>
  <c r="G67" i="11" a="1"/>
  <c r="G67" i="11" s="1"/>
  <c r="F67" i="11" a="1"/>
  <c r="F67" i="11" s="1"/>
  <c r="E67" i="17" a="1"/>
  <c r="E67" i="17" s="1"/>
  <c r="G67" i="17" a="1"/>
  <c r="G67" i="17" s="1"/>
  <c r="D67" i="17" a="1"/>
  <c r="D67" i="17" s="1"/>
  <c r="F67" i="17" a="1"/>
  <c r="F67" i="17" s="1"/>
  <c r="A68" i="17"/>
  <c r="H67" i="17" a="1"/>
  <c r="H67" i="17" s="1"/>
  <c r="D67" i="4" a="1"/>
  <c r="D67" i="4" s="1"/>
  <c r="E67" i="4" a="1"/>
  <c r="E67" i="4" s="1"/>
  <c r="H67" i="4" a="1"/>
  <c r="H67" i="4" s="1"/>
  <c r="G67" i="4" a="1"/>
  <c r="G67" i="4" s="1"/>
  <c r="F67" i="4" a="1"/>
  <c r="F67" i="4" s="1"/>
  <c r="A68" i="4"/>
  <c r="D67" i="5" a="1"/>
  <c r="D67" i="5" s="1"/>
  <c r="H67" i="5" a="1"/>
  <c r="H67" i="5" s="1"/>
  <c r="E67" i="5" a="1"/>
  <c r="E67" i="5" s="1"/>
  <c r="G67" i="5" a="1"/>
  <c r="G67" i="5" s="1"/>
  <c r="A68" i="5"/>
  <c r="F67" i="5" a="1"/>
  <c r="F67" i="5" s="1"/>
  <c r="H67" i="14" a="1"/>
  <c r="H67" i="14" s="1"/>
  <c r="G67" i="14" a="1"/>
  <c r="G67" i="14" s="1"/>
  <c r="A68" i="14"/>
  <c r="F67" i="14" a="1"/>
  <c r="F67" i="14" s="1"/>
  <c r="E67" i="14" a="1"/>
  <c r="E67" i="14" s="1"/>
  <c r="D67" i="14" a="1"/>
  <c r="D67" i="14" s="1"/>
  <c r="D67" i="6" a="1"/>
  <c r="D67" i="6" s="1"/>
  <c r="H67" i="6" a="1"/>
  <c r="H67" i="6" s="1"/>
  <c r="A68" i="6"/>
  <c r="E67" i="6" a="1"/>
  <c r="E67" i="6" s="1"/>
  <c r="G67" i="6" a="1"/>
  <c r="G67" i="6" s="1"/>
  <c r="F67" i="6" a="1"/>
  <c r="F67" i="6" s="1"/>
  <c r="E67" i="18" a="1"/>
  <c r="E67" i="18" s="1"/>
  <c r="D67" i="18" a="1"/>
  <c r="D67" i="18" s="1"/>
  <c r="F67" i="18" a="1"/>
  <c r="F67" i="18" s="1"/>
  <c r="H67" i="18" a="1"/>
  <c r="H67" i="18" s="1"/>
  <c r="A68" i="18"/>
  <c r="G67" i="18" a="1"/>
  <c r="G67" i="18" s="1"/>
  <c r="G67" i="3" a="1"/>
  <c r="G67" i="3" s="1"/>
  <c r="A68" i="3"/>
  <c r="H67" i="3" a="1"/>
  <c r="H67" i="3" s="1"/>
  <c r="F67" i="3" a="1"/>
  <c r="F67" i="3" s="1"/>
  <c r="E67" i="3" a="1"/>
  <c r="E67" i="3" s="1"/>
  <c r="D67" i="3" a="1"/>
  <c r="D67" i="3" s="1"/>
  <c r="H67" i="13" a="1"/>
  <c r="H67" i="13" s="1"/>
  <c r="G67" i="13" a="1"/>
  <c r="G67" i="13" s="1"/>
  <c r="A68" i="13"/>
  <c r="F67" i="13" a="1"/>
  <c r="F67" i="13" s="1"/>
  <c r="D67" i="13" a="1"/>
  <c r="D67" i="13" s="1"/>
  <c r="E67" i="13" a="1"/>
  <c r="E67" i="13" s="1"/>
  <c r="G67" i="12" a="1"/>
  <c r="G67" i="12" s="1"/>
  <c r="F67" i="12" a="1"/>
  <c r="F67" i="12" s="1"/>
  <c r="A68" i="12"/>
  <c r="E67" i="12" a="1"/>
  <c r="E67" i="12" s="1"/>
  <c r="D67" i="12" a="1"/>
  <c r="D67" i="12" s="1"/>
  <c r="H67" i="12" a="1"/>
  <c r="H67" i="12" s="1"/>
  <c r="F197" i="25" a="1"/>
  <c r="F197" i="25" s="1"/>
  <c r="E197" i="25" a="1"/>
  <c r="E197" i="25" s="1"/>
  <c r="A198" i="25"/>
  <c r="H69" i="10" a="1"/>
  <c r="H69" i="10" s="1"/>
  <c r="G69" i="10" a="1"/>
  <c r="G69" i="10" s="1"/>
  <c r="F69" i="10" a="1"/>
  <c r="F69" i="10" s="1"/>
  <c r="E69" i="10" a="1"/>
  <c r="E69" i="10" s="1"/>
  <c r="D69" i="10" a="1"/>
  <c r="D69" i="10" s="1"/>
  <c r="H69" i="7" a="1"/>
  <c r="H69" i="7" s="1"/>
  <c r="G69" i="7" a="1"/>
  <c r="G69" i="7" s="1"/>
  <c r="F69" i="7" a="1"/>
  <c r="F69" i="7" s="1"/>
  <c r="E69" i="7" a="1"/>
  <c r="E69" i="7" s="1"/>
  <c r="D69" i="7" a="1"/>
  <c r="D69" i="7" s="1"/>
  <c r="H69" i="16" a="1"/>
  <c r="H69" i="16" s="1"/>
  <c r="G69" i="16" a="1"/>
  <c r="G69" i="16" s="1"/>
  <c r="F69" i="16" a="1"/>
  <c r="F69" i="16" s="1"/>
  <c r="E69" i="16" a="1"/>
  <c r="E69" i="16" s="1"/>
  <c r="D69" i="16" a="1"/>
  <c r="D69" i="16" s="1"/>
  <c r="H69" i="15" a="1"/>
  <c r="H69" i="15" s="1"/>
  <c r="G69" i="15" a="1"/>
  <c r="G69" i="15" s="1"/>
  <c r="F69" i="15" a="1"/>
  <c r="F69" i="15" s="1"/>
  <c r="E69" i="15" a="1"/>
  <c r="E69" i="15" s="1"/>
  <c r="D69" i="15" a="1"/>
  <c r="D69" i="15" s="1"/>
  <c r="A70" i="16"/>
  <c r="A70" i="7"/>
  <c r="A70" i="15"/>
  <c r="A70" i="10"/>
  <c r="D70" i="9" l="1" a="1"/>
  <c r="D70" i="9" s="1"/>
  <c r="E70" i="9" a="1"/>
  <c r="E70" i="9" s="1"/>
  <c r="A71" i="9"/>
  <c r="H71" i="9" s="1" a="1"/>
  <c r="H71" i="9" s="1"/>
  <c r="F70" i="9" a="1"/>
  <c r="F70" i="9" s="1"/>
  <c r="G70" i="9" a="1"/>
  <c r="G70" i="9" s="1"/>
  <c r="A405" i="25"/>
  <c r="C404" i="25" a="1"/>
  <c r="C404" i="25" s="1"/>
  <c r="E404" i="25" a="1"/>
  <c r="E404" i="25" s="1"/>
  <c r="F404" i="25" a="1"/>
  <c r="F404" i="25" s="1"/>
  <c r="F68" i="18" a="1"/>
  <c r="F68" i="18" s="1"/>
  <c r="A69" i="18"/>
  <c r="E68" i="18" a="1"/>
  <c r="E68" i="18" s="1"/>
  <c r="D68" i="18" a="1"/>
  <c r="D68" i="18" s="1"/>
  <c r="H68" i="18" a="1"/>
  <c r="H68" i="18" s="1"/>
  <c r="G68" i="18" a="1"/>
  <c r="G68" i="18" s="1"/>
  <c r="E68" i="5" a="1"/>
  <c r="E68" i="5" s="1"/>
  <c r="D68" i="5" a="1"/>
  <c r="D68" i="5" s="1"/>
  <c r="F68" i="5" a="1"/>
  <c r="F68" i="5" s="1"/>
  <c r="H68" i="5" a="1"/>
  <c r="H68" i="5" s="1"/>
  <c r="A69" i="5"/>
  <c r="G68" i="5" a="1"/>
  <c r="G68" i="5" s="1"/>
  <c r="F68" i="17" a="1"/>
  <c r="F68" i="17" s="1"/>
  <c r="A69" i="17"/>
  <c r="E68" i="17" a="1"/>
  <c r="E68" i="17" s="1"/>
  <c r="D68" i="17" a="1"/>
  <c r="D68" i="17" s="1"/>
  <c r="G68" i="17" a="1"/>
  <c r="G68" i="17" s="1"/>
  <c r="H68" i="17" a="1"/>
  <c r="H68" i="17" s="1"/>
  <c r="F68" i="12" a="1"/>
  <c r="F68" i="12" s="1"/>
  <c r="A69" i="12"/>
  <c r="E68" i="12" a="1"/>
  <c r="E68" i="12" s="1"/>
  <c r="D68" i="12" a="1"/>
  <c r="D68" i="12" s="1"/>
  <c r="H68" i="12" a="1"/>
  <c r="H68" i="12" s="1"/>
  <c r="G68" i="12" a="1"/>
  <c r="G68" i="12" s="1"/>
  <c r="H68" i="13" a="1"/>
  <c r="H68" i="13" s="1"/>
  <c r="G68" i="13" a="1"/>
  <c r="G68" i="13" s="1"/>
  <c r="F68" i="13" a="1"/>
  <c r="F68" i="13" s="1"/>
  <c r="A69" i="13"/>
  <c r="E68" i="13" a="1"/>
  <c r="E68" i="13" s="1"/>
  <c r="D68" i="13" a="1"/>
  <c r="D68" i="13" s="1"/>
  <c r="H68" i="6" a="1"/>
  <c r="H68" i="6" s="1"/>
  <c r="E68" i="6" a="1"/>
  <c r="E68" i="6" s="1"/>
  <c r="D68" i="6" a="1"/>
  <c r="D68" i="6" s="1"/>
  <c r="A69" i="6"/>
  <c r="G68" i="6" a="1"/>
  <c r="G68" i="6" s="1"/>
  <c r="F68" i="6" a="1"/>
  <c r="F68" i="6" s="1"/>
  <c r="H68" i="14" a="1"/>
  <c r="H68" i="14" s="1"/>
  <c r="E68" i="14" a="1"/>
  <c r="E68" i="14" s="1"/>
  <c r="G68" i="14" a="1"/>
  <c r="G68" i="14" s="1"/>
  <c r="D68" i="14" a="1"/>
  <c r="D68" i="14" s="1"/>
  <c r="F68" i="14" a="1"/>
  <c r="F68" i="14" s="1"/>
  <c r="A69" i="14"/>
  <c r="F68" i="11" a="1"/>
  <c r="F68" i="11" s="1"/>
  <c r="E68" i="11" a="1"/>
  <c r="E68" i="11" s="1"/>
  <c r="D68" i="11" a="1"/>
  <c r="D68" i="11" s="1"/>
  <c r="G68" i="11" a="1"/>
  <c r="G68" i="11" s="1"/>
  <c r="A69" i="11"/>
  <c r="H68" i="11" a="1"/>
  <c r="H68" i="11" s="1"/>
  <c r="H68" i="8" a="1"/>
  <c r="H68" i="8" s="1"/>
  <c r="A69" i="8"/>
  <c r="G68" i="8" a="1"/>
  <c r="G68" i="8" s="1"/>
  <c r="F68" i="8" a="1"/>
  <c r="F68" i="8" s="1"/>
  <c r="E68" i="8" a="1"/>
  <c r="E68" i="8" s="1"/>
  <c r="D68" i="8" a="1"/>
  <c r="D68" i="8" s="1"/>
  <c r="E68" i="4" a="1"/>
  <c r="E68" i="4" s="1"/>
  <c r="D68" i="4" a="1"/>
  <c r="D68" i="4" s="1"/>
  <c r="A69" i="4"/>
  <c r="H68" i="4" a="1"/>
  <c r="H68" i="4" s="1"/>
  <c r="G68" i="4" a="1"/>
  <c r="G68" i="4" s="1"/>
  <c r="F68" i="4" a="1"/>
  <c r="F68" i="4" s="1"/>
  <c r="A69" i="3"/>
  <c r="H68" i="3" a="1"/>
  <c r="H68" i="3" s="1"/>
  <c r="G68" i="3" a="1"/>
  <c r="G68" i="3" s="1"/>
  <c r="F68" i="3" a="1"/>
  <c r="F68" i="3" s="1"/>
  <c r="D68" i="3" a="1"/>
  <c r="D68" i="3" s="1"/>
  <c r="E68" i="3" a="1"/>
  <c r="E68" i="3" s="1"/>
  <c r="F198" i="25" a="1"/>
  <c r="F198" i="25" s="1"/>
  <c r="E198" i="25" a="1"/>
  <c r="E198" i="25" s="1"/>
  <c r="C198" i="25" a="1"/>
  <c r="C198" i="25" s="1"/>
  <c r="A199" i="25"/>
  <c r="H70" i="10" a="1"/>
  <c r="H70" i="10" s="1"/>
  <c r="G70" i="10" a="1"/>
  <c r="G70" i="10" s="1"/>
  <c r="F70" i="10" a="1"/>
  <c r="F70" i="10" s="1"/>
  <c r="E70" i="10" a="1"/>
  <c r="E70" i="10" s="1"/>
  <c r="D70" i="10" a="1"/>
  <c r="D70" i="10" s="1"/>
  <c r="H70" i="15" a="1"/>
  <c r="H70" i="15" s="1"/>
  <c r="G70" i="15" a="1"/>
  <c r="G70" i="15" s="1"/>
  <c r="F70" i="15" a="1"/>
  <c r="F70" i="15" s="1"/>
  <c r="E70" i="15" a="1"/>
  <c r="E70" i="15" s="1"/>
  <c r="D70" i="15" a="1"/>
  <c r="D70" i="15" s="1"/>
  <c r="H70" i="7" a="1"/>
  <c r="H70" i="7" s="1"/>
  <c r="G70" i="7" a="1"/>
  <c r="G70" i="7" s="1"/>
  <c r="F70" i="7" a="1"/>
  <c r="F70" i="7" s="1"/>
  <c r="E70" i="7" a="1"/>
  <c r="E70" i="7" s="1"/>
  <c r="D70" i="7" a="1"/>
  <c r="D70" i="7" s="1"/>
  <c r="H70" i="16" a="1"/>
  <c r="H70" i="16" s="1"/>
  <c r="G70" i="16" a="1"/>
  <c r="G70" i="16" s="1"/>
  <c r="F70" i="16" a="1"/>
  <c r="F70" i="16" s="1"/>
  <c r="E70" i="16" a="1"/>
  <c r="E70" i="16" s="1"/>
  <c r="D70" i="16" a="1"/>
  <c r="D70" i="16" s="1"/>
  <c r="A71" i="7"/>
  <c r="A71" i="10"/>
  <c r="A71" i="15"/>
  <c r="A71" i="16"/>
  <c r="E71" i="9" l="1" a="1"/>
  <c r="E71" i="9" s="1"/>
  <c r="G71" i="9" a="1"/>
  <c r="G71" i="9" s="1"/>
  <c r="D71" i="9" a="1"/>
  <c r="D71" i="9" s="1"/>
  <c r="A72" i="9"/>
  <c r="D72" i="9" s="1" a="1"/>
  <c r="D72" i="9" s="1"/>
  <c r="F71" i="9" a="1"/>
  <c r="F71" i="9" s="1"/>
  <c r="A406" i="25"/>
  <c r="F405" i="25" a="1"/>
  <c r="F405" i="25" s="1"/>
  <c r="E405" i="25" a="1"/>
  <c r="E405" i="25" s="1"/>
  <c r="C405" i="25" a="1"/>
  <c r="C405" i="25" s="1"/>
  <c r="F69" i="14" a="1"/>
  <c r="F69" i="14" s="1"/>
  <c r="A70" i="14"/>
  <c r="E69" i="14" a="1"/>
  <c r="E69" i="14" s="1"/>
  <c r="D69" i="14" a="1"/>
  <c r="D69" i="14" s="1"/>
  <c r="H69" i="14" a="1"/>
  <c r="H69" i="14" s="1"/>
  <c r="G69" i="14" a="1"/>
  <c r="G69" i="14" s="1"/>
  <c r="G69" i="11" a="1"/>
  <c r="G69" i="11" s="1"/>
  <c r="F69" i="11" a="1"/>
  <c r="F69" i="11" s="1"/>
  <c r="E69" i="11" a="1"/>
  <c r="E69" i="11" s="1"/>
  <c r="D69" i="11" a="1"/>
  <c r="D69" i="11" s="1"/>
  <c r="A70" i="11"/>
  <c r="H69" i="11" a="1"/>
  <c r="H69" i="11" s="1"/>
  <c r="E69" i="5" a="1"/>
  <c r="E69" i="5" s="1"/>
  <c r="H69" i="5" a="1"/>
  <c r="H69" i="5" s="1"/>
  <c r="F69" i="5" a="1"/>
  <c r="F69" i="5" s="1"/>
  <c r="D69" i="5" a="1"/>
  <c r="D69" i="5" s="1"/>
  <c r="G69" i="5" a="1"/>
  <c r="G69" i="5" s="1"/>
  <c r="A70" i="5"/>
  <c r="G69" i="6" a="1"/>
  <c r="G69" i="6" s="1"/>
  <c r="F69" i="6" a="1"/>
  <c r="F69" i="6" s="1"/>
  <c r="A70" i="6"/>
  <c r="E69" i="6" a="1"/>
  <c r="E69" i="6" s="1"/>
  <c r="D69" i="6" a="1"/>
  <c r="D69" i="6" s="1"/>
  <c r="H69" i="6" a="1"/>
  <c r="H69" i="6" s="1"/>
  <c r="E69" i="13" a="1"/>
  <c r="E69" i="13" s="1"/>
  <c r="D69" i="13" a="1"/>
  <c r="D69" i="13" s="1"/>
  <c r="A70" i="13"/>
  <c r="F69" i="13" a="1"/>
  <c r="F69" i="13" s="1"/>
  <c r="H69" i="13" a="1"/>
  <c r="H69" i="13" s="1"/>
  <c r="G69" i="13" a="1"/>
  <c r="G69" i="13" s="1"/>
  <c r="D69" i="4" a="1"/>
  <c r="D69" i="4" s="1"/>
  <c r="H69" i="4" a="1"/>
  <c r="H69" i="4" s="1"/>
  <c r="A70" i="4"/>
  <c r="G69" i="4" a="1"/>
  <c r="G69" i="4" s="1"/>
  <c r="F69" i="4" a="1"/>
  <c r="F69" i="4" s="1"/>
  <c r="E69" i="4" a="1"/>
  <c r="E69" i="4" s="1"/>
  <c r="D69" i="8" a="1"/>
  <c r="D69" i="8" s="1"/>
  <c r="H69" i="8" a="1"/>
  <c r="H69" i="8" s="1"/>
  <c r="A70" i="8"/>
  <c r="E69" i="8" a="1"/>
  <c r="E69" i="8" s="1"/>
  <c r="G69" i="8" a="1"/>
  <c r="G69" i="8" s="1"/>
  <c r="F69" i="8" a="1"/>
  <c r="F69" i="8" s="1"/>
  <c r="E69" i="12" a="1"/>
  <c r="E69" i="12" s="1"/>
  <c r="A70" i="12"/>
  <c r="F69" i="12" a="1"/>
  <c r="F69" i="12" s="1"/>
  <c r="D69" i="12" a="1"/>
  <c r="D69" i="12" s="1"/>
  <c r="H69" i="12" a="1"/>
  <c r="H69" i="12" s="1"/>
  <c r="G69" i="12" a="1"/>
  <c r="G69" i="12" s="1"/>
  <c r="F69" i="17" a="1"/>
  <c r="F69" i="17" s="1"/>
  <c r="E69" i="17" a="1"/>
  <c r="E69" i="17" s="1"/>
  <c r="A70" i="17"/>
  <c r="D69" i="17" a="1"/>
  <c r="D69" i="17" s="1"/>
  <c r="G69" i="17" a="1"/>
  <c r="G69" i="17" s="1"/>
  <c r="H69" i="17" a="1"/>
  <c r="H69" i="17" s="1"/>
  <c r="H69" i="18" a="1"/>
  <c r="H69" i="18" s="1"/>
  <c r="G69" i="18" a="1"/>
  <c r="G69" i="18" s="1"/>
  <c r="F69" i="18" a="1"/>
  <c r="F69" i="18" s="1"/>
  <c r="A70" i="18"/>
  <c r="E69" i="18" a="1"/>
  <c r="E69" i="18" s="1"/>
  <c r="D69" i="18" a="1"/>
  <c r="D69" i="18" s="1"/>
  <c r="H69" i="3" a="1"/>
  <c r="H69" i="3" s="1"/>
  <c r="G69" i="3" a="1"/>
  <c r="G69" i="3" s="1"/>
  <c r="F69" i="3" a="1"/>
  <c r="F69" i="3" s="1"/>
  <c r="A70" i="3"/>
  <c r="E69" i="3" a="1"/>
  <c r="E69" i="3" s="1"/>
  <c r="D69" i="3" a="1"/>
  <c r="D69" i="3" s="1"/>
  <c r="F199" i="25" a="1"/>
  <c r="F199" i="25" s="1"/>
  <c r="E199" i="25" a="1"/>
  <c r="E199" i="25" s="1"/>
  <c r="C199" i="25" a="1"/>
  <c r="C199" i="25" s="1"/>
  <c r="A200" i="25"/>
  <c r="H71" i="16" a="1"/>
  <c r="H71" i="16" s="1"/>
  <c r="G71" i="16" a="1"/>
  <c r="G71" i="16" s="1"/>
  <c r="F71" i="16" a="1"/>
  <c r="F71" i="16" s="1"/>
  <c r="E71" i="16" a="1"/>
  <c r="E71" i="16" s="1"/>
  <c r="D71" i="16" a="1"/>
  <c r="D71" i="16" s="1"/>
  <c r="H71" i="15" a="1"/>
  <c r="H71" i="15" s="1"/>
  <c r="G71" i="15" a="1"/>
  <c r="G71" i="15" s="1"/>
  <c r="F71" i="15" a="1"/>
  <c r="F71" i="15" s="1"/>
  <c r="E71" i="15" a="1"/>
  <c r="E71" i="15" s="1"/>
  <c r="D71" i="15" a="1"/>
  <c r="D71" i="15" s="1"/>
  <c r="H71" i="10" a="1"/>
  <c r="H71" i="10" s="1"/>
  <c r="G71" i="10" a="1"/>
  <c r="G71" i="10" s="1"/>
  <c r="F71" i="10" a="1"/>
  <c r="F71" i="10" s="1"/>
  <c r="E71" i="10" a="1"/>
  <c r="E71" i="10" s="1"/>
  <c r="D71" i="10" a="1"/>
  <c r="D71" i="10" s="1"/>
  <c r="H71" i="7" a="1"/>
  <c r="H71" i="7" s="1"/>
  <c r="G71" i="7" a="1"/>
  <c r="G71" i="7" s="1"/>
  <c r="F71" i="7" a="1"/>
  <c r="F71" i="7" s="1"/>
  <c r="E71" i="7" a="1"/>
  <c r="E71" i="7" s="1"/>
  <c r="D71" i="7" a="1"/>
  <c r="D71" i="7" s="1"/>
  <c r="A72" i="16"/>
  <c r="A72" i="7"/>
  <c r="A72" i="15"/>
  <c r="A72" i="10"/>
  <c r="A73" i="9" l="1"/>
  <c r="F73" i="9" s="1" a="1"/>
  <c r="F73" i="9" s="1"/>
  <c r="H72" i="9" a="1"/>
  <c r="H72" i="9" s="1"/>
  <c r="E72" i="9" a="1"/>
  <c r="E72" i="9" s="1"/>
  <c r="G72" i="9" a="1"/>
  <c r="G72" i="9" s="1"/>
  <c r="F72" i="9" a="1"/>
  <c r="F72" i="9" s="1"/>
  <c r="A407" i="25"/>
  <c r="C406" i="25" a="1"/>
  <c r="C406" i="25" s="1"/>
  <c r="F406" i="25" a="1"/>
  <c r="F406" i="25" s="1"/>
  <c r="E406" i="25" a="1"/>
  <c r="E406" i="25" s="1"/>
  <c r="G70" i="5" a="1"/>
  <c r="G70" i="5" s="1"/>
  <c r="F70" i="5" a="1"/>
  <c r="F70" i="5" s="1"/>
  <c r="E70" i="5" a="1"/>
  <c r="E70" i="5" s="1"/>
  <c r="D70" i="5" a="1"/>
  <c r="D70" i="5" s="1"/>
  <c r="H70" i="5" a="1"/>
  <c r="H70" i="5" s="1"/>
  <c r="A71" i="5"/>
  <c r="G70" i="11" a="1"/>
  <c r="G70" i="11" s="1"/>
  <c r="F70" i="11" a="1"/>
  <c r="F70" i="11" s="1"/>
  <c r="E70" i="11" a="1"/>
  <c r="E70" i="11" s="1"/>
  <c r="D70" i="11" a="1"/>
  <c r="D70" i="11" s="1"/>
  <c r="A71" i="11"/>
  <c r="H70" i="11" a="1"/>
  <c r="H70" i="11" s="1"/>
  <c r="H70" i="3" a="1"/>
  <c r="H70" i="3" s="1"/>
  <c r="G70" i="3" a="1"/>
  <c r="G70" i="3" s="1"/>
  <c r="F70" i="3" a="1"/>
  <c r="F70" i="3" s="1"/>
  <c r="E70" i="3" a="1"/>
  <c r="E70" i="3" s="1"/>
  <c r="D70" i="3" a="1"/>
  <c r="D70" i="3" s="1"/>
  <c r="A71" i="3"/>
  <c r="F70" i="18" a="1"/>
  <c r="F70" i="18" s="1"/>
  <c r="E70" i="18" a="1"/>
  <c r="E70" i="18" s="1"/>
  <c r="A71" i="18"/>
  <c r="G70" i="18" a="1"/>
  <c r="G70" i="18" s="1"/>
  <c r="D70" i="18" a="1"/>
  <c r="D70" i="18" s="1"/>
  <c r="H70" i="18" a="1"/>
  <c r="H70" i="18" s="1"/>
  <c r="H70" i="17" a="1"/>
  <c r="H70" i="17" s="1"/>
  <c r="G70" i="17" a="1"/>
  <c r="G70" i="17" s="1"/>
  <c r="F70" i="17" a="1"/>
  <c r="F70" i="17" s="1"/>
  <c r="E70" i="17" a="1"/>
  <c r="E70" i="17" s="1"/>
  <c r="A71" i="17"/>
  <c r="D70" i="17" a="1"/>
  <c r="D70" i="17" s="1"/>
  <c r="E70" i="8" a="1"/>
  <c r="E70" i="8" s="1"/>
  <c r="D70" i="8" a="1"/>
  <c r="D70" i="8" s="1"/>
  <c r="A71" i="8"/>
  <c r="F70" i="8" a="1"/>
  <c r="F70" i="8" s="1"/>
  <c r="H70" i="8" a="1"/>
  <c r="H70" i="8" s="1"/>
  <c r="G70" i="8" a="1"/>
  <c r="G70" i="8" s="1"/>
  <c r="D70" i="4" a="1"/>
  <c r="D70" i="4" s="1"/>
  <c r="H70" i="4" a="1"/>
  <c r="H70" i="4" s="1"/>
  <c r="G70" i="4" a="1"/>
  <c r="G70" i="4" s="1"/>
  <c r="E70" i="4" a="1"/>
  <c r="E70" i="4" s="1"/>
  <c r="A71" i="4"/>
  <c r="F70" i="4" a="1"/>
  <c r="F70" i="4" s="1"/>
  <c r="E70" i="13" a="1"/>
  <c r="E70" i="13" s="1"/>
  <c r="A71" i="13"/>
  <c r="D70" i="13" a="1"/>
  <c r="D70" i="13" s="1"/>
  <c r="H70" i="13" a="1"/>
  <c r="H70" i="13" s="1"/>
  <c r="F70" i="13" a="1"/>
  <c r="F70" i="13" s="1"/>
  <c r="G70" i="13" a="1"/>
  <c r="G70" i="13" s="1"/>
  <c r="D70" i="6" a="1"/>
  <c r="D70" i="6" s="1"/>
  <c r="A71" i="6"/>
  <c r="H70" i="6" a="1"/>
  <c r="H70" i="6" s="1"/>
  <c r="G70" i="6" a="1"/>
  <c r="G70" i="6" s="1"/>
  <c r="F70" i="6" a="1"/>
  <c r="F70" i="6" s="1"/>
  <c r="E70" i="6" a="1"/>
  <c r="E70" i="6" s="1"/>
  <c r="H70" i="12" a="1"/>
  <c r="H70" i="12" s="1"/>
  <c r="G70" i="12" a="1"/>
  <c r="G70" i="12" s="1"/>
  <c r="F70" i="12" a="1"/>
  <c r="F70" i="12" s="1"/>
  <c r="E70" i="12" a="1"/>
  <c r="E70" i="12" s="1"/>
  <c r="A71" i="12"/>
  <c r="D70" i="12" a="1"/>
  <c r="D70" i="12" s="1"/>
  <c r="H70" i="14" a="1"/>
  <c r="H70" i="14" s="1"/>
  <c r="F70" i="14" a="1"/>
  <c r="F70" i="14" s="1"/>
  <c r="G70" i="14" a="1"/>
  <c r="G70" i="14" s="1"/>
  <c r="A71" i="14"/>
  <c r="E70" i="14" a="1"/>
  <c r="E70" i="14" s="1"/>
  <c r="D70" i="14" a="1"/>
  <c r="D70" i="14" s="1"/>
  <c r="F200" i="25" a="1"/>
  <c r="F200" i="25" s="1"/>
  <c r="E200" i="25" a="1"/>
  <c r="E200" i="25" s="1"/>
  <c r="C200" i="25" a="1"/>
  <c r="C200" i="25" s="1"/>
  <c r="A201" i="25"/>
  <c r="H72" i="10" a="1"/>
  <c r="H72" i="10" s="1"/>
  <c r="G72" i="10" a="1"/>
  <c r="G72" i="10" s="1"/>
  <c r="F72" i="10" a="1"/>
  <c r="F72" i="10" s="1"/>
  <c r="E72" i="10" a="1"/>
  <c r="E72" i="10" s="1"/>
  <c r="D72" i="10" a="1"/>
  <c r="D72" i="10" s="1"/>
  <c r="H72" i="15" a="1"/>
  <c r="H72" i="15" s="1"/>
  <c r="G72" i="15" a="1"/>
  <c r="G72" i="15" s="1"/>
  <c r="F72" i="15" a="1"/>
  <c r="F72" i="15" s="1"/>
  <c r="E72" i="15" a="1"/>
  <c r="E72" i="15" s="1"/>
  <c r="D72" i="15" a="1"/>
  <c r="D72" i="15" s="1"/>
  <c r="H72" i="7" a="1"/>
  <c r="H72" i="7" s="1"/>
  <c r="G72" i="7" a="1"/>
  <c r="G72" i="7" s="1"/>
  <c r="F72" i="7" a="1"/>
  <c r="F72" i="7" s="1"/>
  <c r="E72" i="7" a="1"/>
  <c r="E72" i="7" s="1"/>
  <c r="D72" i="7" a="1"/>
  <c r="D72" i="7" s="1"/>
  <c r="H72" i="16" a="1"/>
  <c r="H72" i="16" s="1"/>
  <c r="G72" i="16" a="1"/>
  <c r="G72" i="16" s="1"/>
  <c r="F72" i="16" a="1"/>
  <c r="F72" i="16" s="1"/>
  <c r="E72" i="16" a="1"/>
  <c r="E72" i="16" s="1"/>
  <c r="D72" i="16" a="1"/>
  <c r="D72" i="16" s="1"/>
  <c r="A73" i="16"/>
  <c r="A73" i="10"/>
  <c r="A73" i="15"/>
  <c r="A73" i="7"/>
  <c r="G73" i="9" l="1" a="1"/>
  <c r="G73" i="9" s="1"/>
  <c r="H73" i="9" a="1"/>
  <c r="H73" i="9" s="1"/>
  <c r="A74" i="9"/>
  <c r="H74" i="9" s="1" a="1"/>
  <c r="H74" i="9" s="1"/>
  <c r="E73" i="9" a="1"/>
  <c r="E73" i="9" s="1"/>
  <c r="D73" i="9" a="1"/>
  <c r="D73" i="9" s="1"/>
  <c r="A408" i="25"/>
  <c r="F407" i="25" a="1"/>
  <c r="F407" i="25" s="1"/>
  <c r="E407" i="25" a="1"/>
  <c r="E407" i="25" s="1"/>
  <c r="C407" i="25" a="1"/>
  <c r="C407" i="25" s="1"/>
  <c r="G71" i="3" a="1"/>
  <c r="G71" i="3" s="1"/>
  <c r="F71" i="3" a="1"/>
  <c r="F71" i="3" s="1"/>
  <c r="E71" i="3" a="1"/>
  <c r="E71" i="3" s="1"/>
  <c r="A72" i="3"/>
  <c r="D71" i="3" a="1"/>
  <c r="D71" i="3" s="1"/>
  <c r="H71" i="3" a="1"/>
  <c r="H71" i="3" s="1"/>
  <c r="F71" i="5" a="1"/>
  <c r="F71" i="5" s="1"/>
  <c r="H71" i="5" a="1"/>
  <c r="H71" i="5" s="1"/>
  <c r="E71" i="5" a="1"/>
  <c r="E71" i="5" s="1"/>
  <c r="D71" i="5" a="1"/>
  <c r="D71" i="5" s="1"/>
  <c r="A72" i="5"/>
  <c r="G71" i="5" a="1"/>
  <c r="G71" i="5" s="1"/>
  <c r="D71" i="17" a="1"/>
  <c r="D71" i="17" s="1"/>
  <c r="F71" i="17" a="1"/>
  <c r="F71" i="17" s="1"/>
  <c r="H71" i="17" a="1"/>
  <c r="H71" i="17" s="1"/>
  <c r="G71" i="17" a="1"/>
  <c r="G71" i="17" s="1"/>
  <c r="A72" i="17"/>
  <c r="E71" i="17" a="1"/>
  <c r="E71" i="17" s="1"/>
  <c r="E71" i="11" a="1"/>
  <c r="E71" i="11" s="1"/>
  <c r="A72" i="11"/>
  <c r="G71" i="11" a="1"/>
  <c r="G71" i="11" s="1"/>
  <c r="D71" i="11" a="1"/>
  <c r="D71" i="11" s="1"/>
  <c r="H71" i="11" a="1"/>
  <c r="H71" i="11" s="1"/>
  <c r="F71" i="11" a="1"/>
  <c r="F71" i="11" s="1"/>
  <c r="G71" i="4" a="1"/>
  <c r="G71" i="4" s="1"/>
  <c r="D71" i="4" a="1"/>
  <c r="D71" i="4" s="1"/>
  <c r="F71" i="4" a="1"/>
  <c r="F71" i="4" s="1"/>
  <c r="E71" i="4" a="1"/>
  <c r="E71" i="4" s="1"/>
  <c r="H71" i="4" a="1"/>
  <c r="H71" i="4" s="1"/>
  <c r="A72" i="4"/>
  <c r="F71" i="14" a="1"/>
  <c r="F71" i="14" s="1"/>
  <c r="E71" i="14" a="1"/>
  <c r="E71" i="14" s="1"/>
  <c r="A72" i="14"/>
  <c r="D71" i="14" a="1"/>
  <c r="D71" i="14" s="1"/>
  <c r="G71" i="14" a="1"/>
  <c r="G71" i="14" s="1"/>
  <c r="H71" i="14" a="1"/>
  <c r="H71" i="14" s="1"/>
  <c r="H71" i="8" a="1"/>
  <c r="H71" i="8" s="1"/>
  <c r="G71" i="8" a="1"/>
  <c r="G71" i="8" s="1"/>
  <c r="F71" i="8" a="1"/>
  <c r="F71" i="8" s="1"/>
  <c r="A72" i="8"/>
  <c r="D71" i="8" a="1"/>
  <c r="D71" i="8" s="1"/>
  <c r="E71" i="8" a="1"/>
  <c r="E71" i="8" s="1"/>
  <c r="D71" i="18" a="1"/>
  <c r="D71" i="18" s="1"/>
  <c r="A72" i="18"/>
  <c r="H71" i="18" a="1"/>
  <c r="H71" i="18" s="1"/>
  <c r="G71" i="18" a="1"/>
  <c r="G71" i="18" s="1"/>
  <c r="E71" i="18" a="1"/>
  <c r="E71" i="18" s="1"/>
  <c r="F71" i="18" a="1"/>
  <c r="F71" i="18" s="1"/>
  <c r="F71" i="12" a="1"/>
  <c r="F71" i="12" s="1"/>
  <c r="E71" i="12" a="1"/>
  <c r="E71" i="12" s="1"/>
  <c r="D71" i="12" a="1"/>
  <c r="D71" i="12" s="1"/>
  <c r="G71" i="12" a="1"/>
  <c r="G71" i="12" s="1"/>
  <c r="A72" i="12"/>
  <c r="H71" i="12" a="1"/>
  <c r="H71" i="12" s="1"/>
  <c r="G71" i="6" a="1"/>
  <c r="G71" i="6" s="1"/>
  <c r="F71" i="6" a="1"/>
  <c r="F71" i="6" s="1"/>
  <c r="E71" i="6" a="1"/>
  <c r="E71" i="6" s="1"/>
  <c r="D71" i="6" a="1"/>
  <c r="D71" i="6" s="1"/>
  <c r="A72" i="6"/>
  <c r="H71" i="6" a="1"/>
  <c r="H71" i="6" s="1"/>
  <c r="H71" i="13" a="1"/>
  <c r="H71" i="13" s="1"/>
  <c r="D71" i="13" a="1"/>
  <c r="D71" i="13" s="1"/>
  <c r="A72" i="13"/>
  <c r="G71" i="13" a="1"/>
  <c r="G71" i="13" s="1"/>
  <c r="F71" i="13" a="1"/>
  <c r="F71" i="13" s="1"/>
  <c r="E71" i="13" a="1"/>
  <c r="E71" i="13" s="1"/>
  <c r="F201" i="25" a="1"/>
  <c r="F201" i="25" s="1"/>
  <c r="E201" i="25" a="1"/>
  <c r="E201" i="25" s="1"/>
  <c r="C201" i="25" a="1"/>
  <c r="C201" i="25" s="1"/>
  <c r="A202" i="25"/>
  <c r="H73" i="7" a="1"/>
  <c r="H73" i="7" s="1"/>
  <c r="G73" i="7" a="1"/>
  <c r="G73" i="7" s="1"/>
  <c r="F73" i="7" a="1"/>
  <c r="F73" i="7" s="1"/>
  <c r="E73" i="7" a="1"/>
  <c r="E73" i="7" s="1"/>
  <c r="D73" i="7" a="1"/>
  <c r="D73" i="7" s="1"/>
  <c r="H73" i="15" a="1"/>
  <c r="H73" i="15" s="1"/>
  <c r="G73" i="15" a="1"/>
  <c r="G73" i="15" s="1"/>
  <c r="F73" i="15" a="1"/>
  <c r="F73" i="15" s="1"/>
  <c r="E73" i="15" a="1"/>
  <c r="E73" i="15" s="1"/>
  <c r="D73" i="15" a="1"/>
  <c r="D73" i="15" s="1"/>
  <c r="H73" i="10" a="1"/>
  <c r="H73" i="10" s="1"/>
  <c r="G73" i="10" a="1"/>
  <c r="G73" i="10" s="1"/>
  <c r="F73" i="10" a="1"/>
  <c r="F73" i="10" s="1"/>
  <c r="E73" i="10" a="1"/>
  <c r="E73" i="10" s="1"/>
  <c r="D73" i="10" a="1"/>
  <c r="D73" i="10" s="1"/>
  <c r="H73" i="16" a="1"/>
  <c r="H73" i="16" s="1"/>
  <c r="G73" i="16" a="1"/>
  <c r="G73" i="16" s="1"/>
  <c r="F73" i="16" a="1"/>
  <c r="F73" i="16" s="1"/>
  <c r="E73" i="16" a="1"/>
  <c r="E73" i="16" s="1"/>
  <c r="D73" i="16" a="1"/>
  <c r="D73" i="16" s="1"/>
  <c r="A74" i="10"/>
  <c r="A74" i="7"/>
  <c r="A74" i="16"/>
  <c r="A74" i="15"/>
  <c r="A75" i="9" l="1"/>
  <c r="G75" i="9" s="1" a="1"/>
  <c r="G75" i="9" s="1"/>
  <c r="F74" i="9" a="1"/>
  <c r="F74" i="9" s="1"/>
  <c r="D74" i="9" a="1"/>
  <c r="D74" i="9" s="1"/>
  <c r="E74" i="9" a="1"/>
  <c r="E74" i="9" s="1"/>
  <c r="G74" i="9" a="1"/>
  <c r="G74" i="9" s="1"/>
  <c r="A409" i="25"/>
  <c r="C408" i="25" a="1"/>
  <c r="C408" i="25" s="1"/>
  <c r="E408" i="25" a="1"/>
  <c r="E408" i="25" s="1"/>
  <c r="F408" i="25" a="1"/>
  <c r="F408" i="25" s="1"/>
  <c r="G72" i="4" a="1"/>
  <c r="G72" i="4" s="1"/>
  <c r="F72" i="4" a="1"/>
  <c r="F72" i="4" s="1"/>
  <c r="A73" i="4"/>
  <c r="E72" i="4" a="1"/>
  <c r="E72" i="4" s="1"/>
  <c r="D72" i="4" a="1"/>
  <c r="D72" i="4" s="1"/>
  <c r="H72" i="4" a="1"/>
  <c r="H72" i="4" s="1"/>
  <c r="G72" i="6" a="1"/>
  <c r="G72" i="6" s="1"/>
  <c r="F72" i="6" a="1"/>
  <c r="F72" i="6" s="1"/>
  <c r="E72" i="6" a="1"/>
  <c r="E72" i="6" s="1"/>
  <c r="D72" i="6" a="1"/>
  <c r="D72" i="6" s="1"/>
  <c r="A73" i="6"/>
  <c r="H72" i="6" a="1"/>
  <c r="H72" i="6" s="1"/>
  <c r="H72" i="12" a="1"/>
  <c r="H72" i="12" s="1"/>
  <c r="G72" i="12" a="1"/>
  <c r="G72" i="12" s="1"/>
  <c r="F72" i="12" a="1"/>
  <c r="F72" i="12" s="1"/>
  <c r="A73" i="12"/>
  <c r="E72" i="12" a="1"/>
  <c r="E72" i="12" s="1"/>
  <c r="D72" i="12" a="1"/>
  <c r="D72" i="12" s="1"/>
  <c r="F72" i="17" a="1"/>
  <c r="F72" i="17" s="1"/>
  <c r="E72" i="17" a="1"/>
  <c r="E72" i="17" s="1"/>
  <c r="D72" i="17" a="1"/>
  <c r="D72" i="17" s="1"/>
  <c r="H72" i="17" a="1"/>
  <c r="H72" i="17" s="1"/>
  <c r="A73" i="17"/>
  <c r="G72" i="17" a="1"/>
  <c r="G72" i="17" s="1"/>
  <c r="E72" i="5" a="1"/>
  <c r="E72" i="5" s="1"/>
  <c r="D72" i="5" a="1"/>
  <c r="D72" i="5" s="1"/>
  <c r="A73" i="5"/>
  <c r="H72" i="5" a="1"/>
  <c r="H72" i="5" s="1"/>
  <c r="G72" i="5" a="1"/>
  <c r="G72" i="5" s="1"/>
  <c r="F72" i="5" a="1"/>
  <c r="F72" i="5" s="1"/>
  <c r="F72" i="8" a="1"/>
  <c r="F72" i="8" s="1"/>
  <c r="H72" i="8" a="1"/>
  <c r="H72" i="8" s="1"/>
  <c r="E72" i="8" a="1"/>
  <c r="E72" i="8" s="1"/>
  <c r="A73" i="8"/>
  <c r="D72" i="8" a="1"/>
  <c r="D72" i="8" s="1"/>
  <c r="G72" i="8" a="1"/>
  <c r="G72" i="8" s="1"/>
  <c r="E72" i="3" a="1"/>
  <c r="E72" i="3" s="1"/>
  <c r="G72" i="3" a="1"/>
  <c r="G72" i="3" s="1"/>
  <c r="D72" i="3" a="1"/>
  <c r="D72" i="3" s="1"/>
  <c r="F72" i="3" a="1"/>
  <c r="F72" i="3" s="1"/>
  <c r="H72" i="3" a="1"/>
  <c r="H72" i="3" s="1"/>
  <c r="A73" i="3"/>
  <c r="G72" i="13" a="1"/>
  <c r="G72" i="13" s="1"/>
  <c r="A73" i="13"/>
  <c r="F72" i="13" a="1"/>
  <c r="F72" i="13" s="1"/>
  <c r="H72" i="13" a="1"/>
  <c r="H72" i="13" s="1"/>
  <c r="E72" i="13" a="1"/>
  <c r="E72" i="13" s="1"/>
  <c r="D72" i="13" a="1"/>
  <c r="D72" i="13" s="1"/>
  <c r="A73" i="14"/>
  <c r="H72" i="14" a="1"/>
  <c r="H72" i="14" s="1"/>
  <c r="G72" i="14" a="1"/>
  <c r="G72" i="14" s="1"/>
  <c r="E72" i="14" a="1"/>
  <c r="E72" i="14" s="1"/>
  <c r="F72" i="14" a="1"/>
  <c r="F72" i="14" s="1"/>
  <c r="D72" i="14" a="1"/>
  <c r="D72" i="14" s="1"/>
  <c r="E72" i="18" a="1"/>
  <c r="E72" i="18" s="1"/>
  <c r="A73" i="18"/>
  <c r="D72" i="18" a="1"/>
  <c r="D72" i="18" s="1"/>
  <c r="H72" i="18" a="1"/>
  <c r="H72" i="18" s="1"/>
  <c r="F72" i="18" a="1"/>
  <c r="F72" i="18" s="1"/>
  <c r="G72" i="18" a="1"/>
  <c r="G72" i="18" s="1"/>
  <c r="H72" i="11" a="1"/>
  <c r="H72" i="11" s="1"/>
  <c r="G72" i="11" a="1"/>
  <c r="G72" i="11" s="1"/>
  <c r="E72" i="11" a="1"/>
  <c r="E72" i="11" s="1"/>
  <c r="F72" i="11" a="1"/>
  <c r="F72" i="11" s="1"/>
  <c r="A73" i="11"/>
  <c r="D72" i="11" a="1"/>
  <c r="D72" i="11" s="1"/>
  <c r="F202" i="25" a="1"/>
  <c r="F202" i="25" s="1"/>
  <c r="E202" i="25" a="1"/>
  <c r="E202" i="25" s="1"/>
  <c r="C202" i="25" a="1"/>
  <c r="C202" i="25" s="1"/>
  <c r="A203" i="25"/>
  <c r="H74" i="15" a="1"/>
  <c r="H74" i="15" s="1"/>
  <c r="G74" i="15" a="1"/>
  <c r="G74" i="15" s="1"/>
  <c r="F74" i="15" a="1"/>
  <c r="F74" i="15" s="1"/>
  <c r="E74" i="15" a="1"/>
  <c r="E74" i="15" s="1"/>
  <c r="D74" i="15" a="1"/>
  <c r="D74" i="15" s="1"/>
  <c r="H74" i="16" a="1"/>
  <c r="H74" i="16" s="1"/>
  <c r="G74" i="16" a="1"/>
  <c r="G74" i="16" s="1"/>
  <c r="F74" i="16" a="1"/>
  <c r="F74" i="16" s="1"/>
  <c r="E74" i="16" a="1"/>
  <c r="E74" i="16" s="1"/>
  <c r="D74" i="16" a="1"/>
  <c r="D74" i="16" s="1"/>
  <c r="H74" i="7" a="1"/>
  <c r="H74" i="7" s="1"/>
  <c r="G74" i="7" a="1"/>
  <c r="G74" i="7" s="1"/>
  <c r="F74" i="7" a="1"/>
  <c r="F74" i="7" s="1"/>
  <c r="E74" i="7" a="1"/>
  <c r="E74" i="7" s="1"/>
  <c r="D74" i="7" a="1"/>
  <c r="D74" i="7" s="1"/>
  <c r="H74" i="10" a="1"/>
  <c r="H74" i="10" s="1"/>
  <c r="G74" i="10" a="1"/>
  <c r="G74" i="10" s="1"/>
  <c r="F74" i="10" a="1"/>
  <c r="F74" i="10" s="1"/>
  <c r="E74" i="10" a="1"/>
  <c r="E74" i="10" s="1"/>
  <c r="D74" i="10" a="1"/>
  <c r="D74" i="10" s="1"/>
  <c r="A75" i="16"/>
  <c r="A75" i="10"/>
  <c r="A75" i="15"/>
  <c r="A75" i="7"/>
  <c r="E75" i="9" l="1" a="1"/>
  <c r="E75" i="9" s="1"/>
  <c r="D75" i="9" a="1"/>
  <c r="D75" i="9" s="1"/>
  <c r="A76" i="9"/>
  <c r="E76" i="9" s="1" a="1"/>
  <c r="E76" i="9" s="1"/>
  <c r="F75" i="9" a="1"/>
  <c r="F75" i="9" s="1"/>
  <c r="H75" i="9" a="1"/>
  <c r="H75" i="9" s="1"/>
  <c r="A410" i="25"/>
  <c r="F409" i="25" a="1"/>
  <c r="F409" i="25" s="1"/>
  <c r="E409" i="25" a="1"/>
  <c r="E409" i="25" s="1"/>
  <c r="C409" i="25" a="1"/>
  <c r="C409" i="25" s="1"/>
  <c r="E73" i="3" a="1"/>
  <c r="E73" i="3" s="1"/>
  <c r="D73" i="3" a="1"/>
  <c r="D73" i="3" s="1"/>
  <c r="H73" i="3" a="1"/>
  <c r="H73" i="3" s="1"/>
  <c r="G73" i="3" a="1"/>
  <c r="G73" i="3" s="1"/>
  <c r="F73" i="3" a="1"/>
  <c r="F73" i="3" s="1"/>
  <c r="A74" i="3"/>
  <c r="H73" i="17" a="1"/>
  <c r="H73" i="17" s="1"/>
  <c r="G73" i="17" a="1"/>
  <c r="G73" i="17" s="1"/>
  <c r="F73" i="17" a="1"/>
  <c r="F73" i="17" s="1"/>
  <c r="E73" i="17" a="1"/>
  <c r="E73" i="17" s="1"/>
  <c r="A74" i="17"/>
  <c r="D73" i="17" a="1"/>
  <c r="D73" i="17" s="1"/>
  <c r="D73" i="6" a="1"/>
  <c r="D73" i="6" s="1"/>
  <c r="H73" i="6" a="1"/>
  <c r="H73" i="6" s="1"/>
  <c r="G73" i="6" a="1"/>
  <c r="G73" i="6" s="1"/>
  <c r="A74" i="6"/>
  <c r="F73" i="6" a="1"/>
  <c r="F73" i="6" s="1"/>
  <c r="E73" i="6" a="1"/>
  <c r="E73" i="6" s="1"/>
  <c r="F73" i="8" a="1"/>
  <c r="F73" i="8" s="1"/>
  <c r="E73" i="8" a="1"/>
  <c r="E73" i="8" s="1"/>
  <c r="D73" i="8" a="1"/>
  <c r="D73" i="8" s="1"/>
  <c r="H73" i="8" a="1"/>
  <c r="H73" i="8" s="1"/>
  <c r="G73" i="8" a="1"/>
  <c r="G73" i="8" s="1"/>
  <c r="A74" i="8"/>
  <c r="D73" i="12" a="1"/>
  <c r="D73" i="12" s="1"/>
  <c r="A74" i="12"/>
  <c r="H73" i="12" a="1"/>
  <c r="H73" i="12" s="1"/>
  <c r="G73" i="12" a="1"/>
  <c r="G73" i="12" s="1"/>
  <c r="F73" i="12" a="1"/>
  <c r="F73" i="12" s="1"/>
  <c r="E73" i="12" a="1"/>
  <c r="E73" i="12" s="1"/>
  <c r="D73" i="11" a="1"/>
  <c r="D73" i="11" s="1"/>
  <c r="H73" i="11" a="1"/>
  <c r="H73" i="11" s="1"/>
  <c r="G73" i="11" a="1"/>
  <c r="G73" i="11" s="1"/>
  <c r="F73" i="11" a="1"/>
  <c r="F73" i="11" s="1"/>
  <c r="A74" i="11"/>
  <c r="E73" i="11" a="1"/>
  <c r="E73" i="11" s="1"/>
  <c r="H73" i="5" a="1"/>
  <c r="H73" i="5" s="1"/>
  <c r="G73" i="5" a="1"/>
  <c r="G73" i="5" s="1"/>
  <c r="F73" i="5" a="1"/>
  <c r="F73" i="5" s="1"/>
  <c r="E73" i="5" a="1"/>
  <c r="E73" i="5" s="1"/>
  <c r="D73" i="5" a="1"/>
  <c r="D73" i="5" s="1"/>
  <c r="A74" i="5"/>
  <c r="G73" i="4" a="1"/>
  <c r="G73" i="4" s="1"/>
  <c r="F73" i="4" a="1"/>
  <c r="F73" i="4" s="1"/>
  <c r="A74" i="4"/>
  <c r="E73" i="4" a="1"/>
  <c r="E73" i="4" s="1"/>
  <c r="D73" i="4" a="1"/>
  <c r="D73" i="4" s="1"/>
  <c r="H73" i="4" a="1"/>
  <c r="H73" i="4" s="1"/>
  <c r="D73" i="18" a="1"/>
  <c r="D73" i="18" s="1"/>
  <c r="A74" i="18"/>
  <c r="F73" i="18" a="1"/>
  <c r="F73" i="18" s="1"/>
  <c r="H73" i="18" a="1"/>
  <c r="H73" i="18" s="1"/>
  <c r="E73" i="18" a="1"/>
  <c r="E73" i="18" s="1"/>
  <c r="G73" i="18" a="1"/>
  <c r="G73" i="18" s="1"/>
  <c r="F73" i="13" a="1"/>
  <c r="F73" i="13" s="1"/>
  <c r="E73" i="13" a="1"/>
  <c r="E73" i="13" s="1"/>
  <c r="D73" i="13" a="1"/>
  <c r="D73" i="13" s="1"/>
  <c r="G73" i="13" a="1"/>
  <c r="G73" i="13" s="1"/>
  <c r="H73" i="13" a="1"/>
  <c r="H73" i="13" s="1"/>
  <c r="A74" i="13"/>
  <c r="E73" i="14" a="1"/>
  <c r="E73" i="14" s="1"/>
  <c r="H73" i="14" a="1"/>
  <c r="H73" i="14" s="1"/>
  <c r="A74" i="14"/>
  <c r="G73" i="14" a="1"/>
  <c r="G73" i="14" s="1"/>
  <c r="F73" i="14" a="1"/>
  <c r="F73" i="14" s="1"/>
  <c r="D73" i="14" a="1"/>
  <c r="D73" i="14" s="1"/>
  <c r="F203" i="25" a="1"/>
  <c r="F203" i="25" s="1"/>
  <c r="E203" i="25" a="1"/>
  <c r="E203" i="25" s="1"/>
  <c r="C203" i="25" a="1"/>
  <c r="C203" i="25" s="1"/>
  <c r="A204" i="25"/>
  <c r="H75" i="7" a="1"/>
  <c r="H75" i="7" s="1"/>
  <c r="G75" i="7" a="1"/>
  <c r="G75" i="7" s="1"/>
  <c r="F75" i="7" a="1"/>
  <c r="F75" i="7" s="1"/>
  <c r="E75" i="7" a="1"/>
  <c r="E75" i="7" s="1"/>
  <c r="D75" i="7" a="1"/>
  <c r="D75" i="7" s="1"/>
  <c r="H75" i="15" a="1"/>
  <c r="H75" i="15" s="1"/>
  <c r="G75" i="15" a="1"/>
  <c r="G75" i="15" s="1"/>
  <c r="F75" i="15" a="1"/>
  <c r="F75" i="15" s="1"/>
  <c r="E75" i="15" a="1"/>
  <c r="E75" i="15" s="1"/>
  <c r="D75" i="15" a="1"/>
  <c r="D75" i="15" s="1"/>
  <c r="H75" i="10" a="1"/>
  <c r="H75" i="10" s="1"/>
  <c r="G75" i="10" a="1"/>
  <c r="G75" i="10" s="1"/>
  <c r="F75" i="10" a="1"/>
  <c r="F75" i="10" s="1"/>
  <c r="E75" i="10" a="1"/>
  <c r="E75" i="10" s="1"/>
  <c r="D75" i="10" a="1"/>
  <c r="D75" i="10" s="1"/>
  <c r="H75" i="16" a="1"/>
  <c r="H75" i="16" s="1"/>
  <c r="G75" i="16" a="1"/>
  <c r="G75" i="16" s="1"/>
  <c r="F75" i="16" a="1"/>
  <c r="F75" i="16" s="1"/>
  <c r="E75" i="16" a="1"/>
  <c r="E75" i="16" s="1"/>
  <c r="D75" i="16" a="1"/>
  <c r="D75" i="16" s="1"/>
  <c r="A76" i="7"/>
  <c r="A76" i="15"/>
  <c r="A76" i="10"/>
  <c r="A76" i="16"/>
  <c r="F76" i="9" l="1" a="1"/>
  <c r="F76" i="9" s="1"/>
  <c r="A77" i="9"/>
  <c r="E77" i="9" s="1" a="1"/>
  <c r="E77" i="9" s="1"/>
  <c r="G76" i="9" a="1"/>
  <c r="G76" i="9" s="1"/>
  <c r="H76" i="9" a="1"/>
  <c r="H76" i="9" s="1"/>
  <c r="D76" i="9" a="1"/>
  <c r="D76" i="9" s="1"/>
  <c r="A411" i="25"/>
  <c r="C410" i="25" a="1"/>
  <c r="C410" i="25" s="1"/>
  <c r="E410" i="25" a="1"/>
  <c r="E410" i="25" s="1"/>
  <c r="F410" i="25" a="1"/>
  <c r="F410" i="25" s="1"/>
  <c r="G74" i="13" a="1"/>
  <c r="G74" i="13" s="1"/>
  <c r="F74" i="13" a="1"/>
  <c r="F74" i="13" s="1"/>
  <c r="A75" i="13"/>
  <c r="E74" i="13" a="1"/>
  <c r="E74" i="13" s="1"/>
  <c r="D74" i="13" a="1"/>
  <c r="D74" i="13" s="1"/>
  <c r="H74" i="13" a="1"/>
  <c r="H74" i="13" s="1"/>
  <c r="G74" i="5" a="1"/>
  <c r="G74" i="5" s="1"/>
  <c r="F74" i="5" a="1"/>
  <c r="F74" i="5" s="1"/>
  <c r="A75" i="5"/>
  <c r="E74" i="5" a="1"/>
  <c r="E74" i="5" s="1"/>
  <c r="D74" i="5" a="1"/>
  <c r="D74" i="5" s="1"/>
  <c r="H74" i="5" a="1"/>
  <c r="H74" i="5" s="1"/>
  <c r="H74" i="8" a="1"/>
  <c r="H74" i="8" s="1"/>
  <c r="G74" i="8" a="1"/>
  <c r="G74" i="8" s="1"/>
  <c r="D74" i="8" a="1"/>
  <c r="D74" i="8" s="1"/>
  <c r="F74" i="8" a="1"/>
  <c r="F74" i="8" s="1"/>
  <c r="E74" i="8" a="1"/>
  <c r="E74" i="8" s="1"/>
  <c r="A75" i="8"/>
  <c r="D74" i="3" a="1"/>
  <c r="D74" i="3" s="1"/>
  <c r="G74" i="3" a="1"/>
  <c r="G74" i="3" s="1"/>
  <c r="H74" i="3" a="1"/>
  <c r="H74" i="3" s="1"/>
  <c r="A75" i="3"/>
  <c r="E74" i="3" a="1"/>
  <c r="E74" i="3" s="1"/>
  <c r="F74" i="3" a="1"/>
  <c r="F74" i="3" s="1"/>
  <c r="G74" i="11" a="1"/>
  <c r="G74" i="11" s="1"/>
  <c r="A75" i="11"/>
  <c r="F74" i="11" a="1"/>
  <c r="F74" i="11" s="1"/>
  <c r="D74" i="11" a="1"/>
  <c r="D74" i="11" s="1"/>
  <c r="E74" i="11" a="1"/>
  <c r="E74" i="11" s="1"/>
  <c r="H74" i="11" a="1"/>
  <c r="H74" i="11" s="1"/>
  <c r="F74" i="17" a="1"/>
  <c r="F74" i="17" s="1"/>
  <c r="E74" i="17" a="1"/>
  <c r="E74" i="17" s="1"/>
  <c r="A75" i="17"/>
  <c r="D74" i="17" a="1"/>
  <c r="D74" i="17" s="1"/>
  <c r="H74" i="17" a="1"/>
  <c r="H74" i="17" s="1"/>
  <c r="G74" i="17" a="1"/>
  <c r="G74" i="17" s="1"/>
  <c r="E74" i="14" a="1"/>
  <c r="E74" i="14" s="1"/>
  <c r="D74" i="14" a="1"/>
  <c r="D74" i="14" s="1"/>
  <c r="A75" i="14"/>
  <c r="H74" i="14" a="1"/>
  <c r="H74" i="14" s="1"/>
  <c r="G74" i="14" a="1"/>
  <c r="G74" i="14" s="1"/>
  <c r="F74" i="14" a="1"/>
  <c r="F74" i="14" s="1"/>
  <c r="D74" i="4" a="1"/>
  <c r="D74" i="4" s="1"/>
  <c r="H74" i="4" a="1"/>
  <c r="H74" i="4" s="1"/>
  <c r="A75" i="4"/>
  <c r="G74" i="4" a="1"/>
  <c r="G74" i="4" s="1"/>
  <c r="E74" i="4" a="1"/>
  <c r="E74" i="4" s="1"/>
  <c r="F74" i="4" a="1"/>
  <c r="F74" i="4" s="1"/>
  <c r="F74" i="6" a="1"/>
  <c r="F74" i="6" s="1"/>
  <c r="A75" i="6"/>
  <c r="E74" i="6" a="1"/>
  <c r="E74" i="6" s="1"/>
  <c r="D74" i="6" a="1"/>
  <c r="D74" i="6" s="1"/>
  <c r="H74" i="6" a="1"/>
  <c r="H74" i="6" s="1"/>
  <c r="G74" i="6" a="1"/>
  <c r="G74" i="6" s="1"/>
  <c r="G74" i="18" a="1"/>
  <c r="G74" i="18" s="1"/>
  <c r="F74" i="18" a="1"/>
  <c r="F74" i="18" s="1"/>
  <c r="A75" i="18"/>
  <c r="E74" i="18" a="1"/>
  <c r="E74" i="18" s="1"/>
  <c r="D74" i="18" a="1"/>
  <c r="D74" i="18" s="1"/>
  <c r="H74" i="18" a="1"/>
  <c r="H74" i="18" s="1"/>
  <c r="A75" i="12"/>
  <c r="H74" i="12" a="1"/>
  <c r="H74" i="12" s="1"/>
  <c r="F74" i="12" a="1"/>
  <c r="F74" i="12" s="1"/>
  <c r="G74" i="12" a="1"/>
  <c r="G74" i="12" s="1"/>
  <c r="E74" i="12" a="1"/>
  <c r="E74" i="12" s="1"/>
  <c r="D74" i="12" a="1"/>
  <c r="D74" i="12" s="1"/>
  <c r="F204" i="25" a="1"/>
  <c r="F204" i="25" s="1"/>
  <c r="E204" i="25" a="1"/>
  <c r="E204" i="25" s="1"/>
  <c r="C204" i="25" a="1"/>
  <c r="C204" i="25" s="1"/>
  <c r="A205" i="25"/>
  <c r="H76" i="16" a="1"/>
  <c r="H76" i="16" s="1"/>
  <c r="G76" i="16" a="1"/>
  <c r="G76" i="16" s="1"/>
  <c r="F76" i="16" a="1"/>
  <c r="F76" i="16" s="1"/>
  <c r="E76" i="16" a="1"/>
  <c r="E76" i="16" s="1"/>
  <c r="D76" i="16" a="1"/>
  <c r="D76" i="16" s="1"/>
  <c r="H76" i="10" a="1"/>
  <c r="H76" i="10" s="1"/>
  <c r="G76" i="10" a="1"/>
  <c r="G76" i="10" s="1"/>
  <c r="F76" i="10" a="1"/>
  <c r="F76" i="10" s="1"/>
  <c r="E76" i="10" a="1"/>
  <c r="E76" i="10" s="1"/>
  <c r="D76" i="10" a="1"/>
  <c r="D76" i="10" s="1"/>
  <c r="H76" i="15" a="1"/>
  <c r="H76" i="15" s="1"/>
  <c r="G76" i="15" a="1"/>
  <c r="G76" i="15" s="1"/>
  <c r="F76" i="15" a="1"/>
  <c r="F76" i="15" s="1"/>
  <c r="E76" i="15" a="1"/>
  <c r="E76" i="15" s="1"/>
  <c r="D76" i="15" a="1"/>
  <c r="D76" i="15" s="1"/>
  <c r="H76" i="7" a="1"/>
  <c r="H76" i="7" s="1"/>
  <c r="G76" i="7" a="1"/>
  <c r="G76" i="7" s="1"/>
  <c r="F76" i="7" a="1"/>
  <c r="F76" i="7" s="1"/>
  <c r="E76" i="7" a="1"/>
  <c r="E76" i="7" s="1"/>
  <c r="D76" i="7" a="1"/>
  <c r="D76" i="7" s="1"/>
  <c r="A77" i="10"/>
  <c r="A77" i="16"/>
  <c r="A77" i="15"/>
  <c r="A77" i="7"/>
  <c r="F77" i="9" l="1" a="1"/>
  <c r="F77" i="9" s="1"/>
  <c r="G77" i="9" a="1"/>
  <c r="G77" i="9" s="1"/>
  <c r="H77" i="9" a="1"/>
  <c r="H77" i="9" s="1"/>
  <c r="A78" i="9"/>
  <c r="H78" i="9" s="1" a="1"/>
  <c r="H78" i="9" s="1"/>
  <c r="D77" i="9" a="1"/>
  <c r="D77" i="9" s="1"/>
  <c r="A412" i="25"/>
  <c r="F411" i="25" a="1"/>
  <c r="F411" i="25" s="1"/>
  <c r="E411" i="25" a="1"/>
  <c r="E411" i="25" s="1"/>
  <c r="C411" i="25" a="1"/>
  <c r="C411" i="25" s="1"/>
  <c r="E75" i="8" a="1"/>
  <c r="E75" i="8" s="1"/>
  <c r="H75" i="8" a="1"/>
  <c r="H75" i="8" s="1"/>
  <c r="D75" i="8" a="1"/>
  <c r="D75" i="8" s="1"/>
  <c r="G75" i="8" a="1"/>
  <c r="G75" i="8" s="1"/>
  <c r="A76" i="8"/>
  <c r="F75" i="8" a="1"/>
  <c r="F75" i="8" s="1"/>
  <c r="D75" i="3" a="1"/>
  <c r="D75" i="3" s="1"/>
  <c r="H75" i="3" a="1"/>
  <c r="H75" i="3" s="1"/>
  <c r="F75" i="3" a="1"/>
  <c r="F75" i="3" s="1"/>
  <c r="E75" i="3" a="1"/>
  <c r="E75" i="3" s="1"/>
  <c r="A76" i="3"/>
  <c r="G75" i="3" a="1"/>
  <c r="G75" i="3" s="1"/>
  <c r="D75" i="18" a="1"/>
  <c r="D75" i="18" s="1"/>
  <c r="G75" i="18" a="1"/>
  <c r="G75" i="18" s="1"/>
  <c r="F75" i="18" a="1"/>
  <c r="F75" i="18" s="1"/>
  <c r="H75" i="18" a="1"/>
  <c r="H75" i="18" s="1"/>
  <c r="E75" i="18" a="1"/>
  <c r="E75" i="18" s="1"/>
  <c r="A76" i="18"/>
  <c r="F75" i="4" a="1"/>
  <c r="F75" i="4" s="1"/>
  <c r="H75" i="4" a="1"/>
  <c r="H75" i="4" s="1"/>
  <c r="A76" i="4"/>
  <c r="G75" i="4" a="1"/>
  <c r="G75" i="4" s="1"/>
  <c r="E75" i="4" a="1"/>
  <c r="E75" i="4" s="1"/>
  <c r="D75" i="4" a="1"/>
  <c r="D75" i="4" s="1"/>
  <c r="E75" i="14" a="1"/>
  <c r="E75" i="14" s="1"/>
  <c r="D75" i="14" a="1"/>
  <c r="D75" i="14" s="1"/>
  <c r="A76" i="14"/>
  <c r="H75" i="14" a="1"/>
  <c r="H75" i="14" s="1"/>
  <c r="G75" i="14" a="1"/>
  <c r="G75" i="14" s="1"/>
  <c r="F75" i="14" a="1"/>
  <c r="F75" i="14" s="1"/>
  <c r="H75" i="17" a="1"/>
  <c r="H75" i="17" s="1"/>
  <c r="A76" i="17"/>
  <c r="G75" i="17" a="1"/>
  <c r="G75" i="17" s="1"/>
  <c r="E75" i="17" a="1"/>
  <c r="E75" i="17" s="1"/>
  <c r="F75" i="17" a="1"/>
  <c r="F75" i="17" s="1"/>
  <c r="D75" i="17" a="1"/>
  <c r="D75" i="17" s="1"/>
  <c r="D75" i="5" a="1"/>
  <c r="D75" i="5" s="1"/>
  <c r="H75" i="5" a="1"/>
  <c r="H75" i="5" s="1"/>
  <c r="F75" i="5" a="1"/>
  <c r="F75" i="5" s="1"/>
  <c r="E75" i="5" a="1"/>
  <c r="E75" i="5" s="1"/>
  <c r="A76" i="5"/>
  <c r="G75" i="5" a="1"/>
  <c r="G75" i="5" s="1"/>
  <c r="E75" i="13" a="1"/>
  <c r="E75" i="13" s="1"/>
  <c r="H75" i="13" a="1"/>
  <c r="H75" i="13" s="1"/>
  <c r="D75" i="13" a="1"/>
  <c r="D75" i="13" s="1"/>
  <c r="G75" i="13" a="1"/>
  <c r="G75" i="13" s="1"/>
  <c r="A76" i="13"/>
  <c r="F75" i="13" a="1"/>
  <c r="F75" i="13" s="1"/>
  <c r="F75" i="6" a="1"/>
  <c r="F75" i="6" s="1"/>
  <c r="A76" i="6"/>
  <c r="E75" i="6" a="1"/>
  <c r="E75" i="6" s="1"/>
  <c r="D75" i="6" a="1"/>
  <c r="D75" i="6" s="1"/>
  <c r="H75" i="6" a="1"/>
  <c r="H75" i="6" s="1"/>
  <c r="G75" i="6" a="1"/>
  <c r="G75" i="6" s="1"/>
  <c r="H75" i="11" a="1"/>
  <c r="H75" i="11" s="1"/>
  <c r="A76" i="11"/>
  <c r="G75" i="11" a="1"/>
  <c r="G75" i="11" s="1"/>
  <c r="E75" i="11" a="1"/>
  <c r="E75" i="11" s="1"/>
  <c r="F75" i="11" a="1"/>
  <c r="F75" i="11" s="1"/>
  <c r="D75" i="11" a="1"/>
  <c r="D75" i="11" s="1"/>
  <c r="G75" i="12" a="1"/>
  <c r="G75" i="12" s="1"/>
  <c r="F75" i="12" a="1"/>
  <c r="F75" i="12" s="1"/>
  <c r="E75" i="12" a="1"/>
  <c r="E75" i="12" s="1"/>
  <c r="D75" i="12" a="1"/>
  <c r="D75" i="12" s="1"/>
  <c r="H75" i="12" a="1"/>
  <c r="H75" i="12" s="1"/>
  <c r="A76" i="12"/>
  <c r="F205" i="25" a="1"/>
  <c r="F205" i="25" s="1"/>
  <c r="E205" i="25" a="1"/>
  <c r="E205" i="25" s="1"/>
  <c r="C205" i="25" a="1"/>
  <c r="C205" i="25" s="1"/>
  <c r="A206" i="25"/>
  <c r="H77" i="7" a="1"/>
  <c r="H77" i="7" s="1"/>
  <c r="G77" i="7" a="1"/>
  <c r="G77" i="7" s="1"/>
  <c r="F77" i="7" a="1"/>
  <c r="F77" i="7" s="1"/>
  <c r="E77" i="7" a="1"/>
  <c r="E77" i="7" s="1"/>
  <c r="D77" i="7" a="1"/>
  <c r="D77" i="7" s="1"/>
  <c r="H77" i="15" a="1"/>
  <c r="H77" i="15" s="1"/>
  <c r="G77" i="15" a="1"/>
  <c r="G77" i="15" s="1"/>
  <c r="F77" i="15" a="1"/>
  <c r="F77" i="15" s="1"/>
  <c r="E77" i="15" a="1"/>
  <c r="E77" i="15" s="1"/>
  <c r="D77" i="15" a="1"/>
  <c r="D77" i="15" s="1"/>
  <c r="H77" i="16" a="1"/>
  <c r="H77" i="16" s="1"/>
  <c r="G77" i="16" a="1"/>
  <c r="G77" i="16" s="1"/>
  <c r="F77" i="16" a="1"/>
  <c r="F77" i="16" s="1"/>
  <c r="E77" i="16" a="1"/>
  <c r="E77" i="16" s="1"/>
  <c r="D77" i="16" a="1"/>
  <c r="D77" i="16" s="1"/>
  <c r="H77" i="10" a="1"/>
  <c r="H77" i="10" s="1"/>
  <c r="G77" i="10" a="1"/>
  <c r="G77" i="10" s="1"/>
  <c r="F77" i="10" a="1"/>
  <c r="F77" i="10" s="1"/>
  <c r="E77" i="10" a="1"/>
  <c r="E77" i="10" s="1"/>
  <c r="D77" i="10" a="1"/>
  <c r="D77" i="10" s="1"/>
  <c r="A78" i="10"/>
  <c r="A78" i="7"/>
  <c r="A78" i="16"/>
  <c r="A78" i="15"/>
  <c r="A79" i="9" l="1"/>
  <c r="E79" i="9" s="1" a="1"/>
  <c r="E79" i="9" s="1"/>
  <c r="E78" i="9" a="1"/>
  <c r="E78" i="9" s="1"/>
  <c r="F78" i="9" a="1"/>
  <c r="F78" i="9" s="1"/>
  <c r="G78" i="9" a="1"/>
  <c r="G78" i="9" s="1"/>
  <c r="D78" i="9" a="1"/>
  <c r="D78" i="9" s="1"/>
  <c r="A413" i="25"/>
  <c r="C412" i="25" a="1"/>
  <c r="C412" i="25" s="1"/>
  <c r="E412" i="25" a="1"/>
  <c r="E412" i="25" s="1"/>
  <c r="F412" i="25" a="1"/>
  <c r="F412" i="25" s="1"/>
  <c r="G76" i="12" a="1"/>
  <c r="G76" i="12" s="1"/>
  <c r="E76" i="12" a="1"/>
  <c r="E76" i="12" s="1"/>
  <c r="A77" i="12"/>
  <c r="D76" i="12" a="1"/>
  <c r="D76" i="12" s="1"/>
  <c r="H76" i="12" a="1"/>
  <c r="H76" i="12" s="1"/>
  <c r="F76" i="12" a="1"/>
  <c r="F76" i="12" s="1"/>
  <c r="G76" i="18" a="1"/>
  <c r="G76" i="18" s="1"/>
  <c r="D76" i="18" a="1"/>
  <c r="D76" i="18" s="1"/>
  <c r="F76" i="18" a="1"/>
  <c r="F76" i="18" s="1"/>
  <c r="E76" i="18" a="1"/>
  <c r="E76" i="18" s="1"/>
  <c r="A77" i="18"/>
  <c r="H76" i="18" a="1"/>
  <c r="H76" i="18" s="1"/>
  <c r="F76" i="13" a="1"/>
  <c r="F76" i="13" s="1"/>
  <c r="E76" i="13" a="1"/>
  <c r="E76" i="13" s="1"/>
  <c r="D76" i="13" a="1"/>
  <c r="D76" i="13" s="1"/>
  <c r="H76" i="13" a="1"/>
  <c r="H76" i="13" s="1"/>
  <c r="A77" i="13"/>
  <c r="G76" i="13" a="1"/>
  <c r="G76" i="13" s="1"/>
  <c r="G76" i="5" a="1"/>
  <c r="G76" i="5" s="1"/>
  <c r="F76" i="5" a="1"/>
  <c r="F76" i="5" s="1"/>
  <c r="E76" i="5" a="1"/>
  <c r="E76" i="5" s="1"/>
  <c r="A77" i="5"/>
  <c r="D76" i="5" a="1"/>
  <c r="D76" i="5" s="1"/>
  <c r="H76" i="5" a="1"/>
  <c r="H76" i="5" s="1"/>
  <c r="G76" i="3" a="1"/>
  <c r="G76" i="3" s="1"/>
  <c r="E76" i="3" a="1"/>
  <c r="E76" i="3" s="1"/>
  <c r="A77" i="3"/>
  <c r="D76" i="3" a="1"/>
  <c r="D76" i="3" s="1"/>
  <c r="H76" i="3" a="1"/>
  <c r="H76" i="3" s="1"/>
  <c r="F76" i="3" a="1"/>
  <c r="F76" i="3" s="1"/>
  <c r="E76" i="8" a="1"/>
  <c r="E76" i="8" s="1"/>
  <c r="A77" i="8"/>
  <c r="G76" i="8" a="1"/>
  <c r="G76" i="8" s="1"/>
  <c r="H76" i="8" a="1"/>
  <c r="H76" i="8" s="1"/>
  <c r="F76" i="8" a="1"/>
  <c r="F76" i="8" s="1"/>
  <c r="D76" i="8" a="1"/>
  <c r="D76" i="8" s="1"/>
  <c r="H76" i="14" a="1"/>
  <c r="H76" i="14" s="1"/>
  <c r="A77" i="14"/>
  <c r="G76" i="14" a="1"/>
  <c r="G76" i="14" s="1"/>
  <c r="F76" i="14" a="1"/>
  <c r="F76" i="14" s="1"/>
  <c r="E76" i="14" a="1"/>
  <c r="E76" i="14" s="1"/>
  <c r="D76" i="14" a="1"/>
  <c r="D76" i="14" s="1"/>
  <c r="E76" i="4" a="1"/>
  <c r="E76" i="4" s="1"/>
  <c r="D76" i="4" a="1"/>
  <c r="D76" i="4" s="1"/>
  <c r="F76" i="4" a="1"/>
  <c r="F76" i="4" s="1"/>
  <c r="H76" i="4" a="1"/>
  <c r="H76" i="4" s="1"/>
  <c r="G76" i="4" a="1"/>
  <c r="G76" i="4" s="1"/>
  <c r="A77" i="4"/>
  <c r="G76" i="11" a="1"/>
  <c r="G76" i="11" s="1"/>
  <c r="E76" i="11" a="1"/>
  <c r="E76" i="11" s="1"/>
  <c r="F76" i="11" a="1"/>
  <c r="F76" i="11" s="1"/>
  <c r="H76" i="11" a="1"/>
  <c r="H76" i="11" s="1"/>
  <c r="D76" i="11" a="1"/>
  <c r="D76" i="11" s="1"/>
  <c r="A77" i="11"/>
  <c r="H76" i="6" a="1"/>
  <c r="H76" i="6" s="1"/>
  <c r="A77" i="6"/>
  <c r="G76" i="6" a="1"/>
  <c r="G76" i="6" s="1"/>
  <c r="F76" i="6" a="1"/>
  <c r="F76" i="6" s="1"/>
  <c r="E76" i="6" a="1"/>
  <c r="E76" i="6" s="1"/>
  <c r="D76" i="6" a="1"/>
  <c r="D76" i="6" s="1"/>
  <c r="E76" i="17" a="1"/>
  <c r="E76" i="17" s="1"/>
  <c r="D76" i="17" a="1"/>
  <c r="D76" i="17" s="1"/>
  <c r="A77" i="17"/>
  <c r="H76" i="17" a="1"/>
  <c r="H76" i="17" s="1"/>
  <c r="G76" i="17" a="1"/>
  <c r="G76" i="17" s="1"/>
  <c r="F76" i="17" a="1"/>
  <c r="F76" i="17" s="1"/>
  <c r="F206" i="25" a="1"/>
  <c r="F206" i="25" s="1"/>
  <c r="E206" i="25" a="1"/>
  <c r="E206" i="25" s="1"/>
  <c r="C206" i="25" a="1"/>
  <c r="C206" i="25" s="1"/>
  <c r="A207" i="25"/>
  <c r="H78" i="15" a="1"/>
  <c r="H78" i="15" s="1"/>
  <c r="G78" i="15" a="1"/>
  <c r="G78" i="15" s="1"/>
  <c r="F78" i="15" a="1"/>
  <c r="F78" i="15" s="1"/>
  <c r="E78" i="15" a="1"/>
  <c r="E78" i="15" s="1"/>
  <c r="D78" i="15" a="1"/>
  <c r="D78" i="15" s="1"/>
  <c r="H78" i="16" a="1"/>
  <c r="H78" i="16" s="1"/>
  <c r="G78" i="16" a="1"/>
  <c r="G78" i="16" s="1"/>
  <c r="F78" i="16" a="1"/>
  <c r="F78" i="16" s="1"/>
  <c r="E78" i="16" a="1"/>
  <c r="E78" i="16" s="1"/>
  <c r="D78" i="16" a="1"/>
  <c r="D78" i="16" s="1"/>
  <c r="H78" i="7" a="1"/>
  <c r="H78" i="7" s="1"/>
  <c r="G78" i="7" a="1"/>
  <c r="G78" i="7" s="1"/>
  <c r="F78" i="7" a="1"/>
  <c r="F78" i="7" s="1"/>
  <c r="E78" i="7" a="1"/>
  <c r="E78" i="7" s="1"/>
  <c r="D78" i="7" a="1"/>
  <c r="D78" i="7" s="1"/>
  <c r="H78" i="10" a="1"/>
  <c r="H78" i="10" s="1"/>
  <c r="G78" i="10" a="1"/>
  <c r="G78" i="10" s="1"/>
  <c r="F78" i="10" a="1"/>
  <c r="F78" i="10" s="1"/>
  <c r="E78" i="10" a="1"/>
  <c r="E78" i="10" s="1"/>
  <c r="D78" i="10" a="1"/>
  <c r="D78" i="10" s="1"/>
  <c r="A79" i="15"/>
  <c r="A79" i="16"/>
  <c r="A79" i="7"/>
  <c r="A79" i="10"/>
  <c r="F79" i="9" l="1" a="1"/>
  <c r="F79" i="9" s="1"/>
  <c r="G79" i="9" a="1"/>
  <c r="G79" i="9" s="1"/>
  <c r="H79" i="9" a="1"/>
  <c r="H79" i="9" s="1"/>
  <c r="A80" i="9"/>
  <c r="F80" i="9" s="1" a="1"/>
  <c r="F80" i="9" s="1"/>
  <c r="D79" i="9" a="1"/>
  <c r="D79" i="9" s="1"/>
  <c r="A414" i="25"/>
  <c r="F413" i="25" a="1"/>
  <c r="F413" i="25" s="1"/>
  <c r="E413" i="25" a="1"/>
  <c r="E413" i="25" s="1"/>
  <c r="C413" i="25" a="1"/>
  <c r="C413" i="25" s="1"/>
  <c r="H77" i="11" a="1"/>
  <c r="H77" i="11" s="1"/>
  <c r="G77" i="11" a="1"/>
  <c r="G77" i="11" s="1"/>
  <c r="A78" i="11"/>
  <c r="F77" i="11" a="1"/>
  <c r="F77" i="11" s="1"/>
  <c r="D77" i="11" a="1"/>
  <c r="D77" i="11" s="1"/>
  <c r="E77" i="11" a="1"/>
  <c r="E77" i="11" s="1"/>
  <c r="H77" i="4" a="1"/>
  <c r="H77" i="4" s="1"/>
  <c r="E77" i="4" a="1"/>
  <c r="E77" i="4" s="1"/>
  <c r="G77" i="4" a="1"/>
  <c r="G77" i="4" s="1"/>
  <c r="F77" i="4" a="1"/>
  <c r="F77" i="4" s="1"/>
  <c r="D77" i="4" a="1"/>
  <c r="D77" i="4" s="1"/>
  <c r="A78" i="4"/>
  <c r="A78" i="13"/>
  <c r="H77" i="13" a="1"/>
  <c r="H77" i="13" s="1"/>
  <c r="F77" i="13" a="1"/>
  <c r="F77" i="13" s="1"/>
  <c r="E77" i="13" a="1"/>
  <c r="E77" i="13" s="1"/>
  <c r="D77" i="13" a="1"/>
  <c r="D77" i="13" s="1"/>
  <c r="G77" i="13" a="1"/>
  <c r="G77" i="13" s="1"/>
  <c r="D77" i="18" a="1"/>
  <c r="D77" i="18" s="1"/>
  <c r="A78" i="18"/>
  <c r="H77" i="18" a="1"/>
  <c r="H77" i="18" s="1"/>
  <c r="G77" i="18" a="1"/>
  <c r="G77" i="18" s="1"/>
  <c r="F77" i="18" a="1"/>
  <c r="F77" i="18" s="1"/>
  <c r="E77" i="18" a="1"/>
  <c r="E77" i="18" s="1"/>
  <c r="G77" i="5" a="1"/>
  <c r="G77" i="5" s="1"/>
  <c r="D77" i="5" a="1"/>
  <c r="D77" i="5" s="1"/>
  <c r="F77" i="5" a="1"/>
  <c r="F77" i="5" s="1"/>
  <c r="A78" i="5"/>
  <c r="E77" i="5" a="1"/>
  <c r="E77" i="5" s="1"/>
  <c r="H77" i="5" a="1"/>
  <c r="H77" i="5" s="1"/>
  <c r="D77" i="17" a="1"/>
  <c r="D77" i="17" s="1"/>
  <c r="A78" i="17"/>
  <c r="H77" i="17" a="1"/>
  <c r="H77" i="17" s="1"/>
  <c r="G77" i="17" a="1"/>
  <c r="G77" i="17" s="1"/>
  <c r="F77" i="17" a="1"/>
  <c r="F77" i="17" s="1"/>
  <c r="E77" i="17" a="1"/>
  <c r="E77" i="17" s="1"/>
  <c r="F77" i="3" a="1"/>
  <c r="F77" i="3" s="1"/>
  <c r="E77" i="3" a="1"/>
  <c r="E77" i="3" s="1"/>
  <c r="A78" i="3"/>
  <c r="D77" i="3" a="1"/>
  <c r="D77" i="3" s="1"/>
  <c r="H77" i="3" a="1"/>
  <c r="H77" i="3" s="1"/>
  <c r="G77" i="3" a="1"/>
  <c r="G77" i="3" s="1"/>
  <c r="E77" i="12" a="1"/>
  <c r="E77" i="12" s="1"/>
  <c r="A78" i="12"/>
  <c r="D77" i="12" a="1"/>
  <c r="D77" i="12" s="1"/>
  <c r="G77" i="12" a="1"/>
  <c r="G77" i="12" s="1"/>
  <c r="F77" i="12" a="1"/>
  <c r="F77" i="12" s="1"/>
  <c r="H77" i="12" a="1"/>
  <c r="H77" i="12" s="1"/>
  <c r="H77" i="6" a="1"/>
  <c r="H77" i="6" s="1"/>
  <c r="A78" i="6"/>
  <c r="G77" i="6" a="1"/>
  <c r="G77" i="6" s="1"/>
  <c r="E77" i="6" a="1"/>
  <c r="E77" i="6" s="1"/>
  <c r="D77" i="6" a="1"/>
  <c r="D77" i="6" s="1"/>
  <c r="F77" i="6" a="1"/>
  <c r="F77" i="6" s="1"/>
  <c r="H77" i="14" a="1"/>
  <c r="H77" i="14" s="1"/>
  <c r="G77" i="14" a="1"/>
  <c r="G77" i="14" s="1"/>
  <c r="F77" i="14" a="1"/>
  <c r="F77" i="14" s="1"/>
  <c r="D77" i="14" a="1"/>
  <c r="D77" i="14" s="1"/>
  <c r="A78" i="14"/>
  <c r="E77" i="14" a="1"/>
  <c r="E77" i="14" s="1"/>
  <c r="E77" i="8" a="1"/>
  <c r="E77" i="8" s="1"/>
  <c r="D77" i="8" a="1"/>
  <c r="D77" i="8" s="1"/>
  <c r="H77" i="8" a="1"/>
  <c r="H77" i="8" s="1"/>
  <c r="G77" i="8" a="1"/>
  <c r="G77" i="8" s="1"/>
  <c r="F77" i="8" a="1"/>
  <c r="F77" i="8" s="1"/>
  <c r="A78" i="8"/>
  <c r="F207" i="25" a="1"/>
  <c r="F207" i="25" s="1"/>
  <c r="E207" i="25" a="1"/>
  <c r="E207" i="25" s="1"/>
  <c r="C207" i="25" a="1"/>
  <c r="C207" i="25" s="1"/>
  <c r="A208" i="25"/>
  <c r="H79" i="10" a="1"/>
  <c r="H79" i="10" s="1"/>
  <c r="G79" i="10" a="1"/>
  <c r="G79" i="10" s="1"/>
  <c r="F79" i="10" a="1"/>
  <c r="F79" i="10" s="1"/>
  <c r="E79" i="10" a="1"/>
  <c r="E79" i="10" s="1"/>
  <c r="D79" i="10" a="1"/>
  <c r="D79" i="10" s="1"/>
  <c r="H79" i="7" a="1"/>
  <c r="H79" i="7" s="1"/>
  <c r="G79" i="7" a="1"/>
  <c r="G79" i="7" s="1"/>
  <c r="F79" i="7" a="1"/>
  <c r="F79" i="7" s="1"/>
  <c r="E79" i="7" a="1"/>
  <c r="E79" i="7" s="1"/>
  <c r="D79" i="7" a="1"/>
  <c r="D79" i="7" s="1"/>
  <c r="H79" i="16" a="1"/>
  <c r="H79" i="16" s="1"/>
  <c r="G79" i="16" a="1"/>
  <c r="G79" i="16" s="1"/>
  <c r="F79" i="16" a="1"/>
  <c r="F79" i="16" s="1"/>
  <c r="E79" i="16" a="1"/>
  <c r="E79" i="16" s="1"/>
  <c r="D79" i="16" a="1"/>
  <c r="D79" i="16" s="1"/>
  <c r="H79" i="15" a="1"/>
  <c r="H79" i="15" s="1"/>
  <c r="G79" i="15" a="1"/>
  <c r="G79" i="15" s="1"/>
  <c r="F79" i="15" a="1"/>
  <c r="F79" i="15" s="1"/>
  <c r="E79" i="15" a="1"/>
  <c r="E79" i="15" s="1"/>
  <c r="D79" i="15" a="1"/>
  <c r="D79" i="15" s="1"/>
  <c r="A80" i="7"/>
  <c r="A80" i="16"/>
  <c r="A80" i="15"/>
  <c r="A80" i="10"/>
  <c r="A81" i="9" l="1"/>
  <c r="E81" i="9" s="1" a="1"/>
  <c r="E81" i="9" s="1"/>
  <c r="E80" i="9" a="1"/>
  <c r="E80" i="9" s="1"/>
  <c r="G80" i="9" a="1"/>
  <c r="G80" i="9" s="1"/>
  <c r="D80" i="9" a="1"/>
  <c r="D80" i="9" s="1"/>
  <c r="H80" i="9" a="1"/>
  <c r="H80" i="9" s="1"/>
  <c r="A415" i="25"/>
  <c r="C414" i="25" a="1"/>
  <c r="C414" i="25" s="1"/>
  <c r="E414" i="25" a="1"/>
  <c r="E414" i="25" s="1"/>
  <c r="F414" i="25" a="1"/>
  <c r="F414" i="25" s="1"/>
  <c r="A79" i="8"/>
  <c r="D78" i="8" a="1"/>
  <c r="D78" i="8" s="1"/>
  <c r="H78" i="8" a="1"/>
  <c r="H78" i="8" s="1"/>
  <c r="G78" i="8" a="1"/>
  <c r="G78" i="8" s="1"/>
  <c r="E78" i="8" a="1"/>
  <c r="E78" i="8" s="1"/>
  <c r="F78" i="8" a="1"/>
  <c r="F78" i="8" s="1"/>
  <c r="H78" i="4" a="1"/>
  <c r="H78" i="4" s="1"/>
  <c r="A79" i="4"/>
  <c r="D78" i="4" a="1"/>
  <c r="D78" i="4" s="1"/>
  <c r="G78" i="4" a="1"/>
  <c r="G78" i="4" s="1"/>
  <c r="F78" i="4" a="1"/>
  <c r="F78" i="4" s="1"/>
  <c r="E78" i="4" a="1"/>
  <c r="E78" i="4" s="1"/>
  <c r="G78" i="14" a="1"/>
  <c r="G78" i="14" s="1"/>
  <c r="D78" i="14" a="1"/>
  <c r="D78" i="14" s="1"/>
  <c r="F78" i="14" a="1"/>
  <c r="F78" i="14" s="1"/>
  <c r="E78" i="14" a="1"/>
  <c r="E78" i="14" s="1"/>
  <c r="H78" i="14" a="1"/>
  <c r="H78" i="14" s="1"/>
  <c r="A79" i="14"/>
  <c r="D78" i="5" a="1"/>
  <c r="D78" i="5" s="1"/>
  <c r="A79" i="5"/>
  <c r="E78" i="5" a="1"/>
  <c r="E78" i="5" s="1"/>
  <c r="H78" i="5" a="1"/>
  <c r="H78" i="5" s="1"/>
  <c r="G78" i="5" a="1"/>
  <c r="G78" i="5" s="1"/>
  <c r="F78" i="5" a="1"/>
  <c r="F78" i="5" s="1"/>
  <c r="E78" i="3" a="1"/>
  <c r="E78" i="3" s="1"/>
  <c r="D78" i="3" a="1"/>
  <c r="D78" i="3" s="1"/>
  <c r="G78" i="3" a="1"/>
  <c r="G78" i="3" s="1"/>
  <c r="A79" i="3"/>
  <c r="H78" i="3" a="1"/>
  <c r="H78" i="3" s="1"/>
  <c r="F78" i="3" a="1"/>
  <c r="F78" i="3" s="1"/>
  <c r="E78" i="11" a="1"/>
  <c r="E78" i="11" s="1"/>
  <c r="D78" i="11" a="1"/>
  <c r="D78" i="11" s="1"/>
  <c r="G78" i="11" a="1"/>
  <c r="G78" i="11" s="1"/>
  <c r="F78" i="11" a="1"/>
  <c r="F78" i="11" s="1"/>
  <c r="H78" i="11" a="1"/>
  <c r="H78" i="11" s="1"/>
  <c r="A79" i="11"/>
  <c r="F78" i="6" a="1"/>
  <c r="F78" i="6" s="1"/>
  <c r="E78" i="6" a="1"/>
  <c r="E78" i="6" s="1"/>
  <c r="A79" i="6"/>
  <c r="D78" i="6" a="1"/>
  <c r="D78" i="6" s="1"/>
  <c r="H78" i="6" a="1"/>
  <c r="H78" i="6" s="1"/>
  <c r="G78" i="6" a="1"/>
  <c r="G78" i="6" s="1"/>
  <c r="F78" i="12" a="1"/>
  <c r="F78" i="12" s="1"/>
  <c r="G78" i="12" a="1"/>
  <c r="G78" i="12" s="1"/>
  <c r="E78" i="12" a="1"/>
  <c r="E78" i="12" s="1"/>
  <c r="A79" i="12"/>
  <c r="D78" i="12" a="1"/>
  <c r="D78" i="12" s="1"/>
  <c r="H78" i="12" a="1"/>
  <c r="H78" i="12" s="1"/>
  <c r="D78" i="17" a="1"/>
  <c r="D78" i="17" s="1"/>
  <c r="A79" i="17"/>
  <c r="E78" i="17" a="1"/>
  <c r="E78" i="17" s="1"/>
  <c r="H78" i="17" a="1"/>
  <c r="H78" i="17" s="1"/>
  <c r="G78" i="17" a="1"/>
  <c r="G78" i="17" s="1"/>
  <c r="F78" i="17" a="1"/>
  <c r="F78" i="17" s="1"/>
  <c r="D78" i="18" a="1"/>
  <c r="D78" i="18" s="1"/>
  <c r="G78" i="18" a="1"/>
  <c r="G78" i="18" s="1"/>
  <c r="H78" i="18" a="1"/>
  <c r="H78" i="18" s="1"/>
  <c r="F78" i="18" a="1"/>
  <c r="F78" i="18" s="1"/>
  <c r="A79" i="18"/>
  <c r="E78" i="18" a="1"/>
  <c r="E78" i="18" s="1"/>
  <c r="G78" i="13" a="1"/>
  <c r="G78" i="13" s="1"/>
  <c r="F78" i="13" a="1"/>
  <c r="F78" i="13" s="1"/>
  <c r="A79" i="13"/>
  <c r="E78" i="13" a="1"/>
  <c r="E78" i="13" s="1"/>
  <c r="D78" i="13" a="1"/>
  <c r="D78" i="13" s="1"/>
  <c r="H78" i="13" a="1"/>
  <c r="H78" i="13" s="1"/>
  <c r="F208" i="25" a="1"/>
  <c r="F208" i="25" s="1"/>
  <c r="E208" i="25" a="1"/>
  <c r="E208" i="25" s="1"/>
  <c r="C208" i="25" a="1"/>
  <c r="C208" i="25" s="1"/>
  <c r="A209" i="25"/>
  <c r="H80" i="10" a="1"/>
  <c r="H80" i="10" s="1"/>
  <c r="G80" i="10" a="1"/>
  <c r="G80" i="10" s="1"/>
  <c r="F80" i="10" a="1"/>
  <c r="F80" i="10" s="1"/>
  <c r="E80" i="10" a="1"/>
  <c r="E80" i="10" s="1"/>
  <c r="D80" i="10" a="1"/>
  <c r="D80" i="10" s="1"/>
  <c r="H80" i="15" a="1"/>
  <c r="H80" i="15" s="1"/>
  <c r="G80" i="15" a="1"/>
  <c r="G80" i="15" s="1"/>
  <c r="F80" i="15" a="1"/>
  <c r="F80" i="15" s="1"/>
  <c r="E80" i="15" a="1"/>
  <c r="E80" i="15" s="1"/>
  <c r="D80" i="15" a="1"/>
  <c r="D80" i="15" s="1"/>
  <c r="H80" i="16" a="1"/>
  <c r="H80" i="16" s="1"/>
  <c r="G80" i="16" a="1"/>
  <c r="G80" i="16" s="1"/>
  <c r="F80" i="16" a="1"/>
  <c r="F80" i="16" s="1"/>
  <c r="E80" i="16" a="1"/>
  <c r="E80" i="16" s="1"/>
  <c r="D80" i="16" a="1"/>
  <c r="D80" i="16" s="1"/>
  <c r="H80" i="7" a="1"/>
  <c r="H80" i="7" s="1"/>
  <c r="G80" i="7" a="1"/>
  <c r="G80" i="7" s="1"/>
  <c r="F80" i="7" a="1"/>
  <c r="F80" i="7" s="1"/>
  <c r="E80" i="7" a="1"/>
  <c r="E80" i="7" s="1"/>
  <c r="D80" i="7" a="1"/>
  <c r="D80" i="7" s="1"/>
  <c r="A81" i="15"/>
  <c r="A81" i="10"/>
  <c r="A81" i="16"/>
  <c r="A81" i="7"/>
  <c r="G81" i="9" l="1" a="1"/>
  <c r="G81" i="9" s="1"/>
  <c r="H81" i="9" a="1"/>
  <c r="H81" i="9" s="1"/>
  <c r="F81" i="9" a="1"/>
  <c r="F81" i="9" s="1"/>
  <c r="D81" i="9" a="1"/>
  <c r="D81" i="9" s="1"/>
  <c r="A82" i="9"/>
  <c r="G82" i="9" s="1" a="1"/>
  <c r="G82" i="9" s="1"/>
  <c r="A416" i="25"/>
  <c r="F415" i="25" a="1"/>
  <c r="F415" i="25" s="1"/>
  <c r="E415" i="25" a="1"/>
  <c r="E415" i="25" s="1"/>
  <c r="C415" i="25" a="1"/>
  <c r="C415" i="25" s="1"/>
  <c r="E79" i="11" a="1"/>
  <c r="E79" i="11" s="1"/>
  <c r="D79" i="11" a="1"/>
  <c r="D79" i="11" s="1"/>
  <c r="H79" i="11" a="1"/>
  <c r="H79" i="11" s="1"/>
  <c r="A80" i="11"/>
  <c r="G79" i="11" a="1"/>
  <c r="G79" i="11" s="1"/>
  <c r="F79" i="11" a="1"/>
  <c r="F79" i="11" s="1"/>
  <c r="H79" i="14" a="1"/>
  <c r="H79" i="14" s="1"/>
  <c r="E79" i="14" a="1"/>
  <c r="E79" i="14" s="1"/>
  <c r="D79" i="14" a="1"/>
  <c r="D79" i="14" s="1"/>
  <c r="G79" i="14" a="1"/>
  <c r="G79" i="14" s="1"/>
  <c r="F79" i="14" a="1"/>
  <c r="F79" i="14" s="1"/>
  <c r="A80" i="14"/>
  <c r="G79" i="18" a="1"/>
  <c r="G79" i="18" s="1"/>
  <c r="A80" i="18"/>
  <c r="F79" i="18" a="1"/>
  <c r="F79" i="18" s="1"/>
  <c r="E79" i="18" a="1"/>
  <c r="E79" i="18" s="1"/>
  <c r="D79" i="18" a="1"/>
  <c r="D79" i="18" s="1"/>
  <c r="H79" i="18" a="1"/>
  <c r="H79" i="18" s="1"/>
  <c r="H79" i="12" a="1"/>
  <c r="H79" i="12" s="1"/>
  <c r="G79" i="12" a="1"/>
  <c r="G79" i="12" s="1"/>
  <c r="F79" i="12" a="1"/>
  <c r="F79" i="12" s="1"/>
  <c r="A80" i="12"/>
  <c r="E79" i="12" a="1"/>
  <c r="E79" i="12" s="1"/>
  <c r="D79" i="12" a="1"/>
  <c r="D79" i="12" s="1"/>
  <c r="G79" i="3" a="1"/>
  <c r="G79" i="3" s="1"/>
  <c r="F79" i="3" a="1"/>
  <c r="F79" i="3" s="1"/>
  <c r="A80" i="3"/>
  <c r="E79" i="3" a="1"/>
  <c r="E79" i="3" s="1"/>
  <c r="D79" i="3" a="1"/>
  <c r="D79" i="3" s="1"/>
  <c r="H79" i="3" a="1"/>
  <c r="H79" i="3" s="1"/>
  <c r="D79" i="13" a="1"/>
  <c r="D79" i="13" s="1"/>
  <c r="H79" i="13" a="1"/>
  <c r="H79" i="13" s="1"/>
  <c r="E79" i="13" a="1"/>
  <c r="E79" i="13" s="1"/>
  <c r="G79" i="13" a="1"/>
  <c r="G79" i="13" s="1"/>
  <c r="F79" i="13" a="1"/>
  <c r="F79" i="13" s="1"/>
  <c r="A80" i="13"/>
  <c r="H79" i="6" a="1"/>
  <c r="H79" i="6" s="1"/>
  <c r="G79" i="6" a="1"/>
  <c r="G79" i="6" s="1"/>
  <c r="F79" i="6" a="1"/>
  <c r="F79" i="6" s="1"/>
  <c r="E79" i="6" a="1"/>
  <c r="E79" i="6" s="1"/>
  <c r="A80" i="6"/>
  <c r="D79" i="6" a="1"/>
  <c r="D79" i="6" s="1"/>
  <c r="G79" i="17" a="1"/>
  <c r="G79" i="17" s="1"/>
  <c r="F79" i="17" a="1"/>
  <c r="F79" i="17" s="1"/>
  <c r="E79" i="17" a="1"/>
  <c r="E79" i="17" s="1"/>
  <c r="D79" i="17" a="1"/>
  <c r="D79" i="17" s="1"/>
  <c r="A80" i="17"/>
  <c r="H79" i="17" a="1"/>
  <c r="H79" i="17" s="1"/>
  <c r="F79" i="5" a="1"/>
  <c r="F79" i="5" s="1"/>
  <c r="E79" i="5" a="1"/>
  <c r="E79" i="5" s="1"/>
  <c r="G79" i="5" a="1"/>
  <c r="G79" i="5" s="1"/>
  <c r="D79" i="5" a="1"/>
  <c r="D79" i="5" s="1"/>
  <c r="A80" i="5"/>
  <c r="H79" i="5" a="1"/>
  <c r="H79" i="5" s="1"/>
  <c r="G79" i="4" a="1"/>
  <c r="G79" i="4" s="1"/>
  <c r="F79" i="4" a="1"/>
  <c r="F79" i="4" s="1"/>
  <c r="A80" i="4"/>
  <c r="E79" i="4" a="1"/>
  <c r="E79" i="4" s="1"/>
  <c r="D79" i="4" a="1"/>
  <c r="D79" i="4" s="1"/>
  <c r="H79" i="4" a="1"/>
  <c r="H79" i="4" s="1"/>
  <c r="D79" i="8" a="1"/>
  <c r="D79" i="8" s="1"/>
  <c r="A80" i="8"/>
  <c r="H79" i="8" a="1"/>
  <c r="H79" i="8" s="1"/>
  <c r="E79" i="8" a="1"/>
  <c r="E79" i="8" s="1"/>
  <c r="G79" i="8" a="1"/>
  <c r="G79" i="8" s="1"/>
  <c r="F79" i="8" a="1"/>
  <c r="F79" i="8" s="1"/>
  <c r="F209" i="25" a="1"/>
  <c r="F209" i="25" s="1"/>
  <c r="E209" i="25" a="1"/>
  <c r="E209" i="25" s="1"/>
  <c r="C209" i="25" a="1"/>
  <c r="C209" i="25" s="1"/>
  <c r="A210" i="25"/>
  <c r="H81" i="7" a="1"/>
  <c r="H81" i="7" s="1"/>
  <c r="G81" i="7" a="1"/>
  <c r="G81" i="7" s="1"/>
  <c r="F81" i="7" a="1"/>
  <c r="F81" i="7" s="1"/>
  <c r="E81" i="7" a="1"/>
  <c r="E81" i="7" s="1"/>
  <c r="D81" i="7" a="1"/>
  <c r="D81" i="7" s="1"/>
  <c r="H81" i="16" a="1"/>
  <c r="H81" i="16" s="1"/>
  <c r="G81" i="16" a="1"/>
  <c r="G81" i="16" s="1"/>
  <c r="F81" i="16" a="1"/>
  <c r="F81" i="16" s="1"/>
  <c r="E81" i="16" a="1"/>
  <c r="E81" i="16" s="1"/>
  <c r="D81" i="16" a="1"/>
  <c r="D81" i="16" s="1"/>
  <c r="H81" i="10" a="1"/>
  <c r="H81" i="10" s="1"/>
  <c r="G81" i="10" a="1"/>
  <c r="G81" i="10" s="1"/>
  <c r="F81" i="10" a="1"/>
  <c r="F81" i="10" s="1"/>
  <c r="E81" i="10" a="1"/>
  <c r="E81" i="10" s="1"/>
  <c r="D81" i="10" a="1"/>
  <c r="D81" i="10" s="1"/>
  <c r="H81" i="15" a="1"/>
  <c r="H81" i="15" s="1"/>
  <c r="G81" i="15" a="1"/>
  <c r="G81" i="15" s="1"/>
  <c r="F81" i="15" a="1"/>
  <c r="F81" i="15" s="1"/>
  <c r="E81" i="15" a="1"/>
  <c r="E81" i="15" s="1"/>
  <c r="D81" i="15" a="1"/>
  <c r="D81" i="15" s="1"/>
  <c r="A82" i="7"/>
  <c r="A82" i="10"/>
  <c r="A82" i="16"/>
  <c r="A82" i="15"/>
  <c r="F82" i="9" l="1" a="1"/>
  <c r="F82" i="9" s="1"/>
  <c r="A83" i="9"/>
  <c r="A84" i="9" s="1"/>
  <c r="D82" i="9" a="1"/>
  <c r="D82" i="9" s="1"/>
  <c r="H82" i="9" a="1"/>
  <c r="H82" i="9" s="1"/>
  <c r="E82" i="9" a="1"/>
  <c r="E82" i="9" s="1"/>
  <c r="A418" i="25"/>
  <c r="C416" i="25" a="1"/>
  <c r="C416" i="25" s="1"/>
  <c r="F416" i="25" a="1"/>
  <c r="F416" i="25" s="1"/>
  <c r="E416" i="25" a="1"/>
  <c r="E416" i="25" s="1"/>
  <c r="G80" i="13" a="1"/>
  <c r="G80" i="13" s="1"/>
  <c r="F80" i="13" a="1"/>
  <c r="F80" i="13" s="1"/>
  <c r="E80" i="13" a="1"/>
  <c r="E80" i="13" s="1"/>
  <c r="A81" i="13"/>
  <c r="D80" i="13" a="1"/>
  <c r="D80" i="13" s="1"/>
  <c r="H80" i="13" a="1"/>
  <c r="H80" i="13" s="1"/>
  <c r="E80" i="14" a="1"/>
  <c r="E80" i="14" s="1"/>
  <c r="A81" i="14"/>
  <c r="D80" i="14" a="1"/>
  <c r="D80" i="14" s="1"/>
  <c r="F80" i="14" a="1"/>
  <c r="F80" i="14" s="1"/>
  <c r="H80" i="14" a="1"/>
  <c r="H80" i="14" s="1"/>
  <c r="G80" i="14" a="1"/>
  <c r="G80" i="14" s="1"/>
  <c r="F80" i="5" a="1"/>
  <c r="F80" i="5" s="1"/>
  <c r="E80" i="5" a="1"/>
  <c r="E80" i="5" s="1"/>
  <c r="D80" i="5" a="1"/>
  <c r="D80" i="5" s="1"/>
  <c r="A81" i="5"/>
  <c r="H80" i="5" a="1"/>
  <c r="H80" i="5" s="1"/>
  <c r="G80" i="5" a="1"/>
  <c r="G80" i="5" s="1"/>
  <c r="G80" i="17" a="1"/>
  <c r="G80" i="17" s="1"/>
  <c r="F80" i="17" a="1"/>
  <c r="F80" i="17" s="1"/>
  <c r="E80" i="17" a="1"/>
  <c r="E80" i="17" s="1"/>
  <c r="D80" i="17" a="1"/>
  <c r="D80" i="17" s="1"/>
  <c r="H80" i="17" a="1"/>
  <c r="H80" i="17" s="1"/>
  <c r="A81" i="17"/>
  <c r="F80" i="6" a="1"/>
  <c r="F80" i="6" s="1"/>
  <c r="E80" i="6" a="1"/>
  <c r="E80" i="6" s="1"/>
  <c r="H80" i="6" a="1"/>
  <c r="H80" i="6" s="1"/>
  <c r="D80" i="6" a="1"/>
  <c r="D80" i="6" s="1"/>
  <c r="A81" i="6"/>
  <c r="G80" i="6" a="1"/>
  <c r="G80" i="6" s="1"/>
  <c r="E80" i="12" a="1"/>
  <c r="E80" i="12" s="1"/>
  <c r="D80" i="12" a="1"/>
  <c r="D80" i="12" s="1"/>
  <c r="H80" i="12" a="1"/>
  <c r="H80" i="12" s="1"/>
  <c r="F80" i="12" a="1"/>
  <c r="F80" i="12" s="1"/>
  <c r="A81" i="12"/>
  <c r="G80" i="12" a="1"/>
  <c r="G80" i="12" s="1"/>
  <c r="F80" i="11" a="1"/>
  <c r="F80" i="11" s="1"/>
  <c r="E80" i="11" a="1"/>
  <c r="E80" i="11" s="1"/>
  <c r="D80" i="11" a="1"/>
  <c r="D80" i="11" s="1"/>
  <c r="G80" i="11" a="1"/>
  <c r="G80" i="11" s="1"/>
  <c r="A81" i="11"/>
  <c r="H80" i="11" a="1"/>
  <c r="H80" i="11" s="1"/>
  <c r="D80" i="4" a="1"/>
  <c r="D80" i="4" s="1"/>
  <c r="F80" i="4" a="1"/>
  <c r="F80" i="4" s="1"/>
  <c r="H80" i="4" a="1"/>
  <c r="H80" i="4" s="1"/>
  <c r="G80" i="4" a="1"/>
  <c r="G80" i="4" s="1"/>
  <c r="A81" i="4"/>
  <c r="E80" i="4" a="1"/>
  <c r="E80" i="4" s="1"/>
  <c r="D80" i="3" a="1"/>
  <c r="D80" i="3" s="1"/>
  <c r="H80" i="3" a="1"/>
  <c r="H80" i="3" s="1"/>
  <c r="F80" i="3" a="1"/>
  <c r="F80" i="3" s="1"/>
  <c r="G80" i="3" a="1"/>
  <c r="G80" i="3" s="1"/>
  <c r="E80" i="3" a="1"/>
  <c r="E80" i="3" s="1"/>
  <c r="A81" i="3"/>
  <c r="E80" i="8" a="1"/>
  <c r="E80" i="8" s="1"/>
  <c r="D80" i="8" a="1"/>
  <c r="D80" i="8" s="1"/>
  <c r="G80" i="8" a="1"/>
  <c r="G80" i="8" s="1"/>
  <c r="H80" i="8" a="1"/>
  <c r="H80" i="8" s="1"/>
  <c r="F80" i="8" a="1"/>
  <c r="F80" i="8" s="1"/>
  <c r="A81" i="8"/>
  <c r="D80" i="18" a="1"/>
  <c r="D80" i="18" s="1"/>
  <c r="A81" i="18"/>
  <c r="H80" i="18" a="1"/>
  <c r="H80" i="18" s="1"/>
  <c r="G80" i="18" a="1"/>
  <c r="G80" i="18" s="1"/>
  <c r="E80" i="18" a="1"/>
  <c r="E80" i="18" s="1"/>
  <c r="F80" i="18" a="1"/>
  <c r="F80" i="18" s="1"/>
  <c r="F210" i="25" a="1"/>
  <c r="F210" i="25" s="1"/>
  <c r="E210" i="25" a="1"/>
  <c r="E210" i="25" s="1"/>
  <c r="C210" i="25" a="1"/>
  <c r="C210" i="25" s="1"/>
  <c r="A211" i="25"/>
  <c r="H82" i="15" a="1"/>
  <c r="H82" i="15" s="1"/>
  <c r="G82" i="15" a="1"/>
  <c r="G82" i="15" s="1"/>
  <c r="F82" i="15" a="1"/>
  <c r="F82" i="15" s="1"/>
  <c r="E82" i="15" a="1"/>
  <c r="E82" i="15" s="1"/>
  <c r="D82" i="15" a="1"/>
  <c r="D82" i="15" s="1"/>
  <c r="H82" i="16" a="1"/>
  <c r="H82" i="16" s="1"/>
  <c r="G82" i="16" a="1"/>
  <c r="G82" i="16" s="1"/>
  <c r="F82" i="16" a="1"/>
  <c r="F82" i="16" s="1"/>
  <c r="E82" i="16" a="1"/>
  <c r="E82" i="16" s="1"/>
  <c r="D82" i="16" a="1"/>
  <c r="D82" i="16" s="1"/>
  <c r="H82" i="10" a="1"/>
  <c r="H82" i="10" s="1"/>
  <c r="G82" i="10" a="1"/>
  <c r="G82" i="10" s="1"/>
  <c r="F82" i="10" a="1"/>
  <c r="F82" i="10" s="1"/>
  <c r="E82" i="10" a="1"/>
  <c r="E82" i="10" s="1"/>
  <c r="D82" i="10" a="1"/>
  <c r="D82" i="10" s="1"/>
  <c r="H82" i="7" a="1"/>
  <c r="H82" i="7" s="1"/>
  <c r="G82" i="7" a="1"/>
  <c r="G82" i="7" s="1"/>
  <c r="F82" i="7" a="1"/>
  <c r="F82" i="7" s="1"/>
  <c r="E82" i="7" a="1"/>
  <c r="E82" i="7" s="1"/>
  <c r="D82" i="7" a="1"/>
  <c r="D82" i="7" s="1"/>
  <c r="A83" i="7"/>
  <c r="A83" i="10"/>
  <c r="A83" i="15"/>
  <c r="A83" i="16"/>
  <c r="G83" i="9" l="1" a="1"/>
  <c r="G83" i="9" s="1"/>
  <c r="F83" i="9" a="1"/>
  <c r="F83" i="9" s="1"/>
  <c r="E83" i="9" a="1"/>
  <c r="E83" i="9" s="1"/>
  <c r="H83" i="9" a="1"/>
  <c r="H83" i="9" s="1"/>
  <c r="D83" i="9" a="1"/>
  <c r="D83" i="9" s="1"/>
  <c r="A419" i="25"/>
  <c r="F418" i="25" a="1"/>
  <c r="F418" i="25" s="1"/>
  <c r="E418" i="25" a="1"/>
  <c r="E418" i="25" s="1"/>
  <c r="C418" i="25" a="1"/>
  <c r="C418" i="25" s="1"/>
  <c r="G81" i="8" a="1"/>
  <c r="G81" i="8" s="1"/>
  <c r="F81" i="8" a="1"/>
  <c r="F81" i="8" s="1"/>
  <c r="E81" i="8" a="1"/>
  <c r="E81" i="8" s="1"/>
  <c r="A82" i="8"/>
  <c r="D81" i="8" a="1"/>
  <c r="D81" i="8" s="1"/>
  <c r="H81" i="8" a="1"/>
  <c r="H81" i="8" s="1"/>
  <c r="H81" i="3" a="1"/>
  <c r="H81" i="3" s="1"/>
  <c r="A82" i="3"/>
  <c r="G81" i="3" a="1"/>
  <c r="G81" i="3" s="1"/>
  <c r="F81" i="3" a="1"/>
  <c r="F81" i="3" s="1"/>
  <c r="D81" i="3" a="1"/>
  <c r="D81" i="3" s="1"/>
  <c r="E81" i="3" a="1"/>
  <c r="E81" i="3" s="1"/>
  <c r="H81" i="17" a="1"/>
  <c r="H81" i="17" s="1"/>
  <c r="A82" i="17"/>
  <c r="G81" i="17" a="1"/>
  <c r="G81" i="17" s="1"/>
  <c r="F81" i="17" a="1"/>
  <c r="F81" i="17" s="1"/>
  <c r="E81" i="17" a="1"/>
  <c r="E81" i="17" s="1"/>
  <c r="D81" i="17" a="1"/>
  <c r="D81" i="17" s="1"/>
  <c r="E81" i="4" a="1"/>
  <c r="E81" i="4" s="1"/>
  <c r="D81" i="4" a="1"/>
  <c r="D81" i="4" s="1"/>
  <c r="A82" i="4"/>
  <c r="H81" i="4" a="1"/>
  <c r="H81" i="4" s="1"/>
  <c r="G81" i="4" a="1"/>
  <c r="G81" i="4" s="1"/>
  <c r="F81" i="4" a="1"/>
  <c r="F81" i="4" s="1"/>
  <c r="H81" i="11" a="1"/>
  <c r="H81" i="11" s="1"/>
  <c r="G81" i="11" a="1"/>
  <c r="G81" i="11" s="1"/>
  <c r="A82" i="11"/>
  <c r="F81" i="11" a="1"/>
  <c r="F81" i="11" s="1"/>
  <c r="E81" i="11" a="1"/>
  <c r="E81" i="11" s="1"/>
  <c r="D81" i="11" a="1"/>
  <c r="D81" i="11" s="1"/>
  <c r="H81" i="12" a="1"/>
  <c r="H81" i="12" s="1"/>
  <c r="G81" i="12" a="1"/>
  <c r="G81" i="12" s="1"/>
  <c r="F81" i="12" a="1"/>
  <c r="F81" i="12" s="1"/>
  <c r="E81" i="12" a="1"/>
  <c r="E81" i="12" s="1"/>
  <c r="D81" i="12" a="1"/>
  <c r="D81" i="12" s="1"/>
  <c r="A82" i="12"/>
  <c r="D81" i="6" a="1"/>
  <c r="D81" i="6" s="1"/>
  <c r="H81" i="6" a="1"/>
  <c r="H81" i="6" s="1"/>
  <c r="G81" i="6" a="1"/>
  <c r="G81" i="6" s="1"/>
  <c r="A82" i="6"/>
  <c r="F81" i="6" a="1"/>
  <c r="F81" i="6" s="1"/>
  <c r="E81" i="6" a="1"/>
  <c r="E81" i="6" s="1"/>
  <c r="D81" i="5" a="1"/>
  <c r="D81" i="5" s="1"/>
  <c r="A82" i="5"/>
  <c r="H81" i="5" a="1"/>
  <c r="H81" i="5" s="1"/>
  <c r="G81" i="5" a="1"/>
  <c r="G81" i="5" s="1"/>
  <c r="F81" i="5" a="1"/>
  <c r="F81" i="5" s="1"/>
  <c r="E81" i="5" a="1"/>
  <c r="E81" i="5" s="1"/>
  <c r="E81" i="13" a="1"/>
  <c r="E81" i="13" s="1"/>
  <c r="D81" i="13" a="1"/>
  <c r="D81" i="13" s="1"/>
  <c r="H81" i="13" a="1"/>
  <c r="H81" i="13" s="1"/>
  <c r="G81" i="13" a="1"/>
  <c r="G81" i="13" s="1"/>
  <c r="A82" i="13"/>
  <c r="F81" i="13" a="1"/>
  <c r="F81" i="13" s="1"/>
  <c r="G81" i="18" a="1"/>
  <c r="G81" i="18" s="1"/>
  <c r="F81" i="18" a="1"/>
  <c r="F81" i="18" s="1"/>
  <c r="E81" i="18" a="1"/>
  <c r="E81" i="18" s="1"/>
  <c r="D81" i="18" a="1"/>
  <c r="D81" i="18" s="1"/>
  <c r="H81" i="18" a="1"/>
  <c r="H81" i="18" s="1"/>
  <c r="A82" i="18"/>
  <c r="A82" i="14"/>
  <c r="G81" i="14" a="1"/>
  <c r="G81" i="14" s="1"/>
  <c r="E81" i="14" a="1"/>
  <c r="E81" i="14" s="1"/>
  <c r="F81" i="14" a="1"/>
  <c r="F81" i="14" s="1"/>
  <c r="D81" i="14" a="1"/>
  <c r="D81" i="14" s="1"/>
  <c r="H81" i="14" a="1"/>
  <c r="H81" i="14" s="1"/>
  <c r="F211" i="25" a="1"/>
  <c r="F211" i="25" s="1"/>
  <c r="E211" i="25" a="1"/>
  <c r="E211" i="25" s="1"/>
  <c r="C211" i="25" a="1"/>
  <c r="C211" i="25" s="1"/>
  <c r="A212" i="25"/>
  <c r="H83" i="16" a="1"/>
  <c r="H83" i="16" s="1"/>
  <c r="G83" i="16" a="1"/>
  <c r="G83" i="16" s="1"/>
  <c r="F83" i="16" a="1"/>
  <c r="F83" i="16" s="1"/>
  <c r="E83" i="16" a="1"/>
  <c r="E83" i="16" s="1"/>
  <c r="D83" i="16" a="1"/>
  <c r="D83" i="16" s="1"/>
  <c r="H84" i="9" a="1"/>
  <c r="H84" i="9" s="1"/>
  <c r="G84" i="9" a="1"/>
  <c r="G84" i="9" s="1"/>
  <c r="F84" i="9" a="1"/>
  <c r="F84" i="9" s="1"/>
  <c r="E84" i="9" a="1"/>
  <c r="E84" i="9" s="1"/>
  <c r="D84" i="9" a="1"/>
  <c r="D84" i="9" s="1"/>
  <c r="H83" i="15" a="1"/>
  <c r="H83" i="15" s="1"/>
  <c r="G83" i="15" a="1"/>
  <c r="G83" i="15" s="1"/>
  <c r="F83" i="15" a="1"/>
  <c r="F83" i="15" s="1"/>
  <c r="E83" i="15" a="1"/>
  <c r="E83" i="15" s="1"/>
  <c r="D83" i="15" a="1"/>
  <c r="D83" i="15" s="1"/>
  <c r="H83" i="10" a="1"/>
  <c r="H83" i="10" s="1"/>
  <c r="G83" i="10" a="1"/>
  <c r="G83" i="10" s="1"/>
  <c r="F83" i="10" a="1"/>
  <c r="F83" i="10" s="1"/>
  <c r="E83" i="10" a="1"/>
  <c r="E83" i="10" s="1"/>
  <c r="D83" i="10" a="1"/>
  <c r="D83" i="10" s="1"/>
  <c r="H83" i="7" a="1"/>
  <c r="H83" i="7" s="1"/>
  <c r="G83" i="7" a="1"/>
  <c r="G83" i="7" s="1"/>
  <c r="F83" i="7" a="1"/>
  <c r="F83" i="7" s="1"/>
  <c r="E83" i="7" a="1"/>
  <c r="E83" i="7" s="1"/>
  <c r="D83" i="7" a="1"/>
  <c r="D83" i="7" s="1"/>
  <c r="A84" i="15"/>
  <c r="A84" i="10"/>
  <c r="A85" i="9"/>
  <c r="A84" i="16"/>
  <c r="A84" i="7"/>
  <c r="A420" i="25" l="1"/>
  <c r="F419" i="25" a="1"/>
  <c r="F419" i="25" s="1"/>
  <c r="C419" i="25" a="1"/>
  <c r="C419" i="25" s="1"/>
  <c r="E419" i="25" a="1"/>
  <c r="E419" i="25" s="1"/>
  <c r="G82" i="18" a="1"/>
  <c r="G82" i="18" s="1"/>
  <c r="A83" i="18"/>
  <c r="F82" i="18" a="1"/>
  <c r="F82" i="18" s="1"/>
  <c r="E82" i="18" a="1"/>
  <c r="E82" i="18" s="1"/>
  <c r="D82" i="18" a="1"/>
  <c r="D82" i="18" s="1"/>
  <c r="H82" i="18" a="1"/>
  <c r="H82" i="18" s="1"/>
  <c r="G82" i="12" a="1"/>
  <c r="G82" i="12" s="1"/>
  <c r="F82" i="12" a="1"/>
  <c r="F82" i="12" s="1"/>
  <c r="A83" i="12"/>
  <c r="E82" i="12" a="1"/>
  <c r="E82" i="12" s="1"/>
  <c r="D82" i="12" a="1"/>
  <c r="D82" i="12" s="1"/>
  <c r="H82" i="12" a="1"/>
  <c r="H82" i="12" s="1"/>
  <c r="F82" i="13" a="1"/>
  <c r="F82" i="13" s="1"/>
  <c r="A83" i="13"/>
  <c r="E82" i="13" a="1"/>
  <c r="E82" i="13" s="1"/>
  <c r="D82" i="13" a="1"/>
  <c r="D82" i="13" s="1"/>
  <c r="H82" i="13" a="1"/>
  <c r="H82" i="13" s="1"/>
  <c r="G82" i="13" a="1"/>
  <c r="G82" i="13" s="1"/>
  <c r="F82" i="6" a="1"/>
  <c r="F82" i="6" s="1"/>
  <c r="E82" i="6" a="1"/>
  <c r="E82" i="6" s="1"/>
  <c r="D82" i="6" a="1"/>
  <c r="D82" i="6" s="1"/>
  <c r="H82" i="6" a="1"/>
  <c r="H82" i="6" s="1"/>
  <c r="A83" i="6"/>
  <c r="G82" i="6" a="1"/>
  <c r="G82" i="6" s="1"/>
  <c r="E82" i="8" a="1"/>
  <c r="E82" i="8" s="1"/>
  <c r="A83" i="8"/>
  <c r="F82" i="8" a="1"/>
  <c r="F82" i="8" s="1"/>
  <c r="D82" i="8" a="1"/>
  <c r="D82" i="8" s="1"/>
  <c r="H82" i="8" a="1"/>
  <c r="H82" i="8" s="1"/>
  <c r="G82" i="8" a="1"/>
  <c r="G82" i="8" s="1"/>
  <c r="D82" i="11" a="1"/>
  <c r="D82" i="11" s="1"/>
  <c r="F82" i="11" a="1"/>
  <c r="F82" i="11" s="1"/>
  <c r="H82" i="11" a="1"/>
  <c r="H82" i="11" s="1"/>
  <c r="G82" i="11" a="1"/>
  <c r="G82" i="11" s="1"/>
  <c r="A83" i="11"/>
  <c r="E82" i="11" a="1"/>
  <c r="E82" i="11" s="1"/>
  <c r="D82" i="4" a="1"/>
  <c r="D82" i="4" s="1"/>
  <c r="H82" i="4" a="1"/>
  <c r="H82" i="4" s="1"/>
  <c r="A83" i="4"/>
  <c r="G82" i="4" a="1"/>
  <c r="G82" i="4" s="1"/>
  <c r="F82" i="4" a="1"/>
  <c r="F82" i="4" s="1"/>
  <c r="E82" i="4" a="1"/>
  <c r="E82" i="4" s="1"/>
  <c r="H82" i="5" a="1"/>
  <c r="H82" i="5" s="1"/>
  <c r="G82" i="5" a="1"/>
  <c r="G82" i="5" s="1"/>
  <c r="E82" i="5" a="1"/>
  <c r="E82" i="5" s="1"/>
  <c r="D82" i="5" a="1"/>
  <c r="D82" i="5" s="1"/>
  <c r="A83" i="5"/>
  <c r="F82" i="5" a="1"/>
  <c r="F82" i="5" s="1"/>
  <c r="F82" i="17" a="1"/>
  <c r="F82" i="17" s="1"/>
  <c r="A83" i="17"/>
  <c r="E82" i="17" a="1"/>
  <c r="E82" i="17" s="1"/>
  <c r="D82" i="17" a="1"/>
  <c r="D82" i="17" s="1"/>
  <c r="H82" i="17" a="1"/>
  <c r="H82" i="17" s="1"/>
  <c r="G82" i="17" a="1"/>
  <c r="G82" i="17" s="1"/>
  <c r="H82" i="3" a="1"/>
  <c r="H82" i="3" s="1"/>
  <c r="G82" i="3" a="1"/>
  <c r="G82" i="3" s="1"/>
  <c r="A83" i="3"/>
  <c r="D82" i="3" a="1"/>
  <c r="D82" i="3" s="1"/>
  <c r="F82" i="3" a="1"/>
  <c r="F82" i="3" s="1"/>
  <c r="E82" i="3" a="1"/>
  <c r="E82" i="3" s="1"/>
  <c r="F82" i="14" a="1"/>
  <c r="F82" i="14" s="1"/>
  <c r="A83" i="14"/>
  <c r="E82" i="14" a="1"/>
  <c r="E82" i="14" s="1"/>
  <c r="D82" i="14" a="1"/>
  <c r="D82" i="14" s="1"/>
  <c r="H82" i="14" a="1"/>
  <c r="H82" i="14" s="1"/>
  <c r="G82" i="14" a="1"/>
  <c r="G82" i="14" s="1"/>
  <c r="F212" i="25" a="1"/>
  <c r="F212" i="25" s="1"/>
  <c r="E212" i="25" a="1"/>
  <c r="E212" i="25" s="1"/>
  <c r="C212" i="25" a="1"/>
  <c r="C212" i="25" s="1"/>
  <c r="A214" i="25"/>
  <c r="H84" i="7" a="1"/>
  <c r="H84" i="7" s="1"/>
  <c r="G84" i="7" a="1"/>
  <c r="G84" i="7" s="1"/>
  <c r="F84" i="7" a="1"/>
  <c r="F84" i="7" s="1"/>
  <c r="E84" i="7" a="1"/>
  <c r="E84" i="7" s="1"/>
  <c r="D84" i="7" a="1"/>
  <c r="D84" i="7" s="1"/>
  <c r="H84" i="16" a="1"/>
  <c r="H84" i="16" s="1"/>
  <c r="G84" i="16" a="1"/>
  <c r="G84" i="16" s="1"/>
  <c r="F84" i="16" a="1"/>
  <c r="F84" i="16" s="1"/>
  <c r="E84" i="16" a="1"/>
  <c r="E84" i="16" s="1"/>
  <c r="D84" i="16" a="1"/>
  <c r="D84" i="16" s="1"/>
  <c r="H85" i="9" a="1"/>
  <c r="H85" i="9" s="1"/>
  <c r="G85" i="9" a="1"/>
  <c r="G85" i="9" s="1"/>
  <c r="F85" i="9" a="1"/>
  <c r="F85" i="9" s="1"/>
  <c r="E85" i="9" a="1"/>
  <c r="E85" i="9" s="1"/>
  <c r="D85" i="9" a="1"/>
  <c r="D85" i="9" s="1"/>
  <c r="H84" i="10" a="1"/>
  <c r="H84" i="10" s="1"/>
  <c r="G84" i="10" a="1"/>
  <c r="G84" i="10" s="1"/>
  <c r="F84" i="10" a="1"/>
  <c r="F84" i="10" s="1"/>
  <c r="E84" i="10" a="1"/>
  <c r="E84" i="10" s="1"/>
  <c r="D84" i="10" a="1"/>
  <c r="D84" i="10" s="1"/>
  <c r="H84" i="15" a="1"/>
  <c r="H84" i="15" s="1"/>
  <c r="G84" i="15" a="1"/>
  <c r="G84" i="15" s="1"/>
  <c r="F84" i="15" a="1"/>
  <c r="F84" i="15" s="1"/>
  <c r="E84" i="15" a="1"/>
  <c r="E84" i="15" s="1"/>
  <c r="D84" i="15" a="1"/>
  <c r="D84" i="15" s="1"/>
  <c r="A85" i="16"/>
  <c r="A85" i="15"/>
  <c r="A85" i="10"/>
  <c r="A85" i="7"/>
  <c r="A86" i="9"/>
  <c r="A421" i="25" l="1"/>
  <c r="F420" i="25" a="1"/>
  <c r="F420" i="25" s="1"/>
  <c r="E420" i="25" a="1"/>
  <c r="E420" i="25" s="1"/>
  <c r="C420" i="25" a="1"/>
  <c r="C420" i="25" s="1"/>
  <c r="G83" i="5" a="1"/>
  <c r="G83" i="5" s="1"/>
  <c r="A84" i="5"/>
  <c r="H83" i="5" a="1"/>
  <c r="H83" i="5" s="1"/>
  <c r="F83" i="5" a="1"/>
  <c r="F83" i="5" s="1"/>
  <c r="E83" i="5" a="1"/>
  <c r="E83" i="5" s="1"/>
  <c r="D83" i="5" a="1"/>
  <c r="D83" i="5" s="1"/>
  <c r="G83" i="11" a="1"/>
  <c r="G83" i="11" s="1"/>
  <c r="F83" i="11" a="1"/>
  <c r="F83" i="11" s="1"/>
  <c r="E83" i="11" a="1"/>
  <c r="E83" i="11" s="1"/>
  <c r="D83" i="11" a="1"/>
  <c r="D83" i="11" s="1"/>
  <c r="A84" i="11"/>
  <c r="H83" i="11" a="1"/>
  <c r="H83" i="11" s="1"/>
  <c r="H83" i="6" a="1"/>
  <c r="H83" i="6" s="1"/>
  <c r="A84" i="6"/>
  <c r="G83" i="6" a="1"/>
  <c r="G83" i="6" s="1"/>
  <c r="F83" i="6" a="1"/>
  <c r="F83" i="6" s="1"/>
  <c r="E83" i="6" a="1"/>
  <c r="E83" i="6" s="1"/>
  <c r="D83" i="6" a="1"/>
  <c r="D83" i="6" s="1"/>
  <c r="F83" i="3" a="1"/>
  <c r="F83" i="3" s="1"/>
  <c r="A84" i="3"/>
  <c r="E83" i="3" a="1"/>
  <c r="E83" i="3" s="1"/>
  <c r="D83" i="3" a="1"/>
  <c r="D83" i="3" s="1"/>
  <c r="G83" i="3" a="1"/>
  <c r="G83" i="3" s="1"/>
  <c r="H83" i="3" a="1"/>
  <c r="H83" i="3" s="1"/>
  <c r="E83" i="4" a="1"/>
  <c r="E83" i="4" s="1"/>
  <c r="A84" i="4"/>
  <c r="D83" i="4" a="1"/>
  <c r="D83" i="4" s="1"/>
  <c r="F83" i="4" a="1"/>
  <c r="F83" i="4" s="1"/>
  <c r="H83" i="4" a="1"/>
  <c r="H83" i="4" s="1"/>
  <c r="G83" i="4" a="1"/>
  <c r="G83" i="4" s="1"/>
  <c r="D83" i="12" a="1"/>
  <c r="D83" i="12" s="1"/>
  <c r="A84" i="12"/>
  <c r="H83" i="12" a="1"/>
  <c r="H83" i="12" s="1"/>
  <c r="G83" i="12" a="1"/>
  <c r="G83" i="12" s="1"/>
  <c r="F83" i="12" a="1"/>
  <c r="F83" i="12" s="1"/>
  <c r="E83" i="12" a="1"/>
  <c r="E83" i="12" s="1"/>
  <c r="H83" i="14" a="1"/>
  <c r="H83" i="14" s="1"/>
  <c r="A84" i="14"/>
  <c r="G83" i="14" a="1"/>
  <c r="G83" i="14" s="1"/>
  <c r="F83" i="14" a="1"/>
  <c r="F83" i="14" s="1"/>
  <c r="E83" i="14" a="1"/>
  <c r="E83" i="14" s="1"/>
  <c r="D83" i="14" a="1"/>
  <c r="D83" i="14" s="1"/>
  <c r="G83" i="17" a="1"/>
  <c r="G83" i="17" s="1"/>
  <c r="F83" i="17" a="1"/>
  <c r="F83" i="17" s="1"/>
  <c r="E83" i="17" a="1"/>
  <c r="E83" i="17" s="1"/>
  <c r="A84" i="17"/>
  <c r="H83" i="17" a="1"/>
  <c r="H83" i="17" s="1"/>
  <c r="D83" i="17" a="1"/>
  <c r="D83" i="17" s="1"/>
  <c r="E83" i="8" a="1"/>
  <c r="E83" i="8" s="1"/>
  <c r="F83" i="8" a="1"/>
  <c r="F83" i="8" s="1"/>
  <c r="D83" i="8" a="1"/>
  <c r="D83" i="8" s="1"/>
  <c r="H83" i="8" a="1"/>
  <c r="H83" i="8" s="1"/>
  <c r="A84" i="8"/>
  <c r="G83" i="8" a="1"/>
  <c r="G83" i="8" s="1"/>
  <c r="H83" i="13" a="1"/>
  <c r="H83" i="13" s="1"/>
  <c r="D83" i="13" a="1"/>
  <c r="D83" i="13" s="1"/>
  <c r="G83" i="13" a="1"/>
  <c r="G83" i="13" s="1"/>
  <c r="A84" i="13"/>
  <c r="F83" i="13" a="1"/>
  <c r="F83" i="13" s="1"/>
  <c r="E83" i="13" a="1"/>
  <c r="E83" i="13" s="1"/>
  <c r="D83" i="18" a="1"/>
  <c r="D83" i="18" s="1"/>
  <c r="A84" i="18"/>
  <c r="H83" i="18" a="1"/>
  <c r="H83" i="18" s="1"/>
  <c r="G83" i="18" a="1"/>
  <c r="G83" i="18" s="1"/>
  <c r="E83" i="18" a="1"/>
  <c r="E83" i="18" s="1"/>
  <c r="F83" i="18" a="1"/>
  <c r="F83" i="18" s="1"/>
  <c r="A215" i="25"/>
  <c r="F214" i="25" a="1"/>
  <c r="F214" i="25" s="1"/>
  <c r="E214" i="25" a="1"/>
  <c r="E214" i="25" s="1"/>
  <c r="C214" i="25" a="1"/>
  <c r="C214" i="25" s="1"/>
  <c r="H86" i="9" a="1"/>
  <c r="H86" i="9" s="1"/>
  <c r="G86" i="9" a="1"/>
  <c r="G86" i="9" s="1"/>
  <c r="F86" i="9" a="1"/>
  <c r="F86" i="9" s="1"/>
  <c r="E86" i="9" a="1"/>
  <c r="E86" i="9" s="1"/>
  <c r="D86" i="9" a="1"/>
  <c r="D86" i="9" s="1"/>
  <c r="H85" i="7" a="1"/>
  <c r="H85" i="7" s="1"/>
  <c r="G85" i="7" a="1"/>
  <c r="G85" i="7" s="1"/>
  <c r="F85" i="7" a="1"/>
  <c r="F85" i="7" s="1"/>
  <c r="E85" i="7" a="1"/>
  <c r="E85" i="7" s="1"/>
  <c r="D85" i="7" a="1"/>
  <c r="D85" i="7" s="1"/>
  <c r="H85" i="10" a="1"/>
  <c r="H85" i="10" s="1"/>
  <c r="G85" i="10" a="1"/>
  <c r="G85" i="10" s="1"/>
  <c r="F85" i="10" a="1"/>
  <c r="F85" i="10" s="1"/>
  <c r="E85" i="10" a="1"/>
  <c r="E85" i="10" s="1"/>
  <c r="D85" i="10" a="1"/>
  <c r="D85" i="10" s="1"/>
  <c r="H85" i="15" a="1"/>
  <c r="H85" i="15" s="1"/>
  <c r="G85" i="15" a="1"/>
  <c r="G85" i="15" s="1"/>
  <c r="F85" i="15" a="1"/>
  <c r="F85" i="15" s="1"/>
  <c r="E85" i="15" a="1"/>
  <c r="E85" i="15" s="1"/>
  <c r="D85" i="15" a="1"/>
  <c r="D85" i="15" s="1"/>
  <c r="H85" i="16" a="1"/>
  <c r="H85" i="16" s="1"/>
  <c r="G85" i="16" a="1"/>
  <c r="G85" i="16" s="1"/>
  <c r="F85" i="16" a="1"/>
  <c r="F85" i="16" s="1"/>
  <c r="E85" i="16" a="1"/>
  <c r="E85" i="16" s="1"/>
  <c r="D85" i="16" a="1"/>
  <c r="D85" i="16" s="1"/>
  <c r="A86" i="16"/>
  <c r="A86" i="7"/>
  <c r="A86" i="10"/>
  <c r="A86" i="15"/>
  <c r="A87" i="9"/>
  <c r="A422" i="25" l="1"/>
  <c r="C421" i="25" a="1"/>
  <c r="C421" i="25" s="1"/>
  <c r="F421" i="25" a="1"/>
  <c r="F421" i="25" s="1"/>
  <c r="E421" i="25" a="1"/>
  <c r="E421" i="25" s="1"/>
  <c r="E84" i="8" a="1"/>
  <c r="E84" i="8" s="1"/>
  <c r="D84" i="8" a="1"/>
  <c r="D84" i="8" s="1"/>
  <c r="A85" i="8"/>
  <c r="H84" i="8" a="1"/>
  <c r="H84" i="8" s="1"/>
  <c r="G84" i="8" a="1"/>
  <c r="G84" i="8" s="1"/>
  <c r="F84" i="8" a="1"/>
  <c r="F84" i="8" s="1"/>
  <c r="D84" i="11" a="1"/>
  <c r="D84" i="11" s="1"/>
  <c r="H84" i="11" a="1"/>
  <c r="H84" i="11" s="1"/>
  <c r="F84" i="11" a="1"/>
  <c r="F84" i="11" s="1"/>
  <c r="G84" i="11" a="1"/>
  <c r="G84" i="11" s="1"/>
  <c r="E84" i="11" a="1"/>
  <c r="E84" i="11" s="1"/>
  <c r="A85" i="11"/>
  <c r="H84" i="13" a="1"/>
  <c r="H84" i="13" s="1"/>
  <c r="G84" i="13" a="1"/>
  <c r="G84" i="13" s="1"/>
  <c r="F84" i="13" a="1"/>
  <c r="F84" i="13" s="1"/>
  <c r="E84" i="13" a="1"/>
  <c r="E84" i="13" s="1"/>
  <c r="A85" i="13"/>
  <c r="D84" i="13" a="1"/>
  <c r="D84" i="13" s="1"/>
  <c r="D84" i="17" a="1"/>
  <c r="D84" i="17" s="1"/>
  <c r="A85" i="17"/>
  <c r="H84" i="17" a="1"/>
  <c r="H84" i="17" s="1"/>
  <c r="F84" i="17" a="1"/>
  <c r="F84" i="17" s="1"/>
  <c r="E84" i="17" a="1"/>
  <c r="E84" i="17" s="1"/>
  <c r="G84" i="17" a="1"/>
  <c r="G84" i="17" s="1"/>
  <c r="H84" i="18" a="1"/>
  <c r="H84" i="18" s="1"/>
  <c r="G84" i="18" a="1"/>
  <c r="G84" i="18" s="1"/>
  <c r="F84" i="18" a="1"/>
  <c r="F84" i="18" s="1"/>
  <c r="E84" i="18" a="1"/>
  <c r="E84" i="18" s="1"/>
  <c r="A85" i="18"/>
  <c r="D84" i="18" a="1"/>
  <c r="D84" i="18" s="1"/>
  <c r="D84" i="14" a="1"/>
  <c r="D84" i="14" s="1"/>
  <c r="A85" i="14"/>
  <c r="H84" i="14" a="1"/>
  <c r="H84" i="14" s="1"/>
  <c r="E84" i="14" a="1"/>
  <c r="E84" i="14" s="1"/>
  <c r="G84" i="14" a="1"/>
  <c r="G84" i="14" s="1"/>
  <c r="F84" i="14" a="1"/>
  <c r="F84" i="14" s="1"/>
  <c r="F84" i="12" a="1"/>
  <c r="F84" i="12" s="1"/>
  <c r="A85" i="12"/>
  <c r="E84" i="12" a="1"/>
  <c r="E84" i="12" s="1"/>
  <c r="D84" i="12" a="1"/>
  <c r="D84" i="12" s="1"/>
  <c r="H84" i="12" a="1"/>
  <c r="H84" i="12" s="1"/>
  <c r="G84" i="12" a="1"/>
  <c r="G84" i="12" s="1"/>
  <c r="H84" i="4" a="1"/>
  <c r="H84" i="4" s="1"/>
  <c r="A85" i="4"/>
  <c r="E84" i="4" a="1"/>
  <c r="E84" i="4" s="1"/>
  <c r="G84" i="4" a="1"/>
  <c r="G84" i="4" s="1"/>
  <c r="F84" i="4" a="1"/>
  <c r="F84" i="4" s="1"/>
  <c r="D84" i="4" a="1"/>
  <c r="D84" i="4" s="1"/>
  <c r="G84" i="3" a="1"/>
  <c r="G84" i="3" s="1"/>
  <c r="F84" i="3" a="1"/>
  <c r="F84" i="3" s="1"/>
  <c r="E84" i="3" a="1"/>
  <c r="E84" i="3" s="1"/>
  <c r="D84" i="3" a="1"/>
  <c r="D84" i="3" s="1"/>
  <c r="A85" i="3"/>
  <c r="H84" i="3" a="1"/>
  <c r="H84" i="3" s="1"/>
  <c r="F84" i="6" a="1"/>
  <c r="F84" i="6" s="1"/>
  <c r="A85" i="6"/>
  <c r="E84" i="6" a="1"/>
  <c r="E84" i="6" s="1"/>
  <c r="D84" i="6" a="1"/>
  <c r="D84" i="6" s="1"/>
  <c r="H84" i="6" a="1"/>
  <c r="H84" i="6" s="1"/>
  <c r="G84" i="6" a="1"/>
  <c r="G84" i="6" s="1"/>
  <c r="G84" i="5" a="1"/>
  <c r="G84" i="5" s="1"/>
  <c r="A85" i="5"/>
  <c r="F84" i="5" a="1"/>
  <c r="F84" i="5" s="1"/>
  <c r="E84" i="5" a="1"/>
  <c r="E84" i="5" s="1"/>
  <c r="D84" i="5" a="1"/>
  <c r="D84" i="5" s="1"/>
  <c r="H84" i="5" a="1"/>
  <c r="H84" i="5" s="1"/>
  <c r="A216" i="25"/>
  <c r="F215" i="25" a="1"/>
  <c r="F215" i="25" s="1"/>
  <c r="E215" i="25" a="1"/>
  <c r="E215" i="25" s="1"/>
  <c r="C215" i="25" a="1"/>
  <c r="C215" i="25" s="1"/>
  <c r="H87" i="9" a="1"/>
  <c r="H87" i="9" s="1"/>
  <c r="G87" i="9" a="1"/>
  <c r="G87" i="9" s="1"/>
  <c r="F87" i="9" a="1"/>
  <c r="F87" i="9" s="1"/>
  <c r="E87" i="9" a="1"/>
  <c r="E87" i="9" s="1"/>
  <c r="D87" i="9" a="1"/>
  <c r="D87" i="9" s="1"/>
  <c r="H86" i="15" a="1"/>
  <c r="H86" i="15" s="1"/>
  <c r="G86" i="15" a="1"/>
  <c r="G86" i="15" s="1"/>
  <c r="F86" i="15" a="1"/>
  <c r="F86" i="15" s="1"/>
  <c r="E86" i="15" a="1"/>
  <c r="E86" i="15" s="1"/>
  <c r="D86" i="15" a="1"/>
  <c r="D86" i="15" s="1"/>
  <c r="H86" i="10" a="1"/>
  <c r="H86" i="10" s="1"/>
  <c r="G86" i="10" a="1"/>
  <c r="G86" i="10" s="1"/>
  <c r="F86" i="10" a="1"/>
  <c r="F86" i="10" s="1"/>
  <c r="E86" i="10" a="1"/>
  <c r="E86" i="10" s="1"/>
  <c r="D86" i="10" a="1"/>
  <c r="D86" i="10" s="1"/>
  <c r="H86" i="7" a="1"/>
  <c r="H86" i="7" s="1"/>
  <c r="G86" i="7" a="1"/>
  <c r="G86" i="7" s="1"/>
  <c r="F86" i="7" a="1"/>
  <c r="F86" i="7" s="1"/>
  <c r="E86" i="7" a="1"/>
  <c r="E86" i="7" s="1"/>
  <c r="D86" i="7" a="1"/>
  <c r="D86" i="7" s="1"/>
  <c r="H86" i="16" a="1"/>
  <c r="H86" i="16" s="1"/>
  <c r="G86" i="16" a="1"/>
  <c r="G86" i="16" s="1"/>
  <c r="F86" i="16" a="1"/>
  <c r="F86" i="16" s="1"/>
  <c r="E86" i="16" a="1"/>
  <c r="E86" i="16" s="1"/>
  <c r="D86" i="16" a="1"/>
  <c r="D86" i="16" s="1"/>
  <c r="A87" i="7"/>
  <c r="A87" i="10"/>
  <c r="A88" i="9"/>
  <c r="A87" i="15"/>
  <c r="A87" i="16"/>
  <c r="A423" i="25" l="1"/>
  <c r="F422" i="25" a="1"/>
  <c r="F422" i="25" s="1"/>
  <c r="E422" i="25" a="1"/>
  <c r="E422" i="25" s="1"/>
  <c r="C422" i="25" a="1"/>
  <c r="C422" i="25" s="1"/>
  <c r="G85" i="11" a="1"/>
  <c r="G85" i="11" s="1"/>
  <c r="F85" i="11" a="1"/>
  <c r="F85" i="11" s="1"/>
  <c r="E85" i="11" a="1"/>
  <c r="E85" i="11" s="1"/>
  <c r="D85" i="11" a="1"/>
  <c r="D85" i="11" s="1"/>
  <c r="A86" i="11"/>
  <c r="H85" i="11" a="1"/>
  <c r="H85" i="11" s="1"/>
  <c r="F85" i="3" a="1"/>
  <c r="F85" i="3" s="1"/>
  <c r="E85" i="3" a="1"/>
  <c r="E85" i="3" s="1"/>
  <c r="D85" i="3" a="1"/>
  <c r="D85" i="3" s="1"/>
  <c r="H85" i="3" a="1"/>
  <c r="H85" i="3" s="1"/>
  <c r="A86" i="3"/>
  <c r="G85" i="3" a="1"/>
  <c r="G85" i="3" s="1"/>
  <c r="D85" i="18" a="1"/>
  <c r="D85" i="18" s="1"/>
  <c r="A86" i="18"/>
  <c r="H85" i="18" a="1"/>
  <c r="H85" i="18" s="1"/>
  <c r="F85" i="18" a="1"/>
  <c r="F85" i="18" s="1"/>
  <c r="E85" i="18" a="1"/>
  <c r="E85" i="18" s="1"/>
  <c r="G85" i="18" a="1"/>
  <c r="G85" i="18" s="1"/>
  <c r="G85" i="13" a="1"/>
  <c r="G85" i="13" s="1"/>
  <c r="F85" i="13" a="1"/>
  <c r="F85" i="13" s="1"/>
  <c r="E85" i="13" a="1"/>
  <c r="E85" i="13" s="1"/>
  <c r="D85" i="13" a="1"/>
  <c r="D85" i="13" s="1"/>
  <c r="H85" i="13" a="1"/>
  <c r="H85" i="13" s="1"/>
  <c r="A86" i="13"/>
  <c r="D85" i="8" a="1"/>
  <c r="D85" i="8" s="1"/>
  <c r="H85" i="8" a="1"/>
  <c r="H85" i="8" s="1"/>
  <c r="G85" i="8" a="1"/>
  <c r="G85" i="8" s="1"/>
  <c r="F85" i="8" a="1"/>
  <c r="F85" i="8" s="1"/>
  <c r="A86" i="8"/>
  <c r="E85" i="8" a="1"/>
  <c r="E85" i="8" s="1"/>
  <c r="H85" i="5" a="1"/>
  <c r="H85" i="5" s="1"/>
  <c r="G85" i="5" a="1"/>
  <c r="G85" i="5" s="1"/>
  <c r="A86" i="5"/>
  <c r="F85" i="5" a="1"/>
  <c r="F85" i="5" s="1"/>
  <c r="E85" i="5" a="1"/>
  <c r="E85" i="5" s="1"/>
  <c r="D85" i="5" a="1"/>
  <c r="D85" i="5" s="1"/>
  <c r="E85" i="6" a="1"/>
  <c r="E85" i="6" s="1"/>
  <c r="D85" i="6" a="1"/>
  <c r="D85" i="6" s="1"/>
  <c r="H85" i="6" a="1"/>
  <c r="H85" i="6" s="1"/>
  <c r="G85" i="6" a="1"/>
  <c r="G85" i="6" s="1"/>
  <c r="F85" i="6" a="1"/>
  <c r="F85" i="6" s="1"/>
  <c r="A86" i="6"/>
  <c r="D85" i="4" a="1"/>
  <c r="D85" i="4" s="1"/>
  <c r="H85" i="4" a="1"/>
  <c r="H85" i="4" s="1"/>
  <c r="A86" i="4"/>
  <c r="G85" i="4" a="1"/>
  <c r="G85" i="4" s="1"/>
  <c r="F85" i="4" a="1"/>
  <c r="F85" i="4" s="1"/>
  <c r="E85" i="4" a="1"/>
  <c r="E85" i="4" s="1"/>
  <c r="H85" i="12" a="1"/>
  <c r="H85" i="12" s="1"/>
  <c r="G85" i="12" a="1"/>
  <c r="G85" i="12" s="1"/>
  <c r="F85" i="12" a="1"/>
  <c r="F85" i="12" s="1"/>
  <c r="E85" i="12" a="1"/>
  <c r="E85" i="12" s="1"/>
  <c r="D85" i="12" a="1"/>
  <c r="D85" i="12" s="1"/>
  <c r="A86" i="12"/>
  <c r="G85" i="14" a="1"/>
  <c r="G85" i="14" s="1"/>
  <c r="F85" i="14" a="1"/>
  <c r="F85" i="14" s="1"/>
  <c r="E85" i="14" a="1"/>
  <c r="E85" i="14" s="1"/>
  <c r="D85" i="14" a="1"/>
  <c r="D85" i="14" s="1"/>
  <c r="A86" i="14"/>
  <c r="H85" i="14" a="1"/>
  <c r="H85" i="14" s="1"/>
  <c r="A86" i="17"/>
  <c r="H85" i="17" a="1"/>
  <c r="H85" i="17" s="1"/>
  <c r="G85" i="17" a="1"/>
  <c r="G85" i="17" s="1"/>
  <c r="F85" i="17" a="1"/>
  <c r="F85" i="17" s="1"/>
  <c r="E85" i="17" a="1"/>
  <c r="E85" i="17" s="1"/>
  <c r="D85" i="17" a="1"/>
  <c r="D85" i="17" s="1"/>
  <c r="F216" i="25" a="1"/>
  <c r="F216" i="25" s="1"/>
  <c r="E216" i="25" a="1"/>
  <c r="E216" i="25" s="1"/>
  <c r="C216" i="25" a="1"/>
  <c r="C216" i="25" s="1"/>
  <c r="A217" i="25"/>
  <c r="H87" i="16" a="1"/>
  <c r="H87" i="16" s="1"/>
  <c r="G87" i="16" a="1"/>
  <c r="G87" i="16" s="1"/>
  <c r="F87" i="16" a="1"/>
  <c r="F87" i="16" s="1"/>
  <c r="E87" i="16" a="1"/>
  <c r="E87" i="16" s="1"/>
  <c r="D87" i="16" a="1"/>
  <c r="D87" i="16" s="1"/>
  <c r="H87" i="15" a="1"/>
  <c r="H87" i="15" s="1"/>
  <c r="G87" i="15" a="1"/>
  <c r="G87" i="15" s="1"/>
  <c r="F87" i="15" a="1"/>
  <c r="F87" i="15" s="1"/>
  <c r="E87" i="15" a="1"/>
  <c r="E87" i="15" s="1"/>
  <c r="D87" i="15" a="1"/>
  <c r="D87" i="15" s="1"/>
  <c r="H88" i="9" a="1"/>
  <c r="H88" i="9" s="1"/>
  <c r="G88" i="9" a="1"/>
  <c r="G88" i="9" s="1"/>
  <c r="F88" i="9" a="1"/>
  <c r="F88" i="9" s="1"/>
  <c r="E88" i="9" a="1"/>
  <c r="E88" i="9" s="1"/>
  <c r="D88" i="9" a="1"/>
  <c r="D88" i="9" s="1"/>
  <c r="H87" i="10" a="1"/>
  <c r="H87" i="10" s="1"/>
  <c r="G87" i="10" a="1"/>
  <c r="G87" i="10" s="1"/>
  <c r="F87" i="10" a="1"/>
  <c r="F87" i="10" s="1"/>
  <c r="E87" i="10" a="1"/>
  <c r="E87" i="10" s="1"/>
  <c r="D87" i="10" a="1"/>
  <c r="D87" i="10" s="1"/>
  <c r="H87" i="7" a="1"/>
  <c r="H87" i="7" s="1"/>
  <c r="G87" i="7" a="1"/>
  <c r="G87" i="7" s="1"/>
  <c r="F87" i="7" a="1"/>
  <c r="F87" i="7" s="1"/>
  <c r="E87" i="7" a="1"/>
  <c r="E87" i="7" s="1"/>
  <c r="D87" i="7" a="1"/>
  <c r="D87" i="7" s="1"/>
  <c r="A88" i="10"/>
  <c r="A88" i="7"/>
  <c r="A89" i="9"/>
  <c r="A88" i="15"/>
  <c r="A88" i="16"/>
  <c r="A424" i="25" l="1"/>
  <c r="C423" i="25" a="1"/>
  <c r="C423" i="25" s="1"/>
  <c r="F423" i="25" a="1"/>
  <c r="F423" i="25" s="1"/>
  <c r="E423" i="25" a="1"/>
  <c r="E423" i="25" s="1"/>
  <c r="D86" i="12" a="1"/>
  <c r="D86" i="12" s="1"/>
  <c r="A87" i="12"/>
  <c r="H86" i="12" a="1"/>
  <c r="H86" i="12" s="1"/>
  <c r="G86" i="12" a="1"/>
  <c r="G86" i="12" s="1"/>
  <c r="F86" i="12" a="1"/>
  <c r="F86" i="12" s="1"/>
  <c r="E86" i="12" a="1"/>
  <c r="E86" i="12" s="1"/>
  <c r="H86" i="6" a="1"/>
  <c r="H86" i="6" s="1"/>
  <c r="F86" i="6" a="1"/>
  <c r="F86" i="6" s="1"/>
  <c r="E86" i="6" a="1"/>
  <c r="E86" i="6" s="1"/>
  <c r="D86" i="6" a="1"/>
  <c r="D86" i="6" s="1"/>
  <c r="A87" i="6"/>
  <c r="G86" i="6" a="1"/>
  <c r="G86" i="6" s="1"/>
  <c r="D86" i="13" a="1"/>
  <c r="D86" i="13" s="1"/>
  <c r="H86" i="13" a="1"/>
  <c r="H86" i="13" s="1"/>
  <c r="F86" i="13" a="1"/>
  <c r="F86" i="13" s="1"/>
  <c r="G86" i="13" a="1"/>
  <c r="G86" i="13" s="1"/>
  <c r="E86" i="13" a="1"/>
  <c r="E86" i="13" s="1"/>
  <c r="A87" i="13"/>
  <c r="G86" i="14" a="1"/>
  <c r="G86" i="14" s="1"/>
  <c r="E86" i="14" a="1"/>
  <c r="E86" i="14" s="1"/>
  <c r="D86" i="14" a="1"/>
  <c r="D86" i="14" s="1"/>
  <c r="A87" i="14"/>
  <c r="H86" i="14" a="1"/>
  <c r="H86" i="14" s="1"/>
  <c r="F86" i="14" a="1"/>
  <c r="F86" i="14" s="1"/>
  <c r="F86" i="8" a="1"/>
  <c r="F86" i="8" s="1"/>
  <c r="E86" i="8" a="1"/>
  <c r="E86" i="8" s="1"/>
  <c r="D86" i="8" a="1"/>
  <c r="D86" i="8" s="1"/>
  <c r="A87" i="8"/>
  <c r="H86" i="8" a="1"/>
  <c r="H86" i="8" s="1"/>
  <c r="G86" i="8" a="1"/>
  <c r="G86" i="8" s="1"/>
  <c r="G86" i="3" a="1"/>
  <c r="G86" i="3" s="1"/>
  <c r="F86" i="3" a="1"/>
  <c r="F86" i="3" s="1"/>
  <c r="E86" i="3" a="1"/>
  <c r="E86" i="3" s="1"/>
  <c r="D86" i="3" a="1"/>
  <c r="D86" i="3" s="1"/>
  <c r="H86" i="3" a="1"/>
  <c r="H86" i="3" s="1"/>
  <c r="A87" i="3"/>
  <c r="G86" i="11" a="1"/>
  <c r="G86" i="11" s="1"/>
  <c r="F86" i="11" a="1"/>
  <c r="F86" i="11" s="1"/>
  <c r="E86" i="11" a="1"/>
  <c r="E86" i="11" s="1"/>
  <c r="A87" i="11"/>
  <c r="D86" i="11" a="1"/>
  <c r="D86" i="11" s="1"/>
  <c r="H86" i="11" a="1"/>
  <c r="H86" i="11" s="1"/>
  <c r="D86" i="4" a="1"/>
  <c r="D86" i="4" s="1"/>
  <c r="H86" i="4" a="1"/>
  <c r="H86" i="4" s="1"/>
  <c r="A87" i="4"/>
  <c r="G86" i="4" a="1"/>
  <c r="G86" i="4" s="1"/>
  <c r="F86" i="4" a="1"/>
  <c r="F86" i="4" s="1"/>
  <c r="E86" i="4" a="1"/>
  <c r="E86" i="4" s="1"/>
  <c r="E86" i="5" a="1"/>
  <c r="E86" i="5" s="1"/>
  <c r="A87" i="5"/>
  <c r="H86" i="5" a="1"/>
  <c r="H86" i="5" s="1"/>
  <c r="G86" i="5" a="1"/>
  <c r="G86" i="5" s="1"/>
  <c r="F86" i="5" a="1"/>
  <c r="F86" i="5" s="1"/>
  <c r="D86" i="5" a="1"/>
  <c r="D86" i="5" s="1"/>
  <c r="E86" i="18" a="1"/>
  <c r="E86" i="18" s="1"/>
  <c r="D86" i="18" a="1"/>
  <c r="D86" i="18" s="1"/>
  <c r="A87" i="18"/>
  <c r="H86" i="18" a="1"/>
  <c r="H86" i="18" s="1"/>
  <c r="G86" i="18" a="1"/>
  <c r="G86" i="18" s="1"/>
  <c r="F86" i="18" a="1"/>
  <c r="F86" i="18" s="1"/>
  <c r="H86" i="17" a="1"/>
  <c r="H86" i="17" s="1"/>
  <c r="G86" i="17" a="1"/>
  <c r="G86" i="17" s="1"/>
  <c r="F86" i="17" a="1"/>
  <c r="F86" i="17" s="1"/>
  <c r="E86" i="17" a="1"/>
  <c r="E86" i="17" s="1"/>
  <c r="D86" i="17" a="1"/>
  <c r="D86" i="17" s="1"/>
  <c r="A87" i="17"/>
  <c r="F217" i="25" a="1"/>
  <c r="F217" i="25" s="1"/>
  <c r="E217" i="25" a="1"/>
  <c r="E217" i="25" s="1"/>
  <c r="C217" i="25" a="1"/>
  <c r="C217" i="25" s="1"/>
  <c r="A218" i="25"/>
  <c r="H88" i="16" a="1"/>
  <c r="H88" i="16" s="1"/>
  <c r="G88" i="16" a="1"/>
  <c r="G88" i="16" s="1"/>
  <c r="F88" i="16" a="1"/>
  <c r="F88" i="16" s="1"/>
  <c r="E88" i="16" a="1"/>
  <c r="E88" i="16" s="1"/>
  <c r="D88" i="16" a="1"/>
  <c r="D88" i="16" s="1"/>
  <c r="H88" i="15" a="1"/>
  <c r="H88" i="15" s="1"/>
  <c r="G88" i="15" a="1"/>
  <c r="G88" i="15" s="1"/>
  <c r="F88" i="15" a="1"/>
  <c r="F88" i="15" s="1"/>
  <c r="E88" i="15" a="1"/>
  <c r="E88" i="15" s="1"/>
  <c r="D88" i="15" a="1"/>
  <c r="D88" i="15" s="1"/>
  <c r="H89" i="9" a="1"/>
  <c r="H89" i="9" s="1"/>
  <c r="G89" i="9" a="1"/>
  <c r="G89" i="9" s="1"/>
  <c r="F89" i="9" a="1"/>
  <c r="F89" i="9" s="1"/>
  <c r="E89" i="9" a="1"/>
  <c r="E89" i="9" s="1"/>
  <c r="D89" i="9" a="1"/>
  <c r="D89" i="9" s="1"/>
  <c r="H88" i="7" a="1"/>
  <c r="H88" i="7" s="1"/>
  <c r="G88" i="7" a="1"/>
  <c r="G88" i="7" s="1"/>
  <c r="F88" i="7" a="1"/>
  <c r="F88" i="7" s="1"/>
  <c r="E88" i="7" a="1"/>
  <c r="E88" i="7" s="1"/>
  <c r="D88" i="7" a="1"/>
  <c r="D88" i="7" s="1"/>
  <c r="H88" i="10" a="1"/>
  <c r="H88" i="10" s="1"/>
  <c r="G88" i="10" a="1"/>
  <c r="G88" i="10" s="1"/>
  <c r="F88" i="10" a="1"/>
  <c r="F88" i="10" s="1"/>
  <c r="E88" i="10" a="1"/>
  <c r="E88" i="10" s="1"/>
  <c r="D88" i="10" a="1"/>
  <c r="D88" i="10" s="1"/>
  <c r="A89" i="16"/>
  <c r="A89" i="7"/>
  <c r="A89" i="10"/>
  <c r="A90" i="9"/>
  <c r="A89" i="15"/>
  <c r="A425" i="25" l="1"/>
  <c r="F424" i="25" a="1"/>
  <c r="F424" i="25" s="1"/>
  <c r="E424" i="25" a="1"/>
  <c r="E424" i="25" s="1"/>
  <c r="C424" i="25" a="1"/>
  <c r="C424" i="25" s="1"/>
  <c r="H87" i="17" a="1"/>
  <c r="H87" i="17" s="1"/>
  <c r="G87" i="17" a="1"/>
  <c r="G87" i="17" s="1"/>
  <c r="F87" i="17" a="1"/>
  <c r="F87" i="17" s="1"/>
  <c r="E87" i="17" a="1"/>
  <c r="E87" i="17" s="1"/>
  <c r="A88" i="17"/>
  <c r="D87" i="17" a="1"/>
  <c r="D87" i="17" s="1"/>
  <c r="D87" i="3" a="1"/>
  <c r="D87" i="3" s="1"/>
  <c r="H87" i="3" a="1"/>
  <c r="H87" i="3" s="1"/>
  <c r="G87" i="3" a="1"/>
  <c r="G87" i="3" s="1"/>
  <c r="F87" i="3" a="1"/>
  <c r="F87" i="3" s="1"/>
  <c r="A88" i="3"/>
  <c r="E87" i="3" a="1"/>
  <c r="E87" i="3" s="1"/>
  <c r="G87" i="13" a="1"/>
  <c r="G87" i="13" s="1"/>
  <c r="F87" i="13" a="1"/>
  <c r="F87" i="13" s="1"/>
  <c r="E87" i="13" a="1"/>
  <c r="E87" i="13" s="1"/>
  <c r="D87" i="13" a="1"/>
  <c r="D87" i="13" s="1"/>
  <c r="A88" i="13"/>
  <c r="H87" i="13" a="1"/>
  <c r="H87" i="13" s="1"/>
  <c r="F87" i="6" a="1"/>
  <c r="F87" i="6" s="1"/>
  <c r="E87" i="6" a="1"/>
  <c r="E87" i="6" s="1"/>
  <c r="D87" i="6" a="1"/>
  <c r="D87" i="6" s="1"/>
  <c r="A88" i="6"/>
  <c r="H87" i="6" a="1"/>
  <c r="H87" i="6" s="1"/>
  <c r="G87" i="6" a="1"/>
  <c r="G87" i="6" s="1"/>
  <c r="E87" i="11" a="1"/>
  <c r="E87" i="11" s="1"/>
  <c r="A88" i="11"/>
  <c r="D87" i="11" a="1"/>
  <c r="D87" i="11" s="1"/>
  <c r="H87" i="11" a="1"/>
  <c r="H87" i="11" s="1"/>
  <c r="G87" i="11" a="1"/>
  <c r="G87" i="11" s="1"/>
  <c r="F87" i="11" a="1"/>
  <c r="F87" i="11" s="1"/>
  <c r="D87" i="8" a="1"/>
  <c r="D87" i="8" s="1"/>
  <c r="H87" i="8" a="1"/>
  <c r="H87" i="8" s="1"/>
  <c r="G87" i="8" a="1"/>
  <c r="G87" i="8" s="1"/>
  <c r="A88" i="8"/>
  <c r="F87" i="8" a="1"/>
  <c r="F87" i="8" s="1"/>
  <c r="E87" i="8" a="1"/>
  <c r="E87" i="8" s="1"/>
  <c r="F87" i="14" a="1"/>
  <c r="F87" i="14" s="1"/>
  <c r="E87" i="14" a="1"/>
  <c r="E87" i="14" s="1"/>
  <c r="D87" i="14" a="1"/>
  <c r="D87" i="14" s="1"/>
  <c r="H87" i="14" a="1"/>
  <c r="H87" i="14" s="1"/>
  <c r="A88" i="14"/>
  <c r="G87" i="14" a="1"/>
  <c r="G87" i="14" s="1"/>
  <c r="E87" i="18" a="1"/>
  <c r="E87" i="18" s="1"/>
  <c r="D87" i="18" a="1"/>
  <c r="D87" i="18" s="1"/>
  <c r="A88" i="18"/>
  <c r="H87" i="18" a="1"/>
  <c r="H87" i="18" s="1"/>
  <c r="G87" i="18" a="1"/>
  <c r="G87" i="18" s="1"/>
  <c r="F87" i="18" a="1"/>
  <c r="F87" i="18" s="1"/>
  <c r="E87" i="4" a="1"/>
  <c r="E87" i="4" s="1"/>
  <c r="D87" i="4" a="1"/>
  <c r="D87" i="4" s="1"/>
  <c r="H87" i="4" a="1"/>
  <c r="H87" i="4" s="1"/>
  <c r="G87" i="4" a="1"/>
  <c r="G87" i="4" s="1"/>
  <c r="A88" i="4"/>
  <c r="F87" i="4" a="1"/>
  <c r="F87" i="4" s="1"/>
  <c r="H87" i="5" a="1"/>
  <c r="H87" i="5" s="1"/>
  <c r="G87" i="5" a="1"/>
  <c r="G87" i="5" s="1"/>
  <c r="F87" i="5" a="1"/>
  <c r="F87" i="5" s="1"/>
  <c r="E87" i="5" a="1"/>
  <c r="E87" i="5" s="1"/>
  <c r="A88" i="5"/>
  <c r="D87" i="5" a="1"/>
  <c r="D87" i="5" s="1"/>
  <c r="A88" i="12"/>
  <c r="H87" i="12" a="1"/>
  <c r="H87" i="12" s="1"/>
  <c r="G87" i="12" a="1"/>
  <c r="G87" i="12" s="1"/>
  <c r="F87" i="12" a="1"/>
  <c r="F87" i="12" s="1"/>
  <c r="E87" i="12" a="1"/>
  <c r="E87" i="12" s="1"/>
  <c r="D87" i="12" a="1"/>
  <c r="D87" i="12" s="1"/>
  <c r="F218" i="25" a="1"/>
  <c r="F218" i="25" s="1"/>
  <c r="E218" i="25" a="1"/>
  <c r="E218" i="25" s="1"/>
  <c r="C218" i="25" a="1"/>
  <c r="C218" i="25" s="1"/>
  <c r="A219" i="25"/>
  <c r="H89" i="15" a="1"/>
  <c r="H89" i="15" s="1"/>
  <c r="G89" i="15" a="1"/>
  <c r="G89" i="15" s="1"/>
  <c r="F89" i="15" a="1"/>
  <c r="F89" i="15" s="1"/>
  <c r="E89" i="15" a="1"/>
  <c r="E89" i="15" s="1"/>
  <c r="D89" i="15" a="1"/>
  <c r="D89" i="15" s="1"/>
  <c r="H90" i="9" a="1"/>
  <c r="H90" i="9" s="1"/>
  <c r="G90" i="9" a="1"/>
  <c r="G90" i="9" s="1"/>
  <c r="F90" i="9" a="1"/>
  <c r="F90" i="9" s="1"/>
  <c r="E90" i="9" a="1"/>
  <c r="E90" i="9" s="1"/>
  <c r="D90" i="9" a="1"/>
  <c r="D90" i="9" s="1"/>
  <c r="H89" i="10" a="1"/>
  <c r="H89" i="10" s="1"/>
  <c r="G89" i="10" a="1"/>
  <c r="G89" i="10" s="1"/>
  <c r="F89" i="10" a="1"/>
  <c r="F89" i="10" s="1"/>
  <c r="E89" i="10" a="1"/>
  <c r="E89" i="10" s="1"/>
  <c r="D89" i="10" a="1"/>
  <c r="D89" i="10" s="1"/>
  <c r="H89" i="7" a="1"/>
  <c r="H89" i="7" s="1"/>
  <c r="G89" i="7" a="1"/>
  <c r="G89" i="7" s="1"/>
  <c r="F89" i="7" a="1"/>
  <c r="F89" i="7" s="1"/>
  <c r="E89" i="7" a="1"/>
  <c r="E89" i="7" s="1"/>
  <c r="D89" i="7" a="1"/>
  <c r="D89" i="7" s="1"/>
  <c r="H89" i="16" a="1"/>
  <c r="H89" i="16" s="1"/>
  <c r="G89" i="16" a="1"/>
  <c r="G89" i="16" s="1"/>
  <c r="F89" i="16" a="1"/>
  <c r="F89" i="16" s="1"/>
  <c r="E89" i="16" a="1"/>
  <c r="E89" i="16" s="1"/>
  <c r="D89" i="16" a="1"/>
  <c r="D89" i="16" s="1"/>
  <c r="A90" i="15"/>
  <c r="A90" i="10"/>
  <c r="A90" i="16"/>
  <c r="A91" i="9"/>
  <c r="A90" i="7"/>
  <c r="A426" i="25" l="1"/>
  <c r="C425" i="25" a="1"/>
  <c r="C425" i="25" s="1"/>
  <c r="F425" i="25" a="1"/>
  <c r="F425" i="25" s="1"/>
  <c r="E425" i="25" a="1"/>
  <c r="E425" i="25" s="1"/>
  <c r="G88" i="5" a="1"/>
  <c r="G88" i="5" s="1"/>
  <c r="F88" i="5" a="1"/>
  <c r="F88" i="5" s="1"/>
  <c r="E88" i="5" a="1"/>
  <c r="E88" i="5" s="1"/>
  <c r="D88" i="5" a="1"/>
  <c r="D88" i="5" s="1"/>
  <c r="H88" i="5" a="1"/>
  <c r="H88" i="5" s="1"/>
  <c r="A89" i="5"/>
  <c r="E88" i="4" a="1"/>
  <c r="E88" i="4" s="1"/>
  <c r="A89" i="4"/>
  <c r="D88" i="4" a="1"/>
  <c r="D88" i="4" s="1"/>
  <c r="H88" i="4" a="1"/>
  <c r="H88" i="4" s="1"/>
  <c r="G88" i="4" a="1"/>
  <c r="G88" i="4" s="1"/>
  <c r="F88" i="4" a="1"/>
  <c r="F88" i="4" s="1"/>
  <c r="G88" i="14" a="1"/>
  <c r="G88" i="14" s="1"/>
  <c r="F88" i="14" a="1"/>
  <c r="F88" i="14" s="1"/>
  <c r="E88" i="14" a="1"/>
  <c r="E88" i="14" s="1"/>
  <c r="D88" i="14" a="1"/>
  <c r="D88" i="14" s="1"/>
  <c r="H88" i="14" a="1"/>
  <c r="H88" i="14" s="1"/>
  <c r="A89" i="14"/>
  <c r="F88" i="13" a="1"/>
  <c r="F88" i="13" s="1"/>
  <c r="A89" i="13"/>
  <c r="E88" i="13" a="1"/>
  <c r="E88" i="13" s="1"/>
  <c r="D88" i="13" a="1"/>
  <c r="D88" i="13" s="1"/>
  <c r="H88" i="13" a="1"/>
  <c r="H88" i="13" s="1"/>
  <c r="G88" i="13" a="1"/>
  <c r="G88" i="13" s="1"/>
  <c r="G88" i="3" a="1"/>
  <c r="G88" i="3" s="1"/>
  <c r="A89" i="3"/>
  <c r="F88" i="3" a="1"/>
  <c r="F88" i="3" s="1"/>
  <c r="E88" i="3" a="1"/>
  <c r="E88" i="3" s="1"/>
  <c r="D88" i="3" a="1"/>
  <c r="D88" i="3" s="1"/>
  <c r="H88" i="3" a="1"/>
  <c r="H88" i="3" s="1"/>
  <c r="E88" i="17" a="1"/>
  <c r="E88" i="17" s="1"/>
  <c r="A89" i="17"/>
  <c r="D88" i="17" a="1"/>
  <c r="D88" i="17" s="1"/>
  <c r="H88" i="17" a="1"/>
  <c r="H88" i="17" s="1"/>
  <c r="G88" i="17" a="1"/>
  <c r="G88" i="17" s="1"/>
  <c r="F88" i="17" a="1"/>
  <c r="F88" i="17" s="1"/>
  <c r="F88" i="8" a="1"/>
  <c r="F88" i="8" s="1"/>
  <c r="E88" i="8" a="1"/>
  <c r="E88" i="8" s="1"/>
  <c r="D88" i="8" a="1"/>
  <c r="D88" i="8" s="1"/>
  <c r="H88" i="8" a="1"/>
  <c r="H88" i="8" s="1"/>
  <c r="G88" i="8" a="1"/>
  <c r="G88" i="8" s="1"/>
  <c r="A89" i="8"/>
  <c r="F88" i="6" a="1"/>
  <c r="F88" i="6" s="1"/>
  <c r="A89" i="6"/>
  <c r="D88" i="6" a="1"/>
  <c r="D88" i="6" s="1"/>
  <c r="E88" i="6" a="1"/>
  <c r="E88" i="6" s="1"/>
  <c r="H88" i="6" a="1"/>
  <c r="H88" i="6" s="1"/>
  <c r="G88" i="6" a="1"/>
  <c r="G88" i="6" s="1"/>
  <c r="E88" i="18" a="1"/>
  <c r="E88" i="18" s="1"/>
  <c r="D88" i="18" a="1"/>
  <c r="D88" i="18" s="1"/>
  <c r="H88" i="18" a="1"/>
  <c r="H88" i="18" s="1"/>
  <c r="A89" i="18"/>
  <c r="G88" i="18" a="1"/>
  <c r="G88" i="18" s="1"/>
  <c r="F88" i="18" a="1"/>
  <c r="F88" i="18" s="1"/>
  <c r="D88" i="11" a="1"/>
  <c r="D88" i="11" s="1"/>
  <c r="A89" i="11"/>
  <c r="H88" i="11" a="1"/>
  <c r="H88" i="11" s="1"/>
  <c r="F88" i="11" a="1"/>
  <c r="F88" i="11" s="1"/>
  <c r="G88" i="11" a="1"/>
  <c r="G88" i="11" s="1"/>
  <c r="E88" i="11" a="1"/>
  <c r="E88" i="11" s="1"/>
  <c r="D88" i="12" a="1"/>
  <c r="D88" i="12" s="1"/>
  <c r="H88" i="12" a="1"/>
  <c r="H88" i="12" s="1"/>
  <c r="G88" i="12" a="1"/>
  <c r="G88" i="12" s="1"/>
  <c r="A89" i="12"/>
  <c r="F88" i="12" a="1"/>
  <c r="F88" i="12" s="1"/>
  <c r="E88" i="12" a="1"/>
  <c r="E88" i="12" s="1"/>
  <c r="F219" i="25" a="1"/>
  <c r="F219" i="25" s="1"/>
  <c r="E219" i="25" a="1"/>
  <c r="E219" i="25" s="1"/>
  <c r="C219" i="25" a="1"/>
  <c r="C219" i="25" s="1"/>
  <c r="A220" i="25"/>
  <c r="H90" i="7" a="1"/>
  <c r="H90" i="7" s="1"/>
  <c r="G90" i="7" a="1"/>
  <c r="G90" i="7" s="1"/>
  <c r="F90" i="7" a="1"/>
  <c r="F90" i="7" s="1"/>
  <c r="E90" i="7" a="1"/>
  <c r="E90" i="7" s="1"/>
  <c r="D90" i="7" a="1"/>
  <c r="D90" i="7" s="1"/>
  <c r="H91" i="9" a="1"/>
  <c r="H91" i="9" s="1"/>
  <c r="G91" i="9" a="1"/>
  <c r="G91" i="9" s="1"/>
  <c r="F91" i="9" a="1"/>
  <c r="F91" i="9" s="1"/>
  <c r="E91" i="9" a="1"/>
  <c r="E91" i="9" s="1"/>
  <c r="D91" i="9" a="1"/>
  <c r="D91" i="9" s="1"/>
  <c r="H90" i="16" a="1"/>
  <c r="H90" i="16" s="1"/>
  <c r="G90" i="16" a="1"/>
  <c r="G90" i="16" s="1"/>
  <c r="F90" i="16" a="1"/>
  <c r="F90" i="16" s="1"/>
  <c r="E90" i="16" a="1"/>
  <c r="E90" i="16" s="1"/>
  <c r="D90" i="16" a="1"/>
  <c r="D90" i="16" s="1"/>
  <c r="H90" i="10" a="1"/>
  <c r="H90" i="10" s="1"/>
  <c r="G90" i="10" a="1"/>
  <c r="G90" i="10" s="1"/>
  <c r="F90" i="10" a="1"/>
  <c r="F90" i="10" s="1"/>
  <c r="E90" i="10" a="1"/>
  <c r="E90" i="10" s="1"/>
  <c r="D90" i="10" a="1"/>
  <c r="D90" i="10" s="1"/>
  <c r="H90" i="15" a="1"/>
  <c r="H90" i="15" s="1"/>
  <c r="G90" i="15" a="1"/>
  <c r="G90" i="15" s="1"/>
  <c r="F90" i="15" a="1"/>
  <c r="F90" i="15" s="1"/>
  <c r="E90" i="15" a="1"/>
  <c r="E90" i="15" s="1"/>
  <c r="D90" i="15" a="1"/>
  <c r="D90" i="15" s="1"/>
  <c r="A92" i="9"/>
  <c r="A91" i="15"/>
  <c r="A91" i="7"/>
  <c r="A91" i="16"/>
  <c r="A91" i="10"/>
  <c r="F426" i="25" l="1" a="1"/>
  <c r="F426" i="25" s="1"/>
  <c r="A427" i="25"/>
  <c r="E426" i="25" a="1"/>
  <c r="E426" i="25" s="1"/>
  <c r="C426" i="25" a="1"/>
  <c r="C426" i="25" s="1"/>
  <c r="F89" i="8" a="1"/>
  <c r="F89" i="8" s="1"/>
  <c r="A90" i="8"/>
  <c r="E89" i="8" a="1"/>
  <c r="E89" i="8" s="1"/>
  <c r="D89" i="8" a="1"/>
  <c r="D89" i="8" s="1"/>
  <c r="H89" i="8" a="1"/>
  <c r="H89" i="8" s="1"/>
  <c r="G89" i="8" a="1"/>
  <c r="G89" i="8" s="1"/>
  <c r="H89" i="14" a="1"/>
  <c r="H89" i="14" s="1"/>
  <c r="A90" i="14"/>
  <c r="G89" i="14" a="1"/>
  <c r="G89" i="14" s="1"/>
  <c r="F89" i="14" a="1"/>
  <c r="F89" i="14" s="1"/>
  <c r="E89" i="14" a="1"/>
  <c r="E89" i="14" s="1"/>
  <c r="D89" i="14" a="1"/>
  <c r="D89" i="14" s="1"/>
  <c r="F89" i="5" a="1"/>
  <c r="F89" i="5" s="1"/>
  <c r="E89" i="5" a="1"/>
  <c r="E89" i="5" s="1"/>
  <c r="D89" i="5" a="1"/>
  <c r="D89" i="5" s="1"/>
  <c r="A90" i="5"/>
  <c r="H89" i="5" a="1"/>
  <c r="H89" i="5" s="1"/>
  <c r="G89" i="5" a="1"/>
  <c r="G89" i="5" s="1"/>
  <c r="D89" i="12" a="1"/>
  <c r="D89" i="12" s="1"/>
  <c r="A90" i="12"/>
  <c r="H89" i="12" a="1"/>
  <c r="H89" i="12" s="1"/>
  <c r="G89" i="12" a="1"/>
  <c r="G89" i="12" s="1"/>
  <c r="F89" i="12" a="1"/>
  <c r="F89" i="12" s="1"/>
  <c r="E89" i="12" a="1"/>
  <c r="E89" i="12" s="1"/>
  <c r="G89" i="18" a="1"/>
  <c r="G89" i="18" s="1"/>
  <c r="F89" i="18" a="1"/>
  <c r="F89" i="18" s="1"/>
  <c r="E89" i="18" a="1"/>
  <c r="E89" i="18" s="1"/>
  <c r="D89" i="18" a="1"/>
  <c r="D89" i="18" s="1"/>
  <c r="A90" i="18"/>
  <c r="H89" i="18" a="1"/>
  <c r="H89" i="18" s="1"/>
  <c r="H89" i="11" a="1"/>
  <c r="H89" i="11" s="1"/>
  <c r="G89" i="11" a="1"/>
  <c r="G89" i="11" s="1"/>
  <c r="A90" i="11"/>
  <c r="F89" i="11" a="1"/>
  <c r="F89" i="11" s="1"/>
  <c r="E89" i="11" a="1"/>
  <c r="E89" i="11" s="1"/>
  <c r="D89" i="11" a="1"/>
  <c r="D89" i="11" s="1"/>
  <c r="H89" i="6" a="1"/>
  <c r="H89" i="6" s="1"/>
  <c r="G89" i="6" a="1"/>
  <c r="G89" i="6" s="1"/>
  <c r="A90" i="6"/>
  <c r="F89" i="6" a="1"/>
  <c r="F89" i="6" s="1"/>
  <c r="E89" i="6" a="1"/>
  <c r="E89" i="6" s="1"/>
  <c r="D89" i="6" a="1"/>
  <c r="D89" i="6" s="1"/>
  <c r="G89" i="17" a="1"/>
  <c r="G89" i="17" s="1"/>
  <c r="F89" i="17" a="1"/>
  <c r="F89" i="17" s="1"/>
  <c r="E89" i="17" a="1"/>
  <c r="E89" i="17" s="1"/>
  <c r="D89" i="17" a="1"/>
  <c r="D89" i="17" s="1"/>
  <c r="A90" i="17"/>
  <c r="H89" i="17" a="1"/>
  <c r="H89" i="17" s="1"/>
  <c r="E89" i="3" a="1"/>
  <c r="E89" i="3" s="1"/>
  <c r="D89" i="3" a="1"/>
  <c r="D89" i="3" s="1"/>
  <c r="A90" i="3"/>
  <c r="H89" i="3" a="1"/>
  <c r="H89" i="3" s="1"/>
  <c r="G89" i="3" a="1"/>
  <c r="G89" i="3" s="1"/>
  <c r="F89" i="3" a="1"/>
  <c r="F89" i="3" s="1"/>
  <c r="H89" i="13" a="1"/>
  <c r="H89" i="13" s="1"/>
  <c r="G89" i="13" a="1"/>
  <c r="G89" i="13" s="1"/>
  <c r="A90" i="13"/>
  <c r="F89" i="13" a="1"/>
  <c r="F89" i="13" s="1"/>
  <c r="E89" i="13" a="1"/>
  <c r="E89" i="13" s="1"/>
  <c r="D89" i="13" a="1"/>
  <c r="D89" i="13" s="1"/>
  <c r="H89" i="4" a="1"/>
  <c r="H89" i="4" s="1"/>
  <c r="A90" i="4"/>
  <c r="G89" i="4" a="1"/>
  <c r="G89" i="4" s="1"/>
  <c r="F89" i="4" a="1"/>
  <c r="F89" i="4" s="1"/>
  <c r="E89" i="4" a="1"/>
  <c r="E89" i="4" s="1"/>
  <c r="D89" i="4" a="1"/>
  <c r="D89" i="4" s="1"/>
  <c r="F220" i="25" a="1"/>
  <c r="F220" i="25" s="1"/>
  <c r="E220" i="25" a="1"/>
  <c r="E220" i="25" s="1"/>
  <c r="C220" i="25" a="1"/>
  <c r="C220" i="25" s="1"/>
  <c r="A221" i="25"/>
  <c r="H91" i="10" a="1"/>
  <c r="H91" i="10" s="1"/>
  <c r="G91" i="10" a="1"/>
  <c r="G91" i="10" s="1"/>
  <c r="F91" i="10" a="1"/>
  <c r="F91" i="10" s="1"/>
  <c r="E91" i="10" a="1"/>
  <c r="E91" i="10" s="1"/>
  <c r="D91" i="10" a="1"/>
  <c r="D91" i="10" s="1"/>
  <c r="H91" i="16" a="1"/>
  <c r="H91" i="16" s="1"/>
  <c r="G91" i="16" a="1"/>
  <c r="G91" i="16" s="1"/>
  <c r="F91" i="16" a="1"/>
  <c r="F91" i="16" s="1"/>
  <c r="E91" i="16" a="1"/>
  <c r="E91" i="16" s="1"/>
  <c r="D91" i="16" a="1"/>
  <c r="D91" i="16" s="1"/>
  <c r="H91" i="7" a="1"/>
  <c r="H91" i="7" s="1"/>
  <c r="G91" i="7" a="1"/>
  <c r="G91" i="7" s="1"/>
  <c r="F91" i="7" a="1"/>
  <c r="F91" i="7" s="1"/>
  <c r="E91" i="7" a="1"/>
  <c r="E91" i="7" s="1"/>
  <c r="D91" i="7" a="1"/>
  <c r="D91" i="7" s="1"/>
  <c r="H91" i="15" a="1"/>
  <c r="H91" i="15" s="1"/>
  <c r="G91" i="15" a="1"/>
  <c r="G91" i="15" s="1"/>
  <c r="F91" i="15" a="1"/>
  <c r="F91" i="15" s="1"/>
  <c r="E91" i="15" a="1"/>
  <c r="E91" i="15" s="1"/>
  <c r="D91" i="15" a="1"/>
  <c r="D91" i="15" s="1"/>
  <c r="H92" i="9" a="1"/>
  <c r="H92" i="9" s="1"/>
  <c r="G92" i="9" a="1"/>
  <c r="G92" i="9" s="1"/>
  <c r="F92" i="9" a="1"/>
  <c r="F92" i="9" s="1"/>
  <c r="E92" i="9" a="1"/>
  <c r="E92" i="9" s="1"/>
  <c r="D92" i="9" a="1"/>
  <c r="D92" i="9" s="1"/>
  <c r="A92" i="7"/>
  <c r="A93" i="9"/>
  <c r="A92" i="16"/>
  <c r="A92" i="10"/>
  <c r="A92" i="15"/>
  <c r="A428" i="25" l="1"/>
  <c r="F427" i="25" a="1"/>
  <c r="F427" i="25" s="1"/>
  <c r="C427" i="25" a="1"/>
  <c r="C427" i="25" s="1"/>
  <c r="E427" i="25" a="1"/>
  <c r="E427" i="25" s="1"/>
  <c r="E90" i="17" a="1"/>
  <c r="E90" i="17" s="1"/>
  <c r="D90" i="17" a="1"/>
  <c r="D90" i="17" s="1"/>
  <c r="A91" i="17"/>
  <c r="H90" i="17" a="1"/>
  <c r="H90" i="17" s="1"/>
  <c r="G90" i="17" a="1"/>
  <c r="G90" i="17" s="1"/>
  <c r="F90" i="17" a="1"/>
  <c r="F90" i="17" s="1"/>
  <c r="E90" i="18" a="1"/>
  <c r="E90" i="18" s="1"/>
  <c r="D90" i="18" a="1"/>
  <c r="D90" i="18" s="1"/>
  <c r="H90" i="18" a="1"/>
  <c r="H90" i="18" s="1"/>
  <c r="G90" i="18" a="1"/>
  <c r="G90" i="18" s="1"/>
  <c r="A91" i="18"/>
  <c r="F90" i="18" a="1"/>
  <c r="F90" i="18" s="1"/>
  <c r="F90" i="5" a="1"/>
  <c r="F90" i="5" s="1"/>
  <c r="E90" i="5" a="1"/>
  <c r="E90" i="5" s="1"/>
  <c r="A91" i="5"/>
  <c r="D90" i="5" a="1"/>
  <c r="D90" i="5" s="1"/>
  <c r="G90" i="5" a="1"/>
  <c r="G90" i="5" s="1"/>
  <c r="H90" i="5" a="1"/>
  <c r="H90" i="5" s="1"/>
  <c r="F90" i="13" a="1"/>
  <c r="F90" i="13" s="1"/>
  <c r="E90" i="13" a="1"/>
  <c r="E90" i="13" s="1"/>
  <c r="A91" i="13"/>
  <c r="D90" i="13" a="1"/>
  <c r="D90" i="13" s="1"/>
  <c r="H90" i="13" a="1"/>
  <c r="H90" i="13" s="1"/>
  <c r="G90" i="13" a="1"/>
  <c r="G90" i="13" s="1"/>
  <c r="D90" i="3" a="1"/>
  <c r="D90" i="3" s="1"/>
  <c r="H90" i="3" a="1"/>
  <c r="H90" i="3" s="1"/>
  <c r="G90" i="3" a="1"/>
  <c r="G90" i="3" s="1"/>
  <c r="A91" i="3"/>
  <c r="F90" i="3" a="1"/>
  <c r="F90" i="3" s="1"/>
  <c r="E90" i="3" a="1"/>
  <c r="E90" i="3" s="1"/>
  <c r="D90" i="6" a="1"/>
  <c r="D90" i="6" s="1"/>
  <c r="A91" i="6"/>
  <c r="H90" i="6" a="1"/>
  <c r="H90" i="6" s="1"/>
  <c r="E90" i="6" a="1"/>
  <c r="E90" i="6" s="1"/>
  <c r="G90" i="6" a="1"/>
  <c r="G90" i="6" s="1"/>
  <c r="F90" i="6" a="1"/>
  <c r="F90" i="6" s="1"/>
  <c r="D90" i="11" a="1"/>
  <c r="D90" i="11" s="1"/>
  <c r="E90" i="11" a="1"/>
  <c r="E90" i="11" s="1"/>
  <c r="H90" i="11" a="1"/>
  <c r="H90" i="11" s="1"/>
  <c r="G90" i="11" a="1"/>
  <c r="G90" i="11" s="1"/>
  <c r="F90" i="11" a="1"/>
  <c r="F90" i="11" s="1"/>
  <c r="A91" i="11"/>
  <c r="E90" i="4" a="1"/>
  <c r="E90" i="4" s="1"/>
  <c r="D90" i="4" a="1"/>
  <c r="D90" i="4" s="1"/>
  <c r="A91" i="4"/>
  <c r="F90" i="4" a="1"/>
  <c r="F90" i="4" s="1"/>
  <c r="H90" i="4" a="1"/>
  <c r="H90" i="4" s="1"/>
  <c r="G90" i="4" a="1"/>
  <c r="G90" i="4" s="1"/>
  <c r="H90" i="12" a="1"/>
  <c r="H90" i="12" s="1"/>
  <c r="D90" i="12" a="1"/>
  <c r="D90" i="12" s="1"/>
  <c r="G90" i="12" a="1"/>
  <c r="G90" i="12" s="1"/>
  <c r="A91" i="12"/>
  <c r="F90" i="12" a="1"/>
  <c r="F90" i="12" s="1"/>
  <c r="E90" i="12" a="1"/>
  <c r="E90" i="12" s="1"/>
  <c r="G90" i="14" a="1"/>
  <c r="G90" i="14" s="1"/>
  <c r="F90" i="14" a="1"/>
  <c r="F90" i="14" s="1"/>
  <c r="E90" i="14" a="1"/>
  <c r="E90" i="14" s="1"/>
  <c r="D90" i="14" a="1"/>
  <c r="D90" i="14" s="1"/>
  <c r="A91" i="14"/>
  <c r="H90" i="14" a="1"/>
  <c r="H90" i="14" s="1"/>
  <c r="H90" i="8" a="1"/>
  <c r="H90" i="8" s="1"/>
  <c r="A91" i="8"/>
  <c r="G90" i="8" a="1"/>
  <c r="G90" i="8" s="1"/>
  <c r="F90" i="8" a="1"/>
  <c r="F90" i="8" s="1"/>
  <c r="E90" i="8" a="1"/>
  <c r="E90" i="8" s="1"/>
  <c r="D90" i="8" a="1"/>
  <c r="D90" i="8" s="1"/>
  <c r="F221" i="25" a="1"/>
  <c r="F221" i="25" s="1"/>
  <c r="E221" i="25" a="1"/>
  <c r="E221" i="25" s="1"/>
  <c r="C221" i="25" a="1"/>
  <c r="C221" i="25" s="1"/>
  <c r="A222" i="25"/>
  <c r="H92" i="15" a="1"/>
  <c r="H92" i="15" s="1"/>
  <c r="G92" i="15" a="1"/>
  <c r="G92" i="15" s="1"/>
  <c r="F92" i="15" a="1"/>
  <c r="F92" i="15" s="1"/>
  <c r="E92" i="15" a="1"/>
  <c r="E92" i="15" s="1"/>
  <c r="D92" i="15" a="1"/>
  <c r="D92" i="15" s="1"/>
  <c r="H92" i="10" a="1"/>
  <c r="H92" i="10" s="1"/>
  <c r="G92" i="10" a="1"/>
  <c r="G92" i="10" s="1"/>
  <c r="F92" i="10" a="1"/>
  <c r="F92" i="10" s="1"/>
  <c r="E92" i="10" a="1"/>
  <c r="E92" i="10" s="1"/>
  <c r="D92" i="10" a="1"/>
  <c r="D92" i="10" s="1"/>
  <c r="H92" i="16" a="1"/>
  <c r="H92" i="16" s="1"/>
  <c r="G92" i="16" a="1"/>
  <c r="G92" i="16" s="1"/>
  <c r="F92" i="16" a="1"/>
  <c r="F92" i="16" s="1"/>
  <c r="E92" i="16" a="1"/>
  <c r="E92" i="16" s="1"/>
  <c r="D92" i="16" a="1"/>
  <c r="D92" i="16" s="1"/>
  <c r="H93" i="9" a="1"/>
  <c r="H93" i="9" s="1"/>
  <c r="G93" i="9" a="1"/>
  <c r="G93" i="9" s="1"/>
  <c r="F93" i="9" a="1"/>
  <c r="F93" i="9" s="1"/>
  <c r="E93" i="9" a="1"/>
  <c r="E93" i="9" s="1"/>
  <c r="D93" i="9" a="1"/>
  <c r="D93" i="9" s="1"/>
  <c r="H92" i="7" a="1"/>
  <c r="H92" i="7" s="1"/>
  <c r="G92" i="7" a="1"/>
  <c r="G92" i="7" s="1"/>
  <c r="F92" i="7" a="1"/>
  <c r="F92" i="7" s="1"/>
  <c r="E92" i="7" a="1"/>
  <c r="E92" i="7" s="1"/>
  <c r="D92" i="7" a="1"/>
  <c r="D92" i="7" s="1"/>
  <c r="A93" i="10"/>
  <c r="A94" i="9"/>
  <c r="A93" i="15"/>
  <c r="A93" i="7"/>
  <c r="A429" i="25" l="1"/>
  <c r="F428" i="25" a="1"/>
  <c r="F428" i="25" s="1"/>
  <c r="E428" i="25" a="1"/>
  <c r="E428" i="25" s="1"/>
  <c r="C428" i="25" a="1"/>
  <c r="C428" i="25" s="1"/>
  <c r="G91" i="11" a="1"/>
  <c r="G91" i="11" s="1"/>
  <c r="E91" i="11" a="1"/>
  <c r="E91" i="11" s="1"/>
  <c r="D91" i="11" a="1"/>
  <c r="D91" i="11" s="1"/>
  <c r="F91" i="11" a="1"/>
  <c r="F91" i="11" s="1"/>
  <c r="A92" i="11"/>
  <c r="H91" i="11" a="1"/>
  <c r="H91" i="11" s="1"/>
  <c r="G91" i="14" a="1"/>
  <c r="G91" i="14" s="1"/>
  <c r="F91" i="14" a="1"/>
  <c r="F91" i="14" s="1"/>
  <c r="H91" i="14" a="1"/>
  <c r="H91" i="14" s="1"/>
  <c r="E91" i="14" a="1"/>
  <c r="E91" i="14" s="1"/>
  <c r="A92" i="14"/>
  <c r="D91" i="14" a="1"/>
  <c r="D91" i="14" s="1"/>
  <c r="G91" i="18" a="1"/>
  <c r="G91" i="18" s="1"/>
  <c r="H91" i="18" a="1"/>
  <c r="H91" i="18" s="1"/>
  <c r="F91" i="18" a="1"/>
  <c r="F91" i="18" s="1"/>
  <c r="E91" i="18" a="1"/>
  <c r="E91" i="18" s="1"/>
  <c r="D91" i="18" a="1"/>
  <c r="D91" i="18" s="1"/>
  <c r="A92" i="18"/>
  <c r="H91" i="12" a="1"/>
  <c r="H91" i="12" s="1"/>
  <c r="E91" i="12" a="1"/>
  <c r="E91" i="12" s="1"/>
  <c r="G91" i="12" a="1"/>
  <c r="G91" i="12" s="1"/>
  <c r="F91" i="12" a="1"/>
  <c r="F91" i="12" s="1"/>
  <c r="A92" i="12"/>
  <c r="D91" i="12" a="1"/>
  <c r="D91" i="12" s="1"/>
  <c r="F91" i="3" a="1"/>
  <c r="F91" i="3" s="1"/>
  <c r="A92" i="3"/>
  <c r="E91" i="3" a="1"/>
  <c r="E91" i="3" s="1"/>
  <c r="D91" i="3" a="1"/>
  <c r="D91" i="3" s="1"/>
  <c r="G91" i="3" a="1"/>
  <c r="G91" i="3" s="1"/>
  <c r="H91" i="3" a="1"/>
  <c r="H91" i="3" s="1"/>
  <c r="E91" i="4" a="1"/>
  <c r="E91" i="4" s="1"/>
  <c r="A92" i="4"/>
  <c r="D91" i="4" a="1"/>
  <c r="D91" i="4" s="1"/>
  <c r="H91" i="4" a="1"/>
  <c r="H91" i="4" s="1"/>
  <c r="G91" i="4" a="1"/>
  <c r="G91" i="4" s="1"/>
  <c r="F91" i="4" a="1"/>
  <c r="F91" i="4" s="1"/>
  <c r="D91" i="13" a="1"/>
  <c r="D91" i="13" s="1"/>
  <c r="A92" i="13"/>
  <c r="H91" i="13" a="1"/>
  <c r="H91" i="13" s="1"/>
  <c r="G91" i="13" a="1"/>
  <c r="G91" i="13" s="1"/>
  <c r="F91" i="13" a="1"/>
  <c r="F91" i="13" s="1"/>
  <c r="E91" i="13" a="1"/>
  <c r="E91" i="13" s="1"/>
  <c r="D91" i="5" a="1"/>
  <c r="D91" i="5" s="1"/>
  <c r="H91" i="5" a="1"/>
  <c r="H91" i="5" s="1"/>
  <c r="G91" i="5" a="1"/>
  <c r="G91" i="5" s="1"/>
  <c r="E91" i="5" a="1"/>
  <c r="E91" i="5" s="1"/>
  <c r="F91" i="5" a="1"/>
  <c r="F91" i="5" s="1"/>
  <c r="A92" i="5"/>
  <c r="E91" i="17" a="1"/>
  <c r="E91" i="17" s="1"/>
  <c r="A92" i="17"/>
  <c r="F91" i="17" a="1"/>
  <c r="F91" i="17" s="1"/>
  <c r="D91" i="17" a="1"/>
  <c r="D91" i="17" s="1"/>
  <c r="H91" i="17" a="1"/>
  <c r="H91" i="17" s="1"/>
  <c r="G91" i="17" a="1"/>
  <c r="G91" i="17" s="1"/>
  <c r="A92" i="8"/>
  <c r="H91" i="8" a="1"/>
  <c r="H91" i="8" s="1"/>
  <c r="G91" i="8" a="1"/>
  <c r="G91" i="8" s="1"/>
  <c r="F91" i="8" a="1"/>
  <c r="F91" i="8" s="1"/>
  <c r="E91" i="8" a="1"/>
  <c r="E91" i="8" s="1"/>
  <c r="D91" i="8" a="1"/>
  <c r="D91" i="8" s="1"/>
  <c r="F91" i="6" a="1"/>
  <c r="F91" i="6" s="1"/>
  <c r="E91" i="6" a="1"/>
  <c r="E91" i="6" s="1"/>
  <c r="A92" i="6"/>
  <c r="D91" i="6" a="1"/>
  <c r="D91" i="6" s="1"/>
  <c r="H91" i="6" a="1"/>
  <c r="H91" i="6" s="1"/>
  <c r="G91" i="6" a="1"/>
  <c r="G91" i="6" s="1"/>
  <c r="F222" i="25" a="1"/>
  <c r="F222" i="25" s="1"/>
  <c r="E222" i="25" a="1"/>
  <c r="E222" i="25" s="1"/>
  <c r="C222" i="25" a="1"/>
  <c r="C222" i="25" s="1"/>
  <c r="A223" i="25"/>
  <c r="H93" i="7" a="1"/>
  <c r="H93" i="7" s="1"/>
  <c r="G93" i="7" a="1"/>
  <c r="G93" i="7" s="1"/>
  <c r="F93" i="7" a="1"/>
  <c r="F93" i="7" s="1"/>
  <c r="E93" i="7" a="1"/>
  <c r="E93" i="7" s="1"/>
  <c r="D93" i="7" a="1"/>
  <c r="D93" i="7" s="1"/>
  <c r="H93" i="15" a="1"/>
  <c r="H93" i="15" s="1"/>
  <c r="G93" i="15" a="1"/>
  <c r="G93" i="15" s="1"/>
  <c r="F93" i="15" a="1"/>
  <c r="F93" i="15" s="1"/>
  <c r="E93" i="15" a="1"/>
  <c r="E93" i="15" s="1"/>
  <c r="D93" i="15" a="1"/>
  <c r="D93" i="15" s="1"/>
  <c r="H94" i="9" a="1"/>
  <c r="H94" i="9" s="1"/>
  <c r="G94" i="9" a="1"/>
  <c r="G94" i="9" s="1"/>
  <c r="F94" i="9" a="1"/>
  <c r="F94" i="9" s="1"/>
  <c r="E94" i="9" a="1"/>
  <c r="E94" i="9" s="1"/>
  <c r="D94" i="9" a="1"/>
  <c r="D94" i="9" s="1"/>
  <c r="H93" i="10" a="1"/>
  <c r="H93" i="10" s="1"/>
  <c r="G93" i="10" a="1"/>
  <c r="G93" i="10" s="1"/>
  <c r="F93" i="10" a="1"/>
  <c r="F93" i="10" s="1"/>
  <c r="E93" i="10" a="1"/>
  <c r="E93" i="10" s="1"/>
  <c r="D93" i="10" a="1"/>
  <c r="D93" i="10" s="1"/>
  <c r="A94" i="10"/>
  <c r="A94" i="7"/>
  <c r="A94" i="15"/>
  <c r="A95" i="9"/>
  <c r="A430" i="25" l="1"/>
  <c r="F429" i="25" a="1"/>
  <c r="F429" i="25" s="1"/>
  <c r="E429" i="25" a="1"/>
  <c r="E429" i="25" s="1"/>
  <c r="C429" i="25" a="1"/>
  <c r="C429" i="25" s="1"/>
  <c r="G92" i="5" a="1"/>
  <c r="G92" i="5" s="1"/>
  <c r="F92" i="5" a="1"/>
  <c r="F92" i="5" s="1"/>
  <c r="E92" i="5" a="1"/>
  <c r="E92" i="5" s="1"/>
  <c r="D92" i="5" a="1"/>
  <c r="D92" i="5" s="1"/>
  <c r="A93" i="5"/>
  <c r="H92" i="5" a="1"/>
  <c r="H92" i="5" s="1"/>
  <c r="G92" i="18" a="1"/>
  <c r="G92" i="18" s="1"/>
  <c r="A93" i="18"/>
  <c r="F92" i="18" a="1"/>
  <c r="F92" i="18" s="1"/>
  <c r="E92" i="18" a="1"/>
  <c r="E92" i="18" s="1"/>
  <c r="D92" i="18" a="1"/>
  <c r="D92" i="18" s="1"/>
  <c r="H92" i="18" a="1"/>
  <c r="H92" i="18" s="1"/>
  <c r="H92" i="12" a="1"/>
  <c r="H92" i="12" s="1"/>
  <c r="G92" i="12" a="1"/>
  <c r="G92" i="12" s="1"/>
  <c r="A93" i="12"/>
  <c r="F92" i="12" a="1"/>
  <c r="F92" i="12" s="1"/>
  <c r="E92" i="12" a="1"/>
  <c r="E92" i="12" s="1"/>
  <c r="D92" i="12" a="1"/>
  <c r="D92" i="12" s="1"/>
  <c r="E92" i="14" a="1"/>
  <c r="E92" i="14" s="1"/>
  <c r="D92" i="14" a="1"/>
  <c r="D92" i="14" s="1"/>
  <c r="A93" i="14"/>
  <c r="H92" i="14" a="1"/>
  <c r="H92" i="14" s="1"/>
  <c r="G92" i="14" a="1"/>
  <c r="G92" i="14" s="1"/>
  <c r="F92" i="14" a="1"/>
  <c r="F92" i="14" s="1"/>
  <c r="D92" i="11" a="1"/>
  <c r="D92" i="11" s="1"/>
  <c r="A93" i="11"/>
  <c r="H92" i="11" a="1"/>
  <c r="H92" i="11" s="1"/>
  <c r="E92" i="11" a="1"/>
  <c r="E92" i="11" s="1"/>
  <c r="G92" i="11" a="1"/>
  <c r="G92" i="11" s="1"/>
  <c r="F92" i="11" a="1"/>
  <c r="F92" i="11" s="1"/>
  <c r="D92" i="6" a="1"/>
  <c r="D92" i="6" s="1"/>
  <c r="H92" i="6" a="1"/>
  <c r="H92" i="6" s="1"/>
  <c r="G92" i="6" a="1"/>
  <c r="G92" i="6" s="1"/>
  <c r="A93" i="6"/>
  <c r="F92" i="6" a="1"/>
  <c r="F92" i="6" s="1"/>
  <c r="E92" i="6" a="1"/>
  <c r="E92" i="6" s="1"/>
  <c r="D92" i="17" a="1"/>
  <c r="D92" i="17" s="1"/>
  <c r="A93" i="17"/>
  <c r="H92" i="17" a="1"/>
  <c r="H92" i="17" s="1"/>
  <c r="G92" i="17" a="1"/>
  <c r="G92" i="17" s="1"/>
  <c r="F92" i="17" a="1"/>
  <c r="F92" i="17" s="1"/>
  <c r="E92" i="17" a="1"/>
  <c r="E92" i="17" s="1"/>
  <c r="F92" i="13" a="1"/>
  <c r="F92" i="13" s="1"/>
  <c r="E92" i="13" a="1"/>
  <c r="E92" i="13" s="1"/>
  <c r="D92" i="13" a="1"/>
  <c r="D92" i="13" s="1"/>
  <c r="G92" i="13" a="1"/>
  <c r="G92" i="13" s="1"/>
  <c r="A93" i="13"/>
  <c r="H92" i="13" a="1"/>
  <c r="H92" i="13" s="1"/>
  <c r="A93" i="4"/>
  <c r="H92" i="4" a="1"/>
  <c r="H92" i="4" s="1"/>
  <c r="G92" i="4" a="1"/>
  <c r="G92" i="4" s="1"/>
  <c r="F92" i="4" a="1"/>
  <c r="F92" i="4" s="1"/>
  <c r="E92" i="4" a="1"/>
  <c r="E92" i="4" s="1"/>
  <c r="D92" i="4" a="1"/>
  <c r="D92" i="4" s="1"/>
  <c r="E92" i="3" a="1"/>
  <c r="E92" i="3" s="1"/>
  <c r="D92" i="3" a="1"/>
  <c r="D92" i="3" s="1"/>
  <c r="A93" i="3"/>
  <c r="F92" i="3" a="1"/>
  <c r="F92" i="3" s="1"/>
  <c r="H92" i="3" a="1"/>
  <c r="H92" i="3" s="1"/>
  <c r="G92" i="3" a="1"/>
  <c r="G92" i="3" s="1"/>
  <c r="E92" i="8" a="1"/>
  <c r="E92" i="8" s="1"/>
  <c r="D92" i="8" a="1"/>
  <c r="D92" i="8" s="1"/>
  <c r="A93" i="8"/>
  <c r="H92" i="8" a="1"/>
  <c r="H92" i="8" s="1"/>
  <c r="G92" i="8" a="1"/>
  <c r="G92" i="8" s="1"/>
  <c r="F92" i="8" a="1"/>
  <c r="F92" i="8" s="1"/>
  <c r="F223" i="25" a="1"/>
  <c r="F223" i="25" s="1"/>
  <c r="E223" i="25" a="1"/>
  <c r="E223" i="25" s="1"/>
  <c r="C223" i="25" a="1"/>
  <c r="C223" i="25" s="1"/>
  <c r="A224" i="25"/>
  <c r="H95" i="9" a="1"/>
  <c r="H95" i="9" s="1"/>
  <c r="G95" i="9" a="1"/>
  <c r="G95" i="9" s="1"/>
  <c r="F95" i="9" a="1"/>
  <c r="F95" i="9" s="1"/>
  <c r="E95" i="9" a="1"/>
  <c r="E95" i="9" s="1"/>
  <c r="D95" i="9" a="1"/>
  <c r="D95" i="9" s="1"/>
  <c r="H94" i="15" a="1"/>
  <c r="H94" i="15" s="1"/>
  <c r="G94" i="15" a="1"/>
  <c r="G94" i="15" s="1"/>
  <c r="F94" i="15" a="1"/>
  <c r="F94" i="15" s="1"/>
  <c r="E94" i="15" a="1"/>
  <c r="E94" i="15" s="1"/>
  <c r="D94" i="15" a="1"/>
  <c r="D94" i="15" s="1"/>
  <c r="H94" i="7" a="1"/>
  <c r="H94" i="7" s="1"/>
  <c r="G94" i="7" a="1"/>
  <c r="G94" i="7" s="1"/>
  <c r="F94" i="7" a="1"/>
  <c r="F94" i="7" s="1"/>
  <c r="E94" i="7" a="1"/>
  <c r="E94" i="7" s="1"/>
  <c r="D94" i="7" a="1"/>
  <c r="D94" i="7" s="1"/>
  <c r="H94" i="10" a="1"/>
  <c r="H94" i="10" s="1"/>
  <c r="G94" i="10" a="1"/>
  <c r="G94" i="10" s="1"/>
  <c r="F94" i="10" a="1"/>
  <c r="F94" i="10" s="1"/>
  <c r="E94" i="10" a="1"/>
  <c r="E94" i="10" s="1"/>
  <c r="D94" i="10" a="1"/>
  <c r="D94" i="10" s="1"/>
  <c r="A95" i="10"/>
  <c r="A95" i="15"/>
  <c r="A96" i="9"/>
  <c r="A95" i="7"/>
  <c r="A431" i="25" l="1"/>
  <c r="F430" i="25" a="1"/>
  <c r="F430" i="25" s="1"/>
  <c r="E430" i="25" a="1"/>
  <c r="E430" i="25" s="1"/>
  <c r="C430" i="25" a="1"/>
  <c r="C430" i="25" s="1"/>
  <c r="H93" i="13" a="1"/>
  <c r="H93" i="13" s="1"/>
  <c r="G93" i="13" a="1"/>
  <c r="G93" i="13" s="1"/>
  <c r="F93" i="13" a="1"/>
  <c r="F93" i="13" s="1"/>
  <c r="E93" i="13" a="1"/>
  <c r="E93" i="13" s="1"/>
  <c r="A94" i="13"/>
  <c r="D93" i="13" a="1"/>
  <c r="D93" i="13" s="1"/>
  <c r="F93" i="5" a="1"/>
  <c r="F93" i="5" s="1"/>
  <c r="E93" i="5" a="1"/>
  <c r="E93" i="5" s="1"/>
  <c r="D93" i="5" a="1"/>
  <c r="D93" i="5" s="1"/>
  <c r="H93" i="5" a="1"/>
  <c r="H93" i="5" s="1"/>
  <c r="G93" i="5" a="1"/>
  <c r="G93" i="5" s="1"/>
  <c r="A94" i="5"/>
  <c r="F93" i="6" a="1"/>
  <c r="F93" i="6" s="1"/>
  <c r="E93" i="6" a="1"/>
  <c r="E93" i="6" s="1"/>
  <c r="D93" i="6" a="1"/>
  <c r="D93" i="6" s="1"/>
  <c r="A94" i="6"/>
  <c r="H93" i="6" a="1"/>
  <c r="H93" i="6" s="1"/>
  <c r="G93" i="6" a="1"/>
  <c r="G93" i="6" s="1"/>
  <c r="H93" i="8" a="1"/>
  <c r="H93" i="8" s="1"/>
  <c r="G93" i="8" a="1"/>
  <c r="G93" i="8" s="1"/>
  <c r="F93" i="8" a="1"/>
  <c r="F93" i="8" s="1"/>
  <c r="E93" i="8" a="1"/>
  <c r="E93" i="8" s="1"/>
  <c r="A94" i="8"/>
  <c r="D93" i="8" a="1"/>
  <c r="D93" i="8" s="1"/>
  <c r="D93" i="3" a="1"/>
  <c r="D93" i="3" s="1"/>
  <c r="A94" i="3"/>
  <c r="H93" i="3" a="1"/>
  <c r="H93" i="3" s="1"/>
  <c r="G93" i="3" a="1"/>
  <c r="G93" i="3" s="1"/>
  <c r="F93" i="3" a="1"/>
  <c r="F93" i="3" s="1"/>
  <c r="E93" i="3" a="1"/>
  <c r="E93" i="3" s="1"/>
  <c r="F93" i="14" a="1"/>
  <c r="F93" i="14" s="1"/>
  <c r="A94" i="14"/>
  <c r="E93" i="14" a="1"/>
  <c r="E93" i="14" s="1"/>
  <c r="D93" i="14" a="1"/>
  <c r="D93" i="14" s="1"/>
  <c r="H93" i="14" a="1"/>
  <c r="H93" i="14" s="1"/>
  <c r="G93" i="14" a="1"/>
  <c r="G93" i="14" s="1"/>
  <c r="E93" i="12" a="1"/>
  <c r="E93" i="12" s="1"/>
  <c r="D93" i="12" a="1"/>
  <c r="D93" i="12" s="1"/>
  <c r="H93" i="12" a="1"/>
  <c r="H93" i="12" s="1"/>
  <c r="A94" i="12"/>
  <c r="G93" i="12" a="1"/>
  <c r="G93" i="12" s="1"/>
  <c r="F93" i="12" a="1"/>
  <c r="F93" i="12" s="1"/>
  <c r="D93" i="17" a="1"/>
  <c r="D93" i="17" s="1"/>
  <c r="H93" i="17" a="1"/>
  <c r="H93" i="17" s="1"/>
  <c r="G93" i="17" a="1"/>
  <c r="G93" i="17" s="1"/>
  <c r="A94" i="17"/>
  <c r="F93" i="17" a="1"/>
  <c r="F93" i="17" s="1"/>
  <c r="E93" i="17" a="1"/>
  <c r="E93" i="17" s="1"/>
  <c r="G93" i="11" a="1"/>
  <c r="G93" i="11" s="1"/>
  <c r="A94" i="11"/>
  <c r="F93" i="11" a="1"/>
  <c r="F93" i="11" s="1"/>
  <c r="E93" i="11" a="1"/>
  <c r="E93" i="11" s="1"/>
  <c r="D93" i="11" a="1"/>
  <c r="D93" i="11" s="1"/>
  <c r="H93" i="11" a="1"/>
  <c r="H93" i="11" s="1"/>
  <c r="E93" i="18" a="1"/>
  <c r="E93" i="18" s="1"/>
  <c r="D93" i="18" a="1"/>
  <c r="D93" i="18" s="1"/>
  <c r="H93" i="18" a="1"/>
  <c r="H93" i="18" s="1"/>
  <c r="A94" i="18"/>
  <c r="G93" i="18" a="1"/>
  <c r="G93" i="18" s="1"/>
  <c r="F93" i="18" a="1"/>
  <c r="F93" i="18" s="1"/>
  <c r="H93" i="4" a="1"/>
  <c r="H93" i="4" s="1"/>
  <c r="G93" i="4" a="1"/>
  <c r="G93" i="4" s="1"/>
  <c r="F93" i="4" a="1"/>
  <c r="F93" i="4" s="1"/>
  <c r="E93" i="4" a="1"/>
  <c r="E93" i="4" s="1"/>
  <c r="A94" i="4"/>
  <c r="D93" i="4" a="1"/>
  <c r="D93" i="4" s="1"/>
  <c r="F224" i="25" a="1"/>
  <c r="F224" i="25" s="1"/>
  <c r="E224" i="25" a="1"/>
  <c r="E224" i="25" s="1"/>
  <c r="C224" i="25" a="1"/>
  <c r="C224" i="25" s="1"/>
  <c r="A225" i="25"/>
  <c r="H95" i="7" a="1"/>
  <c r="H95" i="7" s="1"/>
  <c r="G95" i="7" a="1"/>
  <c r="G95" i="7" s="1"/>
  <c r="F95" i="7" a="1"/>
  <c r="F95" i="7" s="1"/>
  <c r="E95" i="7" a="1"/>
  <c r="E95" i="7" s="1"/>
  <c r="D95" i="7" a="1"/>
  <c r="D95" i="7" s="1"/>
  <c r="H96" i="9" a="1"/>
  <c r="H96" i="9" s="1"/>
  <c r="G96" i="9" a="1"/>
  <c r="G96" i="9" s="1"/>
  <c r="F96" i="9" a="1"/>
  <c r="F96" i="9" s="1"/>
  <c r="E96" i="9" a="1"/>
  <c r="E96" i="9" s="1"/>
  <c r="D96" i="9" a="1"/>
  <c r="D96" i="9" s="1"/>
  <c r="H95" i="15" a="1"/>
  <c r="H95" i="15" s="1"/>
  <c r="G95" i="15" a="1"/>
  <c r="G95" i="15" s="1"/>
  <c r="F95" i="15" a="1"/>
  <c r="F95" i="15" s="1"/>
  <c r="E95" i="15" a="1"/>
  <c r="E95" i="15" s="1"/>
  <c r="D95" i="15" a="1"/>
  <c r="D95" i="15" s="1"/>
  <c r="H95" i="10" a="1"/>
  <c r="H95" i="10" s="1"/>
  <c r="G95" i="10" a="1"/>
  <c r="G95" i="10" s="1"/>
  <c r="F95" i="10" a="1"/>
  <c r="F95" i="10" s="1"/>
  <c r="E95" i="10" a="1"/>
  <c r="E95" i="10" s="1"/>
  <c r="D95" i="10" a="1"/>
  <c r="D95" i="10" s="1"/>
  <c r="A96" i="10"/>
  <c r="A97" i="9"/>
  <c r="A96" i="15"/>
  <c r="A96" i="7"/>
  <c r="A432" i="25" l="1"/>
  <c r="C431" i="25" a="1"/>
  <c r="C431" i="25" s="1"/>
  <c r="F431" i="25" a="1"/>
  <c r="F431" i="25" s="1"/>
  <c r="E431" i="25" a="1"/>
  <c r="E431" i="25" s="1"/>
  <c r="F94" i="5" a="1"/>
  <c r="F94" i="5" s="1"/>
  <c r="E94" i="5" a="1"/>
  <c r="E94" i="5" s="1"/>
  <c r="D94" i="5" a="1"/>
  <c r="D94" i="5" s="1"/>
  <c r="A95" i="5"/>
  <c r="H94" i="5" a="1"/>
  <c r="H94" i="5" s="1"/>
  <c r="G94" i="5" a="1"/>
  <c r="G94" i="5" s="1"/>
  <c r="D94" i="4" a="1"/>
  <c r="D94" i="4" s="1"/>
  <c r="A95" i="4"/>
  <c r="H94" i="4" a="1"/>
  <c r="H94" i="4" s="1"/>
  <c r="G94" i="4" a="1"/>
  <c r="G94" i="4" s="1"/>
  <c r="F94" i="4" a="1"/>
  <c r="F94" i="4" s="1"/>
  <c r="E94" i="4" a="1"/>
  <c r="E94" i="4" s="1"/>
  <c r="E94" i="8" a="1"/>
  <c r="E94" i="8" s="1"/>
  <c r="D94" i="8" a="1"/>
  <c r="D94" i="8" s="1"/>
  <c r="A95" i="8"/>
  <c r="H94" i="8" a="1"/>
  <c r="H94" i="8" s="1"/>
  <c r="G94" i="8" a="1"/>
  <c r="G94" i="8" s="1"/>
  <c r="F94" i="8" a="1"/>
  <c r="F94" i="8" s="1"/>
  <c r="E94" i="13" a="1"/>
  <c r="E94" i="13" s="1"/>
  <c r="D94" i="13" a="1"/>
  <c r="D94" i="13" s="1"/>
  <c r="H94" i="13" a="1"/>
  <c r="H94" i="13" s="1"/>
  <c r="G94" i="13" a="1"/>
  <c r="G94" i="13" s="1"/>
  <c r="A95" i="13"/>
  <c r="F94" i="13" a="1"/>
  <c r="F94" i="13" s="1"/>
  <c r="G94" i="18" a="1"/>
  <c r="G94" i="18" s="1"/>
  <c r="A95" i="18"/>
  <c r="F94" i="18" a="1"/>
  <c r="F94" i="18" s="1"/>
  <c r="D94" i="18" a="1"/>
  <c r="D94" i="18" s="1"/>
  <c r="H94" i="18" a="1"/>
  <c r="H94" i="18" s="1"/>
  <c r="E94" i="18" a="1"/>
  <c r="E94" i="18" s="1"/>
  <c r="F94" i="17" a="1"/>
  <c r="F94" i="17" s="1"/>
  <c r="E94" i="17" a="1"/>
  <c r="E94" i="17" s="1"/>
  <c r="A95" i="17"/>
  <c r="D94" i="17" a="1"/>
  <c r="D94" i="17" s="1"/>
  <c r="H94" i="17" a="1"/>
  <c r="H94" i="17" s="1"/>
  <c r="G94" i="17" a="1"/>
  <c r="G94" i="17" s="1"/>
  <c r="E94" i="12" a="1"/>
  <c r="E94" i="12" s="1"/>
  <c r="A95" i="12"/>
  <c r="H94" i="12" a="1"/>
  <c r="H94" i="12" s="1"/>
  <c r="D94" i="12" a="1"/>
  <c r="D94" i="12" s="1"/>
  <c r="G94" i="12" a="1"/>
  <c r="G94" i="12" s="1"/>
  <c r="F94" i="12" a="1"/>
  <c r="F94" i="12" s="1"/>
  <c r="D94" i="6" a="1"/>
  <c r="D94" i="6" s="1"/>
  <c r="G94" i="6" a="1"/>
  <c r="G94" i="6" s="1"/>
  <c r="A95" i="6"/>
  <c r="H94" i="6" a="1"/>
  <c r="H94" i="6" s="1"/>
  <c r="F94" i="6" a="1"/>
  <c r="F94" i="6" s="1"/>
  <c r="E94" i="6" a="1"/>
  <c r="E94" i="6" s="1"/>
  <c r="H94" i="11" a="1"/>
  <c r="H94" i="11" s="1"/>
  <c r="G94" i="11" a="1"/>
  <c r="G94" i="11" s="1"/>
  <c r="E94" i="11" a="1"/>
  <c r="E94" i="11" s="1"/>
  <c r="F94" i="11" a="1"/>
  <c r="F94" i="11" s="1"/>
  <c r="D94" i="11" a="1"/>
  <c r="D94" i="11" s="1"/>
  <c r="A95" i="11"/>
  <c r="E94" i="14" a="1"/>
  <c r="E94" i="14" s="1"/>
  <c r="D94" i="14" a="1"/>
  <c r="D94" i="14" s="1"/>
  <c r="H94" i="14" a="1"/>
  <c r="H94" i="14" s="1"/>
  <c r="G94" i="14" a="1"/>
  <c r="G94" i="14" s="1"/>
  <c r="F94" i="14" a="1"/>
  <c r="F94" i="14" s="1"/>
  <c r="A95" i="14"/>
  <c r="G94" i="3" a="1"/>
  <c r="G94" i="3" s="1"/>
  <c r="F94" i="3" a="1"/>
  <c r="F94" i="3" s="1"/>
  <c r="E94" i="3" a="1"/>
  <c r="E94" i="3" s="1"/>
  <c r="D94" i="3" a="1"/>
  <c r="D94" i="3" s="1"/>
  <c r="A95" i="3"/>
  <c r="H94" i="3" a="1"/>
  <c r="H94" i="3" s="1"/>
  <c r="F225" i="25" a="1"/>
  <c r="F225" i="25" s="1"/>
  <c r="E225" i="25" a="1"/>
  <c r="E225" i="25" s="1"/>
  <c r="C225" i="25" a="1"/>
  <c r="C225" i="25" s="1"/>
  <c r="A226" i="25"/>
  <c r="H96" i="7" a="1"/>
  <c r="H96" i="7" s="1"/>
  <c r="G96" i="7" a="1"/>
  <c r="G96" i="7" s="1"/>
  <c r="F96" i="7" a="1"/>
  <c r="F96" i="7" s="1"/>
  <c r="E96" i="7" a="1"/>
  <c r="E96" i="7" s="1"/>
  <c r="D96" i="7" a="1"/>
  <c r="D96" i="7" s="1"/>
  <c r="H96" i="15" a="1"/>
  <c r="H96" i="15" s="1"/>
  <c r="G96" i="15" a="1"/>
  <c r="G96" i="15" s="1"/>
  <c r="F96" i="15" a="1"/>
  <c r="F96" i="15" s="1"/>
  <c r="E96" i="15" a="1"/>
  <c r="E96" i="15" s="1"/>
  <c r="D96" i="15" a="1"/>
  <c r="D96" i="15" s="1"/>
  <c r="H97" i="9" a="1"/>
  <c r="H97" i="9" s="1"/>
  <c r="G97" i="9" a="1"/>
  <c r="G97" i="9" s="1"/>
  <c r="F97" i="9" a="1"/>
  <c r="F97" i="9" s="1"/>
  <c r="E97" i="9" a="1"/>
  <c r="E97" i="9" s="1"/>
  <c r="D97" i="9" a="1"/>
  <c r="D97" i="9" s="1"/>
  <c r="H96" i="10" a="1"/>
  <c r="H96" i="10" s="1"/>
  <c r="G96" i="10" a="1"/>
  <c r="G96" i="10" s="1"/>
  <c r="F96" i="10" a="1"/>
  <c r="F96" i="10" s="1"/>
  <c r="E96" i="10" a="1"/>
  <c r="E96" i="10" s="1"/>
  <c r="D96" i="10" a="1"/>
  <c r="D96" i="10" s="1"/>
  <c r="A97" i="7"/>
  <c r="A97" i="10"/>
  <c r="A97" i="15"/>
  <c r="A98" i="9"/>
  <c r="A433" i="25" l="1"/>
  <c r="F432" i="25" a="1"/>
  <c r="F432" i="25" s="1"/>
  <c r="E432" i="25" a="1"/>
  <c r="E432" i="25" s="1"/>
  <c r="C432" i="25" a="1"/>
  <c r="C432" i="25" s="1"/>
  <c r="G95" i="14" a="1"/>
  <c r="G95" i="14" s="1"/>
  <c r="F95" i="14" a="1"/>
  <c r="F95" i="14" s="1"/>
  <c r="E95" i="14" a="1"/>
  <c r="E95" i="14" s="1"/>
  <c r="D95" i="14" a="1"/>
  <c r="D95" i="14" s="1"/>
  <c r="A96" i="14"/>
  <c r="H95" i="14" a="1"/>
  <c r="H95" i="14" s="1"/>
  <c r="G95" i="11" a="1"/>
  <c r="G95" i="11" s="1"/>
  <c r="A96" i="11"/>
  <c r="F95" i="11" a="1"/>
  <c r="F95" i="11" s="1"/>
  <c r="E95" i="11" a="1"/>
  <c r="E95" i="11" s="1"/>
  <c r="D95" i="11" a="1"/>
  <c r="D95" i="11" s="1"/>
  <c r="H95" i="11" a="1"/>
  <c r="H95" i="11" s="1"/>
  <c r="F95" i="3" a="1"/>
  <c r="F95" i="3" s="1"/>
  <c r="E95" i="3" a="1"/>
  <c r="E95" i="3" s="1"/>
  <c r="D95" i="3" a="1"/>
  <c r="D95" i="3" s="1"/>
  <c r="G95" i="3" a="1"/>
  <c r="G95" i="3" s="1"/>
  <c r="A96" i="3"/>
  <c r="H95" i="3" a="1"/>
  <c r="H95" i="3" s="1"/>
  <c r="H95" i="13" a="1"/>
  <c r="H95" i="13" s="1"/>
  <c r="D95" i="13" a="1"/>
  <c r="D95" i="13" s="1"/>
  <c r="G95" i="13" a="1"/>
  <c r="G95" i="13" s="1"/>
  <c r="E95" i="13" a="1"/>
  <c r="E95" i="13" s="1"/>
  <c r="A96" i="13"/>
  <c r="F95" i="13" a="1"/>
  <c r="F95" i="13" s="1"/>
  <c r="E95" i="5" a="1"/>
  <c r="E95" i="5" s="1"/>
  <c r="G95" i="5" a="1"/>
  <c r="G95" i="5" s="1"/>
  <c r="D95" i="5" a="1"/>
  <c r="D95" i="5" s="1"/>
  <c r="H95" i="5" a="1"/>
  <c r="H95" i="5" s="1"/>
  <c r="F95" i="5" a="1"/>
  <c r="F95" i="5" s="1"/>
  <c r="A96" i="5"/>
  <c r="F95" i="6" a="1"/>
  <c r="F95" i="6" s="1"/>
  <c r="E95" i="6" a="1"/>
  <c r="E95" i="6" s="1"/>
  <c r="A96" i="6"/>
  <c r="D95" i="6" a="1"/>
  <c r="D95" i="6" s="1"/>
  <c r="H95" i="6" a="1"/>
  <c r="H95" i="6" s="1"/>
  <c r="G95" i="6" a="1"/>
  <c r="G95" i="6" s="1"/>
  <c r="D95" i="17" a="1"/>
  <c r="D95" i="17" s="1"/>
  <c r="G95" i="17" a="1"/>
  <c r="G95" i="17" s="1"/>
  <c r="H95" i="17" a="1"/>
  <c r="H95" i="17" s="1"/>
  <c r="F95" i="17" a="1"/>
  <c r="F95" i="17" s="1"/>
  <c r="E95" i="17" a="1"/>
  <c r="E95" i="17" s="1"/>
  <c r="A96" i="17"/>
  <c r="E95" i="8" a="1"/>
  <c r="E95" i="8" s="1"/>
  <c r="D95" i="8" a="1"/>
  <c r="D95" i="8" s="1"/>
  <c r="A96" i="8"/>
  <c r="H95" i="8" a="1"/>
  <c r="H95" i="8" s="1"/>
  <c r="G95" i="8" a="1"/>
  <c r="G95" i="8" s="1"/>
  <c r="F95" i="8" a="1"/>
  <c r="F95" i="8" s="1"/>
  <c r="A96" i="12"/>
  <c r="H95" i="12" a="1"/>
  <c r="H95" i="12" s="1"/>
  <c r="G95" i="12" a="1"/>
  <c r="G95" i="12" s="1"/>
  <c r="F95" i="12" a="1"/>
  <c r="F95" i="12" s="1"/>
  <c r="E95" i="12" a="1"/>
  <c r="E95" i="12" s="1"/>
  <c r="D95" i="12" a="1"/>
  <c r="D95" i="12" s="1"/>
  <c r="F95" i="18" a="1"/>
  <c r="F95" i="18" s="1"/>
  <c r="A96" i="18"/>
  <c r="E95" i="18" a="1"/>
  <c r="E95" i="18" s="1"/>
  <c r="D95" i="18" a="1"/>
  <c r="D95" i="18" s="1"/>
  <c r="H95" i="18" a="1"/>
  <c r="H95" i="18" s="1"/>
  <c r="G95" i="18" a="1"/>
  <c r="G95" i="18" s="1"/>
  <c r="H95" i="4" a="1"/>
  <c r="H95" i="4" s="1"/>
  <c r="G95" i="4" a="1"/>
  <c r="G95" i="4" s="1"/>
  <c r="A96" i="4"/>
  <c r="F95" i="4" a="1"/>
  <c r="F95" i="4" s="1"/>
  <c r="D95" i="4" a="1"/>
  <c r="D95" i="4" s="1"/>
  <c r="E95" i="4" a="1"/>
  <c r="E95" i="4" s="1"/>
  <c r="F226" i="25" a="1"/>
  <c r="F226" i="25" s="1"/>
  <c r="E226" i="25" a="1"/>
  <c r="E226" i="25" s="1"/>
  <c r="C226" i="25" a="1"/>
  <c r="C226" i="25" s="1"/>
  <c r="A227" i="25"/>
  <c r="H98" i="9" a="1"/>
  <c r="H98" i="9" s="1"/>
  <c r="G98" i="9" a="1"/>
  <c r="G98" i="9" s="1"/>
  <c r="F98" i="9" a="1"/>
  <c r="F98" i="9" s="1"/>
  <c r="E98" i="9" a="1"/>
  <c r="E98" i="9" s="1"/>
  <c r="D98" i="9" a="1"/>
  <c r="D98" i="9" s="1"/>
  <c r="H97" i="15" a="1"/>
  <c r="H97" i="15" s="1"/>
  <c r="G97" i="15" a="1"/>
  <c r="G97" i="15" s="1"/>
  <c r="F97" i="15" a="1"/>
  <c r="F97" i="15" s="1"/>
  <c r="E97" i="15" a="1"/>
  <c r="E97" i="15" s="1"/>
  <c r="D97" i="15" a="1"/>
  <c r="D97" i="15" s="1"/>
  <c r="H97" i="10" a="1"/>
  <c r="H97" i="10" s="1"/>
  <c r="G97" i="10" a="1"/>
  <c r="G97" i="10" s="1"/>
  <c r="F97" i="10" a="1"/>
  <c r="F97" i="10" s="1"/>
  <c r="E97" i="10" a="1"/>
  <c r="E97" i="10" s="1"/>
  <c r="D97" i="10" a="1"/>
  <c r="D97" i="10" s="1"/>
  <c r="H97" i="7" a="1"/>
  <c r="H97" i="7" s="1"/>
  <c r="G97" i="7" a="1"/>
  <c r="G97" i="7" s="1"/>
  <c r="F97" i="7" a="1"/>
  <c r="F97" i="7" s="1"/>
  <c r="E97" i="7" a="1"/>
  <c r="E97" i="7" s="1"/>
  <c r="D97" i="7" a="1"/>
  <c r="D97" i="7" s="1"/>
  <c r="A98" i="7"/>
  <c r="A98" i="15"/>
  <c r="A98" i="10"/>
  <c r="A99" i="9"/>
  <c r="A435" i="25" l="1"/>
  <c r="C433" i="25" a="1"/>
  <c r="C433" i="25" s="1"/>
  <c r="F433" i="25" a="1"/>
  <c r="F433" i="25" s="1"/>
  <c r="E433" i="25" a="1"/>
  <c r="E433" i="25" s="1"/>
  <c r="H96" i="17" a="1"/>
  <c r="H96" i="17" s="1"/>
  <c r="A97" i="17"/>
  <c r="G96" i="17" a="1"/>
  <c r="G96" i="17" s="1"/>
  <c r="F96" i="17" a="1"/>
  <c r="F96" i="17" s="1"/>
  <c r="D96" i="17" a="1"/>
  <c r="D96" i="17" s="1"/>
  <c r="E96" i="17" a="1"/>
  <c r="E96" i="17" s="1"/>
  <c r="G96" i="5" a="1"/>
  <c r="G96" i="5" s="1"/>
  <c r="F96" i="5" a="1"/>
  <c r="F96" i="5" s="1"/>
  <c r="A97" i="5"/>
  <c r="E96" i="5" a="1"/>
  <c r="E96" i="5" s="1"/>
  <c r="D96" i="5" a="1"/>
  <c r="D96" i="5" s="1"/>
  <c r="H96" i="5" a="1"/>
  <c r="H96" i="5" s="1"/>
  <c r="G96" i="13" a="1"/>
  <c r="G96" i="13" s="1"/>
  <c r="A97" i="13"/>
  <c r="F96" i="13" a="1"/>
  <c r="F96" i="13" s="1"/>
  <c r="E96" i="13" a="1"/>
  <c r="E96" i="13" s="1"/>
  <c r="D96" i="13" a="1"/>
  <c r="D96" i="13" s="1"/>
  <c r="H96" i="13" a="1"/>
  <c r="H96" i="13" s="1"/>
  <c r="F96" i="3" a="1"/>
  <c r="F96" i="3" s="1"/>
  <c r="E96" i="3" a="1"/>
  <c r="E96" i="3" s="1"/>
  <c r="D96" i="3" a="1"/>
  <c r="D96" i="3" s="1"/>
  <c r="H96" i="3" a="1"/>
  <c r="H96" i="3" s="1"/>
  <c r="A97" i="3"/>
  <c r="G96" i="3" a="1"/>
  <c r="G96" i="3" s="1"/>
  <c r="G96" i="14" a="1"/>
  <c r="G96" i="14" s="1"/>
  <c r="F96" i="14" a="1"/>
  <c r="F96" i="14" s="1"/>
  <c r="A97" i="14"/>
  <c r="E96" i="14" a="1"/>
  <c r="E96" i="14" s="1"/>
  <c r="D96" i="14" a="1"/>
  <c r="D96" i="14" s="1"/>
  <c r="H96" i="14" a="1"/>
  <c r="H96" i="14" s="1"/>
  <c r="E96" i="4" a="1"/>
  <c r="E96" i="4" s="1"/>
  <c r="D96" i="4" a="1"/>
  <c r="D96" i="4" s="1"/>
  <c r="G96" i="4" a="1"/>
  <c r="G96" i="4" s="1"/>
  <c r="F96" i="4" a="1"/>
  <c r="F96" i="4" s="1"/>
  <c r="H96" i="4" a="1"/>
  <c r="H96" i="4" s="1"/>
  <c r="A97" i="4"/>
  <c r="D96" i="8" a="1"/>
  <c r="D96" i="8" s="1"/>
  <c r="A97" i="8"/>
  <c r="F96" i="8" a="1"/>
  <c r="F96" i="8" s="1"/>
  <c r="H96" i="8" a="1"/>
  <c r="H96" i="8" s="1"/>
  <c r="G96" i="8" a="1"/>
  <c r="G96" i="8" s="1"/>
  <c r="E96" i="8" a="1"/>
  <c r="E96" i="8" s="1"/>
  <c r="D96" i="6" a="1"/>
  <c r="D96" i="6" s="1"/>
  <c r="A97" i="6"/>
  <c r="H96" i="6" a="1"/>
  <c r="H96" i="6" s="1"/>
  <c r="F96" i="6" a="1"/>
  <c r="F96" i="6" s="1"/>
  <c r="G96" i="6" a="1"/>
  <c r="G96" i="6" s="1"/>
  <c r="E96" i="6" a="1"/>
  <c r="E96" i="6" s="1"/>
  <c r="D96" i="18" a="1"/>
  <c r="D96" i="18" s="1"/>
  <c r="G96" i="18" a="1"/>
  <c r="G96" i="18" s="1"/>
  <c r="H96" i="18" a="1"/>
  <c r="H96" i="18" s="1"/>
  <c r="A97" i="18"/>
  <c r="F96" i="18" a="1"/>
  <c r="F96" i="18" s="1"/>
  <c r="E96" i="18" a="1"/>
  <c r="E96" i="18" s="1"/>
  <c r="E96" i="11" a="1"/>
  <c r="E96" i="11" s="1"/>
  <c r="D96" i="11" a="1"/>
  <c r="D96" i="11" s="1"/>
  <c r="H96" i="11" a="1"/>
  <c r="H96" i="11" s="1"/>
  <c r="G96" i="11" a="1"/>
  <c r="G96" i="11" s="1"/>
  <c r="A97" i="11"/>
  <c r="F96" i="11" a="1"/>
  <c r="F96" i="11" s="1"/>
  <c r="H96" i="12" a="1"/>
  <c r="H96" i="12" s="1"/>
  <c r="E96" i="12" a="1"/>
  <c r="E96" i="12" s="1"/>
  <c r="G96" i="12" a="1"/>
  <c r="G96" i="12" s="1"/>
  <c r="A97" i="12"/>
  <c r="F96" i="12" a="1"/>
  <c r="F96" i="12" s="1"/>
  <c r="D96" i="12" a="1"/>
  <c r="D96" i="12" s="1"/>
  <c r="F227" i="25" a="1"/>
  <c r="F227" i="25" s="1"/>
  <c r="E227" i="25" a="1"/>
  <c r="E227" i="25" s="1"/>
  <c r="C227" i="25" a="1"/>
  <c r="C227" i="25" s="1"/>
  <c r="A228" i="25"/>
  <c r="H99" i="9" a="1"/>
  <c r="H99" i="9" s="1"/>
  <c r="G99" i="9" a="1"/>
  <c r="G99" i="9" s="1"/>
  <c r="F99" i="9" a="1"/>
  <c r="F99" i="9" s="1"/>
  <c r="E99" i="9" a="1"/>
  <c r="E99" i="9" s="1"/>
  <c r="D99" i="9" a="1"/>
  <c r="D99" i="9" s="1"/>
  <c r="H98" i="10" a="1"/>
  <c r="H98" i="10" s="1"/>
  <c r="G98" i="10" a="1"/>
  <c r="G98" i="10" s="1"/>
  <c r="F98" i="10" a="1"/>
  <c r="F98" i="10" s="1"/>
  <c r="E98" i="10" a="1"/>
  <c r="E98" i="10" s="1"/>
  <c r="D98" i="10" a="1"/>
  <c r="D98" i="10" s="1"/>
  <c r="H98" i="15" a="1"/>
  <c r="H98" i="15" s="1"/>
  <c r="G98" i="15" a="1"/>
  <c r="G98" i="15" s="1"/>
  <c r="F98" i="15" a="1"/>
  <c r="F98" i="15" s="1"/>
  <c r="E98" i="15" a="1"/>
  <c r="E98" i="15" s="1"/>
  <c r="D98" i="15" a="1"/>
  <c r="D98" i="15" s="1"/>
  <c r="H98" i="7" a="1"/>
  <c r="H98" i="7" s="1"/>
  <c r="G98" i="7" a="1"/>
  <c r="G98" i="7" s="1"/>
  <c r="F98" i="7" a="1"/>
  <c r="F98" i="7" s="1"/>
  <c r="E98" i="7" a="1"/>
  <c r="E98" i="7" s="1"/>
  <c r="D98" i="7" a="1"/>
  <c r="D98" i="7" s="1"/>
  <c r="A99" i="7"/>
  <c r="A99" i="15"/>
  <c r="A100" i="9"/>
  <c r="A99" i="10"/>
  <c r="A436" i="25" l="1"/>
  <c r="E435" i="25" a="1"/>
  <c r="E435" i="25" s="1"/>
  <c r="F435" i="25" a="1"/>
  <c r="F435" i="25" s="1"/>
  <c r="C435" i="25" a="1"/>
  <c r="C435" i="25" s="1"/>
  <c r="E97" i="4" a="1"/>
  <c r="E97" i="4" s="1"/>
  <c r="D97" i="4" a="1"/>
  <c r="D97" i="4" s="1"/>
  <c r="G97" i="4" a="1"/>
  <c r="G97" i="4" s="1"/>
  <c r="H97" i="4" a="1"/>
  <c r="H97" i="4" s="1"/>
  <c r="A98" i="4"/>
  <c r="F97" i="4" a="1"/>
  <c r="F97" i="4" s="1"/>
  <c r="F97" i="11" a="1"/>
  <c r="F97" i="11" s="1"/>
  <c r="A98" i="11"/>
  <c r="E97" i="11" a="1"/>
  <c r="E97" i="11" s="1"/>
  <c r="D97" i="11" a="1"/>
  <c r="D97" i="11" s="1"/>
  <c r="H97" i="11" a="1"/>
  <c r="H97" i="11" s="1"/>
  <c r="G97" i="11" a="1"/>
  <c r="G97" i="11" s="1"/>
  <c r="F97" i="3" a="1"/>
  <c r="F97" i="3" s="1"/>
  <c r="D97" i="3" a="1"/>
  <c r="D97" i="3" s="1"/>
  <c r="E97" i="3" a="1"/>
  <c r="E97" i="3" s="1"/>
  <c r="A98" i="3"/>
  <c r="H97" i="3" a="1"/>
  <c r="H97" i="3" s="1"/>
  <c r="G97" i="3" a="1"/>
  <c r="G97" i="3" s="1"/>
  <c r="G97" i="12" a="1"/>
  <c r="G97" i="12" s="1"/>
  <c r="A98" i="12"/>
  <c r="F97" i="12" a="1"/>
  <c r="F97" i="12" s="1"/>
  <c r="E97" i="12" a="1"/>
  <c r="E97" i="12" s="1"/>
  <c r="D97" i="12" a="1"/>
  <c r="D97" i="12" s="1"/>
  <c r="H97" i="12" a="1"/>
  <c r="H97" i="12" s="1"/>
  <c r="E97" i="18" a="1"/>
  <c r="E97" i="18" s="1"/>
  <c r="A98" i="18"/>
  <c r="D97" i="18" a="1"/>
  <c r="D97" i="18" s="1"/>
  <c r="G97" i="18" a="1"/>
  <c r="G97" i="18" s="1"/>
  <c r="H97" i="18" a="1"/>
  <c r="H97" i="18" s="1"/>
  <c r="F97" i="18" a="1"/>
  <c r="F97" i="18" s="1"/>
  <c r="F97" i="14" a="1"/>
  <c r="F97" i="14" s="1"/>
  <c r="E97" i="14" a="1"/>
  <c r="E97" i="14" s="1"/>
  <c r="D97" i="14" a="1"/>
  <c r="D97" i="14" s="1"/>
  <c r="A98" i="14"/>
  <c r="H97" i="14" a="1"/>
  <c r="H97" i="14" s="1"/>
  <c r="G97" i="14" a="1"/>
  <c r="G97" i="14" s="1"/>
  <c r="D97" i="5" a="1"/>
  <c r="D97" i="5" s="1"/>
  <c r="A98" i="5"/>
  <c r="H97" i="5" a="1"/>
  <c r="H97" i="5" s="1"/>
  <c r="F97" i="5" a="1"/>
  <c r="F97" i="5" s="1"/>
  <c r="G97" i="5" a="1"/>
  <c r="G97" i="5" s="1"/>
  <c r="E97" i="5" a="1"/>
  <c r="E97" i="5" s="1"/>
  <c r="F97" i="6" a="1"/>
  <c r="F97" i="6" s="1"/>
  <c r="E97" i="6" a="1"/>
  <c r="E97" i="6" s="1"/>
  <c r="D97" i="6" a="1"/>
  <c r="D97" i="6" s="1"/>
  <c r="A98" i="6"/>
  <c r="H97" i="6" a="1"/>
  <c r="H97" i="6" s="1"/>
  <c r="G97" i="6" a="1"/>
  <c r="G97" i="6" s="1"/>
  <c r="H97" i="8" a="1"/>
  <c r="H97" i="8" s="1"/>
  <c r="E97" i="8" a="1"/>
  <c r="E97" i="8" s="1"/>
  <c r="G97" i="8" a="1"/>
  <c r="G97" i="8" s="1"/>
  <c r="A98" i="8"/>
  <c r="F97" i="8" a="1"/>
  <c r="F97" i="8" s="1"/>
  <c r="D97" i="8" a="1"/>
  <c r="D97" i="8" s="1"/>
  <c r="D97" i="13" a="1"/>
  <c r="D97" i="13" s="1"/>
  <c r="A98" i="13"/>
  <c r="H97" i="13" a="1"/>
  <c r="H97" i="13" s="1"/>
  <c r="G97" i="13" a="1"/>
  <c r="G97" i="13" s="1"/>
  <c r="F97" i="13" a="1"/>
  <c r="F97" i="13" s="1"/>
  <c r="E97" i="13" a="1"/>
  <c r="E97" i="13" s="1"/>
  <c r="H97" i="17" a="1"/>
  <c r="H97" i="17" s="1"/>
  <c r="G97" i="17" a="1"/>
  <c r="G97" i="17" s="1"/>
  <c r="A98" i="17"/>
  <c r="F97" i="17" a="1"/>
  <c r="F97" i="17" s="1"/>
  <c r="D97" i="17" a="1"/>
  <c r="D97" i="17" s="1"/>
  <c r="E97" i="17" a="1"/>
  <c r="E97" i="17" s="1"/>
  <c r="F228" i="25" a="1"/>
  <c r="F228" i="25" s="1"/>
  <c r="E228" i="25" a="1"/>
  <c r="E228" i="25" s="1"/>
  <c r="C228" i="25" a="1"/>
  <c r="C228" i="25" s="1"/>
  <c r="A229" i="25"/>
  <c r="H99" i="10" a="1"/>
  <c r="H99" i="10" s="1"/>
  <c r="G99" i="10" a="1"/>
  <c r="G99" i="10" s="1"/>
  <c r="F99" i="10" a="1"/>
  <c r="F99" i="10" s="1"/>
  <c r="E99" i="10" a="1"/>
  <c r="E99" i="10" s="1"/>
  <c r="D99" i="10" a="1"/>
  <c r="D99" i="10" s="1"/>
  <c r="H100" i="9" a="1"/>
  <c r="H100" i="9" s="1"/>
  <c r="G100" i="9" a="1"/>
  <c r="G100" i="9" s="1"/>
  <c r="F100" i="9" a="1"/>
  <c r="F100" i="9" s="1"/>
  <c r="E100" i="9" a="1"/>
  <c r="E100" i="9" s="1"/>
  <c r="D100" i="9" a="1"/>
  <c r="D100" i="9" s="1"/>
  <c r="H99" i="15" a="1"/>
  <c r="H99" i="15" s="1"/>
  <c r="G99" i="15" a="1"/>
  <c r="G99" i="15" s="1"/>
  <c r="F99" i="15" a="1"/>
  <c r="F99" i="15" s="1"/>
  <c r="E99" i="15" a="1"/>
  <c r="E99" i="15" s="1"/>
  <c r="D99" i="15" a="1"/>
  <c r="D99" i="15" s="1"/>
  <c r="H99" i="7" a="1"/>
  <c r="H99" i="7" s="1"/>
  <c r="G99" i="7" a="1"/>
  <c r="G99" i="7" s="1"/>
  <c r="F99" i="7" a="1"/>
  <c r="F99" i="7" s="1"/>
  <c r="E99" i="7" a="1"/>
  <c r="E99" i="7" s="1"/>
  <c r="D99" i="7" a="1"/>
  <c r="D99" i="7" s="1"/>
  <c r="A100" i="15"/>
  <c r="A101" i="9"/>
  <c r="A100" i="10"/>
  <c r="A100" i="7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437" i="25" l="1"/>
  <c r="F436" i="25" a="1"/>
  <c r="F436" i="25" s="1"/>
  <c r="E436" i="25" a="1"/>
  <c r="E436" i="25" s="1"/>
  <c r="C436" i="25" a="1"/>
  <c r="C436" i="25" s="1"/>
  <c r="H98" i="4" a="1"/>
  <c r="H98" i="4" s="1"/>
  <c r="A99" i="4"/>
  <c r="G98" i="4" a="1"/>
  <c r="G98" i="4" s="1"/>
  <c r="F98" i="4" a="1"/>
  <c r="F98" i="4" s="1"/>
  <c r="E98" i="4" a="1"/>
  <c r="E98" i="4" s="1"/>
  <c r="D98" i="4" a="1"/>
  <c r="D98" i="4" s="1"/>
  <c r="F98" i="8" a="1"/>
  <c r="F98" i="8" s="1"/>
  <c r="D98" i="8" a="1"/>
  <c r="D98" i="8" s="1"/>
  <c r="H98" i="8" a="1"/>
  <c r="H98" i="8" s="1"/>
  <c r="G98" i="8" a="1"/>
  <c r="G98" i="8" s="1"/>
  <c r="E98" i="8" a="1"/>
  <c r="E98" i="8" s="1"/>
  <c r="A99" i="8"/>
  <c r="A99" i="6"/>
  <c r="H98" i="6" a="1"/>
  <c r="H98" i="6" s="1"/>
  <c r="G98" i="6" a="1"/>
  <c r="G98" i="6" s="1"/>
  <c r="F98" i="6" a="1"/>
  <c r="F98" i="6" s="1"/>
  <c r="E98" i="6" a="1"/>
  <c r="E98" i="6" s="1"/>
  <c r="D98" i="6" a="1"/>
  <c r="D98" i="6" s="1"/>
  <c r="E98" i="14" a="1"/>
  <c r="E98" i="14" s="1"/>
  <c r="G98" i="14" a="1"/>
  <c r="G98" i="14" s="1"/>
  <c r="A99" i="14"/>
  <c r="D98" i="14" a="1"/>
  <c r="D98" i="14" s="1"/>
  <c r="H98" i="14" a="1"/>
  <c r="H98" i="14" s="1"/>
  <c r="F98" i="14" a="1"/>
  <c r="F98" i="14" s="1"/>
  <c r="E98" i="3" a="1"/>
  <c r="E98" i="3" s="1"/>
  <c r="D98" i="3" a="1"/>
  <c r="D98" i="3" s="1"/>
  <c r="H98" i="3" a="1"/>
  <c r="H98" i="3" s="1"/>
  <c r="G98" i="3" a="1"/>
  <c r="G98" i="3" s="1"/>
  <c r="F98" i="3" a="1"/>
  <c r="F98" i="3" s="1"/>
  <c r="A99" i="3"/>
  <c r="E98" i="17" a="1"/>
  <c r="E98" i="17" s="1"/>
  <c r="A99" i="17"/>
  <c r="D98" i="17" a="1"/>
  <c r="D98" i="17" s="1"/>
  <c r="H98" i="17" a="1"/>
  <c r="H98" i="17" s="1"/>
  <c r="G98" i="17" a="1"/>
  <c r="G98" i="17" s="1"/>
  <c r="F98" i="17" a="1"/>
  <c r="F98" i="17" s="1"/>
  <c r="G98" i="13" a="1"/>
  <c r="G98" i="13" s="1"/>
  <c r="A99" i="13"/>
  <c r="F98" i="13" a="1"/>
  <c r="F98" i="13" s="1"/>
  <c r="E98" i="13" a="1"/>
  <c r="E98" i="13" s="1"/>
  <c r="D98" i="13" a="1"/>
  <c r="D98" i="13" s="1"/>
  <c r="H98" i="13" a="1"/>
  <c r="H98" i="13" s="1"/>
  <c r="D98" i="5" a="1"/>
  <c r="D98" i="5" s="1"/>
  <c r="A99" i="5"/>
  <c r="H98" i="5" a="1"/>
  <c r="H98" i="5" s="1"/>
  <c r="G98" i="5" a="1"/>
  <c r="G98" i="5" s="1"/>
  <c r="F98" i="5" a="1"/>
  <c r="F98" i="5" s="1"/>
  <c r="E98" i="5" a="1"/>
  <c r="E98" i="5" s="1"/>
  <c r="H98" i="18" a="1"/>
  <c r="H98" i="18" s="1"/>
  <c r="A99" i="18"/>
  <c r="D98" i="18" a="1"/>
  <c r="D98" i="18" s="1"/>
  <c r="G98" i="18" a="1"/>
  <c r="G98" i="18" s="1"/>
  <c r="F98" i="18" a="1"/>
  <c r="F98" i="18" s="1"/>
  <c r="E98" i="18" a="1"/>
  <c r="E98" i="18" s="1"/>
  <c r="F98" i="12" a="1"/>
  <c r="F98" i="12" s="1"/>
  <c r="E98" i="12" a="1"/>
  <c r="E98" i="12" s="1"/>
  <c r="D98" i="12" a="1"/>
  <c r="D98" i="12" s="1"/>
  <c r="A99" i="12"/>
  <c r="H98" i="12" a="1"/>
  <c r="H98" i="12" s="1"/>
  <c r="G98" i="12" a="1"/>
  <c r="G98" i="12" s="1"/>
  <c r="F98" i="11" a="1"/>
  <c r="F98" i="11" s="1"/>
  <c r="E98" i="11" a="1"/>
  <c r="E98" i="11" s="1"/>
  <c r="D98" i="11" a="1"/>
  <c r="D98" i="11" s="1"/>
  <c r="H98" i="11" a="1"/>
  <c r="H98" i="11" s="1"/>
  <c r="A99" i="11"/>
  <c r="G98" i="11" a="1"/>
  <c r="G98" i="11" s="1"/>
  <c r="F229" i="25" a="1"/>
  <c r="F229" i="25" s="1"/>
  <c r="E229" i="25" a="1"/>
  <c r="E229" i="25" s="1"/>
  <c r="C229" i="25" a="1"/>
  <c r="C229" i="25" s="1"/>
  <c r="A231" i="25"/>
  <c r="H100" i="10" a="1"/>
  <c r="H100" i="10" s="1"/>
  <c r="G100" i="10" a="1"/>
  <c r="G100" i="10" s="1"/>
  <c r="F100" i="10" a="1"/>
  <c r="F100" i="10" s="1"/>
  <c r="E100" i="10" a="1"/>
  <c r="E100" i="10" s="1"/>
  <c r="D100" i="10" a="1"/>
  <c r="D100" i="10" s="1"/>
  <c r="H101" i="9" a="1"/>
  <c r="H101" i="9" s="1"/>
  <c r="G101" i="9" a="1"/>
  <c r="G101" i="9" s="1"/>
  <c r="F101" i="9" a="1"/>
  <c r="F101" i="9" s="1"/>
  <c r="E101" i="9" a="1"/>
  <c r="E101" i="9" s="1"/>
  <c r="D101" i="9" a="1"/>
  <c r="D101" i="9" s="1"/>
  <c r="H100" i="15" a="1"/>
  <c r="H100" i="15" s="1"/>
  <c r="G100" i="15" a="1"/>
  <c r="G100" i="15" s="1"/>
  <c r="F100" i="15" a="1"/>
  <c r="F100" i="15" s="1"/>
  <c r="E100" i="15" a="1"/>
  <c r="E100" i="15" s="1"/>
  <c r="D100" i="15" a="1"/>
  <c r="D100" i="15" s="1"/>
  <c r="A101" i="10"/>
  <c r="A102" i="9"/>
  <c r="A438" i="25" l="1"/>
  <c r="E437" i="25" a="1"/>
  <c r="E437" i="25" s="1"/>
  <c r="C437" i="25" a="1"/>
  <c r="C437" i="25" s="1"/>
  <c r="F437" i="25" a="1"/>
  <c r="F437" i="25" s="1"/>
  <c r="F99" i="8" a="1"/>
  <c r="F99" i="8" s="1"/>
  <c r="A100" i="8"/>
  <c r="E99" i="8" a="1"/>
  <c r="E99" i="8" s="1"/>
  <c r="D99" i="8" a="1"/>
  <c r="D99" i="8" s="1"/>
  <c r="H99" i="8" a="1"/>
  <c r="H99" i="8" s="1"/>
  <c r="G99" i="8" a="1"/>
  <c r="G99" i="8" s="1"/>
  <c r="F99" i="11" a="1"/>
  <c r="F99" i="11" s="1"/>
  <c r="D99" i="11" a="1"/>
  <c r="D99" i="11" s="1"/>
  <c r="E99" i="11" a="1"/>
  <c r="E99" i="11" s="1"/>
  <c r="H99" i="11" a="1"/>
  <c r="H99" i="11" s="1"/>
  <c r="A100" i="11"/>
  <c r="G99" i="11" a="1"/>
  <c r="G99" i="11" s="1"/>
  <c r="E99" i="12" a="1"/>
  <c r="E99" i="12" s="1"/>
  <c r="H99" i="12" a="1"/>
  <c r="H99" i="12" s="1"/>
  <c r="D99" i="12" a="1"/>
  <c r="D99" i="12" s="1"/>
  <c r="F99" i="12" a="1"/>
  <c r="F99" i="12" s="1"/>
  <c r="A100" i="12"/>
  <c r="G99" i="12" a="1"/>
  <c r="G99" i="12" s="1"/>
  <c r="E99" i="14" a="1"/>
  <c r="E99" i="14" s="1"/>
  <c r="D99" i="14" a="1"/>
  <c r="D99" i="14" s="1"/>
  <c r="A100" i="14"/>
  <c r="H99" i="14" a="1"/>
  <c r="H99" i="14" s="1"/>
  <c r="G99" i="14" a="1"/>
  <c r="G99" i="14" s="1"/>
  <c r="F99" i="14" a="1"/>
  <c r="F99" i="14" s="1"/>
  <c r="G99" i="3" a="1"/>
  <c r="G99" i="3" s="1"/>
  <c r="F99" i="3" a="1"/>
  <c r="F99" i="3" s="1"/>
  <c r="E99" i="3" a="1"/>
  <c r="E99" i="3" s="1"/>
  <c r="D99" i="3" a="1"/>
  <c r="D99" i="3" s="1"/>
  <c r="A100" i="3"/>
  <c r="H99" i="3" a="1"/>
  <c r="H99" i="3" s="1"/>
  <c r="G99" i="18" a="1"/>
  <c r="G99" i="18" s="1"/>
  <c r="F99" i="18" a="1"/>
  <c r="F99" i="18" s="1"/>
  <c r="A100" i="18"/>
  <c r="E99" i="18" a="1"/>
  <c r="E99" i="18" s="1"/>
  <c r="D99" i="18" a="1"/>
  <c r="D99" i="18" s="1"/>
  <c r="H99" i="18" a="1"/>
  <c r="H99" i="18" s="1"/>
  <c r="G99" i="5" a="1"/>
  <c r="G99" i="5" s="1"/>
  <c r="F99" i="5" a="1"/>
  <c r="F99" i="5" s="1"/>
  <c r="E99" i="5" a="1"/>
  <c r="E99" i="5" s="1"/>
  <c r="H99" i="5" a="1"/>
  <c r="H99" i="5" s="1"/>
  <c r="D99" i="5" a="1"/>
  <c r="D99" i="5" s="1"/>
  <c r="A100" i="5"/>
  <c r="H99" i="13" a="1"/>
  <c r="H99" i="13" s="1"/>
  <c r="A100" i="13"/>
  <c r="G99" i="13" a="1"/>
  <c r="G99" i="13" s="1"/>
  <c r="F99" i="13" a="1"/>
  <c r="F99" i="13" s="1"/>
  <c r="E99" i="13" a="1"/>
  <c r="E99" i="13" s="1"/>
  <c r="D99" i="13" a="1"/>
  <c r="D99" i="13" s="1"/>
  <c r="F99" i="17" a="1"/>
  <c r="F99" i="17" s="1"/>
  <c r="E99" i="17" a="1"/>
  <c r="E99" i="17" s="1"/>
  <c r="A100" i="17"/>
  <c r="D99" i="17" a="1"/>
  <c r="D99" i="17" s="1"/>
  <c r="H99" i="17" a="1"/>
  <c r="H99" i="17" s="1"/>
  <c r="G99" i="17" a="1"/>
  <c r="G99" i="17" s="1"/>
  <c r="D99" i="4" a="1"/>
  <c r="D99" i="4" s="1"/>
  <c r="A100" i="4"/>
  <c r="H99" i="4" a="1"/>
  <c r="H99" i="4" s="1"/>
  <c r="E99" i="4" a="1"/>
  <c r="E99" i="4" s="1"/>
  <c r="G99" i="4" a="1"/>
  <c r="G99" i="4" s="1"/>
  <c r="F99" i="4" a="1"/>
  <c r="F99" i="4" s="1"/>
  <c r="H99" i="6" a="1"/>
  <c r="H99" i="6" s="1"/>
  <c r="G99" i="6" a="1"/>
  <c r="G99" i="6" s="1"/>
  <c r="F99" i="6" a="1"/>
  <c r="F99" i="6" s="1"/>
  <c r="E99" i="6" a="1"/>
  <c r="E99" i="6" s="1"/>
  <c r="D99" i="6" a="1"/>
  <c r="D99" i="6" s="1"/>
  <c r="A100" i="6"/>
  <c r="A232" i="25"/>
  <c r="F231" i="25" a="1"/>
  <c r="F231" i="25" s="1"/>
  <c r="E231" i="25" a="1"/>
  <c r="E231" i="25" s="1"/>
  <c r="C231" i="25" a="1"/>
  <c r="C231" i="25" s="1"/>
  <c r="H102" i="9" a="1"/>
  <c r="H102" i="9" s="1"/>
  <c r="G102" i="9" a="1"/>
  <c r="G102" i="9" s="1"/>
  <c r="F102" i="9" a="1"/>
  <c r="F102" i="9" s="1"/>
  <c r="E102" i="9" a="1"/>
  <c r="E102" i="9" s="1"/>
  <c r="D102" i="9" a="1"/>
  <c r="D102" i="9" s="1"/>
  <c r="H101" i="10" a="1"/>
  <c r="H101" i="10" s="1"/>
  <c r="G101" i="10" a="1"/>
  <c r="G101" i="10" s="1"/>
  <c r="F101" i="10" a="1"/>
  <c r="F101" i="10" s="1"/>
  <c r="E101" i="10" a="1"/>
  <c r="E101" i="10" s="1"/>
  <c r="D101" i="10" a="1"/>
  <c r="D101" i="10" s="1"/>
  <c r="A103" i="9"/>
  <c r="A102" i="10"/>
  <c r="A439" i="25" l="1"/>
  <c r="F438" i="25" a="1"/>
  <c r="F438" i="25" s="1"/>
  <c r="E438" i="25" a="1"/>
  <c r="E438" i="25" s="1"/>
  <c r="C438" i="25" a="1"/>
  <c r="C438" i="25" s="1"/>
  <c r="F100" i="3" a="1"/>
  <c r="F100" i="3" s="1"/>
  <c r="A101" i="3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E100" i="3" a="1"/>
  <c r="E100" i="3" s="1"/>
  <c r="D100" i="3" a="1"/>
  <c r="D100" i="3" s="1"/>
  <c r="H100" i="3" a="1"/>
  <c r="H100" i="3" s="1"/>
  <c r="G100" i="3" a="1"/>
  <c r="G100" i="3" s="1"/>
  <c r="H100" i="12" a="1"/>
  <c r="H100" i="12" s="1"/>
  <c r="A101" i="12"/>
  <c r="G100" i="12" a="1"/>
  <c r="G100" i="12" s="1"/>
  <c r="F100" i="12" a="1"/>
  <c r="F100" i="12" s="1"/>
  <c r="E100" i="12" a="1"/>
  <c r="E100" i="12" s="1"/>
  <c r="D100" i="12" a="1"/>
  <c r="D100" i="12" s="1"/>
  <c r="E100" i="11" a="1"/>
  <c r="E100" i="11" s="1"/>
  <c r="D100" i="11" a="1"/>
  <c r="D100" i="11" s="1"/>
  <c r="A101" i="11"/>
  <c r="H100" i="11" a="1"/>
  <c r="H100" i="11" s="1"/>
  <c r="F100" i="11" a="1"/>
  <c r="F100" i="11" s="1"/>
  <c r="G100" i="11" a="1"/>
  <c r="G100" i="11" s="1"/>
  <c r="D100" i="5" a="1"/>
  <c r="D100" i="5" s="1"/>
  <c r="E100" i="5" a="1"/>
  <c r="E100" i="5" s="1"/>
  <c r="H100" i="5" a="1"/>
  <c r="H100" i="5" s="1"/>
  <c r="G100" i="5" a="1"/>
  <c r="G100" i="5" s="1"/>
  <c r="F100" i="5" a="1"/>
  <c r="F100" i="5" s="1"/>
  <c r="A101" i="5"/>
  <c r="H100" i="6" a="1"/>
  <c r="H100" i="6" s="1"/>
  <c r="F100" i="6" a="1"/>
  <c r="F100" i="6" s="1"/>
  <c r="G100" i="6" a="1"/>
  <c r="G100" i="6" s="1"/>
  <c r="A101" i="6"/>
  <c r="D100" i="6" a="1"/>
  <c r="D100" i="6" s="1"/>
  <c r="E100" i="6" a="1"/>
  <c r="E100" i="6" s="1"/>
  <c r="F100" i="17" a="1"/>
  <c r="F100" i="17" s="1"/>
  <c r="E100" i="17" a="1"/>
  <c r="E100" i="17" s="1"/>
  <c r="D100" i="17" a="1"/>
  <c r="D100" i="17" s="1"/>
  <c r="G100" i="17" a="1"/>
  <c r="G100" i="17" s="1"/>
  <c r="H100" i="17" a="1"/>
  <c r="H100" i="17" s="1"/>
  <c r="A101" i="17"/>
  <c r="D100" i="18" a="1"/>
  <c r="D100" i="18" s="1"/>
  <c r="A101" i="18"/>
  <c r="H100" i="18" a="1"/>
  <c r="H100" i="18" s="1"/>
  <c r="E100" i="18" a="1"/>
  <c r="E100" i="18" s="1"/>
  <c r="G100" i="18" a="1"/>
  <c r="G100" i="18" s="1"/>
  <c r="F100" i="18" a="1"/>
  <c r="F100" i="18" s="1"/>
  <c r="H100" i="14" a="1"/>
  <c r="H100" i="14" s="1"/>
  <c r="G100" i="14" a="1"/>
  <c r="G100" i="14" s="1"/>
  <c r="A101" i="14"/>
  <c r="F100" i="14" a="1"/>
  <c r="F100" i="14" s="1"/>
  <c r="E100" i="14" a="1"/>
  <c r="E100" i="14" s="1"/>
  <c r="D100" i="14" a="1"/>
  <c r="D100" i="14" s="1"/>
  <c r="D100" i="4" a="1"/>
  <c r="D100" i="4" s="1"/>
  <c r="H100" i="4" a="1"/>
  <c r="H100" i="4" s="1"/>
  <c r="G100" i="4" a="1"/>
  <c r="G100" i="4" s="1"/>
  <c r="A101" i="4"/>
  <c r="E100" i="4" a="1"/>
  <c r="E100" i="4" s="1"/>
  <c r="F100" i="4" a="1"/>
  <c r="F100" i="4" s="1"/>
  <c r="H100" i="13" a="1"/>
  <c r="H100" i="13" s="1"/>
  <c r="F100" i="13" a="1"/>
  <c r="F100" i="13" s="1"/>
  <c r="A101" i="13"/>
  <c r="D100" i="13" a="1"/>
  <c r="D100" i="13" s="1"/>
  <c r="G100" i="13" a="1"/>
  <c r="G100" i="13" s="1"/>
  <c r="E100" i="13" a="1"/>
  <c r="E100" i="13" s="1"/>
  <c r="G100" i="8" a="1"/>
  <c r="G100" i="8" s="1"/>
  <c r="F100" i="8" a="1"/>
  <c r="F100" i="8" s="1"/>
  <c r="D100" i="8" a="1"/>
  <c r="D100" i="8" s="1"/>
  <c r="E100" i="8" a="1"/>
  <c r="E100" i="8" s="1"/>
  <c r="A101" i="8"/>
  <c r="H100" i="8" a="1"/>
  <c r="H100" i="8" s="1"/>
  <c r="A233" i="25"/>
  <c r="F232" i="25" a="1"/>
  <c r="F232" i="25" s="1"/>
  <c r="E232" i="25" a="1"/>
  <c r="E232" i="25" s="1"/>
  <c r="C232" i="25" a="1"/>
  <c r="C232" i="25" s="1"/>
  <c r="H102" i="10" a="1"/>
  <c r="H102" i="10" s="1"/>
  <c r="G102" i="10" a="1"/>
  <c r="G102" i="10" s="1"/>
  <c r="F102" i="10" a="1"/>
  <c r="F102" i="10" s="1"/>
  <c r="E102" i="10" a="1"/>
  <c r="E102" i="10" s="1"/>
  <c r="D102" i="10" a="1"/>
  <c r="D102" i="10" s="1"/>
  <c r="H103" i="9" a="1"/>
  <c r="H103" i="9" s="1"/>
  <c r="G103" i="9" a="1"/>
  <c r="G103" i="9" s="1"/>
  <c r="F103" i="9" a="1"/>
  <c r="F103" i="9" s="1"/>
  <c r="E103" i="9" a="1"/>
  <c r="E103" i="9" s="1"/>
  <c r="D103" i="9" a="1"/>
  <c r="D103" i="9" s="1"/>
  <c r="A103" i="10"/>
  <c r="A104" i="9"/>
  <c r="A440" i="25" l="1"/>
  <c r="E439" i="25" a="1"/>
  <c r="E439" i="25" s="1"/>
  <c r="F439" i="25" a="1"/>
  <c r="F439" i="25" s="1"/>
  <c r="C439" i="25" a="1"/>
  <c r="C439" i="25" s="1"/>
  <c r="D101" i="17" a="1"/>
  <c r="D101" i="17" s="1"/>
  <c r="A102" i="17"/>
  <c r="H101" i="17" a="1"/>
  <c r="H101" i="17" s="1"/>
  <c r="G101" i="17" a="1"/>
  <c r="G101" i="17" s="1"/>
  <c r="F101" i="17" a="1"/>
  <c r="F101" i="17" s="1"/>
  <c r="E101" i="17" a="1"/>
  <c r="E101" i="17" s="1"/>
  <c r="D101" i="8" a="1"/>
  <c r="D101" i="8" s="1"/>
  <c r="H101" i="8" a="1"/>
  <c r="H101" i="8" s="1"/>
  <c r="G101" i="8" a="1"/>
  <c r="G101" i="8" s="1"/>
  <c r="F101" i="8" a="1"/>
  <c r="F101" i="8" s="1"/>
  <c r="E101" i="8" a="1"/>
  <c r="E101" i="8" s="1"/>
  <c r="A102" i="8"/>
  <c r="E101" i="4" a="1"/>
  <c r="E101" i="4" s="1"/>
  <c r="G101" i="4" a="1"/>
  <c r="G101" i="4" s="1"/>
  <c r="F101" i="4" a="1"/>
  <c r="F101" i="4" s="1"/>
  <c r="D101" i="4" a="1"/>
  <c r="D101" i="4" s="1"/>
  <c r="A102" i="4"/>
  <c r="H101" i="4" a="1"/>
  <c r="H101" i="4" s="1"/>
  <c r="A102" i="6"/>
  <c r="H101" i="6" a="1"/>
  <c r="H101" i="6" s="1"/>
  <c r="G101" i="6" a="1"/>
  <c r="G101" i="6" s="1"/>
  <c r="D101" i="6" a="1"/>
  <c r="D101" i="6" s="1"/>
  <c r="F101" i="6" a="1"/>
  <c r="F101" i="6" s="1"/>
  <c r="E101" i="6" a="1"/>
  <c r="E101" i="6" s="1"/>
  <c r="F101" i="5" a="1"/>
  <c r="F101" i="5" s="1"/>
  <c r="A102" i="5"/>
  <c r="E101" i="5" a="1"/>
  <c r="E101" i="5" s="1"/>
  <c r="H101" i="5" a="1"/>
  <c r="H101" i="5" s="1"/>
  <c r="D101" i="5" a="1"/>
  <c r="D101" i="5" s="1"/>
  <c r="G101" i="5" a="1"/>
  <c r="G101" i="5" s="1"/>
  <c r="H101" i="13" a="1"/>
  <c r="H101" i="13" s="1"/>
  <c r="A102" i="13"/>
  <c r="G101" i="13" a="1"/>
  <c r="G101" i="13" s="1"/>
  <c r="F101" i="13" a="1"/>
  <c r="F101" i="13" s="1"/>
  <c r="E101" i="13" a="1"/>
  <c r="E101" i="13" s="1"/>
  <c r="D101" i="13" a="1"/>
  <c r="D101" i="13" s="1"/>
  <c r="G101" i="14" a="1"/>
  <c r="G101" i="14" s="1"/>
  <c r="A102" i="14"/>
  <c r="H101" i="14" a="1"/>
  <c r="H101" i="14" s="1"/>
  <c r="F101" i="14" a="1"/>
  <c r="F101" i="14" s="1"/>
  <c r="E101" i="14" a="1"/>
  <c r="E101" i="14" s="1"/>
  <c r="D101" i="14" a="1"/>
  <c r="D101" i="14" s="1"/>
  <c r="G101" i="11" a="1"/>
  <c r="G101" i="11" s="1"/>
  <c r="H101" i="11" a="1"/>
  <c r="H101" i="11" s="1"/>
  <c r="F101" i="11" a="1"/>
  <c r="F101" i="11" s="1"/>
  <c r="E101" i="11" a="1"/>
  <c r="E101" i="11" s="1"/>
  <c r="A102" i="11"/>
  <c r="D101" i="11" a="1"/>
  <c r="D101" i="11" s="1"/>
  <c r="E101" i="18" a="1"/>
  <c r="E101" i="18" s="1"/>
  <c r="A102" i="18"/>
  <c r="F101" i="18" a="1"/>
  <c r="F101" i="18" s="1"/>
  <c r="D101" i="18" a="1"/>
  <c r="D101" i="18" s="1"/>
  <c r="H101" i="18" a="1"/>
  <c r="H101" i="18" s="1"/>
  <c r="G101" i="18" a="1"/>
  <c r="G101" i="18" s="1"/>
  <c r="E101" i="12" a="1"/>
  <c r="E101" i="12" s="1"/>
  <c r="D101" i="12" a="1"/>
  <c r="D101" i="12" s="1"/>
  <c r="A102" i="12"/>
  <c r="H101" i="12" a="1"/>
  <c r="H101" i="12" s="1"/>
  <c r="G101" i="12" a="1"/>
  <c r="G101" i="12" s="1"/>
  <c r="F101" i="12" a="1"/>
  <c r="F101" i="12" s="1"/>
  <c r="F233" i="25" a="1"/>
  <c r="F233" i="25" s="1"/>
  <c r="E233" i="25" a="1"/>
  <c r="E233" i="25" s="1"/>
  <c r="C233" i="25" a="1"/>
  <c r="C233" i="25" s="1"/>
  <c r="A234" i="25"/>
  <c r="H104" i="9" a="1"/>
  <c r="H104" i="9" s="1"/>
  <c r="G104" i="9" a="1"/>
  <c r="G104" i="9" s="1"/>
  <c r="F104" i="9" a="1"/>
  <c r="F104" i="9" s="1"/>
  <c r="E104" i="9" a="1"/>
  <c r="E104" i="9" s="1"/>
  <c r="D104" i="9" a="1"/>
  <c r="D104" i="9" s="1"/>
  <c r="H103" i="10" a="1"/>
  <c r="H103" i="10" s="1"/>
  <c r="G103" i="10" a="1"/>
  <c r="G103" i="10" s="1"/>
  <c r="F103" i="10" a="1"/>
  <c r="F103" i="10" s="1"/>
  <c r="E103" i="10" a="1"/>
  <c r="E103" i="10" s="1"/>
  <c r="D103" i="10" a="1"/>
  <c r="D103" i="10" s="1"/>
  <c r="A105" i="9"/>
  <c r="A104" i="10"/>
  <c r="A441" i="25" l="1"/>
  <c r="F440" i="25" a="1"/>
  <c r="F440" i="25" s="1"/>
  <c r="E440" i="25" a="1"/>
  <c r="E440" i="25" s="1"/>
  <c r="C440" i="25" a="1"/>
  <c r="C440" i="25" s="1"/>
  <c r="F102" i="8" a="1"/>
  <c r="F102" i="8" s="1"/>
  <c r="E102" i="8" a="1"/>
  <c r="E102" i="8" s="1"/>
  <c r="D102" i="8" a="1"/>
  <c r="D102" i="8" s="1"/>
  <c r="G102" i="8" a="1"/>
  <c r="G102" i="8" s="1"/>
  <c r="H102" i="8" a="1"/>
  <c r="H102" i="8" s="1"/>
  <c r="A103" i="8"/>
  <c r="D102" i="11" a="1"/>
  <c r="D102" i="11" s="1"/>
  <c r="H102" i="11" a="1"/>
  <c r="H102" i="11" s="1"/>
  <c r="A103" i="11"/>
  <c r="G102" i="11" a="1"/>
  <c r="G102" i="11" s="1"/>
  <c r="F102" i="11" a="1"/>
  <c r="F102" i="11" s="1"/>
  <c r="E102" i="11" a="1"/>
  <c r="E102" i="11" s="1"/>
  <c r="A103" i="4"/>
  <c r="G102" i="4" a="1"/>
  <c r="G102" i="4" s="1"/>
  <c r="H102" i="4" a="1"/>
  <c r="H102" i="4" s="1"/>
  <c r="F102" i="4" a="1"/>
  <c r="F102" i="4" s="1"/>
  <c r="D102" i="4" a="1"/>
  <c r="D102" i="4" s="1"/>
  <c r="E102" i="4" a="1"/>
  <c r="E102" i="4" s="1"/>
  <c r="H102" i="12" a="1"/>
  <c r="H102" i="12" s="1"/>
  <c r="F102" i="12" a="1"/>
  <c r="F102" i="12" s="1"/>
  <c r="E102" i="12" a="1"/>
  <c r="E102" i="12" s="1"/>
  <c r="G102" i="12" a="1"/>
  <c r="G102" i="12" s="1"/>
  <c r="D102" i="12" a="1"/>
  <c r="D102" i="12" s="1"/>
  <c r="A103" i="12"/>
  <c r="D102" i="18" a="1"/>
  <c r="D102" i="18" s="1"/>
  <c r="H102" i="18" a="1"/>
  <c r="H102" i="18" s="1"/>
  <c r="G102" i="18" a="1"/>
  <c r="G102" i="18" s="1"/>
  <c r="F102" i="18" a="1"/>
  <c r="F102" i="18" s="1"/>
  <c r="A103" i="18"/>
  <c r="E102" i="18" a="1"/>
  <c r="E102" i="18" s="1"/>
  <c r="F102" i="14" a="1"/>
  <c r="F102" i="14" s="1"/>
  <c r="A103" i="14"/>
  <c r="E102" i="14" a="1"/>
  <c r="E102" i="14" s="1"/>
  <c r="D102" i="14" a="1"/>
  <c r="D102" i="14" s="1"/>
  <c r="G102" i="14" a="1"/>
  <c r="G102" i="14" s="1"/>
  <c r="H102" i="14" a="1"/>
  <c r="H102" i="14" s="1"/>
  <c r="G102" i="13" a="1"/>
  <c r="G102" i="13" s="1"/>
  <c r="E102" i="13" a="1"/>
  <c r="E102" i="13" s="1"/>
  <c r="A103" i="13"/>
  <c r="D102" i="13" a="1"/>
  <c r="D102" i="13" s="1"/>
  <c r="H102" i="13" a="1"/>
  <c r="H102" i="13" s="1"/>
  <c r="F102" i="13" a="1"/>
  <c r="F102" i="13" s="1"/>
  <c r="F102" i="5" a="1"/>
  <c r="F102" i="5" s="1"/>
  <c r="E102" i="5" a="1"/>
  <c r="E102" i="5" s="1"/>
  <c r="D102" i="5" a="1"/>
  <c r="D102" i="5" s="1"/>
  <c r="G102" i="5" a="1"/>
  <c r="G102" i="5" s="1"/>
  <c r="A103" i="5"/>
  <c r="H102" i="5" a="1"/>
  <c r="H102" i="5" s="1"/>
  <c r="D102" i="17" a="1"/>
  <c r="D102" i="17" s="1"/>
  <c r="H102" i="17" a="1"/>
  <c r="H102" i="17" s="1"/>
  <c r="E102" i="17" a="1"/>
  <c r="E102" i="17" s="1"/>
  <c r="A103" i="17"/>
  <c r="G102" i="17" a="1"/>
  <c r="G102" i="17" s="1"/>
  <c r="F102" i="17" a="1"/>
  <c r="F102" i="17" s="1"/>
  <c r="H102" i="6" a="1"/>
  <c r="H102" i="6" s="1"/>
  <c r="G102" i="6" a="1"/>
  <c r="G102" i="6" s="1"/>
  <c r="A103" i="6"/>
  <c r="D102" i="6" a="1"/>
  <c r="D102" i="6" s="1"/>
  <c r="F102" i="6" a="1"/>
  <c r="F102" i="6" s="1"/>
  <c r="E102" i="6" a="1"/>
  <c r="E102" i="6" s="1"/>
  <c r="F234" i="25" a="1"/>
  <c r="F234" i="25" s="1"/>
  <c r="E234" i="25" a="1"/>
  <c r="E234" i="25" s="1"/>
  <c r="C234" i="25" a="1"/>
  <c r="C234" i="25" s="1"/>
  <c r="A235" i="25"/>
  <c r="H104" i="10" a="1"/>
  <c r="H104" i="10" s="1"/>
  <c r="G104" i="10" a="1"/>
  <c r="G104" i="10" s="1"/>
  <c r="F104" i="10" a="1"/>
  <c r="F104" i="10" s="1"/>
  <c r="E104" i="10" a="1"/>
  <c r="E104" i="10" s="1"/>
  <c r="D104" i="10" a="1"/>
  <c r="D104" i="10" s="1"/>
  <c r="H105" i="9" a="1"/>
  <c r="H105" i="9" s="1"/>
  <c r="G105" i="9" a="1"/>
  <c r="G105" i="9" s="1"/>
  <c r="F105" i="9" a="1"/>
  <c r="F105" i="9" s="1"/>
  <c r="E105" i="9" a="1"/>
  <c r="E105" i="9" s="1"/>
  <c r="D105" i="9" a="1"/>
  <c r="D105" i="9" s="1"/>
  <c r="A105" i="10"/>
  <c r="A106" i="9"/>
  <c r="A442" i="25" l="1"/>
  <c r="E441" i="25" a="1"/>
  <c r="E441" i="25" s="1"/>
  <c r="F441" i="25" a="1"/>
  <c r="F441" i="25" s="1"/>
  <c r="C441" i="25" a="1"/>
  <c r="C441" i="25" s="1"/>
  <c r="H103" i="12" a="1"/>
  <c r="H103" i="12" s="1"/>
  <c r="A104" i="12"/>
  <c r="F103" i="12" a="1"/>
  <c r="F103" i="12" s="1"/>
  <c r="G103" i="12" a="1"/>
  <c r="G103" i="12" s="1"/>
  <c r="E103" i="12" a="1"/>
  <c r="E103" i="12" s="1"/>
  <c r="D103" i="12" a="1"/>
  <c r="D103" i="12" s="1"/>
  <c r="G103" i="8" a="1"/>
  <c r="G103" i="8" s="1"/>
  <c r="E103" i="8" a="1"/>
  <c r="E103" i="8" s="1"/>
  <c r="A104" i="8"/>
  <c r="F103" i="8" a="1"/>
  <c r="F103" i="8" s="1"/>
  <c r="D103" i="8" a="1"/>
  <c r="D103" i="8" s="1"/>
  <c r="H103" i="8" a="1"/>
  <c r="H103" i="8" s="1"/>
  <c r="E103" i="18" a="1"/>
  <c r="E103" i="18" s="1"/>
  <c r="H103" i="18" a="1"/>
  <c r="H103" i="18" s="1"/>
  <c r="A104" i="18"/>
  <c r="F103" i="18" a="1"/>
  <c r="F103" i="18" s="1"/>
  <c r="G103" i="18" a="1"/>
  <c r="G103" i="18" s="1"/>
  <c r="D103" i="18" a="1"/>
  <c r="D103" i="18" s="1"/>
  <c r="H103" i="17" a="1"/>
  <c r="H103" i="17" s="1"/>
  <c r="F103" i="17" a="1"/>
  <c r="F103" i="17" s="1"/>
  <c r="E103" i="17" a="1"/>
  <c r="E103" i="17" s="1"/>
  <c r="D103" i="17" a="1"/>
  <c r="D103" i="17" s="1"/>
  <c r="G103" i="17" a="1"/>
  <c r="G103" i="17" s="1"/>
  <c r="A104" i="17"/>
  <c r="E103" i="6" a="1"/>
  <c r="E103" i="6" s="1"/>
  <c r="A104" i="6"/>
  <c r="D103" i="6" a="1"/>
  <c r="D103" i="6" s="1"/>
  <c r="H103" i="6" a="1"/>
  <c r="H103" i="6" s="1"/>
  <c r="G103" i="6" a="1"/>
  <c r="G103" i="6" s="1"/>
  <c r="F103" i="6" a="1"/>
  <c r="F103" i="6" s="1"/>
  <c r="D103" i="13" a="1"/>
  <c r="D103" i="13" s="1"/>
  <c r="H103" i="13" a="1"/>
  <c r="H103" i="13" s="1"/>
  <c r="F103" i="13" a="1"/>
  <c r="F103" i="13" s="1"/>
  <c r="A104" i="13"/>
  <c r="G103" i="13" a="1"/>
  <c r="G103" i="13" s="1"/>
  <c r="E103" i="13" a="1"/>
  <c r="E103" i="13" s="1"/>
  <c r="D103" i="11" a="1"/>
  <c r="D103" i="11" s="1"/>
  <c r="A104" i="11"/>
  <c r="H103" i="11" a="1"/>
  <c r="H103" i="11" s="1"/>
  <c r="G103" i="11" a="1"/>
  <c r="G103" i="11" s="1"/>
  <c r="F103" i="11" a="1"/>
  <c r="F103" i="11" s="1"/>
  <c r="E103" i="11" a="1"/>
  <c r="E103" i="11" s="1"/>
  <c r="G103" i="14" a="1"/>
  <c r="G103" i="14" s="1"/>
  <c r="A104" i="14"/>
  <c r="E103" i="14" a="1"/>
  <c r="E103" i="14" s="1"/>
  <c r="F103" i="14" a="1"/>
  <c r="F103" i="14" s="1"/>
  <c r="D103" i="14" a="1"/>
  <c r="D103" i="14" s="1"/>
  <c r="H103" i="14" a="1"/>
  <c r="H103" i="14" s="1"/>
  <c r="F103" i="5" a="1"/>
  <c r="F103" i="5" s="1"/>
  <c r="E103" i="5" a="1"/>
  <c r="E103" i="5" s="1"/>
  <c r="D103" i="5" a="1"/>
  <c r="D103" i="5" s="1"/>
  <c r="A104" i="5"/>
  <c r="H103" i="5" a="1"/>
  <c r="H103" i="5" s="1"/>
  <c r="G103" i="5" a="1"/>
  <c r="G103" i="5" s="1"/>
  <c r="F103" i="4" a="1"/>
  <c r="F103" i="4" s="1"/>
  <c r="H103" i="4" a="1"/>
  <c r="H103" i="4" s="1"/>
  <c r="G103" i="4" a="1"/>
  <c r="G103" i="4" s="1"/>
  <c r="E103" i="4" a="1"/>
  <c r="E103" i="4" s="1"/>
  <c r="D103" i="4" a="1"/>
  <c r="D103" i="4" s="1"/>
  <c r="A104" i="4"/>
  <c r="F235" i="25" a="1"/>
  <c r="F235" i="25" s="1"/>
  <c r="E235" i="25" a="1"/>
  <c r="E235" i="25" s="1"/>
  <c r="C235" i="25" a="1"/>
  <c r="C235" i="25" s="1"/>
  <c r="A236" i="25"/>
  <c r="H106" i="9" a="1"/>
  <c r="H106" i="9" s="1"/>
  <c r="G106" i="9" a="1"/>
  <c r="G106" i="9" s="1"/>
  <c r="F106" i="9" a="1"/>
  <c r="F106" i="9" s="1"/>
  <c r="E106" i="9" a="1"/>
  <c r="E106" i="9" s="1"/>
  <c r="D106" i="9" a="1"/>
  <c r="D106" i="9" s="1"/>
  <c r="H105" i="10" a="1"/>
  <c r="H105" i="10" s="1"/>
  <c r="G105" i="10" a="1"/>
  <c r="G105" i="10" s="1"/>
  <c r="F105" i="10" a="1"/>
  <c r="F105" i="10" s="1"/>
  <c r="E105" i="10" a="1"/>
  <c r="E105" i="10" s="1"/>
  <c r="D105" i="10" a="1"/>
  <c r="D105" i="10" s="1"/>
  <c r="A106" i="10"/>
  <c r="A107" i="9"/>
  <c r="A443" i="25" l="1"/>
  <c r="F442" i="25" a="1"/>
  <c r="F442" i="25" s="1"/>
  <c r="E442" i="25" a="1"/>
  <c r="E442" i="25" s="1"/>
  <c r="C442" i="25" a="1"/>
  <c r="C442" i="25" s="1"/>
  <c r="H104" i="4" a="1"/>
  <c r="H104" i="4" s="1"/>
  <c r="G104" i="4" a="1"/>
  <c r="G104" i="4" s="1"/>
  <c r="A105" i="4"/>
  <c r="F104" i="4" a="1"/>
  <c r="F104" i="4" s="1"/>
  <c r="E104" i="4" a="1"/>
  <c r="E104" i="4" s="1"/>
  <c r="D104" i="4" a="1"/>
  <c r="D104" i="4" s="1"/>
  <c r="D104" i="17" a="1"/>
  <c r="D104" i="17" s="1"/>
  <c r="H104" i="17" a="1"/>
  <c r="H104" i="17" s="1"/>
  <c r="F104" i="17" a="1"/>
  <c r="F104" i="17" s="1"/>
  <c r="G104" i="17" a="1"/>
  <c r="G104" i="17" s="1"/>
  <c r="E104" i="17" a="1"/>
  <c r="E104" i="17" s="1"/>
  <c r="A105" i="17"/>
  <c r="G104" i="5" a="1"/>
  <c r="G104" i="5" s="1"/>
  <c r="F104" i="5" a="1"/>
  <c r="F104" i="5" s="1"/>
  <c r="A105" i="5"/>
  <c r="E104" i="5" a="1"/>
  <c r="E104" i="5" s="1"/>
  <c r="D104" i="5" a="1"/>
  <c r="D104" i="5" s="1"/>
  <c r="H104" i="5" a="1"/>
  <c r="H104" i="5" s="1"/>
  <c r="D104" i="13" a="1"/>
  <c r="D104" i="13" s="1"/>
  <c r="A105" i="13"/>
  <c r="H104" i="13" a="1"/>
  <c r="H104" i="13" s="1"/>
  <c r="F104" i="13" a="1"/>
  <c r="F104" i="13" s="1"/>
  <c r="G104" i="13" a="1"/>
  <c r="G104" i="13" s="1"/>
  <c r="E104" i="13" a="1"/>
  <c r="E104" i="13" s="1"/>
  <c r="F104" i="18" a="1"/>
  <c r="F104" i="18" s="1"/>
  <c r="A105" i="18"/>
  <c r="E104" i="18" a="1"/>
  <c r="E104" i="18" s="1"/>
  <c r="D104" i="18" a="1"/>
  <c r="D104" i="18" s="1"/>
  <c r="H104" i="18" a="1"/>
  <c r="H104" i="18" s="1"/>
  <c r="G104" i="18" a="1"/>
  <c r="G104" i="18" s="1"/>
  <c r="F104" i="8" a="1"/>
  <c r="F104" i="8" s="1"/>
  <c r="A105" i="8"/>
  <c r="E104" i="8" a="1"/>
  <c r="E104" i="8" s="1"/>
  <c r="D104" i="8" a="1"/>
  <c r="D104" i="8" s="1"/>
  <c r="H104" i="8" a="1"/>
  <c r="H104" i="8" s="1"/>
  <c r="G104" i="8" a="1"/>
  <c r="G104" i="8" s="1"/>
  <c r="H104" i="14" a="1"/>
  <c r="H104" i="14" s="1"/>
  <c r="G104" i="14" a="1"/>
  <c r="G104" i="14" s="1"/>
  <c r="A105" i="14"/>
  <c r="F104" i="14" a="1"/>
  <c r="F104" i="14" s="1"/>
  <c r="E104" i="14" a="1"/>
  <c r="E104" i="14" s="1"/>
  <c r="D104" i="14" a="1"/>
  <c r="D104" i="14" s="1"/>
  <c r="E104" i="11" a="1"/>
  <c r="E104" i="11" s="1"/>
  <c r="D104" i="11" a="1"/>
  <c r="D104" i="11" s="1"/>
  <c r="H104" i="11" a="1"/>
  <c r="H104" i="11" s="1"/>
  <c r="A105" i="11"/>
  <c r="F104" i="11" a="1"/>
  <c r="F104" i="11" s="1"/>
  <c r="G104" i="11" a="1"/>
  <c r="G104" i="11" s="1"/>
  <c r="H104" i="6" a="1"/>
  <c r="H104" i="6" s="1"/>
  <c r="G104" i="6" a="1"/>
  <c r="G104" i="6" s="1"/>
  <c r="F104" i="6" a="1"/>
  <c r="F104" i="6" s="1"/>
  <c r="E104" i="6" a="1"/>
  <c r="E104" i="6" s="1"/>
  <c r="D104" i="6" a="1"/>
  <c r="D104" i="6" s="1"/>
  <c r="A105" i="6"/>
  <c r="A105" i="12"/>
  <c r="H104" i="12" a="1"/>
  <c r="H104" i="12" s="1"/>
  <c r="G104" i="12" a="1"/>
  <c r="G104" i="12" s="1"/>
  <c r="E104" i="12" a="1"/>
  <c r="E104" i="12" s="1"/>
  <c r="F104" i="12" a="1"/>
  <c r="F104" i="12" s="1"/>
  <c r="D104" i="12" a="1"/>
  <c r="D104" i="12" s="1"/>
  <c r="F236" i="25" a="1"/>
  <c r="F236" i="25" s="1"/>
  <c r="E236" i="25" a="1"/>
  <c r="E236" i="25" s="1"/>
  <c r="C236" i="25" a="1"/>
  <c r="C236" i="25" s="1"/>
  <c r="A237" i="25"/>
  <c r="H107" i="9" a="1"/>
  <c r="H107" i="9" s="1"/>
  <c r="G107" i="9" a="1"/>
  <c r="G107" i="9" s="1"/>
  <c r="F107" i="9" a="1"/>
  <c r="F107" i="9" s="1"/>
  <c r="E107" i="9" a="1"/>
  <c r="E107" i="9" s="1"/>
  <c r="D107" i="9" a="1"/>
  <c r="D107" i="9" s="1"/>
  <c r="H106" i="10" a="1"/>
  <c r="H106" i="10" s="1"/>
  <c r="G106" i="10" a="1"/>
  <c r="G106" i="10" s="1"/>
  <c r="F106" i="10" a="1"/>
  <c r="F106" i="10" s="1"/>
  <c r="E106" i="10" a="1"/>
  <c r="E106" i="10" s="1"/>
  <c r="D106" i="10" a="1"/>
  <c r="D106" i="10" s="1"/>
  <c r="A108" i="9"/>
  <c r="A107" i="10"/>
  <c r="A444" i="25" l="1"/>
  <c r="E443" i="25" a="1"/>
  <c r="E443" i="25" s="1"/>
  <c r="C443" i="25" a="1"/>
  <c r="C443" i="25" s="1"/>
  <c r="F443" i="25" a="1"/>
  <c r="F443" i="25" s="1"/>
  <c r="H105" i="6" a="1"/>
  <c r="H105" i="6" s="1"/>
  <c r="G105" i="6" a="1"/>
  <c r="G105" i="6" s="1"/>
  <c r="F105" i="6" a="1"/>
  <c r="F105" i="6" s="1"/>
  <c r="E105" i="6" a="1"/>
  <c r="E105" i="6" s="1"/>
  <c r="A106" i="6"/>
  <c r="D105" i="6" a="1"/>
  <c r="D105" i="6" s="1"/>
  <c r="H105" i="17" a="1"/>
  <c r="H105" i="17" s="1"/>
  <c r="A106" i="17"/>
  <c r="G105" i="17" a="1"/>
  <c r="G105" i="17" s="1"/>
  <c r="F105" i="17" a="1"/>
  <c r="F105" i="17" s="1"/>
  <c r="D105" i="17" a="1"/>
  <c r="D105" i="17" s="1"/>
  <c r="E105" i="17" a="1"/>
  <c r="E105" i="17" s="1"/>
  <c r="F105" i="11" a="1"/>
  <c r="F105" i="11" s="1"/>
  <c r="E105" i="11" a="1"/>
  <c r="E105" i="11" s="1"/>
  <c r="A106" i="11"/>
  <c r="H105" i="11" a="1"/>
  <c r="H105" i="11" s="1"/>
  <c r="D105" i="11" a="1"/>
  <c r="D105" i="11" s="1"/>
  <c r="G105" i="11" a="1"/>
  <c r="G105" i="11" s="1"/>
  <c r="F105" i="14" a="1"/>
  <c r="F105" i="14" s="1"/>
  <c r="H105" i="14" a="1"/>
  <c r="H105" i="14" s="1"/>
  <c r="A106" i="14"/>
  <c r="E105" i="14" a="1"/>
  <c r="E105" i="14" s="1"/>
  <c r="D105" i="14" a="1"/>
  <c r="D105" i="14" s="1"/>
  <c r="G105" i="14" a="1"/>
  <c r="G105" i="14" s="1"/>
  <c r="D105" i="5" a="1"/>
  <c r="D105" i="5" s="1"/>
  <c r="A106" i="5"/>
  <c r="H105" i="5" a="1"/>
  <c r="H105" i="5" s="1"/>
  <c r="G105" i="5" a="1"/>
  <c r="G105" i="5" s="1"/>
  <c r="E105" i="5" a="1"/>
  <c r="E105" i="5" s="1"/>
  <c r="F105" i="5" a="1"/>
  <c r="F105" i="5" s="1"/>
  <c r="D105" i="4" a="1"/>
  <c r="D105" i="4" s="1"/>
  <c r="A106" i="4"/>
  <c r="G105" i="4" a="1"/>
  <c r="G105" i="4" s="1"/>
  <c r="H105" i="4" a="1"/>
  <c r="H105" i="4" s="1"/>
  <c r="E105" i="4" a="1"/>
  <c r="E105" i="4" s="1"/>
  <c r="F105" i="4" a="1"/>
  <c r="F105" i="4" s="1"/>
  <c r="G105" i="8" a="1"/>
  <c r="G105" i="8" s="1"/>
  <c r="F105" i="8" a="1"/>
  <c r="F105" i="8" s="1"/>
  <c r="E105" i="8" a="1"/>
  <c r="E105" i="8" s="1"/>
  <c r="D105" i="8" a="1"/>
  <c r="D105" i="8" s="1"/>
  <c r="H105" i="8" a="1"/>
  <c r="H105" i="8" s="1"/>
  <c r="A106" i="8"/>
  <c r="G105" i="18" a="1"/>
  <c r="G105" i="18" s="1"/>
  <c r="A106" i="18"/>
  <c r="F105" i="18" a="1"/>
  <c r="F105" i="18" s="1"/>
  <c r="E105" i="18" a="1"/>
  <c r="E105" i="18" s="1"/>
  <c r="D105" i="18" a="1"/>
  <c r="D105" i="18" s="1"/>
  <c r="H105" i="18" a="1"/>
  <c r="H105" i="18" s="1"/>
  <c r="A106" i="13"/>
  <c r="E105" i="13" a="1"/>
  <c r="E105" i="13" s="1"/>
  <c r="H105" i="13" a="1"/>
  <c r="H105" i="13" s="1"/>
  <c r="G105" i="13" a="1"/>
  <c r="G105" i="13" s="1"/>
  <c r="F105" i="13" a="1"/>
  <c r="F105" i="13" s="1"/>
  <c r="D105" i="13" a="1"/>
  <c r="D105" i="13" s="1"/>
  <c r="H105" i="12" a="1"/>
  <c r="H105" i="12" s="1"/>
  <c r="A106" i="12"/>
  <c r="G105" i="12" a="1"/>
  <c r="G105" i="12" s="1"/>
  <c r="E105" i="12" a="1"/>
  <c r="E105" i="12" s="1"/>
  <c r="F105" i="12" a="1"/>
  <c r="F105" i="12" s="1"/>
  <c r="D105" i="12" a="1"/>
  <c r="D105" i="12" s="1"/>
  <c r="F237" i="25" a="1"/>
  <c r="F237" i="25" s="1"/>
  <c r="E237" i="25" a="1"/>
  <c r="E237" i="25" s="1"/>
  <c r="C237" i="25" a="1"/>
  <c r="C237" i="25" s="1"/>
  <c r="A238" i="25"/>
  <c r="H107" i="10" a="1"/>
  <c r="H107" i="10" s="1"/>
  <c r="G107" i="10" a="1"/>
  <c r="G107" i="10" s="1"/>
  <c r="F107" i="10" a="1"/>
  <c r="F107" i="10" s="1"/>
  <c r="E107" i="10" a="1"/>
  <c r="E107" i="10" s="1"/>
  <c r="D107" i="10" a="1"/>
  <c r="D107" i="10" s="1"/>
  <c r="H108" i="9" a="1"/>
  <c r="H108" i="9" s="1"/>
  <c r="G108" i="9" a="1"/>
  <c r="G108" i="9" s="1"/>
  <c r="F108" i="9" a="1"/>
  <c r="F108" i="9" s="1"/>
  <c r="E108" i="9" a="1"/>
  <c r="E108" i="9" s="1"/>
  <c r="D108" i="9" a="1"/>
  <c r="D108" i="9" s="1"/>
  <c r="A109" i="9"/>
  <c r="A108" i="10"/>
  <c r="A445" i="25" l="1"/>
  <c r="F444" i="25" a="1"/>
  <c r="F444" i="25" s="1"/>
  <c r="E444" i="25" a="1"/>
  <c r="E444" i="25" s="1"/>
  <c r="C444" i="25" a="1"/>
  <c r="C444" i="25" s="1"/>
  <c r="H106" i="8" a="1"/>
  <c r="H106" i="8" s="1"/>
  <c r="G106" i="8" a="1"/>
  <c r="G106" i="8" s="1"/>
  <c r="F106" i="8" a="1"/>
  <c r="F106" i="8" s="1"/>
  <c r="E106" i="8" a="1"/>
  <c r="E106" i="8" s="1"/>
  <c r="A107" i="8"/>
  <c r="D106" i="8" a="1"/>
  <c r="D106" i="8" s="1"/>
  <c r="G106" i="6" a="1"/>
  <c r="G106" i="6" s="1"/>
  <c r="A107" i="6"/>
  <c r="F106" i="6" a="1"/>
  <c r="F106" i="6" s="1"/>
  <c r="E106" i="6" a="1"/>
  <c r="E106" i="6" s="1"/>
  <c r="D106" i="6" a="1"/>
  <c r="D106" i="6" s="1"/>
  <c r="H106" i="6" a="1"/>
  <c r="H106" i="6" s="1"/>
  <c r="G106" i="14" a="1"/>
  <c r="G106" i="14" s="1"/>
  <c r="A107" i="14"/>
  <c r="F106" i="14" a="1"/>
  <c r="F106" i="14" s="1"/>
  <c r="E106" i="14" a="1"/>
  <c r="E106" i="14" s="1"/>
  <c r="D106" i="14" a="1"/>
  <c r="D106" i="14" s="1"/>
  <c r="H106" i="14" a="1"/>
  <c r="H106" i="14" s="1"/>
  <c r="D106" i="11" a="1"/>
  <c r="D106" i="11" s="1"/>
  <c r="H106" i="11" a="1"/>
  <c r="H106" i="11" s="1"/>
  <c r="G106" i="11" a="1"/>
  <c r="G106" i="11" s="1"/>
  <c r="F106" i="11" a="1"/>
  <c r="F106" i="11" s="1"/>
  <c r="E106" i="11" a="1"/>
  <c r="E106" i="11" s="1"/>
  <c r="A107" i="11"/>
  <c r="E106" i="12" a="1"/>
  <c r="E106" i="12" s="1"/>
  <c r="D106" i="12" a="1"/>
  <c r="D106" i="12" s="1"/>
  <c r="H106" i="12" a="1"/>
  <c r="H106" i="12" s="1"/>
  <c r="G106" i="12" a="1"/>
  <c r="G106" i="12" s="1"/>
  <c r="F106" i="12" a="1"/>
  <c r="F106" i="12" s="1"/>
  <c r="A107" i="12"/>
  <c r="E106" i="18" a="1"/>
  <c r="E106" i="18" s="1"/>
  <c r="D106" i="18" a="1"/>
  <c r="D106" i="18" s="1"/>
  <c r="A107" i="18"/>
  <c r="G106" i="18" a="1"/>
  <c r="G106" i="18" s="1"/>
  <c r="H106" i="18" a="1"/>
  <c r="H106" i="18" s="1"/>
  <c r="F106" i="18" a="1"/>
  <c r="F106" i="18" s="1"/>
  <c r="G106" i="4" a="1"/>
  <c r="G106" i="4" s="1"/>
  <c r="F106" i="4" a="1"/>
  <c r="F106" i="4" s="1"/>
  <c r="E106" i="4" a="1"/>
  <c r="E106" i="4" s="1"/>
  <c r="A107" i="4"/>
  <c r="D106" i="4" a="1"/>
  <c r="D106" i="4" s="1"/>
  <c r="H106" i="4" a="1"/>
  <c r="H106" i="4" s="1"/>
  <c r="F106" i="5" a="1"/>
  <c r="F106" i="5" s="1"/>
  <c r="E106" i="5" a="1"/>
  <c r="E106" i="5" s="1"/>
  <c r="D106" i="5" a="1"/>
  <c r="D106" i="5" s="1"/>
  <c r="H106" i="5" a="1"/>
  <c r="H106" i="5" s="1"/>
  <c r="G106" i="5" a="1"/>
  <c r="G106" i="5" s="1"/>
  <c r="A107" i="5"/>
  <c r="G106" i="17" a="1"/>
  <c r="G106" i="17" s="1"/>
  <c r="A107" i="17"/>
  <c r="F106" i="17" a="1"/>
  <c r="F106" i="17" s="1"/>
  <c r="E106" i="17" a="1"/>
  <c r="E106" i="17" s="1"/>
  <c r="D106" i="17" a="1"/>
  <c r="D106" i="17" s="1"/>
  <c r="H106" i="17" a="1"/>
  <c r="H106" i="17" s="1"/>
  <c r="E106" i="13" a="1"/>
  <c r="E106" i="13" s="1"/>
  <c r="D106" i="13" a="1"/>
  <c r="D106" i="13" s="1"/>
  <c r="A107" i="13"/>
  <c r="H106" i="13" a="1"/>
  <c r="H106" i="13" s="1"/>
  <c r="G106" i="13" a="1"/>
  <c r="G106" i="13" s="1"/>
  <c r="F106" i="13" a="1"/>
  <c r="F106" i="13" s="1"/>
  <c r="F238" i="25" a="1"/>
  <c r="F238" i="25" s="1"/>
  <c r="E238" i="25" a="1"/>
  <c r="E238" i="25" s="1"/>
  <c r="C238" i="25" a="1"/>
  <c r="C238" i="25" s="1"/>
  <c r="A239" i="25"/>
  <c r="H108" i="10" a="1"/>
  <c r="H108" i="10" s="1"/>
  <c r="G108" i="10" a="1"/>
  <c r="G108" i="10" s="1"/>
  <c r="F108" i="10" a="1"/>
  <c r="F108" i="10" s="1"/>
  <c r="E108" i="10" a="1"/>
  <c r="E108" i="10" s="1"/>
  <c r="D108" i="10" a="1"/>
  <c r="D108" i="10" s="1"/>
  <c r="H109" i="9" a="1"/>
  <c r="H109" i="9" s="1"/>
  <c r="G109" i="9" a="1"/>
  <c r="G109" i="9" s="1"/>
  <c r="F109" i="9" a="1"/>
  <c r="F109" i="9" s="1"/>
  <c r="E109" i="9" a="1"/>
  <c r="E109" i="9" s="1"/>
  <c r="D109" i="9" a="1"/>
  <c r="D109" i="9" s="1"/>
  <c r="A109" i="10"/>
  <c r="A110" i="9"/>
  <c r="A446" i="25" l="1"/>
  <c r="E445" i="25" a="1"/>
  <c r="E445" i="25" s="1"/>
  <c r="F445" i="25" a="1"/>
  <c r="F445" i="25" s="1"/>
  <c r="C445" i="25" a="1"/>
  <c r="C445" i="25" s="1"/>
  <c r="H107" i="5" a="1"/>
  <c r="H107" i="5" s="1"/>
  <c r="G107" i="5" a="1"/>
  <c r="G107" i="5" s="1"/>
  <c r="F107" i="5" a="1"/>
  <c r="F107" i="5" s="1"/>
  <c r="D107" i="5" a="1"/>
  <c r="D107" i="5" s="1"/>
  <c r="A108" i="5"/>
  <c r="E107" i="5" a="1"/>
  <c r="E107" i="5" s="1"/>
  <c r="A108" i="12"/>
  <c r="H107" i="12" a="1"/>
  <c r="H107" i="12" s="1"/>
  <c r="G107" i="12" a="1"/>
  <c r="G107" i="12" s="1"/>
  <c r="E107" i="12" a="1"/>
  <c r="E107" i="12" s="1"/>
  <c r="D107" i="12" a="1"/>
  <c r="D107" i="12" s="1"/>
  <c r="F107" i="12" a="1"/>
  <c r="F107" i="12" s="1"/>
  <c r="H107" i="11" a="1"/>
  <c r="H107" i="11" s="1"/>
  <c r="G107" i="11" a="1"/>
  <c r="G107" i="11" s="1"/>
  <c r="E107" i="11" a="1"/>
  <c r="E107" i="11" s="1"/>
  <c r="A108" i="11"/>
  <c r="F107" i="11" a="1"/>
  <c r="F107" i="11" s="1"/>
  <c r="D107" i="11" a="1"/>
  <c r="D107" i="11" s="1"/>
  <c r="F107" i="8" a="1"/>
  <c r="F107" i="8" s="1"/>
  <c r="A108" i="8"/>
  <c r="E107" i="8" a="1"/>
  <c r="E107" i="8" s="1"/>
  <c r="D107" i="8" a="1"/>
  <c r="D107" i="8" s="1"/>
  <c r="H107" i="8" a="1"/>
  <c r="H107" i="8" s="1"/>
  <c r="G107" i="8" a="1"/>
  <c r="G107" i="8" s="1"/>
  <c r="G107" i="4" a="1"/>
  <c r="G107" i="4" s="1"/>
  <c r="F107" i="4" a="1"/>
  <c r="F107" i="4" s="1"/>
  <c r="D107" i="4" a="1"/>
  <c r="D107" i="4" s="1"/>
  <c r="E107" i="4" a="1"/>
  <c r="E107" i="4" s="1"/>
  <c r="H107" i="4" a="1"/>
  <c r="H107" i="4" s="1"/>
  <c r="A108" i="4"/>
  <c r="E107" i="13" a="1"/>
  <c r="E107" i="13" s="1"/>
  <c r="D107" i="13" a="1"/>
  <c r="D107" i="13" s="1"/>
  <c r="A108" i="13"/>
  <c r="G107" i="13" a="1"/>
  <c r="G107" i="13" s="1"/>
  <c r="F107" i="13" a="1"/>
  <c r="F107" i="13" s="1"/>
  <c r="H107" i="13" a="1"/>
  <c r="H107" i="13" s="1"/>
  <c r="F107" i="18" a="1"/>
  <c r="F107" i="18" s="1"/>
  <c r="E107" i="18" a="1"/>
  <c r="E107" i="18" s="1"/>
  <c r="D107" i="18" a="1"/>
  <c r="D107" i="18" s="1"/>
  <c r="A108" i="18"/>
  <c r="H107" i="18" a="1"/>
  <c r="H107" i="18" s="1"/>
  <c r="G107" i="18" a="1"/>
  <c r="G107" i="18" s="1"/>
  <c r="E107" i="17" a="1"/>
  <c r="E107" i="17" s="1"/>
  <c r="D107" i="17" a="1"/>
  <c r="D107" i="17" s="1"/>
  <c r="H107" i="17" a="1"/>
  <c r="H107" i="17" s="1"/>
  <c r="A108" i="17"/>
  <c r="G107" i="17" a="1"/>
  <c r="G107" i="17" s="1"/>
  <c r="F107" i="17" a="1"/>
  <c r="F107" i="17" s="1"/>
  <c r="H107" i="14" a="1"/>
  <c r="H107" i="14" s="1"/>
  <c r="G107" i="14" a="1"/>
  <c r="G107" i="14" s="1"/>
  <c r="A108" i="14"/>
  <c r="F107" i="14" a="1"/>
  <c r="F107" i="14" s="1"/>
  <c r="E107" i="14" a="1"/>
  <c r="E107" i="14" s="1"/>
  <c r="D107" i="14" a="1"/>
  <c r="D107" i="14" s="1"/>
  <c r="E107" i="6" a="1"/>
  <c r="E107" i="6" s="1"/>
  <c r="H107" i="6" a="1"/>
  <c r="H107" i="6" s="1"/>
  <c r="A108" i="6"/>
  <c r="F107" i="6" a="1"/>
  <c r="F107" i="6" s="1"/>
  <c r="G107" i="6" a="1"/>
  <c r="G107" i="6" s="1"/>
  <c r="D107" i="6" a="1"/>
  <c r="D107" i="6" s="1"/>
  <c r="F239" i="25" a="1"/>
  <c r="F239" i="25" s="1"/>
  <c r="E239" i="25" a="1"/>
  <c r="E239" i="25" s="1"/>
  <c r="C239" i="25" a="1"/>
  <c r="C239" i="25" s="1"/>
  <c r="A240" i="25"/>
  <c r="H110" i="9" a="1"/>
  <c r="H110" i="9" s="1"/>
  <c r="G110" i="9" a="1"/>
  <c r="G110" i="9" s="1"/>
  <c r="F110" i="9" a="1"/>
  <c r="F110" i="9" s="1"/>
  <c r="E110" i="9" a="1"/>
  <c r="E110" i="9" s="1"/>
  <c r="D110" i="9" a="1"/>
  <c r="D110" i="9" s="1"/>
  <c r="H109" i="10" a="1"/>
  <c r="H109" i="10" s="1"/>
  <c r="G109" i="10" a="1"/>
  <c r="G109" i="10" s="1"/>
  <c r="F109" i="10" a="1"/>
  <c r="F109" i="10" s="1"/>
  <c r="E109" i="10" a="1"/>
  <c r="E109" i="10" s="1"/>
  <c r="D109" i="10" a="1"/>
  <c r="D109" i="10" s="1"/>
  <c r="A111" i="9"/>
  <c r="A110" i="10"/>
  <c r="A447" i="25" l="1"/>
  <c r="F446" i="25" a="1"/>
  <c r="F446" i="25" s="1"/>
  <c r="E446" i="25" a="1"/>
  <c r="E446" i="25" s="1"/>
  <c r="C446" i="25" a="1"/>
  <c r="C446" i="25" s="1"/>
  <c r="H108" i="4" a="1"/>
  <c r="H108" i="4" s="1"/>
  <c r="G108" i="4" a="1"/>
  <c r="G108" i="4" s="1"/>
  <c r="F108" i="4" a="1"/>
  <c r="F108" i="4" s="1"/>
  <c r="E108" i="4" a="1"/>
  <c r="E108" i="4" s="1"/>
  <c r="D108" i="4" a="1"/>
  <c r="D108" i="4" s="1"/>
  <c r="A109" i="4"/>
  <c r="G108" i="5" a="1"/>
  <c r="G108" i="5" s="1"/>
  <c r="A109" i="5"/>
  <c r="F108" i="5" a="1"/>
  <c r="F108" i="5" s="1"/>
  <c r="E108" i="5" a="1"/>
  <c r="E108" i="5" s="1"/>
  <c r="D108" i="5" a="1"/>
  <c r="D108" i="5" s="1"/>
  <c r="H108" i="5" a="1"/>
  <c r="H108" i="5" s="1"/>
  <c r="E108" i="17" a="1"/>
  <c r="E108" i="17" s="1"/>
  <c r="D108" i="17" a="1"/>
  <c r="D108" i="17" s="1"/>
  <c r="A109" i="17"/>
  <c r="H108" i="17" a="1"/>
  <c r="H108" i="17" s="1"/>
  <c r="G108" i="17" a="1"/>
  <c r="G108" i="17" s="1"/>
  <c r="F108" i="17" a="1"/>
  <c r="F108" i="17" s="1"/>
  <c r="G108" i="18" a="1"/>
  <c r="G108" i="18" s="1"/>
  <c r="A109" i="18"/>
  <c r="F108" i="18" a="1"/>
  <c r="F108" i="18" s="1"/>
  <c r="E108" i="18" a="1"/>
  <c r="E108" i="18" s="1"/>
  <c r="H108" i="18" a="1"/>
  <c r="H108" i="18" s="1"/>
  <c r="D108" i="18" a="1"/>
  <c r="D108" i="18" s="1"/>
  <c r="F108" i="11" a="1"/>
  <c r="F108" i="11" s="1"/>
  <c r="E108" i="11" a="1"/>
  <c r="E108" i="11" s="1"/>
  <c r="A109" i="11"/>
  <c r="D108" i="11" a="1"/>
  <c r="D108" i="11" s="1"/>
  <c r="H108" i="11" a="1"/>
  <c r="H108" i="11" s="1"/>
  <c r="G108" i="11" a="1"/>
  <c r="G108" i="11" s="1"/>
  <c r="D108" i="6" a="1"/>
  <c r="D108" i="6" s="1"/>
  <c r="A109" i="6"/>
  <c r="H108" i="6" a="1"/>
  <c r="H108" i="6" s="1"/>
  <c r="G108" i="6" a="1"/>
  <c r="G108" i="6" s="1"/>
  <c r="F108" i="6" a="1"/>
  <c r="F108" i="6" s="1"/>
  <c r="E108" i="6" a="1"/>
  <c r="E108" i="6" s="1"/>
  <c r="F108" i="14" a="1"/>
  <c r="F108" i="14" s="1"/>
  <c r="A109" i="14"/>
  <c r="E108" i="14" a="1"/>
  <c r="E108" i="14" s="1"/>
  <c r="D108" i="14" a="1"/>
  <c r="D108" i="14" s="1"/>
  <c r="H108" i="14" a="1"/>
  <c r="H108" i="14" s="1"/>
  <c r="G108" i="14" a="1"/>
  <c r="G108" i="14" s="1"/>
  <c r="E108" i="13" a="1"/>
  <c r="E108" i="13" s="1"/>
  <c r="D108" i="13" a="1"/>
  <c r="D108" i="13" s="1"/>
  <c r="H108" i="13" a="1"/>
  <c r="H108" i="13" s="1"/>
  <c r="G108" i="13" a="1"/>
  <c r="G108" i="13" s="1"/>
  <c r="F108" i="13" a="1"/>
  <c r="F108" i="13" s="1"/>
  <c r="A109" i="13"/>
  <c r="D108" i="8" a="1"/>
  <c r="D108" i="8" s="1"/>
  <c r="H108" i="8" a="1"/>
  <c r="H108" i="8" s="1"/>
  <c r="G108" i="8" a="1"/>
  <c r="G108" i="8" s="1"/>
  <c r="F108" i="8" a="1"/>
  <c r="F108" i="8" s="1"/>
  <c r="E108" i="8" a="1"/>
  <c r="E108" i="8" s="1"/>
  <c r="A109" i="8"/>
  <c r="H108" i="12" a="1"/>
  <c r="H108" i="12" s="1"/>
  <c r="G108" i="12" a="1"/>
  <c r="G108" i="12" s="1"/>
  <c r="F108" i="12" a="1"/>
  <c r="F108" i="12" s="1"/>
  <c r="E108" i="12" a="1"/>
  <c r="E108" i="12" s="1"/>
  <c r="D108" i="12" a="1"/>
  <c r="D108" i="12" s="1"/>
  <c r="A109" i="12"/>
  <c r="F240" i="25" a="1"/>
  <c r="F240" i="25" s="1"/>
  <c r="E240" i="25" a="1"/>
  <c r="E240" i="25" s="1"/>
  <c r="C240" i="25" a="1"/>
  <c r="C240" i="25" s="1"/>
  <c r="A241" i="25"/>
  <c r="H110" i="10" a="1"/>
  <c r="H110" i="10" s="1"/>
  <c r="G110" i="10" a="1"/>
  <c r="G110" i="10" s="1"/>
  <c r="F110" i="10" a="1"/>
  <c r="F110" i="10" s="1"/>
  <c r="E110" i="10" a="1"/>
  <c r="E110" i="10" s="1"/>
  <c r="D110" i="10" a="1"/>
  <c r="D110" i="10" s="1"/>
  <c r="H111" i="9" a="1"/>
  <c r="H111" i="9" s="1"/>
  <c r="G111" i="9" a="1"/>
  <c r="G111" i="9" s="1"/>
  <c r="F111" i="9" a="1"/>
  <c r="F111" i="9" s="1"/>
  <c r="E111" i="9" a="1"/>
  <c r="E111" i="9" s="1"/>
  <c r="D111" i="9" a="1"/>
  <c r="D111" i="9" s="1"/>
  <c r="A111" i="10"/>
  <c r="A112" i="9"/>
  <c r="A448" i="25" l="1"/>
  <c r="E447" i="25" a="1"/>
  <c r="E447" i="25" s="1"/>
  <c r="F447" i="25" a="1"/>
  <c r="F447" i="25" s="1"/>
  <c r="C447" i="25" a="1"/>
  <c r="C447" i="25" s="1"/>
  <c r="H109" i="12" a="1"/>
  <c r="H109" i="12" s="1"/>
  <c r="G109" i="12" a="1"/>
  <c r="G109" i="12" s="1"/>
  <c r="A110" i="12"/>
  <c r="F109" i="12" a="1"/>
  <c r="F109" i="12" s="1"/>
  <c r="E109" i="12" a="1"/>
  <c r="E109" i="12" s="1"/>
  <c r="D109" i="12" a="1"/>
  <c r="D109" i="12" s="1"/>
  <c r="E109" i="8" a="1"/>
  <c r="E109" i="8" s="1"/>
  <c r="A110" i="8"/>
  <c r="H109" i="8" a="1"/>
  <c r="H109" i="8" s="1"/>
  <c r="D109" i="8" a="1"/>
  <c r="D109" i="8" s="1"/>
  <c r="G109" i="8" a="1"/>
  <c r="G109" i="8" s="1"/>
  <c r="F109" i="8" a="1"/>
  <c r="F109" i="8" s="1"/>
  <c r="H109" i="13" a="1"/>
  <c r="H109" i="13" s="1"/>
  <c r="A110" i="13"/>
  <c r="G109" i="13" a="1"/>
  <c r="G109" i="13" s="1"/>
  <c r="F109" i="13" a="1"/>
  <c r="F109" i="13" s="1"/>
  <c r="E109" i="13" a="1"/>
  <c r="E109" i="13" s="1"/>
  <c r="D109" i="13" a="1"/>
  <c r="D109" i="13" s="1"/>
  <c r="F109" i="4" a="1"/>
  <c r="F109" i="4" s="1"/>
  <c r="E109" i="4" a="1"/>
  <c r="E109" i="4" s="1"/>
  <c r="D109" i="4" a="1"/>
  <c r="D109" i="4" s="1"/>
  <c r="H109" i="4" a="1"/>
  <c r="H109" i="4" s="1"/>
  <c r="A110" i="4"/>
  <c r="G109" i="4" a="1"/>
  <c r="G109" i="4" s="1"/>
  <c r="G109" i="11" a="1"/>
  <c r="G109" i="11" s="1"/>
  <c r="D109" i="11" a="1"/>
  <c r="D109" i="11" s="1"/>
  <c r="A110" i="11"/>
  <c r="F109" i="11" a="1"/>
  <c r="F109" i="11" s="1"/>
  <c r="E109" i="11" a="1"/>
  <c r="E109" i="11" s="1"/>
  <c r="H109" i="11" a="1"/>
  <c r="H109" i="11" s="1"/>
  <c r="D109" i="17" a="1"/>
  <c r="D109" i="17" s="1"/>
  <c r="F109" i="17" a="1"/>
  <c r="F109" i="17" s="1"/>
  <c r="A110" i="17"/>
  <c r="H109" i="17" a="1"/>
  <c r="H109" i="17" s="1"/>
  <c r="G109" i="17" a="1"/>
  <c r="G109" i="17" s="1"/>
  <c r="E109" i="17" a="1"/>
  <c r="E109" i="17" s="1"/>
  <c r="G109" i="14" a="1"/>
  <c r="G109" i="14" s="1"/>
  <c r="F109" i="14" a="1"/>
  <c r="F109" i="14" s="1"/>
  <c r="E109" i="14" a="1"/>
  <c r="E109" i="14" s="1"/>
  <c r="D109" i="14" a="1"/>
  <c r="D109" i="14" s="1"/>
  <c r="A110" i="14"/>
  <c r="H109" i="14" a="1"/>
  <c r="H109" i="14" s="1"/>
  <c r="G109" i="6" a="1"/>
  <c r="G109" i="6" s="1"/>
  <c r="A110" i="6"/>
  <c r="F109" i="6" a="1"/>
  <c r="F109" i="6" s="1"/>
  <c r="E109" i="6" a="1"/>
  <c r="E109" i="6" s="1"/>
  <c r="D109" i="6" a="1"/>
  <c r="D109" i="6" s="1"/>
  <c r="H109" i="6" a="1"/>
  <c r="H109" i="6" s="1"/>
  <c r="H109" i="18" a="1"/>
  <c r="H109" i="18" s="1"/>
  <c r="G109" i="18" a="1"/>
  <c r="G109" i="18" s="1"/>
  <c r="F109" i="18" a="1"/>
  <c r="F109" i="18" s="1"/>
  <c r="E109" i="18" a="1"/>
  <c r="E109" i="18" s="1"/>
  <c r="A110" i="18"/>
  <c r="D109" i="18" a="1"/>
  <c r="D109" i="18" s="1"/>
  <c r="H109" i="5" a="1"/>
  <c r="H109" i="5" s="1"/>
  <c r="G109" i="5" a="1"/>
  <c r="G109" i="5" s="1"/>
  <c r="A110" i="5"/>
  <c r="F109" i="5" a="1"/>
  <c r="F109" i="5" s="1"/>
  <c r="E109" i="5" a="1"/>
  <c r="E109" i="5" s="1"/>
  <c r="D109" i="5" a="1"/>
  <c r="D109" i="5" s="1"/>
  <c r="F241" i="25" a="1"/>
  <c r="F241" i="25" s="1"/>
  <c r="E241" i="25" a="1"/>
  <c r="E241" i="25" s="1"/>
  <c r="C241" i="25" a="1"/>
  <c r="C241" i="25" s="1"/>
  <c r="A242" i="25"/>
  <c r="H112" i="9" a="1"/>
  <c r="H112" i="9" s="1"/>
  <c r="G112" i="9" a="1"/>
  <c r="G112" i="9" s="1"/>
  <c r="F112" i="9" a="1"/>
  <c r="F112" i="9" s="1"/>
  <c r="E112" i="9" a="1"/>
  <c r="E112" i="9" s="1"/>
  <c r="D112" i="9" a="1"/>
  <c r="D112" i="9" s="1"/>
  <c r="H111" i="10" a="1"/>
  <c r="H111" i="10" s="1"/>
  <c r="G111" i="10" a="1"/>
  <c r="G111" i="10" s="1"/>
  <c r="F111" i="10" a="1"/>
  <c r="F111" i="10" s="1"/>
  <c r="E111" i="10" a="1"/>
  <c r="E111" i="10" s="1"/>
  <c r="D111" i="10" a="1"/>
  <c r="D111" i="10" s="1"/>
  <c r="A112" i="10"/>
  <c r="A113" i="9"/>
  <c r="A449" i="25" l="1"/>
  <c r="F448" i="25" a="1"/>
  <c r="F448" i="25" s="1"/>
  <c r="E448" i="25" a="1"/>
  <c r="E448" i="25" s="1"/>
  <c r="C448" i="25" a="1"/>
  <c r="C448" i="25" s="1"/>
  <c r="D110" i="18" a="1"/>
  <c r="D110" i="18" s="1"/>
  <c r="H110" i="18" a="1"/>
  <c r="H110" i="18" s="1"/>
  <c r="G110" i="18" a="1"/>
  <c r="G110" i="18" s="1"/>
  <c r="A111" i="18"/>
  <c r="F110" i="18" a="1"/>
  <c r="F110" i="18" s="1"/>
  <c r="E110" i="18" a="1"/>
  <c r="E110" i="18" s="1"/>
  <c r="E110" i="14" a="1"/>
  <c r="E110" i="14" s="1"/>
  <c r="H110" i="14" a="1"/>
  <c r="H110" i="14" s="1"/>
  <c r="F110" i="14" a="1"/>
  <c r="F110" i="14" s="1"/>
  <c r="A111" i="14"/>
  <c r="G110" i="14" a="1"/>
  <c r="G110" i="14" s="1"/>
  <c r="D110" i="14" a="1"/>
  <c r="D110" i="14" s="1"/>
  <c r="F110" i="4" a="1"/>
  <c r="F110" i="4" s="1"/>
  <c r="E110" i="4" a="1"/>
  <c r="E110" i="4" s="1"/>
  <c r="A111" i="4"/>
  <c r="D110" i="4" a="1"/>
  <c r="D110" i="4" s="1"/>
  <c r="G110" i="4" a="1"/>
  <c r="G110" i="4" s="1"/>
  <c r="H110" i="4" a="1"/>
  <c r="H110" i="4" s="1"/>
  <c r="H110" i="5" a="1"/>
  <c r="H110" i="5" s="1"/>
  <c r="G110" i="5" a="1"/>
  <c r="G110" i="5" s="1"/>
  <c r="F110" i="5" a="1"/>
  <c r="F110" i="5" s="1"/>
  <c r="A111" i="5"/>
  <c r="E110" i="5" a="1"/>
  <c r="E110" i="5" s="1"/>
  <c r="D110" i="5" a="1"/>
  <c r="D110" i="5" s="1"/>
  <c r="E110" i="17" a="1"/>
  <c r="E110" i="17" s="1"/>
  <c r="A111" i="17"/>
  <c r="D110" i="17" a="1"/>
  <c r="D110" i="17" s="1"/>
  <c r="G110" i="17" a="1"/>
  <c r="G110" i="17" s="1"/>
  <c r="F110" i="17" a="1"/>
  <c r="F110" i="17" s="1"/>
  <c r="H110" i="17" a="1"/>
  <c r="H110" i="17" s="1"/>
  <c r="F110" i="11" a="1"/>
  <c r="F110" i="11" s="1"/>
  <c r="G110" i="11" a="1"/>
  <c r="G110" i="11" s="1"/>
  <c r="E110" i="11" a="1"/>
  <c r="E110" i="11" s="1"/>
  <c r="D110" i="11" a="1"/>
  <c r="D110" i="11" s="1"/>
  <c r="A111" i="11"/>
  <c r="H110" i="11" a="1"/>
  <c r="H110" i="11" s="1"/>
  <c r="D110" i="12" a="1"/>
  <c r="D110" i="12" s="1"/>
  <c r="F110" i="12" a="1"/>
  <c r="F110" i="12" s="1"/>
  <c r="H110" i="12" a="1"/>
  <c r="H110" i="12" s="1"/>
  <c r="G110" i="12" a="1"/>
  <c r="G110" i="12" s="1"/>
  <c r="A111" i="12"/>
  <c r="E110" i="12" a="1"/>
  <c r="E110" i="12" s="1"/>
  <c r="A111" i="6"/>
  <c r="H110" i="6" a="1"/>
  <c r="H110" i="6" s="1"/>
  <c r="G110" i="6" a="1"/>
  <c r="G110" i="6" s="1"/>
  <c r="F110" i="6" a="1"/>
  <c r="F110" i="6" s="1"/>
  <c r="E110" i="6" a="1"/>
  <c r="E110" i="6" s="1"/>
  <c r="D110" i="6" a="1"/>
  <c r="D110" i="6" s="1"/>
  <c r="G110" i="13" a="1"/>
  <c r="G110" i="13" s="1"/>
  <c r="F110" i="13" a="1"/>
  <c r="F110" i="13" s="1"/>
  <c r="E110" i="13" a="1"/>
  <c r="E110" i="13" s="1"/>
  <c r="D110" i="13" a="1"/>
  <c r="D110" i="13" s="1"/>
  <c r="A111" i="13"/>
  <c r="H110" i="13" a="1"/>
  <c r="H110" i="13" s="1"/>
  <c r="G110" i="8" a="1"/>
  <c r="G110" i="8" s="1"/>
  <c r="A111" i="8"/>
  <c r="F110" i="8" a="1"/>
  <c r="F110" i="8" s="1"/>
  <c r="E110" i="8" a="1"/>
  <c r="E110" i="8" s="1"/>
  <c r="H110" i="8" a="1"/>
  <c r="H110" i="8" s="1"/>
  <c r="D110" i="8" a="1"/>
  <c r="D110" i="8" s="1"/>
  <c r="F242" i="25" a="1"/>
  <c r="F242" i="25" s="1"/>
  <c r="E242" i="25" a="1"/>
  <c r="E242" i="25" s="1"/>
  <c r="C242" i="25" a="1"/>
  <c r="C242" i="25" s="1"/>
  <c r="A243" i="25"/>
  <c r="H113" i="9" a="1"/>
  <c r="H113" i="9" s="1"/>
  <c r="G113" i="9" a="1"/>
  <c r="G113" i="9" s="1"/>
  <c r="F113" i="9" a="1"/>
  <c r="F113" i="9" s="1"/>
  <c r="E113" i="9" a="1"/>
  <c r="E113" i="9" s="1"/>
  <c r="D113" i="9" a="1"/>
  <c r="D113" i="9" s="1"/>
  <c r="H112" i="10" a="1"/>
  <c r="H112" i="10" s="1"/>
  <c r="G112" i="10" a="1"/>
  <c r="G112" i="10" s="1"/>
  <c r="F112" i="10" a="1"/>
  <c r="F112" i="10" s="1"/>
  <c r="E112" i="10" a="1"/>
  <c r="E112" i="10" s="1"/>
  <c r="D112" i="10" a="1"/>
  <c r="D112" i="10" s="1"/>
  <c r="A114" i="9"/>
  <c r="A113" i="10"/>
  <c r="A450" i="25" l="1"/>
  <c r="E449" i="25" a="1"/>
  <c r="E449" i="25" s="1"/>
  <c r="C449" i="25" a="1"/>
  <c r="C449" i="25" s="1"/>
  <c r="F449" i="25" a="1"/>
  <c r="F449" i="25" s="1"/>
  <c r="H111" i="13" a="1"/>
  <c r="H111" i="13" s="1"/>
  <c r="E111" i="13" a="1"/>
  <c r="E111" i="13" s="1"/>
  <c r="G111" i="13" a="1"/>
  <c r="G111" i="13" s="1"/>
  <c r="A112" i="13"/>
  <c r="F111" i="13" a="1"/>
  <c r="F111" i="13" s="1"/>
  <c r="D111" i="13" a="1"/>
  <c r="D111" i="13" s="1"/>
  <c r="G111" i="12" a="1"/>
  <c r="G111" i="12" s="1"/>
  <c r="F111" i="12" a="1"/>
  <c r="F111" i="12" s="1"/>
  <c r="A112" i="12"/>
  <c r="E111" i="12" a="1"/>
  <c r="E111" i="12" s="1"/>
  <c r="D111" i="12" a="1"/>
  <c r="D111" i="12" s="1"/>
  <c r="H111" i="12" a="1"/>
  <c r="H111" i="12" s="1"/>
  <c r="E111" i="11" a="1"/>
  <c r="E111" i="11" s="1"/>
  <c r="A112" i="11"/>
  <c r="D111" i="11" a="1"/>
  <c r="D111" i="11" s="1"/>
  <c r="H111" i="11" a="1"/>
  <c r="H111" i="11" s="1"/>
  <c r="G111" i="11" a="1"/>
  <c r="G111" i="11" s="1"/>
  <c r="F111" i="11" a="1"/>
  <c r="F111" i="11" s="1"/>
  <c r="F111" i="5" a="1"/>
  <c r="F111" i="5" s="1"/>
  <c r="H111" i="5" a="1"/>
  <c r="H111" i="5" s="1"/>
  <c r="E111" i="5" a="1"/>
  <c r="E111" i="5" s="1"/>
  <c r="D111" i="5" a="1"/>
  <c r="D111" i="5" s="1"/>
  <c r="G111" i="5" a="1"/>
  <c r="G111" i="5" s="1"/>
  <c r="A112" i="5"/>
  <c r="E111" i="14" a="1"/>
  <c r="E111" i="14" s="1"/>
  <c r="D111" i="14" a="1"/>
  <c r="D111" i="14" s="1"/>
  <c r="F111" i="14" a="1"/>
  <c r="F111" i="14" s="1"/>
  <c r="A112" i="14"/>
  <c r="H111" i="14" a="1"/>
  <c r="H111" i="14" s="1"/>
  <c r="G111" i="14" a="1"/>
  <c r="G111" i="14" s="1"/>
  <c r="H111" i="18" a="1"/>
  <c r="H111" i="18" s="1"/>
  <c r="G111" i="18" a="1"/>
  <c r="G111" i="18" s="1"/>
  <c r="A112" i="18"/>
  <c r="F111" i="18" a="1"/>
  <c r="F111" i="18" s="1"/>
  <c r="D111" i="18" a="1"/>
  <c r="D111" i="18" s="1"/>
  <c r="E111" i="18" a="1"/>
  <c r="E111" i="18" s="1"/>
  <c r="E111" i="4" a="1"/>
  <c r="E111" i="4" s="1"/>
  <c r="D111" i="4" a="1"/>
  <c r="D111" i="4" s="1"/>
  <c r="A112" i="4"/>
  <c r="G111" i="4" a="1"/>
  <c r="G111" i="4" s="1"/>
  <c r="H111" i="4" a="1"/>
  <c r="H111" i="4" s="1"/>
  <c r="F111" i="4" a="1"/>
  <c r="F111" i="4" s="1"/>
  <c r="E111" i="8" a="1"/>
  <c r="E111" i="8" s="1"/>
  <c r="H111" i="8" a="1"/>
  <c r="H111" i="8" s="1"/>
  <c r="A112" i="8"/>
  <c r="G111" i="8" a="1"/>
  <c r="G111" i="8" s="1"/>
  <c r="F111" i="8" a="1"/>
  <c r="F111" i="8" s="1"/>
  <c r="D111" i="8" a="1"/>
  <c r="D111" i="8" s="1"/>
  <c r="H111" i="17" a="1"/>
  <c r="H111" i="17" s="1"/>
  <c r="F111" i="17" a="1"/>
  <c r="F111" i="17" s="1"/>
  <c r="E111" i="17" a="1"/>
  <c r="E111" i="17" s="1"/>
  <c r="G111" i="17" a="1"/>
  <c r="G111" i="17" s="1"/>
  <c r="A112" i="17"/>
  <c r="D111" i="17" a="1"/>
  <c r="D111" i="17" s="1"/>
  <c r="D111" i="6" a="1"/>
  <c r="D111" i="6" s="1"/>
  <c r="F111" i="6" a="1"/>
  <c r="F111" i="6" s="1"/>
  <c r="H111" i="6" a="1"/>
  <c r="H111" i="6" s="1"/>
  <c r="G111" i="6" a="1"/>
  <c r="G111" i="6" s="1"/>
  <c r="E111" i="6" a="1"/>
  <c r="E111" i="6" s="1"/>
  <c r="A112" i="6"/>
  <c r="F243" i="25" a="1"/>
  <c r="F243" i="25" s="1"/>
  <c r="E243" i="25" a="1"/>
  <c r="E243" i="25" s="1"/>
  <c r="C243" i="25" a="1"/>
  <c r="C243" i="25" s="1"/>
  <c r="A244" i="25"/>
  <c r="H113" i="10" a="1"/>
  <c r="H113" i="10" s="1"/>
  <c r="G113" i="10" a="1"/>
  <c r="G113" i="10" s="1"/>
  <c r="F113" i="10" a="1"/>
  <c r="F113" i="10" s="1"/>
  <c r="E113" i="10" a="1"/>
  <c r="E113" i="10" s="1"/>
  <c r="D113" i="10" a="1"/>
  <c r="D113" i="10" s="1"/>
  <c r="H114" i="9" a="1"/>
  <c r="H114" i="9" s="1"/>
  <c r="G114" i="9" a="1"/>
  <c r="G114" i="9" s="1"/>
  <c r="F114" i="9" a="1"/>
  <c r="F114" i="9" s="1"/>
  <c r="E114" i="9" a="1"/>
  <c r="E114" i="9" s="1"/>
  <c r="D114" i="9" a="1"/>
  <c r="D114" i="9" s="1"/>
  <c r="A115" i="9"/>
  <c r="F450" i="25" l="1" a="1"/>
  <c r="F450" i="25" s="1"/>
  <c r="A452" i="25"/>
  <c r="E450" i="25" a="1"/>
  <c r="E450" i="25" s="1"/>
  <c r="C450" i="25" a="1"/>
  <c r="C450" i="25" s="1"/>
  <c r="F112" i="6" a="1"/>
  <c r="F112" i="6" s="1"/>
  <c r="E112" i="6" a="1"/>
  <c r="E112" i="6" s="1"/>
  <c r="D112" i="6" a="1"/>
  <c r="D112" i="6" s="1"/>
  <c r="A113" i="6"/>
  <c r="H112" i="6" a="1"/>
  <c r="H112" i="6" s="1"/>
  <c r="G112" i="6" a="1"/>
  <c r="G112" i="6" s="1"/>
  <c r="G112" i="5" a="1"/>
  <c r="G112" i="5" s="1"/>
  <c r="F112" i="5" a="1"/>
  <c r="F112" i="5" s="1"/>
  <c r="E112" i="5" a="1"/>
  <c r="E112" i="5" s="1"/>
  <c r="D112" i="5" a="1"/>
  <c r="D112" i="5" s="1"/>
  <c r="H112" i="5" a="1"/>
  <c r="H112" i="5" s="1"/>
  <c r="A113" i="5"/>
  <c r="A113" i="17"/>
  <c r="D112" i="17" a="1"/>
  <c r="D112" i="17" s="1"/>
  <c r="H112" i="17" a="1"/>
  <c r="H112" i="17" s="1"/>
  <c r="G112" i="17" a="1"/>
  <c r="G112" i="17" s="1"/>
  <c r="F112" i="17" a="1"/>
  <c r="F112" i="17" s="1"/>
  <c r="E112" i="17" a="1"/>
  <c r="E112" i="17" s="1"/>
  <c r="D112" i="14" a="1"/>
  <c r="D112" i="14" s="1"/>
  <c r="H112" i="14" a="1"/>
  <c r="H112" i="14" s="1"/>
  <c r="F112" i="14" a="1"/>
  <c r="F112" i="14" s="1"/>
  <c r="G112" i="14" a="1"/>
  <c r="G112" i="14" s="1"/>
  <c r="E112" i="14" a="1"/>
  <c r="E112" i="14" s="1"/>
  <c r="A113" i="14"/>
  <c r="D112" i="13" a="1"/>
  <c r="D112" i="13" s="1"/>
  <c r="H112" i="13" a="1"/>
  <c r="H112" i="13" s="1"/>
  <c r="G112" i="13" a="1"/>
  <c r="G112" i="13" s="1"/>
  <c r="F112" i="13" a="1"/>
  <c r="F112" i="13" s="1"/>
  <c r="E112" i="13" a="1"/>
  <c r="E112" i="13" s="1"/>
  <c r="A113" i="13"/>
  <c r="F112" i="8" a="1"/>
  <c r="F112" i="8" s="1"/>
  <c r="E112" i="8" a="1"/>
  <c r="E112" i="8" s="1"/>
  <c r="D112" i="8" a="1"/>
  <c r="D112" i="8" s="1"/>
  <c r="H112" i="8" a="1"/>
  <c r="H112" i="8" s="1"/>
  <c r="A113" i="8"/>
  <c r="G112" i="8" a="1"/>
  <c r="G112" i="8" s="1"/>
  <c r="E112" i="4" a="1"/>
  <c r="E112" i="4" s="1"/>
  <c r="D112" i="4" a="1"/>
  <c r="D112" i="4" s="1"/>
  <c r="A113" i="4"/>
  <c r="H112" i="4" a="1"/>
  <c r="H112" i="4" s="1"/>
  <c r="G112" i="4" a="1"/>
  <c r="G112" i="4" s="1"/>
  <c r="F112" i="4" a="1"/>
  <c r="F112" i="4" s="1"/>
  <c r="G112" i="18" a="1"/>
  <c r="G112" i="18" s="1"/>
  <c r="A113" i="18"/>
  <c r="F112" i="18" a="1"/>
  <c r="F112" i="18" s="1"/>
  <c r="E112" i="18" a="1"/>
  <c r="E112" i="18" s="1"/>
  <c r="D112" i="18" a="1"/>
  <c r="D112" i="18" s="1"/>
  <c r="H112" i="18" a="1"/>
  <c r="H112" i="18" s="1"/>
  <c r="D112" i="12" a="1"/>
  <c r="D112" i="12" s="1"/>
  <c r="H112" i="12" a="1"/>
  <c r="H112" i="12" s="1"/>
  <c r="G112" i="12" a="1"/>
  <c r="G112" i="12" s="1"/>
  <c r="A113" i="12"/>
  <c r="F112" i="12" a="1"/>
  <c r="F112" i="12" s="1"/>
  <c r="E112" i="12" a="1"/>
  <c r="E112" i="12" s="1"/>
  <c r="H112" i="11" a="1"/>
  <c r="H112" i="11" s="1"/>
  <c r="G112" i="11" a="1"/>
  <c r="G112" i="11" s="1"/>
  <c r="F112" i="11" a="1"/>
  <c r="F112" i="11" s="1"/>
  <c r="E112" i="11" a="1"/>
  <c r="E112" i="11" s="1"/>
  <c r="A113" i="11"/>
  <c r="D112" i="11" a="1"/>
  <c r="D112" i="11" s="1"/>
  <c r="F244" i="25" a="1"/>
  <c r="F244" i="25" s="1"/>
  <c r="E244" i="25" a="1"/>
  <c r="E244" i="25" s="1"/>
  <c r="C244" i="25" a="1"/>
  <c r="C244" i="25" s="1"/>
  <c r="A245" i="25"/>
  <c r="H115" i="9" a="1"/>
  <c r="H115" i="9" s="1"/>
  <c r="G115" i="9" a="1"/>
  <c r="G115" i="9" s="1"/>
  <c r="F115" i="9" a="1"/>
  <c r="F115" i="9" s="1"/>
  <c r="E115" i="9" a="1"/>
  <c r="E115" i="9" s="1"/>
  <c r="D115" i="9" a="1"/>
  <c r="D115" i="9" s="1"/>
  <c r="A116" i="9"/>
  <c r="A453" i="25" l="1"/>
  <c r="C452" i="25" a="1"/>
  <c r="C452" i="25" s="1"/>
  <c r="F452" i="25" a="1"/>
  <c r="F452" i="25" s="1"/>
  <c r="E452" i="25" a="1"/>
  <c r="E452" i="25" s="1"/>
  <c r="G113" i="13" a="1"/>
  <c r="G113" i="13" s="1"/>
  <c r="A114" i="13"/>
  <c r="E113" i="13" a="1"/>
  <c r="E113" i="13" s="1"/>
  <c r="D113" i="13" a="1"/>
  <c r="D113" i="13" s="1"/>
  <c r="H113" i="13" a="1"/>
  <c r="H113" i="13" s="1"/>
  <c r="F113" i="13" a="1"/>
  <c r="F113" i="13" s="1"/>
  <c r="F113" i="14" a="1"/>
  <c r="F113" i="14" s="1"/>
  <c r="E113" i="14" a="1"/>
  <c r="E113" i="14" s="1"/>
  <c r="A114" i="14"/>
  <c r="D113" i="14" a="1"/>
  <c r="D113" i="14" s="1"/>
  <c r="H113" i="14" a="1"/>
  <c r="H113" i="14" s="1"/>
  <c r="G113" i="14" a="1"/>
  <c r="G113" i="14" s="1"/>
  <c r="A114" i="5"/>
  <c r="H113" i="5" a="1"/>
  <c r="H113" i="5" s="1"/>
  <c r="G113" i="5" a="1"/>
  <c r="G113" i="5" s="1"/>
  <c r="F113" i="5" a="1"/>
  <c r="F113" i="5" s="1"/>
  <c r="E113" i="5" a="1"/>
  <c r="E113" i="5" s="1"/>
  <c r="D113" i="5" a="1"/>
  <c r="D113" i="5" s="1"/>
  <c r="F113" i="11" a="1"/>
  <c r="F113" i="11" s="1"/>
  <c r="E113" i="11" a="1"/>
  <c r="E113" i="11" s="1"/>
  <c r="D113" i="11" a="1"/>
  <c r="D113" i="11" s="1"/>
  <c r="H113" i="11" a="1"/>
  <c r="H113" i="11" s="1"/>
  <c r="G113" i="11" a="1"/>
  <c r="G113" i="11" s="1"/>
  <c r="A114" i="11"/>
  <c r="F113" i="8" a="1"/>
  <c r="F113" i="8" s="1"/>
  <c r="E113" i="8" a="1"/>
  <c r="E113" i="8" s="1"/>
  <c r="D113" i="8" a="1"/>
  <c r="D113" i="8" s="1"/>
  <c r="G113" i="8" a="1"/>
  <c r="G113" i="8" s="1"/>
  <c r="A114" i="8"/>
  <c r="H113" i="8" a="1"/>
  <c r="H113" i="8" s="1"/>
  <c r="E113" i="12" a="1"/>
  <c r="E113" i="12" s="1"/>
  <c r="D113" i="12" a="1"/>
  <c r="D113" i="12" s="1"/>
  <c r="A114" i="12"/>
  <c r="G113" i="12" a="1"/>
  <c r="G113" i="12" s="1"/>
  <c r="F113" i="12" a="1"/>
  <c r="F113" i="12" s="1"/>
  <c r="H113" i="12" a="1"/>
  <c r="H113" i="12" s="1"/>
  <c r="G113" i="6" a="1"/>
  <c r="G113" i="6" s="1"/>
  <c r="F113" i="6" a="1"/>
  <c r="F113" i="6" s="1"/>
  <c r="E113" i="6" a="1"/>
  <c r="E113" i="6" s="1"/>
  <c r="D113" i="6" a="1"/>
  <c r="D113" i="6" s="1"/>
  <c r="H113" i="6" a="1"/>
  <c r="H113" i="6" s="1"/>
  <c r="A114" i="6"/>
  <c r="D113" i="4" a="1"/>
  <c r="D113" i="4" s="1"/>
  <c r="G113" i="4" a="1"/>
  <c r="G113" i="4" s="1"/>
  <c r="H113" i="4" a="1"/>
  <c r="H113" i="4" s="1"/>
  <c r="A114" i="4"/>
  <c r="E113" i="4" a="1"/>
  <c r="E113" i="4" s="1"/>
  <c r="F113" i="4" a="1"/>
  <c r="F113" i="4" s="1"/>
  <c r="H113" i="18" a="1"/>
  <c r="H113" i="18" s="1"/>
  <c r="G113" i="18" a="1"/>
  <c r="G113" i="18" s="1"/>
  <c r="F113" i="18" a="1"/>
  <c r="F113" i="18" s="1"/>
  <c r="E113" i="18" a="1"/>
  <c r="E113" i="18" s="1"/>
  <c r="D113" i="18" a="1"/>
  <c r="D113" i="18" s="1"/>
  <c r="A114" i="18"/>
  <c r="A114" i="17"/>
  <c r="E113" i="17" a="1"/>
  <c r="E113" i="17" s="1"/>
  <c r="G113" i="17" a="1"/>
  <c r="G113" i="17" s="1"/>
  <c r="D113" i="17" a="1"/>
  <c r="D113" i="17" s="1"/>
  <c r="H113" i="17" a="1"/>
  <c r="H113" i="17" s="1"/>
  <c r="F113" i="17" a="1"/>
  <c r="F113" i="17" s="1"/>
  <c r="F245" i="25" a="1"/>
  <c r="F245" i="25" s="1"/>
  <c r="E245" i="25" a="1"/>
  <c r="E245" i="25" s="1"/>
  <c r="C245" i="25" a="1"/>
  <c r="C245" i="25" s="1"/>
  <c r="A246" i="25"/>
  <c r="H116" i="9" a="1"/>
  <c r="H116" i="9" s="1"/>
  <c r="G116" i="9" a="1"/>
  <c r="G116" i="9" s="1"/>
  <c r="F116" i="9" a="1"/>
  <c r="F116" i="9" s="1"/>
  <c r="E116" i="9" a="1"/>
  <c r="E116" i="9" s="1"/>
  <c r="D116" i="9" a="1"/>
  <c r="D116" i="9" s="1"/>
  <c r="A117" i="9"/>
  <c r="A454" i="25" l="1"/>
  <c r="E453" i="25" a="1"/>
  <c r="E453" i="25" s="1"/>
  <c r="C453" i="25" a="1"/>
  <c r="C453" i="25" s="1"/>
  <c r="F453" i="25" a="1"/>
  <c r="F453" i="25" s="1"/>
  <c r="H114" i="18" a="1"/>
  <c r="H114" i="18" s="1"/>
  <c r="G114" i="18" a="1"/>
  <c r="G114" i="18" s="1"/>
  <c r="A115" i="18"/>
  <c r="F114" i="18" a="1"/>
  <c r="F114" i="18" s="1"/>
  <c r="E114" i="18" a="1"/>
  <c r="E114" i="18" s="1"/>
  <c r="D114" i="18" a="1"/>
  <c r="D114" i="18" s="1"/>
  <c r="D114" i="6" a="1"/>
  <c r="D114" i="6" s="1"/>
  <c r="E114" i="6" a="1"/>
  <c r="E114" i="6" s="1"/>
  <c r="A115" i="6"/>
  <c r="H114" i="6" a="1"/>
  <c r="H114" i="6" s="1"/>
  <c r="G114" i="6" a="1"/>
  <c r="G114" i="6" s="1"/>
  <c r="F114" i="6" a="1"/>
  <c r="F114" i="6" s="1"/>
  <c r="H114" i="11" a="1"/>
  <c r="H114" i="11" s="1"/>
  <c r="A115" i="11"/>
  <c r="G114" i="11" a="1"/>
  <c r="G114" i="11" s="1"/>
  <c r="F114" i="11" a="1"/>
  <c r="F114" i="11" s="1"/>
  <c r="E114" i="11" a="1"/>
  <c r="E114" i="11" s="1"/>
  <c r="D114" i="11" a="1"/>
  <c r="D114" i="11" s="1"/>
  <c r="A115" i="8"/>
  <c r="H114" i="8" a="1"/>
  <c r="H114" i="8" s="1"/>
  <c r="G114" i="8" a="1"/>
  <c r="G114" i="8" s="1"/>
  <c r="D114" i="8" a="1"/>
  <c r="D114" i="8" s="1"/>
  <c r="F114" i="8" a="1"/>
  <c r="F114" i="8" s="1"/>
  <c r="E114" i="8" a="1"/>
  <c r="E114" i="8" s="1"/>
  <c r="G114" i="4" a="1"/>
  <c r="G114" i="4" s="1"/>
  <c r="F114" i="4" a="1"/>
  <c r="F114" i="4" s="1"/>
  <c r="E114" i="4" a="1"/>
  <c r="E114" i="4" s="1"/>
  <c r="A115" i="4"/>
  <c r="D114" i="4" a="1"/>
  <c r="D114" i="4" s="1"/>
  <c r="H114" i="4" a="1"/>
  <c r="H114" i="4" s="1"/>
  <c r="F114" i="12" a="1"/>
  <c r="F114" i="12" s="1"/>
  <c r="A115" i="12"/>
  <c r="E114" i="12" a="1"/>
  <c r="E114" i="12" s="1"/>
  <c r="D114" i="12" a="1"/>
  <c r="D114" i="12" s="1"/>
  <c r="H114" i="12" a="1"/>
  <c r="H114" i="12" s="1"/>
  <c r="G114" i="12" a="1"/>
  <c r="G114" i="12" s="1"/>
  <c r="D114" i="14" a="1"/>
  <c r="D114" i="14" s="1"/>
  <c r="H114" i="14" a="1"/>
  <c r="H114" i="14" s="1"/>
  <c r="G114" i="14" a="1"/>
  <c r="G114" i="14" s="1"/>
  <c r="F114" i="14" a="1"/>
  <c r="F114" i="14" s="1"/>
  <c r="E114" i="14" a="1"/>
  <c r="E114" i="14" s="1"/>
  <c r="A115" i="14"/>
  <c r="D114" i="13" a="1"/>
  <c r="D114" i="13" s="1"/>
  <c r="A115" i="13"/>
  <c r="H114" i="13" a="1"/>
  <c r="H114" i="13" s="1"/>
  <c r="G114" i="13" a="1"/>
  <c r="G114" i="13" s="1"/>
  <c r="F114" i="13" a="1"/>
  <c r="F114" i="13" s="1"/>
  <c r="E114" i="13" a="1"/>
  <c r="E114" i="13" s="1"/>
  <c r="E114" i="17" a="1"/>
  <c r="E114" i="17" s="1"/>
  <c r="D114" i="17" a="1"/>
  <c r="D114" i="17" s="1"/>
  <c r="A115" i="17"/>
  <c r="H114" i="17" a="1"/>
  <c r="H114" i="17" s="1"/>
  <c r="G114" i="17" a="1"/>
  <c r="G114" i="17" s="1"/>
  <c r="F114" i="17" a="1"/>
  <c r="F114" i="17" s="1"/>
  <c r="H114" i="5" a="1"/>
  <c r="H114" i="5" s="1"/>
  <c r="G114" i="5" a="1"/>
  <c r="G114" i="5" s="1"/>
  <c r="A115" i="5"/>
  <c r="F114" i="5" a="1"/>
  <c r="F114" i="5" s="1"/>
  <c r="E114" i="5" a="1"/>
  <c r="E114" i="5" s="1"/>
  <c r="D114" i="5" a="1"/>
  <c r="D114" i="5" s="1"/>
  <c r="F246" i="25" a="1"/>
  <c r="F246" i="25" s="1"/>
  <c r="E246" i="25" a="1"/>
  <c r="E246" i="25" s="1"/>
  <c r="C246" i="25" a="1"/>
  <c r="C246" i="25" s="1"/>
  <c r="A248" i="25"/>
  <c r="H117" i="9" a="1"/>
  <c r="H117" i="9" s="1"/>
  <c r="G117" i="9" a="1"/>
  <c r="G117" i="9" s="1"/>
  <c r="F117" i="9" a="1"/>
  <c r="F117" i="9" s="1"/>
  <c r="E117" i="9" a="1"/>
  <c r="E117" i="9" s="1"/>
  <c r="D117" i="9" a="1"/>
  <c r="D117" i="9" s="1"/>
  <c r="A118" i="9"/>
  <c r="A455" i="25" l="1"/>
  <c r="C454" i="25" a="1"/>
  <c r="C454" i="25" s="1"/>
  <c r="F454" i="25" a="1"/>
  <c r="F454" i="25" s="1"/>
  <c r="E454" i="25" a="1"/>
  <c r="E454" i="25" s="1"/>
  <c r="G115" i="14" a="1"/>
  <c r="G115" i="14" s="1"/>
  <c r="F115" i="14" a="1"/>
  <c r="F115" i="14" s="1"/>
  <c r="E115" i="14" a="1"/>
  <c r="E115" i="14" s="1"/>
  <c r="D115" i="14" a="1"/>
  <c r="D115" i="14" s="1"/>
  <c r="H115" i="14" a="1"/>
  <c r="H115" i="14" s="1"/>
  <c r="A116" i="14"/>
  <c r="D115" i="4" a="1"/>
  <c r="D115" i="4" s="1"/>
  <c r="A116" i="4"/>
  <c r="H115" i="4" a="1"/>
  <c r="H115" i="4" s="1"/>
  <c r="G115" i="4" a="1"/>
  <c r="G115" i="4" s="1"/>
  <c r="F115" i="4" a="1"/>
  <c r="F115" i="4" s="1"/>
  <c r="E115" i="4" a="1"/>
  <c r="E115" i="4" s="1"/>
  <c r="D115" i="5" a="1"/>
  <c r="D115" i="5" s="1"/>
  <c r="H115" i="5" a="1"/>
  <c r="H115" i="5" s="1"/>
  <c r="G115" i="5" a="1"/>
  <c r="G115" i="5" s="1"/>
  <c r="A116" i="5"/>
  <c r="E115" i="5" a="1"/>
  <c r="E115" i="5" s="1"/>
  <c r="F115" i="5" a="1"/>
  <c r="F115" i="5" s="1"/>
  <c r="E115" i="17" a="1"/>
  <c r="E115" i="17" s="1"/>
  <c r="D115" i="17" a="1"/>
  <c r="D115" i="17" s="1"/>
  <c r="H115" i="17" a="1"/>
  <c r="H115" i="17" s="1"/>
  <c r="A116" i="17"/>
  <c r="G115" i="17" a="1"/>
  <c r="G115" i="17" s="1"/>
  <c r="F115" i="17" a="1"/>
  <c r="F115" i="17" s="1"/>
  <c r="H115" i="6" a="1"/>
  <c r="H115" i="6" s="1"/>
  <c r="G115" i="6" a="1"/>
  <c r="G115" i="6" s="1"/>
  <c r="F115" i="6" a="1"/>
  <c r="F115" i="6" s="1"/>
  <c r="A116" i="6"/>
  <c r="E115" i="6" a="1"/>
  <c r="E115" i="6" s="1"/>
  <c r="D115" i="6" a="1"/>
  <c r="D115" i="6" s="1"/>
  <c r="F115" i="18" a="1"/>
  <c r="F115" i="18" s="1"/>
  <c r="E115" i="18" a="1"/>
  <c r="E115" i="18" s="1"/>
  <c r="D115" i="18" a="1"/>
  <c r="D115" i="18" s="1"/>
  <c r="A116" i="18"/>
  <c r="H115" i="18" a="1"/>
  <c r="H115" i="18" s="1"/>
  <c r="G115" i="18" a="1"/>
  <c r="G115" i="18" s="1"/>
  <c r="H115" i="13" a="1"/>
  <c r="H115" i="13" s="1"/>
  <c r="G115" i="13" a="1"/>
  <c r="G115" i="13" s="1"/>
  <c r="A116" i="13"/>
  <c r="F115" i="13" a="1"/>
  <c r="F115" i="13" s="1"/>
  <c r="E115" i="13" a="1"/>
  <c r="E115" i="13" s="1"/>
  <c r="D115" i="13" a="1"/>
  <c r="D115" i="13" s="1"/>
  <c r="G115" i="12" a="1"/>
  <c r="G115" i="12" s="1"/>
  <c r="F115" i="12" a="1"/>
  <c r="F115" i="12" s="1"/>
  <c r="E115" i="12" a="1"/>
  <c r="E115" i="12" s="1"/>
  <c r="D115" i="12" a="1"/>
  <c r="D115" i="12" s="1"/>
  <c r="A116" i="12"/>
  <c r="H115" i="12" a="1"/>
  <c r="H115" i="12" s="1"/>
  <c r="F115" i="11" a="1"/>
  <c r="F115" i="11" s="1"/>
  <c r="E115" i="11" a="1"/>
  <c r="E115" i="11" s="1"/>
  <c r="D115" i="11" a="1"/>
  <c r="D115" i="11" s="1"/>
  <c r="A116" i="11"/>
  <c r="H115" i="11" a="1"/>
  <c r="H115" i="11" s="1"/>
  <c r="G115" i="11" a="1"/>
  <c r="G115" i="11" s="1"/>
  <c r="H115" i="8" a="1"/>
  <c r="H115" i="8" s="1"/>
  <c r="G115" i="8" a="1"/>
  <c r="G115" i="8" s="1"/>
  <c r="F115" i="8" a="1"/>
  <c r="F115" i="8" s="1"/>
  <c r="E115" i="8" a="1"/>
  <c r="E115" i="8" s="1"/>
  <c r="A116" i="8"/>
  <c r="D115" i="8" a="1"/>
  <c r="D115" i="8" s="1"/>
  <c r="A265" i="25"/>
  <c r="A249" i="25"/>
  <c r="F248" i="25" a="1"/>
  <c r="F248" i="25" s="1"/>
  <c r="E248" i="25" a="1"/>
  <c r="E248" i="25" s="1"/>
  <c r="C248" i="25" a="1"/>
  <c r="C248" i="25" s="1"/>
  <c r="H118" i="9" a="1"/>
  <c r="H118" i="9" s="1"/>
  <c r="G118" i="9" a="1"/>
  <c r="G118" i="9" s="1"/>
  <c r="F118" i="9" a="1"/>
  <c r="F118" i="9" s="1"/>
  <c r="E118" i="9" a="1"/>
  <c r="E118" i="9" s="1"/>
  <c r="D118" i="9" a="1"/>
  <c r="D118" i="9" s="1"/>
  <c r="A119" i="9"/>
  <c r="A456" i="25" l="1"/>
  <c r="E455" i="25" a="1"/>
  <c r="E455" i="25" s="1"/>
  <c r="C455" i="25" a="1"/>
  <c r="C455" i="25" s="1"/>
  <c r="F455" i="25" a="1"/>
  <c r="F455" i="25" s="1"/>
  <c r="F116" i="14" a="1"/>
  <c r="F116" i="14" s="1"/>
  <c r="E116" i="14" a="1"/>
  <c r="E116" i="14" s="1"/>
  <c r="A117" i="14"/>
  <c r="D116" i="14" a="1"/>
  <c r="D116" i="14" s="1"/>
  <c r="H116" i="14" a="1"/>
  <c r="H116" i="14" s="1"/>
  <c r="G116" i="14" a="1"/>
  <c r="G116" i="14" s="1"/>
  <c r="G116" i="8" a="1"/>
  <c r="G116" i="8" s="1"/>
  <c r="A117" i="8"/>
  <c r="F116" i="8" a="1"/>
  <c r="F116" i="8" s="1"/>
  <c r="E116" i="8" a="1"/>
  <c r="E116" i="8" s="1"/>
  <c r="D116" i="8" a="1"/>
  <c r="D116" i="8" s="1"/>
  <c r="H116" i="8" a="1"/>
  <c r="H116" i="8" s="1"/>
  <c r="H116" i="12" a="1"/>
  <c r="H116" i="12" s="1"/>
  <c r="G116" i="12" a="1"/>
  <c r="G116" i="12" s="1"/>
  <c r="F116" i="12" a="1"/>
  <c r="F116" i="12" s="1"/>
  <c r="E116" i="12" a="1"/>
  <c r="E116" i="12" s="1"/>
  <c r="D116" i="12" a="1"/>
  <c r="D116" i="12" s="1"/>
  <c r="A117" i="12"/>
  <c r="G116" i="11" a="1"/>
  <c r="G116" i="11" s="1"/>
  <c r="A117" i="11"/>
  <c r="F116" i="11" a="1"/>
  <c r="F116" i="11" s="1"/>
  <c r="E116" i="11" a="1"/>
  <c r="E116" i="11" s="1"/>
  <c r="D116" i="11" a="1"/>
  <c r="D116" i="11" s="1"/>
  <c r="H116" i="11" a="1"/>
  <c r="H116" i="11" s="1"/>
  <c r="E116" i="18" a="1"/>
  <c r="E116" i="18" s="1"/>
  <c r="A117" i="18"/>
  <c r="D116" i="18" a="1"/>
  <c r="D116" i="18" s="1"/>
  <c r="H116" i="18" a="1"/>
  <c r="H116" i="18" s="1"/>
  <c r="G116" i="18" a="1"/>
  <c r="G116" i="18" s="1"/>
  <c r="F116" i="18" a="1"/>
  <c r="F116" i="18" s="1"/>
  <c r="E116" i="6" a="1"/>
  <c r="E116" i="6" s="1"/>
  <c r="D116" i="6" a="1"/>
  <c r="D116" i="6" s="1"/>
  <c r="H116" i="6" a="1"/>
  <c r="H116" i="6" s="1"/>
  <c r="G116" i="6" a="1"/>
  <c r="G116" i="6" s="1"/>
  <c r="F116" i="6" a="1"/>
  <c r="F116" i="6" s="1"/>
  <c r="A117" i="6"/>
  <c r="F116" i="17" a="1"/>
  <c r="F116" i="17" s="1"/>
  <c r="A117" i="17"/>
  <c r="E116" i="17" a="1"/>
  <c r="E116" i="17" s="1"/>
  <c r="D116" i="17" a="1"/>
  <c r="D116" i="17" s="1"/>
  <c r="H116" i="17" a="1"/>
  <c r="H116" i="17" s="1"/>
  <c r="G116" i="17" a="1"/>
  <c r="G116" i="17" s="1"/>
  <c r="F116" i="5" a="1"/>
  <c r="F116" i="5" s="1"/>
  <c r="A117" i="5"/>
  <c r="E116" i="5" a="1"/>
  <c r="E116" i="5" s="1"/>
  <c r="D116" i="5" a="1"/>
  <c r="D116" i="5" s="1"/>
  <c r="H116" i="5" a="1"/>
  <c r="H116" i="5" s="1"/>
  <c r="G116" i="5" a="1"/>
  <c r="G116" i="5" s="1"/>
  <c r="D116" i="13" a="1"/>
  <c r="D116" i="13" s="1"/>
  <c r="H116" i="13" a="1"/>
  <c r="H116" i="13" s="1"/>
  <c r="G116" i="13" a="1"/>
  <c r="G116" i="13" s="1"/>
  <c r="F116" i="13" a="1"/>
  <c r="F116" i="13" s="1"/>
  <c r="E116" i="13" a="1"/>
  <c r="E116" i="13" s="1"/>
  <c r="A117" i="13"/>
  <c r="H116" i="4" a="1"/>
  <c r="H116" i="4" s="1"/>
  <c r="G116" i="4" a="1"/>
  <c r="G116" i="4" s="1"/>
  <c r="F116" i="4" a="1"/>
  <c r="F116" i="4" s="1"/>
  <c r="A117" i="4"/>
  <c r="D116" i="4" a="1"/>
  <c r="D116" i="4" s="1"/>
  <c r="E116" i="4" a="1"/>
  <c r="E116" i="4" s="1"/>
  <c r="A250" i="25"/>
  <c r="F249" i="25" a="1"/>
  <c r="F249" i="25" s="1"/>
  <c r="E249" i="25" a="1"/>
  <c r="E249" i="25" s="1"/>
  <c r="C249" i="25" a="1"/>
  <c r="C249" i="25" s="1"/>
  <c r="A283" i="25"/>
  <c r="A266" i="25"/>
  <c r="F265" i="25" a="1"/>
  <c r="F265" i="25" s="1"/>
  <c r="E265" i="25" a="1"/>
  <c r="E265" i="25" s="1"/>
  <c r="C265" i="25" a="1"/>
  <c r="C265" i="25" s="1"/>
  <c r="H119" i="9" a="1"/>
  <c r="H119" i="9" s="1"/>
  <c r="G119" i="9" a="1"/>
  <c r="G119" i="9" s="1"/>
  <c r="F119" i="9" a="1"/>
  <c r="F119" i="9" s="1"/>
  <c r="E119" i="9" a="1"/>
  <c r="E119" i="9" s="1"/>
  <c r="D119" i="9" a="1"/>
  <c r="D119" i="9" s="1"/>
  <c r="A120" i="9"/>
  <c r="C456" i="25" l="1" a="1"/>
  <c r="C456" i="25" s="1"/>
  <c r="A457" i="25"/>
  <c r="F456" i="25" a="1"/>
  <c r="F456" i="25" s="1"/>
  <c r="E456" i="25" a="1"/>
  <c r="E456" i="25" s="1"/>
  <c r="E117" i="13" a="1"/>
  <c r="E117" i="13" s="1"/>
  <c r="D117" i="13" a="1"/>
  <c r="D117" i="13" s="1"/>
  <c r="A118" i="13"/>
  <c r="H117" i="13" a="1"/>
  <c r="H117" i="13" s="1"/>
  <c r="G117" i="13" a="1"/>
  <c r="G117" i="13" s="1"/>
  <c r="F117" i="13" a="1"/>
  <c r="F117" i="13" s="1"/>
  <c r="H117" i="6" a="1"/>
  <c r="H117" i="6" s="1"/>
  <c r="E117" i="6" a="1"/>
  <c r="E117" i="6" s="1"/>
  <c r="G117" i="6" a="1"/>
  <c r="G117" i="6" s="1"/>
  <c r="A118" i="6"/>
  <c r="F117" i="6" a="1"/>
  <c r="F117" i="6" s="1"/>
  <c r="D117" i="6" a="1"/>
  <c r="D117" i="6" s="1"/>
  <c r="G117" i="12" a="1"/>
  <c r="G117" i="12" s="1"/>
  <c r="F117" i="12" a="1"/>
  <c r="F117" i="12" s="1"/>
  <c r="A118" i="12"/>
  <c r="E117" i="12" a="1"/>
  <c r="E117" i="12" s="1"/>
  <c r="D117" i="12" a="1"/>
  <c r="D117" i="12" s="1"/>
  <c r="H117" i="12" a="1"/>
  <c r="H117" i="12" s="1"/>
  <c r="F117" i="4" a="1"/>
  <c r="F117" i="4" s="1"/>
  <c r="E117" i="4" a="1"/>
  <c r="E117" i="4" s="1"/>
  <c r="D117" i="4" a="1"/>
  <c r="D117" i="4" s="1"/>
  <c r="H117" i="4" a="1"/>
  <c r="H117" i="4" s="1"/>
  <c r="G117" i="4" a="1"/>
  <c r="G117" i="4" s="1"/>
  <c r="A118" i="4"/>
  <c r="D117" i="14" a="1"/>
  <c r="D117" i="14" s="1"/>
  <c r="F117" i="14" a="1"/>
  <c r="F117" i="14" s="1"/>
  <c r="A118" i="14"/>
  <c r="H117" i="14" a="1"/>
  <c r="H117" i="14" s="1"/>
  <c r="E117" i="14" a="1"/>
  <c r="E117" i="14" s="1"/>
  <c r="G117" i="14" a="1"/>
  <c r="G117" i="14" s="1"/>
  <c r="G117" i="5" a="1"/>
  <c r="G117" i="5" s="1"/>
  <c r="F117" i="5" a="1"/>
  <c r="F117" i="5" s="1"/>
  <c r="A118" i="5"/>
  <c r="E117" i="5" a="1"/>
  <c r="E117" i="5" s="1"/>
  <c r="D117" i="5" a="1"/>
  <c r="D117" i="5" s="1"/>
  <c r="H117" i="5" a="1"/>
  <c r="H117" i="5" s="1"/>
  <c r="D117" i="17" a="1"/>
  <c r="D117" i="17" s="1"/>
  <c r="H117" i="17" a="1"/>
  <c r="H117" i="17" s="1"/>
  <c r="A118" i="17"/>
  <c r="G117" i="17" a="1"/>
  <c r="G117" i="17" s="1"/>
  <c r="F117" i="17" a="1"/>
  <c r="F117" i="17" s="1"/>
  <c r="E117" i="17" a="1"/>
  <c r="E117" i="17" s="1"/>
  <c r="H117" i="18" a="1"/>
  <c r="H117" i="18" s="1"/>
  <c r="G117" i="18" a="1"/>
  <c r="G117" i="18" s="1"/>
  <c r="F117" i="18" a="1"/>
  <c r="F117" i="18" s="1"/>
  <c r="E117" i="18" a="1"/>
  <c r="E117" i="18" s="1"/>
  <c r="A118" i="18"/>
  <c r="D117" i="18" a="1"/>
  <c r="D117" i="18" s="1"/>
  <c r="H117" i="11" a="1"/>
  <c r="H117" i="11" s="1"/>
  <c r="G117" i="11" a="1"/>
  <c r="G117" i="11" s="1"/>
  <c r="F117" i="11" a="1"/>
  <c r="F117" i="11" s="1"/>
  <c r="A118" i="11"/>
  <c r="E117" i="11" a="1"/>
  <c r="E117" i="11" s="1"/>
  <c r="D117" i="11" a="1"/>
  <c r="D117" i="11" s="1"/>
  <c r="D117" i="8" a="1"/>
  <c r="D117" i="8" s="1"/>
  <c r="H117" i="8" a="1"/>
  <c r="H117" i="8" s="1"/>
  <c r="A118" i="8"/>
  <c r="G117" i="8" a="1"/>
  <c r="G117" i="8" s="1"/>
  <c r="F117" i="8" a="1"/>
  <c r="F117" i="8" s="1"/>
  <c r="E117" i="8" a="1"/>
  <c r="E117" i="8" s="1"/>
  <c r="A284" i="25"/>
  <c r="F283" i="25" a="1"/>
  <c r="F283" i="25" s="1"/>
  <c r="E283" i="25" a="1"/>
  <c r="E283" i="25" s="1"/>
  <c r="C283" i="25" a="1"/>
  <c r="C283" i="25" s="1"/>
  <c r="A267" i="25"/>
  <c r="F266" i="25" a="1"/>
  <c r="F266" i="25" s="1"/>
  <c r="E266" i="25" a="1"/>
  <c r="E266" i="25" s="1"/>
  <c r="C266" i="25" a="1"/>
  <c r="C266" i="25" s="1"/>
  <c r="F250" i="25" a="1"/>
  <c r="F250" i="25" s="1"/>
  <c r="E250" i="25" a="1"/>
  <c r="E250" i="25" s="1"/>
  <c r="C250" i="25" a="1"/>
  <c r="C250" i="25" s="1"/>
  <c r="A251" i="25"/>
  <c r="H120" i="9" a="1"/>
  <c r="H120" i="9" s="1"/>
  <c r="G120" i="9" a="1"/>
  <c r="G120" i="9" s="1"/>
  <c r="F120" i="9" a="1"/>
  <c r="F120" i="9" s="1"/>
  <c r="E120" i="9" a="1"/>
  <c r="E120" i="9" s="1"/>
  <c r="D120" i="9" a="1"/>
  <c r="D120" i="9" s="1"/>
  <c r="A121" i="9"/>
  <c r="A458" i="25" l="1"/>
  <c r="E457" i="25" a="1"/>
  <c r="E457" i="25" s="1"/>
  <c r="C457" i="25" a="1"/>
  <c r="C457" i="25" s="1"/>
  <c r="F457" i="25" a="1"/>
  <c r="F457" i="25" s="1"/>
  <c r="E118" i="4" a="1"/>
  <c r="E118" i="4" s="1"/>
  <c r="D118" i="4" a="1"/>
  <c r="D118" i="4" s="1"/>
  <c r="A119" i="4"/>
  <c r="G118" i="4" a="1"/>
  <c r="G118" i="4" s="1"/>
  <c r="H118" i="4" a="1"/>
  <c r="H118" i="4" s="1"/>
  <c r="F118" i="4" a="1"/>
  <c r="F118" i="4" s="1"/>
  <c r="G118" i="18" a="1"/>
  <c r="G118" i="18" s="1"/>
  <c r="A119" i="18"/>
  <c r="F118" i="18" a="1"/>
  <c r="F118" i="18" s="1"/>
  <c r="D118" i="18" a="1"/>
  <c r="D118" i="18" s="1"/>
  <c r="E118" i="18" a="1"/>
  <c r="E118" i="18" s="1"/>
  <c r="H118" i="18" a="1"/>
  <c r="H118" i="18" s="1"/>
  <c r="E118" i="11" a="1"/>
  <c r="E118" i="11" s="1"/>
  <c r="H118" i="11" a="1"/>
  <c r="H118" i="11" s="1"/>
  <c r="G118" i="11" a="1"/>
  <c r="G118" i="11" s="1"/>
  <c r="F118" i="11" a="1"/>
  <c r="F118" i="11" s="1"/>
  <c r="A119" i="11"/>
  <c r="D118" i="11" a="1"/>
  <c r="D118" i="11" s="1"/>
  <c r="D118" i="6" a="1"/>
  <c r="D118" i="6" s="1"/>
  <c r="H118" i="6" a="1"/>
  <c r="H118" i="6" s="1"/>
  <c r="A119" i="6"/>
  <c r="G118" i="6" a="1"/>
  <c r="G118" i="6" s="1"/>
  <c r="F118" i="6" a="1"/>
  <c r="F118" i="6" s="1"/>
  <c r="E118" i="6" a="1"/>
  <c r="E118" i="6" s="1"/>
  <c r="E118" i="8" a="1"/>
  <c r="E118" i="8" s="1"/>
  <c r="D118" i="8" a="1"/>
  <c r="D118" i="8" s="1"/>
  <c r="G118" i="8" a="1"/>
  <c r="G118" i="8" s="1"/>
  <c r="A119" i="8"/>
  <c r="H118" i="8" a="1"/>
  <c r="H118" i="8" s="1"/>
  <c r="F118" i="8" a="1"/>
  <c r="F118" i="8" s="1"/>
  <c r="D118" i="17" a="1"/>
  <c r="D118" i="17" s="1"/>
  <c r="F118" i="17" a="1"/>
  <c r="F118" i="17" s="1"/>
  <c r="A119" i="17"/>
  <c r="G118" i="17" a="1"/>
  <c r="G118" i="17" s="1"/>
  <c r="H118" i="17" a="1"/>
  <c r="H118" i="17" s="1"/>
  <c r="E118" i="17" a="1"/>
  <c r="E118" i="17" s="1"/>
  <c r="H118" i="5" a="1"/>
  <c r="H118" i="5" s="1"/>
  <c r="G118" i="5" a="1"/>
  <c r="G118" i="5" s="1"/>
  <c r="E118" i="5" a="1"/>
  <c r="E118" i="5" s="1"/>
  <c r="F118" i="5" a="1"/>
  <c r="F118" i="5" s="1"/>
  <c r="D118" i="5" a="1"/>
  <c r="D118" i="5" s="1"/>
  <c r="A119" i="5"/>
  <c r="D118" i="14" a="1"/>
  <c r="D118" i="14" s="1"/>
  <c r="E118" i="14" a="1"/>
  <c r="E118" i="14" s="1"/>
  <c r="A119" i="14"/>
  <c r="G118" i="14" a="1"/>
  <c r="G118" i="14" s="1"/>
  <c r="H118" i="14" a="1"/>
  <c r="H118" i="14" s="1"/>
  <c r="F118" i="14" a="1"/>
  <c r="F118" i="14" s="1"/>
  <c r="H118" i="12" a="1"/>
  <c r="H118" i="12" s="1"/>
  <c r="G118" i="12" a="1"/>
  <c r="G118" i="12" s="1"/>
  <c r="A119" i="12"/>
  <c r="E118" i="12" a="1"/>
  <c r="E118" i="12" s="1"/>
  <c r="D118" i="12" a="1"/>
  <c r="D118" i="12" s="1"/>
  <c r="F118" i="12" a="1"/>
  <c r="F118" i="12" s="1"/>
  <c r="G118" i="13" a="1"/>
  <c r="G118" i="13" s="1"/>
  <c r="A119" i="13"/>
  <c r="F118" i="13" a="1"/>
  <c r="F118" i="13" s="1"/>
  <c r="H118" i="13" a="1"/>
  <c r="H118" i="13" s="1"/>
  <c r="E118" i="13" a="1"/>
  <c r="E118" i="13" s="1"/>
  <c r="D118" i="13" a="1"/>
  <c r="D118" i="13" s="1"/>
  <c r="F267" i="25" a="1"/>
  <c r="F267" i="25" s="1"/>
  <c r="E267" i="25" a="1"/>
  <c r="E267" i="25" s="1"/>
  <c r="C267" i="25" a="1"/>
  <c r="C267" i="25" s="1"/>
  <c r="A268" i="25"/>
  <c r="F251" i="25" a="1"/>
  <c r="F251" i="25" s="1"/>
  <c r="E251" i="25" a="1"/>
  <c r="E251" i="25" s="1"/>
  <c r="C251" i="25" a="1"/>
  <c r="C251" i="25" s="1"/>
  <c r="A252" i="25"/>
  <c r="F284" i="25" a="1"/>
  <c r="F284" i="25" s="1"/>
  <c r="E284" i="25" a="1"/>
  <c r="E284" i="25" s="1"/>
  <c r="C284" i="25" a="1"/>
  <c r="C284" i="25" s="1"/>
  <c r="A285" i="25"/>
  <c r="H121" i="9" a="1"/>
  <c r="H121" i="9" s="1"/>
  <c r="G121" i="9" a="1"/>
  <c r="G121" i="9" s="1"/>
  <c r="F121" i="9" a="1"/>
  <c r="F121" i="9" s="1"/>
  <c r="E121" i="9" a="1"/>
  <c r="E121" i="9" s="1"/>
  <c r="D121" i="9" a="1"/>
  <c r="D121" i="9" s="1"/>
  <c r="A122" i="9"/>
  <c r="A459" i="25" l="1"/>
  <c r="C458" i="25" a="1"/>
  <c r="C458" i="25" s="1"/>
  <c r="F458" i="25" a="1"/>
  <c r="F458" i="25" s="1"/>
  <c r="E458" i="25" a="1"/>
  <c r="E458" i="25" s="1"/>
  <c r="D119" i="5" a="1"/>
  <c r="D119" i="5" s="1"/>
  <c r="A120" i="5"/>
  <c r="E119" i="5" a="1"/>
  <c r="E119" i="5" s="1"/>
  <c r="H119" i="5" a="1"/>
  <c r="H119" i="5" s="1"/>
  <c r="G119" i="5" a="1"/>
  <c r="G119" i="5" s="1"/>
  <c r="F119" i="5" a="1"/>
  <c r="F119" i="5" s="1"/>
  <c r="E119" i="11" a="1"/>
  <c r="E119" i="11" s="1"/>
  <c r="A120" i="11"/>
  <c r="F119" i="11" a="1"/>
  <c r="F119" i="11" s="1"/>
  <c r="D119" i="11" a="1"/>
  <c r="D119" i="11" s="1"/>
  <c r="H119" i="11" a="1"/>
  <c r="H119" i="11" s="1"/>
  <c r="G119" i="11" a="1"/>
  <c r="G119" i="11" s="1"/>
  <c r="E119" i="8" a="1"/>
  <c r="E119" i="8" s="1"/>
  <c r="D119" i="8" a="1"/>
  <c r="D119" i="8" s="1"/>
  <c r="F119" i="8" a="1"/>
  <c r="F119" i="8" s="1"/>
  <c r="H119" i="8" a="1"/>
  <c r="H119" i="8" s="1"/>
  <c r="A120" i="8"/>
  <c r="G119" i="8" a="1"/>
  <c r="G119" i="8" s="1"/>
  <c r="G119" i="12" a="1"/>
  <c r="G119" i="12" s="1"/>
  <c r="H119" i="12" a="1"/>
  <c r="H119" i="12" s="1"/>
  <c r="F119" i="12" a="1"/>
  <c r="F119" i="12" s="1"/>
  <c r="A120" i="12"/>
  <c r="E119" i="12" a="1"/>
  <c r="E119" i="12" s="1"/>
  <c r="D119" i="12" a="1"/>
  <c r="D119" i="12" s="1"/>
  <c r="F119" i="14" a="1"/>
  <c r="F119" i="14" s="1"/>
  <c r="E119" i="14" a="1"/>
  <c r="E119" i="14" s="1"/>
  <c r="A120" i="14"/>
  <c r="D119" i="14" a="1"/>
  <c r="D119" i="14" s="1"/>
  <c r="H119" i="14" a="1"/>
  <c r="H119" i="14" s="1"/>
  <c r="G119" i="14" a="1"/>
  <c r="G119" i="14" s="1"/>
  <c r="H119" i="17" a="1"/>
  <c r="H119" i="17" s="1"/>
  <c r="G119" i="17" a="1"/>
  <c r="G119" i="17" s="1"/>
  <c r="E119" i="17" a="1"/>
  <c r="E119" i="17" s="1"/>
  <c r="A120" i="17"/>
  <c r="F119" i="17" a="1"/>
  <c r="F119" i="17" s="1"/>
  <c r="D119" i="17" a="1"/>
  <c r="D119" i="17" s="1"/>
  <c r="H119" i="6" a="1"/>
  <c r="H119" i="6" s="1"/>
  <c r="G119" i="6" a="1"/>
  <c r="G119" i="6" s="1"/>
  <c r="F119" i="6" a="1"/>
  <c r="F119" i="6" s="1"/>
  <c r="A120" i="6"/>
  <c r="D119" i="6" a="1"/>
  <c r="D119" i="6" s="1"/>
  <c r="E119" i="6" a="1"/>
  <c r="E119" i="6" s="1"/>
  <c r="H119" i="4" a="1"/>
  <c r="H119" i="4" s="1"/>
  <c r="A120" i="4"/>
  <c r="G119" i="4" a="1"/>
  <c r="G119" i="4" s="1"/>
  <c r="F119" i="4" a="1"/>
  <c r="F119" i="4" s="1"/>
  <c r="E119" i="4" a="1"/>
  <c r="E119" i="4" s="1"/>
  <c r="D119" i="4" a="1"/>
  <c r="D119" i="4" s="1"/>
  <c r="H119" i="13" a="1"/>
  <c r="H119" i="13" s="1"/>
  <c r="G119" i="13" a="1"/>
  <c r="G119" i="13" s="1"/>
  <c r="F119" i="13" a="1"/>
  <c r="F119" i="13" s="1"/>
  <c r="A120" i="13"/>
  <c r="E119" i="13" a="1"/>
  <c r="E119" i="13" s="1"/>
  <c r="D119" i="13" a="1"/>
  <c r="D119" i="13" s="1"/>
  <c r="A120" i="18"/>
  <c r="H119" i="18" a="1"/>
  <c r="H119" i="18" s="1"/>
  <c r="D119" i="18" a="1"/>
  <c r="D119" i="18" s="1"/>
  <c r="G119" i="18" a="1"/>
  <c r="G119" i="18" s="1"/>
  <c r="F119" i="18" a="1"/>
  <c r="F119" i="18" s="1"/>
  <c r="E119" i="18" a="1"/>
  <c r="E119" i="18" s="1"/>
  <c r="F285" i="25" a="1"/>
  <c r="F285" i="25" s="1"/>
  <c r="E285" i="25" a="1"/>
  <c r="E285" i="25" s="1"/>
  <c r="C285" i="25" a="1"/>
  <c r="C285" i="25" s="1"/>
  <c r="A286" i="25"/>
  <c r="F268" i="25" a="1"/>
  <c r="F268" i="25" s="1"/>
  <c r="E268" i="25" a="1"/>
  <c r="E268" i="25" s="1"/>
  <c r="C268" i="25" a="1"/>
  <c r="C268" i="25" s="1"/>
  <c r="A269" i="25"/>
  <c r="F252" i="25" a="1"/>
  <c r="F252" i="25" s="1"/>
  <c r="E252" i="25" a="1"/>
  <c r="E252" i="25" s="1"/>
  <c r="C252" i="25" a="1"/>
  <c r="C252" i="25" s="1"/>
  <c r="A253" i="25"/>
  <c r="A300" i="25"/>
  <c r="F299" i="25" a="1"/>
  <c r="F299" i="25" s="1"/>
  <c r="E299" i="25" a="1"/>
  <c r="E299" i="25" s="1"/>
  <c r="C299" i="25" a="1"/>
  <c r="C299" i="25" s="1"/>
  <c r="H122" i="9" a="1"/>
  <c r="H122" i="9" s="1"/>
  <c r="G122" i="9" a="1"/>
  <c r="G122" i="9" s="1"/>
  <c r="F122" i="9" a="1"/>
  <c r="F122" i="9" s="1"/>
  <c r="E122" i="9" a="1"/>
  <c r="E122" i="9" s="1"/>
  <c r="D122" i="9" a="1"/>
  <c r="D122" i="9" s="1"/>
  <c r="A123" i="9"/>
  <c r="A460" i="25" l="1"/>
  <c r="E459" i="25" a="1"/>
  <c r="E459" i="25" s="1"/>
  <c r="C459" i="25" a="1"/>
  <c r="C459" i="25" s="1"/>
  <c r="F459" i="25" a="1"/>
  <c r="F459" i="25" s="1"/>
  <c r="G120" i="8" a="1"/>
  <c r="G120" i="8" s="1"/>
  <c r="A121" i="8"/>
  <c r="F120" i="8" a="1"/>
  <c r="F120" i="8" s="1"/>
  <c r="E120" i="8" a="1"/>
  <c r="E120" i="8" s="1"/>
  <c r="D120" i="8" a="1"/>
  <c r="D120" i="8" s="1"/>
  <c r="H120" i="8" a="1"/>
  <c r="H120" i="8" s="1"/>
  <c r="H120" i="13" a="1"/>
  <c r="H120" i="13" s="1"/>
  <c r="G120" i="13" a="1"/>
  <c r="G120" i="13" s="1"/>
  <c r="F120" i="13" a="1"/>
  <c r="F120" i="13" s="1"/>
  <c r="A121" i="13"/>
  <c r="E120" i="13" a="1"/>
  <c r="E120" i="13" s="1"/>
  <c r="D120" i="13" a="1"/>
  <c r="D120" i="13" s="1"/>
  <c r="E120" i="6" a="1"/>
  <c r="E120" i="6" s="1"/>
  <c r="H120" i="6" a="1"/>
  <c r="H120" i="6" s="1"/>
  <c r="D120" i="6" a="1"/>
  <c r="D120" i="6" s="1"/>
  <c r="G120" i="6" a="1"/>
  <c r="G120" i="6" s="1"/>
  <c r="F120" i="6" a="1"/>
  <c r="F120" i="6" s="1"/>
  <c r="A121" i="6"/>
  <c r="H120" i="17" a="1"/>
  <c r="H120" i="17" s="1"/>
  <c r="G120" i="17" a="1"/>
  <c r="G120" i="17" s="1"/>
  <c r="F120" i="17" a="1"/>
  <c r="F120" i="17" s="1"/>
  <c r="E120" i="17" a="1"/>
  <c r="E120" i="17" s="1"/>
  <c r="D120" i="17" a="1"/>
  <c r="D120" i="17" s="1"/>
  <c r="D120" i="12" a="1"/>
  <c r="D120" i="12" s="1"/>
  <c r="E120" i="12" a="1"/>
  <c r="E120" i="12" s="1"/>
  <c r="H120" i="12" a="1"/>
  <c r="H120" i="12" s="1"/>
  <c r="A121" i="12"/>
  <c r="G120" i="12" a="1"/>
  <c r="G120" i="12" s="1"/>
  <c r="F120" i="12" a="1"/>
  <c r="F120" i="12" s="1"/>
  <c r="G120" i="14" a="1"/>
  <c r="G120" i="14" s="1"/>
  <c r="F120" i="14" a="1"/>
  <c r="F120" i="14" s="1"/>
  <c r="A121" i="14"/>
  <c r="E120" i="14" a="1"/>
  <c r="E120" i="14" s="1"/>
  <c r="D120" i="14" a="1"/>
  <c r="D120" i="14" s="1"/>
  <c r="H120" i="14" a="1"/>
  <c r="H120" i="14" s="1"/>
  <c r="E120" i="4" a="1"/>
  <c r="E120" i="4" s="1"/>
  <c r="D120" i="4" a="1"/>
  <c r="D120" i="4" s="1"/>
  <c r="F120" i="4" a="1"/>
  <c r="F120" i="4" s="1"/>
  <c r="A121" i="4"/>
  <c r="H120" i="4" a="1"/>
  <c r="H120" i="4" s="1"/>
  <c r="G120" i="4" a="1"/>
  <c r="G120" i="4" s="1"/>
  <c r="D120" i="11" a="1"/>
  <c r="D120" i="11" s="1"/>
  <c r="H120" i="11" a="1"/>
  <c r="H120" i="11" s="1"/>
  <c r="G120" i="11" a="1"/>
  <c r="G120" i="11" s="1"/>
  <c r="A121" i="11"/>
  <c r="F120" i="11" a="1"/>
  <c r="F120" i="11" s="1"/>
  <c r="E120" i="11" a="1"/>
  <c r="E120" i="11" s="1"/>
  <c r="H120" i="5" a="1"/>
  <c r="H120" i="5" s="1"/>
  <c r="E120" i="5" a="1"/>
  <c r="E120" i="5" s="1"/>
  <c r="G120" i="5" a="1"/>
  <c r="G120" i="5" s="1"/>
  <c r="F120" i="5" a="1"/>
  <c r="F120" i="5" s="1"/>
  <c r="A121" i="5"/>
  <c r="D120" i="5" a="1"/>
  <c r="D120" i="5" s="1"/>
  <c r="F120" i="18" a="1"/>
  <c r="F120" i="18" s="1"/>
  <c r="A121" i="18"/>
  <c r="E120" i="18" a="1"/>
  <c r="E120" i="18" s="1"/>
  <c r="H120" i="18" a="1"/>
  <c r="H120" i="18" s="1"/>
  <c r="D120" i="18" a="1"/>
  <c r="D120" i="18" s="1"/>
  <c r="G120" i="18" a="1"/>
  <c r="G120" i="18" s="1"/>
  <c r="F253" i="25" a="1"/>
  <c r="F253" i="25" s="1"/>
  <c r="E253" i="25" a="1"/>
  <c r="E253" i="25" s="1"/>
  <c r="C253" i="25" a="1"/>
  <c r="C253" i="25" s="1"/>
  <c r="A254" i="25"/>
  <c r="F269" i="25" a="1"/>
  <c r="F269" i="25" s="1"/>
  <c r="E269" i="25" a="1"/>
  <c r="E269" i="25" s="1"/>
  <c r="C269" i="25" a="1"/>
  <c r="C269" i="25" s="1"/>
  <c r="A270" i="25"/>
  <c r="A301" i="25"/>
  <c r="F300" i="25" a="1"/>
  <c r="F300" i="25" s="1"/>
  <c r="E300" i="25" a="1"/>
  <c r="E300" i="25" s="1"/>
  <c r="C300" i="25" a="1"/>
  <c r="C300" i="25" s="1"/>
  <c r="F286" i="25" a="1"/>
  <c r="F286" i="25" s="1"/>
  <c r="E286" i="25" a="1"/>
  <c r="E286" i="25" s="1"/>
  <c r="C286" i="25" a="1"/>
  <c r="C286" i="25" s="1"/>
  <c r="A287" i="25"/>
  <c r="H123" i="9" a="1"/>
  <c r="H123" i="9" s="1"/>
  <c r="G123" i="9" a="1"/>
  <c r="G123" i="9" s="1"/>
  <c r="F123" i="9" a="1"/>
  <c r="F123" i="9" s="1"/>
  <c r="E123" i="9" a="1"/>
  <c r="E123" i="9" s="1"/>
  <c r="D123" i="9" a="1"/>
  <c r="D123" i="9" s="1"/>
  <c r="A124" i="9"/>
  <c r="A461" i="25" l="1"/>
  <c r="C460" i="25" a="1"/>
  <c r="C460" i="25" s="1"/>
  <c r="F460" i="25" a="1"/>
  <c r="F460" i="25" s="1"/>
  <c r="E460" i="25" a="1"/>
  <c r="E460" i="25" s="1"/>
  <c r="F121" i="6" a="1"/>
  <c r="F121" i="6" s="1"/>
  <c r="E121" i="6" a="1"/>
  <c r="E121" i="6" s="1"/>
  <c r="D121" i="6" a="1"/>
  <c r="D121" i="6" s="1"/>
  <c r="A122" i="6"/>
  <c r="H121" i="6" a="1"/>
  <c r="H121" i="6" s="1"/>
  <c r="G121" i="6" a="1"/>
  <c r="G121" i="6" s="1"/>
  <c r="D121" i="5" a="1"/>
  <c r="D121" i="5" s="1"/>
  <c r="H121" i="5" a="1"/>
  <c r="H121" i="5" s="1"/>
  <c r="G121" i="5" a="1"/>
  <c r="G121" i="5" s="1"/>
  <c r="F121" i="5" a="1"/>
  <c r="F121" i="5" s="1"/>
  <c r="A122" i="5"/>
  <c r="E121" i="5" a="1"/>
  <c r="E121" i="5" s="1"/>
  <c r="H121" i="13" a="1"/>
  <c r="H121" i="13" s="1"/>
  <c r="F121" i="13" a="1"/>
  <c r="F121" i="13" s="1"/>
  <c r="G121" i="13" a="1"/>
  <c r="G121" i="13" s="1"/>
  <c r="A122" i="13"/>
  <c r="E121" i="13" a="1"/>
  <c r="E121" i="13" s="1"/>
  <c r="D121" i="13" a="1"/>
  <c r="D121" i="13" s="1"/>
  <c r="E121" i="11" a="1"/>
  <c r="E121" i="11" s="1"/>
  <c r="D121" i="11" a="1"/>
  <c r="D121" i="11" s="1"/>
  <c r="H121" i="11" a="1"/>
  <c r="H121" i="11" s="1"/>
  <c r="A122" i="11"/>
  <c r="G121" i="11" a="1"/>
  <c r="G121" i="11" s="1"/>
  <c r="F121" i="11" a="1"/>
  <c r="F121" i="11" s="1"/>
  <c r="E121" i="4" a="1"/>
  <c r="E121" i="4" s="1"/>
  <c r="D121" i="4" a="1"/>
  <c r="D121" i="4" s="1"/>
  <c r="F121" i="4" a="1"/>
  <c r="F121" i="4" s="1"/>
  <c r="A122" i="4"/>
  <c r="H121" i="4" a="1"/>
  <c r="H121" i="4" s="1"/>
  <c r="G121" i="4" a="1"/>
  <c r="G121" i="4" s="1"/>
  <c r="H121" i="12" a="1"/>
  <c r="H121" i="12" s="1"/>
  <c r="G121" i="12" a="1"/>
  <c r="G121" i="12" s="1"/>
  <c r="A122" i="12"/>
  <c r="F121" i="12" a="1"/>
  <c r="F121" i="12" s="1"/>
  <c r="D121" i="12" a="1"/>
  <c r="D121" i="12" s="1"/>
  <c r="E121" i="12" a="1"/>
  <c r="E121" i="12" s="1"/>
  <c r="G121" i="14" a="1"/>
  <c r="G121" i="14" s="1"/>
  <c r="F121" i="14" a="1"/>
  <c r="F121" i="14" s="1"/>
  <c r="A122" i="14"/>
  <c r="E121" i="14" a="1"/>
  <c r="E121" i="14" s="1"/>
  <c r="D121" i="14" a="1"/>
  <c r="D121" i="14" s="1"/>
  <c r="H121" i="14" a="1"/>
  <c r="H121" i="14" s="1"/>
  <c r="F121" i="8" a="1"/>
  <c r="F121" i="8" s="1"/>
  <c r="A122" i="8"/>
  <c r="E121" i="8" a="1"/>
  <c r="E121" i="8" s="1"/>
  <c r="D121" i="8" a="1"/>
  <c r="D121" i="8" s="1"/>
  <c r="H121" i="8" a="1"/>
  <c r="H121" i="8" s="1"/>
  <c r="G121" i="8" a="1"/>
  <c r="G121" i="8" s="1"/>
  <c r="H121" i="18" a="1"/>
  <c r="H121" i="18" s="1"/>
  <c r="A122" i="18"/>
  <c r="D121" i="18" a="1"/>
  <c r="D121" i="18" s="1"/>
  <c r="G121" i="18" a="1"/>
  <c r="G121" i="18" s="1"/>
  <c r="F121" i="18" a="1"/>
  <c r="F121" i="18" s="1"/>
  <c r="E121" i="18" a="1"/>
  <c r="E121" i="18" s="1"/>
  <c r="F301" i="25" a="1"/>
  <c r="F301" i="25" s="1"/>
  <c r="E301" i="25" a="1"/>
  <c r="E301" i="25" s="1"/>
  <c r="C301" i="25" a="1"/>
  <c r="C301" i="25" s="1"/>
  <c r="A302" i="25"/>
  <c r="F270" i="25" a="1"/>
  <c r="F270" i="25" s="1"/>
  <c r="E270" i="25" a="1"/>
  <c r="E270" i="25" s="1"/>
  <c r="C270" i="25" a="1"/>
  <c r="C270" i="25" s="1"/>
  <c r="A271" i="25"/>
  <c r="F287" i="25" a="1"/>
  <c r="F287" i="25" s="1"/>
  <c r="E287" i="25" a="1"/>
  <c r="E287" i="25" s="1"/>
  <c r="C287" i="25" a="1"/>
  <c r="C287" i="25" s="1"/>
  <c r="A288" i="25"/>
  <c r="F254" i="25" a="1"/>
  <c r="F254" i="25" s="1"/>
  <c r="E254" i="25" a="1"/>
  <c r="E254" i="25" s="1"/>
  <c r="C254" i="25" a="1"/>
  <c r="C254" i="25" s="1"/>
  <c r="A255" i="25"/>
  <c r="H124" i="9" a="1"/>
  <c r="H124" i="9" s="1"/>
  <c r="G124" i="9" a="1"/>
  <c r="G124" i="9" s="1"/>
  <c r="F124" i="9" a="1"/>
  <c r="F124" i="9" s="1"/>
  <c r="E124" i="9" a="1"/>
  <c r="E124" i="9" s="1"/>
  <c r="D124" i="9" a="1"/>
  <c r="D124" i="9" s="1"/>
  <c r="A125" i="9"/>
  <c r="A462" i="25" l="1"/>
  <c r="E461" i="25" a="1"/>
  <c r="E461" i="25" s="1"/>
  <c r="C461" i="25" a="1"/>
  <c r="C461" i="25" s="1"/>
  <c r="F461" i="25" a="1"/>
  <c r="F461" i="25" s="1"/>
  <c r="F122" i="5" a="1"/>
  <c r="F122" i="5" s="1"/>
  <c r="E122" i="5" a="1"/>
  <c r="E122" i="5" s="1"/>
  <c r="D122" i="5" a="1"/>
  <c r="D122" i="5" s="1"/>
  <c r="H122" i="5" a="1"/>
  <c r="H122" i="5" s="1"/>
  <c r="G122" i="5" a="1"/>
  <c r="G122" i="5" s="1"/>
  <c r="A123" i="5"/>
  <c r="E122" i="4" a="1"/>
  <c r="E122" i="4" s="1"/>
  <c r="D122" i="4" a="1"/>
  <c r="D122" i="4" s="1"/>
  <c r="A123" i="4"/>
  <c r="G122" i="4" a="1"/>
  <c r="G122" i="4" s="1"/>
  <c r="H122" i="4" a="1"/>
  <c r="H122" i="4" s="1"/>
  <c r="F122" i="4" a="1"/>
  <c r="F122" i="4" s="1"/>
  <c r="G122" i="11" a="1"/>
  <c r="G122" i="11" s="1"/>
  <c r="F122" i="11" a="1"/>
  <c r="F122" i="11" s="1"/>
  <c r="E122" i="11" a="1"/>
  <c r="E122" i="11" s="1"/>
  <c r="A123" i="11"/>
  <c r="D122" i="11" a="1"/>
  <c r="D122" i="11" s="1"/>
  <c r="H122" i="11" a="1"/>
  <c r="H122" i="11" s="1"/>
  <c r="D122" i="13" a="1"/>
  <c r="D122" i="13" s="1"/>
  <c r="F122" i="13" a="1"/>
  <c r="F122" i="13" s="1"/>
  <c r="A123" i="13"/>
  <c r="H122" i="13" a="1"/>
  <c r="H122" i="13" s="1"/>
  <c r="G122" i="13" a="1"/>
  <c r="G122" i="13" s="1"/>
  <c r="E122" i="13" a="1"/>
  <c r="E122" i="13" s="1"/>
  <c r="H122" i="6" a="1"/>
  <c r="H122" i="6" s="1"/>
  <c r="G122" i="6" a="1"/>
  <c r="G122" i="6" s="1"/>
  <c r="F122" i="6" a="1"/>
  <c r="F122" i="6" s="1"/>
  <c r="E122" i="6" a="1"/>
  <c r="E122" i="6" s="1"/>
  <c r="D122" i="6" a="1"/>
  <c r="D122" i="6" s="1"/>
  <c r="A123" i="6"/>
  <c r="D122" i="14" a="1"/>
  <c r="D122" i="14" s="1"/>
  <c r="H122" i="14" a="1"/>
  <c r="H122" i="14" s="1"/>
  <c r="A123" i="14"/>
  <c r="G122" i="14" a="1"/>
  <c r="G122" i="14" s="1"/>
  <c r="E122" i="14" a="1"/>
  <c r="E122" i="14" s="1"/>
  <c r="F122" i="14" a="1"/>
  <c r="F122" i="14" s="1"/>
  <c r="D122" i="12" a="1"/>
  <c r="D122" i="12" s="1"/>
  <c r="H122" i="12" a="1"/>
  <c r="H122" i="12" s="1"/>
  <c r="G122" i="12" a="1"/>
  <c r="G122" i="12" s="1"/>
  <c r="F122" i="12" a="1"/>
  <c r="F122" i="12" s="1"/>
  <c r="E122" i="12" a="1"/>
  <c r="E122" i="12" s="1"/>
  <c r="D122" i="18" a="1"/>
  <c r="D122" i="18" s="1"/>
  <c r="H122" i="18" a="1"/>
  <c r="H122" i="18" s="1"/>
  <c r="G122" i="18" a="1"/>
  <c r="G122" i="18" s="1"/>
  <c r="F122" i="18" a="1"/>
  <c r="F122" i="18" s="1"/>
  <c r="E122" i="18" a="1"/>
  <c r="E122" i="18" s="1"/>
  <c r="A123" i="8"/>
  <c r="H122" i="8" a="1"/>
  <c r="H122" i="8" s="1"/>
  <c r="G122" i="8" a="1"/>
  <c r="G122" i="8" s="1"/>
  <c r="E122" i="8" a="1"/>
  <c r="E122" i="8" s="1"/>
  <c r="F122" i="8" a="1"/>
  <c r="F122" i="8" s="1"/>
  <c r="D122" i="8" a="1"/>
  <c r="D122" i="8" s="1"/>
  <c r="F288" i="25" a="1"/>
  <c r="F288" i="25" s="1"/>
  <c r="E288" i="25" a="1"/>
  <c r="E288" i="25" s="1"/>
  <c r="C288" i="25" a="1"/>
  <c r="C288" i="25" s="1"/>
  <c r="A289" i="25"/>
  <c r="F271" i="25" a="1"/>
  <c r="F271" i="25" s="1"/>
  <c r="E271" i="25" a="1"/>
  <c r="E271" i="25" s="1"/>
  <c r="C271" i="25" a="1"/>
  <c r="C271" i="25" s="1"/>
  <c r="A272" i="25"/>
  <c r="F255" i="25" a="1"/>
  <c r="F255" i="25" s="1"/>
  <c r="E255" i="25" a="1"/>
  <c r="E255" i="25" s="1"/>
  <c r="C255" i="25" a="1"/>
  <c r="C255" i="25" s="1"/>
  <c r="A256" i="25"/>
  <c r="F302" i="25" a="1"/>
  <c r="F302" i="25" s="1"/>
  <c r="E302" i="25" a="1"/>
  <c r="E302" i="25" s="1"/>
  <c r="C302" i="25" a="1"/>
  <c r="C302" i="25" s="1"/>
  <c r="A303" i="25"/>
  <c r="H125" i="9" a="1"/>
  <c r="H125" i="9" s="1"/>
  <c r="G125" i="9" a="1"/>
  <c r="G125" i="9" s="1"/>
  <c r="F125" i="9" a="1"/>
  <c r="F125" i="9" s="1"/>
  <c r="E125" i="9" a="1"/>
  <c r="E125" i="9" s="1"/>
  <c r="D125" i="9" a="1"/>
  <c r="D125" i="9" s="1"/>
  <c r="A126" i="9"/>
  <c r="C462" i="25" l="1" a="1"/>
  <c r="C462" i="25" s="1"/>
  <c r="F462" i="25" a="1"/>
  <c r="F462" i="25" s="1"/>
  <c r="E462" i="25" a="1"/>
  <c r="E462" i="25" s="1"/>
  <c r="A463" i="25"/>
  <c r="F123" i="6" a="1"/>
  <c r="F123" i="6" s="1"/>
  <c r="A124" i="6"/>
  <c r="E123" i="6" a="1"/>
  <c r="E123" i="6" s="1"/>
  <c r="D123" i="6" a="1"/>
  <c r="D123" i="6" s="1"/>
  <c r="H123" i="6" a="1"/>
  <c r="H123" i="6" s="1"/>
  <c r="G123" i="6" a="1"/>
  <c r="G123" i="6" s="1"/>
  <c r="H123" i="5" a="1"/>
  <c r="H123" i="5" s="1"/>
  <c r="G123" i="5" a="1"/>
  <c r="G123" i="5" s="1"/>
  <c r="A124" i="5"/>
  <c r="D123" i="5" a="1"/>
  <c r="D123" i="5" s="1"/>
  <c r="F123" i="5" a="1"/>
  <c r="F123" i="5" s="1"/>
  <c r="E123" i="5" a="1"/>
  <c r="E123" i="5" s="1"/>
  <c r="E123" i="8" a="1"/>
  <c r="E123" i="8" s="1"/>
  <c r="D123" i="8" a="1"/>
  <c r="D123" i="8" s="1"/>
  <c r="H123" i="8" a="1"/>
  <c r="H123" i="8" s="1"/>
  <c r="A124" i="8"/>
  <c r="G123" i="8" a="1"/>
  <c r="G123" i="8" s="1"/>
  <c r="F123" i="8" a="1"/>
  <c r="F123" i="8" s="1"/>
  <c r="G123" i="11" a="1"/>
  <c r="G123" i="11" s="1"/>
  <c r="F123" i="11" a="1"/>
  <c r="F123" i="11" s="1"/>
  <c r="A124" i="11"/>
  <c r="E123" i="11" a="1"/>
  <c r="E123" i="11" s="1"/>
  <c r="D123" i="11" a="1"/>
  <c r="D123" i="11" s="1"/>
  <c r="H123" i="11" a="1"/>
  <c r="H123" i="11" s="1"/>
  <c r="E123" i="14" a="1"/>
  <c r="E123" i="14" s="1"/>
  <c r="D123" i="14" a="1"/>
  <c r="D123" i="14" s="1"/>
  <c r="G123" i="14" a="1"/>
  <c r="G123" i="14" s="1"/>
  <c r="H123" i="14" a="1"/>
  <c r="H123" i="14" s="1"/>
  <c r="A124" i="14"/>
  <c r="F123" i="14" a="1"/>
  <c r="F123" i="14" s="1"/>
  <c r="H123" i="13" a="1"/>
  <c r="H123" i="13" s="1"/>
  <c r="A124" i="13"/>
  <c r="G123" i="13" a="1"/>
  <c r="G123" i="13" s="1"/>
  <c r="E123" i="13" a="1"/>
  <c r="E123" i="13" s="1"/>
  <c r="F123" i="13" a="1"/>
  <c r="F123" i="13" s="1"/>
  <c r="D123" i="13" a="1"/>
  <c r="D123" i="13" s="1"/>
  <c r="F123" i="4" a="1"/>
  <c r="F123" i="4" s="1"/>
  <c r="E123" i="4" a="1"/>
  <c r="E123" i="4" s="1"/>
  <c r="D123" i="4" a="1"/>
  <c r="D123" i="4" s="1"/>
  <c r="H123" i="4" a="1"/>
  <c r="H123" i="4" s="1"/>
  <c r="A124" i="4"/>
  <c r="G123" i="4" a="1"/>
  <c r="G123" i="4" s="1"/>
  <c r="F256" i="25" a="1"/>
  <c r="F256" i="25" s="1"/>
  <c r="E256" i="25" a="1"/>
  <c r="E256" i="25" s="1"/>
  <c r="C256" i="25" a="1"/>
  <c r="C256" i="25" s="1"/>
  <c r="A257" i="25"/>
  <c r="F272" i="25" a="1"/>
  <c r="F272" i="25" s="1"/>
  <c r="E272" i="25" a="1"/>
  <c r="E272" i="25" s="1"/>
  <c r="C272" i="25" a="1"/>
  <c r="C272" i="25" s="1"/>
  <c r="A273" i="25"/>
  <c r="F303" i="25" a="1"/>
  <c r="F303" i="25" s="1"/>
  <c r="E303" i="25" a="1"/>
  <c r="E303" i="25" s="1"/>
  <c r="C303" i="25" a="1"/>
  <c r="C303" i="25" s="1"/>
  <c r="A304" i="25"/>
  <c r="F289" i="25" a="1"/>
  <c r="F289" i="25" s="1"/>
  <c r="E289" i="25" a="1"/>
  <c r="E289" i="25" s="1"/>
  <c r="C289" i="25" a="1"/>
  <c r="C289" i="25" s="1"/>
  <c r="A290" i="25"/>
  <c r="H126" i="9" a="1"/>
  <c r="H126" i="9" s="1"/>
  <c r="G126" i="9" a="1"/>
  <c r="G126" i="9" s="1"/>
  <c r="F126" i="9" a="1"/>
  <c r="F126" i="9" s="1"/>
  <c r="E126" i="9" a="1"/>
  <c r="E126" i="9" s="1"/>
  <c r="D126" i="9" a="1"/>
  <c r="D126" i="9" s="1"/>
  <c r="A127" i="9"/>
  <c r="A464" i="25" l="1"/>
  <c r="E463" i="25" a="1"/>
  <c r="E463" i="25" s="1"/>
  <c r="C463" i="25" a="1"/>
  <c r="C463" i="25" s="1"/>
  <c r="F463" i="25" a="1"/>
  <c r="F463" i="25" s="1"/>
  <c r="E124" i="4" a="1"/>
  <c r="E124" i="4" s="1"/>
  <c r="D124" i="4" a="1"/>
  <c r="D124" i="4" s="1"/>
  <c r="A125" i="4"/>
  <c r="H124" i="4" a="1"/>
  <c r="H124" i="4" s="1"/>
  <c r="G124" i="4" a="1"/>
  <c r="G124" i="4" s="1"/>
  <c r="F124" i="4" a="1"/>
  <c r="F124" i="4" s="1"/>
  <c r="D124" i="14" a="1"/>
  <c r="D124" i="14" s="1"/>
  <c r="F124" i="14" a="1"/>
  <c r="F124" i="14" s="1"/>
  <c r="H124" i="14" a="1"/>
  <c r="H124" i="14" s="1"/>
  <c r="A125" i="14"/>
  <c r="G124" i="14" a="1"/>
  <c r="G124" i="14" s="1"/>
  <c r="E124" i="14" a="1"/>
  <c r="E124" i="14" s="1"/>
  <c r="D124" i="8" a="1"/>
  <c r="D124" i="8" s="1"/>
  <c r="H124" i="8" a="1"/>
  <c r="H124" i="8" s="1"/>
  <c r="G124" i="8" a="1"/>
  <c r="G124" i="8" s="1"/>
  <c r="F124" i="8" a="1"/>
  <c r="F124" i="8" s="1"/>
  <c r="A125" i="8"/>
  <c r="E124" i="8" a="1"/>
  <c r="E124" i="8" s="1"/>
  <c r="F124" i="11" a="1"/>
  <c r="F124" i="11" s="1"/>
  <c r="H124" i="11" a="1"/>
  <c r="H124" i="11" s="1"/>
  <c r="D124" i="11" a="1"/>
  <c r="D124" i="11" s="1"/>
  <c r="G124" i="11" a="1"/>
  <c r="G124" i="11" s="1"/>
  <c r="A125" i="11"/>
  <c r="E124" i="11" a="1"/>
  <c r="E124" i="11" s="1"/>
  <c r="A125" i="5"/>
  <c r="H124" i="5" a="1"/>
  <c r="H124" i="5" s="1"/>
  <c r="G124" i="5" a="1"/>
  <c r="G124" i="5" s="1"/>
  <c r="F124" i="5" a="1"/>
  <c r="F124" i="5" s="1"/>
  <c r="E124" i="5" a="1"/>
  <c r="E124" i="5" s="1"/>
  <c r="D124" i="5" a="1"/>
  <c r="D124" i="5" s="1"/>
  <c r="H124" i="13" a="1"/>
  <c r="H124" i="13" s="1"/>
  <c r="A125" i="13"/>
  <c r="G124" i="13" a="1"/>
  <c r="G124" i="13" s="1"/>
  <c r="F124" i="13" a="1"/>
  <c r="F124" i="13" s="1"/>
  <c r="E124" i="13" a="1"/>
  <c r="E124" i="13" s="1"/>
  <c r="D124" i="13" a="1"/>
  <c r="D124" i="13" s="1"/>
  <c r="F124" i="6" a="1"/>
  <c r="F124" i="6" s="1"/>
  <c r="E124" i="6" a="1"/>
  <c r="E124" i="6" s="1"/>
  <c r="A125" i="6"/>
  <c r="D124" i="6" a="1"/>
  <c r="D124" i="6" s="1"/>
  <c r="H124" i="6" a="1"/>
  <c r="H124" i="6" s="1"/>
  <c r="G124" i="6" a="1"/>
  <c r="G124" i="6" s="1"/>
  <c r="F304" i="25" a="1"/>
  <c r="F304" i="25" s="1"/>
  <c r="E304" i="25" a="1"/>
  <c r="E304" i="25" s="1"/>
  <c r="C304" i="25" a="1"/>
  <c r="C304" i="25" s="1"/>
  <c r="A305" i="25"/>
  <c r="F273" i="25" a="1"/>
  <c r="F273" i="25" s="1"/>
  <c r="E273" i="25" a="1"/>
  <c r="E273" i="25" s="1"/>
  <c r="C273" i="25" a="1"/>
  <c r="C273" i="25" s="1"/>
  <c r="A274" i="25"/>
  <c r="F290" i="25" a="1"/>
  <c r="F290" i="25" s="1"/>
  <c r="E290" i="25" a="1"/>
  <c r="E290" i="25" s="1"/>
  <c r="C290" i="25" a="1"/>
  <c r="C290" i="25" s="1"/>
  <c r="A291" i="25"/>
  <c r="F257" i="25" a="1"/>
  <c r="F257" i="25" s="1"/>
  <c r="E257" i="25" a="1"/>
  <c r="E257" i="25" s="1"/>
  <c r="C257" i="25" a="1"/>
  <c r="C257" i="25" s="1"/>
  <c r="A258" i="25"/>
  <c r="H127" i="9" a="1"/>
  <c r="H127" i="9" s="1"/>
  <c r="G127" i="9" a="1"/>
  <c r="G127" i="9" s="1"/>
  <c r="F127" i="9" a="1"/>
  <c r="F127" i="9" s="1"/>
  <c r="E127" i="9" a="1"/>
  <c r="E127" i="9" s="1"/>
  <c r="D127" i="9" a="1"/>
  <c r="D127" i="9" s="1"/>
  <c r="A128" i="9"/>
  <c r="A465" i="25" l="1"/>
  <c r="C464" i="25" a="1"/>
  <c r="C464" i="25" s="1"/>
  <c r="F464" i="25" a="1"/>
  <c r="F464" i="25" s="1"/>
  <c r="E464" i="25" a="1"/>
  <c r="E464" i="25" s="1"/>
  <c r="F125" i="11" a="1"/>
  <c r="F125" i="11" s="1"/>
  <c r="E125" i="11" a="1"/>
  <c r="E125" i="11" s="1"/>
  <c r="D125" i="11" a="1"/>
  <c r="D125" i="11" s="1"/>
  <c r="A126" i="11"/>
  <c r="H125" i="11" a="1"/>
  <c r="H125" i="11" s="1"/>
  <c r="G125" i="11" a="1"/>
  <c r="G125" i="11" s="1"/>
  <c r="H125" i="8" a="1"/>
  <c r="H125" i="8" s="1"/>
  <c r="G125" i="8" a="1"/>
  <c r="G125" i="8" s="1"/>
  <c r="E125" i="8" a="1"/>
  <c r="E125" i="8" s="1"/>
  <c r="F125" i="8" a="1"/>
  <c r="F125" i="8" s="1"/>
  <c r="D125" i="8" a="1"/>
  <c r="D125" i="8" s="1"/>
  <c r="A126" i="8"/>
  <c r="D125" i="14" a="1"/>
  <c r="D125" i="14" s="1"/>
  <c r="G125" i="14" a="1"/>
  <c r="G125" i="14" s="1"/>
  <c r="A126" i="14"/>
  <c r="H125" i="14" a="1"/>
  <c r="H125" i="14" s="1"/>
  <c r="E125" i="14" a="1"/>
  <c r="E125" i="14" s="1"/>
  <c r="F125" i="14" a="1"/>
  <c r="F125" i="14" s="1"/>
  <c r="H125" i="6" a="1"/>
  <c r="H125" i="6" s="1"/>
  <c r="G125" i="6" a="1"/>
  <c r="G125" i="6" s="1"/>
  <c r="A126" i="6"/>
  <c r="F125" i="6" a="1"/>
  <c r="F125" i="6" s="1"/>
  <c r="E125" i="6" a="1"/>
  <c r="E125" i="6" s="1"/>
  <c r="D125" i="6" a="1"/>
  <c r="D125" i="6" s="1"/>
  <c r="G125" i="4" a="1"/>
  <c r="G125" i="4" s="1"/>
  <c r="H125" i="4" a="1"/>
  <c r="H125" i="4" s="1"/>
  <c r="F125" i="4" a="1"/>
  <c r="F125" i="4" s="1"/>
  <c r="E125" i="4" a="1"/>
  <c r="E125" i="4" s="1"/>
  <c r="D125" i="4" a="1"/>
  <c r="D125" i="4" s="1"/>
  <c r="E125" i="13" a="1"/>
  <c r="E125" i="13" s="1"/>
  <c r="D125" i="13" a="1"/>
  <c r="D125" i="13" s="1"/>
  <c r="G125" i="13" a="1"/>
  <c r="G125" i="13" s="1"/>
  <c r="A126" i="13"/>
  <c r="F125" i="13" a="1"/>
  <c r="F125" i="13" s="1"/>
  <c r="H125" i="13" a="1"/>
  <c r="H125" i="13" s="1"/>
  <c r="D125" i="5" a="1"/>
  <c r="D125" i="5" s="1"/>
  <c r="F125" i="5" a="1"/>
  <c r="F125" i="5" s="1"/>
  <c r="H125" i="5" a="1"/>
  <c r="H125" i="5" s="1"/>
  <c r="A126" i="5"/>
  <c r="G125" i="5" a="1"/>
  <c r="G125" i="5" s="1"/>
  <c r="E125" i="5" a="1"/>
  <c r="E125" i="5" s="1"/>
  <c r="F291" i="25" a="1"/>
  <c r="F291" i="25" s="1"/>
  <c r="E291" i="25" a="1"/>
  <c r="E291" i="25" s="1"/>
  <c r="C291" i="25" a="1"/>
  <c r="C291" i="25" s="1"/>
  <c r="A292" i="25"/>
  <c r="F274" i="25" a="1"/>
  <c r="F274" i="25" s="1"/>
  <c r="E274" i="25" a="1"/>
  <c r="E274" i="25" s="1"/>
  <c r="C274" i="25" a="1"/>
  <c r="C274" i="25" s="1"/>
  <c r="A275" i="25"/>
  <c r="F258" i="25" a="1"/>
  <c r="F258" i="25" s="1"/>
  <c r="E258" i="25" a="1"/>
  <c r="E258" i="25" s="1"/>
  <c r="C258" i="25" a="1"/>
  <c r="C258" i="25" s="1"/>
  <c r="A259" i="25"/>
  <c r="F305" i="25" a="1"/>
  <c r="F305" i="25" s="1"/>
  <c r="E305" i="25" a="1"/>
  <c r="E305" i="25" s="1"/>
  <c r="C305" i="25" a="1"/>
  <c r="C305" i="25" s="1"/>
  <c r="A306" i="25"/>
  <c r="H128" i="9" a="1"/>
  <c r="H128" i="9" s="1"/>
  <c r="G128" i="9" a="1"/>
  <c r="G128" i="9" s="1"/>
  <c r="F128" i="9" a="1"/>
  <c r="F128" i="9" s="1"/>
  <c r="E128" i="9" a="1"/>
  <c r="E128" i="9" s="1"/>
  <c r="D128" i="9" a="1"/>
  <c r="D128" i="9" s="1"/>
  <c r="A129" i="9"/>
  <c r="A466" i="25" l="1"/>
  <c r="E465" i="25" a="1"/>
  <c r="E465" i="25" s="1"/>
  <c r="C465" i="25" a="1"/>
  <c r="C465" i="25" s="1"/>
  <c r="F465" i="25" a="1"/>
  <c r="F465" i="25" s="1"/>
  <c r="D126" i="8" a="1"/>
  <c r="D126" i="8" s="1"/>
  <c r="H126" i="8" a="1"/>
  <c r="H126" i="8" s="1"/>
  <c r="G126" i="8" a="1"/>
  <c r="G126" i="8" s="1"/>
  <c r="F126" i="8" a="1"/>
  <c r="F126" i="8" s="1"/>
  <c r="A127" i="8"/>
  <c r="E126" i="8" a="1"/>
  <c r="E126" i="8" s="1"/>
  <c r="H126" i="11" a="1"/>
  <c r="H126" i="11" s="1"/>
  <c r="A127" i="11"/>
  <c r="G126" i="11" a="1"/>
  <c r="G126" i="11" s="1"/>
  <c r="F126" i="11" a="1"/>
  <c r="F126" i="11" s="1"/>
  <c r="E126" i="11" a="1"/>
  <c r="E126" i="11" s="1"/>
  <c r="D126" i="11" a="1"/>
  <c r="D126" i="11" s="1"/>
  <c r="G126" i="5" a="1"/>
  <c r="G126" i="5" s="1"/>
  <c r="A127" i="5"/>
  <c r="F126" i="5" a="1"/>
  <c r="F126" i="5" s="1"/>
  <c r="E126" i="5" a="1"/>
  <c r="E126" i="5" s="1"/>
  <c r="D126" i="5" a="1"/>
  <c r="D126" i="5" s="1"/>
  <c r="H126" i="5" a="1"/>
  <c r="H126" i="5" s="1"/>
  <c r="F126" i="13" a="1"/>
  <c r="F126" i="13" s="1"/>
  <c r="E126" i="13" a="1"/>
  <c r="E126" i="13" s="1"/>
  <c r="A127" i="13"/>
  <c r="D126" i="13" a="1"/>
  <c r="D126" i="13" s="1"/>
  <c r="H126" i="13" a="1"/>
  <c r="H126" i="13" s="1"/>
  <c r="G126" i="13" a="1"/>
  <c r="G126" i="13" s="1"/>
  <c r="F126" i="6" a="1"/>
  <c r="F126" i="6" s="1"/>
  <c r="A127" i="6"/>
  <c r="H126" i="6" a="1"/>
  <c r="H126" i="6" s="1"/>
  <c r="G126" i="6" a="1"/>
  <c r="G126" i="6" s="1"/>
  <c r="E126" i="6" a="1"/>
  <c r="E126" i="6" s="1"/>
  <c r="D126" i="6" a="1"/>
  <c r="D126" i="6" s="1"/>
  <c r="F126" i="14" a="1"/>
  <c r="F126" i="14" s="1"/>
  <c r="E126" i="14" a="1"/>
  <c r="E126" i="14" s="1"/>
  <c r="D126" i="14" a="1"/>
  <c r="D126" i="14" s="1"/>
  <c r="H126" i="14" a="1"/>
  <c r="H126" i="14" s="1"/>
  <c r="G126" i="14" a="1"/>
  <c r="G126" i="14" s="1"/>
  <c r="F259" i="25" a="1"/>
  <c r="F259" i="25" s="1"/>
  <c r="E259" i="25" a="1"/>
  <c r="E259" i="25" s="1"/>
  <c r="C259" i="25" a="1"/>
  <c r="C259" i="25" s="1"/>
  <c r="A260" i="25"/>
  <c r="F275" i="25" a="1"/>
  <c r="F275" i="25" s="1"/>
  <c r="E275" i="25" a="1"/>
  <c r="E275" i="25" s="1"/>
  <c r="C275" i="25" a="1"/>
  <c r="C275" i="25" s="1"/>
  <c r="A276" i="25"/>
  <c r="F306" i="25" a="1"/>
  <c r="F306" i="25" s="1"/>
  <c r="E306" i="25" a="1"/>
  <c r="E306" i="25" s="1"/>
  <c r="C306" i="25" a="1"/>
  <c r="C306" i="25" s="1"/>
  <c r="A307" i="25"/>
  <c r="F292" i="25" a="1"/>
  <c r="F292" i="25" s="1"/>
  <c r="E292" i="25" a="1"/>
  <c r="E292" i="25" s="1"/>
  <c r="C292" i="25" a="1"/>
  <c r="C292" i="25" s="1"/>
  <c r="A293" i="25"/>
  <c r="H129" i="9" a="1"/>
  <c r="H129" i="9" s="1"/>
  <c r="G129" i="9" a="1"/>
  <c r="G129" i="9" s="1"/>
  <c r="F129" i="9" a="1"/>
  <c r="F129" i="9" s="1"/>
  <c r="E129" i="9" a="1"/>
  <c r="E129" i="9" s="1"/>
  <c r="D129" i="9" a="1"/>
  <c r="D129" i="9" s="1"/>
  <c r="A130" i="9"/>
  <c r="A467" i="25" l="1"/>
  <c r="C466" i="25" a="1"/>
  <c r="C466" i="25" s="1"/>
  <c r="F466" i="25" a="1"/>
  <c r="F466" i="25" s="1"/>
  <c r="E466" i="25" a="1"/>
  <c r="E466" i="25" s="1"/>
  <c r="F127" i="8" a="1"/>
  <c r="F127" i="8" s="1"/>
  <c r="E127" i="8" a="1"/>
  <c r="E127" i="8" s="1"/>
  <c r="D127" i="8" a="1"/>
  <c r="D127" i="8" s="1"/>
  <c r="A128" i="8"/>
  <c r="H127" i="8" a="1"/>
  <c r="H127" i="8" s="1"/>
  <c r="G127" i="8" a="1"/>
  <c r="G127" i="8" s="1"/>
  <c r="H127" i="13" a="1"/>
  <c r="H127" i="13" s="1"/>
  <c r="G127" i="13" a="1"/>
  <c r="G127" i="13" s="1"/>
  <c r="E127" i="13" a="1"/>
  <c r="E127" i="13" s="1"/>
  <c r="A128" i="13"/>
  <c r="F127" i="13" a="1"/>
  <c r="F127" i="13" s="1"/>
  <c r="D127" i="13" a="1"/>
  <c r="D127" i="13" s="1"/>
  <c r="D127" i="6" a="1"/>
  <c r="D127" i="6" s="1"/>
  <c r="H127" i="6" a="1"/>
  <c r="H127" i="6" s="1"/>
  <c r="G127" i="6" a="1"/>
  <c r="G127" i="6" s="1"/>
  <c r="F127" i="6" a="1"/>
  <c r="F127" i="6" s="1"/>
  <c r="E127" i="6" a="1"/>
  <c r="E127" i="6" s="1"/>
  <c r="A128" i="6"/>
  <c r="H127" i="5" a="1"/>
  <c r="H127" i="5" s="1"/>
  <c r="G127" i="5" a="1"/>
  <c r="G127" i="5" s="1"/>
  <c r="F127" i="5" a="1"/>
  <c r="F127" i="5" s="1"/>
  <c r="D127" i="5" a="1"/>
  <c r="D127" i="5" s="1"/>
  <c r="A128" i="5"/>
  <c r="E127" i="5" a="1"/>
  <c r="E127" i="5" s="1"/>
  <c r="E127" i="11" a="1"/>
  <c r="E127" i="11" s="1"/>
  <c r="D127" i="11" a="1"/>
  <c r="D127" i="11" s="1"/>
  <c r="A128" i="11"/>
  <c r="G127" i="11" a="1"/>
  <c r="G127" i="11" s="1"/>
  <c r="F127" i="11" a="1"/>
  <c r="F127" i="11" s="1"/>
  <c r="H127" i="11" a="1"/>
  <c r="H127" i="11" s="1"/>
  <c r="F307" i="25" a="1"/>
  <c r="F307" i="25" s="1"/>
  <c r="E307" i="25" a="1"/>
  <c r="E307" i="25" s="1"/>
  <c r="C307" i="25" a="1"/>
  <c r="C307" i="25" s="1"/>
  <c r="A308" i="25"/>
  <c r="F276" i="25" a="1"/>
  <c r="F276" i="25" s="1"/>
  <c r="E276" i="25" a="1"/>
  <c r="E276" i="25" s="1"/>
  <c r="C276" i="25" a="1"/>
  <c r="C276" i="25" s="1"/>
  <c r="A277" i="25"/>
  <c r="F293" i="25" a="1"/>
  <c r="F293" i="25" s="1"/>
  <c r="E293" i="25" a="1"/>
  <c r="E293" i="25" s="1"/>
  <c r="C293" i="25" a="1"/>
  <c r="C293" i="25" s="1"/>
  <c r="A294" i="25"/>
  <c r="F260" i="25" a="1"/>
  <c r="F260" i="25" s="1"/>
  <c r="E260" i="25" a="1"/>
  <c r="E260" i="25" s="1"/>
  <c r="C260" i="25" a="1"/>
  <c r="C260" i="25" s="1"/>
  <c r="A261" i="25"/>
  <c r="H130" i="9" a="1"/>
  <c r="H130" i="9" s="1"/>
  <c r="G130" i="9" a="1"/>
  <c r="G130" i="9" s="1"/>
  <c r="F130" i="9" a="1"/>
  <c r="F130" i="9" s="1"/>
  <c r="E130" i="9" a="1"/>
  <c r="E130" i="9" s="1"/>
  <c r="D130" i="9" a="1"/>
  <c r="D130" i="9" s="1"/>
  <c r="A131" i="9"/>
  <c r="A469" i="25" l="1"/>
  <c r="E467" i="25" a="1"/>
  <c r="E467" i="25" s="1"/>
  <c r="C467" i="25" a="1"/>
  <c r="C467" i="25" s="1"/>
  <c r="F467" i="25" a="1"/>
  <c r="F467" i="25" s="1"/>
  <c r="H128" i="6" a="1"/>
  <c r="H128" i="6" s="1"/>
  <c r="A129" i="6"/>
  <c r="G128" i="6" a="1"/>
  <c r="G128" i="6" s="1"/>
  <c r="D128" i="6" a="1"/>
  <c r="D128" i="6" s="1"/>
  <c r="F128" i="6" a="1"/>
  <c r="F128" i="6" s="1"/>
  <c r="E128" i="6" a="1"/>
  <c r="E128" i="6" s="1"/>
  <c r="G128" i="5" a="1"/>
  <c r="G128" i="5" s="1"/>
  <c r="F128" i="5" a="1"/>
  <c r="F128" i="5" s="1"/>
  <c r="A129" i="5"/>
  <c r="E128" i="5" a="1"/>
  <c r="E128" i="5" s="1"/>
  <c r="D128" i="5" a="1"/>
  <c r="D128" i="5" s="1"/>
  <c r="H128" i="5" a="1"/>
  <c r="H128" i="5" s="1"/>
  <c r="H128" i="13" a="1"/>
  <c r="H128" i="13" s="1"/>
  <c r="A129" i="13"/>
  <c r="G128" i="13" a="1"/>
  <c r="G128" i="13" s="1"/>
  <c r="F128" i="13" a="1"/>
  <c r="F128" i="13" s="1"/>
  <c r="E128" i="13" a="1"/>
  <c r="E128" i="13" s="1"/>
  <c r="D128" i="13" a="1"/>
  <c r="D128" i="13" s="1"/>
  <c r="E128" i="8" a="1"/>
  <c r="E128" i="8" s="1"/>
  <c r="D128" i="8" a="1"/>
  <c r="D128" i="8" s="1"/>
  <c r="A129" i="8"/>
  <c r="H128" i="8" a="1"/>
  <c r="H128" i="8" s="1"/>
  <c r="G128" i="8" a="1"/>
  <c r="G128" i="8" s="1"/>
  <c r="F128" i="8" a="1"/>
  <c r="F128" i="8" s="1"/>
  <c r="F128" i="11" a="1"/>
  <c r="F128" i="11" s="1"/>
  <c r="E128" i="11" a="1"/>
  <c r="E128" i="11" s="1"/>
  <c r="G128" i="11" a="1"/>
  <c r="G128" i="11" s="1"/>
  <c r="D128" i="11" a="1"/>
  <c r="D128" i="11" s="1"/>
  <c r="H128" i="11" a="1"/>
  <c r="H128" i="11" s="1"/>
  <c r="A129" i="11"/>
  <c r="F294" i="25" a="1"/>
  <c r="F294" i="25" s="1"/>
  <c r="E294" i="25" a="1"/>
  <c r="E294" i="25" s="1"/>
  <c r="C294" i="25" a="1"/>
  <c r="C294" i="25" s="1"/>
  <c r="A295" i="25"/>
  <c r="F277" i="25" a="1"/>
  <c r="F277" i="25" s="1"/>
  <c r="E277" i="25" a="1"/>
  <c r="E277" i="25" s="1"/>
  <c r="C277" i="25" a="1"/>
  <c r="C277" i="25" s="1"/>
  <c r="A278" i="25"/>
  <c r="F261" i="25" a="1"/>
  <c r="F261" i="25" s="1"/>
  <c r="E261" i="25" a="1"/>
  <c r="E261" i="25" s="1"/>
  <c r="C261" i="25" a="1"/>
  <c r="C261" i="25" s="1"/>
  <c r="A262" i="25"/>
  <c r="F308" i="25" a="1"/>
  <c r="F308" i="25" s="1"/>
  <c r="E308" i="25" a="1"/>
  <c r="E308" i="25" s="1"/>
  <c r="C308" i="25" a="1"/>
  <c r="C308" i="25" s="1"/>
  <c r="A309" i="25"/>
  <c r="H131" i="9" a="1"/>
  <c r="H131" i="9" s="1"/>
  <c r="G131" i="9" a="1"/>
  <c r="G131" i="9" s="1"/>
  <c r="F131" i="9" a="1"/>
  <c r="F131" i="9" s="1"/>
  <c r="E131" i="9" a="1"/>
  <c r="E131" i="9" s="1"/>
  <c r="D131" i="9" a="1"/>
  <c r="D131" i="9" s="1"/>
  <c r="A132" i="9"/>
  <c r="A470" i="25" l="1"/>
  <c r="F469" i="25" a="1"/>
  <c r="F469" i="25" s="1"/>
  <c r="E469" i="25" a="1"/>
  <c r="E469" i="25" s="1"/>
  <c r="C469" i="25" a="1"/>
  <c r="C469" i="25" s="1"/>
  <c r="H129" i="11" a="1"/>
  <c r="H129" i="11" s="1"/>
  <c r="G129" i="11" a="1"/>
  <c r="G129" i="11" s="1"/>
  <c r="F129" i="11" a="1"/>
  <c r="F129" i="11" s="1"/>
  <c r="A130" i="11"/>
  <c r="E129" i="11" a="1"/>
  <c r="E129" i="11" s="1"/>
  <c r="D129" i="11" a="1"/>
  <c r="D129" i="11" s="1"/>
  <c r="G129" i="8" a="1"/>
  <c r="G129" i="8" s="1"/>
  <c r="F129" i="8" a="1"/>
  <c r="F129" i="8" s="1"/>
  <c r="E129" i="8" a="1"/>
  <c r="E129" i="8" s="1"/>
  <c r="D129" i="8" a="1"/>
  <c r="D129" i="8" s="1"/>
  <c r="H129" i="8" a="1"/>
  <c r="H129" i="8" s="1"/>
  <c r="A130" i="8"/>
  <c r="E129" i="5" a="1"/>
  <c r="E129" i="5" s="1"/>
  <c r="D129" i="5" a="1"/>
  <c r="D129" i="5" s="1"/>
  <c r="H129" i="5" a="1"/>
  <c r="H129" i="5" s="1"/>
  <c r="A130" i="5"/>
  <c r="G129" i="5" a="1"/>
  <c r="G129" i="5" s="1"/>
  <c r="F129" i="5" a="1"/>
  <c r="F129" i="5" s="1"/>
  <c r="F129" i="13" a="1"/>
  <c r="F129" i="13" s="1"/>
  <c r="E129" i="13" a="1"/>
  <c r="E129" i="13" s="1"/>
  <c r="A130" i="13"/>
  <c r="D129" i="13" a="1"/>
  <c r="D129" i="13" s="1"/>
  <c r="H129" i="13" a="1"/>
  <c r="H129" i="13" s="1"/>
  <c r="G129" i="13" a="1"/>
  <c r="G129" i="13" s="1"/>
  <c r="D129" i="6" a="1"/>
  <c r="D129" i="6" s="1"/>
  <c r="A130" i="6"/>
  <c r="H129" i="6" a="1"/>
  <c r="H129" i="6" s="1"/>
  <c r="G129" i="6" a="1"/>
  <c r="G129" i="6" s="1"/>
  <c r="F129" i="6" a="1"/>
  <c r="F129" i="6" s="1"/>
  <c r="E129" i="6" a="1"/>
  <c r="E129" i="6" s="1"/>
  <c r="F262" i="25" a="1"/>
  <c r="F262" i="25" s="1"/>
  <c r="E262" i="25" a="1"/>
  <c r="E262" i="25" s="1"/>
  <c r="C262" i="25" a="1"/>
  <c r="C262" i="25" s="1"/>
  <c r="A263" i="25"/>
  <c r="F278" i="25" a="1"/>
  <c r="F278" i="25" s="1"/>
  <c r="E278" i="25" a="1"/>
  <c r="E278" i="25" s="1"/>
  <c r="C278" i="25" a="1"/>
  <c r="C278" i="25" s="1"/>
  <c r="A279" i="25"/>
  <c r="F309" i="25" a="1"/>
  <c r="F309" i="25" s="1"/>
  <c r="E309" i="25" a="1"/>
  <c r="E309" i="25" s="1"/>
  <c r="C309" i="25" a="1"/>
  <c r="C309" i="25" s="1"/>
  <c r="A310" i="25"/>
  <c r="F295" i="25" a="1"/>
  <c r="F295" i="25" s="1"/>
  <c r="E295" i="25" a="1"/>
  <c r="E295" i="25" s="1"/>
  <c r="C295" i="25" a="1"/>
  <c r="C295" i="25" s="1"/>
  <c r="A296" i="25"/>
  <c r="A297" i="25" s="1"/>
  <c r="H132" i="9" a="1"/>
  <c r="H132" i="9" s="1"/>
  <c r="G132" i="9" a="1"/>
  <c r="G132" i="9" s="1"/>
  <c r="F132" i="9" a="1"/>
  <c r="F132" i="9" s="1"/>
  <c r="E132" i="9" a="1"/>
  <c r="E132" i="9" s="1"/>
  <c r="D132" i="9" a="1"/>
  <c r="D132" i="9" s="1"/>
  <c r="A133" i="9"/>
  <c r="A471" i="25" l="1"/>
  <c r="F470" i="25" a="1"/>
  <c r="F470" i="25" s="1"/>
  <c r="C470" i="25" a="1"/>
  <c r="C470" i="25" s="1"/>
  <c r="E470" i="25" a="1"/>
  <c r="E470" i="25" s="1"/>
  <c r="H130" i="8" a="1"/>
  <c r="H130" i="8" s="1"/>
  <c r="A131" i="8"/>
  <c r="G130" i="8" a="1"/>
  <c r="G130" i="8" s="1"/>
  <c r="F130" i="8" a="1"/>
  <c r="F130" i="8" s="1"/>
  <c r="E130" i="8" a="1"/>
  <c r="E130" i="8" s="1"/>
  <c r="D130" i="8" a="1"/>
  <c r="D130" i="8" s="1"/>
  <c r="F130" i="5" a="1"/>
  <c r="F130" i="5" s="1"/>
  <c r="E130" i="5" a="1"/>
  <c r="E130" i="5" s="1"/>
  <c r="D130" i="5" a="1"/>
  <c r="D130" i="5" s="1"/>
  <c r="A131" i="5"/>
  <c r="H130" i="5" a="1"/>
  <c r="H130" i="5" s="1"/>
  <c r="G130" i="5" a="1"/>
  <c r="G130" i="5" s="1"/>
  <c r="G130" i="11" a="1"/>
  <c r="G130" i="11" s="1"/>
  <c r="F130" i="11" a="1"/>
  <c r="F130" i="11" s="1"/>
  <c r="E130" i="11" a="1"/>
  <c r="E130" i="11" s="1"/>
  <c r="D130" i="11" a="1"/>
  <c r="D130" i="11" s="1"/>
  <c r="A131" i="11"/>
  <c r="H130" i="11" a="1"/>
  <c r="H130" i="11" s="1"/>
  <c r="D130" i="13" a="1"/>
  <c r="D130" i="13" s="1"/>
  <c r="A131" i="13"/>
  <c r="H130" i="13" a="1"/>
  <c r="H130" i="13" s="1"/>
  <c r="G130" i="13" a="1"/>
  <c r="G130" i="13" s="1"/>
  <c r="F130" i="13" a="1"/>
  <c r="F130" i="13" s="1"/>
  <c r="E130" i="13" a="1"/>
  <c r="E130" i="13" s="1"/>
  <c r="E130" i="6" a="1"/>
  <c r="E130" i="6" s="1"/>
  <c r="D130" i="6" a="1"/>
  <c r="D130" i="6" s="1"/>
  <c r="A131" i="6"/>
  <c r="H130" i="6" a="1"/>
  <c r="H130" i="6" s="1"/>
  <c r="G130" i="6" a="1"/>
  <c r="G130" i="6" s="1"/>
  <c r="F130" i="6" a="1"/>
  <c r="F130" i="6" s="1"/>
  <c r="F310" i="25" a="1"/>
  <c r="F310" i="25" s="1"/>
  <c r="E310" i="25" a="1"/>
  <c r="E310" i="25" s="1"/>
  <c r="C310" i="25" a="1"/>
  <c r="C310" i="25" s="1"/>
  <c r="A311" i="25"/>
  <c r="F279" i="25" a="1"/>
  <c r="F279" i="25" s="1"/>
  <c r="E279" i="25" a="1"/>
  <c r="E279" i="25" s="1"/>
  <c r="C279" i="25" a="1"/>
  <c r="C279" i="25" s="1"/>
  <c r="A280" i="25"/>
  <c r="F296" i="25" a="1"/>
  <c r="F296" i="25" s="1"/>
  <c r="E296" i="25" a="1"/>
  <c r="E296" i="25" s="1"/>
  <c r="C296" i="25" a="1"/>
  <c r="C296" i="25" s="1"/>
  <c r="F263" i="25" a="1"/>
  <c r="F263" i="25" s="1"/>
  <c r="E263" i="25" a="1"/>
  <c r="E263" i="25" s="1"/>
  <c r="C263" i="25" a="1"/>
  <c r="C263" i="25" s="1"/>
  <c r="H133" i="9" a="1"/>
  <c r="H133" i="9" s="1"/>
  <c r="G133" i="9" a="1"/>
  <c r="G133" i="9" s="1"/>
  <c r="F133" i="9" a="1"/>
  <c r="F133" i="9" s="1"/>
  <c r="E133" i="9" a="1"/>
  <c r="E133" i="9" s="1"/>
  <c r="D133" i="9" a="1"/>
  <c r="D133" i="9" s="1"/>
  <c r="A134" i="9"/>
  <c r="A472" i="25" l="1"/>
  <c r="F471" i="25" a="1"/>
  <c r="F471" i="25" s="1"/>
  <c r="E471" i="25" a="1"/>
  <c r="E471" i="25" s="1"/>
  <c r="C471" i="25" a="1"/>
  <c r="C471" i="25" s="1"/>
  <c r="G131" i="11" a="1"/>
  <c r="G131" i="11" s="1"/>
  <c r="A132" i="11"/>
  <c r="F131" i="11" a="1"/>
  <c r="F131" i="11" s="1"/>
  <c r="E131" i="11" a="1"/>
  <c r="E131" i="11" s="1"/>
  <c r="H131" i="11" a="1"/>
  <c r="H131" i="11" s="1"/>
  <c r="D131" i="11" a="1"/>
  <c r="D131" i="11" s="1"/>
  <c r="E131" i="5" a="1"/>
  <c r="E131" i="5" s="1"/>
  <c r="D131" i="5" a="1"/>
  <c r="D131" i="5" s="1"/>
  <c r="A132" i="5"/>
  <c r="H131" i="5" a="1"/>
  <c r="H131" i="5" s="1"/>
  <c r="G131" i="5" a="1"/>
  <c r="G131" i="5" s="1"/>
  <c r="F131" i="5" a="1"/>
  <c r="F131" i="5" s="1"/>
  <c r="F131" i="6" a="1"/>
  <c r="F131" i="6" s="1"/>
  <c r="E131" i="6" a="1"/>
  <c r="E131" i="6" s="1"/>
  <c r="A132" i="6"/>
  <c r="D131" i="6" a="1"/>
  <c r="D131" i="6" s="1"/>
  <c r="H131" i="6" a="1"/>
  <c r="H131" i="6" s="1"/>
  <c r="G131" i="6" a="1"/>
  <c r="G131" i="6" s="1"/>
  <c r="D131" i="13" a="1"/>
  <c r="D131" i="13" s="1"/>
  <c r="A132" i="13"/>
  <c r="H131" i="13" a="1"/>
  <c r="H131" i="13" s="1"/>
  <c r="G131" i="13" a="1"/>
  <c r="G131" i="13" s="1"/>
  <c r="F131" i="13" a="1"/>
  <c r="F131" i="13" s="1"/>
  <c r="E131" i="13" a="1"/>
  <c r="E131" i="13" s="1"/>
  <c r="H131" i="8" a="1"/>
  <c r="H131" i="8" s="1"/>
  <c r="G131" i="8" a="1"/>
  <c r="G131" i="8" s="1"/>
  <c r="D131" i="8" a="1"/>
  <c r="D131" i="8" s="1"/>
  <c r="F131" i="8" a="1"/>
  <c r="F131" i="8" s="1"/>
  <c r="E131" i="8" a="1"/>
  <c r="E131" i="8" s="1"/>
  <c r="A132" i="8"/>
  <c r="F297" i="25" a="1"/>
  <c r="F297" i="25" s="1"/>
  <c r="E297" i="25" a="1"/>
  <c r="E297" i="25" s="1"/>
  <c r="C297" i="25" a="1"/>
  <c r="C297" i="25" s="1"/>
  <c r="F280" i="25" a="1"/>
  <c r="F280" i="25" s="1"/>
  <c r="E280" i="25" a="1"/>
  <c r="E280" i="25" s="1"/>
  <c r="C280" i="25" a="1"/>
  <c r="C280" i="25" s="1"/>
  <c r="F311" i="25" a="1"/>
  <c r="F311" i="25" s="1"/>
  <c r="E311" i="25" a="1"/>
  <c r="E311" i="25" s="1"/>
  <c r="C311" i="25" a="1"/>
  <c r="C311" i="25" s="1"/>
  <c r="A312" i="25"/>
  <c r="H134" i="9" a="1"/>
  <c r="H134" i="9" s="1"/>
  <c r="G134" i="9" a="1"/>
  <c r="G134" i="9" s="1"/>
  <c r="F134" i="9" a="1"/>
  <c r="F134" i="9" s="1"/>
  <c r="E134" i="9" a="1"/>
  <c r="E134" i="9" s="1"/>
  <c r="D134" i="9" a="1"/>
  <c r="D134" i="9" s="1"/>
  <c r="A135" i="9"/>
  <c r="A473" i="25" l="1"/>
  <c r="F472" i="25" a="1"/>
  <c r="F472" i="25" s="1"/>
  <c r="C472" i="25" a="1"/>
  <c r="C472" i="25" s="1"/>
  <c r="E472" i="25" a="1"/>
  <c r="E472" i="25" s="1"/>
  <c r="F132" i="8" a="1"/>
  <c r="F132" i="8" s="1"/>
  <c r="A133" i="8"/>
  <c r="G132" i="8" a="1"/>
  <c r="G132" i="8" s="1"/>
  <c r="E132" i="8" a="1"/>
  <c r="E132" i="8" s="1"/>
  <c r="D132" i="8" a="1"/>
  <c r="D132" i="8" s="1"/>
  <c r="H132" i="8" a="1"/>
  <c r="H132" i="8" s="1"/>
  <c r="D132" i="6" a="1"/>
  <c r="D132" i="6" s="1"/>
  <c r="A133" i="6"/>
  <c r="H132" i="6" a="1"/>
  <c r="H132" i="6" s="1"/>
  <c r="G132" i="6" a="1"/>
  <c r="G132" i="6" s="1"/>
  <c r="F132" i="6" a="1"/>
  <c r="F132" i="6" s="1"/>
  <c r="E132" i="6" a="1"/>
  <c r="E132" i="6" s="1"/>
  <c r="E132" i="5" a="1"/>
  <c r="E132" i="5" s="1"/>
  <c r="A133" i="5"/>
  <c r="D132" i="5" a="1"/>
  <c r="D132" i="5" s="1"/>
  <c r="H132" i="5" a="1"/>
  <c r="H132" i="5" s="1"/>
  <c r="G132" i="5" a="1"/>
  <c r="G132" i="5" s="1"/>
  <c r="F132" i="5" a="1"/>
  <c r="F132" i="5" s="1"/>
  <c r="H132" i="13" a="1"/>
  <c r="H132" i="13" s="1"/>
  <c r="G132" i="13" a="1"/>
  <c r="G132" i="13" s="1"/>
  <c r="F132" i="13" a="1"/>
  <c r="F132" i="13" s="1"/>
  <c r="A133" i="13"/>
  <c r="E132" i="13" a="1"/>
  <c r="E132" i="13" s="1"/>
  <c r="D132" i="13" a="1"/>
  <c r="D132" i="13" s="1"/>
  <c r="H132" i="11" a="1"/>
  <c r="H132" i="11" s="1"/>
  <c r="A133" i="11"/>
  <c r="G132" i="11" a="1"/>
  <c r="G132" i="11" s="1"/>
  <c r="F132" i="11" a="1"/>
  <c r="F132" i="11" s="1"/>
  <c r="E132" i="11" a="1"/>
  <c r="E132" i="11" s="1"/>
  <c r="D132" i="11" a="1"/>
  <c r="D132" i="11" s="1"/>
  <c r="F312" i="25" a="1"/>
  <c r="F312" i="25" s="1"/>
  <c r="E312" i="25" a="1"/>
  <c r="E312" i="25" s="1"/>
  <c r="C312" i="25" a="1"/>
  <c r="C312" i="25" s="1"/>
  <c r="A313" i="25"/>
  <c r="H135" i="9" a="1"/>
  <c r="H135" i="9" s="1"/>
  <c r="G135" i="9" a="1"/>
  <c r="G135" i="9" s="1"/>
  <c r="F135" i="9" a="1"/>
  <c r="F135" i="9" s="1"/>
  <c r="E135" i="9" a="1"/>
  <c r="E135" i="9" s="1"/>
  <c r="D135" i="9" a="1"/>
  <c r="D135" i="9" s="1"/>
  <c r="A474" i="25" l="1"/>
  <c r="F473" i="25" a="1"/>
  <c r="F473" i="25" s="1"/>
  <c r="E473" i="25" a="1"/>
  <c r="E473" i="25" s="1"/>
  <c r="C473" i="25" a="1"/>
  <c r="C473" i="25" s="1"/>
  <c r="E133" i="13" a="1"/>
  <c r="E133" i="13" s="1"/>
  <c r="H133" i="13" a="1"/>
  <c r="H133" i="13" s="1"/>
  <c r="G133" i="13" a="1"/>
  <c r="G133" i="13" s="1"/>
  <c r="F133" i="13" a="1"/>
  <c r="F133" i="13" s="1"/>
  <c r="A134" i="13"/>
  <c r="D133" i="13" a="1"/>
  <c r="D133" i="13" s="1"/>
  <c r="H133" i="11" a="1"/>
  <c r="H133" i="11" s="1"/>
  <c r="G133" i="11" a="1"/>
  <c r="G133" i="11" s="1"/>
  <c r="A134" i="11"/>
  <c r="D133" i="11" a="1"/>
  <c r="D133" i="11" s="1"/>
  <c r="F133" i="11" a="1"/>
  <c r="F133" i="11" s="1"/>
  <c r="E133" i="11" a="1"/>
  <c r="E133" i="11" s="1"/>
  <c r="E133" i="5" a="1"/>
  <c r="E133" i="5" s="1"/>
  <c r="A134" i="5"/>
  <c r="D133" i="5" a="1"/>
  <c r="D133" i="5" s="1"/>
  <c r="G133" i="5" a="1"/>
  <c r="G133" i="5" s="1"/>
  <c r="H133" i="5" a="1"/>
  <c r="H133" i="5" s="1"/>
  <c r="F133" i="5" a="1"/>
  <c r="F133" i="5" s="1"/>
  <c r="F133" i="6" a="1"/>
  <c r="F133" i="6" s="1"/>
  <c r="E133" i="6" a="1"/>
  <c r="E133" i="6" s="1"/>
  <c r="A134" i="6"/>
  <c r="H133" i="6" a="1"/>
  <c r="H133" i="6" s="1"/>
  <c r="D133" i="6" a="1"/>
  <c r="D133" i="6" s="1"/>
  <c r="G133" i="6" a="1"/>
  <c r="G133" i="6" s="1"/>
  <c r="D133" i="8" a="1"/>
  <c r="D133" i="8" s="1"/>
  <c r="A134" i="8"/>
  <c r="H133" i="8" a="1"/>
  <c r="H133" i="8" s="1"/>
  <c r="G133" i="8" a="1"/>
  <c r="G133" i="8" s="1"/>
  <c r="F133" i="8" a="1"/>
  <c r="F133" i="8" s="1"/>
  <c r="E133" i="8" a="1"/>
  <c r="E133" i="8" s="1"/>
  <c r="F313" i="25" a="1"/>
  <c r="F313" i="25" s="1"/>
  <c r="E313" i="25" a="1"/>
  <c r="E313" i="25" s="1"/>
  <c r="C313" i="25" a="1"/>
  <c r="C313" i="25" s="1"/>
  <c r="A314" i="25"/>
  <c r="F474" i="25" l="1" a="1"/>
  <c r="F474" i="25" s="1"/>
  <c r="A475" i="25"/>
  <c r="C474" i="25" a="1"/>
  <c r="C474" i="25" s="1"/>
  <c r="E474" i="25" a="1"/>
  <c r="E474" i="25" s="1"/>
  <c r="G134" i="13" a="1"/>
  <c r="G134" i="13" s="1"/>
  <c r="A135" i="13"/>
  <c r="F134" i="13" a="1"/>
  <c r="F134" i="13" s="1"/>
  <c r="E134" i="13" a="1"/>
  <c r="E134" i="13" s="1"/>
  <c r="D134" i="13" a="1"/>
  <c r="D134" i="13" s="1"/>
  <c r="H134" i="13" a="1"/>
  <c r="H134" i="13" s="1"/>
  <c r="E134" i="6" a="1"/>
  <c r="E134" i="6" s="1"/>
  <c r="D134" i="6" a="1"/>
  <c r="D134" i="6" s="1"/>
  <c r="A135" i="6"/>
  <c r="G134" i="6" a="1"/>
  <c r="G134" i="6" s="1"/>
  <c r="F134" i="6" a="1"/>
  <c r="F134" i="6" s="1"/>
  <c r="H134" i="6" a="1"/>
  <c r="H134" i="6" s="1"/>
  <c r="H134" i="11" a="1"/>
  <c r="H134" i="11" s="1"/>
  <c r="A135" i="11"/>
  <c r="G134" i="11" a="1"/>
  <c r="G134" i="11" s="1"/>
  <c r="F134" i="11" a="1"/>
  <c r="F134" i="11" s="1"/>
  <c r="E134" i="11" a="1"/>
  <c r="E134" i="11" s="1"/>
  <c r="D134" i="11" a="1"/>
  <c r="D134" i="11" s="1"/>
  <c r="H134" i="8" a="1"/>
  <c r="H134" i="8" s="1"/>
  <c r="G134" i="8" a="1"/>
  <c r="G134" i="8" s="1"/>
  <c r="D134" i="8" a="1"/>
  <c r="D134" i="8" s="1"/>
  <c r="F134" i="8" a="1"/>
  <c r="F134" i="8" s="1"/>
  <c r="A135" i="8"/>
  <c r="E134" i="8" a="1"/>
  <c r="E134" i="8" s="1"/>
  <c r="F134" i="5" a="1"/>
  <c r="F134" i="5" s="1"/>
  <c r="A135" i="5"/>
  <c r="E134" i="5" a="1"/>
  <c r="E134" i="5" s="1"/>
  <c r="D134" i="5" a="1"/>
  <c r="D134" i="5" s="1"/>
  <c r="H134" i="5" a="1"/>
  <c r="H134" i="5" s="1"/>
  <c r="G134" i="5" a="1"/>
  <c r="G134" i="5" s="1"/>
  <c r="F314" i="25" a="1"/>
  <c r="F314" i="25" s="1"/>
  <c r="E314" i="25" a="1"/>
  <c r="E314" i="25" s="1"/>
  <c r="C314" i="25" a="1"/>
  <c r="C314" i="25" s="1"/>
  <c r="A476" i="25" l="1"/>
  <c r="F475" i="25" a="1"/>
  <c r="F475" i="25" s="1"/>
  <c r="E475" i="25" a="1"/>
  <c r="E475" i="25" s="1"/>
  <c r="C475" i="25" a="1"/>
  <c r="C475" i="25" s="1"/>
  <c r="H135" i="8" a="1"/>
  <c r="H135" i="8" s="1"/>
  <c r="A136" i="8"/>
  <c r="E135" i="8" a="1"/>
  <c r="E135" i="8" s="1"/>
  <c r="G135" i="8" a="1"/>
  <c r="G135" i="8" s="1"/>
  <c r="F135" i="8" a="1"/>
  <c r="F135" i="8" s="1"/>
  <c r="D135" i="8" a="1"/>
  <c r="D135" i="8" s="1"/>
  <c r="F135" i="6" a="1"/>
  <c r="F135" i="6" s="1"/>
  <c r="E135" i="6" a="1"/>
  <c r="E135" i="6" s="1"/>
  <c r="D135" i="6" a="1"/>
  <c r="D135" i="6" s="1"/>
  <c r="H135" i="6" a="1"/>
  <c r="H135" i="6" s="1"/>
  <c r="G135" i="6" a="1"/>
  <c r="G135" i="6" s="1"/>
  <c r="A136" i="6"/>
  <c r="E135" i="5" a="1"/>
  <c r="E135" i="5" s="1"/>
  <c r="D135" i="5" a="1"/>
  <c r="D135" i="5" s="1"/>
  <c r="H135" i="5" a="1"/>
  <c r="H135" i="5" s="1"/>
  <c r="G135" i="5" a="1"/>
  <c r="G135" i="5" s="1"/>
  <c r="A136" i="5"/>
  <c r="F135" i="5" a="1"/>
  <c r="F135" i="5" s="1"/>
  <c r="G135" i="11" a="1"/>
  <c r="G135" i="11" s="1"/>
  <c r="E135" i="11" a="1"/>
  <c r="E135" i="11" s="1"/>
  <c r="F135" i="11" a="1"/>
  <c r="F135" i="11" s="1"/>
  <c r="A136" i="11"/>
  <c r="D135" i="11" a="1"/>
  <c r="D135" i="11" s="1"/>
  <c r="H135" i="11" a="1"/>
  <c r="H135" i="11" s="1"/>
  <c r="D135" i="13" a="1"/>
  <c r="D135" i="13" s="1"/>
  <c r="H135" i="13" a="1"/>
  <c r="H135" i="13" s="1"/>
  <c r="A136" i="13"/>
  <c r="G135" i="13" a="1"/>
  <c r="G135" i="13" s="1"/>
  <c r="F135" i="13" a="1"/>
  <c r="F135" i="13" s="1"/>
  <c r="E135" i="13" a="1"/>
  <c r="E135" i="13" s="1"/>
  <c r="A477" i="25" l="1"/>
  <c r="F476" i="25" a="1"/>
  <c r="F476" i="25" s="1"/>
  <c r="C476" i="25" a="1"/>
  <c r="C476" i="25" s="1"/>
  <c r="E476" i="25" a="1"/>
  <c r="E476" i="25" s="1"/>
  <c r="G136" i="6" a="1"/>
  <c r="G136" i="6" s="1"/>
  <c r="H136" i="6" a="1"/>
  <c r="H136" i="6" s="1"/>
  <c r="F136" i="6" a="1"/>
  <c r="F136" i="6" s="1"/>
  <c r="D136" i="6" a="1"/>
  <c r="D136" i="6" s="1"/>
  <c r="E136" i="6" a="1"/>
  <c r="E136" i="6" s="1"/>
  <c r="A137" i="6"/>
  <c r="H136" i="5" a="1"/>
  <c r="H136" i="5" s="1"/>
  <c r="A137" i="5"/>
  <c r="G136" i="5" a="1"/>
  <c r="G136" i="5" s="1"/>
  <c r="F136" i="5" a="1"/>
  <c r="F136" i="5" s="1"/>
  <c r="E136" i="5" a="1"/>
  <c r="E136" i="5" s="1"/>
  <c r="D136" i="5" a="1"/>
  <c r="D136" i="5" s="1"/>
  <c r="E136" i="11" a="1"/>
  <c r="E136" i="11" s="1"/>
  <c r="A137" i="11"/>
  <c r="D136" i="11" a="1"/>
  <c r="D136" i="11" s="1"/>
  <c r="G136" i="11" a="1"/>
  <c r="G136" i="11" s="1"/>
  <c r="H136" i="11" a="1"/>
  <c r="H136" i="11" s="1"/>
  <c r="F136" i="11" a="1"/>
  <c r="F136" i="11" s="1"/>
  <c r="D136" i="13" a="1"/>
  <c r="D136" i="13" s="1"/>
  <c r="A137" i="13"/>
  <c r="H136" i="13" a="1"/>
  <c r="H136" i="13" s="1"/>
  <c r="F136" i="13" a="1"/>
  <c r="F136" i="13" s="1"/>
  <c r="E136" i="13" a="1"/>
  <c r="E136" i="13" s="1"/>
  <c r="G136" i="13" a="1"/>
  <c r="G136" i="13" s="1"/>
  <c r="E136" i="8" a="1"/>
  <c r="E136" i="8" s="1"/>
  <c r="H136" i="8" a="1"/>
  <c r="H136" i="8" s="1"/>
  <c r="A137" i="8"/>
  <c r="G136" i="8" a="1"/>
  <c r="G136" i="8" s="1"/>
  <c r="F136" i="8" a="1"/>
  <c r="F136" i="8" s="1"/>
  <c r="D136" i="8" a="1"/>
  <c r="D136" i="8" s="1"/>
  <c r="A478" i="25" l="1"/>
  <c r="F477" i="25" a="1"/>
  <c r="F477" i="25" s="1"/>
  <c r="E477" i="25" a="1"/>
  <c r="E477" i="25" s="1"/>
  <c r="C477" i="25" a="1"/>
  <c r="C477" i="25" s="1"/>
  <c r="H137" i="6" a="1"/>
  <c r="H137" i="6" s="1"/>
  <c r="A138" i="6"/>
  <c r="G137" i="6" a="1"/>
  <c r="G137" i="6" s="1"/>
  <c r="F137" i="6" a="1"/>
  <c r="F137" i="6" s="1"/>
  <c r="D137" i="6" a="1"/>
  <c r="D137" i="6" s="1"/>
  <c r="E137" i="6" a="1"/>
  <c r="E137" i="6" s="1"/>
  <c r="D137" i="8" a="1"/>
  <c r="D137" i="8" s="1"/>
  <c r="A138" i="8"/>
  <c r="H137" i="8" a="1"/>
  <c r="H137" i="8" s="1"/>
  <c r="G137" i="8" a="1"/>
  <c r="G137" i="8" s="1"/>
  <c r="F137" i="8" a="1"/>
  <c r="F137" i="8" s="1"/>
  <c r="E137" i="8" a="1"/>
  <c r="E137" i="8" s="1"/>
  <c r="E137" i="13" a="1"/>
  <c r="E137" i="13" s="1"/>
  <c r="A138" i="13"/>
  <c r="D137" i="13" a="1"/>
  <c r="D137" i="13" s="1"/>
  <c r="H137" i="13" a="1"/>
  <c r="H137" i="13" s="1"/>
  <c r="G137" i="13" a="1"/>
  <c r="G137" i="13" s="1"/>
  <c r="F137" i="13" a="1"/>
  <c r="F137" i="13" s="1"/>
  <c r="G137" i="11" a="1"/>
  <c r="G137" i="11" s="1"/>
  <c r="D137" i="11" a="1"/>
  <c r="D137" i="11" s="1"/>
  <c r="A138" i="11"/>
  <c r="F137" i="11" a="1"/>
  <c r="F137" i="11" s="1"/>
  <c r="E137" i="11" a="1"/>
  <c r="E137" i="11" s="1"/>
  <c r="H137" i="11" a="1"/>
  <c r="H137" i="11" s="1"/>
  <c r="F137" i="5" a="1"/>
  <c r="F137" i="5" s="1"/>
  <c r="E137" i="5" a="1"/>
  <c r="E137" i="5" s="1"/>
  <c r="D137" i="5" a="1"/>
  <c r="D137" i="5" s="1"/>
  <c r="A138" i="5"/>
  <c r="H137" i="5" a="1"/>
  <c r="H137" i="5" s="1"/>
  <c r="G137" i="5" a="1"/>
  <c r="G137" i="5" s="1"/>
  <c r="A479" i="25" l="1"/>
  <c r="F478" i="25" a="1"/>
  <c r="F478" i="25" s="1"/>
  <c r="C478" i="25" a="1"/>
  <c r="C478" i="25" s="1"/>
  <c r="E478" i="25" a="1"/>
  <c r="E478" i="25" s="1"/>
  <c r="E138" i="5" a="1"/>
  <c r="E138" i="5" s="1"/>
  <c r="D138" i="5" a="1"/>
  <c r="D138" i="5" s="1"/>
  <c r="H138" i="5" a="1"/>
  <c r="H138" i="5" s="1"/>
  <c r="A139" i="5"/>
  <c r="G138" i="5" a="1"/>
  <c r="G138" i="5" s="1"/>
  <c r="F138" i="5" a="1"/>
  <c r="F138" i="5" s="1"/>
  <c r="F138" i="11" a="1"/>
  <c r="F138" i="11" s="1"/>
  <c r="H138" i="11" a="1"/>
  <c r="H138" i="11" s="1"/>
  <c r="E138" i="11" a="1"/>
  <c r="E138" i="11" s="1"/>
  <c r="D138" i="11" a="1"/>
  <c r="D138" i="11" s="1"/>
  <c r="A139" i="11"/>
  <c r="G138" i="11" a="1"/>
  <c r="G138" i="11" s="1"/>
  <c r="G138" i="13" a="1"/>
  <c r="G138" i="13" s="1"/>
  <c r="A139" i="13"/>
  <c r="F138" i="13" a="1"/>
  <c r="F138" i="13" s="1"/>
  <c r="E138" i="13" a="1"/>
  <c r="E138" i="13" s="1"/>
  <c r="D138" i="13" a="1"/>
  <c r="D138" i="13" s="1"/>
  <c r="H138" i="13" a="1"/>
  <c r="H138" i="13" s="1"/>
  <c r="D138" i="8" a="1"/>
  <c r="D138" i="8" s="1"/>
  <c r="H138" i="8" a="1"/>
  <c r="H138" i="8" s="1"/>
  <c r="G138" i="8" a="1"/>
  <c r="G138" i="8" s="1"/>
  <c r="F138" i="8" a="1"/>
  <c r="F138" i="8" s="1"/>
  <c r="A139" i="8"/>
  <c r="E138" i="8" a="1"/>
  <c r="E138" i="8" s="1"/>
  <c r="H138" i="6" a="1"/>
  <c r="H138" i="6" s="1"/>
  <c r="G138" i="6" a="1"/>
  <c r="G138" i="6" s="1"/>
  <c r="F138" i="6" a="1"/>
  <c r="F138" i="6" s="1"/>
  <c r="E138" i="6" a="1"/>
  <c r="E138" i="6" s="1"/>
  <c r="D138" i="6" a="1"/>
  <c r="D138" i="6" s="1"/>
  <c r="A480" i="25" l="1"/>
  <c r="F479" i="25" a="1"/>
  <c r="F479" i="25" s="1"/>
  <c r="E479" i="25" a="1"/>
  <c r="E479" i="25" s="1"/>
  <c r="C479" i="25" a="1"/>
  <c r="C479" i="25" s="1"/>
  <c r="E139" i="8" a="1"/>
  <c r="E139" i="8" s="1"/>
  <c r="A140" i="8"/>
  <c r="G139" i="8" a="1"/>
  <c r="G139" i="8" s="1"/>
  <c r="F139" i="8" a="1"/>
  <c r="F139" i="8" s="1"/>
  <c r="D139" i="8" a="1"/>
  <c r="D139" i="8" s="1"/>
  <c r="H139" i="8" a="1"/>
  <c r="H139" i="8" s="1"/>
  <c r="G139" i="11" a="1"/>
  <c r="G139" i="11" s="1"/>
  <c r="F139" i="11" a="1"/>
  <c r="F139" i="11" s="1"/>
  <c r="E139" i="11" a="1"/>
  <c r="E139" i="11" s="1"/>
  <c r="D139" i="11" a="1"/>
  <c r="D139" i="11" s="1"/>
  <c r="H139" i="11" a="1"/>
  <c r="H139" i="11" s="1"/>
  <c r="A140" i="11"/>
  <c r="H139" i="5" a="1"/>
  <c r="H139" i="5" s="1"/>
  <c r="G139" i="5" a="1"/>
  <c r="G139" i="5" s="1"/>
  <c r="A140" i="5"/>
  <c r="F139" i="5" a="1"/>
  <c r="F139" i="5" s="1"/>
  <c r="E139" i="5" a="1"/>
  <c r="E139" i="5" s="1"/>
  <c r="D139" i="5" a="1"/>
  <c r="D139" i="5" s="1"/>
  <c r="E139" i="13" a="1"/>
  <c r="E139" i="13" s="1"/>
  <c r="D139" i="13" a="1"/>
  <c r="D139" i="13" s="1"/>
  <c r="H139" i="13" a="1"/>
  <c r="H139" i="13" s="1"/>
  <c r="A140" i="13"/>
  <c r="G139" i="13" a="1"/>
  <c r="G139" i="13" s="1"/>
  <c r="F139" i="13" a="1"/>
  <c r="F139" i="13" s="1"/>
  <c r="F480" i="25" l="1" a="1"/>
  <c r="F480" i="25" s="1"/>
  <c r="A481" i="25"/>
  <c r="C480" i="25" a="1"/>
  <c r="C480" i="25" s="1"/>
  <c r="E480" i="25" a="1"/>
  <c r="E480" i="25" s="1"/>
  <c r="G140" i="11" a="1"/>
  <c r="G140" i="11" s="1"/>
  <c r="A141" i="11"/>
  <c r="F140" i="11" a="1"/>
  <c r="F140" i="11" s="1"/>
  <c r="E140" i="11" a="1"/>
  <c r="E140" i="11" s="1"/>
  <c r="D140" i="11" a="1"/>
  <c r="D140" i="11" s="1"/>
  <c r="H140" i="11" a="1"/>
  <c r="H140" i="11" s="1"/>
  <c r="E140" i="13" a="1"/>
  <c r="E140" i="13" s="1"/>
  <c r="D140" i="13" a="1"/>
  <c r="D140" i="13" s="1"/>
  <c r="G140" i="13" a="1"/>
  <c r="G140" i="13" s="1"/>
  <c r="A141" i="13"/>
  <c r="H140" i="13" a="1"/>
  <c r="H140" i="13" s="1"/>
  <c r="F140" i="13" a="1"/>
  <c r="F140" i="13" s="1"/>
  <c r="F140" i="5" a="1"/>
  <c r="F140" i="5" s="1"/>
  <c r="D140" i="5" a="1"/>
  <c r="D140" i="5" s="1"/>
  <c r="E140" i="5" a="1"/>
  <c r="E140" i="5" s="1"/>
  <c r="A141" i="5"/>
  <c r="H140" i="5" a="1"/>
  <c r="H140" i="5" s="1"/>
  <c r="G140" i="5" a="1"/>
  <c r="G140" i="5" s="1"/>
  <c r="D140" i="8" a="1"/>
  <c r="D140" i="8" s="1"/>
  <c r="A141" i="8"/>
  <c r="H140" i="8" a="1"/>
  <c r="H140" i="8" s="1"/>
  <c r="G140" i="8" a="1"/>
  <c r="G140" i="8" s="1"/>
  <c r="F140" i="8" a="1"/>
  <c r="F140" i="8" s="1"/>
  <c r="E140" i="8" a="1"/>
  <c r="E140" i="8" s="1"/>
  <c r="A482" i="25" l="1"/>
  <c r="F481" i="25" a="1"/>
  <c r="F481" i="25" s="1"/>
  <c r="E481" i="25" a="1"/>
  <c r="E481" i="25" s="1"/>
  <c r="C481" i="25" a="1"/>
  <c r="C481" i="25" s="1"/>
  <c r="H141" i="5" a="1"/>
  <c r="H141" i="5" s="1"/>
  <c r="G141" i="5" a="1"/>
  <c r="G141" i="5" s="1"/>
  <c r="F141" i="5" a="1"/>
  <c r="F141" i="5" s="1"/>
  <c r="E141" i="5" a="1"/>
  <c r="E141" i="5" s="1"/>
  <c r="D141" i="5" a="1"/>
  <c r="D141" i="5" s="1"/>
  <c r="E141" i="13" a="1"/>
  <c r="E141" i="13" s="1"/>
  <c r="H141" i="13" a="1"/>
  <c r="H141" i="13" s="1"/>
  <c r="G141" i="13" a="1"/>
  <c r="G141" i="13" s="1"/>
  <c r="F141" i="13" a="1"/>
  <c r="F141" i="13" s="1"/>
  <c r="A142" i="13"/>
  <c r="D141" i="13" a="1"/>
  <c r="D141" i="13" s="1"/>
  <c r="F141" i="8" a="1"/>
  <c r="F141" i="8" s="1"/>
  <c r="E141" i="8" a="1"/>
  <c r="E141" i="8" s="1"/>
  <c r="D141" i="8" a="1"/>
  <c r="D141" i="8" s="1"/>
  <c r="A142" i="8"/>
  <c r="H141" i="8" a="1"/>
  <c r="H141" i="8" s="1"/>
  <c r="G141" i="8" a="1"/>
  <c r="G141" i="8" s="1"/>
  <c r="G141" i="11" a="1"/>
  <c r="G141" i="11" s="1"/>
  <c r="F141" i="11" a="1"/>
  <c r="F141" i="11" s="1"/>
  <c r="E141" i="11" a="1"/>
  <c r="E141" i="11" s="1"/>
  <c r="D141" i="11" a="1"/>
  <c r="D141" i="11" s="1"/>
  <c r="A142" i="11"/>
  <c r="H141" i="11" a="1"/>
  <c r="H141" i="11" s="1"/>
  <c r="A483" i="25" l="1"/>
  <c r="F482" i="25" a="1"/>
  <c r="F482" i="25" s="1"/>
  <c r="C482" i="25" a="1"/>
  <c r="C482" i="25" s="1"/>
  <c r="E482" i="25" a="1"/>
  <c r="E482" i="25" s="1"/>
  <c r="G142" i="11" a="1"/>
  <c r="G142" i="11" s="1"/>
  <c r="F142" i="11" a="1"/>
  <c r="F142" i="11" s="1"/>
  <c r="D142" i="11" a="1"/>
  <c r="D142" i="11" s="1"/>
  <c r="E142" i="11" a="1"/>
  <c r="E142" i="11" s="1"/>
  <c r="A143" i="11"/>
  <c r="H142" i="11" a="1"/>
  <c r="H142" i="11" s="1"/>
  <c r="H142" i="13" a="1"/>
  <c r="H142" i="13" s="1"/>
  <c r="G142" i="13" a="1"/>
  <c r="G142" i="13" s="1"/>
  <c r="D142" i="13" a="1"/>
  <c r="D142" i="13" s="1"/>
  <c r="F142" i="13" a="1"/>
  <c r="F142" i="13" s="1"/>
  <c r="E142" i="13" a="1"/>
  <c r="E142" i="13" s="1"/>
  <c r="F142" i="8" a="1"/>
  <c r="F142" i="8" s="1"/>
  <c r="E142" i="8" a="1"/>
  <c r="E142" i="8" s="1"/>
  <c r="D142" i="8" a="1"/>
  <c r="D142" i="8" s="1"/>
  <c r="G142" i="8" a="1"/>
  <c r="G142" i="8" s="1"/>
  <c r="A143" i="8"/>
  <c r="H142" i="8" a="1"/>
  <c r="H142" i="8" s="1"/>
  <c r="A484" i="25" l="1"/>
  <c r="F483" i="25" a="1"/>
  <c r="F483" i="25" s="1"/>
  <c r="E483" i="25" a="1"/>
  <c r="E483" i="25" s="1"/>
  <c r="C483" i="25" a="1"/>
  <c r="C483" i="25" s="1"/>
  <c r="G143" i="11" a="1"/>
  <c r="G143" i="11" s="1"/>
  <c r="F143" i="11" a="1"/>
  <c r="F143" i="11" s="1"/>
  <c r="E143" i="11" a="1"/>
  <c r="E143" i="11" s="1"/>
  <c r="D143" i="11" a="1"/>
  <c r="D143" i="11" s="1"/>
  <c r="A144" i="11"/>
  <c r="H143" i="11" a="1"/>
  <c r="H143" i="11" s="1"/>
  <c r="F143" i="8" a="1"/>
  <c r="F143" i="8" s="1"/>
  <c r="D143" i="8" a="1"/>
  <c r="D143" i="8" s="1"/>
  <c r="A144" i="8"/>
  <c r="E143" i="8" a="1"/>
  <c r="E143" i="8" s="1"/>
  <c r="H143" i="8" a="1"/>
  <c r="H143" i="8" s="1"/>
  <c r="G143" i="8" a="1"/>
  <c r="G143" i="8" s="1"/>
  <c r="A486" i="25" l="1"/>
  <c r="F484" i="25" a="1"/>
  <c r="F484" i="25" s="1"/>
  <c r="C484" i="25" a="1"/>
  <c r="C484" i="25" s="1"/>
  <c r="E484" i="25" a="1"/>
  <c r="E484" i="25" s="1"/>
  <c r="F144" i="11" a="1"/>
  <c r="F144" i="11" s="1"/>
  <c r="E144" i="11" a="1"/>
  <c r="E144" i="11" s="1"/>
  <c r="D144" i="11" a="1"/>
  <c r="D144" i="11" s="1"/>
  <c r="A145" i="11"/>
  <c r="G144" i="11" a="1"/>
  <c r="G144" i="11" s="1"/>
  <c r="H144" i="11" a="1"/>
  <c r="H144" i="11" s="1"/>
  <c r="G144" i="8" a="1"/>
  <c r="G144" i="8" s="1"/>
  <c r="E144" i="8" a="1"/>
  <c r="E144" i="8" s="1"/>
  <c r="F144" i="8" a="1"/>
  <c r="F144" i="8" s="1"/>
  <c r="D144" i="8" a="1"/>
  <c r="D144" i="8" s="1"/>
  <c r="H144" i="8" a="1"/>
  <c r="H144" i="8" s="1"/>
  <c r="A145" i="8"/>
  <c r="F486" i="25" l="1" a="1"/>
  <c r="F486" i="25" s="1"/>
  <c r="A487" i="25"/>
  <c r="E486" i="25" a="1"/>
  <c r="E486" i="25" s="1"/>
  <c r="C486" i="25" a="1"/>
  <c r="C486" i="25" s="1"/>
  <c r="H145" i="11" a="1"/>
  <c r="H145" i="11" s="1"/>
  <c r="F145" i="11" a="1"/>
  <c r="F145" i="11" s="1"/>
  <c r="E145" i="11" a="1"/>
  <c r="E145" i="11" s="1"/>
  <c r="D145" i="11" a="1"/>
  <c r="D145" i="11" s="1"/>
  <c r="G145" i="11" a="1"/>
  <c r="G145" i="11" s="1"/>
  <c r="A146" i="11"/>
  <c r="G145" i="8" a="1"/>
  <c r="G145" i="8" s="1"/>
  <c r="F145" i="8" a="1"/>
  <c r="F145" i="8" s="1"/>
  <c r="A146" i="8"/>
  <c r="E145" i="8" a="1"/>
  <c r="E145" i="8" s="1"/>
  <c r="H145" i="8" a="1"/>
  <c r="H145" i="8" s="1"/>
  <c r="D145" i="8" a="1"/>
  <c r="D145" i="8" s="1"/>
  <c r="A488" i="25" l="1"/>
  <c r="E487" i="25" a="1"/>
  <c r="E487" i="25" s="1"/>
  <c r="F487" i="25" a="1"/>
  <c r="F487" i="25" s="1"/>
  <c r="C487" i="25" a="1"/>
  <c r="C487" i="25" s="1"/>
  <c r="H146" i="11" a="1"/>
  <c r="H146" i="11" s="1"/>
  <c r="F146" i="11" a="1"/>
  <c r="F146" i="11" s="1"/>
  <c r="G146" i="11" a="1"/>
  <c r="G146" i="11" s="1"/>
  <c r="E146" i="11" a="1"/>
  <c r="E146" i="11" s="1"/>
  <c r="D146" i="11" a="1"/>
  <c r="D146" i="11" s="1"/>
  <c r="A147" i="11"/>
  <c r="G146" i="8" a="1"/>
  <c r="G146" i="8" s="1"/>
  <c r="D146" i="8" a="1"/>
  <c r="D146" i="8" s="1"/>
  <c r="A147" i="8"/>
  <c r="F146" i="8" a="1"/>
  <c r="F146" i="8" s="1"/>
  <c r="E146" i="8" a="1"/>
  <c r="E146" i="8" s="1"/>
  <c r="H146" i="8" a="1"/>
  <c r="H146" i="8" s="1"/>
  <c r="A489" i="25" l="1"/>
  <c r="F488" i="25" a="1"/>
  <c r="F488" i="25" s="1"/>
  <c r="E488" i="25" a="1"/>
  <c r="E488" i="25" s="1"/>
  <c r="C488" i="25" a="1"/>
  <c r="C488" i="25" s="1"/>
  <c r="H147" i="11" a="1"/>
  <c r="H147" i="11" s="1"/>
  <c r="F147" i="11" a="1"/>
  <c r="F147" i="11" s="1"/>
  <c r="E147" i="11" a="1"/>
  <c r="E147" i="11" s="1"/>
  <c r="D147" i="11" a="1"/>
  <c r="D147" i="11" s="1"/>
  <c r="G147" i="11" a="1"/>
  <c r="G147" i="11" s="1"/>
  <c r="A148" i="11"/>
  <c r="G147" i="8" a="1"/>
  <c r="G147" i="8" s="1"/>
  <c r="F147" i="8" a="1"/>
  <c r="F147" i="8" s="1"/>
  <c r="E147" i="8" a="1"/>
  <c r="E147" i="8" s="1"/>
  <c r="D147" i="8" a="1"/>
  <c r="D147" i="8" s="1"/>
  <c r="H147" i="8" a="1"/>
  <c r="H147" i="8" s="1"/>
  <c r="A148" i="8"/>
  <c r="A490" i="25" l="1"/>
  <c r="E489" i="25" a="1"/>
  <c r="E489" i="25" s="1"/>
  <c r="F489" i="25" a="1"/>
  <c r="F489" i="25" s="1"/>
  <c r="C489" i="25" a="1"/>
  <c r="C489" i="25" s="1"/>
  <c r="G148" i="11" a="1"/>
  <c r="G148" i="11" s="1"/>
  <c r="F148" i="11" a="1"/>
  <c r="F148" i="11" s="1"/>
  <c r="E148" i="11" a="1"/>
  <c r="E148" i="11" s="1"/>
  <c r="H148" i="11" a="1"/>
  <c r="H148" i="11" s="1"/>
  <c r="D148" i="11" a="1"/>
  <c r="D148" i="11" s="1"/>
  <c r="H148" i="8" a="1"/>
  <c r="H148" i="8" s="1"/>
  <c r="G148" i="8" a="1"/>
  <c r="G148" i="8" s="1"/>
  <c r="F148" i="8" a="1"/>
  <c r="F148" i="8" s="1"/>
  <c r="E148" i="8" a="1"/>
  <c r="E148" i="8" s="1"/>
  <c r="D148" i="8" a="1"/>
  <c r="D148" i="8" s="1"/>
  <c r="A149" i="8"/>
  <c r="A491" i="25" l="1"/>
  <c r="F490" i="25" a="1"/>
  <c r="F490" i="25" s="1"/>
  <c r="E490" i="25" a="1"/>
  <c r="E490" i="25" s="1"/>
  <c r="C490" i="25" a="1"/>
  <c r="C490" i="25" s="1"/>
  <c r="H149" i="8" a="1"/>
  <c r="H149" i="8" s="1"/>
  <c r="G149" i="8" a="1"/>
  <c r="G149" i="8" s="1"/>
  <c r="E149" i="8" a="1"/>
  <c r="E149" i="8" s="1"/>
  <c r="D149" i="8" a="1"/>
  <c r="D149" i="8" s="1"/>
  <c r="F149" i="8" a="1"/>
  <c r="F149" i="8" s="1"/>
  <c r="A150" i="8"/>
  <c r="A492" i="25" l="1"/>
  <c r="E491" i="25" a="1"/>
  <c r="E491" i="25" s="1"/>
  <c r="F491" i="25" a="1"/>
  <c r="F491" i="25" s="1"/>
  <c r="C491" i="25" a="1"/>
  <c r="C491" i="25" s="1"/>
  <c r="G150" i="8" a="1"/>
  <c r="G150" i="8" s="1"/>
  <c r="F150" i="8" a="1"/>
  <c r="F150" i="8" s="1"/>
  <c r="E150" i="8" a="1"/>
  <c r="E150" i="8" s="1"/>
  <c r="A151" i="8"/>
  <c r="H150" i="8" a="1"/>
  <c r="H150" i="8" s="1"/>
  <c r="D150" i="8" a="1"/>
  <c r="D150" i="8" s="1"/>
  <c r="F492" i="25" l="1" a="1"/>
  <c r="F492" i="25" s="1"/>
  <c r="E492" i="25" a="1"/>
  <c r="E492" i="25" s="1"/>
  <c r="A493" i="25"/>
  <c r="C492" i="25" a="1"/>
  <c r="C492" i="25" s="1"/>
  <c r="H151" i="8" a="1"/>
  <c r="H151" i="8" s="1"/>
  <c r="G151" i="8" a="1"/>
  <c r="G151" i="8" s="1"/>
  <c r="F151" i="8" a="1"/>
  <c r="F151" i="8" s="1"/>
  <c r="E151" i="8" a="1"/>
  <c r="E151" i="8" s="1"/>
  <c r="A152" i="8"/>
  <c r="D151" i="8" a="1"/>
  <c r="D151" i="8" s="1"/>
  <c r="A494" i="25" l="1"/>
  <c r="E493" i="25" a="1"/>
  <c r="E493" i="25" s="1"/>
  <c r="C493" i="25" a="1"/>
  <c r="C493" i="25" s="1"/>
  <c r="F493" i="25" a="1"/>
  <c r="F493" i="25" s="1"/>
  <c r="H152" i="8" a="1"/>
  <c r="H152" i="8" s="1"/>
  <c r="G152" i="8" a="1"/>
  <c r="G152" i="8" s="1"/>
  <c r="F152" i="8" a="1"/>
  <c r="F152" i="8" s="1"/>
  <c r="E152" i="8" a="1"/>
  <c r="E152" i="8" s="1"/>
  <c r="A153" i="8"/>
  <c r="D152" i="8" a="1"/>
  <c r="D152" i="8" s="1"/>
  <c r="A495" i="25" l="1"/>
  <c r="F494" i="25" a="1"/>
  <c r="F494" i="25" s="1"/>
  <c r="E494" i="25" a="1"/>
  <c r="E494" i="25" s="1"/>
  <c r="C494" i="25" a="1"/>
  <c r="C494" i="25" s="1"/>
  <c r="H153" i="8" a="1"/>
  <c r="H153" i="8" s="1"/>
  <c r="G153" i="8" a="1"/>
  <c r="G153" i="8" s="1"/>
  <c r="F153" i="8" a="1"/>
  <c r="F153" i="8" s="1"/>
  <c r="E153" i="8" a="1"/>
  <c r="E153" i="8" s="1"/>
  <c r="A154" i="8"/>
  <c r="D153" i="8" a="1"/>
  <c r="D153" i="8" s="1"/>
  <c r="A496" i="25" l="1"/>
  <c r="E495" i="25" a="1"/>
  <c r="E495" i="25" s="1"/>
  <c r="F495" i="25" a="1"/>
  <c r="F495" i="25" s="1"/>
  <c r="C495" i="25" a="1"/>
  <c r="C495" i="25" s="1"/>
  <c r="H154" i="8" a="1"/>
  <c r="H154" i="8" s="1"/>
  <c r="G154" i="8" a="1"/>
  <c r="G154" i="8" s="1"/>
  <c r="F154" i="8" a="1"/>
  <c r="F154" i="8" s="1"/>
  <c r="E154" i="8" a="1"/>
  <c r="E154" i="8" s="1"/>
  <c r="A155" i="8"/>
  <c r="D154" i="8" a="1"/>
  <c r="D154" i="8" s="1"/>
  <c r="A497" i="25" l="1"/>
  <c r="F496" i="25" a="1"/>
  <c r="F496" i="25" s="1"/>
  <c r="E496" i="25" a="1"/>
  <c r="E496" i="25" s="1"/>
  <c r="C496" i="25" a="1"/>
  <c r="C496" i="25" s="1"/>
  <c r="H155" i="8" a="1"/>
  <c r="H155" i="8" s="1"/>
  <c r="G155" i="8" a="1"/>
  <c r="G155" i="8" s="1"/>
  <c r="F155" i="8" a="1"/>
  <c r="F155" i="8" s="1"/>
  <c r="E155" i="8" a="1"/>
  <c r="E155" i="8" s="1"/>
  <c r="D155" i="8" a="1"/>
  <c r="D155" i="8" s="1"/>
  <c r="A156" i="8"/>
  <c r="A498" i="25" l="1"/>
  <c r="E497" i="25" a="1"/>
  <c r="E497" i="25" s="1"/>
  <c r="F497" i="25" a="1"/>
  <c r="F497" i="25" s="1"/>
  <c r="C497" i="25" a="1"/>
  <c r="C497" i="25" s="1"/>
  <c r="H156" i="8" a="1"/>
  <c r="H156" i="8" s="1"/>
  <c r="G156" i="8" a="1"/>
  <c r="G156" i="8" s="1"/>
  <c r="F156" i="8" a="1"/>
  <c r="F156" i="8" s="1"/>
  <c r="D156" i="8" a="1"/>
  <c r="D156" i="8" s="1"/>
  <c r="E156" i="8" a="1"/>
  <c r="E156" i="8" s="1"/>
  <c r="F498" i="25" l="1" a="1"/>
  <c r="F498" i="25" s="1"/>
  <c r="E498" i="25" a="1"/>
  <c r="E498" i="25" s="1"/>
  <c r="C498" i="25" a="1"/>
  <c r="C498" i="25" s="1"/>
  <c r="A499" i="25"/>
  <c r="A500" i="25" l="1"/>
  <c r="E499" i="25" a="1"/>
  <c r="E499" i="25" s="1"/>
  <c r="C499" i="25" a="1"/>
  <c r="C499" i="25" s="1"/>
  <c r="F499" i="25" a="1"/>
  <c r="F499" i="25" s="1"/>
  <c r="A501" i="25" l="1"/>
  <c r="F500" i="25" a="1"/>
  <c r="F500" i="25" s="1"/>
  <c r="E500" i="25" a="1"/>
  <c r="E500" i="25" s="1"/>
  <c r="C500" i="25" a="1"/>
  <c r="C500" i="25" s="1"/>
  <c r="A503" i="25" l="1"/>
  <c r="E501" i="25" a="1"/>
  <c r="E501" i="25" s="1"/>
  <c r="F501" i="25" a="1"/>
  <c r="F501" i="25" s="1"/>
  <c r="C501" i="25" a="1"/>
  <c r="C501" i="25" s="1"/>
  <c r="A504" i="25" l="1"/>
  <c r="E503" i="25" a="1"/>
  <c r="E503" i="25" s="1"/>
  <c r="C503" i="25" a="1"/>
  <c r="C503" i="25" s="1"/>
  <c r="F503" i="25" a="1"/>
  <c r="F503" i="25" s="1"/>
  <c r="A505" i="25" l="1"/>
  <c r="C504" i="25" a="1"/>
  <c r="C504" i="25" s="1"/>
  <c r="F504" i="25" a="1"/>
  <c r="F504" i="25" s="1"/>
  <c r="E504" i="25" a="1"/>
  <c r="E504" i="25" s="1"/>
  <c r="A506" i="25" l="1"/>
  <c r="E505" i="25" a="1"/>
  <c r="E505" i="25" s="1"/>
  <c r="C505" i="25" a="1"/>
  <c r="C505" i="25" s="1"/>
  <c r="F505" i="25" a="1"/>
  <c r="F505" i="25" s="1"/>
  <c r="A507" i="25" l="1"/>
  <c r="C506" i="25" a="1"/>
  <c r="C506" i="25" s="1"/>
  <c r="F506" i="25" a="1"/>
  <c r="F506" i="25" s="1"/>
  <c r="E506" i="25" a="1"/>
  <c r="E506" i="25" s="1"/>
  <c r="A508" i="25" l="1"/>
  <c r="E507" i="25" a="1"/>
  <c r="E507" i="25" s="1"/>
  <c r="C507" i="25" a="1"/>
  <c r="C507" i="25" s="1"/>
  <c r="F507" i="25" a="1"/>
  <c r="F507" i="25" s="1"/>
  <c r="A509" i="25" l="1"/>
  <c r="C508" i="25" a="1"/>
  <c r="C508" i="25" s="1"/>
  <c r="F508" i="25" a="1"/>
  <c r="F508" i="25" s="1"/>
  <c r="E508" i="25" a="1"/>
  <c r="E508" i="25" s="1"/>
  <c r="A510" i="25" l="1"/>
  <c r="E509" i="25" a="1"/>
  <c r="E509" i="25" s="1"/>
  <c r="C509" i="25" a="1"/>
  <c r="C509" i="25" s="1"/>
  <c r="F509" i="25" a="1"/>
  <c r="F509" i="25" s="1"/>
  <c r="C510" i="25" l="1" a="1"/>
  <c r="C510" i="25" s="1"/>
  <c r="A511" i="25"/>
  <c r="F510" i="25" a="1"/>
  <c r="F510" i="25" s="1"/>
  <c r="E510" i="25" a="1"/>
  <c r="E510" i="25" s="1"/>
  <c r="A512" i="25" l="1"/>
  <c r="E511" i="25" a="1"/>
  <c r="E511" i="25" s="1"/>
  <c r="C511" i="25" a="1"/>
  <c r="C511" i="25" s="1"/>
  <c r="F511" i="25" a="1"/>
  <c r="F511" i="25" s="1"/>
  <c r="A513" i="25" l="1"/>
  <c r="C512" i="25" a="1"/>
  <c r="C512" i="25" s="1"/>
  <c r="F512" i="25" a="1"/>
  <c r="F512" i="25" s="1"/>
  <c r="E512" i="25" a="1"/>
  <c r="E512" i="25" s="1"/>
  <c r="A514" i="25" l="1"/>
  <c r="E513" i="25" a="1"/>
  <c r="E513" i="25" s="1"/>
  <c r="C513" i="25" a="1"/>
  <c r="C513" i="25" s="1"/>
  <c r="F513" i="25" a="1"/>
  <c r="F513" i="25" s="1"/>
  <c r="A515" i="25" l="1"/>
  <c r="C514" i="25" a="1"/>
  <c r="C514" i="25" s="1"/>
  <c r="F514" i="25" a="1"/>
  <c r="F514" i="25" s="1"/>
  <c r="E514" i="25" a="1"/>
  <c r="E514" i="25" s="1"/>
  <c r="A516" i="25" l="1"/>
  <c r="E515" i="25" a="1"/>
  <c r="E515" i="25" s="1"/>
  <c r="C515" i="25" a="1"/>
  <c r="C515" i="25" s="1"/>
  <c r="F515" i="25" a="1"/>
  <c r="F515" i="25" s="1"/>
  <c r="C516" i="25" l="1" a="1"/>
  <c r="C516" i="25" s="1"/>
  <c r="A517" i="25"/>
  <c r="F516" i="25" a="1"/>
  <c r="F516" i="25" s="1"/>
  <c r="E516" i="25" a="1"/>
  <c r="E516" i="25" s="1"/>
  <c r="A518" i="25" l="1"/>
  <c r="E517" i="25" a="1"/>
  <c r="E517" i="25" s="1"/>
  <c r="C517" i="25" a="1"/>
  <c r="C517" i="25" s="1"/>
  <c r="F517" i="25" a="1"/>
  <c r="F517" i="25" s="1"/>
  <c r="A520" i="25" l="1"/>
  <c r="C518" i="25" a="1"/>
  <c r="C518" i="25" s="1"/>
  <c r="F518" i="25" a="1"/>
  <c r="F518" i="25" s="1"/>
  <c r="E518" i="25" a="1"/>
  <c r="E518" i="25" s="1"/>
  <c r="A521" i="25" l="1"/>
  <c r="F520" i="25" a="1"/>
  <c r="F520" i="25" s="1"/>
  <c r="C520" i="25" a="1"/>
  <c r="C520" i="25" s="1"/>
  <c r="E520" i="25" a="1"/>
  <c r="E520" i="25" s="1"/>
  <c r="A522" i="25" l="1"/>
  <c r="F521" i="25" a="1"/>
  <c r="F521" i="25" s="1"/>
  <c r="E521" i="25" a="1"/>
  <c r="E521" i="25" s="1"/>
  <c r="C521" i="25" a="1"/>
  <c r="C521" i="25" s="1"/>
  <c r="F522" i="25" l="1" a="1"/>
  <c r="F522" i="25" s="1"/>
  <c r="C522" i="25" a="1"/>
  <c r="C522" i="25" s="1"/>
  <c r="A523" i="25"/>
  <c r="E522" i="25" a="1"/>
  <c r="E522" i="25" s="1"/>
  <c r="A524" i="25" l="1"/>
  <c r="F523" i="25" a="1"/>
  <c r="F523" i="25" s="1"/>
  <c r="E523" i="25" a="1"/>
  <c r="E523" i="25" s="1"/>
  <c r="C523" i="25" a="1"/>
  <c r="C523" i="25" s="1"/>
  <c r="A525" i="25" l="1"/>
  <c r="F524" i="25" a="1"/>
  <c r="F524" i="25" s="1"/>
  <c r="C524" i="25" a="1"/>
  <c r="C524" i="25" s="1"/>
  <c r="E524" i="25" a="1"/>
  <c r="E524" i="25" s="1"/>
  <c r="A526" i="25" l="1"/>
  <c r="F525" i="25" a="1"/>
  <c r="F525" i="25" s="1"/>
  <c r="E525" i="25" a="1"/>
  <c r="E525" i="25" s="1"/>
  <c r="C525" i="25" a="1"/>
  <c r="C525" i="25" s="1"/>
  <c r="A527" i="25" l="1"/>
  <c r="F526" i="25" a="1"/>
  <c r="F526" i="25" s="1"/>
  <c r="C526" i="25" a="1"/>
  <c r="C526" i="25" s="1"/>
  <c r="E526" i="25" a="1"/>
  <c r="E526" i="25" s="1"/>
  <c r="A528" i="25" l="1"/>
  <c r="F527" i="25" a="1"/>
  <c r="F527" i="25" s="1"/>
  <c r="E527" i="25" a="1"/>
  <c r="E527" i="25" s="1"/>
  <c r="C527" i="25" a="1"/>
  <c r="C527" i="25" s="1"/>
  <c r="F528" i="25" l="1" a="1"/>
  <c r="F528" i="25" s="1"/>
  <c r="C528" i="25" a="1"/>
  <c r="C528" i="25" s="1"/>
  <c r="A529" i="25"/>
  <c r="E528" i="25" a="1"/>
  <c r="E528" i="25" s="1"/>
  <c r="A530" i="25" l="1"/>
  <c r="F529" i="25" a="1"/>
  <c r="F529" i="25" s="1"/>
  <c r="E529" i="25" a="1"/>
  <c r="E529" i="25" s="1"/>
  <c r="C529" i="25" a="1"/>
  <c r="C529" i="25" s="1"/>
  <c r="A531" i="25" l="1"/>
  <c r="F530" i="25" a="1"/>
  <c r="F530" i="25" s="1"/>
  <c r="C530" i="25" a="1"/>
  <c r="C530" i="25" s="1"/>
  <c r="E530" i="25" a="1"/>
  <c r="E530" i="25" s="1"/>
  <c r="A532" i="25" l="1"/>
  <c r="F531" i="25" a="1"/>
  <c r="F531" i="25" s="1"/>
  <c r="E531" i="25" a="1"/>
  <c r="E531" i="25" s="1"/>
  <c r="C531" i="25" a="1"/>
  <c r="C531" i="25" s="1"/>
  <c r="A533" i="25" l="1"/>
  <c r="F532" i="25" a="1"/>
  <c r="F532" i="25" s="1"/>
  <c r="C532" i="25" a="1"/>
  <c r="C532" i="25" s="1"/>
  <c r="E532" i="25" a="1"/>
  <c r="E532" i="25" s="1"/>
  <c r="A534" i="25" l="1"/>
  <c r="F533" i="25" a="1"/>
  <c r="F533" i="25" s="1"/>
  <c r="E533" i="25" a="1"/>
  <c r="E533" i="25" s="1"/>
  <c r="C533" i="25" a="1"/>
  <c r="C533" i="25" s="1"/>
  <c r="F534" i="25" l="1" a="1"/>
  <c r="F534" i="25" s="1"/>
  <c r="C534" i="25" a="1"/>
  <c r="C534" i="25" s="1"/>
  <c r="E534" i="25" a="1"/>
  <c r="E534" i="25" s="1"/>
  <c r="A535" i="25"/>
  <c r="A537" i="25" l="1"/>
  <c r="F535" i="25" a="1"/>
  <c r="F535" i="25" s="1"/>
  <c r="E535" i="25" a="1"/>
  <c r="E535" i="25" s="1"/>
  <c r="C535" i="25" a="1"/>
  <c r="C535" i="25" s="1"/>
  <c r="F537" i="25" l="1" a="1"/>
  <c r="F537" i="25" s="1"/>
  <c r="A538" i="25"/>
  <c r="E537" i="25" a="1"/>
  <c r="E537" i="25" s="1"/>
  <c r="C537" i="25" a="1"/>
  <c r="C537" i="25" s="1"/>
  <c r="A539" i="25" l="1"/>
  <c r="F538" i="25" a="1"/>
  <c r="F538" i="25" s="1"/>
  <c r="E538" i="25" a="1"/>
  <c r="E538" i="25" s="1"/>
  <c r="C538" i="25" a="1"/>
  <c r="C538" i="25" s="1"/>
  <c r="F539" i="25" l="1" a="1"/>
  <c r="F539" i="25" s="1"/>
  <c r="A540" i="25"/>
  <c r="C539" i="25" a="1"/>
  <c r="C539" i="25" s="1"/>
  <c r="E539" i="25" a="1"/>
  <c r="E539" i="25" s="1"/>
  <c r="A541" i="25" l="1"/>
  <c r="C540" i="25" a="1"/>
  <c r="C540" i="25" s="1"/>
  <c r="F540" i="25" a="1"/>
  <c r="F540" i="25" s="1"/>
  <c r="E540" i="25" a="1"/>
  <c r="E540" i="25" s="1"/>
  <c r="A542" i="25" l="1"/>
  <c r="F541" i="25" a="1"/>
  <c r="F541" i="25" s="1"/>
  <c r="E541" i="25" a="1"/>
  <c r="E541" i="25" s="1"/>
  <c r="C541" i="25" a="1"/>
  <c r="C541" i="25" s="1"/>
  <c r="A543" i="25" l="1"/>
  <c r="E542" i="25" a="1"/>
  <c r="E542" i="25" s="1"/>
  <c r="F542" i="25" a="1"/>
  <c r="F542" i="25" s="1"/>
  <c r="C542" i="25" a="1"/>
  <c r="C542" i="25" s="1"/>
  <c r="F543" i="25" l="1" a="1"/>
  <c r="F543" i="25" s="1"/>
  <c r="A544" i="25"/>
  <c r="E543" i="25" a="1"/>
  <c r="E543" i="25" s="1"/>
  <c r="C543" i="25" a="1"/>
  <c r="C543" i="25" s="1"/>
  <c r="A545" i="25" l="1"/>
  <c r="F544" i="25" a="1"/>
  <c r="F544" i="25" s="1"/>
  <c r="C544" i="25" a="1"/>
  <c r="C544" i="25" s="1"/>
  <c r="E544" i="25" a="1"/>
  <c r="E544" i="25" s="1"/>
  <c r="F545" i="25" l="1" a="1"/>
  <c r="F545" i="25" s="1"/>
  <c r="A546" i="25"/>
  <c r="E545" i="25" a="1"/>
  <c r="E545" i="25" s="1"/>
  <c r="C545" i="25" a="1"/>
  <c r="C545" i="25" s="1"/>
  <c r="A547" i="25" l="1"/>
  <c r="E546" i="25" a="1"/>
  <c r="E546" i="25" s="1"/>
  <c r="C546" i="25" a="1"/>
  <c r="C546" i="25" s="1"/>
  <c r="F546" i="25" a="1"/>
  <c r="F546" i="25" s="1"/>
  <c r="A548" i="25" l="1"/>
  <c r="F547" i="25" a="1"/>
  <c r="F547" i="25" s="1"/>
  <c r="C547" i="25" a="1"/>
  <c r="C547" i="25" s="1"/>
  <c r="E547" i="25" a="1"/>
  <c r="E547" i="25" s="1"/>
  <c r="A549" i="25" l="1"/>
  <c r="F548" i="25" a="1"/>
  <c r="F548" i="25" s="1"/>
  <c r="E548" i="25" a="1"/>
  <c r="E548" i="25" s="1"/>
  <c r="C548" i="25" a="1"/>
  <c r="C548" i="25" s="1"/>
  <c r="F549" i="25" l="1" a="1"/>
  <c r="F549" i="25" s="1"/>
  <c r="A550" i="25"/>
  <c r="E549" i="25" a="1"/>
  <c r="E549" i="25" s="1"/>
  <c r="C549" i="25" a="1"/>
  <c r="C549" i="25" s="1"/>
  <c r="A551" i="25" l="1"/>
  <c r="F550" i="25" a="1"/>
  <c r="F550" i="25" s="1"/>
  <c r="E550" i="25" a="1"/>
  <c r="E550" i="25" s="1"/>
  <c r="C550" i="25" a="1"/>
  <c r="C550" i="25" s="1"/>
  <c r="F551" i="25" l="1" a="1"/>
  <c r="F551" i="25" s="1"/>
  <c r="A552" i="25"/>
  <c r="C551" i="25" a="1"/>
  <c r="C551" i="25" s="1"/>
  <c r="E551" i="25" a="1"/>
  <c r="E551" i="25" s="1"/>
  <c r="C552" i="25" l="1" a="1"/>
  <c r="C552" i="25" s="1"/>
  <c r="A554" i="25"/>
  <c r="F552" i="25" a="1"/>
  <c r="F552" i="25" s="1"/>
  <c r="E552" i="25" a="1"/>
  <c r="E552" i="25" s="1"/>
  <c r="E554" i="25" l="1" a="1"/>
  <c r="E554" i="25" s="1"/>
  <c r="A555" i="25"/>
  <c r="C554" i="25" a="1"/>
  <c r="C554" i="25" s="1"/>
  <c r="F554" i="25" a="1"/>
  <c r="F554" i="25" s="1"/>
  <c r="A556" i="25" l="1"/>
  <c r="C555" i="25" a="1"/>
  <c r="C555" i="25" s="1"/>
  <c r="F555" i="25" a="1"/>
  <c r="F555" i="25" s="1"/>
  <c r="E555" i="25" a="1"/>
  <c r="E555" i="25" s="1"/>
  <c r="E556" i="25" l="1" a="1"/>
  <c r="E556" i="25" s="1"/>
  <c r="A557" i="25"/>
  <c r="F556" i="25" a="1"/>
  <c r="F556" i="25" s="1"/>
  <c r="C556" i="25" a="1"/>
  <c r="C556" i="25" s="1"/>
  <c r="A558" i="25" l="1"/>
  <c r="E557" i="25" a="1"/>
  <c r="E557" i="25" s="1"/>
  <c r="F557" i="25" a="1"/>
  <c r="F557" i="25" s="1"/>
  <c r="C557" i="25" a="1"/>
  <c r="C557" i="25" s="1"/>
  <c r="E558" i="25" l="1" a="1"/>
  <c r="E558" i="25" s="1"/>
  <c r="A559" i="25"/>
  <c r="F558" i="25" a="1"/>
  <c r="F558" i="25" s="1"/>
  <c r="C558" i="25" a="1"/>
  <c r="C558" i="25" s="1"/>
  <c r="A560" i="25" l="1"/>
  <c r="F559" i="25" a="1"/>
  <c r="F559" i="25" s="1"/>
  <c r="C559" i="25" a="1"/>
  <c r="C559" i="25" s="1"/>
  <c r="E559" i="25" a="1"/>
  <c r="E559" i="25" s="1"/>
  <c r="E560" i="25" l="1" a="1"/>
  <c r="E560" i="25" s="1"/>
  <c r="A561" i="25"/>
  <c r="F560" i="25" a="1"/>
  <c r="F560" i="25" s="1"/>
  <c r="C560" i="25" a="1"/>
  <c r="C560" i="25" s="1"/>
  <c r="A562" i="25" l="1"/>
  <c r="E561" i="25" a="1"/>
  <c r="E561" i="25" s="1"/>
  <c r="C561" i="25" a="1"/>
  <c r="C561" i="25" s="1"/>
  <c r="F561" i="25" a="1"/>
  <c r="F561" i="25" s="1"/>
  <c r="E562" i="25" l="1" a="1"/>
  <c r="E562" i="25" s="1"/>
  <c r="A563" i="25"/>
  <c r="C562" i="25" a="1"/>
  <c r="C562" i="25" s="1"/>
  <c r="F562" i="25" a="1"/>
  <c r="F562" i="25" s="1"/>
  <c r="A564" i="25" l="1"/>
  <c r="F563" i="25" a="1"/>
  <c r="F563" i="25" s="1"/>
  <c r="E563" i="25" a="1"/>
  <c r="E563" i="25" s="1"/>
  <c r="C563" i="25" a="1"/>
  <c r="C563" i="25" s="1"/>
  <c r="E564" i="25" l="1" a="1"/>
  <c r="E564" i="25" s="1"/>
  <c r="F564" i="25" a="1"/>
  <c r="F564" i="25" s="1"/>
  <c r="A565" i="25"/>
  <c r="C564" i="25" a="1"/>
  <c r="C564" i="25" s="1"/>
  <c r="A566" i="25" l="1"/>
  <c r="F565" i="25" a="1"/>
  <c r="F565" i="25" s="1"/>
  <c r="E565" i="25" a="1"/>
  <c r="E565" i="25" s="1"/>
  <c r="C565" i="25" a="1"/>
  <c r="C565" i="25" s="1"/>
  <c r="E566" i="25" l="1" a="1"/>
  <c r="E566" i="25" s="1"/>
  <c r="A567" i="25"/>
  <c r="C566" i="25" a="1"/>
  <c r="C566" i="25" s="1"/>
  <c r="F566" i="25" a="1"/>
  <c r="F566" i="25" s="1"/>
  <c r="A568" i="25" l="1"/>
  <c r="C567" i="25" a="1"/>
  <c r="C567" i="25" s="1"/>
  <c r="F567" i="25" a="1"/>
  <c r="F567" i="25" s="1"/>
  <c r="E567" i="25" a="1"/>
  <c r="E567" i="25" s="1"/>
  <c r="E568" i="25" l="1" a="1"/>
  <c r="E568" i="25" s="1"/>
  <c r="A569" i="25"/>
  <c r="F568" i="25" a="1"/>
  <c r="F568" i="25" s="1"/>
  <c r="C568" i="25" a="1"/>
  <c r="C568" i="25" s="1"/>
  <c r="A571" i="25" l="1"/>
  <c r="E569" i="25" a="1"/>
  <c r="E569" i="25" s="1"/>
  <c r="C569" i="25" a="1"/>
  <c r="C569" i="25" s="1"/>
  <c r="F569" i="25" a="1"/>
  <c r="F569" i="25" s="1"/>
  <c r="A572" i="25" l="1"/>
  <c r="C571" i="25" a="1"/>
  <c r="C571" i="25" s="1"/>
  <c r="F571" i="25" a="1"/>
  <c r="F571" i="25" s="1"/>
  <c r="E571" i="25" a="1"/>
  <c r="E571" i="25" s="1"/>
  <c r="A573" i="25" l="1"/>
  <c r="E572" i="25" a="1"/>
  <c r="E572" i="25" s="1"/>
  <c r="F572" i="25" a="1"/>
  <c r="F572" i="25" s="1"/>
  <c r="C572" i="25" a="1"/>
  <c r="C572" i="25" s="1"/>
  <c r="C573" i="25" l="1" a="1"/>
  <c r="C573" i="25" s="1"/>
  <c r="A574" i="25"/>
  <c r="F573" i="25" a="1"/>
  <c r="F573" i="25" s="1"/>
  <c r="E573" i="25" a="1"/>
  <c r="E573" i="25" s="1"/>
  <c r="A575" i="25" l="1"/>
  <c r="F574" i="25" a="1"/>
  <c r="F574" i="25" s="1"/>
  <c r="C574" i="25" a="1"/>
  <c r="C574" i="25" s="1"/>
  <c r="E574" i="25" a="1"/>
  <c r="E574" i="25" s="1"/>
  <c r="C575" i="25" l="1" a="1"/>
  <c r="C575" i="25" s="1"/>
  <c r="A576" i="25"/>
  <c r="F575" i="25" a="1"/>
  <c r="F575" i="25" s="1"/>
  <c r="E575" i="25" a="1"/>
  <c r="E575" i="25" s="1"/>
  <c r="A577" i="25" l="1"/>
  <c r="E576" i="25" a="1"/>
  <c r="E576" i="25" s="1"/>
  <c r="C576" i="25" a="1"/>
  <c r="C576" i="25" s="1"/>
  <c r="F576" i="25" a="1"/>
  <c r="F576" i="25" s="1"/>
  <c r="A578" i="25" l="1"/>
  <c r="C577" i="25" a="1"/>
  <c r="C577" i="25" s="1"/>
  <c r="E577" i="25" a="1"/>
  <c r="E577" i="25" s="1"/>
  <c r="F577" i="25" a="1"/>
  <c r="F577" i="25" s="1"/>
  <c r="A579" i="25" l="1"/>
  <c r="F578" i="25" a="1"/>
  <c r="F578" i="25" s="1"/>
  <c r="E578" i="25" a="1"/>
  <c r="E578" i="25" s="1"/>
  <c r="C578" i="25" a="1"/>
  <c r="C578" i="25" s="1"/>
  <c r="C579" i="25" l="1" a="1"/>
  <c r="C579" i="25" s="1"/>
  <c r="A580" i="25"/>
  <c r="F579" i="25" a="1"/>
  <c r="F579" i="25" s="1"/>
  <c r="E579" i="25" a="1"/>
  <c r="E579" i="25" s="1"/>
  <c r="A581" i="25" l="1"/>
  <c r="F580" i="25" a="1"/>
  <c r="F580" i="25" s="1"/>
  <c r="E580" i="25" a="1"/>
  <c r="E580" i="25" s="1"/>
  <c r="C580" i="25" a="1"/>
  <c r="C580" i="25" s="1"/>
  <c r="C581" i="25" l="1" a="1"/>
  <c r="C581" i="25" s="1"/>
  <c r="A582" i="25"/>
  <c r="E581" i="25" a="1"/>
  <c r="E581" i="25" s="1"/>
  <c r="F581" i="25" a="1"/>
  <c r="F581" i="25" s="1"/>
  <c r="C582" i="25" l="1" a="1"/>
  <c r="C582" i="25" s="1"/>
  <c r="A583" i="25"/>
  <c r="F582" i="25" a="1"/>
  <c r="F582" i="25" s="1"/>
  <c r="E582" i="25" a="1"/>
  <c r="E582" i="25" s="1"/>
  <c r="A584" i="25" l="1"/>
  <c r="C583" i="25" a="1"/>
  <c r="C583" i="25" s="1"/>
  <c r="F583" i="25" a="1"/>
  <c r="F583" i="25" s="1"/>
  <c r="E583" i="25" a="1"/>
  <c r="E583" i="25" s="1"/>
  <c r="A585" i="25" l="1"/>
  <c r="E584" i="25" a="1"/>
  <c r="E584" i="25" s="1"/>
  <c r="F584" i="25" a="1"/>
  <c r="F584" i="25" s="1"/>
  <c r="C584" i="25" a="1"/>
  <c r="C584" i="25" s="1"/>
  <c r="C585" i="25" l="1" a="1"/>
  <c r="C585" i="25" s="1"/>
  <c r="A586" i="25"/>
  <c r="F585" i="25" a="1"/>
  <c r="F585" i="25" s="1"/>
  <c r="E585" i="25" a="1"/>
  <c r="E585" i="25" s="1"/>
  <c r="A588" i="25" l="1"/>
  <c r="F586" i="25" a="1"/>
  <c r="F586" i="25" s="1"/>
  <c r="C586" i="25" a="1"/>
  <c r="C586" i="25" s="1"/>
  <c r="E586" i="25" a="1"/>
  <c r="E586" i="25" s="1"/>
  <c r="A589" i="25" l="1"/>
  <c r="F588" i="25" a="1"/>
  <c r="F588" i="25" s="1"/>
  <c r="E588" i="25" a="1"/>
  <c r="E588" i="25" s="1"/>
  <c r="C588" i="25" a="1"/>
  <c r="C588" i="25" s="1"/>
  <c r="A590" i="25" l="1"/>
  <c r="F589" i="25" a="1"/>
  <c r="F589" i="25" s="1"/>
  <c r="E589" i="25" a="1"/>
  <c r="E589" i="25" s="1"/>
  <c r="C589" i="25" a="1"/>
  <c r="C589" i="25" s="1"/>
  <c r="A591" i="25" l="1"/>
  <c r="F590" i="25" a="1"/>
  <c r="F590" i="25" s="1"/>
  <c r="E590" i="25" a="1"/>
  <c r="E590" i="25" s="1"/>
  <c r="C590" i="25" a="1"/>
  <c r="C590" i="25" s="1"/>
  <c r="F591" i="25" l="1" a="1"/>
  <c r="F591" i="25" s="1"/>
  <c r="A592" i="25"/>
  <c r="C591" i="25" a="1"/>
  <c r="C591" i="25" s="1"/>
  <c r="E591" i="25" a="1"/>
  <c r="E591" i="25" s="1"/>
  <c r="A593" i="25" l="1"/>
  <c r="C592" i="25" a="1"/>
  <c r="C592" i="25" s="1"/>
  <c r="F592" i="25" a="1"/>
  <c r="F592" i="25" s="1"/>
  <c r="E592" i="25" a="1"/>
  <c r="E592" i="25" s="1"/>
  <c r="F593" i="25" l="1" a="1"/>
  <c r="F593" i="25" s="1"/>
  <c r="A594" i="25"/>
  <c r="E593" i="25" a="1"/>
  <c r="E593" i="25" s="1"/>
  <c r="C593" i="25" a="1"/>
  <c r="C593" i="25" s="1"/>
  <c r="E594" i="25" l="1" a="1"/>
  <c r="E594" i="25" s="1"/>
  <c r="A595" i="25"/>
  <c r="F594" i="25" a="1"/>
  <c r="F594" i="25" s="1"/>
  <c r="C594" i="25" a="1"/>
  <c r="C594" i="25" s="1"/>
  <c r="A596" i="25" l="1"/>
  <c r="F595" i="25" a="1"/>
  <c r="F595" i="25" s="1"/>
  <c r="E595" i="25" a="1"/>
  <c r="E595" i="25" s="1"/>
  <c r="C595" i="25" a="1"/>
  <c r="C595" i="25" s="1"/>
  <c r="A597" i="25" l="1"/>
  <c r="F596" i="25" a="1"/>
  <c r="F596" i="25" s="1"/>
  <c r="C596" i="25" a="1"/>
  <c r="C596" i="25" s="1"/>
  <c r="E596" i="25" a="1"/>
  <c r="E596" i="25" s="1"/>
  <c r="F597" i="25" l="1" a="1"/>
  <c r="F597" i="25" s="1"/>
  <c r="A598" i="25"/>
  <c r="E597" i="25" a="1"/>
  <c r="E597" i="25" s="1"/>
  <c r="C597" i="25" a="1"/>
  <c r="C597" i="25" s="1"/>
  <c r="A599" i="25" l="1"/>
  <c r="E598" i="25" a="1"/>
  <c r="E598" i="25" s="1"/>
  <c r="C598" i="25" a="1"/>
  <c r="C598" i="25" s="1"/>
  <c r="F598" i="25" a="1"/>
  <c r="F598" i="25" s="1"/>
  <c r="F599" i="25" l="1" a="1"/>
  <c r="F599" i="25" s="1"/>
  <c r="A600" i="25"/>
  <c r="C599" i="25" a="1"/>
  <c r="C599" i="25" s="1"/>
  <c r="E599" i="25" a="1"/>
  <c r="E599" i="25" s="1"/>
  <c r="E600" i="25" l="1" a="1"/>
  <c r="E600" i="25" s="1"/>
  <c r="F600" i="25" a="1"/>
  <c r="F600" i="25" s="1"/>
  <c r="A601" i="25"/>
  <c r="C600" i="25" a="1"/>
  <c r="C600" i="25" s="1"/>
  <c r="A602" i="25" l="1"/>
  <c r="F601" i="25" a="1"/>
  <c r="F601" i="25" s="1"/>
  <c r="C601" i="25" a="1"/>
  <c r="C601" i="25" s="1"/>
  <c r="E601" i="25" a="1"/>
  <c r="E601" i="25" s="1"/>
  <c r="A603" i="25" l="1"/>
  <c r="E602" i="25" a="1"/>
  <c r="E602" i="25" s="1"/>
  <c r="C602" i="25" a="1"/>
  <c r="C602" i="25" s="1"/>
  <c r="F602" i="25" a="1"/>
  <c r="F602" i="25" s="1"/>
  <c r="F603" i="25" l="1" a="1"/>
  <c r="F603" i="25" s="1"/>
  <c r="E603" i="25" a="1"/>
  <c r="E603" i="25" s="1"/>
  <c r="C603" i="25" a="1"/>
  <c r="C603" i="25" s="1"/>
  <c r="C22" i="53" l="1"/>
  <c r="D21" i="53" a="1"/>
  <c r="D21" i="53" s="1"/>
  <c r="B22" i="53" l="1"/>
  <c r="D22" i="53" s="1" a="1"/>
  <c r="D22" i="53" s="1"/>
  <c r="E21" i="53" a="1"/>
  <c r="E21" i="53" s="1"/>
  <c r="F21" i="53" a="1"/>
  <c r="F21" i="53" s="1"/>
  <c r="G21" i="53" a="1"/>
  <c r="G21" i="53" s="1"/>
  <c r="H21" i="53" a="1"/>
  <c r="H21" i="53" s="1"/>
  <c r="I21" i="53" a="1"/>
  <c r="I21" i="53" s="1"/>
  <c r="J21" i="53" a="1"/>
  <c r="J21" i="53" s="1"/>
  <c r="K21" i="53" a="1"/>
  <c r="K21" i="53" s="1"/>
  <c r="L21" i="53" a="1"/>
  <c r="L21" i="53" s="1"/>
  <c r="C23" i="53"/>
  <c r="B23" i="53" l="1"/>
  <c r="D23" i="53" s="1" a="1"/>
  <c r="D23" i="53" s="1"/>
  <c r="E22" i="53" a="1"/>
  <c r="E22" i="53" s="1"/>
  <c r="F22" i="53" a="1"/>
  <c r="F22" i="53" s="1"/>
  <c r="G22" i="53" a="1"/>
  <c r="G22" i="53" s="1"/>
  <c r="H22" i="53" a="1"/>
  <c r="H22" i="53" s="1"/>
  <c r="I22" i="53" a="1"/>
  <c r="I22" i="53" s="1"/>
  <c r="J22" i="53" a="1"/>
  <c r="J22" i="53" s="1"/>
  <c r="K22" i="53" a="1"/>
  <c r="K22" i="53" s="1"/>
  <c r="L22" i="53" a="1"/>
  <c r="L22" i="53" s="1"/>
  <c r="C24" i="53"/>
  <c r="B24" i="53" l="1"/>
  <c r="D24" i="53" s="1" a="1"/>
  <c r="D24" i="53" s="1"/>
  <c r="E23" i="53" a="1"/>
  <c r="E23" i="53" s="1"/>
  <c r="F23" i="53" a="1"/>
  <c r="F23" i="53" s="1"/>
  <c r="G23" i="53" a="1"/>
  <c r="G23" i="53" s="1"/>
  <c r="H23" i="53" a="1"/>
  <c r="H23" i="53" s="1"/>
  <c r="I23" i="53" a="1"/>
  <c r="I23" i="53" s="1"/>
  <c r="J23" i="53" a="1"/>
  <c r="J23" i="53" s="1"/>
  <c r="K23" i="53" a="1"/>
  <c r="K23" i="53" s="1"/>
  <c r="L23" i="53" a="1"/>
  <c r="L23" i="53" s="1"/>
  <c r="C25" i="53"/>
  <c r="C26" i="53" l="1"/>
  <c r="B25" i="53"/>
  <c r="E24" i="53" a="1"/>
  <c r="E24" i="53" s="1"/>
  <c r="F24" i="53" a="1"/>
  <c r="F24" i="53" s="1"/>
  <c r="G24" i="53" a="1"/>
  <c r="G24" i="53" s="1"/>
  <c r="H24" i="53" a="1"/>
  <c r="H24" i="53" s="1"/>
  <c r="I24" i="53" a="1"/>
  <c r="I24" i="53" s="1"/>
  <c r="J24" i="53" a="1"/>
  <c r="J24" i="53" s="1"/>
  <c r="K24" i="53" a="1"/>
  <c r="K24" i="53" s="1"/>
  <c r="L24" i="53" a="1"/>
  <c r="L24" i="53" s="1"/>
  <c r="C27" i="53" l="1"/>
  <c r="C28" i="53" s="1"/>
  <c r="B26" i="53"/>
  <c r="D25" i="53" a="1"/>
  <c r="D25" i="53" s="1"/>
  <c r="E25" i="53" a="1"/>
  <c r="E25" i="53" s="1"/>
  <c r="F25" i="53" a="1"/>
  <c r="F25" i="53" s="1"/>
  <c r="G25" i="53" a="1"/>
  <c r="G25" i="53" s="1"/>
  <c r="H25" i="53" a="1"/>
  <c r="H25" i="53" s="1"/>
  <c r="I25" i="53" a="1"/>
  <c r="I25" i="53" s="1"/>
  <c r="J25" i="53" a="1"/>
  <c r="J25" i="53" s="1"/>
  <c r="K25" i="53" a="1"/>
  <c r="K25" i="53" s="1"/>
  <c r="L25" i="53" a="1"/>
  <c r="L25" i="53" s="1"/>
  <c r="B27" i="53" l="1"/>
  <c r="B28" i="53" s="1"/>
  <c r="C29" i="53"/>
  <c r="D26" i="53" a="1"/>
  <c r="D26" i="53" s="1"/>
  <c r="E26" i="53" a="1"/>
  <c r="E26" i="53" s="1"/>
  <c r="F26" i="53" a="1"/>
  <c r="F26" i="53" s="1"/>
  <c r="G26" i="53" a="1"/>
  <c r="G26" i="53" s="1"/>
  <c r="H26" i="53" a="1"/>
  <c r="H26" i="53" s="1"/>
  <c r="I26" i="53" a="1"/>
  <c r="I26" i="53" s="1"/>
  <c r="J26" i="53" a="1"/>
  <c r="J26" i="53" s="1"/>
  <c r="K26" i="53" a="1"/>
  <c r="K26" i="53" s="1"/>
  <c r="L26" i="53" a="1"/>
  <c r="L26" i="53" s="1"/>
  <c r="D27" i="53" l="1" a="1"/>
  <c r="D27" i="53" s="1"/>
  <c r="C30" i="53"/>
  <c r="E27" i="53" a="1"/>
  <c r="E27" i="53" s="1"/>
  <c r="F27" i="53" a="1"/>
  <c r="F27" i="53" s="1"/>
  <c r="G27" i="53" a="1"/>
  <c r="G27" i="53" s="1"/>
  <c r="H27" i="53" a="1"/>
  <c r="H27" i="53" s="1"/>
  <c r="I27" i="53" a="1"/>
  <c r="I27" i="53" s="1"/>
  <c r="J27" i="53" a="1"/>
  <c r="J27" i="53" s="1"/>
  <c r="K27" i="53" a="1"/>
  <c r="K27" i="53" s="1"/>
  <c r="L27" i="53" a="1"/>
  <c r="L27" i="53" s="1"/>
  <c r="D28" i="53" a="1"/>
  <c r="D28" i="53" s="1"/>
  <c r="E28" i="53" l="1" a="1"/>
  <c r="E28" i="53" s="1"/>
  <c r="F28" i="53" a="1"/>
  <c r="F28" i="53" s="1"/>
  <c r="G28" i="53" a="1"/>
  <c r="G28" i="53" s="1"/>
  <c r="H28" i="53" a="1"/>
  <c r="H28" i="53" s="1"/>
  <c r="I28" i="53" a="1"/>
  <c r="I28" i="53" s="1"/>
  <c r="J28" i="53" a="1"/>
  <c r="J28" i="53" s="1"/>
  <c r="K28" i="53" a="1"/>
  <c r="K28" i="53" s="1"/>
  <c r="L28" i="53" a="1"/>
  <c r="L28" i="53" s="1"/>
  <c r="F605" i="25" a="1"/>
  <c r="F605" i="25" s="1"/>
  <c r="E605" i="25" l="1" a="1"/>
  <c r="E605" i="25" s="1"/>
  <c r="C605" i="25" a="1"/>
  <c r="C605" i="25" s="1"/>
  <c r="A606" i="25"/>
  <c r="C606" i="25" s="1" a="1"/>
  <c r="C606" i="25" s="1"/>
  <c r="E606" i="25" l="1" a="1"/>
  <c r="E606" i="25" s="1"/>
  <c r="F606" i="25" a="1"/>
  <c r="F606" i="25" s="1"/>
  <c r="A607" i="25"/>
  <c r="C607" i="25" l="1" a="1"/>
  <c r="C607" i="25" s="1"/>
  <c r="A608" i="25"/>
  <c r="A609" i="25" s="1"/>
  <c r="A610" i="25" s="1"/>
  <c r="A611" i="25" s="1"/>
  <c r="A612" i="25" s="1"/>
  <c r="E607" i="25" a="1"/>
  <c r="E607" i="25" s="1"/>
  <c r="F607" i="25" a="1"/>
  <c r="F607" i="25" s="1"/>
  <c r="C608" i="25" l="1" a="1"/>
  <c r="C608" i="25" s="1"/>
  <c r="F608" i="25" a="1"/>
  <c r="F608" i="25" s="1"/>
  <c r="E608" i="25" a="1"/>
  <c r="E608" i="25" s="1"/>
  <c r="A622" i="25"/>
  <c r="E622" i="25" s="1" a="1"/>
  <c r="E622" i="25" s="1"/>
  <c r="C622" i="25" l="1" a="1"/>
  <c r="C622" i="25" s="1"/>
  <c r="F622" i="25" a="1"/>
  <c r="F622" i="25" s="1"/>
  <c r="F639" i="25" l="1" a="1"/>
  <c r="F639" i="25" s="1"/>
  <c r="E639" i="25" a="1"/>
  <c r="E639" i="25" s="1"/>
  <c r="C639" i="25" a="1"/>
  <c r="C639" i="25" s="1"/>
  <c r="A656" i="25"/>
  <c r="C656" i="25" l="1" a="1"/>
  <c r="C656" i="25" s="1"/>
  <c r="F656" i="25" a="1"/>
  <c r="F656" i="25" s="1"/>
  <c r="E656" i="25" a="1"/>
  <c r="E656" i="25" s="1"/>
  <c r="A673" i="25"/>
  <c r="E673" i="25" l="1" a="1"/>
  <c r="E673" i="25" s="1"/>
  <c r="A674" i="25"/>
  <c r="A675" i="25" s="1"/>
  <c r="A676" i="25" s="1"/>
  <c r="C673" i="25" a="1"/>
  <c r="C673" i="25" s="1"/>
  <c r="F673" i="25" a="1"/>
  <c r="F673" i="25" s="1"/>
  <c r="A690" i="25"/>
  <c r="A691" i="25" s="1"/>
  <c r="A692" i="25" s="1"/>
  <c r="A693" i="25" s="1"/>
  <c r="E690" i="25" l="1" a="1"/>
  <c r="E690" i="25" s="1"/>
  <c r="F690" i="25" a="1"/>
  <c r="F690" i="25" s="1"/>
  <c r="C690" i="25" a="1"/>
  <c r="C690" i="25" s="1"/>
  <c r="A707" i="25"/>
  <c r="A708" i="25" s="1"/>
  <c r="A709" i="25" s="1"/>
  <c r="A710" i="25" s="1"/>
  <c r="F707" i="25" l="1" a="1"/>
  <c r="F707" i="25" s="1"/>
  <c r="C707" i="25" a="1"/>
  <c r="C707" i="25" s="1"/>
  <c r="E707" i="25" a="1"/>
  <c r="E707" i="25" s="1"/>
  <c r="A724" i="25"/>
  <c r="A725" i="25" s="1"/>
  <c r="A726" i="25" s="1"/>
  <c r="A727" i="25" s="1"/>
  <c r="C724" i="25" l="1" a="1"/>
  <c r="C724" i="25" s="1"/>
  <c r="E724" i="25" a="1"/>
  <c r="E724" i="25" s="1"/>
  <c r="F724" i="25" a="1"/>
  <c r="F724" i="25" s="1"/>
  <c r="A741" i="25"/>
  <c r="A742" i="25" s="1"/>
  <c r="A743" i="25" s="1"/>
  <c r="A744" i="25" s="1"/>
  <c r="F741" i="25" l="1" a="1"/>
  <c r="F741" i="25" s="1"/>
  <c r="C741" i="25" a="1"/>
  <c r="C741" i="25" s="1"/>
  <c r="E741" i="25" a="1"/>
  <c r="E741" i="25" s="1"/>
  <c r="A758" i="25"/>
  <c r="E758" i="25" l="1" a="1"/>
  <c r="E758" i="25" s="1"/>
  <c r="A759" i="25"/>
  <c r="A760" i="25" s="1"/>
  <c r="A761" i="25" s="1"/>
  <c r="F758" i="25" a="1"/>
  <c r="F758" i="25" s="1"/>
  <c r="C758" i="25" a="1"/>
  <c r="C758" i="25" s="1"/>
  <c r="A775" i="25"/>
  <c r="A776" i="25" s="1"/>
  <c r="A777" i="25" s="1"/>
  <c r="A778" i="25" s="1"/>
  <c r="E775" i="25" l="1" a="1"/>
  <c r="E775" i="25" s="1"/>
  <c r="C775" i="25" a="1"/>
  <c r="C775" i="25" s="1"/>
  <c r="F775" i="25" a="1"/>
  <c r="F775" i="25" s="1"/>
  <c r="A792" i="25"/>
  <c r="A793" i="25" s="1"/>
  <c r="A794" i="25" s="1"/>
  <c r="A795" i="25" s="1"/>
  <c r="F792" i="25" l="1" a="1"/>
  <c r="F792" i="25" s="1"/>
  <c r="C792" i="25" a="1"/>
  <c r="C792" i="25" s="1"/>
  <c r="E792" i="25" a="1"/>
  <c r="E792" i="25" s="1"/>
  <c r="A809" i="25"/>
  <c r="A826" i="25"/>
  <c r="A827" i="25" s="1"/>
  <c r="A828" i="25" s="1"/>
  <c r="A829" i="25" s="1"/>
  <c r="F809" i="25" l="1" a="1"/>
  <c r="F809" i="25" s="1"/>
  <c r="A810" i="25"/>
  <c r="A811" i="25" s="1"/>
  <c r="A812" i="25" s="1"/>
  <c r="F826" i="25" a="1"/>
  <c r="F826" i="25" s="1"/>
  <c r="E826" i="25" a="1"/>
  <c r="E826" i="25" s="1"/>
  <c r="C826" i="25" a="1"/>
  <c r="C826" i="25" s="1"/>
  <c r="C809" i="25" a="1"/>
  <c r="C809" i="25" s="1"/>
  <c r="E809" i="25" a="1"/>
  <c r="E809" i="25" s="1"/>
  <c r="A843" i="25"/>
  <c r="A844" i="25" s="1"/>
  <c r="A845" i="25" s="1"/>
  <c r="A846" i="25" s="1"/>
  <c r="E843" i="25" l="1" a="1"/>
  <c r="E843" i="25" s="1"/>
  <c r="F843" i="25" a="1"/>
  <c r="F843" i="25" s="1"/>
  <c r="C843" i="25" a="1"/>
  <c r="C843" i="25" s="1"/>
  <c r="A860" i="25"/>
  <c r="F860" i="25" l="1" a="1"/>
  <c r="F860" i="25" s="1"/>
  <c r="A861" i="25"/>
  <c r="A862" i="25" s="1"/>
  <c r="A863" i="25" s="1"/>
  <c r="E860" i="25" a="1"/>
  <c r="E860" i="25" s="1"/>
  <c r="C860" i="25" a="1"/>
  <c r="C860" i="25" s="1"/>
  <c r="A877" i="25"/>
  <c r="A878" i="25" s="1"/>
  <c r="A879" i="25" s="1"/>
  <c r="A880" i="25" s="1"/>
  <c r="C877" i="25" l="1" a="1"/>
  <c r="C877" i="25" s="1"/>
  <c r="F877" i="25" a="1"/>
  <c r="F877" i="25" s="1"/>
  <c r="E877" i="25" a="1"/>
  <c r="E877" i="25" s="1"/>
  <c r="A894" i="25"/>
  <c r="A895" i="25" s="1"/>
  <c r="A896" i="25" s="1"/>
  <c r="A897" i="25" s="1"/>
  <c r="C894" i="25" l="1" a="1"/>
  <c r="C894" i="25" s="1"/>
  <c r="F894" i="25" a="1"/>
  <c r="F894" i="25" s="1"/>
  <c r="E894" i="25" a="1"/>
  <c r="E894" i="25" s="1"/>
  <c r="A911" i="25"/>
  <c r="A912" i="25" s="1"/>
  <c r="A913" i="25" s="1"/>
  <c r="A914" i="25" s="1"/>
  <c r="E911" i="25" l="1" a="1"/>
  <c r="E911" i="25" s="1"/>
  <c r="F911" i="25" a="1"/>
  <c r="F911" i="25" s="1"/>
  <c r="C911" i="25" a="1"/>
  <c r="C911" i="25" s="1"/>
  <c r="A928" i="25"/>
  <c r="C928" i="25" l="1" a="1"/>
  <c r="C928" i="25" s="1"/>
  <c r="A929" i="25"/>
  <c r="A930" i="25" s="1"/>
  <c r="A931" i="25" s="1"/>
  <c r="F928" i="25" a="1"/>
  <c r="F928" i="25" s="1"/>
  <c r="E928" i="25" a="1"/>
  <c r="E928" i="25" s="1"/>
  <c r="A945" i="25"/>
  <c r="A946" i="25" s="1"/>
  <c r="A947" i="25" s="1"/>
  <c r="A948" i="25" s="1"/>
  <c r="E945" i="25" l="1" a="1"/>
  <c r="E945" i="25" s="1"/>
  <c r="C945" i="25" a="1"/>
  <c r="C945" i="25" s="1"/>
  <c r="F945" i="25" a="1"/>
  <c r="F945" i="25" s="1"/>
  <c r="A962" i="25"/>
  <c r="A963" i="25" s="1"/>
  <c r="A964" i="25" s="1"/>
  <c r="A965" i="25" s="1"/>
  <c r="F962" i="25" l="1" a="1"/>
  <c r="F962" i="25" s="1"/>
  <c r="E962" i="25" a="1"/>
  <c r="E962" i="25" s="1"/>
  <c r="C962" i="25" a="1"/>
  <c r="C962" i="25" s="1"/>
  <c r="A979" i="25"/>
  <c r="A980" i="25" s="1"/>
  <c r="A981" i="25" s="1"/>
  <c r="A982" i="25" s="1"/>
  <c r="C979" i="25" l="1" a="1"/>
  <c r="C979" i="25" s="1"/>
  <c r="E979" i="25" a="1"/>
  <c r="E979" i="25" s="1"/>
  <c r="F979" i="25" a="1"/>
  <c r="F979" i="25" s="1"/>
  <c r="A996" i="25"/>
  <c r="A997" i="25" s="1"/>
  <c r="A998" i="25" s="1"/>
  <c r="A999" i="25" s="1"/>
  <c r="C996" i="25" l="1" a="1"/>
  <c r="C996" i="25" s="1"/>
  <c r="E996" i="25" a="1"/>
  <c r="E996" i="25" s="1"/>
  <c r="F996" i="25" a="1"/>
  <c r="F996" i="25" s="1"/>
  <c r="A1013" i="25"/>
  <c r="A1014" i="25" s="1"/>
  <c r="A1015" i="25" s="1"/>
  <c r="A1016" i="25" s="1"/>
  <c r="E1013" i="25" l="1" a="1"/>
  <c r="E1013" i="25" s="1"/>
  <c r="C1013" i="25" a="1"/>
  <c r="C1013" i="25" s="1"/>
  <c r="F1013" i="25" a="1"/>
  <c r="F1013" i="25" s="1"/>
  <c r="A1030" i="25"/>
  <c r="A1031" i="25" s="1"/>
  <c r="A1032" i="25" s="1"/>
  <c r="A1033" i="25" s="1"/>
  <c r="C1030" i="25" l="1" a="1"/>
  <c r="C1030" i="25" s="1"/>
  <c r="F1030" i="25" a="1"/>
  <c r="F1030" i="25" s="1"/>
  <c r="E1030" i="25" a="1"/>
  <c r="E1030" i="25" s="1"/>
  <c r="A1047" i="25"/>
  <c r="A1048" i="25" s="1"/>
  <c r="A1049" i="25" s="1"/>
  <c r="A1050" i="25" s="1"/>
  <c r="E1047" i="25" l="1" a="1"/>
  <c r="E1047" i="25" s="1"/>
  <c r="C1047" i="25" a="1"/>
  <c r="C1047" i="25" s="1"/>
  <c r="F1047" i="25" a="1"/>
  <c r="F1047" i="25" s="1"/>
  <c r="A1064" i="25"/>
  <c r="F1064" i="25" l="1" a="1"/>
  <c r="F1064" i="25" s="1"/>
  <c r="A1065" i="25"/>
  <c r="A1066" i="25" s="1"/>
  <c r="A1067" i="25" s="1"/>
  <c r="E1064" i="25" a="1"/>
  <c r="E1064" i="25" s="1"/>
  <c r="C1064" i="25" a="1"/>
  <c r="C1064" i="25" s="1"/>
  <c r="A1081" i="25"/>
  <c r="A1082" i="25" s="1"/>
  <c r="A1083" i="25" s="1"/>
  <c r="A1084" i="25" s="1"/>
  <c r="F1081" i="25" l="1" a="1"/>
  <c r="F1081" i="25" s="1"/>
  <c r="C1081" i="25" a="1"/>
  <c r="C1081" i="25" s="1"/>
  <c r="E1081" i="25" a="1"/>
  <c r="E1081" i="25" s="1"/>
  <c r="A1098" i="25"/>
  <c r="F1098" i="25" l="1" a="1"/>
  <c r="F1098" i="25" s="1"/>
  <c r="A1099" i="25"/>
  <c r="A1100" i="25" s="1"/>
  <c r="A1101" i="25" s="1"/>
  <c r="E1098" i="25" a="1"/>
  <c r="E1098" i="25" s="1"/>
  <c r="C1098" i="25" a="1"/>
  <c r="C1098" i="25" s="1"/>
  <c r="F1115" i="25" l="1" a="1"/>
  <c r="F1115" i="25" s="1"/>
  <c r="C1115" i="25" a="1"/>
  <c r="C1115" i="25" s="1"/>
  <c r="E1115" i="25" a="1"/>
  <c r="E1115" i="25" s="1"/>
  <c r="A1132" i="25"/>
  <c r="A1133" i="25" s="1"/>
  <c r="A1134" i="25" s="1"/>
  <c r="A1135" i="25" s="1"/>
  <c r="E1132" i="25" l="1" a="1"/>
  <c r="E1132" i="25" s="1"/>
  <c r="F1132" i="25" a="1"/>
  <c r="F1132" i="25" s="1"/>
  <c r="C1132" i="25" a="1"/>
  <c r="C1132" i="25" s="1"/>
  <c r="A1149" i="25"/>
  <c r="A1150" i="25" s="1"/>
  <c r="A1151" i="25" s="1"/>
  <c r="A1152" i="25" s="1"/>
  <c r="E1149" i="25" l="1" a="1"/>
  <c r="E1149" i="25" s="1"/>
  <c r="C1149" i="25" a="1"/>
  <c r="C1149" i="25" s="1"/>
  <c r="F1149" i="25" a="1"/>
  <c r="F1149" i="25" s="1"/>
  <c r="A1166" i="25"/>
  <c r="A1167" i="25" s="1"/>
  <c r="A1168" i="25" s="1"/>
  <c r="A1169" i="25" s="1"/>
  <c r="F1166" i="25" l="1" a="1"/>
  <c r="F1166" i="25" s="1"/>
  <c r="E1166" i="25" a="1"/>
  <c r="E1166" i="25" s="1"/>
  <c r="C1166" i="25" a="1"/>
  <c r="C1166" i="25" s="1"/>
  <c r="A1183" i="25"/>
  <c r="C1183" i="25" l="1" a="1"/>
  <c r="C1183" i="25" s="1"/>
  <c r="A1184" i="25"/>
  <c r="A1185" i="25" s="1"/>
  <c r="A1186" i="25" s="1"/>
  <c r="E1183" i="25" a="1"/>
  <c r="E1183" i="25" s="1"/>
  <c r="F1183" i="25" a="1"/>
  <c r="F1183" i="25" s="1"/>
  <c r="A1200" i="25"/>
  <c r="A1201" i="25" s="1"/>
  <c r="A1202" i="25" s="1"/>
  <c r="A1203" i="25" s="1"/>
  <c r="C1200" i="25" l="1" a="1"/>
  <c r="C1200" i="25" s="1"/>
  <c r="F1200" i="25" a="1"/>
  <c r="F1200" i="25" s="1"/>
  <c r="E1200" i="25" a="1"/>
  <c r="E1200" i="25" s="1"/>
  <c r="A1217" i="25"/>
  <c r="A1218" i="25" s="1"/>
  <c r="A1219" i="25" s="1"/>
  <c r="A1220" i="25" s="1"/>
  <c r="C1217" i="25" l="1" a="1"/>
  <c r="C1217" i="25" s="1"/>
  <c r="E1217" i="25" a="1"/>
  <c r="E1217" i="25" s="1"/>
  <c r="F1217" i="25" a="1"/>
  <c r="F1217" i="25" s="1"/>
  <c r="A1234" i="25"/>
  <c r="A1235" i="25" s="1"/>
  <c r="A1236" i="25" s="1"/>
  <c r="A1237" i="25" s="1"/>
  <c r="E1234" i="25" l="1" a="1"/>
  <c r="E1234" i="25" s="1"/>
  <c r="F1234" i="25" a="1"/>
  <c r="F1234" i="25" s="1"/>
  <c r="C1234" i="25" a="1"/>
  <c r="C1234" i="25" s="1"/>
  <c r="A1251" i="25"/>
  <c r="A1252" i="25" s="1"/>
  <c r="A1253" i="25" s="1"/>
  <c r="A1254" i="25" s="1"/>
  <c r="C1251" i="25" l="1" a="1"/>
  <c r="C1251" i="25" s="1"/>
  <c r="F1251" i="25" a="1"/>
  <c r="F1251" i="25" s="1"/>
  <c r="E1251" i="25" a="1"/>
  <c r="E1251" i="25" s="1"/>
  <c r="A1268" i="25"/>
  <c r="A1269" i="25" s="1"/>
  <c r="A1270" i="25" s="1"/>
  <c r="A1271" i="25" l="1"/>
  <c r="C1271" i="25" s="1" a="1"/>
  <c r="C1271" i="25" s="1"/>
  <c r="C1270" i="25" a="1"/>
  <c r="C1270" i="25" s="1"/>
  <c r="C1268" i="25" a="1"/>
  <c r="C1268" i="25" s="1"/>
  <c r="F1268" i="25" a="1"/>
  <c r="F1268" i="25" s="1"/>
  <c r="E1268" i="25" a="1"/>
  <c r="E1268" i="25" s="1"/>
  <c r="A1285" i="25"/>
  <c r="A1286" i="25" s="1"/>
  <c r="A1287" i="25" s="1"/>
  <c r="A1288" i="25" s="1"/>
  <c r="C1285" i="25" l="1" a="1"/>
  <c r="C1285" i="25" s="1"/>
  <c r="F1285" i="25" a="1"/>
  <c r="F1285" i="25" s="1"/>
  <c r="E1285" i="25" a="1"/>
  <c r="E1285" i="25" s="1"/>
  <c r="A1302" i="25"/>
  <c r="A1303" i="25" s="1"/>
  <c r="A1304" i="25" s="1"/>
  <c r="A1305" i="25" s="1"/>
  <c r="C1302" i="25" l="1" a="1"/>
  <c r="C1302" i="25" s="1"/>
  <c r="F1302" i="25" a="1"/>
  <c r="F1302" i="25" s="1"/>
  <c r="E1302" i="25" a="1"/>
  <c r="E1302" i="25" s="1"/>
  <c r="A1319" i="25"/>
  <c r="E1319" i="25" s="1" a="1"/>
  <c r="E1319" i="25" s="1"/>
  <c r="A1320" i="25" l="1"/>
  <c r="A1321" i="25" s="1"/>
  <c r="A1322" i="25" s="1"/>
  <c r="C1319" i="25" a="1"/>
  <c r="C1319" i="25" s="1"/>
  <c r="F1319" i="25" a="1"/>
  <c r="F1319" i="25" s="1"/>
  <c r="A1337" i="25"/>
  <c r="A1338" i="25" s="1"/>
  <c r="A1339" i="25" s="1"/>
  <c r="A1340" i="25" s="1"/>
  <c r="A1341" i="25" s="1"/>
  <c r="A1342" i="25" s="1"/>
  <c r="A1343" i="25" s="1"/>
  <c r="A1344" i="25" s="1"/>
  <c r="A1345" i="25" s="1"/>
  <c r="A1346" i="25" s="1"/>
  <c r="A1347" i="25" s="1"/>
  <c r="A1348" i="25" s="1"/>
  <c r="A1349" i="25" s="1"/>
  <c r="A1350" i="25" s="1"/>
  <c r="A1351" i="25" s="1"/>
  <c r="A1353" i="25" l="1"/>
  <c r="C1353" i="25" s="1" a="1"/>
  <c r="C1353" i="25" s="1"/>
  <c r="E1336" i="25" a="1"/>
  <c r="E1336" i="25" s="1"/>
  <c r="C1336" i="25" a="1"/>
  <c r="C1336" i="25" s="1"/>
  <c r="F1336" i="25" a="1"/>
  <c r="F1336" i="25" s="1"/>
  <c r="A1354" i="25" l="1"/>
  <c r="A1355" i="25" s="1"/>
  <c r="A1356" i="25" s="1"/>
  <c r="A1357" i="25" s="1"/>
  <c r="A1358" i="25" s="1"/>
  <c r="A1359" i="25" s="1"/>
  <c r="A1360" i="25" s="1"/>
  <c r="A1361" i="25" s="1"/>
  <c r="A1362" i="25" s="1"/>
  <c r="A1363" i="25" s="1"/>
  <c r="A1364" i="25" s="1"/>
  <c r="A1365" i="25" s="1"/>
  <c r="A1366" i="25" s="1"/>
  <c r="A1367" i="25" s="1"/>
  <c r="A1368" i="25" s="1"/>
  <c r="A1370" i="25"/>
  <c r="A1371" i="25" s="1"/>
  <c r="A1372" i="25" s="1"/>
  <c r="A1373" i="25" s="1"/>
  <c r="A1374" i="25" s="1"/>
  <c r="A1375" i="25" s="1"/>
  <c r="A1376" i="25" s="1"/>
  <c r="A1377" i="25" s="1"/>
  <c r="A1378" i="25" s="1"/>
  <c r="A1379" i="25" s="1"/>
  <c r="A1380" i="25" s="1"/>
  <c r="A1381" i="25" s="1"/>
  <c r="A1382" i="25" s="1"/>
  <c r="A1383" i="25" s="1"/>
  <c r="A1384" i="25" s="1"/>
  <c r="A1385" i="25" s="1"/>
  <c r="F1353" i="25" a="1"/>
  <c r="F1353" i="25" s="1"/>
  <c r="E1353" i="25" a="1"/>
  <c r="E1353" i="25" s="1"/>
  <c r="C1370" i="25" l="1" a="1"/>
  <c r="C1370" i="25" s="1"/>
  <c r="F1370" i="25" a="1"/>
  <c r="F1370" i="25" s="1"/>
  <c r="E1370" i="25" a="1"/>
  <c r="E1370" i="25" s="1"/>
  <c r="A1387" i="25"/>
  <c r="A1388" i="25" l="1"/>
  <c r="A1389" i="25" s="1"/>
  <c r="A1390" i="25" s="1"/>
  <c r="A1391" i="25" s="1"/>
  <c r="A1392" i="25" s="1"/>
  <c r="A1393" i="25" s="1"/>
  <c r="A1394" i="25" s="1"/>
  <c r="A1395" i="25" s="1"/>
  <c r="A1396" i="25" s="1"/>
  <c r="A1397" i="25" s="1"/>
  <c r="A1398" i="25" s="1"/>
  <c r="A1399" i="25" s="1"/>
  <c r="A1400" i="25" s="1"/>
  <c r="A1401" i="25" s="1"/>
  <c r="A1402" i="25" s="1"/>
  <c r="C1387" i="25" a="1"/>
  <c r="C1387" i="25" s="1"/>
  <c r="F1387" i="25" a="1"/>
  <c r="F1387" i="25" s="1"/>
  <c r="E1387" i="25" a="1"/>
  <c r="E1387" i="25" s="1"/>
  <c r="A1404" i="25"/>
  <c r="A1405" i="25" s="1"/>
  <c r="A1406" i="25" s="1"/>
  <c r="A1407" i="25" s="1"/>
  <c r="A1408" i="25" s="1"/>
  <c r="A1409" i="25" s="1"/>
  <c r="A1410" i="25" s="1"/>
  <c r="A1411" i="25" s="1"/>
  <c r="A1412" i="25" s="1"/>
  <c r="A1413" i="25" s="1"/>
  <c r="A1414" i="25" s="1"/>
  <c r="A1415" i="25" s="1"/>
  <c r="A1416" i="25" s="1"/>
  <c r="A1417" i="25" s="1"/>
  <c r="A1418" i="25" s="1"/>
  <c r="A1419" i="25" s="1"/>
  <c r="E1404" i="25" l="1" a="1"/>
  <c r="E1404" i="25" s="1"/>
  <c r="C1404" i="25" a="1"/>
  <c r="C1404" i="25" s="1"/>
  <c r="F1404" i="25" a="1"/>
  <c r="F1404" i="25" s="1"/>
  <c r="A1422" i="25" l="1"/>
  <c r="F1421" i="25" a="1"/>
  <c r="F1421" i="25" s="1"/>
  <c r="E1421" i="25" a="1"/>
  <c r="E1421" i="25" s="1"/>
  <c r="C1421" i="25" a="1"/>
  <c r="C1421" i="25" s="1"/>
  <c r="E609" i="25" a="1"/>
  <c r="E609" i="25" s="1"/>
  <c r="A1423" i="25" l="1"/>
  <c r="F1422" i="25" a="1"/>
  <c r="F1422" i="25" s="1"/>
  <c r="E1422" i="25" a="1"/>
  <c r="E1422" i="25" s="1"/>
  <c r="C1422" i="25" a="1"/>
  <c r="C1422" i="25" s="1"/>
  <c r="F611" i="25" a="1"/>
  <c r="F611" i="25" s="1"/>
  <c r="D637" i="25"/>
  <c r="C609" i="25" a="1"/>
  <c r="C609" i="25" s="1"/>
  <c r="F609" i="25" a="1"/>
  <c r="F609" i="25" s="1"/>
  <c r="A623" i="25"/>
  <c r="C623" i="25" l="1" a="1"/>
  <c r="C623" i="25" s="1"/>
  <c r="E623" i="25" a="1"/>
  <c r="E623" i="25" s="1"/>
  <c r="F623" i="25" a="1"/>
  <c r="F623" i="25" s="1"/>
  <c r="A1424" i="25"/>
  <c r="F1423" i="25" a="1"/>
  <c r="F1423" i="25" s="1"/>
  <c r="E1423" i="25" a="1"/>
  <c r="E1423" i="25" s="1"/>
  <c r="C1423" i="25" a="1"/>
  <c r="C1423" i="25" s="1"/>
  <c r="C612" i="25" a="1"/>
  <c r="C612" i="25" s="1"/>
  <c r="E611" i="25" a="1"/>
  <c r="E611" i="25" s="1"/>
  <c r="F610" i="25" a="1"/>
  <c r="F610" i="25" s="1"/>
  <c r="C610" i="25" a="1"/>
  <c r="C610" i="25" s="1"/>
  <c r="C611" i="25" a="1"/>
  <c r="C611" i="25" s="1"/>
  <c r="E610" i="25" a="1"/>
  <c r="E610" i="25" s="1"/>
  <c r="A624" i="25"/>
  <c r="A625" i="25" s="1"/>
  <c r="A626" i="25" s="1"/>
  <c r="A627" i="25" s="1"/>
  <c r="A628" i="25" s="1"/>
  <c r="A629" i="25" s="1"/>
  <c r="A630" i="25" s="1"/>
  <c r="A631" i="25" s="1"/>
  <c r="A632" i="25" s="1"/>
  <c r="C624" i="25" l="1" a="1"/>
  <c r="C624" i="25" s="1"/>
  <c r="E624" i="25" a="1"/>
  <c r="E624" i="25" s="1"/>
  <c r="F624" i="25" a="1"/>
  <c r="F624" i="25" s="1"/>
  <c r="A1425" i="25"/>
  <c r="F1424" i="25" a="1"/>
  <c r="F1424" i="25" s="1"/>
  <c r="E1424" i="25" a="1"/>
  <c r="E1424" i="25" s="1"/>
  <c r="C1424" i="25" a="1"/>
  <c r="C1424" i="25" s="1"/>
  <c r="A613" i="25"/>
  <c r="C613" i="25" s="1" a="1"/>
  <c r="C613" i="25" s="1"/>
  <c r="E612" i="25" a="1"/>
  <c r="E612" i="25" s="1"/>
  <c r="F612" i="25" a="1"/>
  <c r="F612" i="25" s="1"/>
  <c r="C625" i="25" a="1"/>
  <c r="C625" i="25" s="1"/>
  <c r="E625" i="25" l="1" a="1"/>
  <c r="E625" i="25" s="1"/>
  <c r="F625" i="25" a="1"/>
  <c r="F625" i="25" s="1"/>
  <c r="A1426" i="25"/>
  <c r="F1425" i="25" a="1"/>
  <c r="F1425" i="25" s="1"/>
  <c r="E1425" i="25" a="1"/>
  <c r="E1425" i="25" s="1"/>
  <c r="C1425" i="25" a="1"/>
  <c r="C1425" i="25" s="1"/>
  <c r="A614" i="25"/>
  <c r="C614" i="25" s="1" a="1"/>
  <c r="C614" i="25" s="1"/>
  <c r="F613" i="25" a="1"/>
  <c r="F613" i="25" s="1"/>
  <c r="E613" i="25" a="1"/>
  <c r="E613" i="25" s="1"/>
  <c r="A1427" i="25" l="1"/>
  <c r="F1426" i="25" a="1"/>
  <c r="F1426" i="25" s="1"/>
  <c r="E1426" i="25" a="1"/>
  <c r="E1426" i="25" s="1"/>
  <c r="C1426" i="25" a="1"/>
  <c r="C1426" i="25" s="1"/>
  <c r="A615" i="25"/>
  <c r="C615" i="25" s="1" a="1"/>
  <c r="C615" i="25" s="1"/>
  <c r="F614" i="25" a="1"/>
  <c r="F614" i="25" s="1"/>
  <c r="E614" i="25" a="1"/>
  <c r="E614" i="25" s="1"/>
  <c r="A1428" i="25" l="1"/>
  <c r="F1427" i="25" a="1"/>
  <c r="F1427" i="25" s="1"/>
  <c r="E1427" i="25" a="1"/>
  <c r="E1427" i="25" s="1"/>
  <c r="C1427" i="25" a="1"/>
  <c r="C1427" i="25" s="1"/>
  <c r="E615" i="25" a="1"/>
  <c r="E615" i="25" s="1"/>
  <c r="A616" i="25"/>
  <c r="C616" i="25" s="1" a="1"/>
  <c r="C616" i="25" s="1"/>
  <c r="F615" i="25" a="1"/>
  <c r="F615" i="25" s="1"/>
  <c r="A1429" i="25" l="1"/>
  <c r="F1428" i="25" a="1"/>
  <c r="F1428" i="25" s="1"/>
  <c r="E1428" i="25" a="1"/>
  <c r="E1428" i="25" s="1"/>
  <c r="C1428" i="25" a="1"/>
  <c r="C1428" i="25" s="1"/>
  <c r="A617" i="25"/>
  <c r="C617" i="25" s="1" a="1"/>
  <c r="C617" i="25" s="1"/>
  <c r="F616" i="25" a="1"/>
  <c r="F616" i="25" s="1"/>
  <c r="E616" i="25" a="1"/>
  <c r="E616" i="25" s="1"/>
  <c r="A1430" i="25" l="1"/>
  <c r="F1429" i="25" a="1"/>
  <c r="F1429" i="25" s="1"/>
  <c r="E1429" i="25" a="1"/>
  <c r="E1429" i="25" s="1"/>
  <c r="C1429" i="25" a="1"/>
  <c r="C1429" i="25" s="1"/>
  <c r="E617" i="25" a="1"/>
  <c r="E617" i="25" s="1"/>
  <c r="F617" i="25" a="1"/>
  <c r="F617" i="25" s="1"/>
  <c r="A618" i="25"/>
  <c r="A619" i="25" s="1"/>
  <c r="A1431" i="25" l="1"/>
  <c r="F1430" i="25" a="1"/>
  <c r="F1430" i="25" s="1"/>
  <c r="E1430" i="25" a="1"/>
  <c r="E1430" i="25" s="1"/>
  <c r="C1430" i="25" a="1"/>
  <c r="C1430" i="25" s="1"/>
  <c r="C618" i="25" a="1"/>
  <c r="C618" i="25" s="1"/>
  <c r="E618" i="25" a="1"/>
  <c r="E618" i="25" s="1"/>
  <c r="F618" i="25" a="1"/>
  <c r="F618" i="25" s="1"/>
  <c r="C619" i="25" a="1"/>
  <c r="C619" i="25" s="1"/>
  <c r="A620" i="25"/>
  <c r="F619" i="25" a="1"/>
  <c r="F619" i="25" s="1"/>
  <c r="E619" i="25" a="1"/>
  <c r="E619" i="25" s="1"/>
  <c r="A1432" i="25" l="1"/>
  <c r="F1431" i="25" a="1"/>
  <c r="F1431" i="25" s="1"/>
  <c r="E1431" i="25" a="1"/>
  <c r="E1431" i="25" s="1"/>
  <c r="C1431" i="25" a="1"/>
  <c r="C1431" i="25" s="1"/>
  <c r="C620" i="25" a="1"/>
  <c r="C620" i="25" s="1"/>
  <c r="E620" i="25" a="1"/>
  <c r="E620" i="25" s="1"/>
  <c r="F620" i="25" a="1"/>
  <c r="F620" i="25" s="1"/>
  <c r="D633" i="25"/>
  <c r="A633" i="25" s="1"/>
  <c r="C626" i="25" l="1" a="1"/>
  <c r="C626" i="25" s="1"/>
  <c r="E626" i="25" a="1"/>
  <c r="E626" i="25" s="1"/>
  <c r="F626" i="25" a="1"/>
  <c r="F626" i="25" s="1"/>
  <c r="A1433" i="25"/>
  <c r="F1432" i="25" a="1"/>
  <c r="F1432" i="25" s="1"/>
  <c r="E1432" i="25" a="1"/>
  <c r="E1432" i="25" s="1"/>
  <c r="C1432" i="25" a="1"/>
  <c r="C1432" i="25" s="1"/>
  <c r="D634" i="25"/>
  <c r="D635" i="25" l="1"/>
  <c r="D636" i="25" s="1"/>
  <c r="A634" i="25"/>
  <c r="C627" i="25" a="1"/>
  <c r="C627" i="25" s="1"/>
  <c r="A1434" i="25"/>
  <c r="F1433" i="25" a="1"/>
  <c r="F1433" i="25" s="1"/>
  <c r="E1433" i="25" a="1"/>
  <c r="E1433" i="25" s="1"/>
  <c r="C1433" i="25" a="1"/>
  <c r="C1433" i="25" s="1"/>
  <c r="E627" i="25" a="1"/>
  <c r="E627" i="25" s="1"/>
  <c r="F627" i="25" a="1"/>
  <c r="F627" i="25" s="1"/>
  <c r="F628" i="25" a="1"/>
  <c r="F628" i="25" s="1"/>
  <c r="A635" i="25" l="1"/>
  <c r="A636" i="25" s="1"/>
  <c r="A637" i="25" s="1"/>
  <c r="F629" i="25" a="1"/>
  <c r="F629" i="25" s="1"/>
  <c r="C629" i="25" a="1"/>
  <c r="C629" i="25" s="1"/>
  <c r="E628" i="25" a="1"/>
  <c r="E628" i="25" s="1"/>
  <c r="C628" i="25" a="1"/>
  <c r="C628" i="25" s="1"/>
  <c r="A1435" i="25"/>
  <c r="F1434" i="25" a="1"/>
  <c r="F1434" i="25" s="1"/>
  <c r="E1434" i="25" a="1"/>
  <c r="E1434" i="25" s="1"/>
  <c r="C1434" i="25" a="1"/>
  <c r="C1434" i="25" s="1"/>
  <c r="E629" i="25" a="1"/>
  <c r="E629" i="25" s="1"/>
  <c r="A640" i="25"/>
  <c r="E630" i="25" l="1" a="1"/>
  <c r="E630" i="25" s="1"/>
  <c r="C630" i="25" a="1"/>
  <c r="C630" i="25" s="1"/>
  <c r="A1436" i="25"/>
  <c r="F1435" i="25" a="1"/>
  <c r="F1435" i="25" s="1"/>
  <c r="E1435" i="25" a="1"/>
  <c r="E1435" i="25" s="1"/>
  <c r="C1435" i="25" a="1"/>
  <c r="C1435" i="25" s="1"/>
  <c r="F630" i="25" a="1"/>
  <c r="F630" i="25" s="1"/>
  <c r="F631" i="25" a="1"/>
  <c r="F631" i="25" s="1"/>
  <c r="A641" i="25"/>
  <c r="A642" i="25" s="1"/>
  <c r="F640" i="25" a="1"/>
  <c r="F640" i="25" s="1"/>
  <c r="C640" i="25" a="1"/>
  <c r="C640" i="25" s="1"/>
  <c r="E640" i="25" a="1"/>
  <c r="E640" i="25" s="1"/>
  <c r="F1436" i="25" l="1" a="1"/>
  <c r="F1436" i="25" s="1"/>
  <c r="E1436" i="25" a="1"/>
  <c r="E1436" i="25" s="1"/>
  <c r="C1436" i="25" a="1"/>
  <c r="C1436" i="25" s="1"/>
  <c r="F632" i="25" a="1"/>
  <c r="F632" i="25" s="1"/>
  <c r="C631" i="25" a="1"/>
  <c r="C631" i="25" s="1"/>
  <c r="E631" i="25" a="1"/>
  <c r="E631" i="25" s="1"/>
  <c r="F641" i="25" a="1"/>
  <c r="F641" i="25" s="1"/>
  <c r="E641" i="25" a="1"/>
  <c r="E641" i="25" s="1"/>
  <c r="C641" i="25" a="1"/>
  <c r="C641" i="25" s="1"/>
  <c r="E633" i="25" l="1" a="1"/>
  <c r="E633" i="25" s="1"/>
  <c r="C632" i="25" a="1"/>
  <c r="C632" i="25" s="1"/>
  <c r="E632" i="25" a="1"/>
  <c r="E632" i="25" s="1"/>
  <c r="E642" i="25" a="1"/>
  <c r="E642" i="25" s="1"/>
  <c r="F642" i="25" a="1"/>
  <c r="F642" i="25" s="1"/>
  <c r="C642" i="25" a="1"/>
  <c r="C642" i="25" s="1"/>
  <c r="F633" i="25" l="1" a="1"/>
  <c r="F633" i="25" s="1"/>
  <c r="C633" i="25" a="1"/>
  <c r="C633" i="25" s="1"/>
  <c r="F634" i="25" a="1"/>
  <c r="F634" i="25" s="1"/>
  <c r="C635" i="25" l="1" a="1"/>
  <c r="C635" i="25" s="1"/>
  <c r="C634" i="25" a="1"/>
  <c r="C634" i="25" s="1"/>
  <c r="E634" i="25" a="1"/>
  <c r="E634" i="25" s="1"/>
  <c r="F635" i="25" l="1" a="1"/>
  <c r="F635" i="25" s="1"/>
  <c r="E636" i="25" a="1"/>
  <c r="E636" i="25" s="1"/>
  <c r="E635" i="25" a="1"/>
  <c r="E635" i="25" s="1"/>
  <c r="F636" i="25" l="1" a="1"/>
  <c r="F636" i="25" s="1"/>
  <c r="C636" i="25" a="1"/>
  <c r="C636" i="25" s="1"/>
  <c r="E637" i="25" a="1"/>
  <c r="E637" i="25" s="1"/>
  <c r="A643" i="25"/>
  <c r="E643" i="25" s="1" a="1"/>
  <c r="E643" i="25" s="1"/>
  <c r="A657" i="25"/>
  <c r="A658" i="25" s="1"/>
  <c r="A659" i="25" s="1"/>
  <c r="A660" i="25" s="1"/>
  <c r="A661" i="25" s="1"/>
  <c r="A662" i="25" s="1"/>
  <c r="A663" i="25" s="1"/>
  <c r="A664" i="25" s="1"/>
  <c r="A665" i="25" s="1"/>
  <c r="A666" i="25" s="1"/>
  <c r="A667" i="25" s="1"/>
  <c r="A668" i="25" s="1"/>
  <c r="A669" i="25" s="1"/>
  <c r="A670" i="25" s="1"/>
  <c r="A671" i="25" s="1"/>
  <c r="F637" i="25" l="1" a="1"/>
  <c r="F637" i="25" s="1"/>
  <c r="C637" i="25" a="1"/>
  <c r="C637" i="25" s="1"/>
  <c r="A644" i="25"/>
  <c r="C644" i="25" s="1" a="1"/>
  <c r="C644" i="25" s="1"/>
  <c r="C657" i="25" a="1"/>
  <c r="C657" i="25" s="1"/>
  <c r="F657" i="25" a="1"/>
  <c r="F657" i="25" s="1"/>
  <c r="E657" i="25" a="1"/>
  <c r="E657" i="25" s="1"/>
  <c r="F643" i="25" a="1"/>
  <c r="F643" i="25" s="1"/>
  <c r="C643" i="25" a="1"/>
  <c r="C643" i="25" s="1"/>
  <c r="E644" i="25" l="1" a="1"/>
  <c r="E644" i="25" s="1"/>
  <c r="F644" i="25" a="1"/>
  <c r="F644" i="25" s="1"/>
  <c r="A645" i="25"/>
  <c r="F645" i="25" s="1" a="1"/>
  <c r="F645" i="25" s="1"/>
  <c r="C659" i="25" a="1"/>
  <c r="C659" i="25" s="1"/>
  <c r="F658" i="25" a="1"/>
  <c r="F658" i="25" s="1"/>
  <c r="E658" i="25" a="1"/>
  <c r="E658" i="25" s="1"/>
  <c r="C658" i="25" a="1"/>
  <c r="C658" i="25" s="1"/>
  <c r="A646" i="25" l="1"/>
  <c r="A647" i="25" s="1"/>
  <c r="C645" i="25" a="1"/>
  <c r="C645" i="25" s="1"/>
  <c r="E645" i="25" a="1"/>
  <c r="E645" i="25" s="1"/>
  <c r="F659" i="25" a="1"/>
  <c r="F659" i="25" s="1"/>
  <c r="E659" i="25" a="1"/>
  <c r="E659" i="25" s="1"/>
  <c r="E646" i="25" l="1" a="1"/>
  <c r="E646" i="25" s="1"/>
  <c r="F646" i="25" a="1"/>
  <c r="F646" i="25" s="1"/>
  <c r="C646" i="25" a="1"/>
  <c r="C646" i="25" s="1"/>
  <c r="E647" i="25" a="1"/>
  <c r="E647" i="25" s="1"/>
  <c r="C647" i="25" a="1"/>
  <c r="C647" i="25" s="1"/>
  <c r="F647" i="25" a="1"/>
  <c r="F647" i="25" s="1"/>
  <c r="A648" i="25"/>
  <c r="A649" i="25" l="1"/>
  <c r="E648" i="25" a="1"/>
  <c r="E648" i="25" s="1"/>
  <c r="C648" i="25" a="1"/>
  <c r="C648" i="25" s="1"/>
  <c r="F648" i="25" a="1"/>
  <c r="F648" i="25" s="1"/>
  <c r="F649" i="25" l="1" a="1"/>
  <c r="F649" i="25" s="1"/>
  <c r="E649" i="25" a="1"/>
  <c r="E649" i="25" s="1"/>
  <c r="A650" i="25"/>
  <c r="C649" i="25" a="1"/>
  <c r="C649" i="25" s="1"/>
  <c r="E650" i="25" l="1" a="1"/>
  <c r="E650" i="25" s="1"/>
  <c r="C650" i="25" a="1"/>
  <c r="C650" i="25" s="1"/>
  <c r="F650" i="25" a="1"/>
  <c r="F650" i="25" s="1"/>
  <c r="A651" i="25"/>
  <c r="F651" i="25" l="1" a="1"/>
  <c r="F651" i="25" s="1"/>
  <c r="C651" i="25" a="1"/>
  <c r="C651" i="25" s="1"/>
  <c r="E651" i="25" a="1"/>
  <c r="E651" i="25" s="1"/>
  <c r="A652" i="25"/>
  <c r="C652" i="25" l="1" a="1"/>
  <c r="C652" i="25" s="1"/>
  <c r="F652" i="25" a="1"/>
  <c r="F652" i="25" s="1"/>
  <c r="E652" i="25" a="1"/>
  <c r="E652" i="25" s="1"/>
  <c r="A653" i="25"/>
  <c r="C653" i="25" l="1" a="1"/>
  <c r="C653" i="25" s="1"/>
  <c r="A654" i="25"/>
  <c r="E653" i="25" a="1"/>
  <c r="E653" i="25" s="1"/>
  <c r="F653" i="25" a="1"/>
  <c r="F653" i="25" s="1"/>
  <c r="C654" i="25" l="1" a="1"/>
  <c r="C654" i="25" s="1"/>
  <c r="F654" i="25" a="1"/>
  <c r="F654" i="25" s="1"/>
  <c r="E654" i="25" a="1"/>
  <c r="E654" i="25" s="1"/>
  <c r="F660" i="25" l="1" a="1"/>
  <c r="F660" i="25" s="1"/>
  <c r="C660" i="25" a="1"/>
  <c r="C660" i="25" s="1"/>
  <c r="C661" i="25" a="1"/>
  <c r="C661" i="25" s="1"/>
  <c r="E660" i="25" a="1"/>
  <c r="E660" i="25" s="1"/>
  <c r="E661" i="25" l="1" a="1"/>
  <c r="E661" i="25" s="1"/>
  <c r="F661" i="25" a="1"/>
  <c r="F661" i="25" s="1"/>
  <c r="C662" i="25" a="1"/>
  <c r="C662" i="25" s="1"/>
  <c r="F674" i="25" a="1"/>
  <c r="F674" i="25" s="1"/>
  <c r="E674" i="25" a="1"/>
  <c r="E674" i="25" s="1"/>
  <c r="C674" i="25" a="1"/>
  <c r="C674" i="25" s="1"/>
  <c r="E662" i="25" l="1" a="1"/>
  <c r="E662" i="25" s="1"/>
  <c r="C663" i="25" a="1"/>
  <c r="C663" i="25" s="1"/>
  <c r="F662" i="25" a="1"/>
  <c r="F662" i="25" s="1"/>
  <c r="E675" i="25" a="1"/>
  <c r="E675" i="25" s="1"/>
  <c r="C675" i="25" a="1"/>
  <c r="C675" i="25" s="1"/>
  <c r="F675" i="25" a="1"/>
  <c r="F675" i="25" s="1"/>
  <c r="F663" i="25" l="1" a="1"/>
  <c r="F663" i="25" s="1"/>
  <c r="E663" i="25" a="1"/>
  <c r="E663" i="25" s="1"/>
  <c r="C664" i="25" a="1"/>
  <c r="C664" i="25" s="1"/>
  <c r="E676" i="25" a="1"/>
  <c r="E676" i="25" s="1"/>
  <c r="F676" i="25" a="1"/>
  <c r="F676" i="25" s="1"/>
  <c r="C676" i="25" a="1"/>
  <c r="C676" i="25" s="1"/>
  <c r="F664" i="25" l="1" a="1"/>
  <c r="F664" i="25" s="1"/>
  <c r="E664" i="25" a="1"/>
  <c r="E664" i="25" s="1"/>
  <c r="C665" i="25" a="1"/>
  <c r="C665" i="25" s="1"/>
  <c r="E665" i="25" l="1" a="1"/>
  <c r="E665" i="25" s="1"/>
  <c r="F665" i="25" a="1"/>
  <c r="F665" i="25" s="1"/>
  <c r="C666" i="25" a="1"/>
  <c r="C666" i="25" s="1"/>
  <c r="E666" i="25" l="1" a="1"/>
  <c r="E666" i="25" s="1"/>
  <c r="C667" i="25" a="1"/>
  <c r="C667" i="25" s="1"/>
  <c r="F666" i="25" a="1"/>
  <c r="F666" i="25" s="1"/>
  <c r="F667" i="25" l="1" a="1"/>
  <c r="F667" i="25" s="1"/>
  <c r="E667" i="25" a="1"/>
  <c r="E667" i="25" s="1"/>
  <c r="C668" i="25" a="1"/>
  <c r="C668" i="25" s="1"/>
  <c r="F668" i="25" l="1" a="1"/>
  <c r="F668" i="25" s="1"/>
  <c r="E668" i="25" a="1"/>
  <c r="E668" i="25" s="1"/>
  <c r="F669" i="25" l="1" a="1"/>
  <c r="F669" i="25" s="1"/>
  <c r="E669" i="25" a="1"/>
  <c r="E669" i="25" s="1"/>
  <c r="C669" i="25" a="1"/>
  <c r="C669" i="25" s="1"/>
  <c r="C670" i="25" l="1" a="1"/>
  <c r="C670" i="25" s="1"/>
  <c r="F670" i="25" a="1"/>
  <c r="F670" i="25" s="1"/>
  <c r="E670" i="25" a="1"/>
  <c r="E670" i="25" s="1"/>
  <c r="E671" i="25" l="1" a="1"/>
  <c r="E671" i="25" s="1"/>
  <c r="F671" i="25" a="1"/>
  <c r="F671" i="25" s="1"/>
  <c r="C671" i="25" a="1"/>
  <c r="C671" i="25" s="1"/>
  <c r="A677" i="25"/>
  <c r="E677" i="25" s="1" a="1"/>
  <c r="E677" i="25" s="1"/>
  <c r="C677" i="25" l="1" a="1"/>
  <c r="C677" i="25" s="1"/>
  <c r="F677" i="25" a="1"/>
  <c r="F677" i="25" s="1"/>
  <c r="A678" i="25"/>
  <c r="E691" i="25" a="1"/>
  <c r="E691" i="25" s="1"/>
  <c r="F691" i="25" a="1"/>
  <c r="F691" i="25" s="1"/>
  <c r="C691" i="25" a="1"/>
  <c r="C691" i="25" s="1"/>
  <c r="F692" i="25" l="1" a="1"/>
  <c r="F692" i="25" s="1"/>
  <c r="E678" i="25" a="1"/>
  <c r="E678" i="25" s="1"/>
  <c r="A679" i="25"/>
  <c r="F678" i="25" a="1"/>
  <c r="F678" i="25" s="1"/>
  <c r="C678" i="25" a="1"/>
  <c r="C678" i="25" s="1"/>
  <c r="E692" i="25" l="1" a="1"/>
  <c r="E692" i="25" s="1"/>
  <c r="E693" i="25" a="1"/>
  <c r="E693" i="25" s="1"/>
  <c r="C692" i="25" a="1"/>
  <c r="C692" i="25" s="1"/>
  <c r="E679" i="25" a="1"/>
  <c r="E679" i="25" s="1"/>
  <c r="C679" i="25" a="1"/>
  <c r="C679" i="25" s="1"/>
  <c r="A680" i="25"/>
  <c r="F679" i="25" a="1"/>
  <c r="F679" i="25" s="1"/>
  <c r="C693" i="25" a="1"/>
  <c r="C693" i="25" s="1"/>
  <c r="F693" i="25" a="1"/>
  <c r="F693" i="25" s="1"/>
  <c r="E680" i="25" l="1" a="1"/>
  <c r="E680" i="25" s="1"/>
  <c r="C680" i="25" a="1"/>
  <c r="C680" i="25" s="1"/>
  <c r="A681" i="25"/>
  <c r="F680" i="25" a="1"/>
  <c r="F680" i="25" s="1"/>
  <c r="A682" i="25" l="1"/>
  <c r="E681" i="25" a="1"/>
  <c r="E681" i="25" s="1"/>
  <c r="F681" i="25" a="1"/>
  <c r="F681" i="25" s="1"/>
  <c r="C681" i="25" a="1"/>
  <c r="C681" i="25" s="1"/>
  <c r="E682" i="25" l="1" a="1"/>
  <c r="E682" i="25" s="1"/>
  <c r="F682" i="25" a="1"/>
  <c r="F682" i="25" s="1"/>
  <c r="A683" i="25"/>
  <c r="C682" i="25" a="1"/>
  <c r="C682" i="25" s="1"/>
  <c r="A684" i="25" l="1"/>
  <c r="E683" i="25" a="1"/>
  <c r="E683" i="25" s="1"/>
  <c r="F683" i="25" a="1"/>
  <c r="F683" i="25" s="1"/>
  <c r="C683" i="25" a="1"/>
  <c r="C683" i="25" s="1"/>
  <c r="A685" i="25" l="1"/>
  <c r="F684" i="25" a="1"/>
  <c r="F684" i="25" s="1"/>
  <c r="C684" i="25" a="1"/>
  <c r="C684" i="25" s="1"/>
  <c r="E684" i="25" a="1"/>
  <c r="E684" i="25" s="1"/>
  <c r="F685" i="25" l="1" a="1"/>
  <c r="F685" i="25" s="1"/>
  <c r="A686" i="25"/>
  <c r="E685" i="25" a="1"/>
  <c r="E685" i="25" s="1"/>
  <c r="C685" i="25" a="1"/>
  <c r="C685" i="25" s="1"/>
  <c r="C686" i="25" l="1" a="1"/>
  <c r="C686" i="25" s="1"/>
  <c r="E686" i="25" a="1"/>
  <c r="E686" i="25" s="1"/>
  <c r="F686" i="25" a="1"/>
  <c r="F686" i="25" s="1"/>
  <c r="A687" i="25"/>
  <c r="A688" i="25" l="1"/>
  <c r="E687" i="25" a="1"/>
  <c r="E687" i="25" s="1"/>
  <c r="C687" i="25" a="1"/>
  <c r="C687" i="25" s="1"/>
  <c r="F687" i="25" a="1"/>
  <c r="F687" i="25" s="1"/>
  <c r="F688" i="25" l="1" a="1"/>
  <c r="F688" i="25" s="1"/>
  <c r="E688" i="25" a="1"/>
  <c r="E688" i="25" s="1"/>
  <c r="C688" i="25" a="1"/>
  <c r="C688" i="25" s="1"/>
  <c r="A694" i="25"/>
  <c r="A695" i="25" s="1"/>
  <c r="E695" i="25" l="1" a="1"/>
  <c r="E695" i="25" s="1"/>
  <c r="F695" i="25" a="1"/>
  <c r="F695" i="25" s="1"/>
  <c r="A696" i="25"/>
  <c r="C695" i="25" a="1"/>
  <c r="C695" i="25" s="1"/>
  <c r="F694" i="25" a="1"/>
  <c r="F694" i="25" s="1"/>
  <c r="C694" i="25" a="1"/>
  <c r="C694" i="25" s="1"/>
  <c r="E694" i="25" a="1"/>
  <c r="E694" i="25" s="1"/>
  <c r="C708" i="25" l="1" a="1"/>
  <c r="C708" i="25" s="1"/>
  <c r="E708" i="25" a="1"/>
  <c r="E708" i="25" s="1"/>
  <c r="F708" i="25" a="1"/>
  <c r="F708" i="25" s="1"/>
  <c r="F696" i="25" a="1"/>
  <c r="F696" i="25" s="1"/>
  <c r="E696" i="25" a="1"/>
  <c r="E696" i="25" s="1"/>
  <c r="C696" i="25" a="1"/>
  <c r="C696" i="25" s="1"/>
  <c r="A697" i="25"/>
  <c r="C709" i="25" l="1" a="1"/>
  <c r="C709" i="25" s="1"/>
  <c r="F709" i="25" a="1"/>
  <c r="F709" i="25" s="1"/>
  <c r="E709" i="25" a="1"/>
  <c r="E709" i="25" s="1"/>
  <c r="C697" i="25" a="1"/>
  <c r="C697" i="25" s="1"/>
  <c r="A698" i="25"/>
  <c r="E697" i="25" a="1"/>
  <c r="E697" i="25" s="1"/>
  <c r="F697" i="25" a="1"/>
  <c r="F697" i="25" s="1"/>
  <c r="A699" i="25" l="1"/>
  <c r="F698" i="25" a="1"/>
  <c r="F698" i="25" s="1"/>
  <c r="C698" i="25" a="1"/>
  <c r="C698" i="25" s="1"/>
  <c r="E698" i="25" a="1"/>
  <c r="E698" i="25" s="1"/>
  <c r="F710" i="25" a="1"/>
  <c r="F710" i="25" s="1"/>
  <c r="E710" i="25" a="1"/>
  <c r="E710" i="25" s="1"/>
  <c r="C710" i="25" a="1"/>
  <c r="C710" i="25" s="1"/>
  <c r="A700" i="25" l="1"/>
  <c r="F699" i="25" a="1"/>
  <c r="F699" i="25" s="1"/>
  <c r="C699" i="25" a="1"/>
  <c r="C699" i="25" s="1"/>
  <c r="E699" i="25" a="1"/>
  <c r="E699" i="25" s="1"/>
  <c r="C700" i="25" l="1" a="1"/>
  <c r="C700" i="25" s="1"/>
  <c r="E700" i="25" a="1"/>
  <c r="E700" i="25" s="1"/>
  <c r="F700" i="25" a="1"/>
  <c r="F700" i="25" s="1"/>
  <c r="A701" i="25"/>
  <c r="A702" i="25" l="1"/>
  <c r="F701" i="25" a="1"/>
  <c r="F701" i="25" s="1"/>
  <c r="C701" i="25" a="1"/>
  <c r="C701" i="25" s="1"/>
  <c r="E701" i="25" a="1"/>
  <c r="E701" i="25" s="1"/>
  <c r="C702" i="25" l="1" a="1"/>
  <c r="C702" i="25" s="1"/>
  <c r="A703" i="25"/>
  <c r="F702" i="25" a="1"/>
  <c r="F702" i="25" s="1"/>
  <c r="E702" i="25" a="1"/>
  <c r="E702" i="25" s="1"/>
  <c r="F703" i="25" l="1" a="1"/>
  <c r="F703" i="25" s="1"/>
  <c r="E703" i="25" a="1"/>
  <c r="E703" i="25" s="1"/>
  <c r="A704" i="25"/>
  <c r="C703" i="25" a="1"/>
  <c r="C703" i="25" s="1"/>
  <c r="A705" i="25" l="1"/>
  <c r="E704" i="25" a="1"/>
  <c r="E704" i="25" s="1"/>
  <c r="C704" i="25" a="1"/>
  <c r="C704" i="25" s="1"/>
  <c r="F704" i="25" a="1"/>
  <c r="F704" i="25" s="1"/>
  <c r="C705" i="25" l="1" a="1"/>
  <c r="C705" i="25" s="1"/>
  <c r="F705" i="25" a="1"/>
  <c r="F705" i="25" s="1"/>
  <c r="E705" i="25" a="1"/>
  <c r="E705" i="25" s="1"/>
  <c r="A711" i="25"/>
  <c r="C711" i="25" s="1" a="1"/>
  <c r="C711" i="25" s="1"/>
  <c r="A712" i="25" l="1"/>
  <c r="E711" i="25" a="1"/>
  <c r="E711" i="25" s="1"/>
  <c r="F711" i="25" a="1"/>
  <c r="F711" i="25" s="1"/>
  <c r="C725" i="25" a="1"/>
  <c r="C725" i="25" s="1"/>
  <c r="E725" i="25" a="1"/>
  <c r="E725" i="25" s="1"/>
  <c r="F725" i="25" a="1"/>
  <c r="F725" i="25" s="1"/>
  <c r="C726" i="25" l="1" a="1"/>
  <c r="C726" i="25" s="1"/>
  <c r="F726" i="25" a="1"/>
  <c r="F726" i="25" s="1"/>
  <c r="E726" i="25" a="1"/>
  <c r="E726" i="25" s="1"/>
  <c r="F712" i="25" a="1"/>
  <c r="F712" i="25" s="1"/>
  <c r="A713" i="25"/>
  <c r="C712" i="25" a="1"/>
  <c r="C712" i="25" s="1"/>
  <c r="E712" i="25" a="1"/>
  <c r="E712" i="25" s="1"/>
  <c r="E713" i="25" l="1" a="1"/>
  <c r="E713" i="25" s="1"/>
  <c r="F713" i="25" a="1"/>
  <c r="F713" i="25" s="1"/>
  <c r="A714" i="25"/>
  <c r="C713" i="25" a="1"/>
  <c r="C713" i="25" s="1"/>
  <c r="E727" i="25" a="1"/>
  <c r="E727" i="25" s="1"/>
  <c r="F727" i="25" a="1"/>
  <c r="F727" i="25" s="1"/>
  <c r="C727" i="25" a="1"/>
  <c r="C727" i="25" s="1"/>
  <c r="E714" i="25" l="1" a="1"/>
  <c r="E714" i="25" s="1"/>
  <c r="F714" i="25" a="1"/>
  <c r="F714" i="25" s="1"/>
  <c r="A715" i="25"/>
  <c r="C714" i="25" a="1"/>
  <c r="C714" i="25" s="1"/>
  <c r="E715" i="25" l="1" a="1"/>
  <c r="E715" i="25" s="1"/>
  <c r="A716" i="25"/>
  <c r="F715" i="25" a="1"/>
  <c r="F715" i="25" s="1"/>
  <c r="C715" i="25" a="1"/>
  <c r="C715" i="25" s="1"/>
  <c r="A717" i="25" l="1"/>
  <c r="C716" i="25" a="1"/>
  <c r="C716" i="25" s="1"/>
  <c r="E716" i="25" a="1"/>
  <c r="E716" i="25" s="1"/>
  <c r="F716" i="25" a="1"/>
  <c r="F716" i="25" s="1"/>
  <c r="E717" i="25" l="1" a="1"/>
  <c r="E717" i="25" s="1"/>
  <c r="F717" i="25" a="1"/>
  <c r="F717" i="25" s="1"/>
  <c r="A718" i="25"/>
  <c r="C717" i="25" a="1"/>
  <c r="C717" i="25" s="1"/>
  <c r="A719" i="25" l="1"/>
  <c r="C718" i="25" a="1"/>
  <c r="C718" i="25" s="1"/>
  <c r="F718" i="25" a="1"/>
  <c r="F718" i="25" s="1"/>
  <c r="E718" i="25" a="1"/>
  <c r="E718" i="25" s="1"/>
  <c r="A720" i="25" l="1"/>
  <c r="C719" i="25" a="1"/>
  <c r="C719" i="25" s="1"/>
  <c r="F719" i="25" a="1"/>
  <c r="F719" i="25" s="1"/>
  <c r="E719" i="25" a="1"/>
  <c r="E719" i="25" s="1"/>
  <c r="C720" i="25" l="1" a="1"/>
  <c r="C720" i="25" s="1"/>
  <c r="A721" i="25"/>
  <c r="F720" i="25" a="1"/>
  <c r="F720" i="25" s="1"/>
  <c r="E720" i="25" a="1"/>
  <c r="E720" i="25" s="1"/>
  <c r="A722" i="25" l="1"/>
  <c r="F721" i="25" a="1"/>
  <c r="F721" i="25" s="1"/>
  <c r="E721" i="25" a="1"/>
  <c r="E721" i="25" s="1"/>
  <c r="C721" i="25" a="1"/>
  <c r="C721" i="25" s="1"/>
  <c r="C722" i="25" l="1" a="1"/>
  <c r="C722" i="25" s="1"/>
  <c r="E722" i="25" a="1"/>
  <c r="E722" i="25" s="1"/>
  <c r="F722" i="25" a="1"/>
  <c r="F722" i="25" s="1"/>
  <c r="A728" i="25"/>
  <c r="A729" i="25" s="1"/>
  <c r="A730" i="25" s="1"/>
  <c r="F728" i="25" l="1" a="1"/>
  <c r="F728" i="25" s="1"/>
  <c r="E728" i="25" a="1"/>
  <c r="E728" i="25" s="1"/>
  <c r="C728" i="25" a="1"/>
  <c r="C728" i="25" s="1"/>
  <c r="E730" i="25" a="1"/>
  <c r="E730" i="25" s="1"/>
  <c r="F730" i="25" a="1"/>
  <c r="F730" i="25" s="1"/>
  <c r="C730" i="25" a="1"/>
  <c r="C730" i="25" s="1"/>
  <c r="A731" i="25"/>
  <c r="F729" i="25" a="1"/>
  <c r="F729" i="25" s="1"/>
  <c r="C729" i="25" a="1"/>
  <c r="C729" i="25" s="1"/>
  <c r="E729" i="25" a="1"/>
  <c r="E729" i="25" s="1"/>
  <c r="C742" i="25" l="1" a="1"/>
  <c r="C742" i="25" s="1"/>
  <c r="E742" i="25" a="1"/>
  <c r="E742" i="25" s="1"/>
  <c r="F742" i="25" a="1"/>
  <c r="F742" i="25" s="1"/>
  <c r="F731" i="25" a="1"/>
  <c r="F731" i="25" s="1"/>
  <c r="C731" i="25" a="1"/>
  <c r="C731" i="25" s="1"/>
  <c r="A732" i="25"/>
  <c r="E731" i="25" a="1"/>
  <c r="E731" i="25" s="1"/>
  <c r="A733" i="25" l="1"/>
  <c r="C732" i="25" a="1"/>
  <c r="C732" i="25" s="1"/>
  <c r="E732" i="25" a="1"/>
  <c r="E732" i="25" s="1"/>
  <c r="F732" i="25" a="1"/>
  <c r="F732" i="25" s="1"/>
  <c r="F743" i="25" a="1"/>
  <c r="F743" i="25" s="1"/>
  <c r="C743" i="25" a="1"/>
  <c r="C743" i="25" s="1"/>
  <c r="E743" i="25" a="1"/>
  <c r="E743" i="25" s="1"/>
  <c r="A734" i="25" l="1"/>
  <c r="E733" i="25" a="1"/>
  <c r="E733" i="25" s="1"/>
  <c r="F733" i="25" a="1"/>
  <c r="F733" i="25" s="1"/>
  <c r="C733" i="25" a="1"/>
  <c r="C733" i="25" s="1"/>
  <c r="F744" i="25" a="1"/>
  <c r="F744" i="25" s="1"/>
  <c r="C744" i="25" a="1"/>
  <c r="C744" i="25" s="1"/>
  <c r="E744" i="25" a="1"/>
  <c r="E744" i="25" s="1"/>
  <c r="F734" i="25" l="1" a="1"/>
  <c r="F734" i="25" s="1"/>
  <c r="E734" i="25" a="1"/>
  <c r="E734" i="25" s="1"/>
  <c r="A735" i="25"/>
  <c r="C734" i="25" a="1"/>
  <c r="C734" i="25" s="1"/>
  <c r="F735" i="25" l="1" a="1"/>
  <c r="F735" i="25" s="1"/>
  <c r="A736" i="25"/>
  <c r="E735" i="25" a="1"/>
  <c r="E735" i="25" s="1"/>
  <c r="C735" i="25" a="1"/>
  <c r="C735" i="25" s="1"/>
  <c r="A737" i="25" l="1"/>
  <c r="F736" i="25" a="1"/>
  <c r="F736" i="25" s="1"/>
  <c r="C736" i="25" a="1"/>
  <c r="C736" i="25" s="1"/>
  <c r="E736" i="25" a="1"/>
  <c r="E736" i="25" s="1"/>
  <c r="E737" i="25" l="1" a="1"/>
  <c r="E737" i="25" s="1"/>
  <c r="C737" i="25" a="1"/>
  <c r="C737" i="25" s="1"/>
  <c r="A738" i="25"/>
  <c r="F737" i="25" a="1"/>
  <c r="F737" i="25" s="1"/>
  <c r="A739" i="25" l="1"/>
  <c r="F738" i="25" a="1"/>
  <c r="F738" i="25" s="1"/>
  <c r="C738" i="25" a="1"/>
  <c r="C738" i="25" s="1"/>
  <c r="E738" i="25" a="1"/>
  <c r="E738" i="25" s="1"/>
  <c r="F739" i="25" l="1" a="1"/>
  <c r="F739" i="25" s="1"/>
  <c r="E739" i="25" a="1"/>
  <c r="E739" i="25" s="1"/>
  <c r="C739" i="25" a="1"/>
  <c r="C739" i="25" s="1"/>
  <c r="A745" i="25"/>
  <c r="F759" i="25" l="1" a="1"/>
  <c r="F759" i="25" s="1"/>
  <c r="E759" i="25" a="1"/>
  <c r="E759" i="25" s="1"/>
  <c r="C759" i="25" a="1"/>
  <c r="C759" i="25" s="1"/>
  <c r="A746" i="25"/>
  <c r="F745" i="25" a="1"/>
  <c r="F745" i="25" s="1"/>
  <c r="E745" i="25" a="1"/>
  <c r="E745" i="25" s="1"/>
  <c r="C745" i="25" a="1"/>
  <c r="C745" i="25" s="1"/>
  <c r="F746" i="25" l="1" a="1"/>
  <c r="F746" i="25" s="1"/>
  <c r="A747" i="25"/>
  <c r="C746" i="25" a="1"/>
  <c r="C746" i="25" s="1"/>
  <c r="E746" i="25" a="1"/>
  <c r="E746" i="25" s="1"/>
  <c r="E760" i="25" a="1"/>
  <c r="E760" i="25" s="1"/>
  <c r="F760" i="25" a="1"/>
  <c r="F760" i="25" s="1"/>
  <c r="C760" i="25" a="1"/>
  <c r="C760" i="25" s="1"/>
  <c r="C761" i="25" l="1" a="1"/>
  <c r="C761" i="25" s="1"/>
  <c r="E761" i="25" a="1"/>
  <c r="E761" i="25" s="1"/>
  <c r="F761" i="25" a="1"/>
  <c r="F761" i="25" s="1"/>
  <c r="A748" i="25"/>
  <c r="F747" i="25" a="1"/>
  <c r="F747" i="25" s="1"/>
  <c r="C747" i="25" a="1"/>
  <c r="C747" i="25" s="1"/>
  <c r="E747" i="25" a="1"/>
  <c r="E747" i="25" s="1"/>
  <c r="E748" i="25" l="1" a="1"/>
  <c r="E748" i="25" s="1"/>
  <c r="F748" i="25" a="1"/>
  <c r="F748" i="25" s="1"/>
  <c r="A749" i="25"/>
  <c r="C748" i="25" a="1"/>
  <c r="C748" i="25" s="1"/>
  <c r="A750" i="25" l="1"/>
  <c r="C749" i="25" a="1"/>
  <c r="C749" i="25" s="1"/>
  <c r="F749" i="25" a="1"/>
  <c r="F749" i="25" s="1"/>
  <c r="E749" i="25" a="1"/>
  <c r="E749" i="25" s="1"/>
  <c r="A751" i="25" l="1"/>
  <c r="F750" i="25" a="1"/>
  <c r="F750" i="25" s="1"/>
  <c r="C750" i="25" a="1"/>
  <c r="C750" i="25" s="1"/>
  <c r="E750" i="25" a="1"/>
  <c r="E750" i="25" s="1"/>
  <c r="A752" i="25" l="1"/>
  <c r="F751" i="25" a="1"/>
  <c r="F751" i="25" s="1"/>
  <c r="C751" i="25" a="1"/>
  <c r="C751" i="25" s="1"/>
  <c r="E751" i="25" a="1"/>
  <c r="E751" i="25" s="1"/>
  <c r="F752" i="25" l="1" a="1"/>
  <c r="F752" i="25" s="1"/>
  <c r="A753" i="25"/>
  <c r="C752" i="25" a="1"/>
  <c r="C752" i="25" s="1"/>
  <c r="E752" i="25" a="1"/>
  <c r="E752" i="25" s="1"/>
  <c r="C753" i="25" l="1" a="1"/>
  <c r="C753" i="25" s="1"/>
  <c r="A754" i="25"/>
  <c r="E753" i="25" a="1"/>
  <c r="E753" i="25" s="1"/>
  <c r="F753" i="25" a="1"/>
  <c r="F753" i="25" s="1"/>
  <c r="F754" i="25" l="1" a="1"/>
  <c r="F754" i="25" s="1"/>
  <c r="E754" i="25" a="1"/>
  <c r="E754" i="25" s="1"/>
  <c r="A755" i="25"/>
  <c r="C754" i="25" a="1"/>
  <c r="C754" i="25" s="1"/>
  <c r="A756" i="25" l="1"/>
  <c r="C755" i="25" a="1"/>
  <c r="C755" i="25" s="1"/>
  <c r="F755" i="25" a="1"/>
  <c r="F755" i="25" s="1"/>
  <c r="E755" i="25" a="1"/>
  <c r="E755" i="25" s="1"/>
  <c r="E756" i="25" l="1" a="1"/>
  <c r="E756" i="25" s="1"/>
  <c r="F756" i="25" a="1"/>
  <c r="F756" i="25" s="1"/>
  <c r="C756" i="25" a="1"/>
  <c r="C756" i="25" s="1"/>
  <c r="A762" i="25"/>
  <c r="A763" i="25" s="1"/>
  <c r="F763" i="25" l="1" a="1"/>
  <c r="F763" i="25" s="1"/>
  <c r="C763" i="25" a="1"/>
  <c r="C763" i="25" s="1"/>
  <c r="A764" i="25"/>
  <c r="E763" i="25" a="1"/>
  <c r="E763" i="25" s="1"/>
  <c r="C762" i="25" a="1"/>
  <c r="C762" i="25" s="1"/>
  <c r="E776" i="25" a="1"/>
  <c r="E776" i="25" s="1"/>
  <c r="C776" i="25" a="1"/>
  <c r="C776" i="25" s="1"/>
  <c r="F776" i="25" a="1"/>
  <c r="F776" i="25" s="1"/>
  <c r="E762" i="25" a="1"/>
  <c r="E762" i="25" s="1"/>
  <c r="F762" i="25" a="1"/>
  <c r="F762" i="25" s="1"/>
  <c r="C777" i="25" l="1" a="1"/>
  <c r="C777" i="25" s="1"/>
  <c r="F777" i="25" a="1"/>
  <c r="F777" i="25" s="1"/>
  <c r="E777" i="25" a="1"/>
  <c r="E777" i="25" s="1"/>
  <c r="E764" i="25" a="1"/>
  <c r="E764" i="25" s="1"/>
  <c r="F764" i="25" a="1"/>
  <c r="F764" i="25" s="1"/>
  <c r="A765" i="25"/>
  <c r="C764" i="25" a="1"/>
  <c r="C764" i="25" s="1"/>
  <c r="E765" i="25" l="1" a="1"/>
  <c r="E765" i="25" s="1"/>
  <c r="F765" i="25" a="1"/>
  <c r="F765" i="25" s="1"/>
  <c r="A766" i="25"/>
  <c r="C765" i="25" a="1"/>
  <c r="C765" i="25" s="1"/>
  <c r="E778" i="25" a="1"/>
  <c r="E778" i="25" s="1"/>
  <c r="C778" i="25" a="1"/>
  <c r="C778" i="25" s="1"/>
  <c r="F778" i="25" a="1"/>
  <c r="F778" i="25" s="1"/>
  <c r="A767" i="25" l="1"/>
  <c r="F766" i="25" a="1"/>
  <c r="F766" i="25" s="1"/>
  <c r="E766" i="25" a="1"/>
  <c r="E766" i="25" s="1"/>
  <c r="C766" i="25" a="1"/>
  <c r="C766" i="25" s="1"/>
  <c r="A768" i="25" l="1"/>
  <c r="E767" i="25" a="1"/>
  <c r="E767" i="25" s="1"/>
  <c r="C767" i="25" a="1"/>
  <c r="C767" i="25" s="1"/>
  <c r="F767" i="25" a="1"/>
  <c r="F767" i="25" s="1"/>
  <c r="A769" i="25" l="1"/>
  <c r="F768" i="25" a="1"/>
  <c r="F768" i="25" s="1"/>
  <c r="E768" i="25" a="1"/>
  <c r="E768" i="25" s="1"/>
  <c r="C768" i="25" a="1"/>
  <c r="C768" i="25" s="1"/>
  <c r="C769" i="25" l="1" a="1"/>
  <c r="C769" i="25" s="1"/>
  <c r="E769" i="25" a="1"/>
  <c r="E769" i="25" s="1"/>
  <c r="F769" i="25" a="1"/>
  <c r="F769" i="25" s="1"/>
  <c r="A770" i="25"/>
  <c r="C770" i="25" l="1" a="1"/>
  <c r="C770" i="25" s="1"/>
  <c r="E770" i="25" a="1"/>
  <c r="E770" i="25" s="1"/>
  <c r="F770" i="25" a="1"/>
  <c r="F770" i="25" s="1"/>
  <c r="A771" i="25"/>
  <c r="A772" i="25" l="1"/>
  <c r="E771" i="25" a="1"/>
  <c r="E771" i="25" s="1"/>
  <c r="F771" i="25" a="1"/>
  <c r="F771" i="25" s="1"/>
  <c r="C771" i="25" a="1"/>
  <c r="C771" i="25" s="1"/>
  <c r="A773" i="25" l="1"/>
  <c r="C772" i="25" a="1"/>
  <c r="C772" i="25" s="1"/>
  <c r="E772" i="25" a="1"/>
  <c r="E772" i="25" s="1"/>
  <c r="F772" i="25" a="1"/>
  <c r="F772" i="25" s="1"/>
  <c r="F773" i="25" l="1" a="1"/>
  <c r="F773" i="25" s="1"/>
  <c r="C773" i="25" a="1"/>
  <c r="C773" i="25" s="1"/>
  <c r="E773" i="25" a="1"/>
  <c r="E773" i="25" s="1"/>
  <c r="E793" i="25" a="1"/>
  <c r="E793" i="25" s="1"/>
  <c r="A779" i="25"/>
  <c r="E779" i="25" s="1" a="1"/>
  <c r="E779" i="25" s="1"/>
  <c r="C779" i="25" l="1" a="1"/>
  <c r="C779" i="25" s="1"/>
  <c r="A780" i="25"/>
  <c r="F779" i="25" a="1"/>
  <c r="F779" i="25" s="1"/>
  <c r="F793" i="25" a="1"/>
  <c r="F793" i="25" s="1"/>
  <c r="C793" i="25" a="1"/>
  <c r="C793" i="25" s="1"/>
  <c r="E794" i="25" l="1" a="1"/>
  <c r="E794" i="25" s="1"/>
  <c r="C794" i="25" a="1"/>
  <c r="C794" i="25" s="1"/>
  <c r="F794" i="25" a="1"/>
  <c r="F794" i="25" s="1"/>
  <c r="C780" i="25" a="1"/>
  <c r="C780" i="25" s="1"/>
  <c r="F780" i="25" a="1"/>
  <c r="F780" i="25" s="1"/>
  <c r="E780" i="25" a="1"/>
  <c r="E780" i="25" s="1"/>
  <c r="A781" i="25"/>
  <c r="F781" i="25" l="1" a="1"/>
  <c r="F781" i="25" s="1"/>
  <c r="A782" i="25"/>
  <c r="E781" i="25" a="1"/>
  <c r="E781" i="25" s="1"/>
  <c r="C781" i="25" a="1"/>
  <c r="C781" i="25" s="1"/>
  <c r="C795" i="25" a="1"/>
  <c r="C795" i="25" s="1"/>
  <c r="F795" i="25" a="1"/>
  <c r="F795" i="25" s="1"/>
  <c r="E795" i="25" a="1"/>
  <c r="E795" i="25" s="1"/>
  <c r="F782" i="25" l="1" a="1"/>
  <c r="F782" i="25" s="1"/>
  <c r="A783" i="25"/>
  <c r="C782" i="25" a="1"/>
  <c r="C782" i="25" s="1"/>
  <c r="E782" i="25" a="1"/>
  <c r="E782" i="25" s="1"/>
  <c r="F783" i="25" l="1" a="1"/>
  <c r="F783" i="25" s="1"/>
  <c r="E783" i="25" a="1"/>
  <c r="E783" i="25" s="1"/>
  <c r="C783" i="25" a="1"/>
  <c r="C783" i="25" s="1"/>
  <c r="A784" i="25"/>
  <c r="C784" i="25" l="1" a="1"/>
  <c r="C784" i="25" s="1"/>
  <c r="A785" i="25"/>
  <c r="F784" i="25" a="1"/>
  <c r="F784" i="25" s="1"/>
  <c r="E784" i="25" a="1"/>
  <c r="E784" i="25" s="1"/>
  <c r="C785" i="25" l="1" a="1"/>
  <c r="C785" i="25" s="1"/>
  <c r="A786" i="25"/>
  <c r="F785" i="25" a="1"/>
  <c r="F785" i="25" s="1"/>
  <c r="E785" i="25" a="1"/>
  <c r="E785" i="25" s="1"/>
  <c r="E786" i="25" l="1" a="1"/>
  <c r="E786" i="25" s="1"/>
  <c r="C786" i="25" a="1"/>
  <c r="C786" i="25" s="1"/>
  <c r="A787" i="25"/>
  <c r="F786" i="25" a="1"/>
  <c r="F786" i="25" s="1"/>
  <c r="F787" i="25" l="1" a="1"/>
  <c r="F787" i="25" s="1"/>
  <c r="A788" i="25"/>
  <c r="C787" i="25" a="1"/>
  <c r="C787" i="25" s="1"/>
  <c r="E787" i="25" a="1"/>
  <c r="E787" i="25" s="1"/>
  <c r="A789" i="25" l="1"/>
  <c r="C788" i="25" a="1"/>
  <c r="C788" i="25" s="1"/>
  <c r="E788" i="25" a="1"/>
  <c r="E788" i="25" s="1"/>
  <c r="F788" i="25" a="1"/>
  <c r="F788" i="25" s="1"/>
  <c r="A790" i="25" l="1"/>
  <c r="E789" i="25" a="1"/>
  <c r="E789" i="25" s="1"/>
  <c r="C789" i="25" a="1"/>
  <c r="C789" i="25" s="1"/>
  <c r="F789" i="25" a="1"/>
  <c r="F789" i="25" s="1"/>
  <c r="C790" i="25" l="1" a="1"/>
  <c r="C790" i="25" s="1"/>
  <c r="E790" i="25" a="1"/>
  <c r="E790" i="25" s="1"/>
  <c r="F790" i="25" a="1"/>
  <c r="F790" i="25" s="1"/>
  <c r="A796" i="25"/>
  <c r="F796" i="25" s="1" a="1"/>
  <c r="F796" i="25" s="1"/>
  <c r="C796" i="25" l="1" a="1"/>
  <c r="C796" i="25" s="1"/>
  <c r="E796" i="25" a="1"/>
  <c r="E796" i="25" s="1"/>
  <c r="A797" i="25"/>
  <c r="E797" i="25" s="1" a="1"/>
  <c r="E797" i="25" s="1"/>
  <c r="F797" i="25" l="1" a="1"/>
  <c r="F797" i="25" s="1"/>
  <c r="A798" i="25"/>
  <c r="C797" i="25" a="1"/>
  <c r="C797" i="25" s="1"/>
  <c r="E810" i="25" a="1"/>
  <c r="E810" i="25" s="1"/>
  <c r="F810" i="25" a="1"/>
  <c r="F810" i="25" s="1"/>
  <c r="C810" i="25" a="1"/>
  <c r="C810" i="25" s="1"/>
  <c r="F798" i="25" l="1" a="1"/>
  <c r="F798" i="25" s="1"/>
  <c r="C798" i="25" a="1"/>
  <c r="C798" i="25" s="1"/>
  <c r="A799" i="25"/>
  <c r="E798" i="25" a="1"/>
  <c r="E798" i="25" s="1"/>
  <c r="F811" i="25" a="1"/>
  <c r="F811" i="25" s="1"/>
  <c r="E811" i="25" a="1"/>
  <c r="E811" i="25" s="1"/>
  <c r="C811" i="25" a="1"/>
  <c r="C811" i="25" s="1"/>
  <c r="C799" i="25" l="1" a="1"/>
  <c r="C799" i="25" s="1"/>
  <c r="A800" i="25"/>
  <c r="E799" i="25" a="1"/>
  <c r="E799" i="25" s="1"/>
  <c r="F799" i="25" a="1"/>
  <c r="F799" i="25" s="1"/>
  <c r="E812" i="25" a="1"/>
  <c r="E812" i="25" s="1"/>
  <c r="F812" i="25" a="1"/>
  <c r="F812" i="25" s="1"/>
  <c r="C812" i="25" a="1"/>
  <c r="C812" i="25" s="1"/>
  <c r="C800" i="25" l="1" a="1"/>
  <c r="C800" i="25" s="1"/>
  <c r="F800" i="25" a="1"/>
  <c r="F800" i="25" s="1"/>
  <c r="A801" i="25"/>
  <c r="E800" i="25" a="1"/>
  <c r="E800" i="25" s="1"/>
  <c r="A802" i="25" l="1"/>
  <c r="C801" i="25" a="1"/>
  <c r="C801" i="25" s="1"/>
  <c r="F801" i="25" a="1"/>
  <c r="F801" i="25" s="1"/>
  <c r="E801" i="25" a="1"/>
  <c r="E801" i="25" s="1"/>
  <c r="F802" i="25" l="1" a="1"/>
  <c r="F802" i="25" s="1"/>
  <c r="A803" i="25"/>
  <c r="C802" i="25" a="1"/>
  <c r="C802" i="25" s="1"/>
  <c r="E802" i="25" a="1"/>
  <c r="E802" i="25" s="1"/>
  <c r="F803" i="25" l="1" a="1"/>
  <c r="F803" i="25" s="1"/>
  <c r="C803" i="25" a="1"/>
  <c r="C803" i="25" s="1"/>
  <c r="A804" i="25"/>
  <c r="E803" i="25" a="1"/>
  <c r="E803" i="25" s="1"/>
  <c r="A805" i="25" l="1"/>
  <c r="C804" i="25" a="1"/>
  <c r="C804" i="25" s="1"/>
  <c r="E804" i="25" a="1"/>
  <c r="E804" i="25" s="1"/>
  <c r="F804" i="25" a="1"/>
  <c r="F804" i="25" s="1"/>
  <c r="F805" i="25" l="1" a="1"/>
  <c r="F805" i="25" s="1"/>
  <c r="E805" i="25" a="1"/>
  <c r="E805" i="25" s="1"/>
  <c r="C805" i="25" a="1"/>
  <c r="C805" i="25" s="1"/>
  <c r="A806" i="25"/>
  <c r="A807" i="25" l="1"/>
  <c r="E806" i="25" a="1"/>
  <c r="E806" i="25" s="1"/>
  <c r="C806" i="25" a="1"/>
  <c r="C806" i="25" s="1"/>
  <c r="F806" i="25" a="1"/>
  <c r="F806" i="25" s="1"/>
  <c r="F807" i="25" l="1" a="1"/>
  <c r="F807" i="25" s="1"/>
  <c r="E807" i="25" a="1"/>
  <c r="E807" i="25" s="1"/>
  <c r="C807" i="25" a="1"/>
  <c r="C807" i="25" s="1"/>
  <c r="A813" i="25"/>
  <c r="C813" i="25" s="1" a="1"/>
  <c r="C813" i="25" s="1"/>
  <c r="F813" i="25" l="1" a="1"/>
  <c r="F813" i="25" s="1"/>
  <c r="E813" i="25" a="1"/>
  <c r="E813" i="25" s="1"/>
  <c r="A814" i="25"/>
  <c r="C814" i="25" s="1" a="1"/>
  <c r="C814" i="25" s="1"/>
  <c r="F814" i="25" l="1" a="1"/>
  <c r="F814" i="25" s="1"/>
  <c r="E814" i="25" a="1"/>
  <c r="E814" i="25" s="1"/>
  <c r="A815" i="25"/>
  <c r="C815" i="25" s="1" a="1"/>
  <c r="C815" i="25" s="1"/>
  <c r="F827" i="25" a="1"/>
  <c r="F827" i="25" s="1"/>
  <c r="C827" i="25" a="1"/>
  <c r="C827" i="25" s="1"/>
  <c r="E827" i="25" a="1"/>
  <c r="E827" i="25" s="1"/>
  <c r="F815" i="25" l="1" a="1"/>
  <c r="F815" i="25" s="1"/>
  <c r="E815" i="25" a="1"/>
  <c r="E815" i="25" s="1"/>
  <c r="A816" i="25"/>
  <c r="A817" i="25" s="1"/>
  <c r="E828" i="25" a="1"/>
  <c r="E828" i="25" s="1"/>
  <c r="F828" i="25" a="1"/>
  <c r="F828" i="25" s="1"/>
  <c r="C828" i="25" a="1"/>
  <c r="C828" i="25" s="1"/>
  <c r="F816" i="25" l="1" a="1"/>
  <c r="F816" i="25" s="1"/>
  <c r="C816" i="25" a="1"/>
  <c r="C816" i="25" s="1"/>
  <c r="E816" i="25" a="1"/>
  <c r="E816" i="25" s="1"/>
  <c r="C817" i="25" a="1"/>
  <c r="C817" i="25" s="1"/>
  <c r="F817" i="25" a="1"/>
  <c r="F817" i="25" s="1"/>
  <c r="A818" i="25"/>
  <c r="E817" i="25" a="1"/>
  <c r="E817" i="25" s="1"/>
  <c r="C829" i="25" a="1"/>
  <c r="C829" i="25" s="1"/>
  <c r="E829" i="25" a="1"/>
  <c r="E829" i="25" s="1"/>
  <c r="F829" i="25" a="1"/>
  <c r="F829" i="25" s="1"/>
  <c r="E818" i="25" l="1" a="1"/>
  <c r="E818" i="25" s="1"/>
  <c r="F818" i="25" a="1"/>
  <c r="F818" i="25" s="1"/>
  <c r="C818" i="25" a="1"/>
  <c r="C818" i="25" s="1"/>
  <c r="A819" i="25"/>
  <c r="E819" i="25" l="1" a="1"/>
  <c r="E819" i="25" s="1"/>
  <c r="C819" i="25" a="1"/>
  <c r="C819" i="25" s="1"/>
  <c r="F819" i="25" a="1"/>
  <c r="F819" i="25" s="1"/>
  <c r="A820" i="25"/>
  <c r="A821" i="25" l="1"/>
  <c r="C820" i="25" a="1"/>
  <c r="C820" i="25" s="1"/>
  <c r="E820" i="25" a="1"/>
  <c r="E820" i="25" s="1"/>
  <c r="F820" i="25" a="1"/>
  <c r="F820" i="25" s="1"/>
  <c r="F821" i="25" l="1" a="1"/>
  <c r="F821" i="25" s="1"/>
  <c r="A822" i="25"/>
  <c r="E821" i="25" a="1"/>
  <c r="E821" i="25" s="1"/>
  <c r="C821" i="25" a="1"/>
  <c r="C821" i="25" s="1"/>
  <c r="C822" i="25" l="1" a="1"/>
  <c r="C822" i="25" s="1"/>
  <c r="F822" i="25" a="1"/>
  <c r="F822" i="25" s="1"/>
  <c r="A823" i="25"/>
  <c r="E822" i="25" a="1"/>
  <c r="E822" i="25" s="1"/>
  <c r="A824" i="25" l="1"/>
  <c r="E823" i="25" a="1"/>
  <c r="E823" i="25" s="1"/>
  <c r="F823" i="25" a="1"/>
  <c r="F823" i="25" s="1"/>
  <c r="C823" i="25" a="1"/>
  <c r="C823" i="25" s="1"/>
  <c r="C824" i="25" l="1" a="1"/>
  <c r="C824" i="25" s="1"/>
  <c r="E824" i="25" a="1"/>
  <c r="E824" i="25" s="1"/>
  <c r="F824" i="25" a="1"/>
  <c r="F824" i="25" s="1"/>
  <c r="A830" i="25"/>
  <c r="F830" i="25" s="1" a="1"/>
  <c r="F830" i="25" s="1"/>
  <c r="E830" i="25" l="1" a="1"/>
  <c r="E830" i="25" s="1"/>
  <c r="C830" i="25" a="1"/>
  <c r="C830" i="25" s="1"/>
  <c r="A831" i="25"/>
  <c r="C831" i="25" l="1" a="1"/>
  <c r="C831" i="25" s="1"/>
  <c r="A832" i="25"/>
  <c r="F831" i="25" a="1"/>
  <c r="F831" i="25" s="1"/>
  <c r="E831" i="25" a="1"/>
  <c r="E831" i="25" s="1"/>
  <c r="E844" i="25" a="1"/>
  <c r="E844" i="25" s="1"/>
  <c r="C844" i="25" a="1"/>
  <c r="C844" i="25" s="1"/>
  <c r="F844" i="25" a="1"/>
  <c r="F844" i="25" s="1"/>
  <c r="C832" i="25" l="1" a="1"/>
  <c r="C832" i="25" s="1"/>
  <c r="F832" i="25" a="1"/>
  <c r="F832" i="25" s="1"/>
  <c r="E832" i="25" a="1"/>
  <c r="E832" i="25" s="1"/>
  <c r="A833" i="25"/>
  <c r="C845" i="25" a="1"/>
  <c r="C845" i="25" s="1"/>
  <c r="F845" i="25" a="1"/>
  <c r="F845" i="25" s="1"/>
  <c r="E845" i="25" a="1"/>
  <c r="E845" i="25" s="1"/>
  <c r="C846" i="25" l="1" a="1"/>
  <c r="C846" i="25" s="1"/>
  <c r="F846" i="25" a="1"/>
  <c r="F846" i="25" s="1"/>
  <c r="E846" i="25" a="1"/>
  <c r="E846" i="25" s="1"/>
  <c r="C833" i="25" a="1"/>
  <c r="C833" i="25" s="1"/>
  <c r="E833" i="25" a="1"/>
  <c r="E833" i="25" s="1"/>
  <c r="A834" i="25"/>
  <c r="F833" i="25" a="1"/>
  <c r="F833" i="25" s="1"/>
  <c r="A835" i="25" l="1"/>
  <c r="C834" i="25" a="1"/>
  <c r="C834" i="25" s="1"/>
  <c r="F834" i="25" a="1"/>
  <c r="F834" i="25" s="1"/>
  <c r="E834" i="25" a="1"/>
  <c r="E834" i="25" s="1"/>
  <c r="C835" i="25" l="1" a="1"/>
  <c r="C835" i="25" s="1"/>
  <c r="A836" i="25"/>
  <c r="E835" i="25" a="1"/>
  <c r="E835" i="25" s="1"/>
  <c r="F835" i="25" a="1"/>
  <c r="F835" i="25" s="1"/>
  <c r="E836" i="25" l="1" a="1"/>
  <c r="E836" i="25" s="1"/>
  <c r="F836" i="25" a="1"/>
  <c r="F836" i="25" s="1"/>
  <c r="A837" i="25"/>
  <c r="C836" i="25" a="1"/>
  <c r="C836" i="25" s="1"/>
  <c r="C837" i="25" l="1" a="1"/>
  <c r="C837" i="25" s="1"/>
  <c r="E837" i="25" a="1"/>
  <c r="E837" i="25" s="1"/>
  <c r="F837" i="25" a="1"/>
  <c r="F837" i="25" s="1"/>
  <c r="A838" i="25"/>
  <c r="E838" i="25" l="1" a="1"/>
  <c r="E838" i="25" s="1"/>
  <c r="A839" i="25"/>
  <c r="F838" i="25" a="1"/>
  <c r="F838" i="25" s="1"/>
  <c r="C838" i="25" a="1"/>
  <c r="C838" i="25" s="1"/>
  <c r="E839" i="25" l="1" a="1"/>
  <c r="E839" i="25" s="1"/>
  <c r="F839" i="25" a="1"/>
  <c r="F839" i="25" s="1"/>
  <c r="A840" i="25"/>
  <c r="C839" i="25" a="1"/>
  <c r="C839" i="25" s="1"/>
  <c r="A841" i="25" l="1"/>
  <c r="E840" i="25" a="1"/>
  <c r="E840" i="25" s="1"/>
  <c r="F840" i="25" a="1"/>
  <c r="F840" i="25" s="1"/>
  <c r="C840" i="25" a="1"/>
  <c r="C840" i="25" s="1"/>
  <c r="C841" i="25" l="1" a="1"/>
  <c r="C841" i="25" s="1"/>
  <c r="F841" i="25" a="1"/>
  <c r="F841" i="25" s="1"/>
  <c r="E841" i="25" a="1"/>
  <c r="E841" i="25" s="1"/>
  <c r="A847" i="25"/>
  <c r="C847" i="25" s="1" a="1"/>
  <c r="C847" i="25" s="1"/>
  <c r="F847" i="25" l="1" a="1"/>
  <c r="F847" i="25" s="1"/>
  <c r="A848" i="25"/>
  <c r="E847" i="25" a="1"/>
  <c r="E847" i="25" s="1"/>
  <c r="C861" i="25" a="1"/>
  <c r="C861" i="25" s="1"/>
  <c r="E861" i="25" a="1"/>
  <c r="E861" i="25" s="1"/>
  <c r="F861" i="25" a="1"/>
  <c r="F861" i="25" s="1"/>
  <c r="C862" i="25" l="1" a="1"/>
  <c r="C862" i="25" s="1"/>
  <c r="A849" i="25"/>
  <c r="F848" i="25" a="1"/>
  <c r="F848" i="25" s="1"/>
  <c r="E848" i="25" a="1"/>
  <c r="E848" i="25" s="1"/>
  <c r="C848" i="25" a="1"/>
  <c r="C848" i="25" s="1"/>
  <c r="E862" i="25" l="1" a="1"/>
  <c r="E862" i="25" s="1"/>
  <c r="F862" i="25" a="1"/>
  <c r="F862" i="25" s="1"/>
  <c r="F863" i="25" a="1"/>
  <c r="F863" i="25" s="1"/>
  <c r="E849" i="25" a="1"/>
  <c r="E849" i="25" s="1"/>
  <c r="F849" i="25" a="1"/>
  <c r="F849" i="25" s="1"/>
  <c r="C849" i="25" a="1"/>
  <c r="C849" i="25" s="1"/>
  <c r="A850" i="25"/>
  <c r="E863" i="25" l="1" a="1"/>
  <c r="E863" i="25" s="1"/>
  <c r="C863" i="25" a="1"/>
  <c r="C863" i="25" s="1"/>
  <c r="F850" i="25" a="1"/>
  <c r="F850" i="25" s="1"/>
  <c r="E850" i="25" a="1"/>
  <c r="E850" i="25" s="1"/>
  <c r="C850" i="25" a="1"/>
  <c r="C850" i="25" s="1"/>
  <c r="A851" i="25"/>
  <c r="E851" i="25" l="1" a="1"/>
  <c r="E851" i="25" s="1"/>
  <c r="F851" i="25" a="1"/>
  <c r="F851" i="25" s="1"/>
  <c r="A852" i="25"/>
  <c r="C851" i="25" a="1"/>
  <c r="C851" i="25" s="1"/>
  <c r="A853" i="25" l="1"/>
  <c r="E852" i="25" a="1"/>
  <c r="E852" i="25" s="1"/>
  <c r="C852" i="25" a="1"/>
  <c r="C852" i="25" s="1"/>
  <c r="F852" i="25" a="1"/>
  <c r="F852" i="25" s="1"/>
  <c r="E853" i="25" l="1" a="1"/>
  <c r="E853" i="25" s="1"/>
  <c r="F853" i="25" a="1"/>
  <c r="F853" i="25" s="1"/>
  <c r="A854" i="25"/>
  <c r="C853" i="25" a="1"/>
  <c r="C853" i="25" s="1"/>
  <c r="A855" i="25" l="1"/>
  <c r="E854" i="25" a="1"/>
  <c r="E854" i="25" s="1"/>
  <c r="C854" i="25" a="1"/>
  <c r="C854" i="25" s="1"/>
  <c r="F854" i="25" a="1"/>
  <c r="F854" i="25" s="1"/>
  <c r="F855" i="25" l="1" a="1"/>
  <c r="F855" i="25" s="1"/>
  <c r="C855" i="25" a="1"/>
  <c r="C855" i="25" s="1"/>
  <c r="A856" i="25"/>
  <c r="E855" i="25" a="1"/>
  <c r="E855" i="25" s="1"/>
  <c r="E856" i="25" l="1" a="1"/>
  <c r="E856" i="25" s="1"/>
  <c r="F856" i="25" a="1"/>
  <c r="F856" i="25" s="1"/>
  <c r="C856" i="25" a="1"/>
  <c r="C856" i="25" s="1"/>
  <c r="A857" i="25"/>
  <c r="A858" i="25" l="1"/>
  <c r="C857" i="25" a="1"/>
  <c r="C857" i="25" s="1"/>
  <c r="F857" i="25" a="1"/>
  <c r="F857" i="25" s="1"/>
  <c r="E857" i="25" a="1"/>
  <c r="E857" i="25" s="1"/>
  <c r="F858" i="25" l="1" a="1"/>
  <c r="F858" i="25" s="1"/>
  <c r="E858" i="25" a="1"/>
  <c r="E858" i="25" s="1"/>
  <c r="C858" i="25" a="1"/>
  <c r="C858" i="25" s="1"/>
  <c r="A864" i="25"/>
  <c r="F864" i="25" s="1" a="1"/>
  <c r="F864" i="25" s="1"/>
  <c r="A865" i="25" l="1"/>
  <c r="C864" i="25" a="1"/>
  <c r="C864" i="25" s="1"/>
  <c r="E864" i="25" a="1"/>
  <c r="E864" i="25" s="1"/>
  <c r="F878" i="25" l="1" a="1"/>
  <c r="F878" i="25" s="1"/>
  <c r="E878" i="25" a="1"/>
  <c r="E878" i="25" s="1"/>
  <c r="C878" i="25" a="1"/>
  <c r="C878" i="25" s="1"/>
  <c r="E865" i="25" a="1"/>
  <c r="E865" i="25" s="1"/>
  <c r="A866" i="25"/>
  <c r="F865" i="25" a="1"/>
  <c r="F865" i="25" s="1"/>
  <c r="C865" i="25" a="1"/>
  <c r="C865" i="25" s="1"/>
  <c r="E866" i="25" l="1" a="1"/>
  <c r="E866" i="25" s="1"/>
  <c r="A867" i="25"/>
  <c r="F866" i="25" a="1"/>
  <c r="F866" i="25" s="1"/>
  <c r="C866" i="25" a="1"/>
  <c r="C866" i="25" s="1"/>
  <c r="C879" i="25" a="1"/>
  <c r="C879" i="25" s="1"/>
  <c r="F879" i="25" a="1"/>
  <c r="F879" i="25" s="1"/>
  <c r="E879" i="25" a="1"/>
  <c r="E879" i="25" s="1"/>
  <c r="C880" i="25" l="1" a="1"/>
  <c r="C880" i="25" s="1"/>
  <c r="F880" i="25" a="1"/>
  <c r="F880" i="25" s="1"/>
  <c r="E880" i="25" a="1"/>
  <c r="E880" i="25" s="1"/>
  <c r="E867" i="25" a="1"/>
  <c r="E867" i="25" s="1"/>
  <c r="A868" i="25"/>
  <c r="F867" i="25" a="1"/>
  <c r="F867" i="25" s="1"/>
  <c r="C867" i="25" a="1"/>
  <c r="C867" i="25" s="1"/>
  <c r="E868" i="25" l="1" a="1"/>
  <c r="E868" i="25" s="1"/>
  <c r="F868" i="25" a="1"/>
  <c r="F868" i="25" s="1"/>
  <c r="C868" i="25" a="1"/>
  <c r="C868" i="25" s="1"/>
  <c r="A869" i="25"/>
  <c r="C869" i="25" l="1" a="1"/>
  <c r="C869" i="25" s="1"/>
  <c r="E869" i="25" a="1"/>
  <c r="E869" i="25" s="1"/>
  <c r="A870" i="25"/>
  <c r="F869" i="25" a="1"/>
  <c r="F869" i="25" s="1"/>
  <c r="A871" i="25" l="1"/>
  <c r="C870" i="25" a="1"/>
  <c r="C870" i="25" s="1"/>
  <c r="F870" i="25" a="1"/>
  <c r="F870" i="25" s="1"/>
  <c r="E870" i="25" a="1"/>
  <c r="E870" i="25" s="1"/>
  <c r="F871" i="25" l="1" a="1"/>
  <c r="F871" i="25" s="1"/>
  <c r="A872" i="25"/>
  <c r="E871" i="25" a="1"/>
  <c r="E871" i="25" s="1"/>
  <c r="C871" i="25" a="1"/>
  <c r="C871" i="25" s="1"/>
  <c r="E872" i="25" l="1" a="1"/>
  <c r="E872" i="25" s="1"/>
  <c r="F872" i="25" a="1"/>
  <c r="F872" i="25" s="1"/>
  <c r="C872" i="25" a="1"/>
  <c r="C872" i="25" s="1"/>
  <c r="A873" i="25"/>
  <c r="A874" i="25" l="1"/>
  <c r="C873" i="25" a="1"/>
  <c r="C873" i="25" s="1"/>
  <c r="E873" i="25" a="1"/>
  <c r="E873" i="25" s="1"/>
  <c r="F873" i="25" a="1"/>
  <c r="F873" i="25" s="1"/>
  <c r="A875" i="25" l="1"/>
  <c r="E874" i="25" a="1"/>
  <c r="E874" i="25" s="1"/>
  <c r="F874" i="25" a="1"/>
  <c r="F874" i="25" s="1"/>
  <c r="C874" i="25" a="1"/>
  <c r="C874" i="25" s="1"/>
  <c r="C875" i="25" l="1" a="1"/>
  <c r="C875" i="25" s="1"/>
  <c r="F875" i="25" a="1"/>
  <c r="F875" i="25" s="1"/>
  <c r="E875" i="25" a="1"/>
  <c r="E875" i="25" s="1"/>
  <c r="A881" i="25"/>
  <c r="F881" i="25" s="1" a="1"/>
  <c r="F881" i="25" s="1"/>
  <c r="E881" i="25" l="1" a="1"/>
  <c r="E881" i="25" s="1"/>
  <c r="C881" i="25" a="1"/>
  <c r="C881" i="25" s="1"/>
  <c r="A882" i="25"/>
  <c r="C882" i="25" l="1" a="1"/>
  <c r="C882" i="25" s="1"/>
  <c r="A883" i="25"/>
  <c r="F882" i="25" a="1"/>
  <c r="F882" i="25" s="1"/>
  <c r="E882" i="25" a="1"/>
  <c r="E882" i="25" s="1"/>
  <c r="C895" i="25" a="1"/>
  <c r="C895" i="25" s="1"/>
  <c r="F895" i="25" a="1"/>
  <c r="F895" i="25" s="1"/>
  <c r="E895" i="25" a="1"/>
  <c r="E895" i="25" s="1"/>
  <c r="C883" i="25" l="1" a="1"/>
  <c r="C883" i="25" s="1"/>
  <c r="F883" i="25" a="1"/>
  <c r="F883" i="25" s="1"/>
  <c r="A884" i="25"/>
  <c r="E883" i="25" a="1"/>
  <c r="E883" i="25" s="1"/>
  <c r="F896" i="25" a="1"/>
  <c r="F896" i="25" s="1"/>
  <c r="C896" i="25" a="1"/>
  <c r="C896" i="25" s="1"/>
  <c r="E896" i="25" a="1"/>
  <c r="E896" i="25" s="1"/>
  <c r="E884" i="25" l="1" a="1"/>
  <c r="E884" i="25" s="1"/>
  <c r="A885" i="25"/>
  <c r="F884" i="25" a="1"/>
  <c r="F884" i="25" s="1"/>
  <c r="C884" i="25" a="1"/>
  <c r="C884" i="25" s="1"/>
  <c r="E897" i="25" a="1"/>
  <c r="E897" i="25" s="1"/>
  <c r="F897" i="25" a="1"/>
  <c r="F897" i="25" s="1"/>
  <c r="C897" i="25" a="1"/>
  <c r="C897" i="25" s="1"/>
  <c r="A886" i="25" l="1"/>
  <c r="C885" i="25" a="1"/>
  <c r="C885" i="25" s="1"/>
  <c r="E885" i="25" a="1"/>
  <c r="E885" i="25" s="1"/>
  <c r="F885" i="25" a="1"/>
  <c r="F885" i="25" s="1"/>
  <c r="A887" i="25" l="1"/>
  <c r="F886" i="25" a="1"/>
  <c r="F886" i="25" s="1"/>
  <c r="E886" i="25" a="1"/>
  <c r="E886" i="25" s="1"/>
  <c r="C886" i="25" a="1"/>
  <c r="C886" i="25" s="1"/>
  <c r="C887" i="25" l="1" a="1"/>
  <c r="C887" i="25" s="1"/>
  <c r="A888" i="25"/>
  <c r="E887" i="25" a="1"/>
  <c r="E887" i="25" s="1"/>
  <c r="F887" i="25" a="1"/>
  <c r="F887" i="25" s="1"/>
  <c r="E888" i="25" l="1" a="1"/>
  <c r="E888" i="25" s="1"/>
  <c r="C888" i="25" a="1"/>
  <c r="C888" i="25" s="1"/>
  <c r="F888" i="25" a="1"/>
  <c r="F888" i="25" s="1"/>
  <c r="A889" i="25"/>
  <c r="E889" i="25" l="1" a="1"/>
  <c r="E889" i="25" s="1"/>
  <c r="F889" i="25" a="1"/>
  <c r="F889" i="25" s="1"/>
  <c r="C889" i="25" a="1"/>
  <c r="C889" i="25" s="1"/>
  <c r="A890" i="25"/>
  <c r="A891" i="25" l="1"/>
  <c r="E890" i="25" a="1"/>
  <c r="E890" i="25" s="1"/>
  <c r="F890" i="25" a="1"/>
  <c r="F890" i="25" s="1"/>
  <c r="C890" i="25" a="1"/>
  <c r="C890" i="25" s="1"/>
  <c r="A892" i="25" l="1"/>
  <c r="C891" i="25" a="1"/>
  <c r="C891" i="25" s="1"/>
  <c r="E891" i="25" a="1"/>
  <c r="E891" i="25" s="1"/>
  <c r="F891" i="25" a="1"/>
  <c r="F891" i="25" s="1"/>
  <c r="E892" i="25" l="1" a="1"/>
  <c r="E892" i="25" s="1"/>
  <c r="F892" i="25" a="1"/>
  <c r="F892" i="25" s="1"/>
  <c r="C892" i="25" a="1"/>
  <c r="C892" i="25" s="1"/>
  <c r="A898" i="25"/>
  <c r="E898" i="25" s="1" a="1"/>
  <c r="E898" i="25" s="1"/>
  <c r="A899" i="25" l="1"/>
  <c r="C898" i="25" a="1"/>
  <c r="C898" i="25" s="1"/>
  <c r="F898" i="25" a="1"/>
  <c r="F898" i="25" s="1"/>
  <c r="C912" i="25" l="1" a="1"/>
  <c r="C912" i="25" s="1"/>
  <c r="E912" i="25" a="1"/>
  <c r="E912" i="25" s="1"/>
  <c r="F912" i="25" a="1"/>
  <c r="F912" i="25" s="1"/>
  <c r="F899" i="25" a="1"/>
  <c r="F899" i="25" s="1"/>
  <c r="A900" i="25"/>
  <c r="E899" i="25" a="1"/>
  <c r="E899" i="25" s="1"/>
  <c r="C899" i="25" a="1"/>
  <c r="C899" i="25" s="1"/>
  <c r="C900" i="25" l="1" a="1"/>
  <c r="C900" i="25" s="1"/>
  <c r="E900" i="25" a="1"/>
  <c r="E900" i="25" s="1"/>
  <c r="A901" i="25"/>
  <c r="F900" i="25" a="1"/>
  <c r="F900" i="25" s="1"/>
  <c r="F913" i="25" a="1"/>
  <c r="F913" i="25" s="1"/>
  <c r="E913" i="25" a="1"/>
  <c r="E913" i="25" s="1"/>
  <c r="C913" i="25" a="1"/>
  <c r="C913" i="25" s="1"/>
  <c r="E914" i="25" l="1" a="1"/>
  <c r="E914" i="25" s="1"/>
  <c r="C914" i="25" a="1"/>
  <c r="C914" i="25" s="1"/>
  <c r="F914" i="25" a="1"/>
  <c r="F914" i="25" s="1"/>
  <c r="C901" i="25" a="1"/>
  <c r="C901" i="25" s="1"/>
  <c r="F901" i="25" a="1"/>
  <c r="F901" i="25" s="1"/>
  <c r="E901" i="25" a="1"/>
  <c r="E901" i="25" s="1"/>
  <c r="A902" i="25"/>
  <c r="C902" i="25" l="1" a="1"/>
  <c r="C902" i="25" s="1"/>
  <c r="E902" i="25" a="1"/>
  <c r="E902" i="25" s="1"/>
  <c r="F902" i="25" a="1"/>
  <c r="F902" i="25" s="1"/>
  <c r="A903" i="25"/>
  <c r="F903" i="25" l="1" a="1"/>
  <c r="F903" i="25" s="1"/>
  <c r="E903" i="25" a="1"/>
  <c r="E903" i="25" s="1"/>
  <c r="A904" i="25"/>
  <c r="C903" i="25" a="1"/>
  <c r="C903" i="25" s="1"/>
  <c r="C904" i="25" l="1" a="1"/>
  <c r="C904" i="25" s="1"/>
  <c r="A905" i="25"/>
  <c r="F904" i="25" a="1"/>
  <c r="F904" i="25" s="1"/>
  <c r="E904" i="25" a="1"/>
  <c r="E904" i="25" s="1"/>
  <c r="E905" i="25" l="1" a="1"/>
  <c r="E905" i="25" s="1"/>
  <c r="A906" i="25"/>
  <c r="F905" i="25" a="1"/>
  <c r="F905" i="25" s="1"/>
  <c r="C905" i="25" a="1"/>
  <c r="C905" i="25" s="1"/>
  <c r="C906" i="25" l="1" a="1"/>
  <c r="C906" i="25" s="1"/>
  <c r="E906" i="25" a="1"/>
  <c r="E906" i="25" s="1"/>
  <c r="F906" i="25" a="1"/>
  <c r="F906" i="25" s="1"/>
  <c r="A907" i="25"/>
  <c r="E907" i="25" l="1" a="1"/>
  <c r="E907" i="25" s="1"/>
  <c r="C907" i="25" a="1"/>
  <c r="C907" i="25" s="1"/>
  <c r="F907" i="25" a="1"/>
  <c r="F907" i="25" s="1"/>
  <c r="A908" i="25"/>
  <c r="A909" i="25" l="1"/>
  <c r="C908" i="25" a="1"/>
  <c r="C908" i="25" s="1"/>
  <c r="E908" i="25" a="1"/>
  <c r="E908" i="25" s="1"/>
  <c r="F908" i="25" a="1"/>
  <c r="F908" i="25" s="1"/>
  <c r="C909" i="25" l="1" a="1"/>
  <c r="C909" i="25" s="1"/>
  <c r="E909" i="25" a="1"/>
  <c r="E909" i="25" s="1"/>
  <c r="F909" i="25" a="1"/>
  <c r="F909" i="25" s="1"/>
  <c r="A915" i="25"/>
  <c r="A916" i="25" s="1"/>
  <c r="E916" i="25" l="1" a="1"/>
  <c r="E916" i="25" s="1"/>
  <c r="A917" i="25"/>
  <c r="C916" i="25" a="1"/>
  <c r="C916" i="25" s="1"/>
  <c r="F916" i="25" a="1"/>
  <c r="F916" i="25" s="1"/>
  <c r="E915" i="25" a="1"/>
  <c r="E915" i="25" s="1"/>
  <c r="F915" i="25" a="1"/>
  <c r="F915" i="25" s="1"/>
  <c r="C915" i="25" a="1"/>
  <c r="C915" i="25" s="1"/>
  <c r="F929" i="25" a="1"/>
  <c r="F929" i="25" s="1"/>
  <c r="C929" i="25" a="1"/>
  <c r="C929" i="25" s="1"/>
  <c r="E929" i="25" a="1"/>
  <c r="E929" i="25" s="1"/>
  <c r="C930" i="25" l="1" a="1"/>
  <c r="C930" i="25" s="1"/>
  <c r="F930" i="25" a="1"/>
  <c r="F930" i="25" s="1"/>
  <c r="E930" i="25" a="1"/>
  <c r="E930" i="25" s="1"/>
  <c r="E917" i="25" a="1"/>
  <c r="E917" i="25" s="1"/>
  <c r="A918" i="25"/>
  <c r="C917" i="25" a="1"/>
  <c r="C917" i="25" s="1"/>
  <c r="F917" i="25" a="1"/>
  <c r="F917" i="25" s="1"/>
  <c r="C918" i="25" l="1" a="1"/>
  <c r="C918" i="25" s="1"/>
  <c r="F918" i="25" a="1"/>
  <c r="F918" i="25" s="1"/>
  <c r="E918" i="25" a="1"/>
  <c r="E918" i="25" s="1"/>
  <c r="A919" i="25"/>
  <c r="C931" i="25" a="1"/>
  <c r="C931" i="25" s="1"/>
  <c r="F931" i="25" a="1"/>
  <c r="F931" i="25" s="1"/>
  <c r="E931" i="25" a="1"/>
  <c r="E931" i="25" s="1"/>
  <c r="C919" i="25" l="1" a="1"/>
  <c r="C919" i="25" s="1"/>
  <c r="A920" i="25"/>
  <c r="F919" i="25" a="1"/>
  <c r="F919" i="25" s="1"/>
  <c r="E919" i="25" a="1"/>
  <c r="E919" i="25" s="1"/>
  <c r="E920" i="25" l="1" a="1"/>
  <c r="E920" i="25" s="1"/>
  <c r="C920" i="25" a="1"/>
  <c r="C920" i="25" s="1"/>
  <c r="A921" i="25"/>
  <c r="F920" i="25" a="1"/>
  <c r="F920" i="25" s="1"/>
  <c r="C921" i="25" l="1" a="1"/>
  <c r="C921" i="25" s="1"/>
  <c r="E921" i="25" a="1"/>
  <c r="E921" i="25" s="1"/>
  <c r="F921" i="25" a="1"/>
  <c r="F921" i="25" s="1"/>
  <c r="A922" i="25"/>
  <c r="C922" i="25" l="1" a="1"/>
  <c r="C922" i="25" s="1"/>
  <c r="F922" i="25" a="1"/>
  <c r="F922" i="25" s="1"/>
  <c r="A923" i="25"/>
  <c r="E922" i="25" a="1"/>
  <c r="E922" i="25" s="1"/>
  <c r="A924" i="25" l="1"/>
  <c r="C923" i="25" a="1"/>
  <c r="C923" i="25" s="1"/>
  <c r="E923" i="25" a="1"/>
  <c r="E923" i="25" s="1"/>
  <c r="F923" i="25" a="1"/>
  <c r="F923" i="25" s="1"/>
  <c r="F924" i="25" l="1" a="1"/>
  <c r="F924" i="25" s="1"/>
  <c r="A925" i="25"/>
  <c r="C924" i="25" a="1"/>
  <c r="C924" i="25" s="1"/>
  <c r="E924" i="25" a="1"/>
  <c r="E924" i="25" s="1"/>
  <c r="A926" i="25" l="1"/>
  <c r="C925" i="25" a="1"/>
  <c r="C925" i="25" s="1"/>
  <c r="F925" i="25" a="1"/>
  <c r="F925" i="25" s="1"/>
  <c r="E925" i="25" a="1"/>
  <c r="E925" i="25" s="1"/>
  <c r="E926" i="25" l="1" a="1"/>
  <c r="E926" i="25" s="1"/>
  <c r="F926" i="25" a="1"/>
  <c r="F926" i="25" s="1"/>
  <c r="C926" i="25" a="1"/>
  <c r="C926" i="25" s="1"/>
  <c r="A932" i="25"/>
  <c r="C932" i="25" s="1" a="1"/>
  <c r="C932" i="25" s="1"/>
  <c r="F932" i="25" l="1" a="1"/>
  <c r="F932" i="25" s="1"/>
  <c r="A933" i="25"/>
  <c r="E932" i="25" a="1"/>
  <c r="E932" i="25" s="1"/>
  <c r="C946" i="25" l="1" a="1"/>
  <c r="C946" i="25" s="1"/>
  <c r="F946" i="25" a="1"/>
  <c r="F946" i="25" s="1"/>
  <c r="E946" i="25" a="1"/>
  <c r="E946" i="25" s="1"/>
  <c r="E933" i="25" a="1"/>
  <c r="E933" i="25" s="1"/>
  <c r="A934" i="25"/>
  <c r="C933" i="25" a="1"/>
  <c r="C933" i="25" s="1"/>
  <c r="F933" i="25" a="1"/>
  <c r="F933" i="25" s="1"/>
  <c r="C947" i="25" l="1" a="1"/>
  <c r="C947" i="25" s="1"/>
  <c r="F947" i="25" a="1"/>
  <c r="F947" i="25" s="1"/>
  <c r="E947" i="25" a="1"/>
  <c r="E947" i="25" s="1"/>
  <c r="E934" i="25" a="1"/>
  <c r="E934" i="25" s="1"/>
  <c r="A935" i="25"/>
  <c r="F934" i="25" a="1"/>
  <c r="F934" i="25" s="1"/>
  <c r="C934" i="25" a="1"/>
  <c r="C934" i="25" s="1"/>
  <c r="C948" i="25" l="1" a="1"/>
  <c r="C948" i="25" s="1"/>
  <c r="E948" i="25" a="1"/>
  <c r="E948" i="25" s="1"/>
  <c r="F948" i="25" a="1"/>
  <c r="F948" i="25" s="1"/>
  <c r="C935" i="25" a="1"/>
  <c r="C935" i="25" s="1"/>
  <c r="A936" i="25"/>
  <c r="F935" i="25" a="1"/>
  <c r="F935" i="25" s="1"/>
  <c r="E935" i="25" a="1"/>
  <c r="E935" i="25" s="1"/>
  <c r="A937" i="25" l="1"/>
  <c r="F936" i="25" a="1"/>
  <c r="F936" i="25" s="1"/>
  <c r="E936" i="25" a="1"/>
  <c r="E936" i="25" s="1"/>
  <c r="C936" i="25" a="1"/>
  <c r="C936" i="25" s="1"/>
  <c r="E937" i="25" l="1" a="1"/>
  <c r="E937" i="25" s="1"/>
  <c r="A938" i="25"/>
  <c r="F937" i="25" a="1"/>
  <c r="F937" i="25" s="1"/>
  <c r="C937" i="25" a="1"/>
  <c r="C937" i="25" s="1"/>
  <c r="A939" i="25" l="1"/>
  <c r="E938" i="25" a="1"/>
  <c r="E938" i="25" s="1"/>
  <c r="F938" i="25" a="1"/>
  <c r="F938" i="25" s="1"/>
  <c r="C938" i="25" a="1"/>
  <c r="C938" i="25" s="1"/>
  <c r="C939" i="25" l="1" a="1"/>
  <c r="C939" i="25" s="1"/>
  <c r="F939" i="25" a="1"/>
  <c r="F939" i="25" s="1"/>
  <c r="A940" i="25"/>
  <c r="E939" i="25" a="1"/>
  <c r="E939" i="25" s="1"/>
  <c r="E940" i="25" l="1" a="1"/>
  <c r="E940" i="25" s="1"/>
  <c r="C940" i="25" a="1"/>
  <c r="C940" i="25" s="1"/>
  <c r="A941" i="25"/>
  <c r="F940" i="25" a="1"/>
  <c r="F940" i="25" s="1"/>
  <c r="C941" i="25" l="1" a="1"/>
  <c r="C941" i="25" s="1"/>
  <c r="E941" i="25" a="1"/>
  <c r="E941" i="25" s="1"/>
  <c r="A942" i="25"/>
  <c r="F941" i="25" a="1"/>
  <c r="F941" i="25" s="1"/>
  <c r="F942" i="25" l="1" a="1"/>
  <c r="F942" i="25" s="1"/>
  <c r="C942" i="25" a="1"/>
  <c r="C942" i="25" s="1"/>
  <c r="A943" i="25"/>
  <c r="E942" i="25" a="1"/>
  <c r="E942" i="25" s="1"/>
  <c r="E943" i="25" l="1" a="1"/>
  <c r="E943" i="25" s="1"/>
  <c r="F943" i="25" a="1"/>
  <c r="F943" i="25" s="1"/>
  <c r="C943" i="25" a="1"/>
  <c r="C943" i="25" s="1"/>
  <c r="A949" i="25"/>
  <c r="C949" i="25" s="1" a="1"/>
  <c r="C949" i="25" s="1"/>
  <c r="A950" i="25" l="1"/>
  <c r="A951" i="25" s="1"/>
  <c r="E951" i="25" s="1" a="1"/>
  <c r="E951" i="25" s="1"/>
  <c r="E949" i="25" a="1"/>
  <c r="E949" i="25" s="1"/>
  <c r="E963" i="25" a="1"/>
  <c r="E963" i="25" s="1"/>
  <c r="C963" i="25" a="1"/>
  <c r="C963" i="25" s="1"/>
  <c r="F963" i="25" a="1"/>
  <c r="F963" i="25" s="1"/>
  <c r="F949" i="25" a="1"/>
  <c r="F949" i="25" s="1"/>
  <c r="C951" i="25" l="1" a="1"/>
  <c r="C951" i="25" s="1"/>
  <c r="E950" i="25" a="1"/>
  <c r="E950" i="25" s="1"/>
  <c r="F951" i="25" a="1"/>
  <c r="F951" i="25" s="1"/>
  <c r="F950" i="25" a="1"/>
  <c r="F950" i="25" s="1"/>
  <c r="A952" i="25"/>
  <c r="A953" i="25" s="1"/>
  <c r="C950" i="25" a="1"/>
  <c r="C950" i="25" s="1"/>
  <c r="C952" i="25" l="1" a="1"/>
  <c r="C952" i="25" s="1"/>
  <c r="F952" i="25" a="1"/>
  <c r="F952" i="25" s="1"/>
  <c r="E952" i="25" a="1"/>
  <c r="E952" i="25" s="1"/>
  <c r="C953" i="25" a="1"/>
  <c r="C953" i="25" s="1"/>
  <c r="E953" i="25" a="1"/>
  <c r="E953" i="25" s="1"/>
  <c r="F953" i="25" a="1"/>
  <c r="F953" i="25" s="1"/>
  <c r="A954" i="25"/>
  <c r="C964" i="25" a="1"/>
  <c r="C964" i="25" s="1"/>
  <c r="F964" i="25" a="1"/>
  <c r="F964" i="25" s="1"/>
  <c r="E964" i="25" a="1"/>
  <c r="E964" i="25" s="1"/>
  <c r="A955" i="25" l="1"/>
  <c r="C954" i="25" a="1"/>
  <c r="C954" i="25" s="1"/>
  <c r="F954" i="25" a="1"/>
  <c r="F954" i="25" s="1"/>
  <c r="E954" i="25" a="1"/>
  <c r="E954" i="25" s="1"/>
  <c r="E965" i="25" a="1"/>
  <c r="E965" i="25" s="1"/>
  <c r="F965" i="25" a="1"/>
  <c r="F965" i="25" s="1"/>
  <c r="C965" i="25" a="1"/>
  <c r="C965" i="25" s="1"/>
  <c r="A956" i="25" l="1"/>
  <c r="C955" i="25" a="1"/>
  <c r="C955" i="25" s="1"/>
  <c r="F955" i="25" a="1"/>
  <c r="F955" i="25" s="1"/>
  <c r="E955" i="25" a="1"/>
  <c r="E955" i="25" s="1"/>
  <c r="A957" i="25" l="1"/>
  <c r="F956" i="25" a="1"/>
  <c r="F956" i="25" s="1"/>
  <c r="C956" i="25" a="1"/>
  <c r="C956" i="25" s="1"/>
  <c r="E956" i="25" a="1"/>
  <c r="E956" i="25" s="1"/>
  <c r="C957" i="25" l="1" a="1"/>
  <c r="C957" i="25" s="1"/>
  <c r="A958" i="25"/>
  <c r="F957" i="25" a="1"/>
  <c r="F957" i="25" s="1"/>
  <c r="E957" i="25" a="1"/>
  <c r="E957" i="25" s="1"/>
  <c r="F958" i="25" l="1" a="1"/>
  <c r="F958" i="25" s="1"/>
  <c r="A959" i="25"/>
  <c r="C958" i="25" a="1"/>
  <c r="C958" i="25" s="1"/>
  <c r="E958" i="25" a="1"/>
  <c r="E958" i="25" s="1"/>
  <c r="A960" i="25" l="1"/>
  <c r="F959" i="25" a="1"/>
  <c r="F959" i="25" s="1"/>
  <c r="E959" i="25" a="1"/>
  <c r="E959" i="25" s="1"/>
  <c r="C959" i="25" a="1"/>
  <c r="C959" i="25" s="1"/>
  <c r="F960" i="25" l="1" a="1"/>
  <c r="F960" i="25" s="1"/>
  <c r="C960" i="25" a="1"/>
  <c r="C960" i="25" s="1"/>
  <c r="E960" i="25" a="1"/>
  <c r="E960" i="25" s="1"/>
  <c r="A966" i="25"/>
  <c r="E966" i="25" s="1" a="1"/>
  <c r="E966" i="25" s="1"/>
  <c r="A967" i="25" l="1"/>
  <c r="F966" i="25" a="1"/>
  <c r="F966" i="25" s="1"/>
  <c r="C966" i="25" a="1"/>
  <c r="C966" i="25" s="1"/>
  <c r="F980" i="25" l="1" a="1"/>
  <c r="F980" i="25" s="1"/>
  <c r="C980" i="25" a="1"/>
  <c r="C980" i="25" s="1"/>
  <c r="E980" i="25" a="1"/>
  <c r="E980" i="25" s="1"/>
  <c r="E967" i="25" a="1"/>
  <c r="E967" i="25" s="1"/>
  <c r="C967" i="25" a="1"/>
  <c r="C967" i="25" s="1"/>
  <c r="F967" i="25" a="1"/>
  <c r="F967" i="25" s="1"/>
  <c r="A968" i="25"/>
  <c r="F968" i="25" l="1" a="1"/>
  <c r="F968" i="25" s="1"/>
  <c r="A969" i="25"/>
  <c r="C968" i="25" a="1"/>
  <c r="C968" i="25" s="1"/>
  <c r="E968" i="25" a="1"/>
  <c r="E968" i="25" s="1"/>
  <c r="E981" i="25" a="1"/>
  <c r="E981" i="25" s="1"/>
  <c r="C981" i="25" a="1"/>
  <c r="C981" i="25" s="1"/>
  <c r="F981" i="25" a="1"/>
  <c r="F981" i="25" s="1"/>
  <c r="C969" i="25" l="1" a="1"/>
  <c r="C969" i="25" s="1"/>
  <c r="A970" i="25"/>
  <c r="F969" i="25" a="1"/>
  <c r="F969" i="25" s="1"/>
  <c r="E969" i="25" a="1"/>
  <c r="E969" i="25" s="1"/>
  <c r="E982" i="25" a="1"/>
  <c r="E982" i="25" s="1"/>
  <c r="C982" i="25" a="1"/>
  <c r="C982" i="25" s="1"/>
  <c r="F982" i="25" a="1"/>
  <c r="F982" i="25" s="1"/>
  <c r="C970" i="25" l="1" a="1"/>
  <c r="C970" i="25" s="1"/>
  <c r="F970" i="25" a="1"/>
  <c r="F970" i="25" s="1"/>
  <c r="E970" i="25" a="1"/>
  <c r="E970" i="25" s="1"/>
  <c r="A971" i="25"/>
  <c r="C971" i="25" l="1" a="1"/>
  <c r="C971" i="25" s="1"/>
  <c r="E971" i="25" a="1"/>
  <c r="E971" i="25" s="1"/>
  <c r="A972" i="25"/>
  <c r="F971" i="25" a="1"/>
  <c r="F971" i="25" s="1"/>
  <c r="A973" i="25" l="1"/>
  <c r="F972" i="25" a="1"/>
  <c r="F972" i="25" s="1"/>
  <c r="C972" i="25" a="1"/>
  <c r="C972" i="25" s="1"/>
  <c r="E972" i="25" a="1"/>
  <c r="E972" i="25" s="1"/>
  <c r="C973" i="25" l="1" a="1"/>
  <c r="C973" i="25" s="1"/>
  <c r="F973" i="25" a="1"/>
  <c r="F973" i="25" s="1"/>
  <c r="A974" i="25"/>
  <c r="E973" i="25" a="1"/>
  <c r="E973" i="25" s="1"/>
  <c r="F974" i="25" l="1" a="1"/>
  <c r="F974" i="25" s="1"/>
  <c r="E974" i="25" a="1"/>
  <c r="E974" i="25" s="1"/>
  <c r="A975" i="25"/>
  <c r="C974" i="25" a="1"/>
  <c r="C974" i="25" s="1"/>
  <c r="A976" i="25" l="1"/>
  <c r="F975" i="25" a="1"/>
  <c r="F975" i="25" s="1"/>
  <c r="C975" i="25" a="1"/>
  <c r="C975" i="25" s="1"/>
  <c r="E975" i="25" a="1"/>
  <c r="E975" i="25" s="1"/>
  <c r="A977" i="25" l="1"/>
  <c r="E976" i="25" a="1"/>
  <c r="E976" i="25" s="1"/>
  <c r="F976" i="25" a="1"/>
  <c r="F976" i="25" s="1"/>
  <c r="C976" i="25" a="1"/>
  <c r="C976" i="25" s="1"/>
  <c r="E977" i="25" l="1" a="1"/>
  <c r="E977" i="25" s="1"/>
  <c r="F977" i="25" a="1"/>
  <c r="F977" i="25" s="1"/>
  <c r="C977" i="25" a="1"/>
  <c r="C977" i="25" s="1"/>
  <c r="A983" i="25"/>
  <c r="A984" i="25" s="1"/>
  <c r="C997" i="25" l="1" a="1"/>
  <c r="C997" i="25" s="1"/>
  <c r="E984" i="25" a="1"/>
  <c r="E984" i="25" s="1"/>
  <c r="F984" i="25" a="1"/>
  <c r="F984" i="25" s="1"/>
  <c r="A985" i="25"/>
  <c r="C984" i="25" a="1"/>
  <c r="C984" i="25" s="1"/>
  <c r="C983" i="25" a="1"/>
  <c r="C983" i="25" s="1"/>
  <c r="E983" i="25" a="1"/>
  <c r="E983" i="25" s="1"/>
  <c r="F983" i="25" a="1"/>
  <c r="F983" i="25" s="1"/>
  <c r="E997" i="25" l="1" a="1"/>
  <c r="E997" i="25" s="1"/>
  <c r="F997" i="25" a="1"/>
  <c r="F997" i="25" s="1"/>
  <c r="E985" i="25" a="1"/>
  <c r="E985" i="25" s="1"/>
  <c r="F985" i="25" a="1"/>
  <c r="F985" i="25" s="1"/>
  <c r="A986" i="25"/>
  <c r="C985" i="25" a="1"/>
  <c r="C985" i="25" s="1"/>
  <c r="E998" i="25" l="1" a="1"/>
  <c r="E998" i="25" s="1"/>
  <c r="C998" i="25" a="1"/>
  <c r="C998" i="25" s="1"/>
  <c r="F998" i="25" a="1"/>
  <c r="F998" i="25" s="1"/>
  <c r="F986" i="25" a="1"/>
  <c r="F986" i="25" s="1"/>
  <c r="C986" i="25" a="1"/>
  <c r="C986" i="25" s="1"/>
  <c r="E986" i="25" a="1"/>
  <c r="E986" i="25" s="1"/>
  <c r="A987" i="25"/>
  <c r="C999" i="25" l="1" a="1"/>
  <c r="C999" i="25" s="1"/>
  <c r="E999" i="25" a="1"/>
  <c r="E999" i="25" s="1"/>
  <c r="F999" i="25" a="1"/>
  <c r="F999" i="25" s="1"/>
  <c r="F987" i="25" a="1"/>
  <c r="F987" i="25" s="1"/>
  <c r="A988" i="25"/>
  <c r="E987" i="25" a="1"/>
  <c r="E987" i="25" s="1"/>
  <c r="C987" i="25" a="1"/>
  <c r="C987" i="25" s="1"/>
  <c r="E988" i="25" l="1" a="1"/>
  <c r="E988" i="25" s="1"/>
  <c r="C988" i="25" a="1"/>
  <c r="C988" i="25" s="1"/>
  <c r="A989" i="25"/>
  <c r="F988" i="25" a="1"/>
  <c r="F988" i="25" s="1"/>
  <c r="F989" i="25" l="1" a="1"/>
  <c r="F989" i="25" s="1"/>
  <c r="A990" i="25"/>
  <c r="C989" i="25" a="1"/>
  <c r="C989" i="25" s="1"/>
  <c r="E989" i="25" a="1"/>
  <c r="E989" i="25" s="1"/>
  <c r="F990" i="25" l="1" a="1"/>
  <c r="F990" i="25" s="1"/>
  <c r="E990" i="25" a="1"/>
  <c r="E990" i="25" s="1"/>
  <c r="C990" i="25" a="1"/>
  <c r="C990" i="25" s="1"/>
  <c r="A991" i="25"/>
  <c r="C991" i="25" l="1" a="1"/>
  <c r="C991" i="25" s="1"/>
  <c r="E991" i="25" a="1"/>
  <c r="E991" i="25" s="1"/>
  <c r="F991" i="25" a="1"/>
  <c r="F991" i="25" s="1"/>
  <c r="A992" i="25"/>
  <c r="A993" i="25" l="1"/>
  <c r="C992" i="25" a="1"/>
  <c r="C992" i="25" s="1"/>
  <c r="E992" i="25" a="1"/>
  <c r="E992" i="25" s="1"/>
  <c r="F992" i="25" a="1"/>
  <c r="F992" i="25" s="1"/>
  <c r="A994" i="25" l="1"/>
  <c r="F993" i="25" a="1"/>
  <c r="F993" i="25" s="1"/>
  <c r="E993" i="25" a="1"/>
  <c r="E993" i="25" s="1"/>
  <c r="C993" i="25" a="1"/>
  <c r="C993" i="25" s="1"/>
  <c r="E994" i="25" l="1" a="1"/>
  <c r="E994" i="25" s="1"/>
  <c r="C994" i="25" a="1"/>
  <c r="C994" i="25" s="1"/>
  <c r="F994" i="25" a="1"/>
  <c r="F994" i="25" s="1"/>
  <c r="A1000" i="25"/>
  <c r="E1000" i="25" s="1" a="1"/>
  <c r="E1000" i="25" s="1"/>
  <c r="F1000" i="25" l="1" a="1"/>
  <c r="F1000" i="25" s="1"/>
  <c r="A1001" i="25"/>
  <c r="C1000" i="25" a="1"/>
  <c r="C1000" i="25" s="1"/>
  <c r="F1014" i="25" l="1" a="1"/>
  <c r="F1014" i="25" s="1"/>
  <c r="C1014" i="25" a="1"/>
  <c r="C1014" i="25" s="1"/>
  <c r="E1014" i="25" a="1"/>
  <c r="E1014" i="25" s="1"/>
  <c r="F1001" i="25" a="1"/>
  <c r="F1001" i="25" s="1"/>
  <c r="E1001" i="25" a="1"/>
  <c r="E1001" i="25" s="1"/>
  <c r="C1001" i="25" a="1"/>
  <c r="C1001" i="25" s="1"/>
  <c r="A1002" i="25"/>
  <c r="E1002" i="25" l="1" a="1"/>
  <c r="E1002" i="25" s="1"/>
  <c r="A1003" i="25"/>
  <c r="C1002" i="25" a="1"/>
  <c r="C1002" i="25" s="1"/>
  <c r="F1002" i="25" a="1"/>
  <c r="F1002" i="25" s="1"/>
  <c r="F1015" i="25" a="1"/>
  <c r="F1015" i="25" s="1"/>
  <c r="C1015" i="25" a="1"/>
  <c r="C1015" i="25" s="1"/>
  <c r="E1015" i="25" a="1"/>
  <c r="E1015" i="25" s="1"/>
  <c r="F1016" i="25" l="1" a="1"/>
  <c r="F1016" i="25" s="1"/>
  <c r="C1016" i="25" a="1"/>
  <c r="C1016" i="25" s="1"/>
  <c r="E1016" i="25" a="1"/>
  <c r="E1016" i="25" s="1"/>
  <c r="E1003" i="25" a="1"/>
  <c r="E1003" i="25" s="1"/>
  <c r="A1004" i="25"/>
  <c r="C1003" i="25" a="1"/>
  <c r="C1003" i="25" s="1"/>
  <c r="F1003" i="25" a="1"/>
  <c r="F1003" i="25" s="1"/>
  <c r="E1004" i="25" l="1" a="1"/>
  <c r="E1004" i="25" s="1"/>
  <c r="F1004" i="25" a="1"/>
  <c r="F1004" i="25" s="1"/>
  <c r="A1005" i="25"/>
  <c r="C1004" i="25" a="1"/>
  <c r="C1004" i="25" s="1"/>
  <c r="A1006" i="25" l="1"/>
  <c r="C1005" i="25" a="1"/>
  <c r="C1005" i="25" s="1"/>
  <c r="E1005" i="25" a="1"/>
  <c r="E1005" i="25" s="1"/>
  <c r="F1005" i="25" a="1"/>
  <c r="F1005" i="25" s="1"/>
  <c r="A1007" i="25" l="1"/>
  <c r="E1006" i="25" a="1"/>
  <c r="E1006" i="25" s="1"/>
  <c r="F1006" i="25" a="1"/>
  <c r="F1006" i="25" s="1"/>
  <c r="C1006" i="25" a="1"/>
  <c r="C1006" i="25" s="1"/>
  <c r="F1007" i="25" l="1" a="1"/>
  <c r="F1007" i="25" s="1"/>
  <c r="A1008" i="25"/>
  <c r="C1007" i="25" a="1"/>
  <c r="C1007" i="25" s="1"/>
  <c r="E1007" i="25" a="1"/>
  <c r="E1007" i="25" s="1"/>
  <c r="C1008" i="25" l="1" a="1"/>
  <c r="C1008" i="25" s="1"/>
  <c r="E1008" i="25" a="1"/>
  <c r="E1008" i="25" s="1"/>
  <c r="A1009" i="25"/>
  <c r="F1008" i="25" a="1"/>
  <c r="F1008" i="25" s="1"/>
  <c r="A1010" i="25" l="1"/>
  <c r="C1009" i="25" a="1"/>
  <c r="C1009" i="25" s="1"/>
  <c r="F1009" i="25" a="1"/>
  <c r="F1009" i="25" s="1"/>
  <c r="E1009" i="25" a="1"/>
  <c r="E1009" i="25" s="1"/>
  <c r="A1011" i="25" l="1"/>
  <c r="E1010" i="25" a="1"/>
  <c r="E1010" i="25" s="1"/>
  <c r="C1010" i="25" a="1"/>
  <c r="C1010" i="25" s="1"/>
  <c r="F1010" i="25" a="1"/>
  <c r="F1010" i="25" s="1"/>
  <c r="C1011" i="25" l="1" a="1"/>
  <c r="C1011" i="25" s="1"/>
  <c r="E1011" i="25" a="1"/>
  <c r="E1011" i="25" s="1"/>
  <c r="F1011" i="25" a="1"/>
  <c r="F1011" i="25" s="1"/>
  <c r="A1017" i="25"/>
  <c r="C1017" i="25" s="1" a="1"/>
  <c r="C1017" i="25" s="1"/>
  <c r="A1018" i="25" l="1"/>
  <c r="E1017" i="25" a="1"/>
  <c r="E1017" i="25" s="1"/>
  <c r="C1031" i="25" a="1"/>
  <c r="C1031" i="25" s="1"/>
  <c r="E1031" i="25" a="1"/>
  <c r="E1031" i="25" s="1"/>
  <c r="F1031" i="25" a="1"/>
  <c r="F1031" i="25" s="1"/>
  <c r="F1017" i="25" a="1"/>
  <c r="F1017" i="25" s="1"/>
  <c r="F1032" i="25" l="1" a="1"/>
  <c r="F1032" i="25" s="1"/>
  <c r="A1019" i="25"/>
  <c r="F1018" i="25" a="1"/>
  <c r="F1018" i="25" s="1"/>
  <c r="E1018" i="25" a="1"/>
  <c r="E1018" i="25" s="1"/>
  <c r="C1018" i="25" a="1"/>
  <c r="C1018" i="25" s="1"/>
  <c r="E1032" i="25" l="1" a="1"/>
  <c r="E1032" i="25" s="1"/>
  <c r="C1032" i="25" a="1"/>
  <c r="C1032" i="25" s="1"/>
  <c r="F1033" i="25" a="1"/>
  <c r="F1033" i="25" s="1"/>
  <c r="C1019" i="25" a="1"/>
  <c r="C1019" i="25" s="1"/>
  <c r="A1020" i="25"/>
  <c r="E1019" i="25" a="1"/>
  <c r="E1019" i="25" s="1"/>
  <c r="F1019" i="25" a="1"/>
  <c r="F1019" i="25" s="1"/>
  <c r="E1033" i="25" l="1" a="1"/>
  <c r="E1033" i="25" s="1"/>
  <c r="C1033" i="25" a="1"/>
  <c r="C1033" i="25" s="1"/>
  <c r="C1020" i="25" a="1"/>
  <c r="C1020" i="25" s="1"/>
  <c r="F1020" i="25" a="1"/>
  <c r="F1020" i="25" s="1"/>
  <c r="E1020" i="25" a="1"/>
  <c r="E1020" i="25" s="1"/>
  <c r="A1021" i="25"/>
  <c r="E1021" i="25" l="1" a="1"/>
  <c r="E1021" i="25" s="1"/>
  <c r="F1021" i="25" a="1"/>
  <c r="F1021" i="25" s="1"/>
  <c r="C1021" i="25" a="1"/>
  <c r="C1021" i="25" s="1"/>
  <c r="A1022" i="25"/>
  <c r="A1023" i="25" l="1"/>
  <c r="C1022" i="25" a="1"/>
  <c r="C1022" i="25" s="1"/>
  <c r="E1022" i="25" a="1"/>
  <c r="E1022" i="25" s="1"/>
  <c r="F1022" i="25" a="1"/>
  <c r="F1022" i="25" s="1"/>
  <c r="A1024" i="25" l="1"/>
  <c r="F1023" i="25" a="1"/>
  <c r="F1023" i="25" s="1"/>
  <c r="E1023" i="25" a="1"/>
  <c r="E1023" i="25" s="1"/>
  <c r="C1023" i="25" a="1"/>
  <c r="C1023" i="25" s="1"/>
  <c r="A1025" i="25" l="1"/>
  <c r="F1024" i="25" a="1"/>
  <c r="F1024" i="25" s="1"/>
  <c r="E1024" i="25" a="1"/>
  <c r="E1024" i="25" s="1"/>
  <c r="C1024" i="25" a="1"/>
  <c r="C1024" i="25" s="1"/>
  <c r="C1025" i="25" l="1" a="1"/>
  <c r="C1025" i="25" s="1"/>
  <c r="E1025" i="25" a="1"/>
  <c r="E1025" i="25" s="1"/>
  <c r="F1025" i="25" a="1"/>
  <c r="F1025" i="25" s="1"/>
  <c r="A1026" i="25"/>
  <c r="E1026" i="25" l="1" a="1"/>
  <c r="E1026" i="25" s="1"/>
  <c r="C1026" i="25" a="1"/>
  <c r="C1026" i="25" s="1"/>
  <c r="A1027" i="25"/>
  <c r="F1026" i="25" a="1"/>
  <c r="F1026" i="25" s="1"/>
  <c r="A1028" i="25" l="1"/>
  <c r="E1027" i="25" a="1"/>
  <c r="E1027" i="25" s="1"/>
  <c r="F1027" i="25" a="1"/>
  <c r="F1027" i="25" s="1"/>
  <c r="C1027" i="25" a="1"/>
  <c r="C1027" i="25" s="1"/>
  <c r="C1028" i="25" l="1" a="1"/>
  <c r="C1028" i="25" s="1"/>
  <c r="F1028" i="25" a="1"/>
  <c r="F1028" i="25" s="1"/>
  <c r="E1028" i="25" a="1"/>
  <c r="E1028" i="25" s="1"/>
  <c r="E1048" i="25" a="1"/>
  <c r="E1048" i="25" s="1"/>
  <c r="A1034" i="25"/>
  <c r="F1034" i="25" s="1" a="1"/>
  <c r="F1034" i="25" s="1"/>
  <c r="C1034" i="25" l="1" a="1"/>
  <c r="C1034" i="25" s="1"/>
  <c r="E1034" i="25" a="1"/>
  <c r="E1034" i="25" s="1"/>
  <c r="A1035" i="25"/>
  <c r="F1048" i="25" a="1"/>
  <c r="F1048" i="25" s="1"/>
  <c r="C1048" i="25" a="1"/>
  <c r="C1048" i="25" s="1"/>
  <c r="F1049" i="25" l="1" a="1"/>
  <c r="F1049" i="25" s="1"/>
  <c r="C1049" i="25" a="1"/>
  <c r="C1049" i="25" s="1"/>
  <c r="E1049" i="25" a="1"/>
  <c r="E1049" i="25" s="1"/>
  <c r="E1035" i="25" a="1"/>
  <c r="E1035" i="25" s="1"/>
  <c r="A1036" i="25"/>
  <c r="C1035" i="25" a="1"/>
  <c r="C1035" i="25" s="1"/>
  <c r="F1035" i="25" a="1"/>
  <c r="F1035" i="25" s="1"/>
  <c r="F1036" i="25" l="1" a="1"/>
  <c r="F1036" i="25" s="1"/>
  <c r="C1036" i="25" a="1"/>
  <c r="C1036" i="25" s="1"/>
  <c r="E1036" i="25" a="1"/>
  <c r="E1036" i="25" s="1"/>
  <c r="A1037" i="25"/>
  <c r="F1050" i="25" a="1"/>
  <c r="F1050" i="25" s="1"/>
  <c r="C1050" i="25" a="1"/>
  <c r="C1050" i="25" s="1"/>
  <c r="E1050" i="25" a="1"/>
  <c r="E1050" i="25" s="1"/>
  <c r="F1037" i="25" l="1" a="1"/>
  <c r="F1037" i="25" s="1"/>
  <c r="C1037" i="25" a="1"/>
  <c r="C1037" i="25" s="1"/>
  <c r="E1037" i="25" a="1"/>
  <c r="E1037" i="25" s="1"/>
  <c r="A1038" i="25"/>
  <c r="C1038" i="25" l="1" a="1"/>
  <c r="C1038" i="25" s="1"/>
  <c r="A1039" i="25"/>
  <c r="E1038" i="25" a="1"/>
  <c r="E1038" i="25" s="1"/>
  <c r="F1038" i="25" a="1"/>
  <c r="F1038" i="25" s="1"/>
  <c r="C1039" i="25" l="1" a="1"/>
  <c r="C1039" i="25" s="1"/>
  <c r="A1040" i="25"/>
  <c r="E1039" i="25" a="1"/>
  <c r="E1039" i="25" s="1"/>
  <c r="F1039" i="25" a="1"/>
  <c r="F1039" i="25" s="1"/>
  <c r="F1040" i="25" l="1" a="1"/>
  <c r="F1040" i="25" s="1"/>
  <c r="A1041" i="25"/>
  <c r="C1040" i="25" a="1"/>
  <c r="C1040" i="25" s="1"/>
  <c r="E1040" i="25" a="1"/>
  <c r="E1040" i="25" s="1"/>
  <c r="A1042" i="25" l="1"/>
  <c r="F1041" i="25" a="1"/>
  <c r="F1041" i="25" s="1"/>
  <c r="C1041" i="25" a="1"/>
  <c r="C1041" i="25" s="1"/>
  <c r="E1041" i="25" a="1"/>
  <c r="E1041" i="25" s="1"/>
  <c r="C1042" i="25" l="1" a="1"/>
  <c r="C1042" i="25" s="1"/>
  <c r="A1043" i="25"/>
  <c r="F1042" i="25" a="1"/>
  <c r="F1042" i="25" s="1"/>
  <c r="E1042" i="25" a="1"/>
  <c r="E1042" i="25" s="1"/>
  <c r="C1043" i="25" l="1" a="1"/>
  <c r="C1043" i="25" s="1"/>
  <c r="E1043" i="25" a="1"/>
  <c r="E1043" i="25" s="1"/>
  <c r="F1043" i="25" a="1"/>
  <c r="F1043" i="25" s="1"/>
  <c r="A1044" i="25"/>
  <c r="F1044" i="25" l="1" a="1"/>
  <c r="F1044" i="25" s="1"/>
  <c r="A1045" i="25"/>
  <c r="C1044" i="25" a="1"/>
  <c r="C1044" i="25" s="1"/>
  <c r="E1044" i="25" a="1"/>
  <c r="E1044" i="25" s="1"/>
  <c r="E1045" i="25" l="1" a="1"/>
  <c r="E1045" i="25" s="1"/>
  <c r="C1045" i="25" a="1"/>
  <c r="C1045" i="25" s="1"/>
  <c r="F1045" i="25" a="1"/>
  <c r="F1045" i="25" s="1"/>
  <c r="A1051" i="25"/>
  <c r="F1051" i="25" s="1" a="1"/>
  <c r="F1051" i="25" s="1"/>
  <c r="E1051" i="25" l="1" a="1"/>
  <c r="E1051" i="25" s="1"/>
  <c r="C1051" i="25" a="1"/>
  <c r="C1051" i="25" s="1"/>
  <c r="A1052" i="25"/>
  <c r="C1052" i="25" l="1" a="1"/>
  <c r="C1052" i="25" s="1"/>
  <c r="E1052" i="25" a="1"/>
  <c r="E1052" i="25" s="1"/>
  <c r="F1052" i="25" a="1"/>
  <c r="F1052" i="25" s="1"/>
  <c r="A1053" i="25"/>
  <c r="E1065" i="25" a="1"/>
  <c r="E1065" i="25" s="1"/>
  <c r="F1065" i="25" a="1"/>
  <c r="F1065" i="25" s="1"/>
  <c r="C1065" i="25" a="1"/>
  <c r="C1065" i="25" s="1"/>
  <c r="C1053" i="25" l="1" a="1"/>
  <c r="C1053" i="25" s="1"/>
  <c r="F1053" i="25" a="1"/>
  <c r="F1053" i="25" s="1"/>
  <c r="E1053" i="25" a="1"/>
  <c r="E1053" i="25" s="1"/>
  <c r="A1054" i="25"/>
  <c r="F1066" i="25" a="1"/>
  <c r="F1066" i="25" s="1"/>
  <c r="E1066" i="25" a="1"/>
  <c r="E1066" i="25" s="1"/>
  <c r="C1066" i="25" a="1"/>
  <c r="C1066" i="25" s="1"/>
  <c r="E1054" i="25" l="1" a="1"/>
  <c r="E1054" i="25" s="1"/>
  <c r="A1055" i="25"/>
  <c r="F1054" i="25" a="1"/>
  <c r="F1054" i="25" s="1"/>
  <c r="C1054" i="25" a="1"/>
  <c r="C1054" i="25" s="1"/>
  <c r="C1067" i="25" a="1"/>
  <c r="C1067" i="25" s="1"/>
  <c r="F1067" i="25" a="1"/>
  <c r="F1067" i="25" s="1"/>
  <c r="E1067" i="25" a="1"/>
  <c r="E1067" i="25" s="1"/>
  <c r="F1055" i="25" l="1" a="1"/>
  <c r="F1055" i="25" s="1"/>
  <c r="A1056" i="25"/>
  <c r="C1055" i="25" a="1"/>
  <c r="C1055" i="25" s="1"/>
  <c r="E1055" i="25" a="1"/>
  <c r="E1055" i="25" s="1"/>
  <c r="A1057" i="25" l="1"/>
  <c r="E1056" i="25" a="1"/>
  <c r="E1056" i="25" s="1"/>
  <c r="F1056" i="25" a="1"/>
  <c r="F1056" i="25" s="1"/>
  <c r="C1056" i="25" a="1"/>
  <c r="C1056" i="25" s="1"/>
  <c r="E1057" i="25" l="1" a="1"/>
  <c r="E1057" i="25" s="1"/>
  <c r="C1057" i="25" a="1"/>
  <c r="C1057" i="25" s="1"/>
  <c r="A1058" i="25"/>
  <c r="F1057" i="25" a="1"/>
  <c r="F1057" i="25" s="1"/>
  <c r="A1059" i="25" l="1"/>
  <c r="C1058" i="25" a="1"/>
  <c r="C1058" i="25" s="1"/>
  <c r="F1058" i="25" a="1"/>
  <c r="F1058" i="25" s="1"/>
  <c r="E1058" i="25" a="1"/>
  <c r="E1058" i="25" s="1"/>
  <c r="A1060" i="25" l="1"/>
  <c r="E1059" i="25" a="1"/>
  <c r="E1059" i="25" s="1"/>
  <c r="F1059" i="25" a="1"/>
  <c r="F1059" i="25" s="1"/>
  <c r="C1059" i="25" a="1"/>
  <c r="C1059" i="25" s="1"/>
  <c r="A1061" i="25" l="1"/>
  <c r="E1060" i="25" a="1"/>
  <c r="E1060" i="25" s="1"/>
  <c r="C1060" i="25" a="1"/>
  <c r="C1060" i="25" s="1"/>
  <c r="F1060" i="25" a="1"/>
  <c r="F1060" i="25" s="1"/>
  <c r="A1062" i="25" l="1"/>
  <c r="F1061" i="25" a="1"/>
  <c r="F1061" i="25" s="1"/>
  <c r="E1061" i="25" a="1"/>
  <c r="E1061" i="25" s="1"/>
  <c r="C1061" i="25" a="1"/>
  <c r="C1061" i="25" s="1"/>
  <c r="C1062" i="25" l="1" a="1"/>
  <c r="C1062" i="25" s="1"/>
  <c r="F1062" i="25" a="1"/>
  <c r="F1062" i="25" s="1"/>
  <c r="E1062" i="25" a="1"/>
  <c r="E1062" i="25" s="1"/>
  <c r="A1068" i="25"/>
  <c r="C1068" i="25" s="1" a="1"/>
  <c r="C1068" i="25" s="1"/>
  <c r="E1068" i="25" l="1" a="1"/>
  <c r="E1068" i="25" s="1"/>
  <c r="F1068" i="25" a="1"/>
  <c r="F1068" i="25" s="1"/>
  <c r="A1069" i="25"/>
  <c r="E1082" i="25" l="1" a="1"/>
  <c r="E1082" i="25" s="1"/>
  <c r="F1082" i="25" a="1"/>
  <c r="F1082" i="25" s="1"/>
  <c r="C1082" i="25" a="1"/>
  <c r="C1082" i="25" s="1"/>
  <c r="E1069" i="25" a="1"/>
  <c r="E1069" i="25" s="1"/>
  <c r="A1070" i="25"/>
  <c r="C1069" i="25" a="1"/>
  <c r="C1069" i="25" s="1"/>
  <c r="F1069" i="25" a="1"/>
  <c r="F1069" i="25" s="1"/>
  <c r="E1083" i="25" l="1" a="1"/>
  <c r="E1083" i="25" s="1"/>
  <c r="F1083" i="25" a="1"/>
  <c r="F1083" i="25" s="1"/>
  <c r="C1083" i="25" a="1"/>
  <c r="C1083" i="25" s="1"/>
  <c r="F1070" i="25" a="1"/>
  <c r="F1070" i="25" s="1"/>
  <c r="E1070" i="25" a="1"/>
  <c r="E1070" i="25" s="1"/>
  <c r="A1071" i="25"/>
  <c r="C1070" i="25" a="1"/>
  <c r="C1070" i="25" s="1"/>
  <c r="E1084" i="25" l="1" a="1"/>
  <c r="E1084" i="25" s="1"/>
  <c r="C1084" i="25" a="1"/>
  <c r="C1084" i="25" s="1"/>
  <c r="F1084" i="25" a="1"/>
  <c r="F1084" i="25" s="1"/>
  <c r="E1071" i="25" a="1"/>
  <c r="E1071" i="25" s="1"/>
  <c r="F1071" i="25" a="1"/>
  <c r="F1071" i="25" s="1"/>
  <c r="A1072" i="25"/>
  <c r="C1071" i="25" a="1"/>
  <c r="C1071" i="25" s="1"/>
  <c r="A1073" i="25" l="1"/>
  <c r="F1072" i="25" a="1"/>
  <c r="F1072" i="25" s="1"/>
  <c r="E1072" i="25" a="1"/>
  <c r="E1072" i="25" s="1"/>
  <c r="C1072" i="25" a="1"/>
  <c r="C1072" i="25" s="1"/>
  <c r="A1074" i="25" l="1"/>
  <c r="C1073" i="25" a="1"/>
  <c r="C1073" i="25" s="1"/>
  <c r="E1073" i="25" a="1"/>
  <c r="E1073" i="25" s="1"/>
  <c r="F1073" i="25" a="1"/>
  <c r="F1073" i="25" s="1"/>
  <c r="C1074" i="25" l="1" a="1"/>
  <c r="C1074" i="25" s="1"/>
  <c r="A1075" i="25"/>
  <c r="F1074" i="25" a="1"/>
  <c r="F1074" i="25" s="1"/>
  <c r="E1074" i="25" a="1"/>
  <c r="E1074" i="25" s="1"/>
  <c r="F1075" i="25" l="1" a="1"/>
  <c r="F1075" i="25" s="1"/>
  <c r="E1075" i="25" a="1"/>
  <c r="E1075" i="25" s="1"/>
  <c r="A1076" i="25"/>
  <c r="C1075" i="25" a="1"/>
  <c r="C1075" i="25" s="1"/>
  <c r="A1077" i="25" l="1"/>
  <c r="E1076" i="25" a="1"/>
  <c r="E1076" i="25" s="1"/>
  <c r="C1076" i="25" a="1"/>
  <c r="C1076" i="25" s="1"/>
  <c r="F1076" i="25" a="1"/>
  <c r="F1076" i="25" s="1"/>
  <c r="E1077" i="25" l="1" a="1"/>
  <c r="E1077" i="25" s="1"/>
  <c r="A1078" i="25"/>
  <c r="C1077" i="25" a="1"/>
  <c r="C1077" i="25" s="1"/>
  <c r="F1077" i="25" a="1"/>
  <c r="F1077" i="25" s="1"/>
  <c r="A1079" i="25" l="1"/>
  <c r="E1078" i="25" a="1"/>
  <c r="E1078" i="25" s="1"/>
  <c r="F1078" i="25" a="1"/>
  <c r="F1078" i="25" s="1"/>
  <c r="C1078" i="25" a="1"/>
  <c r="C1078" i="25" s="1"/>
  <c r="C1079" i="25" l="1" a="1"/>
  <c r="C1079" i="25" s="1"/>
  <c r="E1079" i="25" a="1"/>
  <c r="E1079" i="25" s="1"/>
  <c r="F1079" i="25" a="1"/>
  <c r="F1079" i="25" s="1"/>
  <c r="A1085" i="25"/>
  <c r="E1085" i="25" s="1" a="1"/>
  <c r="E1085" i="25" s="1"/>
  <c r="A1086" i="25" l="1"/>
  <c r="C1085" i="25" a="1"/>
  <c r="C1085" i="25" s="1"/>
  <c r="F1085" i="25" a="1"/>
  <c r="F1085" i="25" s="1"/>
  <c r="F1099" i="25" l="1" a="1"/>
  <c r="F1099" i="25" s="1"/>
  <c r="E1099" i="25" a="1"/>
  <c r="E1099" i="25" s="1"/>
  <c r="C1099" i="25" a="1"/>
  <c r="C1099" i="25" s="1"/>
  <c r="A1087" i="25"/>
  <c r="E1086" i="25" a="1"/>
  <c r="E1086" i="25" s="1"/>
  <c r="C1086" i="25" a="1"/>
  <c r="C1086" i="25" s="1"/>
  <c r="F1086" i="25" a="1"/>
  <c r="F1086" i="25" s="1"/>
  <c r="E1100" i="25" l="1" a="1"/>
  <c r="E1100" i="25" s="1"/>
  <c r="F1100" i="25" a="1"/>
  <c r="F1100" i="25" s="1"/>
  <c r="C1100" i="25" a="1"/>
  <c r="C1100" i="25" s="1"/>
  <c r="E1087" i="25" a="1"/>
  <c r="E1087" i="25" s="1"/>
  <c r="C1087" i="25" a="1"/>
  <c r="C1087" i="25" s="1"/>
  <c r="A1088" i="25"/>
  <c r="F1087" i="25" a="1"/>
  <c r="F1087" i="25" s="1"/>
  <c r="C1101" i="25" l="1" a="1"/>
  <c r="C1101" i="25" s="1"/>
  <c r="F1101" i="25" a="1"/>
  <c r="F1101" i="25" s="1"/>
  <c r="E1101" i="25" a="1"/>
  <c r="E1101" i="25" s="1"/>
  <c r="A1089" i="25"/>
  <c r="C1088" i="25" a="1"/>
  <c r="C1088" i="25" s="1"/>
  <c r="E1088" i="25" a="1"/>
  <c r="E1088" i="25" s="1"/>
  <c r="F1088" i="25" a="1"/>
  <c r="F1088" i="25" s="1"/>
  <c r="A1090" i="25" l="1"/>
  <c r="F1089" i="25" a="1"/>
  <c r="F1089" i="25" s="1"/>
  <c r="C1089" i="25" a="1"/>
  <c r="C1089" i="25" s="1"/>
  <c r="E1089" i="25" a="1"/>
  <c r="E1089" i="25" s="1"/>
  <c r="A1091" i="25" l="1"/>
  <c r="C1090" i="25" a="1"/>
  <c r="C1090" i="25" s="1"/>
  <c r="E1090" i="25" a="1"/>
  <c r="E1090" i="25" s="1"/>
  <c r="F1090" i="25" a="1"/>
  <c r="F1090" i="25" s="1"/>
  <c r="C1091" i="25" l="1" a="1"/>
  <c r="C1091" i="25" s="1"/>
  <c r="A1092" i="25"/>
  <c r="E1091" i="25" a="1"/>
  <c r="E1091" i="25" s="1"/>
  <c r="F1091" i="25" a="1"/>
  <c r="F1091" i="25" s="1"/>
  <c r="E1092" i="25" l="1" a="1"/>
  <c r="E1092" i="25" s="1"/>
  <c r="F1092" i="25" a="1"/>
  <c r="F1092" i="25" s="1"/>
  <c r="A1093" i="25"/>
  <c r="C1092" i="25" a="1"/>
  <c r="C1092" i="25" s="1"/>
  <c r="A1094" i="25" l="1"/>
  <c r="C1093" i="25" a="1"/>
  <c r="C1093" i="25" s="1"/>
  <c r="F1093" i="25" a="1"/>
  <c r="F1093" i="25" s="1"/>
  <c r="E1093" i="25" a="1"/>
  <c r="E1093" i="25" s="1"/>
  <c r="F1094" i="25" l="1" a="1"/>
  <c r="F1094" i="25" s="1"/>
  <c r="A1095" i="25"/>
  <c r="E1094" i="25" a="1"/>
  <c r="E1094" i="25" s="1"/>
  <c r="C1094" i="25" a="1"/>
  <c r="C1094" i="25" s="1"/>
  <c r="A1096" i="25" l="1"/>
  <c r="F1095" i="25" a="1"/>
  <c r="F1095" i="25" s="1"/>
  <c r="C1095" i="25" a="1"/>
  <c r="C1095" i="25" s="1"/>
  <c r="E1095" i="25" a="1"/>
  <c r="E1095" i="25" s="1"/>
  <c r="E1096" i="25" l="1" a="1"/>
  <c r="E1096" i="25" s="1"/>
  <c r="C1096" i="25" a="1"/>
  <c r="C1096" i="25" s="1"/>
  <c r="F1096" i="25" a="1"/>
  <c r="F1096" i="25" s="1"/>
  <c r="A1102" i="25"/>
  <c r="A1103" i="25" s="1"/>
  <c r="E1103" i="25" l="1" a="1"/>
  <c r="E1103" i="25" s="1"/>
  <c r="F1103" i="25" a="1"/>
  <c r="F1103" i="25" s="1"/>
  <c r="C1103" i="25" a="1"/>
  <c r="C1103" i="25" s="1"/>
  <c r="A1104" i="25"/>
  <c r="C1102" i="25" a="1"/>
  <c r="C1102" i="25" s="1"/>
  <c r="F1102" i="25" a="1"/>
  <c r="F1102" i="25" s="1"/>
  <c r="E1102" i="25" a="1"/>
  <c r="E1102" i="25" s="1"/>
  <c r="E1116" i="25" l="1" a="1"/>
  <c r="E1116" i="25" s="1"/>
  <c r="F1116" i="25" a="1"/>
  <c r="F1116" i="25" s="1"/>
  <c r="C1116" i="25" a="1"/>
  <c r="C1116" i="25" s="1"/>
  <c r="E1104" i="25" a="1"/>
  <c r="E1104" i="25" s="1"/>
  <c r="F1104" i="25" a="1"/>
  <c r="F1104" i="25" s="1"/>
  <c r="A1105" i="25"/>
  <c r="C1104" i="25" a="1"/>
  <c r="C1104" i="25" s="1"/>
  <c r="F1105" i="25" l="1" a="1"/>
  <c r="F1105" i="25" s="1"/>
  <c r="E1105" i="25" a="1"/>
  <c r="E1105" i="25" s="1"/>
  <c r="C1105" i="25" a="1"/>
  <c r="C1105" i="25" s="1"/>
  <c r="A1106" i="25"/>
  <c r="C1117" i="25" a="1"/>
  <c r="C1117" i="25" s="1"/>
  <c r="F1117" i="25" a="1"/>
  <c r="F1117" i="25" s="1"/>
  <c r="E1117" i="25" a="1"/>
  <c r="E1117" i="25" s="1"/>
  <c r="F1118" i="25" l="1" a="1"/>
  <c r="F1118" i="25" s="1"/>
  <c r="C1118" i="25" a="1"/>
  <c r="C1118" i="25" s="1"/>
  <c r="E1118" i="25" a="1"/>
  <c r="E1118" i="25" s="1"/>
  <c r="F1106" i="25" a="1"/>
  <c r="F1106" i="25" s="1"/>
  <c r="A1107" i="25"/>
  <c r="E1106" i="25" a="1"/>
  <c r="E1106" i="25" s="1"/>
  <c r="C1106" i="25" a="1"/>
  <c r="C1106" i="25" s="1"/>
  <c r="F1107" i="25" l="1" a="1"/>
  <c r="F1107" i="25" s="1"/>
  <c r="C1107" i="25" a="1"/>
  <c r="C1107" i="25" s="1"/>
  <c r="E1107" i="25" a="1"/>
  <c r="E1107" i="25" s="1"/>
  <c r="A1108" i="25"/>
  <c r="C1108" i="25" l="1" a="1"/>
  <c r="C1108" i="25" s="1"/>
  <c r="F1108" i="25" a="1"/>
  <c r="F1108" i="25" s="1"/>
  <c r="A1109" i="25"/>
  <c r="E1108" i="25" a="1"/>
  <c r="E1108" i="25" s="1"/>
  <c r="F1109" i="25" l="1" a="1"/>
  <c r="F1109" i="25" s="1"/>
  <c r="E1109" i="25" a="1"/>
  <c r="E1109" i="25" s="1"/>
  <c r="C1109" i="25" a="1"/>
  <c r="C1109" i="25" s="1"/>
  <c r="A1110" i="25"/>
  <c r="A1111" i="25" l="1"/>
  <c r="C1110" i="25" a="1"/>
  <c r="C1110" i="25" s="1"/>
  <c r="E1110" i="25" a="1"/>
  <c r="E1110" i="25" s="1"/>
  <c r="F1110" i="25" a="1"/>
  <c r="F1110" i="25" s="1"/>
  <c r="A1112" i="25" l="1"/>
  <c r="F1111" i="25" a="1"/>
  <c r="F1111" i="25" s="1"/>
  <c r="E1111" i="25" a="1"/>
  <c r="E1111" i="25" s="1"/>
  <c r="C1111" i="25" a="1"/>
  <c r="C1111" i="25" s="1"/>
  <c r="A1113" i="25" l="1"/>
  <c r="F1112" i="25" a="1"/>
  <c r="F1112" i="25" s="1"/>
  <c r="E1112" i="25" a="1"/>
  <c r="E1112" i="25" s="1"/>
  <c r="C1112" i="25" a="1"/>
  <c r="C1112" i="25" s="1"/>
  <c r="E1113" i="25" l="1" a="1"/>
  <c r="E1113" i="25" s="1"/>
  <c r="C1113" i="25" a="1"/>
  <c r="C1113" i="25" s="1"/>
  <c r="F1113" i="25" a="1"/>
  <c r="F1113" i="25" s="1"/>
  <c r="A1119" i="25"/>
  <c r="E1119" i="25" s="1" a="1"/>
  <c r="E1119" i="25" s="1"/>
  <c r="F1119" i="25" l="1" a="1"/>
  <c r="F1119" i="25" s="1"/>
  <c r="C1119" i="25" a="1"/>
  <c r="C1119" i="25" s="1"/>
  <c r="A1120" i="25"/>
  <c r="A1121" i="25" l="1"/>
  <c r="F1120" i="25" a="1"/>
  <c r="F1120" i="25" s="1"/>
  <c r="C1120" i="25" a="1"/>
  <c r="C1120" i="25" s="1"/>
  <c r="E1120" i="25" a="1"/>
  <c r="E1120" i="25" s="1"/>
  <c r="C1133" i="25" a="1"/>
  <c r="C1133" i="25" s="1"/>
  <c r="F1133" i="25" a="1"/>
  <c r="F1133" i="25" s="1"/>
  <c r="E1133" i="25" a="1"/>
  <c r="E1133" i="25" s="1"/>
  <c r="E1121" i="25" l="1" a="1"/>
  <c r="E1121" i="25" s="1"/>
  <c r="A1122" i="25"/>
  <c r="C1121" i="25" a="1"/>
  <c r="C1121" i="25" s="1"/>
  <c r="F1121" i="25" a="1"/>
  <c r="F1121" i="25" s="1"/>
  <c r="F1134" i="25" a="1"/>
  <c r="F1134" i="25" s="1"/>
  <c r="E1134" i="25" a="1"/>
  <c r="E1134" i="25" s="1"/>
  <c r="C1134" i="25" a="1"/>
  <c r="C1134" i="25" s="1"/>
  <c r="C1122" i="25" l="1" a="1"/>
  <c r="C1122" i="25" s="1"/>
  <c r="F1122" i="25" a="1"/>
  <c r="F1122" i="25" s="1"/>
  <c r="A1123" i="25"/>
  <c r="E1122" i="25" a="1"/>
  <c r="E1122" i="25" s="1"/>
  <c r="E1135" i="25" a="1"/>
  <c r="E1135" i="25" s="1"/>
  <c r="C1135" i="25" a="1"/>
  <c r="C1135" i="25" s="1"/>
  <c r="F1135" i="25" a="1"/>
  <c r="F1135" i="25" s="1"/>
  <c r="A1124" i="25" l="1"/>
  <c r="C1123" i="25" a="1"/>
  <c r="C1123" i="25" s="1"/>
  <c r="F1123" i="25" a="1"/>
  <c r="F1123" i="25" s="1"/>
  <c r="E1123" i="25" a="1"/>
  <c r="E1123" i="25" s="1"/>
  <c r="A1125" i="25" l="1"/>
  <c r="E1124" i="25" a="1"/>
  <c r="E1124" i="25" s="1"/>
  <c r="C1124" i="25" a="1"/>
  <c r="C1124" i="25" s="1"/>
  <c r="F1124" i="25" a="1"/>
  <c r="F1124" i="25" s="1"/>
  <c r="A1126" i="25" l="1"/>
  <c r="C1125" i="25" a="1"/>
  <c r="C1125" i="25" s="1"/>
  <c r="F1125" i="25" a="1"/>
  <c r="F1125" i="25" s="1"/>
  <c r="E1125" i="25" a="1"/>
  <c r="E1125" i="25" s="1"/>
  <c r="F1126" i="25" l="1" a="1"/>
  <c r="F1126" i="25" s="1"/>
  <c r="C1126" i="25" a="1"/>
  <c r="C1126" i="25" s="1"/>
  <c r="E1126" i="25" a="1"/>
  <c r="E1126" i="25" s="1"/>
  <c r="A1127" i="25"/>
  <c r="A1128" i="25" l="1"/>
  <c r="E1127" i="25" a="1"/>
  <c r="E1127" i="25" s="1"/>
  <c r="C1127" i="25" a="1"/>
  <c r="C1127" i="25" s="1"/>
  <c r="F1127" i="25" a="1"/>
  <c r="F1127" i="25" s="1"/>
  <c r="F1128" i="25" l="1" a="1"/>
  <c r="F1128" i="25" s="1"/>
  <c r="A1129" i="25"/>
  <c r="E1128" i="25" a="1"/>
  <c r="E1128" i="25" s="1"/>
  <c r="C1128" i="25" a="1"/>
  <c r="C1128" i="25" s="1"/>
  <c r="A1130" i="25" l="1"/>
  <c r="F1129" i="25" a="1"/>
  <c r="F1129" i="25" s="1"/>
  <c r="C1129" i="25" a="1"/>
  <c r="C1129" i="25" s="1"/>
  <c r="E1129" i="25" a="1"/>
  <c r="E1129" i="25" s="1"/>
  <c r="E1130" i="25" l="1" a="1"/>
  <c r="E1130" i="25" s="1"/>
  <c r="F1130" i="25" a="1"/>
  <c r="F1130" i="25" s="1"/>
  <c r="C1130" i="25" a="1"/>
  <c r="C1130" i="25" s="1"/>
  <c r="A1136" i="25"/>
  <c r="E1136" i="25" s="1" a="1"/>
  <c r="E1136" i="25" s="1"/>
  <c r="A1137" i="25" l="1"/>
  <c r="F1136" i="25" a="1"/>
  <c r="F1136" i="25" s="1"/>
  <c r="C1136" i="25" a="1"/>
  <c r="C1136" i="25" s="1"/>
  <c r="E1150" i="25" a="1"/>
  <c r="E1150" i="25" s="1"/>
  <c r="F1150" i="25" a="1"/>
  <c r="F1150" i="25" s="1"/>
  <c r="C1150" i="25" a="1"/>
  <c r="C1150" i="25" s="1"/>
  <c r="E1151" i="25" l="1" a="1"/>
  <c r="E1151" i="25" s="1"/>
  <c r="C1137" i="25" a="1"/>
  <c r="C1137" i="25" s="1"/>
  <c r="E1137" i="25" a="1"/>
  <c r="E1137" i="25" s="1"/>
  <c r="F1137" i="25" a="1"/>
  <c r="F1137" i="25" s="1"/>
  <c r="A1138" i="25"/>
  <c r="C1151" i="25" l="1" a="1"/>
  <c r="C1151" i="25" s="1"/>
  <c r="F1151" i="25" a="1"/>
  <c r="F1151" i="25" s="1"/>
  <c r="C1152" i="25" a="1"/>
  <c r="C1152" i="25" s="1"/>
  <c r="F1138" i="25" a="1"/>
  <c r="F1138" i="25" s="1"/>
  <c r="A1139" i="25"/>
  <c r="C1138" i="25" a="1"/>
  <c r="C1138" i="25" s="1"/>
  <c r="E1138" i="25" a="1"/>
  <c r="E1138" i="25" s="1"/>
  <c r="E1152" i="25" l="1" a="1"/>
  <c r="E1152" i="25" s="1"/>
  <c r="F1152" i="25" a="1"/>
  <c r="F1152" i="25" s="1"/>
  <c r="F1139" i="25" a="1"/>
  <c r="F1139" i="25" s="1"/>
  <c r="A1140" i="25"/>
  <c r="C1139" i="25" a="1"/>
  <c r="C1139" i="25" s="1"/>
  <c r="E1139" i="25" a="1"/>
  <c r="E1139" i="25" s="1"/>
  <c r="E1140" i="25" l="1" a="1"/>
  <c r="E1140" i="25" s="1"/>
  <c r="C1140" i="25" a="1"/>
  <c r="C1140" i="25" s="1"/>
  <c r="F1140" i="25" a="1"/>
  <c r="F1140" i="25" s="1"/>
  <c r="A1141" i="25"/>
  <c r="C1141" i="25" l="1" a="1"/>
  <c r="C1141" i="25" s="1"/>
  <c r="E1141" i="25" a="1"/>
  <c r="E1141" i="25" s="1"/>
  <c r="A1142" i="25"/>
  <c r="F1141" i="25" a="1"/>
  <c r="F1141" i="25" s="1"/>
  <c r="A1143" i="25" l="1"/>
  <c r="F1142" i="25" a="1"/>
  <c r="F1142" i="25" s="1"/>
  <c r="E1142" i="25" a="1"/>
  <c r="E1142" i="25" s="1"/>
  <c r="C1142" i="25" a="1"/>
  <c r="C1142" i="25" s="1"/>
  <c r="C1143" i="25" l="1" a="1"/>
  <c r="C1143" i="25" s="1"/>
  <c r="E1143" i="25" a="1"/>
  <c r="E1143" i="25" s="1"/>
  <c r="A1144" i="25"/>
  <c r="F1143" i="25" a="1"/>
  <c r="F1143" i="25" s="1"/>
  <c r="C1144" i="25" l="1" a="1"/>
  <c r="C1144" i="25" s="1"/>
  <c r="E1144" i="25" a="1"/>
  <c r="E1144" i="25" s="1"/>
  <c r="A1145" i="25"/>
  <c r="F1144" i="25" a="1"/>
  <c r="F1144" i="25" s="1"/>
  <c r="A1146" i="25" l="1"/>
  <c r="F1145" i="25" a="1"/>
  <c r="F1145" i="25" s="1"/>
  <c r="E1145" i="25" a="1"/>
  <c r="E1145" i="25" s="1"/>
  <c r="C1145" i="25" a="1"/>
  <c r="C1145" i="25" s="1"/>
  <c r="A1147" i="25" l="1"/>
  <c r="C1146" i="25" a="1"/>
  <c r="C1146" i="25" s="1"/>
  <c r="E1146" i="25" a="1"/>
  <c r="E1146" i="25" s="1"/>
  <c r="F1146" i="25" a="1"/>
  <c r="F1146" i="25" s="1"/>
  <c r="F1147" i="25" l="1" a="1"/>
  <c r="F1147" i="25" s="1"/>
  <c r="E1147" i="25" a="1"/>
  <c r="E1147" i="25" s="1"/>
  <c r="C1147" i="25" a="1"/>
  <c r="C1147" i="25" s="1"/>
  <c r="A1153" i="25"/>
  <c r="E1153" i="25" s="1" a="1"/>
  <c r="E1153" i="25" s="1"/>
  <c r="C1167" i="25" l="1" a="1"/>
  <c r="C1167" i="25" s="1"/>
  <c r="E1167" i="25" a="1"/>
  <c r="E1167" i="25" s="1"/>
  <c r="F1167" i="25" a="1"/>
  <c r="F1167" i="25" s="1"/>
  <c r="A1154" i="25"/>
  <c r="F1153" i="25" a="1"/>
  <c r="F1153" i="25" s="1"/>
  <c r="C1153" i="25" a="1"/>
  <c r="C1153" i="25" s="1"/>
  <c r="F1154" i="25" l="1" a="1"/>
  <c r="F1154" i="25" s="1"/>
  <c r="E1154" i="25" a="1"/>
  <c r="E1154" i="25" s="1"/>
  <c r="C1154" i="25" a="1"/>
  <c r="C1154" i="25" s="1"/>
  <c r="A1155" i="25"/>
  <c r="C1168" i="25" a="1"/>
  <c r="C1168" i="25" s="1"/>
  <c r="E1168" i="25" a="1"/>
  <c r="E1168" i="25" s="1"/>
  <c r="F1168" i="25" a="1"/>
  <c r="F1168" i="25" s="1"/>
  <c r="C1169" i="25" l="1" a="1"/>
  <c r="C1169" i="25" s="1"/>
  <c r="E1169" i="25" a="1"/>
  <c r="E1169" i="25" s="1"/>
  <c r="F1169" i="25" a="1"/>
  <c r="F1169" i="25" s="1"/>
  <c r="E1155" i="25" a="1"/>
  <c r="E1155" i="25" s="1"/>
  <c r="A1156" i="25"/>
  <c r="F1155" i="25" a="1"/>
  <c r="F1155" i="25" s="1"/>
  <c r="C1155" i="25" a="1"/>
  <c r="C1155" i="25" s="1"/>
  <c r="C1156" i="25" l="1" a="1"/>
  <c r="C1156" i="25" s="1"/>
  <c r="E1156" i="25" a="1"/>
  <c r="E1156" i="25" s="1"/>
  <c r="A1157" i="25"/>
  <c r="F1156" i="25" a="1"/>
  <c r="F1156" i="25" s="1"/>
  <c r="F1157" i="25" l="1" a="1"/>
  <c r="F1157" i="25" s="1"/>
  <c r="C1157" i="25" a="1"/>
  <c r="C1157" i="25" s="1"/>
  <c r="E1157" i="25" a="1"/>
  <c r="E1157" i="25" s="1"/>
  <c r="A1158" i="25"/>
  <c r="E1158" i="25" l="1" a="1"/>
  <c r="E1158" i="25" s="1"/>
  <c r="C1158" i="25" a="1"/>
  <c r="C1158" i="25" s="1"/>
  <c r="A1159" i="25"/>
  <c r="F1158" i="25" a="1"/>
  <c r="F1158" i="25" s="1"/>
  <c r="A1160" i="25" l="1"/>
  <c r="E1159" i="25" a="1"/>
  <c r="E1159" i="25" s="1"/>
  <c r="F1159" i="25" a="1"/>
  <c r="F1159" i="25" s="1"/>
  <c r="C1159" i="25" a="1"/>
  <c r="C1159" i="25" s="1"/>
  <c r="A1161" i="25" l="1"/>
  <c r="C1160" i="25" a="1"/>
  <c r="C1160" i="25" s="1"/>
  <c r="E1160" i="25" a="1"/>
  <c r="E1160" i="25" s="1"/>
  <c r="F1160" i="25" a="1"/>
  <c r="F1160" i="25" s="1"/>
  <c r="F1161" i="25" l="1" a="1"/>
  <c r="F1161" i="25" s="1"/>
  <c r="E1161" i="25" a="1"/>
  <c r="E1161" i="25" s="1"/>
  <c r="A1162" i="25"/>
  <c r="C1161" i="25" a="1"/>
  <c r="C1161" i="25" s="1"/>
  <c r="F1162" i="25" l="1" a="1"/>
  <c r="F1162" i="25" s="1"/>
  <c r="C1162" i="25" a="1"/>
  <c r="C1162" i="25" s="1"/>
  <c r="A1163" i="25"/>
  <c r="E1162" i="25" a="1"/>
  <c r="E1162" i="25" s="1"/>
  <c r="A1164" i="25" l="1"/>
  <c r="C1163" i="25" a="1"/>
  <c r="C1163" i="25" s="1"/>
  <c r="E1163" i="25" a="1"/>
  <c r="E1163" i="25" s="1"/>
  <c r="F1163" i="25" a="1"/>
  <c r="F1163" i="25" s="1"/>
  <c r="F1164" i="25" l="1" a="1"/>
  <c r="F1164" i="25" s="1"/>
  <c r="C1164" i="25" a="1"/>
  <c r="C1164" i="25" s="1"/>
  <c r="E1164" i="25" a="1"/>
  <c r="E1164" i="25" s="1"/>
  <c r="A1170" i="25"/>
  <c r="A1171" i="25" s="1"/>
  <c r="F1171" i="25" l="1" a="1"/>
  <c r="F1171" i="25" s="1"/>
  <c r="A1172" i="25"/>
  <c r="C1171" i="25" a="1"/>
  <c r="C1171" i="25" s="1"/>
  <c r="E1171" i="25" a="1"/>
  <c r="E1171" i="25" s="1"/>
  <c r="F1170" i="25" a="1"/>
  <c r="F1170" i="25" s="1"/>
  <c r="C1170" i="25" a="1"/>
  <c r="C1170" i="25" s="1"/>
  <c r="E1184" i="25" a="1"/>
  <c r="E1184" i="25" s="1"/>
  <c r="C1184" i="25" a="1"/>
  <c r="C1184" i="25" s="1"/>
  <c r="F1184" i="25" a="1"/>
  <c r="F1184" i="25" s="1"/>
  <c r="E1170" i="25" a="1"/>
  <c r="E1170" i="25" s="1"/>
  <c r="C1185" i="25" l="1" a="1"/>
  <c r="C1185" i="25" s="1"/>
  <c r="A1173" i="25"/>
  <c r="F1172" i="25" a="1"/>
  <c r="F1172" i="25" s="1"/>
  <c r="C1172" i="25" a="1"/>
  <c r="C1172" i="25" s="1"/>
  <c r="E1172" i="25" a="1"/>
  <c r="E1172" i="25" s="1"/>
  <c r="F1186" i="25" l="1" a="1"/>
  <c r="F1186" i="25" s="1"/>
  <c r="F1185" i="25" a="1"/>
  <c r="F1185" i="25" s="1"/>
  <c r="E1185" i="25" a="1"/>
  <c r="E1185" i="25" s="1"/>
  <c r="E1173" i="25" a="1"/>
  <c r="E1173" i="25" s="1"/>
  <c r="C1173" i="25" a="1"/>
  <c r="C1173" i="25" s="1"/>
  <c r="A1174" i="25"/>
  <c r="F1173" i="25" a="1"/>
  <c r="F1173" i="25" s="1"/>
  <c r="C1186" i="25" a="1"/>
  <c r="C1186" i="25" s="1"/>
  <c r="E1186" i="25" a="1"/>
  <c r="E1186" i="25" s="1"/>
  <c r="A1175" i="25" l="1"/>
  <c r="E1174" i="25" a="1"/>
  <c r="E1174" i="25" s="1"/>
  <c r="F1174" i="25" a="1"/>
  <c r="F1174" i="25" s="1"/>
  <c r="C1174" i="25" a="1"/>
  <c r="C1174" i="25" s="1"/>
  <c r="A1176" i="25" l="1"/>
  <c r="E1175" i="25" a="1"/>
  <c r="E1175" i="25" s="1"/>
  <c r="F1175" i="25" a="1"/>
  <c r="F1175" i="25" s="1"/>
  <c r="C1175" i="25" a="1"/>
  <c r="C1175" i="25" s="1"/>
  <c r="A1177" i="25" l="1"/>
  <c r="F1176" i="25" a="1"/>
  <c r="F1176" i="25" s="1"/>
  <c r="C1176" i="25" a="1"/>
  <c r="C1176" i="25" s="1"/>
  <c r="E1176" i="25" a="1"/>
  <c r="E1176" i="25" s="1"/>
  <c r="E1177" i="25" l="1" a="1"/>
  <c r="E1177" i="25" s="1"/>
  <c r="A1178" i="25"/>
  <c r="C1177" i="25" a="1"/>
  <c r="C1177" i="25" s="1"/>
  <c r="F1177" i="25" a="1"/>
  <c r="F1177" i="25" s="1"/>
  <c r="C1178" i="25" l="1" a="1"/>
  <c r="C1178" i="25" s="1"/>
  <c r="A1179" i="25"/>
  <c r="F1178" i="25" a="1"/>
  <c r="F1178" i="25" s="1"/>
  <c r="E1178" i="25" a="1"/>
  <c r="E1178" i="25" s="1"/>
  <c r="A1180" i="25" l="1"/>
  <c r="F1179" i="25" a="1"/>
  <c r="F1179" i="25" s="1"/>
  <c r="E1179" i="25" a="1"/>
  <c r="E1179" i="25" s="1"/>
  <c r="C1179" i="25" a="1"/>
  <c r="C1179" i="25" s="1"/>
  <c r="A1181" i="25" l="1"/>
  <c r="C1180" i="25" a="1"/>
  <c r="C1180" i="25" s="1"/>
  <c r="F1180" i="25" a="1"/>
  <c r="F1180" i="25" s="1"/>
  <c r="E1180" i="25" a="1"/>
  <c r="E1180" i="25" s="1"/>
  <c r="F1181" i="25" l="1" a="1"/>
  <c r="F1181" i="25" s="1"/>
  <c r="C1181" i="25" a="1"/>
  <c r="C1181" i="25" s="1"/>
  <c r="E1181" i="25" a="1"/>
  <c r="E1181" i="25" s="1"/>
  <c r="A1187" i="25"/>
  <c r="C1187" i="25" s="1" a="1"/>
  <c r="C1187" i="25" s="1"/>
  <c r="E1201" i="25" l="1" a="1"/>
  <c r="E1201" i="25" s="1"/>
  <c r="C1201" i="25" a="1"/>
  <c r="C1201" i="25" s="1"/>
  <c r="F1201" i="25" a="1"/>
  <c r="F1201" i="25" s="1"/>
  <c r="E1187" i="25" a="1"/>
  <c r="E1187" i="25" s="1"/>
  <c r="F1187" i="25" a="1"/>
  <c r="F1187" i="25" s="1"/>
  <c r="A1188" i="25"/>
  <c r="E1202" i="25" l="1" a="1"/>
  <c r="E1202" i="25" s="1"/>
  <c r="C1202" i="25" a="1"/>
  <c r="C1202" i="25" s="1"/>
  <c r="A1189" i="25"/>
  <c r="E1188" i="25" a="1"/>
  <c r="E1188" i="25" s="1"/>
  <c r="C1188" i="25" a="1"/>
  <c r="C1188" i="25" s="1"/>
  <c r="F1188" i="25" a="1"/>
  <c r="F1188" i="25" s="1"/>
  <c r="C1203" i="25" l="1" a="1"/>
  <c r="C1203" i="25" s="1"/>
  <c r="F1202" i="25" a="1"/>
  <c r="F1202" i="25" s="1"/>
  <c r="C1189" i="25" a="1"/>
  <c r="C1189" i="25" s="1"/>
  <c r="A1190" i="25"/>
  <c r="F1189" i="25" a="1"/>
  <c r="F1189" i="25" s="1"/>
  <c r="E1189" i="25" a="1"/>
  <c r="E1189" i="25" s="1"/>
  <c r="E1203" i="25" l="1" a="1"/>
  <c r="E1203" i="25" s="1"/>
  <c r="F1203" i="25" a="1"/>
  <c r="F1203" i="25" s="1"/>
  <c r="F1190" i="25" a="1"/>
  <c r="F1190" i="25" s="1"/>
  <c r="E1190" i="25" a="1"/>
  <c r="E1190" i="25" s="1"/>
  <c r="C1190" i="25" a="1"/>
  <c r="C1190" i="25" s="1"/>
  <c r="A1191" i="25"/>
  <c r="A1192" i="25" l="1"/>
  <c r="C1191" i="25" a="1"/>
  <c r="C1191" i="25" s="1"/>
  <c r="E1191" i="25" a="1"/>
  <c r="E1191" i="25" s="1"/>
  <c r="F1191" i="25" a="1"/>
  <c r="F1191" i="25" s="1"/>
  <c r="F1192" i="25" l="1" a="1"/>
  <c r="F1192" i="25" s="1"/>
  <c r="A1193" i="25"/>
  <c r="E1192" i="25" a="1"/>
  <c r="E1192" i="25" s="1"/>
  <c r="C1192" i="25" a="1"/>
  <c r="C1192" i="25" s="1"/>
  <c r="A1194" i="25" l="1"/>
  <c r="C1193" i="25" a="1"/>
  <c r="C1193" i="25" s="1"/>
  <c r="F1193" i="25" a="1"/>
  <c r="F1193" i="25" s="1"/>
  <c r="E1193" i="25" a="1"/>
  <c r="E1193" i="25" s="1"/>
  <c r="E1194" i="25" l="1" a="1"/>
  <c r="E1194" i="25" s="1"/>
  <c r="A1195" i="25"/>
  <c r="C1194" i="25" a="1"/>
  <c r="C1194" i="25" s="1"/>
  <c r="F1194" i="25" a="1"/>
  <c r="F1194" i="25" s="1"/>
  <c r="A1196" i="25" l="1"/>
  <c r="F1195" i="25" a="1"/>
  <c r="F1195" i="25" s="1"/>
  <c r="C1195" i="25" a="1"/>
  <c r="C1195" i="25" s="1"/>
  <c r="E1195" i="25" a="1"/>
  <c r="E1195" i="25" s="1"/>
  <c r="C1196" i="25" l="1" a="1"/>
  <c r="C1196" i="25" s="1"/>
  <c r="F1196" i="25" a="1"/>
  <c r="F1196" i="25" s="1"/>
  <c r="A1197" i="25"/>
  <c r="E1196" i="25" a="1"/>
  <c r="E1196" i="25" s="1"/>
  <c r="A1198" i="25" l="1"/>
  <c r="C1197" i="25" a="1"/>
  <c r="C1197" i="25" s="1"/>
  <c r="E1197" i="25" a="1"/>
  <c r="E1197" i="25" s="1"/>
  <c r="F1197" i="25" a="1"/>
  <c r="F1197" i="25" s="1"/>
  <c r="C1198" i="25" l="1" a="1"/>
  <c r="C1198" i="25" s="1"/>
  <c r="F1198" i="25" a="1"/>
  <c r="F1198" i="25" s="1"/>
  <c r="E1198" i="25" a="1"/>
  <c r="E1198" i="25" s="1"/>
  <c r="E1218" i="25" a="1"/>
  <c r="E1218" i="25" s="1"/>
  <c r="A1204" i="25"/>
  <c r="C1204" i="25" s="1" a="1"/>
  <c r="C1204" i="25" s="1"/>
  <c r="F1204" i="25" l="1" a="1"/>
  <c r="F1204" i="25" s="1"/>
  <c r="E1204" i="25" a="1"/>
  <c r="E1204" i="25" s="1"/>
  <c r="A1205" i="25"/>
  <c r="F1218" i="25" a="1"/>
  <c r="F1218" i="25" s="1"/>
  <c r="C1218" i="25" a="1"/>
  <c r="C1218" i="25" s="1"/>
  <c r="C1219" i="25" l="1" a="1"/>
  <c r="C1219" i="25" s="1"/>
  <c r="F1205" i="25" a="1"/>
  <c r="F1205" i="25" s="1"/>
  <c r="A1206" i="25"/>
  <c r="E1205" i="25" a="1"/>
  <c r="E1205" i="25" s="1"/>
  <c r="C1205" i="25" a="1"/>
  <c r="C1205" i="25" s="1"/>
  <c r="E1219" i="25" l="1" a="1"/>
  <c r="E1219" i="25" s="1"/>
  <c r="F1219" i="25" a="1"/>
  <c r="F1219" i="25" s="1"/>
  <c r="E1220" i="25" a="1"/>
  <c r="E1220" i="25" s="1"/>
  <c r="C1206" i="25" a="1"/>
  <c r="C1206" i="25" s="1"/>
  <c r="F1206" i="25" a="1"/>
  <c r="F1206" i="25" s="1"/>
  <c r="E1206" i="25" a="1"/>
  <c r="E1206" i="25" s="1"/>
  <c r="A1207" i="25"/>
  <c r="C1220" i="25" l="1" a="1"/>
  <c r="C1220" i="25" s="1"/>
  <c r="F1220" i="25" a="1"/>
  <c r="F1220" i="25" s="1"/>
  <c r="C1207" i="25" a="1"/>
  <c r="C1207" i="25" s="1"/>
  <c r="F1207" i="25" a="1"/>
  <c r="F1207" i="25" s="1"/>
  <c r="A1208" i="25"/>
  <c r="E1207" i="25" a="1"/>
  <c r="E1207" i="25" s="1"/>
  <c r="A1209" i="25" l="1"/>
  <c r="C1208" i="25" a="1"/>
  <c r="C1208" i="25" s="1"/>
  <c r="F1208" i="25" a="1"/>
  <c r="F1208" i="25" s="1"/>
  <c r="E1208" i="25" a="1"/>
  <c r="E1208" i="25" s="1"/>
  <c r="C1209" i="25" l="1" a="1"/>
  <c r="C1209" i="25" s="1"/>
  <c r="A1210" i="25"/>
  <c r="F1209" i="25" a="1"/>
  <c r="F1209" i="25" s="1"/>
  <c r="E1209" i="25" a="1"/>
  <c r="E1209" i="25" s="1"/>
  <c r="F1210" i="25" l="1" a="1"/>
  <c r="F1210" i="25" s="1"/>
  <c r="A1211" i="25"/>
  <c r="E1210" i="25" a="1"/>
  <c r="E1210" i="25" s="1"/>
  <c r="C1210" i="25" a="1"/>
  <c r="C1210" i="25" s="1"/>
  <c r="E1211" i="25" l="1" a="1"/>
  <c r="E1211" i="25" s="1"/>
  <c r="C1211" i="25" a="1"/>
  <c r="C1211" i="25" s="1"/>
  <c r="F1211" i="25" a="1"/>
  <c r="F1211" i="25" s="1"/>
  <c r="A1212" i="25"/>
  <c r="C1212" i="25" l="1" a="1"/>
  <c r="C1212" i="25" s="1"/>
  <c r="A1213" i="25"/>
  <c r="E1212" i="25" a="1"/>
  <c r="E1212" i="25" s="1"/>
  <c r="F1212" i="25" a="1"/>
  <c r="F1212" i="25" s="1"/>
  <c r="E1213" i="25" l="1" a="1"/>
  <c r="E1213" i="25" s="1"/>
  <c r="C1213" i="25" a="1"/>
  <c r="C1213" i="25" s="1"/>
  <c r="A1214" i="25"/>
  <c r="F1213" i="25" a="1"/>
  <c r="F1213" i="25" s="1"/>
  <c r="A1215" i="25" l="1"/>
  <c r="C1214" i="25" a="1"/>
  <c r="C1214" i="25" s="1"/>
  <c r="E1214" i="25" a="1"/>
  <c r="E1214" i="25" s="1"/>
  <c r="F1214" i="25" a="1"/>
  <c r="F1214" i="25" s="1"/>
  <c r="F1215" i="25" l="1" a="1"/>
  <c r="F1215" i="25" s="1"/>
  <c r="C1215" i="25" a="1"/>
  <c r="C1215" i="25" s="1"/>
  <c r="E1215" i="25" a="1"/>
  <c r="E1215" i="25" s="1"/>
  <c r="A1221" i="25"/>
  <c r="F1221" i="25" s="1" a="1"/>
  <c r="F1221" i="25" s="1"/>
  <c r="A1222" i="25" l="1"/>
  <c r="E1222" i="25" s="1" a="1"/>
  <c r="E1222" i="25" s="1"/>
  <c r="E1221" i="25" a="1"/>
  <c r="E1221" i="25" s="1"/>
  <c r="C1221" i="25" a="1"/>
  <c r="C1221" i="25" s="1"/>
  <c r="F1235" i="25" a="1"/>
  <c r="F1235" i="25" s="1"/>
  <c r="C1235" i="25" a="1"/>
  <c r="C1235" i="25" s="1"/>
  <c r="E1235" i="25" a="1"/>
  <c r="E1235" i="25" s="1"/>
  <c r="C1222" i="25" l="1" a="1"/>
  <c r="C1222" i="25" s="1"/>
  <c r="F1222" i="25" a="1"/>
  <c r="F1222" i="25" s="1"/>
  <c r="A1223" i="25"/>
  <c r="C1223" i="25" s="1" a="1"/>
  <c r="C1223" i="25" s="1"/>
  <c r="F1236" i="25" a="1"/>
  <c r="F1236" i="25" s="1"/>
  <c r="F1223" i="25" l="1" a="1"/>
  <c r="F1223" i="25" s="1"/>
  <c r="A1224" i="25"/>
  <c r="C1224" i="25" s="1" a="1"/>
  <c r="C1224" i="25" s="1"/>
  <c r="E1223" i="25" a="1"/>
  <c r="E1223" i="25" s="1"/>
  <c r="C1236" i="25" a="1"/>
  <c r="C1236" i="25" s="1"/>
  <c r="E1236" i="25" a="1"/>
  <c r="E1236" i="25" s="1"/>
  <c r="E1237" i="25" a="1"/>
  <c r="E1237" i="25" s="1"/>
  <c r="A1225" i="25" l="1"/>
  <c r="E1225" i="25" s="1" a="1"/>
  <c r="E1225" i="25" s="1"/>
  <c r="E1224" i="25" a="1"/>
  <c r="E1224" i="25" s="1"/>
  <c r="F1224" i="25" a="1"/>
  <c r="F1224" i="25" s="1"/>
  <c r="F1237" i="25" a="1"/>
  <c r="F1237" i="25" s="1"/>
  <c r="C1237" i="25" a="1"/>
  <c r="C1237" i="25" s="1"/>
  <c r="C1225" i="25" l="1" a="1"/>
  <c r="C1225" i="25" s="1"/>
  <c r="A1226" i="25"/>
  <c r="F1226" i="25" s="1" a="1"/>
  <c r="F1226" i="25" s="1"/>
  <c r="F1225" i="25" a="1"/>
  <c r="F1225" i="25" s="1"/>
  <c r="E1226" i="25" l="1" a="1"/>
  <c r="E1226" i="25" s="1"/>
  <c r="A1227" i="25"/>
  <c r="A1228" i="25" s="1"/>
  <c r="C1226" i="25" a="1"/>
  <c r="C1226" i="25" s="1"/>
  <c r="F1227" i="25" l="1" a="1"/>
  <c r="F1227" i="25" s="1"/>
  <c r="E1227" i="25" a="1"/>
  <c r="E1227" i="25" s="1"/>
  <c r="C1227" i="25" a="1"/>
  <c r="C1227" i="25" s="1"/>
  <c r="C1228" i="25" a="1"/>
  <c r="C1228" i="25" s="1"/>
  <c r="E1228" i="25" a="1"/>
  <c r="E1228" i="25" s="1"/>
  <c r="A1229" i="25"/>
  <c r="F1228" i="25" a="1"/>
  <c r="F1228" i="25" s="1"/>
  <c r="C1229" i="25" l="1" a="1"/>
  <c r="C1229" i="25" s="1"/>
  <c r="F1229" i="25" a="1"/>
  <c r="F1229" i="25" s="1"/>
  <c r="E1229" i="25" a="1"/>
  <c r="E1229" i="25" s="1"/>
  <c r="A1230" i="25"/>
  <c r="A1231" i="25" l="1"/>
  <c r="C1230" i="25" a="1"/>
  <c r="C1230" i="25" s="1"/>
  <c r="F1230" i="25" a="1"/>
  <c r="F1230" i="25" s="1"/>
  <c r="E1230" i="25" a="1"/>
  <c r="E1230" i="25" s="1"/>
  <c r="E1231" i="25" l="1" a="1"/>
  <c r="E1231" i="25" s="1"/>
  <c r="C1231" i="25" a="1"/>
  <c r="C1231" i="25" s="1"/>
  <c r="A1232" i="25"/>
  <c r="F1231" i="25" a="1"/>
  <c r="F1231" i="25" s="1"/>
  <c r="F1232" i="25" l="1" a="1"/>
  <c r="F1232" i="25" s="1"/>
  <c r="C1232" i="25" a="1"/>
  <c r="C1232" i="25" s="1"/>
  <c r="E1232" i="25" a="1"/>
  <c r="E1232" i="25" s="1"/>
  <c r="A1238" i="25"/>
  <c r="C1238" i="25" s="1" a="1"/>
  <c r="C1238" i="25" s="1"/>
  <c r="A1239" i="25" l="1"/>
  <c r="C1239" i="25" s="1" a="1"/>
  <c r="C1239" i="25" s="1"/>
  <c r="E1238" i="25" a="1"/>
  <c r="E1238" i="25" s="1"/>
  <c r="F1238" i="25" a="1"/>
  <c r="F1238" i="25" s="1"/>
  <c r="F1252" i="25" a="1"/>
  <c r="F1252" i="25" s="1"/>
  <c r="E1252" i="25" a="1"/>
  <c r="E1252" i="25" s="1"/>
  <c r="C1252" i="25" a="1"/>
  <c r="C1252" i="25" s="1"/>
  <c r="E1239" i="25" l="1" a="1"/>
  <c r="E1239" i="25" s="1"/>
  <c r="F1239" i="25" a="1"/>
  <c r="F1239" i="25" s="1"/>
  <c r="A1240" i="25"/>
  <c r="A1241" i="25" s="1"/>
  <c r="E1253" i="25" a="1"/>
  <c r="E1253" i="25" s="1"/>
  <c r="F1253" i="25" a="1"/>
  <c r="F1253" i="25" s="1"/>
  <c r="C1253" i="25" a="1"/>
  <c r="C1253" i="25" s="1"/>
  <c r="E1240" i="25" l="1" a="1"/>
  <c r="E1240" i="25" s="1"/>
  <c r="C1240" i="25" a="1"/>
  <c r="C1240" i="25" s="1"/>
  <c r="F1240" i="25" a="1"/>
  <c r="F1240" i="25" s="1"/>
  <c r="E1241" i="25" a="1"/>
  <c r="E1241" i="25" s="1"/>
  <c r="A1242" i="25"/>
  <c r="C1241" i="25" a="1"/>
  <c r="C1241" i="25" s="1"/>
  <c r="F1241" i="25" a="1"/>
  <c r="F1241" i="25" s="1"/>
  <c r="E1254" i="25" a="1"/>
  <c r="E1254" i="25" s="1"/>
  <c r="F1254" i="25" a="1"/>
  <c r="F1254" i="25" s="1"/>
  <c r="C1254" i="25" a="1"/>
  <c r="C1254" i="25" s="1"/>
  <c r="F1242" i="25" l="1" a="1"/>
  <c r="F1242" i="25" s="1"/>
  <c r="E1242" i="25" a="1"/>
  <c r="E1242" i="25" s="1"/>
  <c r="C1242" i="25" a="1"/>
  <c r="C1242" i="25" s="1"/>
  <c r="A1243" i="25"/>
  <c r="C1243" i="25" l="1" a="1"/>
  <c r="C1243" i="25" s="1"/>
  <c r="A1244" i="25"/>
  <c r="E1243" i="25" a="1"/>
  <c r="E1243" i="25" s="1"/>
  <c r="F1243" i="25" a="1"/>
  <c r="F1243" i="25" s="1"/>
  <c r="E1244" i="25" l="1" a="1"/>
  <c r="E1244" i="25" s="1"/>
  <c r="C1244" i="25" a="1"/>
  <c r="C1244" i="25" s="1"/>
  <c r="A1245" i="25"/>
  <c r="F1244" i="25" a="1"/>
  <c r="F1244" i="25" s="1"/>
  <c r="F1245" i="25" l="1" a="1"/>
  <c r="F1245" i="25" s="1"/>
  <c r="C1245" i="25" a="1"/>
  <c r="C1245" i="25" s="1"/>
  <c r="A1246" i="25"/>
  <c r="E1245" i="25" a="1"/>
  <c r="E1245" i="25" s="1"/>
  <c r="A1247" i="25" l="1"/>
  <c r="C1246" i="25" a="1"/>
  <c r="C1246" i="25" s="1"/>
  <c r="F1246" i="25" a="1"/>
  <c r="F1246" i="25" s="1"/>
  <c r="E1246" i="25" a="1"/>
  <c r="E1246" i="25" s="1"/>
  <c r="C1247" i="25" l="1" a="1"/>
  <c r="C1247" i="25" s="1"/>
  <c r="F1247" i="25" a="1"/>
  <c r="F1247" i="25" s="1"/>
  <c r="E1247" i="25" a="1"/>
  <c r="E1247" i="25" s="1"/>
  <c r="A1248" i="25"/>
  <c r="C1248" i="25" l="1" a="1"/>
  <c r="C1248" i="25" s="1"/>
  <c r="F1248" i="25" a="1"/>
  <c r="F1248" i="25" s="1"/>
  <c r="A1249" i="25"/>
  <c r="E1248" i="25" a="1"/>
  <c r="E1248" i="25" s="1"/>
  <c r="F1249" i="25" l="1" a="1"/>
  <c r="F1249" i="25" s="1"/>
  <c r="E1249" i="25" a="1"/>
  <c r="E1249" i="25" s="1"/>
  <c r="C1249" i="25" a="1"/>
  <c r="C1249" i="25" s="1"/>
  <c r="A1255" i="25"/>
  <c r="A1256" i="25" s="1"/>
  <c r="C1256" i="25" l="1" a="1"/>
  <c r="C1256" i="25" s="1"/>
  <c r="A1257" i="25"/>
  <c r="E1256" i="25" a="1"/>
  <c r="E1256" i="25" s="1"/>
  <c r="F1256" i="25" a="1"/>
  <c r="F1256" i="25" s="1"/>
  <c r="E1255" i="25" a="1"/>
  <c r="E1255" i="25" s="1"/>
  <c r="F1255" i="25" a="1"/>
  <c r="F1255" i="25" s="1"/>
  <c r="C1255" i="25" a="1"/>
  <c r="C1255" i="25" s="1"/>
  <c r="E1269" i="25" l="1" a="1"/>
  <c r="E1269" i="25" s="1"/>
  <c r="C1269" i="25" a="1"/>
  <c r="C1269" i="25" s="1"/>
  <c r="F1269" i="25" a="1"/>
  <c r="F1269" i="25" s="1"/>
  <c r="F1257" i="25" a="1"/>
  <c r="F1257" i="25" s="1"/>
  <c r="A1258" i="25"/>
  <c r="C1257" i="25" a="1"/>
  <c r="C1257" i="25" s="1"/>
  <c r="E1257" i="25" a="1"/>
  <c r="E1257" i="25" s="1"/>
  <c r="E1270" i="25" l="1" a="1"/>
  <c r="E1270" i="25" s="1"/>
  <c r="F1270" i="25" a="1"/>
  <c r="F1270" i="25" s="1"/>
  <c r="C1258" i="25" a="1"/>
  <c r="C1258" i="25" s="1"/>
  <c r="E1258" i="25" a="1"/>
  <c r="E1258" i="25" s="1"/>
  <c r="A1259" i="25"/>
  <c r="F1258" i="25" a="1"/>
  <c r="F1258" i="25" s="1"/>
  <c r="A1260" i="25" l="1"/>
  <c r="F1259" i="25" a="1"/>
  <c r="F1259" i="25" s="1"/>
  <c r="C1259" i="25" a="1"/>
  <c r="C1259" i="25" s="1"/>
  <c r="E1259" i="25" a="1"/>
  <c r="E1259" i="25" s="1"/>
  <c r="E1271" i="25" a="1"/>
  <c r="E1271" i="25" s="1"/>
  <c r="F1271" i="25" a="1"/>
  <c r="F1271" i="25" s="1"/>
  <c r="A1261" i="25" l="1"/>
  <c r="C1260" i="25" a="1"/>
  <c r="C1260" i="25" s="1"/>
  <c r="E1260" i="25" a="1"/>
  <c r="E1260" i="25" s="1"/>
  <c r="F1260" i="25" a="1"/>
  <c r="F1260" i="25" s="1"/>
  <c r="C1261" i="25" l="1" a="1"/>
  <c r="C1261" i="25" s="1"/>
  <c r="E1261" i="25" a="1"/>
  <c r="E1261" i="25" s="1"/>
  <c r="A1262" i="25"/>
  <c r="F1261" i="25" a="1"/>
  <c r="F1261" i="25" s="1"/>
  <c r="A1263" i="25" l="1"/>
  <c r="C1262" i="25" a="1"/>
  <c r="C1262" i="25" s="1"/>
  <c r="F1262" i="25" a="1"/>
  <c r="F1262" i="25" s="1"/>
  <c r="E1262" i="25" a="1"/>
  <c r="E1262" i="25" s="1"/>
  <c r="A1264" i="25" l="1"/>
  <c r="C1263" i="25" a="1"/>
  <c r="C1263" i="25" s="1"/>
  <c r="E1263" i="25" a="1"/>
  <c r="E1263" i="25" s="1"/>
  <c r="F1263" i="25" a="1"/>
  <c r="F1263" i="25" s="1"/>
  <c r="E1264" i="25" l="1" a="1"/>
  <c r="E1264" i="25" s="1"/>
  <c r="C1264" i="25" a="1"/>
  <c r="C1264" i="25" s="1"/>
  <c r="A1265" i="25"/>
  <c r="F1264" i="25" a="1"/>
  <c r="F1264" i="25" s="1"/>
  <c r="A1266" i="25" l="1"/>
  <c r="E1265" i="25" a="1"/>
  <c r="E1265" i="25" s="1"/>
  <c r="F1265" i="25" a="1"/>
  <c r="F1265" i="25" s="1"/>
  <c r="C1265" i="25" a="1"/>
  <c r="C1265" i="25" s="1"/>
  <c r="C1266" i="25" l="1" a="1"/>
  <c r="C1266" i="25" s="1"/>
  <c r="E1266" i="25" a="1"/>
  <c r="E1266" i="25" s="1"/>
  <c r="F1266" i="25" a="1"/>
  <c r="F1266" i="25" s="1"/>
  <c r="A1272" i="25"/>
  <c r="F1272" i="25" l="1" a="1"/>
  <c r="F1272" i="25" s="1"/>
  <c r="C1272" i="25" a="1"/>
  <c r="C1272" i="25" s="1"/>
  <c r="E1286" i="25" a="1"/>
  <c r="E1286" i="25" s="1"/>
  <c r="C1286" i="25" a="1"/>
  <c r="C1286" i="25" s="1"/>
  <c r="F1286" i="25" a="1"/>
  <c r="F1286" i="25" s="1"/>
  <c r="A1273" i="25"/>
  <c r="C1273" i="25" s="1" a="1"/>
  <c r="C1273" i="25" s="1"/>
  <c r="E1272" i="25" a="1"/>
  <c r="E1272" i="25" s="1"/>
  <c r="F1287" i="25" l="1" a="1"/>
  <c r="F1287" i="25" s="1"/>
  <c r="E1287" i="25" a="1"/>
  <c r="E1287" i="25" s="1"/>
  <c r="C1287" i="25" a="1"/>
  <c r="C1287" i="25" s="1"/>
  <c r="E1273" i="25" a="1"/>
  <c r="E1273" i="25" s="1"/>
  <c r="A1274" i="25"/>
  <c r="C1274" i="25" s="1" a="1"/>
  <c r="C1274" i="25" s="1"/>
  <c r="F1273" i="25" a="1"/>
  <c r="F1273" i="25" s="1"/>
  <c r="F1274" i="25" l="1" a="1"/>
  <c r="F1274" i="25" s="1"/>
  <c r="A1275" i="25"/>
  <c r="C1275" i="25" s="1" a="1"/>
  <c r="C1275" i="25" s="1"/>
  <c r="E1274" i="25" a="1"/>
  <c r="E1274" i="25" s="1"/>
  <c r="C1288" i="25" a="1"/>
  <c r="C1288" i="25" s="1"/>
  <c r="F1288" i="25" a="1"/>
  <c r="F1288" i="25" s="1"/>
  <c r="E1288" i="25" a="1"/>
  <c r="E1288" i="25" s="1"/>
  <c r="F1275" i="25" l="1" a="1"/>
  <c r="F1275" i="25" s="1"/>
  <c r="A1276" i="25"/>
  <c r="C1276" i="25" s="1" a="1"/>
  <c r="C1276" i="25" s="1"/>
  <c r="E1275" i="25" a="1"/>
  <c r="E1275" i="25" s="1"/>
  <c r="A1277" i="25" l="1"/>
  <c r="C1277" i="25" s="1" a="1"/>
  <c r="C1277" i="25" s="1"/>
  <c r="F1276" i="25" a="1"/>
  <c r="F1276" i="25" s="1"/>
  <c r="E1276" i="25" a="1"/>
  <c r="E1276" i="25" s="1"/>
  <c r="A1278" i="25" l="1"/>
  <c r="C1278" i="25" s="1" a="1"/>
  <c r="C1278" i="25" s="1"/>
  <c r="E1277" i="25" a="1"/>
  <c r="E1277" i="25" s="1"/>
  <c r="F1277" i="25" a="1"/>
  <c r="F1277" i="25" s="1"/>
  <c r="A1279" i="25" l="1"/>
  <c r="C1279" i="25" s="1" a="1"/>
  <c r="C1279" i="25" s="1"/>
  <c r="F1278" i="25" a="1"/>
  <c r="F1278" i="25" s="1"/>
  <c r="E1278" i="25" a="1"/>
  <c r="E1278" i="25" s="1"/>
  <c r="F1279" i="25" l="1" a="1"/>
  <c r="F1279" i="25" s="1"/>
  <c r="A1280" i="25"/>
  <c r="C1280" i="25" s="1" a="1"/>
  <c r="C1280" i="25" s="1"/>
  <c r="E1279" i="25" a="1"/>
  <c r="E1279" i="25" s="1"/>
  <c r="E1280" i="25" l="1" a="1"/>
  <c r="E1280" i="25" s="1"/>
  <c r="A1281" i="25"/>
  <c r="C1281" i="25" s="1" a="1"/>
  <c r="C1281" i="25" s="1"/>
  <c r="F1280" i="25" a="1"/>
  <c r="F1280" i="25" s="1"/>
  <c r="A1282" i="25" l="1"/>
  <c r="C1282" i="25" s="1" a="1"/>
  <c r="C1282" i="25" s="1"/>
  <c r="E1281" i="25" a="1"/>
  <c r="E1281" i="25" s="1"/>
  <c r="F1281" i="25" a="1"/>
  <c r="F1281" i="25" s="1"/>
  <c r="A1283" i="25" l="1"/>
  <c r="C1283" i="25" s="1" a="1"/>
  <c r="C1283" i="25" s="1"/>
  <c r="E1282" i="25" a="1"/>
  <c r="E1282" i="25" s="1"/>
  <c r="F1282" i="25" a="1"/>
  <c r="F1282" i="25" s="1"/>
  <c r="F1283" i="25" l="1" a="1"/>
  <c r="F1283" i="25" s="1"/>
  <c r="E1283" i="25" a="1"/>
  <c r="E1283" i="25" s="1"/>
  <c r="C1303" i="25" a="1"/>
  <c r="C1303" i="25" s="1"/>
  <c r="A1289" i="25"/>
  <c r="A1290" i="25" s="1"/>
  <c r="F1303" i="25" l="1" a="1"/>
  <c r="F1303" i="25" s="1"/>
  <c r="E1290" i="25" a="1"/>
  <c r="E1290" i="25" s="1"/>
  <c r="A1291" i="25"/>
  <c r="C1290" i="25" a="1"/>
  <c r="C1290" i="25" s="1"/>
  <c r="F1290" i="25" a="1"/>
  <c r="F1290" i="25" s="1"/>
  <c r="C1289" i="25" a="1"/>
  <c r="C1289" i="25" s="1"/>
  <c r="E1289" i="25" a="1"/>
  <c r="E1289" i="25" s="1"/>
  <c r="F1289" i="25" a="1"/>
  <c r="F1289" i="25" s="1"/>
  <c r="E1303" i="25" a="1"/>
  <c r="E1303" i="25" s="1"/>
  <c r="E1291" i="25" l="1" a="1"/>
  <c r="E1291" i="25" s="1"/>
  <c r="C1291" i="25" a="1"/>
  <c r="C1291" i="25" s="1"/>
  <c r="A1292" i="25"/>
  <c r="F1291" i="25" a="1"/>
  <c r="F1291" i="25" s="1"/>
  <c r="E1304" i="25" l="1" a="1"/>
  <c r="E1304" i="25" s="1"/>
  <c r="C1304" i="25" a="1"/>
  <c r="C1304" i="25" s="1"/>
  <c r="F1304" i="25" a="1"/>
  <c r="F1304" i="25" s="1"/>
  <c r="E1305" i="25" a="1"/>
  <c r="E1305" i="25" s="1"/>
  <c r="F1305" i="25" a="1"/>
  <c r="F1305" i="25" s="1"/>
  <c r="C1305" i="25" a="1"/>
  <c r="C1305" i="25" s="1"/>
  <c r="F1292" i="25" a="1"/>
  <c r="F1292" i="25" s="1"/>
  <c r="E1292" i="25" a="1"/>
  <c r="E1292" i="25" s="1"/>
  <c r="A1293" i="25"/>
  <c r="C1292" i="25" a="1"/>
  <c r="C1292" i="25" s="1"/>
  <c r="A1294" i="25" l="1"/>
  <c r="C1293" i="25" a="1"/>
  <c r="C1293" i="25" s="1"/>
  <c r="E1293" i="25" a="1"/>
  <c r="E1293" i="25" s="1"/>
  <c r="F1293" i="25" a="1"/>
  <c r="F1293" i="25" s="1"/>
  <c r="A1295" i="25" l="1"/>
  <c r="E1294" i="25" a="1"/>
  <c r="E1294" i="25" s="1"/>
  <c r="C1294" i="25" a="1"/>
  <c r="C1294" i="25" s="1"/>
  <c r="F1294" i="25" a="1"/>
  <c r="F1294" i="25" s="1"/>
  <c r="A1296" i="25" l="1"/>
  <c r="F1295" i="25" a="1"/>
  <c r="F1295" i="25" s="1"/>
  <c r="E1295" i="25" a="1"/>
  <c r="E1295" i="25" s="1"/>
  <c r="C1295" i="25" a="1"/>
  <c r="C1295" i="25" s="1"/>
  <c r="F1296" i="25" l="1" a="1"/>
  <c r="F1296" i="25" s="1"/>
  <c r="A1297" i="25"/>
  <c r="E1296" i="25" a="1"/>
  <c r="E1296" i="25" s="1"/>
  <c r="C1296" i="25" a="1"/>
  <c r="C1296" i="25" s="1"/>
  <c r="C1297" i="25" l="1" a="1"/>
  <c r="C1297" i="25" s="1"/>
  <c r="A1298" i="25"/>
  <c r="E1297" i="25" a="1"/>
  <c r="E1297" i="25" s="1"/>
  <c r="F1297" i="25" a="1"/>
  <c r="F1297" i="25" s="1"/>
  <c r="E1298" i="25" l="1" a="1"/>
  <c r="E1298" i="25" s="1"/>
  <c r="F1298" i="25" a="1"/>
  <c r="F1298" i="25" s="1"/>
  <c r="A1299" i="25"/>
  <c r="C1298" i="25" a="1"/>
  <c r="C1298" i="25" s="1"/>
  <c r="A1300" i="25" l="1"/>
  <c r="C1299" i="25" a="1"/>
  <c r="C1299" i="25" s="1"/>
  <c r="F1299" i="25" a="1"/>
  <c r="F1299" i="25" s="1"/>
  <c r="E1299" i="25" a="1"/>
  <c r="E1299" i="25" s="1"/>
  <c r="F1300" i="25" l="1" a="1"/>
  <c r="F1300" i="25" s="1"/>
  <c r="C1300" i="25" a="1"/>
  <c r="C1300" i="25" s="1"/>
  <c r="E1300" i="25" a="1"/>
  <c r="E1300" i="25" s="1"/>
  <c r="A1306" i="25"/>
  <c r="F1306" i="25" s="1" a="1"/>
  <c r="F1306" i="25" s="1"/>
  <c r="A1307" i="25" l="1"/>
  <c r="A1308" i="25" s="1"/>
  <c r="E1306" i="25" a="1"/>
  <c r="E1306" i="25" s="1"/>
  <c r="C1306" i="25" a="1"/>
  <c r="C1306" i="25" s="1"/>
  <c r="F1320" i="25" a="1"/>
  <c r="F1320" i="25" s="1"/>
  <c r="C1320" i="25" a="1"/>
  <c r="C1320" i="25" s="1"/>
  <c r="E1320" i="25" a="1"/>
  <c r="E1320" i="25" s="1"/>
  <c r="E1307" i="25" l="1" a="1"/>
  <c r="E1307" i="25" s="1"/>
  <c r="C1307" i="25" a="1"/>
  <c r="C1307" i="25" s="1"/>
  <c r="F1307" i="25" a="1"/>
  <c r="F1307" i="25" s="1"/>
  <c r="F1321" i="25" a="1"/>
  <c r="F1321" i="25" s="1"/>
  <c r="C1321" i="25" a="1"/>
  <c r="C1321" i="25" s="1"/>
  <c r="E1321" i="25" a="1"/>
  <c r="E1321" i="25" s="1"/>
  <c r="E1308" i="25" a="1"/>
  <c r="E1308" i="25" s="1"/>
  <c r="F1308" i="25" a="1"/>
  <c r="F1308" i="25" s="1"/>
  <c r="A1309" i="25"/>
  <c r="C1308" i="25" a="1"/>
  <c r="C1308" i="25" s="1"/>
  <c r="C1322" i="25" l="1" a="1"/>
  <c r="C1322" i="25" s="1"/>
  <c r="E1322" i="25" a="1"/>
  <c r="E1322" i="25" s="1"/>
  <c r="F1322" i="25" a="1"/>
  <c r="F1322" i="25" s="1"/>
  <c r="F1309" i="25" a="1"/>
  <c r="F1309" i="25" s="1"/>
  <c r="A1310" i="25"/>
  <c r="C1309" i="25" a="1"/>
  <c r="C1309" i="25" s="1"/>
  <c r="E1309" i="25" a="1"/>
  <c r="E1309" i="25" s="1"/>
  <c r="F1310" i="25" l="1" a="1"/>
  <c r="F1310" i="25" s="1"/>
  <c r="A1311" i="25"/>
  <c r="C1310" i="25" a="1"/>
  <c r="C1310" i="25" s="1"/>
  <c r="E1310" i="25" a="1"/>
  <c r="E1310" i="25" s="1"/>
  <c r="A1312" i="25" l="1"/>
  <c r="F1311" i="25" a="1"/>
  <c r="F1311" i="25" s="1"/>
  <c r="E1311" i="25" a="1"/>
  <c r="E1311" i="25" s="1"/>
  <c r="C1311" i="25" a="1"/>
  <c r="C1311" i="25" s="1"/>
  <c r="A1313" i="25" l="1"/>
  <c r="E1312" i="25" a="1"/>
  <c r="E1312" i="25" s="1"/>
  <c r="F1312" i="25" a="1"/>
  <c r="F1312" i="25" s="1"/>
  <c r="C1312" i="25" a="1"/>
  <c r="C1312" i="25" s="1"/>
  <c r="F1313" i="25" l="1" a="1"/>
  <c r="F1313" i="25" s="1"/>
  <c r="E1313" i="25" a="1"/>
  <c r="E1313" i="25" s="1"/>
  <c r="A1314" i="25"/>
  <c r="C1313" i="25" a="1"/>
  <c r="C1313" i="25" s="1"/>
  <c r="F1314" i="25" l="1" a="1"/>
  <c r="F1314" i="25" s="1"/>
  <c r="C1314" i="25" a="1"/>
  <c r="C1314" i="25" s="1"/>
  <c r="E1314" i="25" a="1"/>
  <c r="E1314" i="25" s="1"/>
  <c r="A1315" i="25"/>
  <c r="F1315" i="25" l="1" a="1"/>
  <c r="F1315" i="25" s="1"/>
  <c r="E1315" i="25" a="1"/>
  <c r="E1315" i="25" s="1"/>
  <c r="C1315" i="25" a="1"/>
  <c r="C1315" i="25" s="1"/>
  <c r="A1316" i="25"/>
  <c r="A1317" i="25" l="1"/>
  <c r="F1316" i="25" a="1"/>
  <c r="F1316" i="25" s="1"/>
  <c r="C1316" i="25" a="1"/>
  <c r="C1316" i="25" s="1"/>
  <c r="E1316" i="25" a="1"/>
  <c r="E1316" i="25" s="1"/>
  <c r="E1317" i="25" l="1" a="1"/>
  <c r="E1317" i="25" s="1"/>
  <c r="F1317" i="25" a="1"/>
  <c r="F1317" i="25" s="1"/>
  <c r="C1317" i="25" a="1"/>
  <c r="C1317" i="25" s="1"/>
  <c r="A1323" i="25"/>
  <c r="A1324" i="25" s="1"/>
  <c r="C1324" i="25" l="1" a="1"/>
  <c r="C1324" i="25" s="1"/>
  <c r="A1325" i="25"/>
  <c r="E1324" i="25" a="1"/>
  <c r="E1324" i="25" s="1"/>
  <c r="F1324" i="25" a="1"/>
  <c r="F1324" i="25" s="1"/>
  <c r="F1323" i="25" a="1"/>
  <c r="F1323" i="25" s="1"/>
  <c r="E1323" i="25" a="1"/>
  <c r="E1323" i="25" s="1"/>
  <c r="C1323" i="25" a="1"/>
  <c r="C1323" i="25" s="1"/>
  <c r="F1337" i="25" l="1" a="1"/>
  <c r="F1337" i="25" s="1"/>
  <c r="C1337" i="25" a="1"/>
  <c r="C1337" i="25" s="1"/>
  <c r="E1337" i="25" a="1"/>
  <c r="E1337" i="25" s="1"/>
  <c r="E1325" i="25" a="1"/>
  <c r="E1325" i="25" s="1"/>
  <c r="C1325" i="25" a="1"/>
  <c r="C1325" i="25" s="1"/>
  <c r="A1326" i="25"/>
  <c r="F1325" i="25" a="1"/>
  <c r="F1325" i="25" s="1"/>
  <c r="F1338" i="25" l="1" a="1"/>
  <c r="F1338" i="25" s="1"/>
  <c r="C1338" i="25" a="1"/>
  <c r="C1338" i="25" s="1"/>
  <c r="E1338" i="25" a="1"/>
  <c r="E1338" i="25" s="1"/>
  <c r="C1326" i="25" a="1"/>
  <c r="C1326" i="25" s="1"/>
  <c r="F1326" i="25" a="1"/>
  <c r="F1326" i="25" s="1"/>
  <c r="A1327" i="25"/>
  <c r="E1326" i="25" a="1"/>
  <c r="E1326" i="25" s="1"/>
  <c r="A1328" i="25" l="1"/>
  <c r="C1327" i="25" a="1"/>
  <c r="C1327" i="25" s="1"/>
  <c r="E1327" i="25" a="1"/>
  <c r="E1327" i="25" s="1"/>
  <c r="F1327" i="25" a="1"/>
  <c r="F1327" i="25" s="1"/>
  <c r="C1339" i="25" a="1"/>
  <c r="C1339" i="25" s="1"/>
  <c r="F1339" i="25" a="1"/>
  <c r="F1339" i="25" s="1"/>
  <c r="E1339" i="25" a="1"/>
  <c r="E1339" i="25" s="1"/>
  <c r="A1329" i="25" l="1"/>
  <c r="C1328" i="25" a="1"/>
  <c r="C1328" i="25" s="1"/>
  <c r="E1328" i="25" a="1"/>
  <c r="E1328" i="25" s="1"/>
  <c r="F1328" i="25" a="1"/>
  <c r="F1328" i="25" s="1"/>
  <c r="E1329" i="25" l="1" a="1"/>
  <c r="E1329" i="25" s="1"/>
  <c r="A1330" i="25"/>
  <c r="C1329" i="25" a="1"/>
  <c r="C1329" i="25" s="1"/>
  <c r="F1329" i="25" a="1"/>
  <c r="F1329" i="25" s="1"/>
  <c r="C1330" i="25" l="1" a="1"/>
  <c r="C1330" i="25" s="1"/>
  <c r="F1330" i="25" a="1"/>
  <c r="F1330" i="25" s="1"/>
  <c r="A1331" i="25"/>
  <c r="E1330" i="25" a="1"/>
  <c r="E1330" i="25" s="1"/>
  <c r="C1331" i="25" l="1" a="1"/>
  <c r="C1331" i="25" s="1"/>
  <c r="F1331" i="25" a="1"/>
  <c r="F1331" i="25" s="1"/>
  <c r="A1332" i="25"/>
  <c r="E1331" i="25" a="1"/>
  <c r="E1331" i="25" s="1"/>
  <c r="C1332" i="25" l="1" a="1"/>
  <c r="C1332" i="25" s="1"/>
  <c r="F1332" i="25" a="1"/>
  <c r="F1332" i="25" s="1"/>
  <c r="E1332" i="25" a="1"/>
  <c r="E1332" i="25" s="1"/>
  <c r="A1333" i="25"/>
  <c r="A1334" i="25" l="1"/>
  <c r="F1333" i="25" a="1"/>
  <c r="F1333" i="25" s="1"/>
  <c r="C1333" i="25" a="1"/>
  <c r="C1333" i="25" s="1"/>
  <c r="E1333" i="25" a="1"/>
  <c r="E1333" i="25" s="1"/>
  <c r="E1334" i="25" l="1" a="1"/>
  <c r="E1334" i="25" s="1"/>
  <c r="C1334" i="25" a="1"/>
  <c r="C1334" i="25" s="1"/>
  <c r="F1334" i="25" a="1"/>
  <c r="F1334" i="25" s="1"/>
  <c r="E1340" i="25" a="1"/>
  <c r="E1340" i="25" s="1"/>
  <c r="F1341" i="25" l="1" a="1"/>
  <c r="F1341" i="25" s="1"/>
  <c r="F1340" i="25" a="1"/>
  <c r="F1340" i="25" s="1"/>
  <c r="C1340" i="25" a="1"/>
  <c r="C1340" i="25" s="1"/>
  <c r="C1341" i="25" l="1" a="1"/>
  <c r="C1341" i="25" s="1"/>
  <c r="E1342" i="25" a="1"/>
  <c r="E1342" i="25" s="1"/>
  <c r="E1341" i="25" a="1"/>
  <c r="E1341" i="25" s="1"/>
  <c r="F1354" i="25" a="1"/>
  <c r="F1354" i="25" s="1"/>
  <c r="E1354" i="25" a="1"/>
  <c r="E1354" i="25" s="1"/>
  <c r="C1354" i="25" a="1"/>
  <c r="C1354" i="25" s="1"/>
  <c r="C1342" i="25" l="1" a="1"/>
  <c r="C1342" i="25" s="1"/>
  <c r="F1342" i="25" a="1"/>
  <c r="F1342" i="25" s="1"/>
  <c r="F1355" i="25" a="1"/>
  <c r="F1355" i="25" s="1"/>
  <c r="E1355" i="25" a="1"/>
  <c r="E1355" i="25" s="1"/>
  <c r="C1355" i="25" a="1"/>
  <c r="C1355" i="25" s="1"/>
  <c r="C1343" i="25" l="1" a="1"/>
  <c r="C1343" i="25" s="1"/>
  <c r="E1343" i="25" a="1"/>
  <c r="E1343" i="25" s="1"/>
  <c r="F1343" i="25" a="1"/>
  <c r="F1343" i="25" s="1"/>
  <c r="E1344" i="25" a="1"/>
  <c r="E1344" i="25" s="1"/>
  <c r="C1344" i="25" a="1"/>
  <c r="C1344" i="25" s="1"/>
  <c r="F1344" i="25" a="1"/>
  <c r="F1344" i="25" s="1"/>
  <c r="E1356" i="25" a="1"/>
  <c r="E1356" i="25" s="1"/>
  <c r="C1356" i="25" a="1"/>
  <c r="C1356" i="25" s="1"/>
  <c r="F1356" i="25" a="1"/>
  <c r="F1356" i="25" s="1"/>
  <c r="E1345" i="25" l="1" a="1"/>
  <c r="E1345" i="25" s="1"/>
  <c r="F1345" i="25" a="1"/>
  <c r="F1345" i="25" s="1"/>
  <c r="C1345" i="25" a="1"/>
  <c r="C1345" i="25" s="1"/>
  <c r="C1346" i="25" l="1" a="1"/>
  <c r="C1346" i="25" s="1"/>
  <c r="F1346" i="25" a="1"/>
  <c r="F1346" i="25" s="1"/>
  <c r="E1346" i="25" a="1"/>
  <c r="E1346" i="25" s="1"/>
  <c r="F1347" i="25" l="1" a="1"/>
  <c r="F1347" i="25" s="1"/>
  <c r="C1347" i="25" a="1"/>
  <c r="C1347" i="25" s="1"/>
  <c r="E1347" i="25" a="1"/>
  <c r="E1347" i="25" s="1"/>
  <c r="F1348" i="25" l="1" a="1"/>
  <c r="F1348" i="25" s="1"/>
  <c r="E1348" i="25" a="1"/>
  <c r="E1348" i="25" s="1"/>
  <c r="C1348" i="25" a="1"/>
  <c r="C1348" i="25" s="1"/>
  <c r="C1349" i="25" l="1" a="1"/>
  <c r="C1349" i="25" s="1"/>
  <c r="E1349" i="25" a="1"/>
  <c r="E1349" i="25" s="1"/>
  <c r="F1349" i="25" a="1"/>
  <c r="F1349" i="25" s="1"/>
  <c r="E1350" i="25" l="1" a="1"/>
  <c r="E1350" i="25" s="1"/>
  <c r="F1350" i="25" a="1"/>
  <c r="F1350" i="25" s="1"/>
  <c r="C1350" i="25" a="1"/>
  <c r="C1350" i="25" s="1"/>
  <c r="E1351" i="25" l="1" a="1"/>
  <c r="E1351" i="25" s="1"/>
  <c r="C1351" i="25" a="1"/>
  <c r="C1351" i="25" s="1"/>
  <c r="F1351" i="25" a="1"/>
  <c r="F1351" i="25" s="1"/>
  <c r="C1357" i="25" a="1"/>
  <c r="C1357" i="25" s="1"/>
  <c r="F1357" i="25" l="1" a="1"/>
  <c r="F1357" i="25" s="1"/>
  <c r="E1371" i="25" a="1"/>
  <c r="E1371" i="25" s="1"/>
  <c r="C1371" i="25" a="1"/>
  <c r="C1371" i="25" s="1"/>
  <c r="F1371" i="25" a="1"/>
  <c r="F1371" i="25" s="1"/>
  <c r="E1357" i="25" a="1"/>
  <c r="E1357" i="25" s="1"/>
  <c r="F1372" i="25" l="1" a="1"/>
  <c r="F1372" i="25" s="1"/>
  <c r="C1372" i="25" a="1"/>
  <c r="C1372" i="25" s="1"/>
  <c r="E1372" i="25" a="1"/>
  <c r="E1372" i="25" s="1"/>
  <c r="E1358" i="25" a="1"/>
  <c r="E1358" i="25" s="1"/>
  <c r="C1358" i="25" a="1"/>
  <c r="C1358" i="25" s="1"/>
  <c r="F1358" i="25" a="1"/>
  <c r="F1358" i="25" s="1"/>
  <c r="F1373" i="25" l="1" a="1"/>
  <c r="F1373" i="25" s="1"/>
  <c r="C1373" i="25" a="1"/>
  <c r="C1373" i="25" s="1"/>
  <c r="E1373" i="25" a="1"/>
  <c r="E1373" i="25" s="1"/>
  <c r="F1359" i="25" a="1"/>
  <c r="F1359" i="25" s="1"/>
  <c r="E1359" i="25" a="1"/>
  <c r="E1359" i="25" s="1"/>
  <c r="C1359" i="25" a="1"/>
  <c r="C1359" i="25" s="1"/>
  <c r="E1360" i="25" l="1" a="1"/>
  <c r="E1360" i="25" s="1"/>
  <c r="C1360" i="25" a="1"/>
  <c r="C1360" i="25" s="1"/>
  <c r="F1360" i="25" a="1"/>
  <c r="F1360" i="25" s="1"/>
  <c r="F1361" i="25" l="1" a="1"/>
  <c r="F1361" i="25" s="1"/>
  <c r="E1361" i="25" a="1"/>
  <c r="E1361" i="25" s="1"/>
  <c r="C1361" i="25" a="1"/>
  <c r="C1361" i="25" s="1"/>
  <c r="E1362" i="25" l="1" a="1"/>
  <c r="E1362" i="25" s="1"/>
  <c r="C1362" i="25" a="1"/>
  <c r="C1362" i="25" s="1"/>
  <c r="F1362" i="25" a="1"/>
  <c r="F1362" i="25" s="1"/>
  <c r="E1363" i="25" l="1" a="1"/>
  <c r="E1363" i="25" s="1"/>
  <c r="C1363" i="25" a="1"/>
  <c r="C1363" i="25" s="1"/>
  <c r="F1363" i="25" a="1"/>
  <c r="F1363" i="25" s="1"/>
  <c r="F1364" i="25" l="1" a="1"/>
  <c r="F1364" i="25" s="1"/>
  <c r="C1364" i="25" a="1"/>
  <c r="C1364" i="25" s="1"/>
  <c r="E1364" i="25" a="1"/>
  <c r="E1364" i="25" s="1"/>
  <c r="F1365" i="25" l="1" a="1"/>
  <c r="F1365" i="25" s="1"/>
  <c r="C1365" i="25" a="1"/>
  <c r="C1365" i="25" s="1"/>
  <c r="E1365" i="25" a="1"/>
  <c r="E1365" i="25" s="1"/>
  <c r="C1366" i="25" l="1" a="1"/>
  <c r="C1366" i="25" s="1"/>
  <c r="F1366" i="25" a="1"/>
  <c r="F1366" i="25" s="1"/>
  <c r="E1366" i="25" a="1"/>
  <c r="E1366" i="25" s="1"/>
  <c r="C1367" i="25" l="1" a="1"/>
  <c r="C1367" i="25" s="1"/>
  <c r="E1367" i="25" a="1"/>
  <c r="E1367" i="25" s="1"/>
  <c r="F1367" i="25" a="1"/>
  <c r="F1367" i="25" s="1"/>
  <c r="C1368" i="25" l="1" a="1"/>
  <c r="C1368" i="25" s="1"/>
  <c r="F1368" i="25" a="1"/>
  <c r="F1368" i="25" s="1"/>
  <c r="E1368" i="25" a="1"/>
  <c r="E1368" i="25" s="1"/>
  <c r="F1374" i="25" a="1"/>
  <c r="F1374" i="25" s="1"/>
  <c r="C1374" i="25" l="1" a="1"/>
  <c r="C1374" i="25" s="1"/>
  <c r="E1374" i="25" a="1"/>
  <c r="E1374" i="25" s="1"/>
  <c r="C1375" i="25" l="1" a="1"/>
  <c r="C1375" i="25" s="1"/>
  <c r="E1375" i="25" a="1"/>
  <c r="E1375" i="25" s="1"/>
  <c r="F1375" i="25" a="1"/>
  <c r="F1375" i="25" s="1"/>
  <c r="E1388" i="25" a="1"/>
  <c r="E1388" i="25" s="1"/>
  <c r="F1388" i="25" a="1"/>
  <c r="F1388" i="25" s="1"/>
  <c r="C1388" i="25" a="1"/>
  <c r="C1388" i="25" s="1"/>
  <c r="E1376" i="25" l="1" a="1"/>
  <c r="E1376" i="25" s="1"/>
  <c r="F1376" i="25" a="1"/>
  <c r="F1376" i="25" s="1"/>
  <c r="C1376" i="25" a="1"/>
  <c r="C1376" i="25" s="1"/>
  <c r="C1389" i="25" a="1"/>
  <c r="C1389" i="25" s="1"/>
  <c r="F1389" i="25" a="1"/>
  <c r="F1389" i="25" s="1"/>
  <c r="E1389" i="25" a="1"/>
  <c r="E1389" i="25" s="1"/>
  <c r="F1390" i="25" l="1" a="1"/>
  <c r="F1390" i="25" s="1"/>
  <c r="E1390" i="25" a="1"/>
  <c r="E1390" i="25" s="1"/>
  <c r="C1390" i="25" a="1"/>
  <c r="C1390" i="25" s="1"/>
  <c r="F1377" i="25" a="1"/>
  <c r="F1377" i="25" s="1"/>
  <c r="C1377" i="25" a="1"/>
  <c r="C1377" i="25" s="1"/>
  <c r="E1377" i="25" a="1"/>
  <c r="E1377" i="25" s="1"/>
  <c r="F1378" i="25" l="1" a="1"/>
  <c r="F1378" i="25" s="1"/>
  <c r="E1378" i="25" a="1"/>
  <c r="E1378" i="25" s="1"/>
  <c r="C1378" i="25" a="1"/>
  <c r="C1378" i="25" s="1"/>
  <c r="C1379" i="25" l="1" a="1"/>
  <c r="C1379" i="25" s="1"/>
  <c r="F1379" i="25" a="1"/>
  <c r="F1379" i="25" s="1"/>
  <c r="E1379" i="25" a="1"/>
  <c r="E1379" i="25" s="1"/>
  <c r="F1380" i="25" l="1" a="1"/>
  <c r="F1380" i="25" s="1"/>
  <c r="E1380" i="25" a="1"/>
  <c r="E1380" i="25" s="1"/>
  <c r="C1380" i="25" a="1"/>
  <c r="C1380" i="25" s="1"/>
  <c r="C1381" i="25" l="1" a="1"/>
  <c r="C1381" i="25" s="1"/>
  <c r="F1381" i="25" a="1"/>
  <c r="F1381" i="25" s="1"/>
  <c r="E1381" i="25" a="1"/>
  <c r="E1381" i="25" s="1"/>
  <c r="E1382" i="25" l="1" a="1"/>
  <c r="E1382" i="25" s="1"/>
  <c r="C1382" i="25" a="1"/>
  <c r="C1382" i="25" s="1"/>
  <c r="F1382" i="25" a="1"/>
  <c r="F1382" i="25" s="1"/>
  <c r="F1383" i="25" l="1" a="1"/>
  <c r="F1383" i="25" s="1"/>
  <c r="C1383" i="25" a="1"/>
  <c r="C1383" i="25" s="1"/>
  <c r="E1383" i="25" a="1"/>
  <c r="E1383" i="25" s="1"/>
  <c r="E1384" i="25" l="1" a="1"/>
  <c r="E1384" i="25" s="1"/>
  <c r="F1384" i="25" a="1"/>
  <c r="F1384" i="25" s="1"/>
  <c r="C1384" i="25" a="1"/>
  <c r="C1384" i="25" s="1"/>
  <c r="E1385" i="25" l="1" a="1"/>
  <c r="E1385" i="25" s="1"/>
  <c r="C1385" i="25" a="1"/>
  <c r="C1385" i="25" s="1"/>
  <c r="F1385" i="25" a="1"/>
  <c r="F1385" i="25" s="1"/>
  <c r="F1392" i="25" l="1" a="1"/>
  <c r="F1392" i="25" s="1"/>
  <c r="E1392" i="25" a="1"/>
  <c r="E1392" i="25" s="1"/>
  <c r="C1392" i="25" a="1"/>
  <c r="C1392" i="25" s="1"/>
  <c r="C1391" i="25" a="1"/>
  <c r="C1391" i="25" s="1"/>
  <c r="F1391" i="25" a="1"/>
  <c r="F1391" i="25" s="1"/>
  <c r="E1391" i="25" a="1"/>
  <c r="E1391" i="25" s="1"/>
  <c r="E1405" i="25" l="1" a="1"/>
  <c r="E1405" i="25" s="1"/>
  <c r="C1405" i="25" a="1"/>
  <c r="C1405" i="25" s="1"/>
  <c r="F1405" i="25" a="1"/>
  <c r="F1405" i="25" s="1"/>
  <c r="C1393" i="25" a="1"/>
  <c r="C1393" i="25" s="1"/>
  <c r="F1393" i="25" a="1"/>
  <c r="F1393" i="25" s="1"/>
  <c r="E1393" i="25" a="1"/>
  <c r="E1393" i="25" s="1"/>
  <c r="E1406" i="25" l="1" a="1"/>
  <c r="E1406" i="25" s="1"/>
  <c r="F1406" i="25" a="1"/>
  <c r="F1406" i="25" s="1"/>
  <c r="C1406" i="25" a="1"/>
  <c r="C1406" i="25" s="1"/>
  <c r="E1394" i="25" a="1"/>
  <c r="E1394" i="25" s="1"/>
  <c r="C1394" i="25" a="1"/>
  <c r="C1394" i="25" s="1"/>
  <c r="F1394" i="25" a="1"/>
  <c r="F1394" i="25" s="1"/>
  <c r="E1395" i="25" l="1" a="1"/>
  <c r="E1395" i="25" s="1"/>
  <c r="C1395" i="25" a="1"/>
  <c r="C1395" i="25" s="1"/>
  <c r="F1395" i="25" a="1"/>
  <c r="F1395" i="25" s="1"/>
  <c r="C1407" i="25" a="1"/>
  <c r="C1407" i="25" s="1"/>
  <c r="E1407" i="25" a="1"/>
  <c r="E1407" i="25" s="1"/>
  <c r="F1407" i="25" a="1"/>
  <c r="F1407" i="25" s="1"/>
  <c r="E1396" i="25" l="1" a="1"/>
  <c r="E1396" i="25" s="1"/>
  <c r="C1396" i="25" a="1"/>
  <c r="C1396" i="25" s="1"/>
  <c r="F1396" i="25" a="1"/>
  <c r="F1396" i="25" s="1"/>
  <c r="C1397" i="25" l="1" a="1"/>
  <c r="C1397" i="25" s="1"/>
  <c r="F1397" i="25" a="1"/>
  <c r="F1397" i="25" s="1"/>
  <c r="E1397" i="25" a="1"/>
  <c r="E1397" i="25" s="1"/>
  <c r="E1398" i="25" l="1" a="1"/>
  <c r="E1398" i="25" s="1"/>
  <c r="F1398" i="25" a="1"/>
  <c r="F1398" i="25" s="1"/>
  <c r="C1398" i="25" a="1"/>
  <c r="C1398" i="25" s="1"/>
  <c r="E1399" i="25" l="1" a="1"/>
  <c r="E1399" i="25" s="1"/>
  <c r="C1399" i="25" a="1"/>
  <c r="C1399" i="25" s="1"/>
  <c r="F1399" i="25" a="1"/>
  <c r="F1399" i="25" s="1"/>
  <c r="C1400" i="25" l="1" a="1"/>
  <c r="C1400" i="25" s="1"/>
  <c r="E1400" i="25" a="1"/>
  <c r="E1400" i="25" s="1"/>
  <c r="F1400" i="25" a="1"/>
  <c r="F1400" i="25" s="1"/>
  <c r="C1401" i="25" l="1" a="1"/>
  <c r="C1401" i="25" s="1"/>
  <c r="F1401" i="25" a="1"/>
  <c r="F1401" i="25" s="1"/>
  <c r="E1401" i="25" a="1"/>
  <c r="E1401" i="25" s="1"/>
  <c r="E1402" i="25" l="1" a="1"/>
  <c r="E1402" i="25" s="1"/>
  <c r="C1402" i="25" a="1"/>
  <c r="C1402" i="25" s="1"/>
  <c r="F1402" i="25" a="1"/>
  <c r="F1402" i="25" s="1"/>
  <c r="E1408" i="25" a="1"/>
  <c r="E1408" i="25" s="1"/>
  <c r="F1408" i="25" l="1" a="1"/>
  <c r="F1408" i="25" s="1"/>
  <c r="C1408" i="25" a="1"/>
  <c r="C1408" i="25" s="1"/>
  <c r="C1409" i="25" l="1" a="1"/>
  <c r="C1409" i="25" s="1"/>
  <c r="F1409" i="25" a="1"/>
  <c r="F1409" i="25" s="1"/>
  <c r="E1409" i="25" a="1"/>
  <c r="E1409" i="25" s="1"/>
  <c r="E1410" i="25" l="1" a="1"/>
  <c r="E1410" i="25" s="1"/>
  <c r="F1410" i="25" a="1"/>
  <c r="F1410" i="25" s="1"/>
  <c r="C1410" i="25" a="1"/>
  <c r="C1410" i="25" s="1"/>
  <c r="F1411" i="25" l="1" a="1"/>
  <c r="F1411" i="25" s="1"/>
  <c r="C1411" i="25" a="1"/>
  <c r="C1411" i="25" s="1"/>
  <c r="E1411" i="25" a="1"/>
  <c r="E1411" i="25" s="1"/>
  <c r="E1412" i="25" l="1" a="1"/>
  <c r="E1412" i="25" s="1"/>
  <c r="F1412" i="25" a="1"/>
  <c r="F1412" i="25" s="1"/>
  <c r="C1412" i="25" a="1"/>
  <c r="C1412" i="25" s="1"/>
  <c r="E1413" i="25" l="1" a="1"/>
  <c r="E1413" i="25" s="1"/>
  <c r="F1413" i="25" a="1"/>
  <c r="F1413" i="25" s="1"/>
  <c r="C1413" i="25" a="1"/>
  <c r="C1413" i="25" s="1"/>
  <c r="F1414" i="25" l="1" a="1"/>
  <c r="F1414" i="25" s="1"/>
  <c r="E1414" i="25" a="1"/>
  <c r="E1414" i="25" s="1"/>
  <c r="C1414" i="25" a="1"/>
  <c r="C1414" i="25" s="1"/>
  <c r="F1415" i="25" l="1" a="1"/>
  <c r="F1415" i="25" s="1"/>
  <c r="E1415" i="25" a="1"/>
  <c r="E1415" i="25" s="1"/>
  <c r="C1415" i="25" a="1"/>
  <c r="C1415" i="25" s="1"/>
  <c r="E1416" i="25" l="1" a="1"/>
  <c r="E1416" i="25" s="1"/>
  <c r="F1416" i="25" a="1"/>
  <c r="F1416" i="25" s="1"/>
  <c r="C1416" i="25" a="1"/>
  <c r="C1416" i="25" s="1"/>
  <c r="E1417" i="25" l="1" a="1"/>
  <c r="E1417" i="25" s="1"/>
  <c r="F1417" i="25" a="1"/>
  <c r="F1417" i="25" s="1"/>
  <c r="C1417" i="25" a="1"/>
  <c r="C1417" i="25" s="1"/>
  <c r="C1418" i="25" l="1" a="1"/>
  <c r="C1418" i="25" s="1"/>
  <c r="E1418" i="25" a="1"/>
  <c r="E1418" i="25" s="1"/>
  <c r="F1418" i="25" a="1"/>
  <c r="F1418" i="25" s="1"/>
  <c r="F1419" i="25" l="1" a="1"/>
  <c r="F1419" i="25" s="1"/>
  <c r="C1419" i="25" a="1"/>
  <c r="C1419" i="25" s="1"/>
  <c r="E1419" i="25" a="1"/>
  <c r="E1419" i="25" s="1"/>
  <c r="C31" i="53" l="1"/>
  <c r="B29" i="53"/>
  <c r="C32" i="53" l="1"/>
  <c r="C33" i="53" s="1"/>
  <c r="K29" i="53" a="1"/>
  <c r="K29" i="53" s="1"/>
  <c r="D29" i="53" a="1"/>
  <c r="D29" i="53" s="1"/>
  <c r="J29" i="53" a="1"/>
  <c r="J29" i="53" s="1"/>
  <c r="L29" i="53" a="1"/>
  <c r="L29" i="53" s="1"/>
  <c r="B30" i="53"/>
  <c r="F29" i="53" a="1"/>
  <c r="F29" i="53" s="1"/>
  <c r="H29" i="53" a="1"/>
  <c r="H29" i="53" s="1"/>
  <c r="I29" i="53" a="1"/>
  <c r="I29" i="53" s="1"/>
  <c r="E29" i="53" a="1"/>
  <c r="E29" i="53" s="1"/>
  <c r="G29" i="53" a="1"/>
  <c r="G29" i="53" s="1"/>
  <c r="C34" i="53" l="1"/>
  <c r="L30" i="53" a="1"/>
  <c r="L30" i="53" s="1"/>
  <c r="K30" i="53" a="1"/>
  <c r="K30" i="53" s="1"/>
  <c r="J30" i="53" a="1"/>
  <c r="J30" i="53" s="1"/>
  <c r="H30" i="53" a="1"/>
  <c r="H30" i="53" s="1"/>
  <c r="D30" i="53" a="1"/>
  <c r="D30" i="53" s="1"/>
  <c r="E30" i="53" a="1"/>
  <c r="E30" i="53" s="1"/>
  <c r="I30" i="53" a="1"/>
  <c r="I30" i="53" s="1"/>
  <c r="F30" i="53" a="1"/>
  <c r="F30" i="53" s="1"/>
  <c r="G30" i="53" a="1"/>
  <c r="G30" i="53" s="1"/>
  <c r="B31" i="53"/>
  <c r="C35" i="53" l="1"/>
  <c r="C36" i="53" s="1"/>
  <c r="D31" i="53" a="1"/>
  <c r="D31" i="53" s="1"/>
  <c r="J31" i="53" a="1"/>
  <c r="J31" i="53" s="1"/>
  <c r="G31" i="53" a="1"/>
  <c r="G31" i="53" s="1"/>
  <c r="E31" i="53" a="1"/>
  <c r="E31" i="53" s="1"/>
  <c r="K31" i="53" a="1"/>
  <c r="K31" i="53" s="1"/>
  <c r="F31" i="53" a="1"/>
  <c r="F31" i="53" s="1"/>
  <c r="H31" i="53" a="1"/>
  <c r="H31" i="53" s="1"/>
  <c r="I31" i="53" a="1"/>
  <c r="I31" i="53" s="1"/>
  <c r="L31" i="53" a="1"/>
  <c r="L31" i="53" s="1"/>
  <c r="B32" i="53"/>
  <c r="C37" i="53" l="1"/>
  <c r="C38" i="53" s="1"/>
  <c r="K32" i="53" a="1"/>
  <c r="K32" i="53" s="1"/>
  <c r="F32" i="53" a="1"/>
  <c r="F32" i="53" s="1"/>
  <c r="H32" i="53" a="1"/>
  <c r="H32" i="53" s="1"/>
  <c r="J32" i="53" a="1"/>
  <c r="J32" i="53" s="1"/>
  <c r="L32" i="53" a="1"/>
  <c r="L32" i="53" s="1"/>
  <c r="G32" i="53" a="1"/>
  <c r="G32" i="53" s="1"/>
  <c r="I32" i="53" a="1"/>
  <c r="I32" i="53" s="1"/>
  <c r="D32" i="53" a="1"/>
  <c r="D32" i="53" s="1"/>
  <c r="E32" i="53" a="1"/>
  <c r="E32" i="53" s="1"/>
  <c r="B33" i="53"/>
  <c r="C39" i="53" l="1"/>
  <c r="I33" i="53" a="1"/>
  <c r="I33" i="53" s="1"/>
  <c r="J33" i="53" a="1"/>
  <c r="J33" i="53" s="1"/>
  <c r="E33" i="53" a="1"/>
  <c r="E33" i="53" s="1"/>
  <c r="L33" i="53" a="1"/>
  <c r="L33" i="53" s="1"/>
  <c r="D33" i="53" a="1"/>
  <c r="D33" i="53" s="1"/>
  <c r="K33" i="53" a="1"/>
  <c r="K33" i="53" s="1"/>
  <c r="H33" i="53" a="1"/>
  <c r="H33" i="53" s="1"/>
  <c r="G33" i="53" a="1"/>
  <c r="G33" i="53" s="1"/>
  <c r="F33" i="53" a="1"/>
  <c r="F33" i="53" s="1"/>
  <c r="B34" i="53"/>
  <c r="C40" i="53" l="1"/>
  <c r="C41" i="53" s="1"/>
  <c r="I34" i="53" a="1"/>
  <c r="I34" i="53" s="1"/>
  <c r="K34" i="53" a="1"/>
  <c r="K34" i="53" s="1"/>
  <c r="H34" i="53" a="1"/>
  <c r="H34" i="53" s="1"/>
  <c r="F34" i="53" a="1"/>
  <c r="F34" i="53" s="1"/>
  <c r="L34" i="53" a="1"/>
  <c r="L34" i="53" s="1"/>
  <c r="G34" i="53" a="1"/>
  <c r="G34" i="53" s="1"/>
  <c r="E34" i="53" a="1"/>
  <c r="E34" i="53" s="1"/>
  <c r="D34" i="53" a="1"/>
  <c r="D34" i="53" s="1"/>
  <c r="J34" i="53" a="1"/>
  <c r="J34" i="53" s="1"/>
  <c r="B35" i="53"/>
  <c r="C42" i="53" l="1"/>
  <c r="C43" i="53" s="1"/>
  <c r="K35" i="53" a="1"/>
  <c r="K35" i="53" s="1"/>
  <c r="I35" i="53" a="1"/>
  <c r="I35" i="53" s="1"/>
  <c r="E35" i="53" a="1"/>
  <c r="E35" i="53" s="1"/>
  <c r="F35" i="53" a="1"/>
  <c r="F35" i="53" s="1"/>
  <c r="G35" i="53" a="1"/>
  <c r="G35" i="53" s="1"/>
  <c r="L35" i="53" a="1"/>
  <c r="L35" i="53" s="1"/>
  <c r="J35" i="53" a="1"/>
  <c r="J35" i="53" s="1"/>
  <c r="D35" i="53" a="1"/>
  <c r="D35" i="53" s="1"/>
  <c r="H35" i="53" a="1"/>
  <c r="H35" i="53" s="1"/>
  <c r="B36" i="53"/>
  <c r="C44" i="53" l="1"/>
  <c r="D36" i="53" a="1"/>
  <c r="D36" i="53" s="1"/>
  <c r="F36" i="53" a="1"/>
  <c r="F36" i="53" s="1"/>
  <c r="H36" i="53" a="1"/>
  <c r="H36" i="53" s="1"/>
  <c r="G36" i="53" a="1"/>
  <c r="G36" i="53" s="1"/>
  <c r="J36" i="53" a="1"/>
  <c r="J36" i="53" s="1"/>
  <c r="K36" i="53" a="1"/>
  <c r="K36" i="53" s="1"/>
  <c r="L36" i="53" a="1"/>
  <c r="L36" i="53" s="1"/>
  <c r="E36" i="53" a="1"/>
  <c r="E36" i="53" s="1"/>
  <c r="I36" i="53" a="1"/>
  <c r="I36" i="53" s="1"/>
  <c r="B37" i="53"/>
  <c r="C45" i="53" l="1"/>
  <c r="J37" i="53" a="1"/>
  <c r="J37" i="53" s="1"/>
  <c r="I37" i="53" a="1"/>
  <c r="I37" i="53" s="1"/>
  <c r="E37" i="53" a="1"/>
  <c r="E37" i="53" s="1"/>
  <c r="F37" i="53" a="1"/>
  <c r="F37" i="53" s="1"/>
  <c r="K37" i="53" a="1"/>
  <c r="K37" i="53" s="1"/>
  <c r="G37" i="53" a="1"/>
  <c r="G37" i="53" s="1"/>
  <c r="D37" i="53" a="1"/>
  <c r="D37" i="53" s="1"/>
  <c r="L37" i="53" a="1"/>
  <c r="L37" i="53" s="1"/>
  <c r="H37" i="53" a="1"/>
  <c r="H37" i="53" s="1"/>
  <c r="B38" i="53"/>
  <c r="C46" i="53" l="1"/>
  <c r="J38" i="53" a="1"/>
  <c r="J38" i="53" s="1"/>
  <c r="F38" i="53" a="1"/>
  <c r="F38" i="53" s="1"/>
  <c r="K38" i="53" a="1"/>
  <c r="K38" i="53" s="1"/>
  <c r="L38" i="53" a="1"/>
  <c r="L38" i="53" s="1"/>
  <c r="H38" i="53" a="1"/>
  <c r="H38" i="53" s="1"/>
  <c r="E38" i="53" a="1"/>
  <c r="E38" i="53" s="1"/>
  <c r="G38" i="53" a="1"/>
  <c r="G38" i="53" s="1"/>
  <c r="D38" i="53" a="1"/>
  <c r="D38" i="53" s="1"/>
  <c r="I38" i="53" a="1"/>
  <c r="I38" i="53" s="1"/>
  <c r="B39" i="53"/>
  <c r="C47" i="53" l="1"/>
  <c r="G39" i="53" a="1"/>
  <c r="G39" i="53" s="1"/>
  <c r="J39" i="53" a="1"/>
  <c r="J39" i="53" s="1"/>
  <c r="F39" i="53" a="1"/>
  <c r="F39" i="53" s="1"/>
  <c r="H39" i="53" a="1"/>
  <c r="H39" i="53" s="1"/>
  <c r="K39" i="53" a="1"/>
  <c r="K39" i="53" s="1"/>
  <c r="L39" i="53" a="1"/>
  <c r="L39" i="53" s="1"/>
  <c r="D39" i="53" a="1"/>
  <c r="D39" i="53" s="1"/>
  <c r="I39" i="53" a="1"/>
  <c r="I39" i="53" s="1"/>
  <c r="E39" i="53" a="1"/>
  <c r="E39" i="53" s="1"/>
  <c r="B40" i="53"/>
  <c r="C48" i="53" l="1"/>
  <c r="L40" i="53" a="1"/>
  <c r="L40" i="53" s="1"/>
  <c r="F40" i="53" a="1"/>
  <c r="F40" i="53" s="1"/>
  <c r="I40" i="53" a="1"/>
  <c r="I40" i="53" s="1"/>
  <c r="K40" i="53" a="1"/>
  <c r="K40" i="53" s="1"/>
  <c r="G40" i="53" a="1"/>
  <c r="G40" i="53" s="1"/>
  <c r="J40" i="53" a="1"/>
  <c r="J40" i="53" s="1"/>
  <c r="D40" i="53" a="1"/>
  <c r="D40" i="53" s="1"/>
  <c r="H40" i="53" a="1"/>
  <c r="H40" i="53" s="1"/>
  <c r="E40" i="53" a="1"/>
  <c r="E40" i="53" s="1"/>
  <c r="B41" i="53"/>
  <c r="C49" i="53" l="1"/>
  <c r="E41" i="53" a="1"/>
  <c r="E41" i="53" s="1"/>
  <c r="L41" i="53" a="1"/>
  <c r="L41" i="53" s="1"/>
  <c r="F41" i="53" a="1"/>
  <c r="F41" i="53" s="1"/>
  <c r="I41" i="53" a="1"/>
  <c r="I41" i="53" s="1"/>
  <c r="K41" i="53" a="1"/>
  <c r="K41" i="53" s="1"/>
  <c r="G41" i="53" a="1"/>
  <c r="G41" i="53" s="1"/>
  <c r="J41" i="53" a="1"/>
  <c r="J41" i="53" s="1"/>
  <c r="D41" i="53" a="1"/>
  <c r="D41" i="53" s="1"/>
  <c r="H41" i="53" a="1"/>
  <c r="H41" i="53" s="1"/>
  <c r="B42" i="53"/>
  <c r="C50" i="53" l="1"/>
  <c r="E42" i="53" a="1"/>
  <c r="E42" i="53" s="1"/>
  <c r="D42" i="53" a="1"/>
  <c r="D42" i="53" s="1"/>
  <c r="G42" i="53" a="1"/>
  <c r="G42" i="53" s="1"/>
  <c r="L42" i="53" a="1"/>
  <c r="L42" i="53" s="1"/>
  <c r="J42" i="53" a="1"/>
  <c r="J42" i="53" s="1"/>
  <c r="F42" i="53" a="1"/>
  <c r="F42" i="53" s="1"/>
  <c r="K42" i="53" a="1"/>
  <c r="K42" i="53" s="1"/>
  <c r="H42" i="53" a="1"/>
  <c r="H42" i="53" s="1"/>
  <c r="I42" i="53" a="1"/>
  <c r="I42" i="53" s="1"/>
  <c r="B43" i="53"/>
  <c r="C51" i="53" l="1"/>
  <c r="H43" i="53" a="1"/>
  <c r="H43" i="53" s="1"/>
  <c r="K43" i="53" a="1"/>
  <c r="K43" i="53" s="1"/>
  <c r="L43" i="53" a="1"/>
  <c r="L43" i="53" s="1"/>
  <c r="D43" i="53" a="1"/>
  <c r="D43" i="53" s="1"/>
  <c r="I43" i="53" a="1"/>
  <c r="I43" i="53" s="1"/>
  <c r="E43" i="53" a="1"/>
  <c r="E43" i="53" s="1"/>
  <c r="G43" i="53" a="1"/>
  <c r="G43" i="53" s="1"/>
  <c r="J43" i="53" a="1"/>
  <c r="J43" i="53" s="1"/>
  <c r="F43" i="53" a="1"/>
  <c r="F43" i="53" s="1"/>
  <c r="B44" i="53"/>
  <c r="C52" i="53" l="1"/>
  <c r="H44" i="53" a="1"/>
  <c r="H44" i="53" s="1"/>
  <c r="K44" i="53" a="1"/>
  <c r="K44" i="53" s="1"/>
  <c r="G44" i="53" a="1"/>
  <c r="G44" i="53" s="1"/>
  <c r="D44" i="53" a="1"/>
  <c r="D44" i="53" s="1"/>
  <c r="L44" i="53" a="1"/>
  <c r="L44" i="53" s="1"/>
  <c r="J44" i="53" a="1"/>
  <c r="J44" i="53" s="1"/>
  <c r="E44" i="53" a="1"/>
  <c r="E44" i="53" s="1"/>
  <c r="I44" i="53" a="1"/>
  <c r="I44" i="53" s="1"/>
  <c r="F44" i="53" a="1"/>
  <c r="F44" i="53" s="1"/>
  <c r="B45" i="53"/>
  <c r="C53" i="53" l="1"/>
  <c r="D45" i="53" a="1"/>
  <c r="D45" i="53" s="1"/>
  <c r="H45" i="53" a="1"/>
  <c r="H45" i="53" s="1"/>
  <c r="J45" i="53" a="1"/>
  <c r="J45" i="53" s="1"/>
  <c r="I45" i="53" a="1"/>
  <c r="I45" i="53" s="1"/>
  <c r="F45" i="53" a="1"/>
  <c r="F45" i="53" s="1"/>
  <c r="E45" i="53" a="1"/>
  <c r="E45" i="53" s="1"/>
  <c r="G45" i="53" a="1"/>
  <c r="G45" i="53" s="1"/>
  <c r="K45" i="53" a="1"/>
  <c r="K45" i="53" s="1"/>
  <c r="L45" i="53" a="1"/>
  <c r="L45" i="53" s="1"/>
  <c r="B46" i="53"/>
  <c r="C54" i="53" l="1"/>
  <c r="G46" i="53" a="1"/>
  <c r="G46" i="53" s="1"/>
  <c r="L46" i="53" a="1"/>
  <c r="L46" i="53" s="1"/>
  <c r="J46" i="53" a="1"/>
  <c r="J46" i="53" s="1"/>
  <c r="E46" i="53" a="1"/>
  <c r="E46" i="53" s="1"/>
  <c r="I46" i="53" a="1"/>
  <c r="I46" i="53" s="1"/>
  <c r="D46" i="53" a="1"/>
  <c r="D46" i="53" s="1"/>
  <c r="K46" i="53" a="1"/>
  <c r="K46" i="53" s="1"/>
  <c r="F46" i="53" a="1"/>
  <c r="F46" i="53" s="1"/>
  <c r="H46" i="53" a="1"/>
  <c r="H46" i="53" s="1"/>
  <c r="B47" i="53"/>
  <c r="C55" i="53" l="1"/>
  <c r="F47" i="53" a="1"/>
  <c r="F47" i="53" s="1"/>
  <c r="L47" i="53" a="1"/>
  <c r="L47" i="53" s="1"/>
  <c r="K47" i="53" a="1"/>
  <c r="K47" i="53" s="1"/>
  <c r="H47" i="53" a="1"/>
  <c r="H47" i="53" s="1"/>
  <c r="G47" i="53" a="1"/>
  <c r="G47" i="53" s="1"/>
  <c r="J47" i="53" a="1"/>
  <c r="J47" i="53" s="1"/>
  <c r="E47" i="53" a="1"/>
  <c r="E47" i="53" s="1"/>
  <c r="I47" i="53" a="1"/>
  <c r="I47" i="53" s="1"/>
  <c r="D47" i="53" a="1"/>
  <c r="D47" i="53" s="1"/>
  <c r="B48" i="53"/>
  <c r="C56" i="53" l="1"/>
  <c r="K48" i="53" a="1"/>
  <c r="K48" i="53" s="1"/>
  <c r="D48" i="53" a="1"/>
  <c r="D48" i="53" s="1"/>
  <c r="L48" i="53" a="1"/>
  <c r="L48" i="53" s="1"/>
  <c r="E48" i="53" a="1"/>
  <c r="E48" i="53" s="1"/>
  <c r="I48" i="53" a="1"/>
  <c r="I48" i="53" s="1"/>
  <c r="F48" i="53" a="1"/>
  <c r="F48" i="53" s="1"/>
  <c r="J48" i="53" a="1"/>
  <c r="J48" i="53" s="1"/>
  <c r="G48" i="53" a="1"/>
  <c r="G48" i="53" s="1"/>
  <c r="H48" i="53" a="1"/>
  <c r="H48" i="53" s="1"/>
  <c r="B49" i="53"/>
  <c r="C57" i="53" l="1"/>
  <c r="K49" i="53" a="1"/>
  <c r="K49" i="53" s="1"/>
  <c r="D49" i="53" a="1"/>
  <c r="D49" i="53" s="1"/>
  <c r="H49" i="53" a="1"/>
  <c r="H49" i="53" s="1"/>
  <c r="G49" i="53" a="1"/>
  <c r="G49" i="53" s="1"/>
  <c r="L49" i="53" a="1"/>
  <c r="L49" i="53" s="1"/>
  <c r="J49" i="53" a="1"/>
  <c r="J49" i="53" s="1"/>
  <c r="E49" i="53" a="1"/>
  <c r="E49" i="53" s="1"/>
  <c r="I49" i="53" a="1"/>
  <c r="I49" i="53" s="1"/>
  <c r="F49" i="53" a="1"/>
  <c r="F49" i="53" s="1"/>
  <c r="B50" i="53"/>
  <c r="C58" i="53" l="1"/>
  <c r="L50" i="53" a="1"/>
  <c r="L50" i="53" s="1"/>
  <c r="K50" i="53" a="1"/>
  <c r="K50" i="53" s="1"/>
  <c r="H50" i="53" a="1"/>
  <c r="H50" i="53" s="1"/>
  <c r="D50" i="53" a="1"/>
  <c r="D50" i="53" s="1"/>
  <c r="I50" i="53" a="1"/>
  <c r="I50" i="53" s="1"/>
  <c r="E50" i="53" a="1"/>
  <c r="E50" i="53" s="1"/>
  <c r="G50" i="53" a="1"/>
  <c r="G50" i="53" s="1"/>
  <c r="J50" i="53" a="1"/>
  <c r="J50" i="53" s="1"/>
  <c r="F50" i="53" a="1"/>
  <c r="F50" i="53" s="1"/>
  <c r="B51" i="53"/>
  <c r="C59" i="53" l="1"/>
  <c r="K51" i="53" a="1"/>
  <c r="K51" i="53" s="1"/>
  <c r="D51" i="53" a="1"/>
  <c r="D51" i="53" s="1"/>
  <c r="G51" i="53" a="1"/>
  <c r="G51" i="53" s="1"/>
  <c r="E51" i="53" a="1"/>
  <c r="E51" i="53" s="1"/>
  <c r="F51" i="53" a="1"/>
  <c r="F51" i="53" s="1"/>
  <c r="L51" i="53" a="1"/>
  <c r="L51" i="53" s="1"/>
  <c r="H51" i="53" a="1"/>
  <c r="H51" i="53" s="1"/>
  <c r="I51" i="53" a="1"/>
  <c r="I51" i="53" s="1"/>
  <c r="J51" i="53" a="1"/>
  <c r="J51" i="53" s="1"/>
  <c r="B52" i="53"/>
  <c r="C60" i="53" l="1"/>
  <c r="E52" i="53" a="1"/>
  <c r="E52" i="53" s="1"/>
  <c r="I52" i="53" a="1"/>
  <c r="I52" i="53" s="1"/>
  <c r="G52" i="53" a="1"/>
  <c r="G52" i="53" s="1"/>
  <c r="F52" i="53" a="1"/>
  <c r="F52" i="53" s="1"/>
  <c r="J52" i="53" a="1"/>
  <c r="J52" i="53" s="1"/>
  <c r="K52" i="53" a="1"/>
  <c r="K52" i="53" s="1"/>
  <c r="L52" i="53" a="1"/>
  <c r="L52" i="53" s="1"/>
  <c r="D52" i="53" a="1"/>
  <c r="D52" i="53" s="1"/>
  <c r="H52" i="53" a="1"/>
  <c r="H52" i="53" s="1"/>
  <c r="B53" i="53"/>
  <c r="C61" i="53" l="1"/>
  <c r="E53" i="53" a="1"/>
  <c r="E53" i="53" s="1"/>
  <c r="F53" i="53" a="1"/>
  <c r="F53" i="53" s="1"/>
  <c r="J53" i="53" a="1"/>
  <c r="J53" i="53" s="1"/>
  <c r="I53" i="53" a="1"/>
  <c r="I53" i="53" s="1"/>
  <c r="L53" i="53" a="1"/>
  <c r="L53" i="53" s="1"/>
  <c r="D53" i="53" a="1"/>
  <c r="D53" i="53" s="1"/>
  <c r="H53" i="53" a="1"/>
  <c r="H53" i="53" s="1"/>
  <c r="K53" i="53" a="1"/>
  <c r="K53" i="53" s="1"/>
  <c r="G53" i="53" a="1"/>
  <c r="G53" i="53" s="1"/>
  <c r="B54" i="53"/>
  <c r="C62" i="53" l="1"/>
  <c r="H54" i="53" a="1"/>
  <c r="H54" i="53" s="1"/>
  <c r="D54" i="53" a="1"/>
  <c r="D54" i="53" s="1"/>
  <c r="I54" i="53" a="1"/>
  <c r="I54" i="53" s="1"/>
  <c r="E54" i="53" a="1"/>
  <c r="E54" i="53" s="1"/>
  <c r="G54" i="53" a="1"/>
  <c r="G54" i="53" s="1"/>
  <c r="J54" i="53" a="1"/>
  <c r="J54" i="53" s="1"/>
  <c r="F54" i="53" a="1"/>
  <c r="F54" i="53" s="1"/>
  <c r="L54" i="53" a="1"/>
  <c r="L54" i="53" s="1"/>
  <c r="K54" i="53" a="1"/>
  <c r="K54" i="53" s="1"/>
  <c r="B55" i="53"/>
  <c r="C63" i="53" l="1"/>
  <c r="C64" i="53" s="1"/>
  <c r="C65" i="53" s="1"/>
  <c r="C66" i="53" s="1"/>
  <c r="C67" i="53" s="1"/>
  <c r="C68" i="53" s="1"/>
  <c r="C69" i="53" s="1"/>
  <c r="C70" i="53" s="1"/>
  <c r="C71" i="53" s="1"/>
  <c r="C72" i="53" s="1"/>
  <c r="C73" i="53" s="1"/>
  <c r="C74" i="53" s="1"/>
  <c r="C75" i="53" s="1"/>
  <c r="C76" i="53" s="1"/>
  <c r="C77" i="53" s="1"/>
  <c r="C78" i="53" s="1"/>
  <c r="C79" i="53" s="1"/>
  <c r="C80" i="53" s="1"/>
  <c r="C81" i="53" s="1"/>
  <c r="C82" i="53" s="1"/>
  <c r="C83" i="53" s="1"/>
  <c r="C84" i="53" s="1"/>
  <c r="C85" i="53" s="1"/>
  <c r="C86" i="53" s="1"/>
  <c r="C87" i="53" s="1"/>
  <c r="C88" i="53" s="1"/>
  <c r="C89" i="53" s="1"/>
  <c r="C90" i="53" s="1"/>
  <c r="C91" i="53" s="1"/>
  <c r="C92" i="53" s="1"/>
  <c r="C93" i="53" s="1"/>
  <c r="C94" i="53" s="1"/>
  <c r="C95" i="53" s="1"/>
  <c r="C96" i="53" s="1"/>
  <c r="C97" i="53" s="1"/>
  <c r="C98" i="53" s="1"/>
  <c r="C99" i="53" s="1"/>
  <c r="C100" i="53" s="1"/>
  <c r="C101" i="53" s="1"/>
  <c r="C102" i="53" s="1"/>
  <c r="C103" i="53" s="1"/>
  <c r="C104" i="53" s="1"/>
  <c r="C105" i="53" s="1"/>
  <c r="G55" i="53" a="1"/>
  <c r="G55" i="53" s="1"/>
  <c r="E55" i="53" a="1"/>
  <c r="E55" i="53" s="1"/>
  <c r="L55" i="53" a="1"/>
  <c r="L55" i="53" s="1"/>
  <c r="H55" i="53" a="1"/>
  <c r="H55" i="53" s="1"/>
  <c r="J55" i="53" a="1"/>
  <c r="J55" i="53" s="1"/>
  <c r="D55" i="53" a="1"/>
  <c r="D55" i="53" s="1"/>
  <c r="F55" i="53" a="1"/>
  <c r="F55" i="53" s="1"/>
  <c r="K55" i="53" a="1"/>
  <c r="K55" i="53" s="1"/>
  <c r="I55" i="53" a="1"/>
  <c r="I55" i="53" s="1"/>
  <c r="B56" i="53"/>
  <c r="L56" i="53" l="1" a="1"/>
  <c r="L56" i="53" s="1"/>
  <c r="K56" i="53" a="1"/>
  <c r="K56" i="53" s="1"/>
  <c r="F56" i="53" a="1"/>
  <c r="F56" i="53" s="1"/>
  <c r="I56" i="53" a="1"/>
  <c r="I56" i="53" s="1"/>
  <c r="H56" i="53" a="1"/>
  <c r="H56" i="53" s="1"/>
  <c r="J56" i="53" a="1"/>
  <c r="J56" i="53" s="1"/>
  <c r="E56" i="53" a="1"/>
  <c r="E56" i="53" s="1"/>
  <c r="D56" i="53" a="1"/>
  <c r="D56" i="53" s="1"/>
  <c r="G56" i="53" a="1"/>
  <c r="G56" i="53" s="1"/>
  <c r="B57" i="53"/>
  <c r="L57" i="53" l="1" a="1"/>
  <c r="L57" i="53" s="1"/>
  <c r="K57" i="53" a="1"/>
  <c r="K57" i="53" s="1"/>
  <c r="D57" i="53" a="1"/>
  <c r="D57" i="53" s="1"/>
  <c r="H57" i="53" a="1"/>
  <c r="H57" i="53" s="1"/>
  <c r="G57" i="53" a="1"/>
  <c r="G57" i="53" s="1"/>
  <c r="J57" i="53" a="1"/>
  <c r="J57" i="53" s="1"/>
  <c r="E57" i="53" a="1"/>
  <c r="E57" i="53" s="1"/>
  <c r="I57" i="53" a="1"/>
  <c r="I57" i="53" s="1"/>
  <c r="F57" i="53" a="1"/>
  <c r="F57" i="53" s="1"/>
  <c r="B58" i="53"/>
  <c r="G58" i="53" l="1" a="1"/>
  <c r="G58" i="53" s="1"/>
  <c r="H58" i="53" a="1"/>
  <c r="H58" i="53" s="1"/>
  <c r="J58" i="53" a="1"/>
  <c r="J58" i="53" s="1"/>
  <c r="D58" i="53" a="1"/>
  <c r="D58" i="53" s="1"/>
  <c r="F58" i="53" a="1"/>
  <c r="F58" i="53" s="1"/>
  <c r="L58" i="53" a="1"/>
  <c r="L58" i="53" s="1"/>
  <c r="E58" i="53" a="1"/>
  <c r="E58" i="53" s="1"/>
  <c r="K58" i="53" a="1"/>
  <c r="K58" i="53" s="1"/>
  <c r="I58" i="53" a="1"/>
  <c r="I58" i="53" s="1"/>
  <c r="B59" i="53"/>
  <c r="E59" i="53" l="1" a="1"/>
  <c r="E59" i="53" s="1"/>
  <c r="I59" i="53" a="1"/>
  <c r="I59" i="53" s="1"/>
  <c r="F59" i="53" a="1"/>
  <c r="F59" i="53" s="1"/>
  <c r="J59" i="53" a="1"/>
  <c r="J59" i="53" s="1"/>
  <c r="K59" i="53" a="1"/>
  <c r="K59" i="53" s="1"/>
  <c r="L59" i="53" a="1"/>
  <c r="L59" i="53" s="1"/>
  <c r="D59" i="53" a="1"/>
  <c r="D59" i="53" s="1"/>
  <c r="H59" i="53" a="1"/>
  <c r="H59" i="53" s="1"/>
  <c r="G59" i="53" a="1"/>
  <c r="G59" i="53" s="1"/>
  <c r="B60" i="53"/>
  <c r="G60" i="53" l="1" a="1"/>
  <c r="G60" i="53" s="1"/>
  <c r="H60" i="53" a="1"/>
  <c r="H60" i="53" s="1"/>
  <c r="F60" i="53" a="1"/>
  <c r="F60" i="53" s="1"/>
  <c r="L60" i="53" a="1"/>
  <c r="L60" i="53" s="1"/>
  <c r="J60" i="53" a="1"/>
  <c r="J60" i="53" s="1"/>
  <c r="K60" i="53" a="1"/>
  <c r="K60" i="53" s="1"/>
  <c r="E60" i="53" a="1"/>
  <c r="E60" i="53" s="1"/>
  <c r="D60" i="53" a="1"/>
  <c r="D60" i="53" s="1"/>
  <c r="I60" i="53" a="1"/>
  <c r="I60" i="53" s="1"/>
  <c r="B61" i="53"/>
  <c r="I61" i="53" l="1" a="1"/>
  <c r="I61" i="53" s="1"/>
  <c r="F61" i="53" a="1"/>
  <c r="F61" i="53" s="1"/>
  <c r="J61" i="53" a="1"/>
  <c r="J61" i="53" s="1"/>
  <c r="E61" i="53" a="1"/>
  <c r="E61" i="53" s="1"/>
  <c r="H61" i="53" a="1"/>
  <c r="H61" i="53" s="1"/>
  <c r="D61" i="53" a="1"/>
  <c r="D61" i="53" s="1"/>
  <c r="L61" i="53" a="1"/>
  <c r="L61" i="53" s="1"/>
  <c r="K61" i="53" a="1"/>
  <c r="K61" i="53" s="1"/>
  <c r="G61" i="53" a="1"/>
  <c r="G61" i="53" s="1"/>
  <c r="B62" i="53"/>
  <c r="K62" i="53" l="1" a="1"/>
  <c r="K62" i="53" s="1"/>
  <c r="E62" i="53" a="1"/>
  <c r="E62" i="53" s="1"/>
  <c r="L62" i="53" a="1"/>
  <c r="L62" i="53" s="1"/>
  <c r="I62" i="53" a="1"/>
  <c r="I62" i="53" s="1"/>
  <c r="D62" i="53" a="1"/>
  <c r="D62" i="53" s="1"/>
  <c r="F62" i="53" a="1"/>
  <c r="F62" i="53" s="1"/>
  <c r="H62" i="53" a="1"/>
  <c r="H62" i="53" s="1"/>
  <c r="J62" i="53" a="1"/>
  <c r="J62" i="53" s="1"/>
  <c r="G62" i="53" a="1"/>
  <c r="G62" i="53" s="1"/>
  <c r="B63" i="53"/>
  <c r="L63" i="53" l="1" a="1"/>
  <c r="L63" i="53" s="1"/>
  <c r="D63" i="53" a="1"/>
  <c r="D63" i="53" s="1"/>
  <c r="H63" i="53" a="1"/>
  <c r="H63" i="53" s="1"/>
  <c r="K63" i="53" a="1"/>
  <c r="K63" i="53" s="1"/>
  <c r="I63" i="53" a="1"/>
  <c r="I63" i="53" s="1"/>
  <c r="E63" i="53" a="1"/>
  <c r="E63" i="53" s="1"/>
  <c r="F63" i="53" a="1"/>
  <c r="F63" i="53" s="1"/>
  <c r="J63" i="53" a="1"/>
  <c r="J63" i="53" s="1"/>
  <c r="G63" i="53" a="1"/>
  <c r="G63" i="53" s="1"/>
  <c r="B64" i="53"/>
  <c r="B65" i="53" l="1"/>
  <c r="K64" i="53" a="1"/>
  <c r="K64" i="53" s="1"/>
  <c r="L64" i="53" a="1"/>
  <c r="L64" i="53" s="1"/>
  <c r="J64" i="53" a="1"/>
  <c r="J64" i="53" s="1"/>
  <c r="E64" i="53" a="1"/>
  <c r="E64" i="53" s="1"/>
  <c r="G64" i="53" a="1"/>
  <c r="G64" i="53" s="1"/>
  <c r="H64" i="53" a="1"/>
  <c r="H64" i="53" s="1"/>
  <c r="D64" i="53" a="1"/>
  <c r="D64" i="53" s="1"/>
  <c r="F64" i="53" a="1"/>
  <c r="F64" i="53" s="1"/>
  <c r="I64" i="53" a="1"/>
  <c r="I64" i="53" s="1"/>
  <c r="J65" i="53" l="1" a="1"/>
  <c r="J65" i="53" s="1"/>
  <c r="L65" i="53" a="1"/>
  <c r="L65" i="53" s="1"/>
  <c r="D65" i="53" a="1"/>
  <c r="D65" i="53" s="1"/>
  <c r="G65" i="53" a="1"/>
  <c r="G65" i="53" s="1"/>
  <c r="H65" i="53" a="1"/>
  <c r="H65" i="53" s="1"/>
  <c r="E65" i="53" a="1"/>
  <c r="E65" i="53" s="1"/>
  <c r="I65" i="53" a="1"/>
  <c r="I65" i="53" s="1"/>
  <c r="F65" i="53" a="1"/>
  <c r="F65" i="53" s="1"/>
  <c r="B66" i="53"/>
  <c r="K65" i="53" a="1"/>
  <c r="K65" i="53" s="1"/>
  <c r="I66" i="53" l="1" a="1"/>
  <c r="I66" i="53" s="1"/>
  <c r="E66" i="53" a="1"/>
  <c r="E66" i="53" s="1"/>
  <c r="K66" i="53" a="1"/>
  <c r="K66" i="53" s="1"/>
  <c r="L66" i="53" a="1"/>
  <c r="L66" i="53" s="1"/>
  <c r="B67" i="53"/>
  <c r="G66" i="53" a="1"/>
  <c r="G66" i="53" s="1"/>
  <c r="H66" i="53" a="1"/>
  <c r="H66" i="53" s="1"/>
  <c r="J66" i="53" a="1"/>
  <c r="J66" i="53" s="1"/>
  <c r="D66" i="53" a="1"/>
  <c r="D66" i="53" s="1"/>
  <c r="F66" i="53" a="1"/>
  <c r="F66" i="53" s="1"/>
  <c r="K67" i="53" l="1" a="1"/>
  <c r="K67" i="53" s="1"/>
  <c r="D67" i="53" a="1"/>
  <c r="D67" i="53" s="1"/>
  <c r="H67" i="53" a="1"/>
  <c r="H67" i="53" s="1"/>
  <c r="L67" i="53" a="1"/>
  <c r="L67" i="53" s="1"/>
  <c r="G67" i="53" a="1"/>
  <c r="G67" i="53" s="1"/>
  <c r="B68" i="53"/>
  <c r="E67" i="53" a="1"/>
  <c r="E67" i="53" s="1"/>
  <c r="I67" i="53" a="1"/>
  <c r="I67" i="53" s="1"/>
  <c r="F67" i="53" a="1"/>
  <c r="F67" i="53" s="1"/>
  <c r="J67" i="53" a="1"/>
  <c r="J67" i="53" s="1"/>
  <c r="K68" i="53" l="1" a="1"/>
  <c r="K68" i="53" s="1"/>
  <c r="I68" i="53" a="1"/>
  <c r="I68" i="53" s="1"/>
  <c r="L68" i="53" a="1"/>
  <c r="L68" i="53" s="1"/>
  <c r="E68" i="53" a="1"/>
  <c r="E68" i="53" s="1"/>
  <c r="G68" i="53" a="1"/>
  <c r="G68" i="53" s="1"/>
  <c r="D68" i="53" a="1"/>
  <c r="D68" i="53" s="1"/>
  <c r="F68" i="53" a="1"/>
  <c r="F68" i="53" s="1"/>
  <c r="H68" i="53" a="1"/>
  <c r="H68" i="53" s="1"/>
  <c r="J68" i="53" a="1"/>
  <c r="J68" i="53" s="1"/>
  <c r="B69" i="53"/>
  <c r="L69" i="53" l="1" a="1"/>
  <c r="L69" i="53" s="1"/>
  <c r="D69" i="53" a="1"/>
  <c r="D69" i="53" s="1"/>
  <c r="H69" i="53" a="1"/>
  <c r="H69" i="53" s="1"/>
  <c r="K69" i="53" a="1"/>
  <c r="K69" i="53" s="1"/>
  <c r="G69" i="53" a="1"/>
  <c r="G69" i="53" s="1"/>
  <c r="F69" i="53" a="1"/>
  <c r="F69" i="53" s="1"/>
  <c r="J69" i="53" a="1"/>
  <c r="J69" i="53" s="1"/>
  <c r="I69" i="53" a="1"/>
  <c r="I69" i="53" s="1"/>
  <c r="E69" i="53" a="1"/>
  <c r="E69" i="53" s="1"/>
  <c r="B70" i="53"/>
  <c r="E70" i="53" l="1" a="1"/>
  <c r="E70" i="53" s="1"/>
  <c r="H70" i="53" a="1"/>
  <c r="H70" i="53" s="1"/>
  <c r="J70" i="53" a="1"/>
  <c r="J70" i="53" s="1"/>
  <c r="K70" i="53" a="1"/>
  <c r="K70" i="53" s="1"/>
  <c r="G70" i="53" a="1"/>
  <c r="G70" i="53" s="1"/>
  <c r="F70" i="53" a="1"/>
  <c r="F70" i="53" s="1"/>
  <c r="I70" i="53" a="1"/>
  <c r="I70" i="53" s="1"/>
  <c r="D70" i="53" a="1"/>
  <c r="D70" i="53" s="1"/>
  <c r="L70" i="53" a="1"/>
  <c r="L70" i="53" s="1"/>
  <c r="B71" i="53"/>
  <c r="I71" i="53" l="1" a="1"/>
  <c r="I71" i="53" s="1"/>
  <c r="H71" i="53" a="1"/>
  <c r="H71" i="53" s="1"/>
  <c r="L71" i="53" a="1"/>
  <c r="L71" i="53" s="1"/>
  <c r="D71" i="53" a="1"/>
  <c r="D71" i="53" s="1"/>
  <c r="G71" i="53" a="1"/>
  <c r="G71" i="53" s="1"/>
  <c r="B72" i="53"/>
  <c r="K71" i="53" a="1"/>
  <c r="K71" i="53" s="1"/>
  <c r="F71" i="53" a="1"/>
  <c r="F71" i="53" s="1"/>
  <c r="J71" i="53" a="1"/>
  <c r="J71" i="53" s="1"/>
  <c r="E71" i="53" a="1"/>
  <c r="E71" i="53" s="1"/>
  <c r="H72" i="53" l="1" a="1"/>
  <c r="H72" i="53" s="1"/>
  <c r="J72" i="53" a="1"/>
  <c r="J72" i="53" s="1"/>
  <c r="L72" i="53" a="1"/>
  <c r="L72" i="53" s="1"/>
  <c r="F72" i="53" a="1"/>
  <c r="F72" i="53" s="1"/>
  <c r="D72" i="53" a="1"/>
  <c r="D72" i="53" s="1"/>
  <c r="E72" i="53" a="1"/>
  <c r="E72" i="53" s="1"/>
  <c r="G72" i="53" a="1"/>
  <c r="G72" i="53" s="1"/>
  <c r="I72" i="53" a="1"/>
  <c r="I72" i="53" s="1"/>
  <c r="K72" i="53" a="1"/>
  <c r="K72" i="53" s="1"/>
  <c r="B73" i="53"/>
  <c r="I73" i="53" l="1" a="1"/>
  <c r="I73" i="53" s="1"/>
  <c r="H73" i="53" a="1"/>
  <c r="H73" i="53" s="1"/>
  <c r="L73" i="53" a="1"/>
  <c r="L73" i="53" s="1"/>
  <c r="E73" i="53" a="1"/>
  <c r="E73" i="53" s="1"/>
  <c r="D73" i="53" a="1"/>
  <c r="D73" i="53" s="1"/>
  <c r="K73" i="53" a="1"/>
  <c r="K73" i="53" s="1"/>
  <c r="F73" i="53" a="1"/>
  <c r="F73" i="53" s="1"/>
  <c r="J73" i="53" a="1"/>
  <c r="J73" i="53" s="1"/>
  <c r="G73" i="53" a="1"/>
  <c r="G73" i="53" s="1"/>
  <c r="B74" i="53"/>
  <c r="F74" i="53" l="1" a="1"/>
  <c r="F74" i="53" s="1"/>
  <c r="L74" i="53" a="1"/>
  <c r="L74" i="53" s="1"/>
  <c r="I74" i="53" a="1"/>
  <c r="I74" i="53" s="1"/>
  <c r="G74" i="53" a="1"/>
  <c r="G74" i="53" s="1"/>
  <c r="E74" i="53" a="1"/>
  <c r="E74" i="53" s="1"/>
  <c r="B75" i="53"/>
  <c r="K74" i="53" a="1"/>
  <c r="K74" i="53" s="1"/>
  <c r="H74" i="53" a="1"/>
  <c r="H74" i="53" s="1"/>
  <c r="J74" i="53" a="1"/>
  <c r="J74" i="53" s="1"/>
  <c r="D74" i="53" a="1"/>
  <c r="D74" i="53" s="1"/>
  <c r="E75" i="53" l="1" a="1"/>
  <c r="E75" i="53" s="1"/>
  <c r="I75" i="53" a="1"/>
  <c r="I75" i="53" s="1"/>
  <c r="F75" i="53" a="1"/>
  <c r="F75" i="53" s="1"/>
  <c r="J75" i="53" a="1"/>
  <c r="J75" i="53" s="1"/>
  <c r="B76" i="53"/>
  <c r="K75" i="53" a="1"/>
  <c r="K75" i="53" s="1"/>
  <c r="H75" i="53" a="1"/>
  <c r="H75" i="53" s="1"/>
  <c r="D75" i="53" a="1"/>
  <c r="D75" i="53" s="1"/>
  <c r="L75" i="53" a="1"/>
  <c r="L75" i="53" s="1"/>
  <c r="G75" i="53" a="1"/>
  <c r="G75" i="53" s="1"/>
  <c r="G76" i="53" l="1" a="1"/>
  <c r="G76" i="53" s="1"/>
  <c r="D76" i="53" a="1"/>
  <c r="D76" i="53" s="1"/>
  <c r="F76" i="53" a="1"/>
  <c r="F76" i="53" s="1"/>
  <c r="H76" i="53" a="1"/>
  <c r="H76" i="53" s="1"/>
  <c r="J76" i="53" a="1"/>
  <c r="J76" i="53" s="1"/>
  <c r="K76" i="53" a="1"/>
  <c r="K76" i="53" s="1"/>
  <c r="I76" i="53" a="1"/>
  <c r="I76" i="53" s="1"/>
  <c r="L76" i="53" a="1"/>
  <c r="L76" i="53" s="1"/>
  <c r="E76" i="53" a="1"/>
  <c r="E76" i="53" s="1"/>
  <c r="B77" i="53"/>
  <c r="F77" i="53" l="1" a="1"/>
  <c r="F77" i="53" s="1"/>
  <c r="J77" i="53" a="1"/>
  <c r="J77" i="53" s="1"/>
  <c r="K77" i="53" a="1"/>
  <c r="K77" i="53" s="1"/>
  <c r="I77" i="53" a="1"/>
  <c r="I77" i="53" s="1"/>
  <c r="H77" i="53" a="1"/>
  <c r="H77" i="53" s="1"/>
  <c r="D77" i="53" a="1"/>
  <c r="D77" i="53" s="1"/>
  <c r="L77" i="53" a="1"/>
  <c r="L77" i="53" s="1"/>
  <c r="G77" i="53" a="1"/>
  <c r="G77" i="53" s="1"/>
  <c r="E77" i="53" a="1"/>
  <c r="E77" i="53" s="1"/>
  <c r="B78" i="53"/>
  <c r="B79" i="53" l="1"/>
  <c r="H78" i="53" a="1"/>
  <c r="H78" i="53" s="1"/>
  <c r="L78" i="53" a="1"/>
  <c r="L78" i="53" s="1"/>
  <c r="K78" i="53" a="1"/>
  <c r="K78" i="53" s="1"/>
  <c r="I78" i="53" a="1"/>
  <c r="I78" i="53" s="1"/>
  <c r="J78" i="53" a="1"/>
  <c r="J78" i="53" s="1"/>
  <c r="G78" i="53" a="1"/>
  <c r="G78" i="53" s="1"/>
  <c r="E78" i="53" a="1"/>
  <c r="E78" i="53" s="1"/>
  <c r="D78" i="53" a="1"/>
  <c r="D78" i="53" s="1"/>
  <c r="F78" i="53" a="1"/>
  <c r="F78" i="53" s="1"/>
  <c r="E79" i="53" l="1" a="1"/>
  <c r="E79" i="53" s="1"/>
  <c r="H79" i="53" a="1"/>
  <c r="H79" i="53" s="1"/>
  <c r="I79" i="53" a="1"/>
  <c r="I79" i="53" s="1"/>
  <c r="L79" i="53" a="1"/>
  <c r="L79" i="53" s="1"/>
  <c r="D79" i="53" a="1"/>
  <c r="D79" i="53" s="1"/>
  <c r="B80" i="53"/>
  <c r="B81" i="53" s="1"/>
  <c r="F79" i="53" a="1"/>
  <c r="F79" i="53" s="1"/>
  <c r="K79" i="53" a="1"/>
  <c r="K79" i="53" s="1"/>
  <c r="J79" i="53" a="1"/>
  <c r="J79" i="53" s="1"/>
  <c r="G79" i="53" a="1"/>
  <c r="G79" i="53" s="1"/>
  <c r="L81" i="53" l="1" a="1"/>
  <c r="L81" i="53" s="1"/>
  <c r="K81" i="53" a="1"/>
  <c r="K81" i="53" s="1"/>
  <c r="J81" i="53" a="1"/>
  <c r="J81" i="53" s="1"/>
  <c r="I81" i="53" a="1"/>
  <c r="I81" i="53" s="1"/>
  <c r="H81" i="53" a="1"/>
  <c r="H81" i="53" s="1"/>
  <c r="G81" i="53" a="1"/>
  <c r="G81" i="53" s="1"/>
  <c r="F81" i="53" a="1"/>
  <c r="F81" i="53" s="1"/>
  <c r="E81" i="53" a="1"/>
  <c r="E81" i="53" s="1"/>
  <c r="D81" i="53" a="1"/>
  <c r="D81" i="53" s="1"/>
  <c r="B82" i="53"/>
  <c r="I80" i="53" a="1"/>
  <c r="I80" i="53" s="1"/>
  <c r="K80" i="53" a="1"/>
  <c r="K80" i="53" s="1"/>
  <c r="J80" i="53" a="1"/>
  <c r="J80" i="53" s="1"/>
  <c r="L80" i="53" a="1"/>
  <c r="L80" i="53" s="1"/>
  <c r="E80" i="53" a="1"/>
  <c r="E80" i="53" s="1"/>
  <c r="D80" i="53" a="1"/>
  <c r="D80" i="53" s="1"/>
  <c r="H80" i="53" a="1"/>
  <c r="H80" i="53" s="1"/>
  <c r="F80" i="53" a="1"/>
  <c r="F80" i="53" s="1"/>
  <c r="G80" i="53" a="1"/>
  <c r="G80" i="53" s="1"/>
  <c r="L82" i="53" l="1" a="1"/>
  <c r="L82" i="53" s="1"/>
  <c r="K82" i="53" a="1"/>
  <c r="K82" i="53" s="1"/>
  <c r="J82" i="53" a="1"/>
  <c r="J82" i="53" s="1"/>
  <c r="I82" i="53" a="1"/>
  <c r="I82" i="53" s="1"/>
  <c r="H82" i="53" a="1"/>
  <c r="H82" i="53" s="1"/>
  <c r="G82" i="53" a="1"/>
  <c r="G82" i="53" s="1"/>
  <c r="F82" i="53" a="1"/>
  <c r="F82" i="53" s="1"/>
  <c r="E82" i="53" a="1"/>
  <c r="E82" i="53" s="1"/>
  <c r="D82" i="53" a="1"/>
  <c r="D82" i="53" s="1"/>
  <c r="B83" i="53"/>
  <c r="B84" i="53" s="1"/>
  <c r="L84" i="53" l="1" a="1"/>
  <c r="L84" i="53" s="1"/>
  <c r="K84" i="53" a="1"/>
  <c r="K84" i="53" s="1"/>
  <c r="J84" i="53" a="1"/>
  <c r="J84" i="53" s="1"/>
  <c r="I84" i="53" a="1"/>
  <c r="I84" i="53" s="1"/>
  <c r="H84" i="53" a="1"/>
  <c r="H84" i="53" s="1"/>
  <c r="G84" i="53" a="1"/>
  <c r="G84" i="53" s="1"/>
  <c r="F84" i="53" a="1"/>
  <c r="F84" i="53" s="1"/>
  <c r="E84" i="53" a="1"/>
  <c r="E84" i="53" s="1"/>
  <c r="D84" i="53" a="1"/>
  <c r="D84" i="53" s="1"/>
  <c r="B85" i="53"/>
  <c r="L83" i="53" a="1"/>
  <c r="L83" i="53" s="1"/>
  <c r="K83" i="53" a="1"/>
  <c r="K83" i="53" s="1"/>
  <c r="J83" i="53" a="1"/>
  <c r="J83" i="53" s="1"/>
  <c r="I83" i="53" a="1"/>
  <c r="I83" i="53" s="1"/>
  <c r="H83" i="53" a="1"/>
  <c r="H83" i="53" s="1"/>
  <c r="G83" i="53" a="1"/>
  <c r="G83" i="53" s="1"/>
  <c r="F83" i="53" a="1"/>
  <c r="F83" i="53" s="1"/>
  <c r="E83" i="53" a="1"/>
  <c r="E83" i="53" s="1"/>
  <c r="D83" i="53" a="1"/>
  <c r="D83" i="53" s="1"/>
  <c r="L85" i="53" l="1" a="1"/>
  <c r="L85" i="53" s="1"/>
  <c r="K85" i="53" a="1"/>
  <c r="K85" i="53" s="1"/>
  <c r="J85" i="53" a="1"/>
  <c r="J85" i="53" s="1"/>
  <c r="I85" i="53" a="1"/>
  <c r="I85" i="53" s="1"/>
  <c r="H85" i="53" a="1"/>
  <c r="H85" i="53" s="1"/>
  <c r="G85" i="53" a="1"/>
  <c r="G85" i="53" s="1"/>
  <c r="F85" i="53" a="1"/>
  <c r="F85" i="53" s="1"/>
  <c r="E85" i="53" a="1"/>
  <c r="E85" i="53" s="1"/>
  <c r="D85" i="53" a="1"/>
  <c r="D85" i="53" s="1"/>
  <c r="B86" i="53"/>
  <c r="B8" i="28"/>
  <c r="L86" i="53" l="1" a="1"/>
  <c r="L86" i="53" s="1"/>
  <c r="K86" i="53" a="1"/>
  <c r="K86" i="53" s="1"/>
  <c r="J86" i="53" a="1"/>
  <c r="J86" i="53" s="1"/>
  <c r="I86" i="53" a="1"/>
  <c r="I86" i="53" s="1"/>
  <c r="H86" i="53" a="1"/>
  <c r="H86" i="53" s="1"/>
  <c r="G86" i="53" a="1"/>
  <c r="G86" i="53" s="1"/>
  <c r="F86" i="53" a="1"/>
  <c r="F86" i="53" s="1"/>
  <c r="E86" i="53" a="1"/>
  <c r="E86" i="53" s="1"/>
  <c r="D86" i="53" a="1"/>
  <c r="D86" i="53" s="1"/>
  <c r="B87" i="53"/>
  <c r="A8" i="28"/>
  <c r="G8" i="28" s="1" a="1"/>
  <c r="G8" i="28" s="1"/>
  <c r="L87" i="53" l="1" a="1"/>
  <c r="L87" i="53" s="1"/>
  <c r="K87" i="53" a="1"/>
  <c r="K87" i="53" s="1"/>
  <c r="J87" i="53" a="1"/>
  <c r="J87" i="53" s="1"/>
  <c r="I87" i="53" a="1"/>
  <c r="I87" i="53" s="1"/>
  <c r="H87" i="53" a="1"/>
  <c r="H87" i="53" s="1"/>
  <c r="G87" i="53" a="1"/>
  <c r="G87" i="53" s="1"/>
  <c r="F87" i="53" a="1"/>
  <c r="F87" i="53" s="1"/>
  <c r="E87" i="53" a="1"/>
  <c r="E87" i="53" s="1"/>
  <c r="D87" i="53" a="1"/>
  <c r="D87" i="53" s="1"/>
  <c r="B88" i="53"/>
  <c r="B89" i="53" s="1"/>
  <c r="D8" i="28" a="1"/>
  <c r="D8" i="28" s="1"/>
  <c r="E8" i="28" a="1"/>
  <c r="E8" i="28" s="1"/>
  <c r="F8" i="28" a="1"/>
  <c r="F8" i="28" s="1"/>
  <c r="H8" i="28" a="1"/>
  <c r="H8" i="28" s="1"/>
  <c r="I8" i="28" a="1"/>
  <c r="I8" i="28" s="1"/>
  <c r="L89" i="53" l="1" a="1"/>
  <c r="L89" i="53" s="1"/>
  <c r="K89" i="53" a="1"/>
  <c r="K89" i="53" s="1"/>
  <c r="J89" i="53" a="1"/>
  <c r="J89" i="53" s="1"/>
  <c r="I89" i="53" a="1"/>
  <c r="I89" i="53" s="1"/>
  <c r="H89" i="53" a="1"/>
  <c r="H89" i="53" s="1"/>
  <c r="G89" i="53" a="1"/>
  <c r="G89" i="53" s="1"/>
  <c r="F89" i="53" a="1"/>
  <c r="F89" i="53" s="1"/>
  <c r="E89" i="53" a="1"/>
  <c r="E89" i="53" s="1"/>
  <c r="D89" i="53" a="1"/>
  <c r="D89" i="53" s="1"/>
  <c r="B90" i="53"/>
  <c r="L88" i="53" a="1"/>
  <c r="L88" i="53" s="1"/>
  <c r="K88" i="53" a="1"/>
  <c r="K88" i="53" s="1"/>
  <c r="J88" i="53" a="1"/>
  <c r="J88" i="53" s="1"/>
  <c r="I88" i="53" a="1"/>
  <c r="I88" i="53" s="1"/>
  <c r="H88" i="53" a="1"/>
  <c r="H88" i="53" s="1"/>
  <c r="G88" i="53" a="1"/>
  <c r="G88" i="53" s="1"/>
  <c r="F88" i="53" a="1"/>
  <c r="F88" i="53" s="1"/>
  <c r="E88" i="53" a="1"/>
  <c r="E88" i="53" s="1"/>
  <c r="D88" i="53" a="1"/>
  <c r="D88" i="53" s="1"/>
  <c r="L90" i="53" l="1" a="1"/>
  <c r="L90" i="53" s="1"/>
  <c r="K90" i="53" a="1"/>
  <c r="K90" i="53" s="1"/>
  <c r="J90" i="53" a="1"/>
  <c r="J90" i="53" s="1"/>
  <c r="I90" i="53" a="1"/>
  <c r="I90" i="53" s="1"/>
  <c r="H90" i="53" a="1"/>
  <c r="H90" i="53" s="1"/>
  <c r="G90" i="53" a="1"/>
  <c r="G90" i="53" s="1"/>
  <c r="F90" i="53" a="1"/>
  <c r="F90" i="53" s="1"/>
  <c r="E90" i="53" a="1"/>
  <c r="E90" i="53" s="1"/>
  <c r="D90" i="53" a="1"/>
  <c r="D90" i="53" s="1"/>
  <c r="B91" i="53"/>
  <c r="L91" i="53" l="1" a="1"/>
  <c r="L91" i="53" s="1"/>
  <c r="K91" i="53" a="1"/>
  <c r="K91" i="53" s="1"/>
  <c r="J91" i="53" a="1"/>
  <c r="J91" i="53" s="1"/>
  <c r="I91" i="53" a="1"/>
  <c r="I91" i="53" s="1"/>
  <c r="H91" i="53" a="1"/>
  <c r="H91" i="53" s="1"/>
  <c r="G91" i="53" a="1"/>
  <c r="G91" i="53" s="1"/>
  <c r="F91" i="53" a="1"/>
  <c r="F91" i="53" s="1"/>
  <c r="E91" i="53" a="1"/>
  <c r="E91" i="53" s="1"/>
  <c r="D91" i="53" a="1"/>
  <c r="D91" i="53" s="1"/>
  <c r="B92" i="53"/>
  <c r="L92" i="53" l="1" a="1"/>
  <c r="L92" i="53" s="1"/>
  <c r="K92" i="53" a="1"/>
  <c r="K92" i="53" s="1"/>
  <c r="J92" i="53" a="1"/>
  <c r="J92" i="53" s="1"/>
  <c r="I92" i="53" a="1"/>
  <c r="I92" i="53" s="1"/>
  <c r="H92" i="53" a="1"/>
  <c r="H92" i="53" s="1"/>
  <c r="G92" i="53" a="1"/>
  <c r="G92" i="53" s="1"/>
  <c r="F92" i="53" a="1"/>
  <c r="F92" i="53" s="1"/>
  <c r="E92" i="53" a="1"/>
  <c r="E92" i="53" s="1"/>
  <c r="D92" i="53" a="1"/>
  <c r="D92" i="53" s="1"/>
  <c r="B93" i="53"/>
  <c r="L93" i="53" l="1" a="1"/>
  <c r="L93" i="53" s="1"/>
  <c r="K93" i="53" a="1"/>
  <c r="K93" i="53" s="1"/>
  <c r="J93" i="53" a="1"/>
  <c r="J93" i="53" s="1"/>
  <c r="I93" i="53" a="1"/>
  <c r="I93" i="53" s="1"/>
  <c r="H93" i="53" a="1"/>
  <c r="H93" i="53" s="1"/>
  <c r="G93" i="53" a="1"/>
  <c r="G93" i="53" s="1"/>
  <c r="F93" i="53" a="1"/>
  <c r="F93" i="53" s="1"/>
  <c r="E93" i="53" a="1"/>
  <c r="E93" i="53" s="1"/>
  <c r="D93" i="53" a="1"/>
  <c r="D93" i="53" s="1"/>
  <c r="B94" i="53"/>
  <c r="L94" i="53" l="1" a="1"/>
  <c r="L94" i="53" s="1"/>
  <c r="K94" i="53" a="1"/>
  <c r="K94" i="53" s="1"/>
  <c r="J94" i="53" a="1"/>
  <c r="J94" i="53" s="1"/>
  <c r="I94" i="53" a="1"/>
  <c r="I94" i="53" s="1"/>
  <c r="H94" i="53" a="1"/>
  <c r="H94" i="53" s="1"/>
  <c r="G94" i="53" a="1"/>
  <c r="G94" i="53" s="1"/>
  <c r="F94" i="53" a="1"/>
  <c r="F94" i="53" s="1"/>
  <c r="E94" i="53" a="1"/>
  <c r="E94" i="53" s="1"/>
  <c r="D94" i="53" a="1"/>
  <c r="D94" i="53" s="1"/>
  <c r="B95" i="53"/>
  <c r="L95" i="53" l="1" a="1"/>
  <c r="L95" i="53" s="1"/>
  <c r="K95" i="53" a="1"/>
  <c r="K95" i="53" s="1"/>
  <c r="J95" i="53" a="1"/>
  <c r="J95" i="53" s="1"/>
  <c r="I95" i="53" a="1"/>
  <c r="I95" i="53" s="1"/>
  <c r="H95" i="53" a="1"/>
  <c r="H95" i="53" s="1"/>
  <c r="G95" i="53" a="1"/>
  <c r="G95" i="53" s="1"/>
  <c r="F95" i="53" a="1"/>
  <c r="F95" i="53" s="1"/>
  <c r="E95" i="53" a="1"/>
  <c r="E95" i="53" s="1"/>
  <c r="D95" i="53" a="1"/>
  <c r="D95" i="53" s="1"/>
  <c r="B96" i="53"/>
  <c r="L96" i="53" l="1" a="1"/>
  <c r="L96" i="53" s="1"/>
  <c r="K96" i="53" a="1"/>
  <c r="K96" i="53" s="1"/>
  <c r="J96" i="53" a="1"/>
  <c r="J96" i="53" s="1"/>
  <c r="I96" i="53" a="1"/>
  <c r="I96" i="53" s="1"/>
  <c r="H96" i="53" a="1"/>
  <c r="H96" i="53" s="1"/>
  <c r="G96" i="53" a="1"/>
  <c r="G96" i="53" s="1"/>
  <c r="F96" i="53" a="1"/>
  <c r="F96" i="53" s="1"/>
  <c r="E96" i="53" a="1"/>
  <c r="E96" i="53" s="1"/>
  <c r="D96" i="53" a="1"/>
  <c r="D96" i="53" s="1"/>
  <c r="B97" i="53"/>
  <c r="L97" i="53" l="1" a="1"/>
  <c r="L97" i="53" s="1"/>
  <c r="K97" i="53" a="1"/>
  <c r="K97" i="53" s="1"/>
  <c r="J97" i="53" a="1"/>
  <c r="J97" i="53" s="1"/>
  <c r="I97" i="53" a="1"/>
  <c r="I97" i="53" s="1"/>
  <c r="H97" i="53" a="1"/>
  <c r="H97" i="53" s="1"/>
  <c r="G97" i="53" a="1"/>
  <c r="G97" i="53" s="1"/>
  <c r="F97" i="53" a="1"/>
  <c r="F97" i="53" s="1"/>
  <c r="E97" i="53" a="1"/>
  <c r="E97" i="53" s="1"/>
  <c r="D97" i="53" a="1"/>
  <c r="D97" i="53" s="1"/>
  <c r="B98" i="53"/>
  <c r="L98" i="53" l="1" a="1"/>
  <c r="L98" i="53" s="1"/>
  <c r="K98" i="53" a="1"/>
  <c r="K98" i="53" s="1"/>
  <c r="J98" i="53" a="1"/>
  <c r="J98" i="53" s="1"/>
  <c r="I98" i="53" a="1"/>
  <c r="I98" i="53" s="1"/>
  <c r="H98" i="53" a="1"/>
  <c r="H98" i="53" s="1"/>
  <c r="G98" i="53" a="1"/>
  <c r="G98" i="53" s="1"/>
  <c r="F98" i="53" a="1"/>
  <c r="F98" i="53" s="1"/>
  <c r="E98" i="53" a="1"/>
  <c r="E98" i="53" s="1"/>
  <c r="D98" i="53" a="1"/>
  <c r="D98" i="53" s="1"/>
  <c r="B99" i="53"/>
  <c r="L99" i="53" l="1" a="1"/>
  <c r="L99" i="53" s="1"/>
  <c r="K99" i="53" a="1"/>
  <c r="K99" i="53" s="1"/>
  <c r="J99" i="53" a="1"/>
  <c r="J99" i="53" s="1"/>
  <c r="I99" i="53" a="1"/>
  <c r="I99" i="53" s="1"/>
  <c r="H99" i="53" a="1"/>
  <c r="H99" i="53" s="1"/>
  <c r="G99" i="53" a="1"/>
  <c r="G99" i="53" s="1"/>
  <c r="F99" i="53" a="1"/>
  <c r="F99" i="53" s="1"/>
  <c r="E99" i="53" a="1"/>
  <c r="E99" i="53" s="1"/>
  <c r="D99" i="53" a="1"/>
  <c r="D99" i="53" s="1"/>
  <c r="B100" i="53"/>
  <c r="L100" i="53" l="1" a="1"/>
  <c r="L100" i="53" s="1"/>
  <c r="K100" i="53" a="1"/>
  <c r="K100" i="53" s="1"/>
  <c r="J100" i="53" a="1"/>
  <c r="J100" i="53" s="1"/>
  <c r="I100" i="53" a="1"/>
  <c r="I100" i="53" s="1"/>
  <c r="H100" i="53" a="1"/>
  <c r="H100" i="53" s="1"/>
  <c r="G100" i="53" a="1"/>
  <c r="G100" i="53" s="1"/>
  <c r="F100" i="53" a="1"/>
  <c r="F100" i="53" s="1"/>
  <c r="E100" i="53" a="1"/>
  <c r="E100" i="53" s="1"/>
  <c r="D100" i="53" a="1"/>
  <c r="D100" i="53" s="1"/>
  <c r="B101" i="53" l="1"/>
  <c r="L101" i="53" l="1" a="1"/>
  <c r="L101" i="53" s="1"/>
  <c r="K101" i="53" a="1"/>
  <c r="K101" i="53" s="1"/>
  <c r="J101" i="53" a="1"/>
  <c r="J101" i="53" s="1"/>
  <c r="I101" i="53" a="1"/>
  <c r="I101" i="53" s="1"/>
  <c r="H101" i="53" a="1"/>
  <c r="H101" i="53" s="1"/>
  <c r="G101" i="53" a="1"/>
  <c r="G101" i="53" s="1"/>
  <c r="F101" i="53" a="1"/>
  <c r="F101" i="53" s="1"/>
  <c r="E101" i="53" a="1"/>
  <c r="E101" i="53" s="1"/>
  <c r="D101" i="53" a="1"/>
  <c r="D101" i="53" s="1"/>
  <c r="B102" i="53"/>
  <c r="L102" i="53" l="1" a="1"/>
  <c r="L102" i="53" s="1"/>
  <c r="K102" i="53" a="1"/>
  <c r="K102" i="53" s="1"/>
  <c r="J102" i="53" a="1"/>
  <c r="J102" i="53" s="1"/>
  <c r="I102" i="53" a="1"/>
  <c r="I102" i="53" s="1"/>
  <c r="H102" i="53" a="1"/>
  <c r="H102" i="53" s="1"/>
  <c r="G102" i="53" a="1"/>
  <c r="G102" i="53" s="1"/>
  <c r="F102" i="53" a="1"/>
  <c r="F102" i="53" s="1"/>
  <c r="E102" i="53" a="1"/>
  <c r="E102" i="53" s="1"/>
  <c r="D102" i="53" a="1"/>
  <c r="D102" i="53" s="1"/>
  <c r="B103" i="53"/>
  <c r="L103" i="53" l="1" a="1"/>
  <c r="L103" i="53" s="1"/>
  <c r="K103" i="53" a="1"/>
  <c r="K103" i="53" s="1"/>
  <c r="J103" i="53" a="1"/>
  <c r="J103" i="53" s="1"/>
  <c r="I103" i="53" a="1"/>
  <c r="I103" i="53" s="1"/>
  <c r="H103" i="53" a="1"/>
  <c r="H103" i="53" s="1"/>
  <c r="G103" i="53" a="1"/>
  <c r="G103" i="53" s="1"/>
  <c r="F103" i="53" a="1"/>
  <c r="F103" i="53" s="1"/>
  <c r="E103" i="53" a="1"/>
  <c r="E103" i="53" s="1"/>
  <c r="D103" i="53" a="1"/>
  <c r="D103" i="53" s="1"/>
  <c r="B104" i="53"/>
  <c r="L104" i="53" l="1" a="1"/>
  <c r="L104" i="53" s="1"/>
  <c r="K104" i="53" a="1"/>
  <c r="K104" i="53" s="1"/>
  <c r="J104" i="53" a="1"/>
  <c r="J104" i="53" s="1"/>
  <c r="I104" i="53" a="1"/>
  <c r="I104" i="53" s="1"/>
  <c r="H104" i="53" a="1"/>
  <c r="H104" i="53" s="1"/>
  <c r="G104" i="53" a="1"/>
  <c r="G104" i="53" s="1"/>
  <c r="F104" i="53" a="1"/>
  <c r="F104" i="53" s="1"/>
  <c r="E104" i="53" a="1"/>
  <c r="E104" i="53" s="1"/>
  <c r="D104" i="53" a="1"/>
  <c r="D104" i="53" s="1"/>
  <c r="B105" i="53"/>
  <c r="L105" i="53" l="1" a="1"/>
  <c r="L105" i="53" s="1"/>
  <c r="K105" i="53" a="1"/>
  <c r="K105" i="53" s="1"/>
  <c r="J105" i="53" a="1"/>
  <c r="J105" i="53" s="1"/>
  <c r="I105" i="53" a="1"/>
  <c r="I105" i="53" s="1"/>
  <c r="H105" i="53" a="1"/>
  <c r="H105" i="53" s="1"/>
  <c r="G105" i="53" a="1"/>
  <c r="G105" i="53" s="1"/>
  <c r="F105" i="53" a="1"/>
  <c r="F105" i="53" s="1"/>
  <c r="E105" i="53" a="1"/>
  <c r="E105" i="53" s="1"/>
  <c r="Q3" i="53" s="1" a="1"/>
  <c r="Q3" i="53" s="1"/>
  <c r="D105" i="53" a="1"/>
  <c r="D105" i="53" s="1"/>
  <c r="R3" i="53" l="1" a="1"/>
  <c r="R3" i="53" s="1"/>
  <c r="P3" i="53" a="1"/>
  <c r="P3" i="53" s="1"/>
  <c r="O4" i="53" a="1"/>
  <c r="D18" i="47" s="1"/>
  <c r="C18" i="47" l="1"/>
  <c r="E18" i="47"/>
  <c r="F18" i="47"/>
  <c r="G18" i="47"/>
  <c r="H18" i="47"/>
  <c r="I18" i="47"/>
  <c r="D17" i="47"/>
  <c r="D15" i="47"/>
  <c r="E15" i="47" s="1"/>
  <c r="D16" i="47"/>
  <c r="R88" i="53" a="1"/>
  <c r="R88" i="53" s="1"/>
  <c r="R89" i="53" a="1"/>
  <c r="R89" i="53" s="1"/>
  <c r="R90" i="53" a="1"/>
  <c r="R90" i="53" s="1"/>
  <c r="R91" i="53" a="1"/>
  <c r="R91" i="53" s="1"/>
  <c r="R92" i="53" a="1"/>
  <c r="R92" i="53" s="1"/>
  <c r="R93" i="53" a="1"/>
  <c r="R93" i="53" s="1"/>
  <c r="P90" i="53" a="1"/>
  <c r="P90" i="53" s="1"/>
  <c r="Q90" i="53" a="1"/>
  <c r="Q90" i="53" s="1"/>
  <c r="P91" i="53" a="1"/>
  <c r="P91" i="53" s="1"/>
  <c r="Q91" i="53" a="1"/>
  <c r="Q91" i="53" s="1"/>
  <c r="P92" i="53" a="1"/>
  <c r="P92" i="53" s="1"/>
  <c r="Q92" i="53" a="1"/>
  <c r="Q92" i="53" s="1"/>
  <c r="P93" i="53" a="1"/>
  <c r="P93" i="53" s="1"/>
  <c r="Q93" i="53" a="1"/>
  <c r="Q93" i="53" s="1"/>
  <c r="P94" i="53" a="1"/>
  <c r="P94" i="53" s="1"/>
  <c r="Q94" i="53" a="1"/>
  <c r="Q94" i="53" s="1"/>
  <c r="Q79" i="53" a="1"/>
  <c r="Q79" i="53" s="1"/>
  <c r="P77" i="53" a="1"/>
  <c r="P77" i="53" s="1"/>
  <c r="P85" i="53" a="1"/>
  <c r="P85" i="53" s="1"/>
  <c r="Q76" i="53" a="1"/>
  <c r="Q76" i="53" s="1"/>
  <c r="R83" i="53" a="1"/>
  <c r="R83" i="53" s="1"/>
  <c r="Q84" i="53" a="1"/>
  <c r="Q84" i="53" s="1"/>
  <c r="R81" i="53" a="1"/>
  <c r="R81" i="53" s="1"/>
  <c r="R87" i="53" a="1"/>
  <c r="R87" i="53" s="1"/>
  <c r="P84" i="53" a="1"/>
  <c r="P84" i="53" s="1"/>
  <c r="R80" i="53" a="1"/>
  <c r="R80" i="53" s="1"/>
  <c r="Q83" i="53" a="1"/>
  <c r="Q83" i="53" s="1"/>
  <c r="Q81" i="53" a="1"/>
  <c r="Q81" i="53" s="1"/>
  <c r="Q89" i="53" a="1"/>
  <c r="Q89" i="53" s="1"/>
  <c r="Q77" i="53" a="1"/>
  <c r="Q77" i="53" s="1"/>
  <c r="P80" i="53" a="1"/>
  <c r="P80" i="53" s="1"/>
  <c r="R79" i="53" a="1"/>
  <c r="R79" i="53" s="1"/>
  <c r="P78" i="53" a="1"/>
  <c r="P78" i="53" s="1"/>
  <c r="Q82" i="53" a="1"/>
  <c r="Q82" i="53" s="1"/>
  <c r="R76" i="53" a="1"/>
  <c r="R76" i="53" s="1"/>
  <c r="Q85" i="53" a="1"/>
  <c r="Q85" i="53" s="1"/>
  <c r="Q87" i="53" a="1"/>
  <c r="Q87" i="53" s="1"/>
  <c r="R82" i="53" a="1"/>
  <c r="R82" i="53" s="1"/>
  <c r="R85" i="53" a="1"/>
  <c r="R85" i="53" s="1"/>
  <c r="P81" i="53" a="1"/>
  <c r="P81" i="53" s="1"/>
  <c r="P82" i="53" a="1"/>
  <c r="P82" i="53" s="1"/>
  <c r="P83" i="53" a="1"/>
  <c r="P83" i="53" s="1"/>
  <c r="P89" i="53" a="1"/>
  <c r="P89" i="53" s="1"/>
  <c r="P86" i="53" a="1"/>
  <c r="P86" i="53" s="1"/>
  <c r="Q80" i="53" a="1"/>
  <c r="Q80" i="53" s="1"/>
  <c r="Q88" i="53" a="1"/>
  <c r="Q88" i="53" s="1"/>
  <c r="Q78" i="53" a="1"/>
  <c r="Q78" i="53" s="1"/>
  <c r="R84" i="53" a="1"/>
  <c r="R84" i="53" s="1"/>
  <c r="P87" i="53" a="1"/>
  <c r="P87" i="53" s="1"/>
  <c r="R86" i="53" a="1"/>
  <c r="R86" i="53" s="1"/>
  <c r="R78" i="53" a="1"/>
  <c r="R78" i="53" s="1"/>
  <c r="P88" i="53" a="1"/>
  <c r="P88" i="53" s="1"/>
  <c r="Q86" i="53" a="1"/>
  <c r="Q86" i="53" s="1"/>
  <c r="P79" i="53" a="1"/>
  <c r="P79" i="53" s="1"/>
  <c r="R77" i="53" a="1"/>
  <c r="R77" i="53" s="1"/>
  <c r="P76" i="53" a="1"/>
  <c r="P76" i="53" s="1"/>
  <c r="R75" i="53" a="1"/>
  <c r="R75" i="53" s="1"/>
  <c r="R74" i="53" a="1"/>
  <c r="R74" i="53" s="1"/>
  <c r="R73" i="53" a="1"/>
  <c r="R73" i="53" s="1"/>
  <c r="R72" i="53" a="1"/>
  <c r="R72" i="53" s="1"/>
  <c r="R71" i="53" a="1"/>
  <c r="R71" i="53" s="1"/>
  <c r="Q75" i="53" a="1"/>
  <c r="Q75" i="53" s="1"/>
  <c r="P75" i="53" a="1"/>
  <c r="P75" i="53" s="1"/>
  <c r="Q74" i="53" a="1"/>
  <c r="Q74" i="53" s="1"/>
  <c r="P74" i="53" a="1"/>
  <c r="P74" i="53" s="1"/>
  <c r="Q73" i="53" a="1"/>
  <c r="Q73" i="53" s="1"/>
  <c r="P73" i="53" a="1"/>
  <c r="P73" i="53" s="1"/>
  <c r="Q72" i="53" a="1"/>
  <c r="Q72" i="53" s="1"/>
  <c r="P72" i="53" a="1"/>
  <c r="P72" i="53" s="1"/>
  <c r="Q71" i="53" a="1"/>
  <c r="Q71" i="53" s="1"/>
  <c r="P71" i="53" a="1"/>
  <c r="P71" i="53" s="1"/>
  <c r="P70" i="53" a="1"/>
  <c r="P70" i="53" s="1"/>
  <c r="P69" i="53" a="1"/>
  <c r="P69" i="53" s="1"/>
  <c r="Q68" i="53" a="1"/>
  <c r="Q68" i="53" s="1"/>
  <c r="Q67" i="53" a="1"/>
  <c r="Q67" i="53" s="1"/>
  <c r="Q64" i="53" a="1"/>
  <c r="Q64" i="53" s="1"/>
  <c r="R66" i="53" a="1"/>
  <c r="R66" i="53" s="1"/>
  <c r="P67" i="53" a="1"/>
  <c r="P67" i="53" s="1"/>
  <c r="R67" i="53" a="1"/>
  <c r="R67" i="53" s="1"/>
  <c r="R63" i="53" a="1"/>
  <c r="R63" i="53" s="1"/>
  <c r="Q37" i="53" a="1"/>
  <c r="Q37" i="53" s="1"/>
  <c r="Q41" i="53" a="1"/>
  <c r="Q41" i="53" s="1"/>
  <c r="R40" i="53" a="1"/>
  <c r="R40" i="53" s="1"/>
  <c r="P56" i="53" a="1"/>
  <c r="P56" i="53" s="1"/>
  <c r="R60" i="53" a="1"/>
  <c r="R60" i="53" s="1"/>
  <c r="Q39" i="53" a="1"/>
  <c r="Q39" i="53" s="1"/>
  <c r="Q60" i="53" a="1"/>
  <c r="Q60" i="53" s="1"/>
  <c r="P35" i="53" a="1"/>
  <c r="P35" i="53" s="1"/>
  <c r="R27" i="53" a="1"/>
  <c r="R27" i="53" s="1"/>
  <c r="Q55" i="53" a="1"/>
  <c r="Q55" i="53" s="1"/>
  <c r="R26" i="53" a="1"/>
  <c r="R26" i="53" s="1"/>
  <c r="Q19" i="53" a="1"/>
  <c r="Q19" i="53" s="1"/>
  <c r="R20" i="53" a="1"/>
  <c r="R20" i="53" s="1"/>
  <c r="R45" i="53" a="1"/>
  <c r="R45" i="53" s="1"/>
  <c r="R25" i="53" a="1"/>
  <c r="R25" i="53" s="1"/>
  <c r="R44" i="53" a="1"/>
  <c r="R44" i="53" s="1"/>
  <c r="Q43" i="53" a="1"/>
  <c r="Q43" i="53" s="1"/>
  <c r="Q20" i="53" a="1"/>
  <c r="Q20" i="53" s="1"/>
  <c r="P25" i="53" a="1"/>
  <c r="P25" i="53" s="1"/>
  <c r="Q16" i="53" a="1"/>
  <c r="Q16" i="53" s="1"/>
  <c r="R29" i="53" a="1"/>
  <c r="R29" i="53" s="1"/>
  <c r="Q25" i="53" a="1"/>
  <c r="Q25" i="53" s="1"/>
  <c r="P28" i="53" a="1"/>
  <c r="P28" i="53" s="1"/>
  <c r="O4" i="53"/>
  <c r="P30" i="53" a="1"/>
  <c r="P30" i="53" s="1"/>
  <c r="P41" i="53" a="1"/>
  <c r="P41" i="53" s="1"/>
  <c r="P19" i="53" a="1"/>
  <c r="P19" i="53" s="1"/>
  <c r="R17" i="53" a="1"/>
  <c r="R17" i="53" s="1"/>
  <c r="P43" i="53" a="1"/>
  <c r="P43" i="53" s="1"/>
  <c r="P29" i="53" a="1"/>
  <c r="P29" i="53" s="1"/>
  <c r="Q23" i="53" a="1"/>
  <c r="Q23" i="53" s="1"/>
  <c r="P38" i="53" a="1"/>
  <c r="P38" i="53" s="1"/>
  <c r="Q70" i="53" a="1"/>
  <c r="Q70" i="53" s="1"/>
  <c r="R68" i="53" a="1"/>
  <c r="R68" i="53" s="1"/>
  <c r="R69" i="53" a="1"/>
  <c r="R69" i="53" s="1"/>
  <c r="Q63" i="53" a="1"/>
  <c r="Q63" i="53" s="1"/>
  <c r="P66" i="53" a="1"/>
  <c r="P66" i="53" s="1"/>
  <c r="R62" i="53" a="1"/>
  <c r="R62" i="53" s="1"/>
  <c r="R65" i="53" a="1"/>
  <c r="R65" i="53" s="1"/>
  <c r="P62" i="53" a="1"/>
  <c r="P62" i="53" s="1"/>
  <c r="P64" i="53" a="1"/>
  <c r="P64" i="53" s="1"/>
  <c r="P44" i="53" a="1"/>
  <c r="P44" i="53" s="1"/>
  <c r="R38" i="53" a="1"/>
  <c r="R38" i="53" s="1"/>
  <c r="P18" i="53" a="1"/>
  <c r="P18" i="53" s="1"/>
  <c r="R53" i="53" a="1"/>
  <c r="R53" i="53" s="1"/>
  <c r="R22" i="53" a="1"/>
  <c r="R22" i="53" s="1"/>
  <c r="Q54" i="53" a="1"/>
  <c r="Q54" i="53" s="1"/>
  <c r="P48" i="53" a="1"/>
  <c r="P48" i="53" s="1"/>
  <c r="R19" i="53" a="1"/>
  <c r="R19" i="53" s="1"/>
  <c r="Q52" i="53" a="1"/>
  <c r="Q52" i="53" s="1"/>
  <c r="Q61" i="53" a="1"/>
  <c r="Q61" i="53" s="1"/>
  <c r="Q33" i="53" a="1"/>
  <c r="Q33" i="53" s="1"/>
  <c r="P57" i="53" a="1"/>
  <c r="P57" i="53" s="1"/>
  <c r="Q45" i="53" a="1"/>
  <c r="Q45" i="53" s="1"/>
  <c r="P58" i="53" a="1"/>
  <c r="P58" i="53" s="1"/>
  <c r="Q48" i="53" a="1"/>
  <c r="Q48" i="53" s="1"/>
  <c r="R52" i="53" a="1"/>
  <c r="R52" i="53" s="1"/>
  <c r="P55" i="53" a="1"/>
  <c r="P55" i="53" s="1"/>
  <c r="Q56" i="53" a="1"/>
  <c r="Q56" i="53" s="1"/>
  <c r="Q46" i="53" a="1"/>
  <c r="Q46" i="53" s="1"/>
  <c r="P33" i="53" a="1"/>
  <c r="P33" i="53" s="1"/>
  <c r="Q53" i="53" a="1"/>
  <c r="Q53" i="53" s="1"/>
  <c r="Q50" i="53" a="1"/>
  <c r="Q50" i="53" s="1"/>
  <c r="R43" i="53" a="1"/>
  <c r="R43" i="53" s="1"/>
  <c r="R57" i="53" a="1"/>
  <c r="R57" i="53" s="1"/>
  <c r="R30" i="53" a="1"/>
  <c r="R30" i="53" s="1"/>
  <c r="Q27" i="53" a="1"/>
  <c r="Q27" i="53" s="1"/>
  <c r="R51" i="53" a="1"/>
  <c r="R51" i="53" s="1"/>
  <c r="P50" i="53" a="1"/>
  <c r="P50" i="53" s="1"/>
  <c r="R39" i="53" a="1"/>
  <c r="R39" i="53" s="1"/>
  <c r="P32" i="53" a="1"/>
  <c r="P32" i="53" s="1"/>
  <c r="Q26" i="53" a="1"/>
  <c r="Q26" i="53" s="1"/>
  <c r="Q24" i="53" a="1"/>
  <c r="Q24" i="53" s="1"/>
  <c r="R42" i="53" a="1"/>
  <c r="R42" i="53" s="1"/>
  <c r="Q30" i="53" a="1"/>
  <c r="Q30" i="53" s="1"/>
  <c r="P42" i="53" a="1"/>
  <c r="P42" i="53" s="1"/>
  <c r="R31" i="53" a="1"/>
  <c r="R31" i="53" s="1"/>
  <c r="P52" i="53" a="1"/>
  <c r="P52" i="53" s="1"/>
  <c r="P24" i="53" a="1"/>
  <c r="P24" i="53" s="1"/>
  <c r="R34" i="53" a="1"/>
  <c r="R34" i="53" s="1"/>
  <c r="Q42" i="53" a="1"/>
  <c r="Q42" i="53" s="1"/>
  <c r="Q47" i="53" a="1"/>
  <c r="Q47" i="53" s="1"/>
  <c r="R70" i="53" a="1"/>
  <c r="R70" i="53" s="1"/>
  <c r="P68" i="53" a="1"/>
  <c r="P68" i="53" s="1"/>
  <c r="Q69" i="53" a="1"/>
  <c r="Q69" i="53" s="1"/>
  <c r="Q66" i="53" a="1"/>
  <c r="Q66" i="53" s="1"/>
  <c r="Q65" i="53" a="1"/>
  <c r="Q65" i="53" s="1"/>
  <c r="R64" i="53" a="1"/>
  <c r="R64" i="53" s="1"/>
  <c r="P65" i="53" a="1"/>
  <c r="P65" i="53" s="1"/>
  <c r="P63" i="53" a="1"/>
  <c r="P63" i="53" s="1"/>
  <c r="Q62" i="53" a="1"/>
  <c r="Q62" i="53" s="1"/>
  <c r="R18" i="53" a="1"/>
  <c r="R18" i="53" s="1"/>
  <c r="Q28" i="53" a="1"/>
  <c r="Q28" i="53" s="1"/>
  <c r="P47" i="53" a="1"/>
  <c r="P47" i="53" s="1"/>
  <c r="P51" i="53" a="1"/>
  <c r="P51" i="53" s="1"/>
  <c r="P40" i="53" a="1"/>
  <c r="P40" i="53" s="1"/>
  <c r="R50" i="53" a="1"/>
  <c r="R50" i="53" s="1"/>
  <c r="P31" i="53" a="1"/>
  <c r="P31" i="53" s="1"/>
  <c r="P49" i="53" a="1"/>
  <c r="P49" i="53" s="1"/>
  <c r="R32" i="53" a="1"/>
  <c r="R32" i="53" s="1"/>
  <c r="Q57" i="53" a="1"/>
  <c r="Q57" i="53" s="1"/>
  <c r="R54" i="53" a="1"/>
  <c r="R54" i="53" s="1"/>
  <c r="Q58" i="53" a="1"/>
  <c r="Q58" i="53" s="1"/>
  <c r="Q31" i="53" a="1"/>
  <c r="Q31" i="53" s="1"/>
  <c r="Q17" i="53" a="1"/>
  <c r="Q17" i="53" s="1"/>
  <c r="P46" i="53" a="1"/>
  <c r="P46" i="53" s="1"/>
  <c r="P23" i="53" a="1"/>
  <c r="P23" i="53" s="1"/>
  <c r="Q34" i="53" a="1"/>
  <c r="Q34" i="53" s="1"/>
  <c r="R46" i="53" a="1"/>
  <c r="R46" i="53" s="1"/>
  <c r="Q32" i="53" a="1"/>
  <c r="Q32" i="53" s="1"/>
  <c r="P26" i="53" a="1"/>
  <c r="P26" i="53" s="1"/>
  <c r="P37" i="53" a="1"/>
  <c r="P37" i="53" s="1"/>
  <c r="R23" i="53" a="1"/>
  <c r="R23" i="53" s="1"/>
  <c r="Q21" i="53" a="1"/>
  <c r="Q21" i="53" s="1"/>
  <c r="Q35" i="53" a="1"/>
  <c r="Q35" i="53" s="1"/>
  <c r="R16" i="53" a="1"/>
  <c r="R16" i="53" s="1"/>
  <c r="P20" i="53" a="1"/>
  <c r="P20" i="53" s="1"/>
  <c r="R55" i="53" a="1"/>
  <c r="R55" i="53" s="1"/>
  <c r="P59" i="53" a="1"/>
  <c r="P59" i="53" s="1"/>
  <c r="R35" i="53" a="1"/>
  <c r="R35" i="53" s="1"/>
  <c r="Q51" i="53" a="1"/>
  <c r="Q51" i="53" s="1"/>
  <c r="R48" i="53" a="1"/>
  <c r="R48" i="53" s="1"/>
  <c r="P61" i="53" a="1"/>
  <c r="P61" i="53" s="1"/>
  <c r="P17" i="53" a="1"/>
  <c r="P17" i="53" s="1"/>
  <c r="P36" i="53" a="1"/>
  <c r="P36" i="53" s="1"/>
  <c r="P16" i="53" a="1"/>
  <c r="P16" i="53" s="1"/>
  <c r="R28" i="53" a="1"/>
  <c r="R28" i="53" s="1"/>
  <c r="Q18" i="53" a="1"/>
  <c r="Q18" i="53" s="1"/>
  <c r="R21" i="53" a="1"/>
  <c r="R21" i="53" s="1"/>
  <c r="Q40" i="53" a="1"/>
  <c r="Q40" i="53" s="1"/>
  <c r="P53" i="53" a="1"/>
  <c r="P53" i="53" s="1"/>
  <c r="Q44" i="53" a="1"/>
  <c r="Q44" i="53" s="1"/>
  <c r="R24" i="53" a="1"/>
  <c r="R24" i="53" s="1"/>
  <c r="R36" i="53" a="1"/>
  <c r="R36" i="53" s="1"/>
  <c r="R33" i="53" a="1"/>
  <c r="R33" i="53" s="1"/>
  <c r="R49" i="53" a="1"/>
  <c r="R49" i="53" s="1"/>
  <c r="R41" i="53" a="1"/>
  <c r="R41" i="53" s="1"/>
  <c r="P22" i="53" a="1"/>
  <c r="P22" i="53" s="1"/>
  <c r="Q22" i="53" a="1"/>
  <c r="Q22" i="53" s="1"/>
  <c r="Q38" i="53" a="1"/>
  <c r="Q38" i="53" s="1"/>
  <c r="Q59" i="53" a="1"/>
  <c r="Q59" i="53" s="1"/>
  <c r="P27" i="53" a="1"/>
  <c r="P27" i="53" s="1"/>
  <c r="Q36" i="53" a="1"/>
  <c r="Q36" i="53" s="1"/>
  <c r="P60" i="53" a="1"/>
  <c r="P60" i="53" s="1"/>
  <c r="R58" i="53" a="1"/>
  <c r="R58" i="53" s="1"/>
  <c r="P34" i="53" a="1"/>
  <c r="P34" i="53" s="1"/>
  <c r="R59" i="53" a="1"/>
  <c r="R59" i="53" s="1"/>
  <c r="P39" i="53" a="1"/>
  <c r="P39" i="53" s="1"/>
  <c r="P54" i="53" a="1"/>
  <c r="P54" i="53" s="1"/>
  <c r="R61" i="53" a="1"/>
  <c r="R61" i="53" s="1"/>
  <c r="Q29" i="53" a="1"/>
  <c r="Q29" i="53" s="1"/>
  <c r="P21" i="53" a="1"/>
  <c r="P21" i="53" s="1"/>
  <c r="Q49" i="53" a="1"/>
  <c r="Q49" i="53" s="1"/>
  <c r="R37" i="53" a="1"/>
  <c r="R37" i="53" s="1"/>
  <c r="R56" i="53" a="1"/>
  <c r="R56" i="53" s="1"/>
  <c r="P45" i="53" a="1"/>
  <c r="P45" i="53" s="1"/>
  <c r="R47" i="53" a="1"/>
  <c r="R47" i="53" s="1"/>
  <c r="G15" i="47" l="1"/>
  <c r="C17" i="47"/>
  <c r="E17" i="47"/>
  <c r="F17" i="47"/>
  <c r="G17" i="47"/>
  <c r="H17" i="47"/>
  <c r="I17" i="47"/>
  <c r="C15" i="47"/>
  <c r="I15" i="47"/>
  <c r="F15" i="47"/>
  <c r="H15" i="47"/>
  <c r="C16" i="47"/>
  <c r="E16" i="47"/>
  <c r="F16" i="47"/>
  <c r="G16" i="47"/>
  <c r="H16" i="47"/>
  <c r="I16" i="47"/>
  <c r="R4" i="53" a="1"/>
  <c r="R4" i="53" s="1"/>
  <c r="D13" i="47"/>
  <c r="Q4" i="53" a="1"/>
  <c r="Q4" i="53" s="1"/>
  <c r="P4" i="53" a="1"/>
  <c r="P4" i="53" s="1"/>
  <c r="B13" i="47" l="1"/>
  <c r="F13" i="47"/>
  <c r="E13" i="47"/>
  <c r="J13" i="47"/>
  <c r="I13" i="47"/>
  <c r="H13" i="47"/>
  <c r="K13" i="47"/>
  <c r="G13" i="47"/>
  <c r="C13" i="47"/>
  <c r="Q9" i="53" l="1" a="1"/>
  <c r="Q9" i="53" s="1"/>
  <c r="B18" i="47" s="1"/>
  <c r="R9" i="53" a="1"/>
  <c r="R9" i="53" s="1"/>
  <c r="P9" i="53" a="1"/>
  <c r="P9" i="53" s="1"/>
  <c r="J18" i="47" s="1"/>
  <c r="Q11" i="53" a="1"/>
  <c r="Q11" i="53" s="1"/>
  <c r="R11" i="53" a="1"/>
  <c r="R11" i="53" s="1"/>
  <c r="P11" i="53" a="1"/>
  <c r="P11" i="53" s="1"/>
  <c r="Q12" i="53" a="1"/>
  <c r="Q12" i="53" s="1"/>
  <c r="P12" i="53" a="1"/>
  <c r="P12" i="53" s="1"/>
  <c r="R12" i="53" a="1"/>
  <c r="R12" i="53" s="1"/>
  <c r="P5" i="53" a="1"/>
  <c r="P5" i="53" s="1"/>
  <c r="D14" i="47"/>
  <c r="R5" i="53" a="1"/>
  <c r="R5" i="53" s="1"/>
  <c r="Q5" i="53" a="1"/>
  <c r="Q5" i="53" s="1"/>
  <c r="P13" i="53" a="1"/>
  <c r="P13" i="53" s="1"/>
  <c r="R13" i="53" a="1"/>
  <c r="R13" i="53" s="1"/>
  <c r="Q13" i="53" a="1"/>
  <c r="Q13" i="53" s="1"/>
  <c r="Q6" i="53" a="1"/>
  <c r="Q6" i="53" s="1"/>
  <c r="B15" i="47" s="1"/>
  <c r="R6" i="53" a="1"/>
  <c r="R6" i="53" s="1"/>
  <c r="P6" i="53" a="1"/>
  <c r="P6" i="53" s="1"/>
  <c r="J15" i="47" s="1"/>
  <c r="Q14" i="53" a="1"/>
  <c r="Q14" i="53" s="1"/>
  <c r="R14" i="53" a="1"/>
  <c r="R14" i="53" s="1"/>
  <c r="P14" i="53" a="1"/>
  <c r="P14" i="53" s="1"/>
  <c r="Q7" i="53" a="1"/>
  <c r="Q7" i="53" s="1"/>
  <c r="B16" i="47" s="1"/>
  <c r="R7" i="53" a="1"/>
  <c r="R7" i="53" s="1"/>
  <c r="P7" i="53" a="1"/>
  <c r="P7" i="53" s="1"/>
  <c r="J16" i="47" s="1"/>
  <c r="P15" i="53" a="1"/>
  <c r="P15" i="53" s="1"/>
  <c r="R15" i="53" a="1"/>
  <c r="R15" i="53" s="1"/>
  <c r="Q15" i="53" a="1"/>
  <c r="Q15" i="53" s="1"/>
  <c r="Q10" i="53" a="1"/>
  <c r="Q10" i="53" s="1"/>
  <c r="R10" i="53" a="1"/>
  <c r="R10" i="53" s="1"/>
  <c r="P10" i="53" a="1"/>
  <c r="P10" i="53" s="1"/>
  <c r="P8" i="53" a="1"/>
  <c r="P8" i="53" s="1"/>
  <c r="J17" i="47" s="1"/>
  <c r="R8" i="53" a="1"/>
  <c r="R8" i="53" s="1"/>
  <c r="Q8" i="53" a="1"/>
  <c r="Q8" i="53" s="1"/>
  <c r="B17" i="47" s="1"/>
  <c r="B14" i="47" l="1"/>
  <c r="F14" i="47"/>
  <c r="E14" i="47"/>
  <c r="G14" i="47"/>
  <c r="D19" i="47" s="1"/>
  <c r="J14" i="47"/>
  <c r="C14" i="47"/>
  <c r="K14" i="47"/>
  <c r="H14" i="47"/>
  <c r="I14" i="47"/>
  <c r="M42" i="42" l="1"/>
  <c r="E42" i="42" s="1"/>
  <c r="C19" i="44" l="1"/>
  <c r="B20" i="36"/>
  <c r="D20" i="36"/>
  <c r="C31" i="44"/>
  <c r="B32" i="36"/>
  <c r="D32" i="36"/>
  <c r="B13" i="36"/>
  <c r="D13" i="36"/>
  <c r="D16" i="36"/>
  <c r="B16" i="36"/>
  <c r="B19" i="36"/>
  <c r="C18" i="44"/>
  <c r="D19" i="36"/>
  <c r="C21" i="44"/>
  <c r="B22" i="36"/>
  <c r="D22" i="36"/>
  <c r="C24" i="44"/>
  <c r="B25" i="36"/>
  <c r="D25" i="36"/>
  <c r="B28" i="36"/>
  <c r="D28" i="36"/>
  <c r="C27" i="44"/>
  <c r="C30" i="44"/>
  <c r="D31" i="36"/>
  <c r="B31" i="36"/>
  <c r="B34" i="36"/>
  <c r="D34" i="36"/>
  <c r="C33" i="44"/>
  <c r="D37" i="36"/>
  <c r="B37" i="36"/>
  <c r="C36" i="44"/>
  <c r="D40" i="36"/>
  <c r="B40" i="36"/>
  <c r="D23" i="36"/>
  <c r="C22" i="44"/>
  <c r="B23" i="36"/>
  <c r="D35" i="36"/>
  <c r="B35" i="36"/>
  <c r="C34" i="44"/>
  <c r="D14" i="36"/>
  <c r="B14" i="36"/>
  <c r="B17" i="36"/>
  <c r="D17" i="36"/>
  <c r="C25" i="44"/>
  <c r="D26" i="36"/>
  <c r="B26" i="36"/>
  <c r="C28" i="44"/>
  <c r="D29" i="36"/>
  <c r="B29" i="36"/>
  <c r="B38" i="36"/>
  <c r="D38" i="36"/>
  <c r="D15" i="36"/>
  <c r="B15" i="36"/>
  <c r="D18" i="36"/>
  <c r="B18" i="36"/>
  <c r="C20" i="44"/>
  <c r="D21" i="36"/>
  <c r="B21" i="36"/>
  <c r="B24" i="36"/>
  <c r="C23" i="44"/>
  <c r="D24" i="36"/>
  <c r="D27" i="36"/>
  <c r="B27" i="36"/>
  <c r="C26" i="44"/>
  <c r="C29" i="44"/>
  <c r="D30" i="36"/>
  <c r="B30" i="36"/>
  <c r="B33" i="36"/>
  <c r="C32" i="44"/>
  <c r="D33" i="36"/>
  <c r="D36" i="36"/>
  <c r="C35" i="44"/>
  <c r="B36" i="36"/>
  <c r="B39" i="36"/>
  <c r="D39" i="36"/>
  <c r="B35" i="44" l="1"/>
  <c r="E35" i="44"/>
  <c r="B32" i="44"/>
  <c r="E32" i="44"/>
  <c r="B23" i="44"/>
  <c r="E23" i="44"/>
  <c r="B34" i="44"/>
  <c r="E34" i="44"/>
  <c r="B18" i="44"/>
  <c r="E18" i="44"/>
  <c r="B29" i="44"/>
  <c r="E29" i="44"/>
  <c r="B20" i="44"/>
  <c r="E20" i="44"/>
  <c r="B28" i="44"/>
  <c r="E28" i="44"/>
  <c r="B25" i="44"/>
  <c r="E25" i="44"/>
  <c r="B22" i="44"/>
  <c r="E22" i="44"/>
  <c r="B30" i="44"/>
  <c r="E30" i="44"/>
  <c r="B24" i="44"/>
  <c r="E24" i="44"/>
  <c r="B21" i="44"/>
  <c r="E21" i="44"/>
  <c r="B26" i="44"/>
  <c r="E26" i="44"/>
  <c r="B36" i="44"/>
  <c r="E36" i="44"/>
  <c r="B33" i="44"/>
  <c r="E33" i="44"/>
  <c r="B27" i="44"/>
  <c r="E27" i="44"/>
  <c r="B31" i="44"/>
  <c r="E31" i="44"/>
  <c r="B19" i="44"/>
  <c r="E19" i="44"/>
  <c r="G26" i="44"/>
  <c r="G37" i="44"/>
  <c r="H37" i="44" s="1"/>
  <c r="G13" i="44"/>
  <c r="H13" i="44" s="1"/>
  <c r="G34" i="44"/>
  <c r="H34" i="44" s="1"/>
  <c r="G39" i="44"/>
  <c r="H39" i="44" s="1"/>
  <c r="G36" i="44"/>
  <c r="H36" i="44" s="1"/>
  <c r="G33" i="44"/>
  <c r="H33" i="44" s="1"/>
  <c r="G27" i="44"/>
  <c r="G15" i="44"/>
  <c r="H15" i="44" s="1"/>
  <c r="G12" i="44"/>
  <c r="G35" i="44"/>
  <c r="H35" i="44" s="1"/>
  <c r="G23" i="44"/>
  <c r="H23" i="44" s="1"/>
  <c r="G22" i="44"/>
  <c r="H22" i="44" s="1"/>
  <c r="G18" i="44"/>
  <c r="H18" i="44" s="1"/>
  <c r="G32" i="44"/>
  <c r="H32" i="44" s="1"/>
  <c r="G17" i="44"/>
  <c r="H17" i="44" s="1"/>
  <c r="G14" i="44"/>
  <c r="H14" i="44" s="1"/>
  <c r="G38" i="44"/>
  <c r="H38" i="44" s="1"/>
  <c r="G29" i="44"/>
  <c r="H29" i="44" s="1"/>
  <c r="G20" i="44"/>
  <c r="H20" i="44" s="1"/>
  <c r="G28" i="44"/>
  <c r="H28" i="44" s="1"/>
  <c r="G25" i="44"/>
  <c r="G16" i="44"/>
  <c r="H16" i="44" s="1"/>
  <c r="G30" i="44"/>
  <c r="H30" i="44" s="1"/>
  <c r="G24" i="44"/>
  <c r="H24" i="44" s="1"/>
  <c r="G21" i="44"/>
  <c r="H21" i="44" s="1"/>
  <c r="G31" i="44"/>
  <c r="H31" i="44" s="1"/>
  <c r="G19" i="44"/>
  <c r="H19" i="44" s="1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4" i="36"/>
  <c r="E15" i="36"/>
  <c r="E13" i="36"/>
  <c r="E89" i="36"/>
  <c r="C88" i="44"/>
  <c r="E88" i="36"/>
  <c r="C87" i="44"/>
  <c r="B88" i="36"/>
  <c r="D88" i="36"/>
  <c r="C86" i="44"/>
  <c r="B87" i="36"/>
  <c r="D87" i="36"/>
  <c r="E87" i="36"/>
  <c r="E86" i="36"/>
  <c r="B86" i="36"/>
  <c r="D86" i="36"/>
  <c r="C84" i="44"/>
  <c r="E85" i="36"/>
  <c r="B85" i="36"/>
  <c r="D85" i="36"/>
  <c r="C83" i="44"/>
  <c r="E84" i="36"/>
  <c r="B84" i="36"/>
  <c r="D84" i="36"/>
  <c r="C82" i="44"/>
  <c r="E83" i="36"/>
  <c r="B83" i="36"/>
  <c r="D83" i="36"/>
  <c r="C81" i="44"/>
  <c r="E82" i="36"/>
  <c r="B82" i="36"/>
  <c r="D82" i="36"/>
  <c r="C80" i="44"/>
  <c r="E81" i="36"/>
  <c r="B81" i="36"/>
  <c r="D81" i="36"/>
  <c r="C79" i="44"/>
  <c r="E80" i="36"/>
  <c r="B80" i="36"/>
  <c r="D80" i="36"/>
  <c r="C78" i="44"/>
  <c r="E79" i="36"/>
  <c r="B79" i="36"/>
  <c r="D79" i="36"/>
  <c r="C77" i="44"/>
  <c r="E78" i="36"/>
  <c r="B78" i="36"/>
  <c r="D78" i="36"/>
  <c r="C76" i="44"/>
  <c r="E77" i="36"/>
  <c r="B77" i="36"/>
  <c r="D77" i="36"/>
  <c r="C75" i="44"/>
  <c r="E76" i="36"/>
  <c r="B76" i="36"/>
  <c r="D76" i="36"/>
  <c r="C74" i="44"/>
  <c r="E75" i="36"/>
  <c r="B75" i="36"/>
  <c r="D75" i="36"/>
  <c r="C73" i="44"/>
  <c r="E74" i="36"/>
  <c r="B74" i="36"/>
  <c r="D74" i="36"/>
  <c r="C72" i="44"/>
  <c r="E73" i="36"/>
  <c r="B73" i="36"/>
  <c r="D73" i="36"/>
  <c r="C71" i="44"/>
  <c r="E72" i="36"/>
  <c r="B72" i="36"/>
  <c r="D72" i="36"/>
  <c r="C70" i="44"/>
  <c r="B71" i="36"/>
  <c r="D71" i="36"/>
  <c r="E71" i="36"/>
  <c r="C69" i="44"/>
  <c r="B70" i="36"/>
  <c r="D70" i="36"/>
  <c r="E70" i="36"/>
  <c r="C68" i="44"/>
  <c r="B69" i="36"/>
  <c r="D69" i="36"/>
  <c r="E69" i="36"/>
  <c r="C67" i="44"/>
  <c r="B68" i="36"/>
  <c r="D68" i="36"/>
  <c r="E68" i="36"/>
  <c r="C66" i="44"/>
  <c r="B67" i="36"/>
  <c r="D67" i="36"/>
  <c r="E67" i="36"/>
  <c r="C65" i="44"/>
  <c r="B66" i="36"/>
  <c r="D66" i="36"/>
  <c r="E66" i="36"/>
  <c r="C64" i="44"/>
  <c r="B65" i="36"/>
  <c r="D65" i="36"/>
  <c r="E65" i="36"/>
  <c r="C63" i="44"/>
  <c r="B64" i="36"/>
  <c r="D64" i="36"/>
  <c r="E64" i="36"/>
  <c r="C62" i="44"/>
  <c r="B63" i="36"/>
  <c r="D63" i="36"/>
  <c r="E63" i="36"/>
  <c r="C61" i="44"/>
  <c r="B62" i="36"/>
  <c r="D62" i="36"/>
  <c r="E62" i="36"/>
  <c r="C60" i="44"/>
  <c r="B61" i="36"/>
  <c r="D61" i="36"/>
  <c r="E61" i="36"/>
  <c r="C59" i="44"/>
  <c r="B60" i="36"/>
  <c r="D60" i="36"/>
  <c r="E60" i="36"/>
  <c r="C58" i="44"/>
  <c r="B59" i="36"/>
  <c r="D59" i="36"/>
  <c r="E59" i="36"/>
  <c r="C57" i="44"/>
  <c r="B58" i="36"/>
  <c r="D58" i="36"/>
  <c r="E58" i="36"/>
  <c r="C56" i="44"/>
  <c r="B57" i="36"/>
  <c r="D57" i="36"/>
  <c r="E57" i="36"/>
  <c r="C55" i="44"/>
  <c r="B56" i="36"/>
  <c r="D56" i="36"/>
  <c r="E56" i="36"/>
  <c r="C54" i="44"/>
  <c r="B55" i="36"/>
  <c r="D55" i="36"/>
  <c r="E55" i="36"/>
  <c r="C53" i="44"/>
  <c r="B54" i="36"/>
  <c r="D54" i="36"/>
  <c r="E54" i="36"/>
  <c r="C52" i="44"/>
  <c r="B53" i="36"/>
  <c r="D53" i="36"/>
  <c r="E53" i="36"/>
  <c r="C51" i="44"/>
  <c r="B52" i="36"/>
  <c r="D52" i="36"/>
  <c r="E52" i="36"/>
  <c r="C50" i="44"/>
  <c r="B51" i="36"/>
  <c r="D51" i="36"/>
  <c r="E51" i="36"/>
  <c r="C49" i="44"/>
  <c r="B50" i="36"/>
  <c r="D50" i="36"/>
  <c r="E50" i="36"/>
  <c r="C48" i="44"/>
  <c r="B49" i="36"/>
  <c r="D49" i="36"/>
  <c r="E49" i="36"/>
  <c r="C47" i="44"/>
  <c r="B48" i="36"/>
  <c r="D48" i="36"/>
  <c r="E48" i="36"/>
  <c r="C46" i="44"/>
  <c r="B47" i="36"/>
  <c r="D47" i="36"/>
  <c r="E47" i="36"/>
  <c r="C45" i="44"/>
  <c r="B46" i="36"/>
  <c r="D46" i="36"/>
  <c r="E46" i="36"/>
  <c r="C44" i="44"/>
  <c r="B45" i="36"/>
  <c r="D45" i="36"/>
  <c r="E45" i="36"/>
  <c r="C43" i="44"/>
  <c r="D44" i="36"/>
  <c r="B44" i="36"/>
  <c r="E44" i="36"/>
  <c r="B43" i="36"/>
  <c r="D43" i="36"/>
  <c r="E43" i="36"/>
  <c r="B42" i="36"/>
  <c r="D42" i="36"/>
  <c r="E42" i="36"/>
  <c r="E41" i="36"/>
  <c r="D41" i="36"/>
  <c r="B41" i="36"/>
  <c r="D103" i="44" l="1"/>
  <c r="D102" i="44"/>
  <c r="D101" i="44"/>
  <c r="D104" i="44"/>
  <c r="D105" i="44"/>
  <c r="B43" i="44"/>
  <c r="E43" i="44"/>
  <c r="B52" i="44"/>
  <c r="E52" i="44"/>
  <c r="B45" i="44"/>
  <c r="E45" i="44"/>
  <c r="B48" i="44"/>
  <c r="E48" i="44"/>
  <c r="B51" i="44"/>
  <c r="E51" i="44"/>
  <c r="B54" i="44"/>
  <c r="E54" i="44"/>
  <c r="B57" i="44"/>
  <c r="E57" i="44"/>
  <c r="B60" i="44"/>
  <c r="E60" i="44"/>
  <c r="B63" i="44"/>
  <c r="E63" i="44"/>
  <c r="B66" i="44"/>
  <c r="E66" i="44"/>
  <c r="B69" i="44"/>
  <c r="E69" i="44"/>
  <c r="B72" i="44"/>
  <c r="E72" i="44"/>
  <c r="B75" i="44"/>
  <c r="E75" i="44"/>
  <c r="G78" i="44"/>
  <c r="H78" i="44" s="1"/>
  <c r="B78" i="44"/>
  <c r="E78" i="44"/>
  <c r="B81" i="44"/>
  <c r="E81" i="44"/>
  <c r="B84" i="44"/>
  <c r="E84" i="44"/>
  <c r="F106" i="44" s="1"/>
  <c r="I92" i="41" s="1"/>
  <c r="B88" i="44"/>
  <c r="E88" i="44"/>
  <c r="B55" i="44"/>
  <c r="E55" i="44"/>
  <c r="B58" i="44"/>
  <c r="E58" i="44"/>
  <c r="B61" i="44"/>
  <c r="E61" i="44"/>
  <c r="B64" i="44"/>
  <c r="E64" i="44"/>
  <c r="B67" i="44"/>
  <c r="E67" i="44"/>
  <c r="B70" i="44"/>
  <c r="E70" i="44"/>
  <c r="B73" i="44"/>
  <c r="E73" i="44"/>
  <c r="B76" i="44"/>
  <c r="E76" i="44"/>
  <c r="G79" i="44"/>
  <c r="H79" i="44" s="1"/>
  <c r="B79" i="44"/>
  <c r="E79" i="44"/>
  <c r="B82" i="44"/>
  <c r="E82" i="44"/>
  <c r="B86" i="44"/>
  <c r="E86" i="44"/>
  <c r="B87" i="44"/>
  <c r="E87" i="44"/>
  <c r="B46" i="44"/>
  <c r="E46" i="44"/>
  <c r="B49" i="44"/>
  <c r="E49" i="44"/>
  <c r="B44" i="44"/>
  <c r="E44" i="44"/>
  <c r="B47" i="44"/>
  <c r="E47" i="44"/>
  <c r="B50" i="44"/>
  <c r="E50" i="44"/>
  <c r="B53" i="44"/>
  <c r="E53" i="44"/>
  <c r="B56" i="44"/>
  <c r="E56" i="44"/>
  <c r="B59" i="44"/>
  <c r="E59" i="44"/>
  <c r="B62" i="44"/>
  <c r="E62" i="44"/>
  <c r="B65" i="44"/>
  <c r="E65" i="44"/>
  <c r="B68" i="44"/>
  <c r="E68" i="44"/>
  <c r="B71" i="44"/>
  <c r="E71" i="44"/>
  <c r="B74" i="44"/>
  <c r="E74" i="44"/>
  <c r="B77" i="44"/>
  <c r="E77" i="44"/>
  <c r="G80" i="44"/>
  <c r="H80" i="44" s="1"/>
  <c r="B80" i="44"/>
  <c r="E80" i="44"/>
  <c r="B83" i="44"/>
  <c r="E83" i="44"/>
  <c r="D40" i="44"/>
  <c r="H26" i="44"/>
  <c r="H12" i="44"/>
  <c r="H27" i="44"/>
  <c r="E108" i="36"/>
  <c r="C110" i="36" s="1"/>
  <c r="D12" i="44"/>
  <c r="H25" i="44"/>
  <c r="D41" i="44"/>
  <c r="D37" i="44"/>
  <c r="D38" i="44"/>
  <c r="D39" i="44"/>
  <c r="D14" i="44"/>
  <c r="D13" i="44"/>
  <c r="D16" i="44"/>
  <c r="D17" i="44"/>
  <c r="D15" i="44"/>
  <c r="D18" i="44"/>
  <c r="D20" i="44"/>
  <c r="D23" i="44"/>
  <c r="D26" i="44"/>
  <c r="D29" i="44"/>
  <c r="D32" i="44"/>
  <c r="D35" i="44"/>
  <c r="D21" i="44"/>
  <c r="D24" i="44"/>
  <c r="D27" i="44"/>
  <c r="D30" i="44"/>
  <c r="D33" i="44"/>
  <c r="D36" i="44"/>
  <c r="D19" i="44"/>
  <c r="D22" i="44"/>
  <c r="D25" i="44"/>
  <c r="D28" i="44"/>
  <c r="D31" i="44"/>
  <c r="D34" i="44"/>
  <c r="G40" i="44"/>
  <c r="H40" i="44" s="1"/>
  <c r="G41" i="44"/>
  <c r="H41" i="44" s="1"/>
  <c r="G42" i="44"/>
  <c r="H42" i="44" s="1"/>
  <c r="D42" i="44"/>
  <c r="G43" i="44"/>
  <c r="H43" i="44" s="1"/>
  <c r="D43" i="44"/>
  <c r="G44" i="44"/>
  <c r="H44" i="44" s="1"/>
  <c r="D44" i="44"/>
  <c r="G45" i="44"/>
  <c r="H45" i="44" s="1"/>
  <c r="D45" i="44"/>
  <c r="G46" i="44"/>
  <c r="H46" i="44" s="1"/>
  <c r="D46" i="44"/>
  <c r="G47" i="44"/>
  <c r="H47" i="44" s="1"/>
  <c r="D47" i="44"/>
  <c r="G48" i="44"/>
  <c r="H48" i="44" s="1"/>
  <c r="D48" i="44"/>
  <c r="G49" i="44"/>
  <c r="H49" i="44" s="1"/>
  <c r="D49" i="44"/>
  <c r="G50" i="44"/>
  <c r="H50" i="44" s="1"/>
  <c r="D50" i="44"/>
  <c r="G51" i="44"/>
  <c r="H51" i="44" s="1"/>
  <c r="D51" i="44"/>
  <c r="G52" i="44"/>
  <c r="H52" i="44" s="1"/>
  <c r="D52" i="44"/>
  <c r="G53" i="44"/>
  <c r="H53" i="44" s="1"/>
  <c r="D53" i="44"/>
  <c r="G54" i="44"/>
  <c r="H54" i="44" s="1"/>
  <c r="D54" i="44"/>
  <c r="G55" i="44"/>
  <c r="H55" i="44" s="1"/>
  <c r="D55" i="44"/>
  <c r="G56" i="44"/>
  <c r="H56" i="44" s="1"/>
  <c r="D56" i="44"/>
  <c r="G57" i="44"/>
  <c r="H57" i="44" s="1"/>
  <c r="D57" i="44"/>
  <c r="G58" i="44"/>
  <c r="H58" i="44" s="1"/>
  <c r="D58" i="44"/>
  <c r="G59" i="44"/>
  <c r="H59" i="44" s="1"/>
  <c r="D59" i="44"/>
  <c r="G60" i="44"/>
  <c r="H60" i="44" s="1"/>
  <c r="D60" i="44"/>
  <c r="G61" i="44"/>
  <c r="H61" i="44" s="1"/>
  <c r="D61" i="44"/>
  <c r="G62" i="44"/>
  <c r="H62" i="44" s="1"/>
  <c r="D62" i="44"/>
  <c r="G63" i="44"/>
  <c r="H63" i="44" s="1"/>
  <c r="D63" i="44"/>
  <c r="G64" i="44"/>
  <c r="H64" i="44" s="1"/>
  <c r="D64" i="44"/>
  <c r="G65" i="44"/>
  <c r="H65" i="44" s="1"/>
  <c r="D65" i="44"/>
  <c r="G66" i="44"/>
  <c r="H66" i="44" s="1"/>
  <c r="D66" i="44"/>
  <c r="G67" i="44"/>
  <c r="H67" i="44" s="1"/>
  <c r="D67" i="44"/>
  <c r="G68" i="44"/>
  <c r="H68" i="44" s="1"/>
  <c r="D68" i="44"/>
  <c r="G69" i="44"/>
  <c r="H69" i="44" s="1"/>
  <c r="D69" i="44"/>
  <c r="G70" i="44"/>
  <c r="H70" i="44" s="1"/>
  <c r="D70" i="44"/>
  <c r="G71" i="44"/>
  <c r="H71" i="44" s="1"/>
  <c r="D71" i="44"/>
  <c r="G72" i="44"/>
  <c r="H72" i="44" s="1"/>
  <c r="D72" i="44"/>
  <c r="G73" i="44"/>
  <c r="H73" i="44" s="1"/>
  <c r="D73" i="44"/>
  <c r="G74" i="44"/>
  <c r="H74" i="44" s="1"/>
  <c r="D74" i="44"/>
  <c r="G75" i="44"/>
  <c r="H75" i="44" s="1"/>
  <c r="D75" i="44"/>
  <c r="G76" i="44"/>
  <c r="H76" i="44" s="1"/>
  <c r="D76" i="44"/>
  <c r="G77" i="44"/>
  <c r="H77" i="44" s="1"/>
  <c r="D77" i="44"/>
  <c r="D78" i="44"/>
  <c r="D79" i="44"/>
  <c r="D80" i="44"/>
  <c r="G81" i="44"/>
  <c r="H81" i="44" s="1"/>
  <c r="D81" i="44"/>
  <c r="G82" i="44"/>
  <c r="H82" i="44" s="1"/>
  <c r="D82" i="44"/>
  <c r="G83" i="44"/>
  <c r="H83" i="44" s="1"/>
  <c r="D83" i="44"/>
  <c r="G84" i="44"/>
  <c r="H84" i="44" s="1"/>
  <c r="D84" i="44"/>
  <c r="G85" i="44"/>
  <c r="H85" i="44" s="1"/>
  <c r="D85" i="44"/>
  <c r="G86" i="44"/>
  <c r="H86" i="44" s="1"/>
  <c r="D86" i="44"/>
  <c r="G87" i="44"/>
  <c r="H87" i="44" s="1"/>
  <c r="D87" i="44"/>
  <c r="G88" i="44"/>
  <c r="H88" i="44" s="1"/>
  <c r="D88" i="44"/>
  <c r="I74" i="41" l="1"/>
  <c r="E106" i="44"/>
  <c r="D94" i="44"/>
  <c r="D89" i="44"/>
  <c r="D97" i="44"/>
  <c r="D91" i="44"/>
  <c r="D99" i="44"/>
  <c r="D93" i="44"/>
  <c r="D100" i="44"/>
  <c r="D90" i="44"/>
  <c r="D98" i="44"/>
  <c r="D95" i="44"/>
  <c r="D96" i="44"/>
  <c r="H106" i="44"/>
  <c r="D92" i="44" l="1"/>
  <c r="G92" i="44"/>
  <c r="I80" i="41"/>
  <c r="I54" i="41" l="1"/>
  <c r="H54" i="41" s="1"/>
  <c r="I79" i="41"/>
  <c r="H79" i="41" s="1"/>
  <c r="H92" i="44"/>
  <c r="G106" i="44"/>
  <c r="C108" i="44" s="1"/>
  <c r="I42" i="41"/>
  <c r="H42" i="41" s="1"/>
  <c r="I76" i="41"/>
  <c r="H76" i="41" s="1"/>
  <c r="I77" i="41"/>
  <c r="H77" i="41" s="1"/>
  <c r="I30" i="41"/>
  <c r="H30" i="41" s="1"/>
  <c r="I32" i="41"/>
  <c r="H32" i="41" s="1"/>
  <c r="I57" i="41"/>
  <c r="H57" i="41" s="1"/>
  <c r="I33" i="41"/>
  <c r="H33" i="41" s="1"/>
  <c r="I27" i="41"/>
  <c r="H27" i="41" s="1"/>
  <c r="I45" i="41"/>
  <c r="H45" i="41" s="1"/>
  <c r="I75" i="41"/>
  <c r="H75" i="41" s="1"/>
  <c r="I62" i="41"/>
  <c r="H62" i="41" s="1"/>
  <c r="I50" i="41"/>
  <c r="H50" i="41" s="1"/>
  <c r="I34" i="41"/>
  <c r="H34" i="41" s="1"/>
  <c r="I18" i="41"/>
  <c r="H18" i="41" s="1"/>
  <c r="I83" i="41"/>
  <c r="H83" i="41" s="1"/>
  <c r="I69" i="41"/>
  <c r="H69" i="41" s="1"/>
  <c r="I43" i="41"/>
  <c r="H43" i="41" s="1"/>
  <c r="I14" i="41"/>
  <c r="H14" i="41" s="1"/>
  <c r="I82" i="41"/>
  <c r="H82" i="41" s="1"/>
  <c r="I68" i="41"/>
  <c r="H68" i="41" s="1"/>
  <c r="I55" i="41"/>
  <c r="H55" i="41" s="1"/>
  <c r="I41" i="41"/>
  <c r="H41" i="41" s="1"/>
  <c r="I26" i="41"/>
  <c r="H26" i="41" s="1"/>
  <c r="I13" i="41"/>
  <c r="H13" i="41" s="1"/>
  <c r="I81" i="41"/>
  <c r="H81" i="41" s="1"/>
  <c r="I70" i="41"/>
  <c r="H70" i="41" s="1"/>
  <c r="I47" i="41"/>
  <c r="H47" i="41" s="1"/>
  <c r="I28" i="41"/>
  <c r="H28" i="41" s="1"/>
  <c r="I15" i="41"/>
  <c r="H15" i="41" s="1"/>
  <c r="H80" i="41"/>
  <c r="I66" i="41"/>
  <c r="H66" i="41" s="1"/>
  <c r="I52" i="41"/>
  <c r="H52" i="41" s="1"/>
  <c r="I36" i="41"/>
  <c r="H36" i="41" s="1"/>
  <c r="I20" i="41"/>
  <c r="H20" i="41" s="1"/>
  <c r="I46" i="41"/>
  <c r="H46" i="41" s="1"/>
  <c r="I78" i="41"/>
  <c r="H78" i="41" s="1"/>
  <c r="I63" i="41"/>
  <c r="H63" i="41" s="1"/>
  <c r="I51" i="41"/>
  <c r="H51" i="41" s="1"/>
  <c r="I35" i="41"/>
  <c r="H35" i="41" s="1"/>
  <c r="I19" i="41"/>
  <c r="H19" i="41" s="1"/>
  <c r="I88" i="41"/>
  <c r="H88" i="41" s="1"/>
  <c r="I67" i="41"/>
  <c r="H67" i="41" s="1"/>
  <c r="I53" i="41"/>
  <c r="H53" i="41" s="1"/>
  <c r="I37" i="41"/>
  <c r="H37" i="41" s="1"/>
  <c r="I25" i="41"/>
  <c r="H25" i="41" s="1"/>
  <c r="I44" i="41"/>
  <c r="H44" i="41" s="1"/>
  <c r="H74" i="41"/>
  <c r="I61" i="41"/>
  <c r="H61" i="41" s="1"/>
  <c r="I49" i="41"/>
  <c r="H49" i="41" s="1"/>
  <c r="I31" i="41"/>
  <c r="H31" i="41" s="1"/>
  <c r="I17" i="41"/>
  <c r="H17" i="41" s="1"/>
  <c r="I12" i="41"/>
  <c r="H12" i="41" s="1"/>
  <c r="I71" i="41"/>
  <c r="H71" i="41" s="1"/>
  <c r="I58" i="41"/>
  <c r="H58" i="41" s="1"/>
  <c r="I48" i="41"/>
  <c r="H48" i="41" s="1"/>
  <c r="I29" i="41"/>
  <c r="H29" i="41" s="1"/>
  <c r="I16" i="41"/>
  <c r="H16" i="41" s="1"/>
  <c r="H89" i="41" l="1"/>
  <c r="I93" i="41" s="1"/>
  <c r="D195" i="25"/>
  <c r="A186" i="25"/>
  <c r="C186" i="25" s="1" a="1"/>
  <c r="C186" i="25" s="1"/>
  <c r="A187" i="25" l="1"/>
  <c r="F186" i="25" a="1"/>
  <c r="F186" i="25" s="1"/>
  <c r="E186" i="25" a="1"/>
  <c r="E186" i="25" s="1"/>
  <c r="A188" i="25" l="1"/>
  <c r="E187" i="25" a="1"/>
  <c r="E187" i="25" s="1"/>
  <c r="F187" i="25" a="1"/>
  <c r="F187" i="25" s="1"/>
  <c r="C187" i="25" a="1"/>
  <c r="C187" i="25" s="1"/>
  <c r="A189" i="25" l="1"/>
  <c r="F188" i="25" a="1"/>
  <c r="F188" i="25" s="1"/>
  <c r="E188" i="25" a="1"/>
  <c r="E188" i="25" s="1"/>
  <c r="C188" i="25" a="1"/>
  <c r="C188" i="25" s="1"/>
  <c r="A190" i="25" l="1"/>
  <c r="E189" i="25" a="1"/>
  <c r="E189" i="25" s="1"/>
  <c r="F189" i="25" a="1"/>
  <c r="F189" i="25" s="1"/>
  <c r="C189" i="25" a="1"/>
  <c r="C189" i="25" s="1"/>
  <c r="A191" i="25" l="1"/>
  <c r="F190" i="25" a="1"/>
  <c r="F190" i="25" s="1"/>
  <c r="E190" i="25" a="1"/>
  <c r="E190" i="25" s="1"/>
  <c r="C190" i="25" a="1"/>
  <c r="C190" i="25" s="1"/>
  <c r="A192" i="25" l="1"/>
  <c r="F191" i="25" a="1"/>
  <c r="F191" i="25" s="1"/>
  <c r="E191" i="25" a="1"/>
  <c r="E191" i="25" s="1"/>
  <c r="C191" i="25" a="1"/>
  <c r="C191" i="25" s="1"/>
  <c r="A195" i="25" l="1"/>
  <c r="A193" i="25"/>
  <c r="E192" i="25" a="1"/>
  <c r="E192" i="25" s="1"/>
  <c r="F192" i="25" a="1"/>
  <c r="F192" i="25" s="1"/>
  <c r="C192" i="25" a="1"/>
  <c r="C192" i="25" s="1"/>
  <c r="A194" i="25" l="1"/>
  <c r="F193" i="25" a="1"/>
  <c r="F193" i="25" s="1"/>
  <c r="E193" i="25" a="1"/>
  <c r="E193" i="25" s="1"/>
  <c r="C193" i="25" a="1"/>
  <c r="C193" i="25" s="1"/>
  <c r="F195" i="25" a="1"/>
  <c r="F195" i="25" s="1"/>
  <c r="C195" i="25" a="1"/>
  <c r="C195" i="25" s="1"/>
  <c r="E195" i="25" a="1"/>
  <c r="E195" i="25" s="1"/>
  <c r="E194" i="25" l="1" a="1"/>
  <c r="E194" i="25" s="1"/>
  <c r="F194" i="25" a="1"/>
  <c r="F194" i="25" s="1"/>
  <c r="C194" i="25" a="1"/>
  <c r="C194" i="25" s="1"/>
  <c r="B9" i="28"/>
  <c r="B10" i="28" s="1"/>
  <c r="A9" i="28" l="1"/>
  <c r="B11" i="28"/>
  <c r="B12" i="28" l="1"/>
  <c r="G9" i="28" a="1"/>
  <c r="G9" i="28" s="1"/>
  <c r="A10" i="28"/>
  <c r="I9" i="28" a="1"/>
  <c r="I9" i="28" s="1"/>
  <c r="D9" i="28" a="1"/>
  <c r="D9" i="28" s="1"/>
  <c r="E9" i="28" a="1"/>
  <c r="E9" i="28" s="1"/>
  <c r="H9" i="28" a="1"/>
  <c r="H9" i="28" s="1"/>
  <c r="F9" i="28" a="1"/>
  <c r="F9" i="28" s="1"/>
  <c r="A11" i="28" l="1"/>
  <c r="I10" i="28" a="1"/>
  <c r="I10" i="28" s="1"/>
  <c r="E10" i="28" a="1"/>
  <c r="E10" i="28" s="1"/>
  <c r="H10" i="28" a="1"/>
  <c r="H10" i="28" s="1"/>
  <c r="D10" i="28" a="1"/>
  <c r="D10" i="28" s="1"/>
  <c r="F10" i="28" a="1"/>
  <c r="F10" i="28" s="1"/>
  <c r="G10" i="28" a="1"/>
  <c r="G10" i="28" s="1"/>
  <c r="B13" i="28"/>
  <c r="B14" i="28" l="1"/>
  <c r="A12" i="28"/>
  <c r="H11" i="28" a="1"/>
  <c r="H11" i="28" s="1"/>
  <c r="D11" i="28" a="1"/>
  <c r="D11" i="28" s="1"/>
  <c r="I11" i="28" a="1"/>
  <c r="I11" i="28" s="1"/>
  <c r="F11" i="28" a="1"/>
  <c r="F11" i="28" s="1"/>
  <c r="E11" i="28" a="1"/>
  <c r="E11" i="28" s="1"/>
  <c r="G11" i="28" a="1"/>
  <c r="G11" i="28" s="1"/>
  <c r="A13" i="28" l="1"/>
  <c r="F12" i="28" a="1"/>
  <c r="F12" i="28" s="1"/>
  <c r="I12" i="28" a="1"/>
  <c r="I12" i="28" s="1"/>
  <c r="E12" i="28" a="1"/>
  <c r="E12" i="28" s="1"/>
  <c r="H12" i="28" a="1"/>
  <c r="H12" i="28" s="1"/>
  <c r="D12" i="28" a="1"/>
  <c r="D12" i="28" s="1"/>
  <c r="G12" i="28" a="1"/>
  <c r="G12" i="28" s="1"/>
  <c r="B15" i="28"/>
  <c r="B16" i="28" l="1"/>
  <c r="A14" i="28"/>
  <c r="I13" i="28" a="1"/>
  <c r="I13" i="28" s="1"/>
  <c r="H13" i="28" a="1"/>
  <c r="H13" i="28" s="1"/>
  <c r="E13" i="28" a="1"/>
  <c r="E13" i="28" s="1"/>
  <c r="D13" i="28" a="1"/>
  <c r="D13" i="28" s="1"/>
  <c r="F13" i="28" a="1"/>
  <c r="F13" i="28" s="1"/>
  <c r="G13" i="28" a="1"/>
  <c r="G13" i="28" s="1"/>
  <c r="A15" i="28" l="1"/>
  <c r="F14" i="28" a="1"/>
  <c r="F14" i="28" s="1"/>
  <c r="H14" i="28" a="1"/>
  <c r="H14" i="28" s="1"/>
  <c r="I14" i="28" a="1"/>
  <c r="I14" i="28" s="1"/>
  <c r="D14" i="28" a="1"/>
  <c r="D14" i="28" s="1"/>
  <c r="E14" i="28" a="1"/>
  <c r="E14" i="28" s="1"/>
  <c r="G14" i="28" a="1"/>
  <c r="G14" i="28" s="1"/>
  <c r="B17" i="28"/>
  <c r="B18" i="28" l="1"/>
  <c r="B19" i="28" s="1"/>
  <c r="B20" i="28" s="1"/>
  <c r="A16" i="28"/>
  <c r="D15" i="28" a="1"/>
  <c r="D15" i="28" s="1"/>
  <c r="E15" i="28" a="1"/>
  <c r="E15" i="28" s="1"/>
  <c r="I15" i="28" a="1"/>
  <c r="I15" i="28" s="1"/>
  <c r="H15" i="28" a="1"/>
  <c r="H15" i="28" s="1"/>
  <c r="F15" i="28" a="1"/>
  <c r="F15" i="28" s="1"/>
  <c r="G15" i="28" a="1"/>
  <c r="G15" i="28" s="1"/>
  <c r="A17" i="28" l="1"/>
  <c r="E16" i="28" a="1"/>
  <c r="E16" i="28" s="1"/>
  <c r="D16" i="28" a="1"/>
  <c r="D16" i="28" s="1"/>
  <c r="F16" i="28" a="1"/>
  <c r="F16" i="28" s="1"/>
  <c r="I16" i="28" a="1"/>
  <c r="I16" i="28" s="1"/>
  <c r="H16" i="28" a="1"/>
  <c r="H16" i="28" s="1"/>
  <c r="G16" i="28" a="1"/>
  <c r="G16" i="28" s="1"/>
  <c r="B21" i="28"/>
  <c r="B22" i="28" l="1"/>
  <c r="B23" i="28" s="1"/>
  <c r="A18" i="28"/>
  <c r="D17" i="28" a="1"/>
  <c r="D17" i="28" s="1"/>
  <c r="I17" i="28" a="1"/>
  <c r="I17" i="28" s="1"/>
  <c r="F17" i="28" a="1"/>
  <c r="F17" i="28" s="1"/>
  <c r="E17" i="28" a="1"/>
  <c r="E17" i="28" s="1"/>
  <c r="H17" i="28" a="1"/>
  <c r="H17" i="28" s="1"/>
  <c r="G17" i="28" a="1"/>
  <c r="G17" i="28" s="1"/>
  <c r="B24" i="28" l="1"/>
  <c r="B25" i="28" s="1"/>
  <c r="A19" i="28"/>
  <c r="E18" i="28" a="1"/>
  <c r="E18" i="28" s="1"/>
  <c r="H18" i="28" a="1"/>
  <c r="H18" i="28" s="1"/>
  <c r="D18" i="28" a="1"/>
  <c r="D18" i="28" s="1"/>
  <c r="F18" i="28" a="1"/>
  <c r="F18" i="28" s="1"/>
  <c r="G18" i="28" a="1"/>
  <c r="G18" i="28" s="1"/>
  <c r="I18" i="28" a="1"/>
  <c r="I18" i="28" s="1"/>
  <c r="B26" i="28" l="1"/>
  <c r="A20" i="28"/>
  <c r="F19" i="28" a="1"/>
  <c r="F19" i="28" s="1"/>
  <c r="E19" i="28" a="1"/>
  <c r="E19" i="28" s="1"/>
  <c r="H19" i="28" a="1"/>
  <c r="H19" i="28" s="1"/>
  <c r="D19" i="28" a="1"/>
  <c r="D19" i="28" s="1"/>
  <c r="I19" i="28" a="1"/>
  <c r="I19" i="28" s="1"/>
  <c r="G19" i="28" a="1"/>
  <c r="G19" i="28" s="1"/>
  <c r="A21" i="28" l="1"/>
  <c r="H20" i="28" a="1"/>
  <c r="H20" i="28" s="1"/>
  <c r="E20" i="28" a="1"/>
  <c r="E20" i="28" s="1"/>
  <c r="F20" i="28" a="1"/>
  <c r="F20" i="28" s="1"/>
  <c r="D20" i="28" a="1"/>
  <c r="D20" i="28" s="1"/>
  <c r="I20" i="28" a="1"/>
  <c r="I20" i="28" s="1"/>
  <c r="G20" i="28" a="1"/>
  <c r="G20" i="28" s="1"/>
  <c r="A22" i="28" l="1"/>
  <c r="H21" i="28" a="1"/>
  <c r="H21" i="28" s="1"/>
  <c r="D21" i="28" a="1"/>
  <c r="D21" i="28" s="1"/>
  <c r="F21" i="28" a="1"/>
  <c r="F21" i="28" s="1"/>
  <c r="I21" i="28" a="1"/>
  <c r="I21" i="28" s="1"/>
  <c r="E21" i="28" a="1"/>
  <c r="E21" i="28" s="1"/>
  <c r="G21" i="28" a="1"/>
  <c r="G21" i="28" s="1"/>
  <c r="A23" i="28" l="1"/>
  <c r="E22" i="28" a="1"/>
  <c r="E22" i="28" s="1"/>
  <c r="F22" i="28" a="1"/>
  <c r="F22" i="28" s="1"/>
  <c r="D22" i="28" a="1"/>
  <c r="D22" i="28" s="1"/>
  <c r="H22" i="28" a="1"/>
  <c r="H22" i="28" s="1"/>
  <c r="I22" i="28" a="1"/>
  <c r="I22" i="28" s="1"/>
  <c r="G22" i="28" a="1"/>
  <c r="G22" i="28" s="1"/>
  <c r="A24" i="28" l="1"/>
  <c r="E23" i="28" a="1"/>
  <c r="E23" i="28" s="1"/>
  <c r="H23" i="28" a="1"/>
  <c r="H23" i="28" s="1"/>
  <c r="I23" i="28" a="1"/>
  <c r="I23" i="28" s="1"/>
  <c r="D23" i="28" a="1"/>
  <c r="D23" i="28" s="1"/>
  <c r="F23" i="28" a="1"/>
  <c r="F23" i="28" s="1"/>
  <c r="G23" i="28" a="1"/>
  <c r="G23" i="28" s="1"/>
  <c r="A25" i="28" l="1"/>
  <c r="E24" i="28" a="1"/>
  <c r="E24" i="28" s="1"/>
  <c r="F24" i="28" a="1"/>
  <c r="F24" i="28" s="1"/>
  <c r="D24" i="28" a="1"/>
  <c r="D24" i="28" s="1"/>
  <c r="H24" i="28" a="1"/>
  <c r="H24" i="28" s="1"/>
  <c r="I24" i="28" a="1"/>
  <c r="I24" i="28" s="1"/>
  <c r="G24" i="28" a="1"/>
  <c r="G24" i="28" s="1"/>
  <c r="A26" i="28" l="1"/>
  <c r="H25" i="28" a="1"/>
  <c r="H25" i="28" s="1"/>
  <c r="F25" i="28" a="1"/>
  <c r="F25" i="28" s="1"/>
  <c r="E25" i="28" a="1"/>
  <c r="E25" i="28" s="1"/>
  <c r="D25" i="28" a="1"/>
  <c r="D25" i="28" s="1"/>
  <c r="I25" i="28" a="1"/>
  <c r="I25" i="28" s="1"/>
  <c r="G25" i="28" a="1"/>
  <c r="G25" i="28" s="1"/>
  <c r="I26" i="28" l="1" a="1"/>
  <c r="I26" i="28" s="1"/>
  <c r="E26" i="28" a="1"/>
  <c r="E26" i="28" s="1"/>
  <c r="G26" i="28" a="1"/>
  <c r="G26" i="28" s="1"/>
  <c r="G27" i="28" s="1"/>
  <c r="H26" i="28" a="1"/>
  <c r="H26" i="28" s="1"/>
  <c r="D26" i="28" a="1"/>
  <c r="D26" i="28" s="1"/>
  <c r="F26" i="28" a="1"/>
  <c r="F26" i="2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Viet Rau JSC Viet Rau</author>
  </authors>
  <commentList>
    <comment ref="K51" authorId="0" shapeId="0" xr:uid="{76EFB704-7EAD-44DB-8BC0-5871B3E54A5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bắt đầu tăng giá từ chuyến MXC 480, tăng 20%</t>
        </r>
      </text>
    </comment>
    <comment ref="C320" authorId="1" shapeId="0" xr:uid="{C3F2E5B1-3523-455A-B652-69FD836C7DB6}">
      <text>
        <r>
          <rPr>
            <sz val="11"/>
            <color theme="1"/>
            <rFont val="Calibri"/>
            <charset val="134"/>
            <scheme val="minor"/>
          </rPr>
          <t>Viet Rau JSC Viet Rau:
PLU cũ: 52794</t>
        </r>
      </text>
    </comment>
    <comment ref="C321" authorId="1" shapeId="0" xr:uid="{7E041D9C-2A04-40A3-A061-A85C77601CB5}">
      <text>
        <r>
          <rPr>
            <sz val="11"/>
            <color theme="1"/>
            <rFont val="Calibri"/>
            <charset val="134"/>
            <scheme val="minor"/>
          </rPr>
          <t>Viet Rau JSC Viet Rau:
PLU cũ: 52819</t>
        </r>
      </text>
    </comment>
    <comment ref="C329" authorId="1" shapeId="0" xr:uid="{D68F2767-6959-420E-B91F-3A895A925075}">
      <text>
        <r>
          <rPr>
            <sz val="11"/>
            <color theme="1"/>
            <rFont val="Calibri"/>
            <charset val="134"/>
            <scheme val="minor"/>
          </rPr>
          <t>Viet Rau JSC Viet Rau:
PLU cũ: 52836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<sst xmlns="http://schemas.openxmlformats.org/spreadsheetml/2006/main" count="12732" uniqueCount="4712">
  <si>
    <t>AWLU</t>
  </si>
  <si>
    <t>AWSG</t>
  </si>
  <si>
    <t>AWWT</t>
  </si>
  <si>
    <t>AWZH</t>
  </si>
  <si>
    <t>BSM</t>
  </si>
  <si>
    <t>DNA</t>
  </si>
  <si>
    <t>KH</t>
  </si>
  <si>
    <t>MKVD</t>
  </si>
  <si>
    <t>TIỆM CŨ</t>
  </si>
  <si>
    <t>MKFR</t>
  </si>
  <si>
    <t>TIỆM MỚI</t>
  </si>
  <si>
    <t>MLT</t>
  </si>
  <si>
    <t>NAM1</t>
  </si>
  <si>
    <t>SD</t>
  </si>
  <si>
    <t>NAM 1 ( Tắc )</t>
  </si>
  <si>
    <t>NAM2ZH</t>
  </si>
  <si>
    <t>THỊNH</t>
  </si>
  <si>
    <t>ACH BERN</t>
  </si>
  <si>
    <t>TH</t>
  </si>
  <si>
    <t>NGAM</t>
  </si>
  <si>
    <t>SCH</t>
  </si>
  <si>
    <t>SKU</t>
  </si>
  <si>
    <t>Bar code</t>
  </si>
  <si>
    <t>PLU</t>
  </si>
  <si>
    <t>Mã Đối tượng</t>
  </si>
  <si>
    <t>Tên thành phẩm</t>
  </si>
  <si>
    <t>Tên tiếng anh</t>
  </si>
  <si>
    <t>Tên tiếng</t>
  </si>
  <si>
    <t>Packing</t>
  </si>
  <si>
    <t>Botanical name</t>
  </si>
  <si>
    <t>Packing2</t>
  </si>
  <si>
    <t>Giá CNF (CHF/Kg)</t>
  </si>
  <si>
    <t>Bar code EAN13</t>
  </si>
  <si>
    <t>Art.Nr</t>
  </si>
  <si>
    <t>GGN</t>
  </si>
  <si>
    <t>893619128761</t>
  </si>
  <si>
    <t>101003</t>
  </si>
  <si>
    <t>Cà pháo Thái 200 gr</t>
  </si>
  <si>
    <t>Green Eggplant 200 gr</t>
  </si>
  <si>
    <t>Green Eggplant</t>
  </si>
  <si>
    <t>Kg</t>
  </si>
  <si>
    <t>Solanum melongena</t>
  </si>
  <si>
    <t>200 gr</t>
  </si>
  <si>
    <t>761</t>
  </si>
  <si>
    <t>4063061658494</t>
  </si>
  <si>
    <t>101</t>
  </si>
  <si>
    <t>893619128797</t>
  </si>
  <si>
    <t>101007</t>
  </si>
  <si>
    <t>Cà pháo Thái 1 kg</t>
  </si>
  <si>
    <t>Green Eggplant 1 kg</t>
  </si>
  <si>
    <t>1 kg</t>
  </si>
  <si>
    <t>797</t>
  </si>
  <si>
    <t>893619128798</t>
  </si>
  <si>
    <t>51929</t>
  </si>
  <si>
    <t>101002</t>
  </si>
  <si>
    <t>Cà pháo Thái 500 gr</t>
  </si>
  <si>
    <t>Green Eggplant 500 gr</t>
  </si>
  <si>
    <t>500 gr</t>
  </si>
  <si>
    <t>8936191287987</t>
  </si>
  <si>
    <t>798</t>
  </si>
  <si>
    <t>111</t>
  </si>
  <si>
    <t>893619128111</t>
  </si>
  <si>
    <t>51716</t>
  </si>
  <si>
    <t>111001</t>
  </si>
  <si>
    <t>Ớt hiểm đỏ 100 gr</t>
  </si>
  <si>
    <t>Venus Chili 100 gr</t>
  </si>
  <si>
    <t>Venus Chili</t>
  </si>
  <si>
    <t>Capsicum annuum L.</t>
  </si>
  <si>
    <t>100 gr</t>
  </si>
  <si>
    <t>8936191281114</t>
  </si>
  <si>
    <t>116</t>
  </si>
  <si>
    <t>893619128116</t>
  </si>
  <si>
    <t>51717</t>
  </si>
  <si>
    <t>116001</t>
  </si>
  <si>
    <t>Ớt hiểm xanh 100 gr</t>
  </si>
  <si>
    <t>Green Venus Chili 100 gr</t>
  </si>
  <si>
    <t>Green Venus Chili</t>
  </si>
  <si>
    <t>8936191281169</t>
  </si>
  <si>
    <t>119</t>
  </si>
  <si>
    <t>893619128119</t>
  </si>
  <si>
    <t>51738</t>
  </si>
  <si>
    <t>119001</t>
  </si>
  <si>
    <t>Ớt đỏ khô 100 gr</t>
  </si>
  <si>
    <t>Dried chili 100 gr</t>
  </si>
  <si>
    <t>Dried chili</t>
  </si>
  <si>
    <t>8936191281190</t>
  </si>
  <si>
    <t/>
  </si>
  <si>
    <t>120</t>
  </si>
  <si>
    <t>893619128120</t>
  </si>
  <si>
    <t>120001</t>
  </si>
  <si>
    <t>Ớt hiểm xanh không cuống 100 gr</t>
  </si>
  <si>
    <t>Green venus chili 100 gr</t>
  </si>
  <si>
    <t>Green venus chili</t>
  </si>
  <si>
    <t>8936191281206</t>
  </si>
  <si>
    <t>121</t>
  </si>
  <si>
    <t>893619128121</t>
  </si>
  <si>
    <t>121010</t>
  </si>
  <si>
    <t>Đu đủ weight</t>
  </si>
  <si>
    <t>Papaya weight</t>
  </si>
  <si>
    <t>Papaya</t>
  </si>
  <si>
    <t>Carica papaya L.</t>
  </si>
  <si>
    <t>weight</t>
  </si>
  <si>
    <t>8936191281213</t>
  </si>
  <si>
    <t>131</t>
  </si>
  <si>
    <t>893619128131</t>
  </si>
  <si>
    <t>51707</t>
  </si>
  <si>
    <t>131001</t>
  </si>
  <si>
    <t>Ngò gai 100 gr</t>
  </si>
  <si>
    <t>Culantro 100 gr</t>
  </si>
  <si>
    <t>Culantro</t>
  </si>
  <si>
    <t>Eryngium foetidum</t>
  </si>
  <si>
    <t>8936191281312</t>
  </si>
  <si>
    <t>132</t>
  </si>
  <si>
    <t>893619128106</t>
  </si>
  <si>
    <t>51708</t>
  </si>
  <si>
    <t>132001</t>
  </si>
  <si>
    <t>Ngò rí 100 gr</t>
  </si>
  <si>
    <t>Coriander 100 gr</t>
  </si>
  <si>
    <t>Coriander</t>
  </si>
  <si>
    <t>Coriandrum sativum L.</t>
  </si>
  <si>
    <t>8936191281060</t>
  </si>
  <si>
    <t>106</t>
  </si>
  <si>
    <t>893619128737</t>
  </si>
  <si>
    <t>132009</t>
  </si>
  <si>
    <t>Ngò rí 80 gr</t>
  </si>
  <si>
    <t>Coriander 80 gr</t>
  </si>
  <si>
    <t>80 gr</t>
  </si>
  <si>
    <t>737</t>
  </si>
  <si>
    <t>893619128132</t>
  </si>
  <si>
    <t>132012</t>
  </si>
  <si>
    <t>Ngò rí 50 gr</t>
  </si>
  <si>
    <t>Coriander 50 gr</t>
  </si>
  <si>
    <t>50 gr</t>
  </si>
  <si>
    <t>8936191281329</t>
  </si>
  <si>
    <t>133</t>
  </si>
  <si>
    <t>893619128133</t>
  </si>
  <si>
    <t>52873</t>
  </si>
  <si>
    <t>133001</t>
  </si>
  <si>
    <t>Ngò om 100 gr</t>
  </si>
  <si>
    <t>Rice Paddy Herb 100 gr</t>
  </si>
  <si>
    <t>Rice Paddy Herb</t>
  </si>
  <si>
    <t>Limnophila aromatica</t>
  </si>
  <si>
    <t>8936191281336</t>
  </si>
  <si>
    <t>141</t>
  </si>
  <si>
    <t>893619128756</t>
  </si>
  <si>
    <t>51698</t>
  </si>
  <si>
    <t>141006</t>
  </si>
  <si>
    <t>Cải ngọt 250 gr</t>
  </si>
  <si>
    <t>Celery Cabbage 250 gr</t>
  </si>
  <si>
    <t>Celery Cabbage</t>
  </si>
  <si>
    <t>Brassica integrifolia</t>
  </si>
  <si>
    <t>250 gr</t>
  </si>
  <si>
    <t>8936191287567</t>
  </si>
  <si>
    <t>756</t>
  </si>
  <si>
    <t>142</t>
  </si>
  <si>
    <t>893619128888</t>
  </si>
  <si>
    <t>51700</t>
  </si>
  <si>
    <t>142006</t>
  </si>
  <si>
    <t>Cải thìa 250 gr</t>
  </si>
  <si>
    <t>Bok Choi 250 gr</t>
  </si>
  <si>
    <t>Bok Choi</t>
  </si>
  <si>
    <t>Brassica chinensis L.</t>
  </si>
  <si>
    <t>8936191288885</t>
  </si>
  <si>
    <t>888</t>
  </si>
  <si>
    <t>143</t>
  </si>
  <si>
    <t>893619128738</t>
  </si>
  <si>
    <t>51697</t>
  </si>
  <si>
    <t>143005</t>
  </si>
  <si>
    <t>Cải bẹ xanh 300 gr</t>
  </si>
  <si>
    <t>Chinese Mustard 300 gr</t>
  </si>
  <si>
    <t>Chinese Mustard</t>
  </si>
  <si>
    <t>Brassica juncea</t>
  </si>
  <si>
    <t>300 gr</t>
  </si>
  <si>
    <t>8936191287383</t>
  </si>
  <si>
    <t>738</t>
  </si>
  <si>
    <t>144</t>
  </si>
  <si>
    <t>893619128754</t>
  </si>
  <si>
    <t>51699</t>
  </si>
  <si>
    <t>144006</t>
  </si>
  <si>
    <t>Cải rổ 250 gr</t>
  </si>
  <si>
    <t>Chinese Kale 250 gr</t>
  </si>
  <si>
    <t>Chinese Kale</t>
  </si>
  <si>
    <t>Brassica oleracea var viridis</t>
  </si>
  <si>
    <t>8936191287543</t>
  </si>
  <si>
    <t>754</t>
  </si>
  <si>
    <t>148</t>
  </si>
  <si>
    <t>893619128148</t>
  </si>
  <si>
    <t>148003</t>
  </si>
  <si>
    <t>Tần ô (cải cúc) 200 gr</t>
  </si>
  <si>
    <t>Crown Daisy 200 gr</t>
  </si>
  <si>
    <t>Crown Daisy</t>
  </si>
  <si>
    <r>
      <rPr>
        <sz val="12"/>
        <color rgb="FF000000"/>
        <rFont val="Times New Roman"/>
      </rPr>
      <t>Chrysanthemum coronarium L</t>
    </r>
    <r>
      <rPr>
        <sz val="14"/>
        <color rgb="FF001D35"/>
        <rFont val="Google Sans"/>
      </rPr>
      <t>.</t>
    </r>
  </si>
  <si>
    <t>8936191281480</t>
  </si>
  <si>
    <t>Tần ô (cải cúc) 100 gr</t>
  </si>
  <si>
    <t>Crown Daisy 100 gr</t>
  </si>
  <si>
    <t>151</t>
  </si>
  <si>
    <t>893619128744</t>
  </si>
  <si>
    <t>51706</t>
  </si>
  <si>
    <t>151005</t>
  </si>
  <si>
    <t>Mồng tơi 300 gr</t>
  </si>
  <si>
    <t>Ceylon Spinach 300 gr</t>
  </si>
  <si>
    <t>Ceylon Spinach</t>
  </si>
  <si>
    <t>Basella rubra</t>
  </si>
  <si>
    <t>8936191287444</t>
  </si>
  <si>
    <t>744</t>
  </si>
  <si>
    <t>161</t>
  </si>
  <si>
    <t>893619128161</t>
  </si>
  <si>
    <t>51709</t>
  </si>
  <si>
    <t>161003</t>
  </si>
  <si>
    <t>Rau muống 200 gr</t>
  </si>
  <si>
    <t>Morning Glory 200 gr</t>
  </si>
  <si>
    <t>Morning Glory</t>
  </si>
  <si>
    <t>Ipomoea aquatica</t>
  </si>
  <si>
    <t>8936191281619</t>
  </si>
  <si>
    <t>171</t>
  </si>
  <si>
    <t>893619128171</t>
  </si>
  <si>
    <t>51705</t>
  </si>
  <si>
    <t>171001</t>
  </si>
  <si>
    <t>Lá quế 100 gr</t>
  </si>
  <si>
    <t>Basil Leaf 100 gr</t>
  </si>
  <si>
    <t>Basil Leaf</t>
  </si>
  <si>
    <t>Ocium basilicum L.</t>
  </si>
  <si>
    <t>8936191281718</t>
  </si>
  <si>
    <t>172</t>
  </si>
  <si>
    <t>893619128172</t>
  </si>
  <si>
    <t>51704</t>
  </si>
  <si>
    <t>172001</t>
  </si>
  <si>
    <t>Hương nhu 100 gr</t>
  </si>
  <si>
    <t>Holy Basil Leaf 100 gr</t>
  </si>
  <si>
    <t>Holy Basil Leaf</t>
  </si>
  <si>
    <t>Ocimum sanctum</t>
  </si>
  <si>
    <t>8936191281725</t>
  </si>
  <si>
    <t>181</t>
  </si>
  <si>
    <t>893619128736</t>
  </si>
  <si>
    <t>51702</t>
  </si>
  <si>
    <t>181001</t>
  </si>
  <si>
    <t>Hành lá 100 gr</t>
  </si>
  <si>
    <t>Welsh Onion 100 gr</t>
  </si>
  <si>
    <t>Welsh Onion</t>
  </si>
  <si>
    <t>Allium fistulosum</t>
  </si>
  <si>
    <t>8936191287369</t>
  </si>
  <si>
    <t>736</t>
  </si>
  <si>
    <t>893619128181</t>
  </si>
  <si>
    <t>181003</t>
  </si>
  <si>
    <t>Hành lá 200 gr</t>
  </si>
  <si>
    <t>Welsh Onion 200 gr</t>
  </si>
  <si>
    <t>8936191281817</t>
  </si>
  <si>
    <t>191</t>
  </si>
  <si>
    <t>893619128191</t>
  </si>
  <si>
    <t>51722</t>
  </si>
  <si>
    <t>191001</t>
  </si>
  <si>
    <t>Thì là 100 gr</t>
  </si>
  <si>
    <t>Dill 100 gr</t>
  </si>
  <si>
    <t>Dill</t>
  </si>
  <si>
    <t>Anethum graveolens</t>
  </si>
  <si>
    <t>8936191281916</t>
  </si>
  <si>
    <t>201</t>
  </si>
  <si>
    <t>893619128201</t>
  </si>
  <si>
    <t>51703</t>
  </si>
  <si>
    <t>201001</t>
  </si>
  <si>
    <t>Hẹ lá 100 gr</t>
  </si>
  <si>
    <t>Guichai Leaf 100 gr</t>
  </si>
  <si>
    <t>Guichai Leaf</t>
  </si>
  <si>
    <t>Allium tuberosum L.</t>
  </si>
  <si>
    <t>8936191282012</t>
  </si>
  <si>
    <t>893619128740</t>
  </si>
  <si>
    <t>201003</t>
  </si>
  <si>
    <t>Hẹ lá 200 gr</t>
  </si>
  <si>
    <t>Guichai Leaf 200 gr</t>
  </si>
  <si>
    <t>8936191287406</t>
  </si>
  <si>
    <t>740</t>
  </si>
  <si>
    <t>211</t>
  </si>
  <si>
    <t>893619128211</t>
  </si>
  <si>
    <t>51723</t>
  </si>
  <si>
    <t>211001</t>
  </si>
  <si>
    <t>Kinh giới 100 gr</t>
  </si>
  <si>
    <t>Coks Comb Leaf 100 gr</t>
  </si>
  <si>
    <t>Coks Comb Leaf</t>
  </si>
  <si>
    <t>Elsholtzia ciliata</t>
  </si>
  <si>
    <t>8936191282111</t>
  </si>
  <si>
    <t>893619128395</t>
  </si>
  <si>
    <t>211012</t>
  </si>
  <si>
    <t>Kinh giới 50 gr</t>
  </si>
  <si>
    <t>Coks Comb Leaf 50 gr</t>
  </si>
  <si>
    <t>8936191283958</t>
  </si>
  <si>
    <t>395</t>
  </si>
  <si>
    <t>221</t>
  </si>
  <si>
    <t>893619128221</t>
  </si>
  <si>
    <t>52509</t>
  </si>
  <si>
    <t>221001</t>
  </si>
  <si>
    <t>Tía tô 100 gr</t>
  </si>
  <si>
    <t>Perilla Leaf 100 gr</t>
  </si>
  <si>
    <t>Perilla Leaf</t>
  </si>
  <si>
    <t>Perilla frutescens</t>
  </si>
  <si>
    <t>8936191282210</t>
  </si>
  <si>
    <t>231</t>
  </si>
  <si>
    <t>893619128231</t>
  </si>
  <si>
    <t>52833</t>
  </si>
  <si>
    <t>231003</t>
  </si>
  <si>
    <t>Cần nước 200 gr</t>
  </si>
  <si>
    <t>Water Celery 200 gr</t>
  </si>
  <si>
    <t>Water Celery</t>
  </si>
  <si>
    <t>Oenanthe javanica</t>
  </si>
  <si>
    <t>8936191282319</t>
  </si>
  <si>
    <t>232</t>
  </si>
  <si>
    <t>893619128232</t>
  </si>
  <si>
    <t>51701</t>
  </si>
  <si>
    <t>232001</t>
  </si>
  <si>
    <t>Cần tây 100 gr</t>
  </si>
  <si>
    <t>Chinese Cellery 100 gr</t>
  </si>
  <si>
    <t>Chinese Cellery</t>
  </si>
  <si>
    <t>Apium graveolens L.</t>
  </si>
  <si>
    <t>8936191282326</t>
  </si>
  <si>
    <t>241</t>
  </si>
  <si>
    <t>893619128241</t>
  </si>
  <si>
    <t>241001</t>
  </si>
  <si>
    <t>Rau đay 100 gr</t>
  </si>
  <si>
    <t>Jew's Mallow 100 gr</t>
  </si>
  <si>
    <t>Jew's Mallow</t>
  </si>
  <si>
    <t>Corchrus olitorius L.</t>
  </si>
  <si>
    <t>8936191282418</t>
  </si>
  <si>
    <t>893619128746</t>
  </si>
  <si>
    <t>241003</t>
  </si>
  <si>
    <t>Rau đay 200 gr</t>
  </si>
  <si>
    <t>Jew's Mallow 200 gr</t>
  </si>
  <si>
    <t>8936191287468</t>
  </si>
  <si>
    <t>746</t>
  </si>
  <si>
    <t>242</t>
  </si>
  <si>
    <t>893619128992</t>
  </si>
  <si>
    <t>242145</t>
  </si>
  <si>
    <t>Rau ngót (Bồ ngót) 400 gr</t>
  </si>
  <si>
    <t>Katuk 400 gr</t>
  </si>
  <si>
    <t>Katuk</t>
  </si>
  <si>
    <t>Sauropus androgynus</t>
  </si>
  <si>
    <t>400 gr</t>
  </si>
  <si>
    <t>8936191289929</t>
  </si>
  <si>
    <t>992</t>
  </si>
  <si>
    <t>893619128242</t>
  </si>
  <si>
    <t>242003</t>
  </si>
  <si>
    <t>Rau ngót (Bồ ngót) 200 gr</t>
  </si>
  <si>
    <t>Katuk 200 gr</t>
  </si>
  <si>
    <t>8936191282425</t>
  </si>
  <si>
    <t>243</t>
  </si>
  <si>
    <t>893619128243</t>
  </si>
  <si>
    <t>243003</t>
  </si>
  <si>
    <t>Rau nhút 200 gr</t>
  </si>
  <si>
    <t>Water Mimosa 200 gr</t>
  </si>
  <si>
    <t>Water Mimosa</t>
  </si>
  <si>
    <t>Neptunia oleracea</t>
  </si>
  <si>
    <t>8936191282432</t>
  </si>
  <si>
    <t>251</t>
  </si>
  <si>
    <t>893619128251</t>
  </si>
  <si>
    <t>251003</t>
  </si>
  <si>
    <t>Rau dền đỏ 200 gr</t>
  </si>
  <si>
    <t>Red Leaf Amaranth 200 gr</t>
  </si>
  <si>
    <t>Red Leaf Amaranth</t>
  </si>
  <si>
    <t>Amaranthus tricolor L.</t>
  </si>
  <si>
    <t>8936191282517</t>
  </si>
  <si>
    <t>252</t>
  </si>
  <si>
    <t>893619128252</t>
  </si>
  <si>
    <t>252003</t>
  </si>
  <si>
    <t>Rau dền xanh 200 gr</t>
  </si>
  <si>
    <t>Local White Amaranth 200 gr</t>
  </si>
  <si>
    <t>Local White Amaranth</t>
  </si>
  <si>
    <t>Amaranthus viridis L.</t>
  </si>
  <si>
    <t>8936191282524</t>
  </si>
  <si>
    <t>261</t>
  </si>
  <si>
    <t>893619128749</t>
  </si>
  <si>
    <t>51713</t>
  </si>
  <si>
    <t>261005</t>
  </si>
  <si>
    <t>Đậu đũa 300 gr</t>
  </si>
  <si>
    <t>Yardlong Bean 300 gr</t>
  </si>
  <si>
    <t>Yardlong Bean</t>
  </si>
  <si>
    <t>Vigna unguiculata subsp. sesquipedalis</t>
  </si>
  <si>
    <t>8936191287499</t>
  </si>
  <si>
    <t>749</t>
  </si>
  <si>
    <t>893619128348</t>
  </si>
  <si>
    <t>261002</t>
  </si>
  <si>
    <t>Đậu đũa 500 gr</t>
  </si>
  <si>
    <t>Yardlong Bean 500 gr</t>
  </si>
  <si>
    <t>8936191283484</t>
  </si>
  <si>
    <t>348</t>
  </si>
  <si>
    <t>262</t>
  </si>
  <si>
    <t>893619128262</t>
  </si>
  <si>
    <t>262001</t>
  </si>
  <si>
    <t>Đậu rồng 100 gr</t>
  </si>
  <si>
    <t>Winged Bean 100 gr</t>
  </si>
  <si>
    <t>Winged Bean</t>
  </si>
  <si>
    <t>Psophocarpus tetragonolubus L.</t>
  </si>
  <si>
    <t>8936191282623</t>
  </si>
  <si>
    <t>893619128239</t>
  </si>
  <si>
    <t>262003</t>
  </si>
  <si>
    <t>Đậu rồng 200 gr</t>
  </si>
  <si>
    <t>Winged Bean 200 gr</t>
  </si>
  <si>
    <t>8936191282395</t>
  </si>
  <si>
    <t>239</t>
  </si>
  <si>
    <t>271</t>
  </si>
  <si>
    <t>893619128271</t>
  </si>
  <si>
    <t>51715</t>
  </si>
  <si>
    <t>271010</t>
  </si>
  <si>
    <t>Mướp hương weight</t>
  </si>
  <si>
    <t>Round Luffa weight</t>
  </si>
  <si>
    <t>Round Luffa</t>
  </si>
  <si>
    <t>Luffa cylindrica L.</t>
  </si>
  <si>
    <t>8936191282715</t>
  </si>
  <si>
    <t>272</t>
  </si>
  <si>
    <t>893619128272</t>
  </si>
  <si>
    <t>52476</t>
  </si>
  <si>
    <t>272010</t>
  </si>
  <si>
    <t>Mướp khía weight</t>
  </si>
  <si>
    <t>Sikwa weight</t>
  </si>
  <si>
    <t>Sikwa</t>
  </si>
  <si>
    <t>Luffa acutangula (L.) Roxb.</t>
  </si>
  <si>
    <t>8936191282722</t>
  </si>
  <si>
    <t>281</t>
  </si>
  <si>
    <t>893619128281</t>
  </si>
  <si>
    <t>281010</t>
  </si>
  <si>
    <t>Khổ qua weight</t>
  </si>
  <si>
    <t>Bitter Melon weight</t>
  </si>
  <si>
    <t>Bitter Melon</t>
  </si>
  <si>
    <t>Momordica charantia</t>
  </si>
  <si>
    <t>8936191282814</t>
  </si>
  <si>
    <t>291</t>
  </si>
  <si>
    <t>893619128291</t>
  </si>
  <si>
    <t>51726</t>
  </si>
  <si>
    <t>291010</t>
  </si>
  <si>
    <t>Bí đao chanh weight</t>
  </si>
  <si>
    <t>Winter Melon weight</t>
  </si>
  <si>
    <t>Winter Melon</t>
  </si>
  <si>
    <t>Benincasia hispida</t>
  </si>
  <si>
    <t>8936191282913</t>
  </si>
  <si>
    <t>292</t>
  </si>
  <si>
    <t>893619128292</t>
  </si>
  <si>
    <t>51911</t>
  </si>
  <si>
    <t>292010</t>
  </si>
  <si>
    <t>Bí đỏ weight</t>
  </si>
  <si>
    <t>Pumpkin weight</t>
  </si>
  <si>
    <t>Pumpkin</t>
  </si>
  <si>
    <t>Cucurbita maxima</t>
  </si>
  <si>
    <t>8936191282920</t>
  </si>
  <si>
    <t>311</t>
  </si>
  <si>
    <t>893619128735</t>
  </si>
  <si>
    <t>51696</t>
  </si>
  <si>
    <t>311001</t>
  </si>
  <si>
    <t>Bắp non 100 gr</t>
  </si>
  <si>
    <t>Baby Corn 100 gr</t>
  </si>
  <si>
    <t>Baby Corn</t>
  </si>
  <si>
    <t>Zea mays L.</t>
  </si>
  <si>
    <t>8936191287352</t>
  </si>
  <si>
    <t>735</t>
  </si>
  <si>
    <t>320</t>
  </si>
  <si>
    <t>893619128320</t>
  </si>
  <si>
    <t>320001</t>
  </si>
  <si>
    <t>Lá dứa 100 gr</t>
  </si>
  <si>
    <t>Pandan Leaf 100 gr</t>
  </si>
  <si>
    <t>Pandan Leaf</t>
  </si>
  <si>
    <t>Pandanus amaryllifolius</t>
  </si>
  <si>
    <t>8936191283200</t>
  </si>
  <si>
    <t>893619128742</t>
  </si>
  <si>
    <t>320003</t>
  </si>
  <si>
    <t>Lá dứa 200 gr</t>
  </si>
  <si>
    <t>Pandan Leaf 200 gr</t>
  </si>
  <si>
    <t>8936191287420</t>
  </si>
  <si>
    <t>742</t>
  </si>
  <si>
    <t>321</t>
  </si>
  <si>
    <t>893619128321</t>
  </si>
  <si>
    <t>51752</t>
  </si>
  <si>
    <t>321003</t>
  </si>
  <si>
    <t>Bạc hà 200 gr</t>
  </si>
  <si>
    <t>Galadium 200 gr</t>
  </si>
  <si>
    <t>Galadium</t>
  </si>
  <si>
    <t>Alocasia odora</t>
  </si>
  <si>
    <t>8936191283217</t>
  </si>
  <si>
    <t>322</t>
  </si>
  <si>
    <t>893619128322</t>
  </si>
  <si>
    <t>322003</t>
  </si>
  <si>
    <t>Rau đắng 200 gr</t>
  </si>
  <si>
    <t>Rau Dang 200 gr</t>
  </si>
  <si>
    <t>Rau Dang</t>
  </si>
  <si>
    <t>Bacopa monnieri</t>
  </si>
  <si>
    <t>8936191283224</t>
  </si>
  <si>
    <t>893619128806</t>
  </si>
  <si>
    <t>322001</t>
  </si>
  <si>
    <t>Rau đắng 100 gr</t>
  </si>
  <si>
    <t>Rau Dang 100 gr</t>
  </si>
  <si>
    <t>8936191288069</t>
  </si>
  <si>
    <t>806</t>
  </si>
  <si>
    <t>323</t>
  </si>
  <si>
    <t>893619128323</t>
  </si>
  <si>
    <t>52872</t>
  </si>
  <si>
    <t>323001</t>
  </si>
  <si>
    <t>Dấp cá 100 gr</t>
  </si>
  <si>
    <t>Fish Herb 100 gr</t>
  </si>
  <si>
    <t>Fish Herb</t>
  </si>
  <si>
    <t>Houttuynia cordata Thunb.</t>
  </si>
  <si>
    <t>8936191283231</t>
  </si>
  <si>
    <t>324</t>
  </si>
  <si>
    <t>893619128324</t>
  </si>
  <si>
    <t>52837</t>
  </si>
  <si>
    <t>324001</t>
  </si>
  <si>
    <t>Lá lốt 100 gr</t>
  </si>
  <si>
    <t>Cha Plu Leaves 100 gr</t>
  </si>
  <si>
    <t>Cha Plu Leaves</t>
  </si>
  <si>
    <t>Piper sarmentosum Roxb.</t>
  </si>
  <si>
    <t>8936191283248</t>
  </si>
  <si>
    <t>325</t>
  </si>
  <si>
    <t>893619128325</t>
  </si>
  <si>
    <t>51724</t>
  </si>
  <si>
    <t>325001</t>
  </si>
  <si>
    <t>Sả tươi 100 gr</t>
  </si>
  <si>
    <t>Lemon Grass 100 gr</t>
  </si>
  <si>
    <t>Lemon Grass</t>
  </si>
  <si>
    <t>Cymbopogon citratus</t>
  </si>
  <si>
    <t>8936191283255</t>
  </si>
  <si>
    <t>326</t>
  </si>
  <si>
    <t>893619128326</t>
  </si>
  <si>
    <t>326001</t>
  </si>
  <si>
    <t>Bông thiên lý 100 gr</t>
  </si>
  <si>
    <t>Tonkin Creeper 100 gr</t>
  </si>
  <si>
    <t>Tonkin Creeper</t>
  </si>
  <si>
    <t>Telosma cordata</t>
  </si>
  <si>
    <t>8936191283262</t>
  </si>
  <si>
    <t>327</t>
  </si>
  <si>
    <t>893619128327</t>
  </si>
  <si>
    <t>327001</t>
  </si>
  <si>
    <t>Đọt rau lang 100 gr</t>
  </si>
  <si>
    <t>Batata Leaf 100 gr</t>
  </si>
  <si>
    <t>Batata Leaf</t>
  </si>
  <si>
    <t>Ipomoea batatas L.</t>
  </si>
  <si>
    <t>8936191283279</t>
  </si>
  <si>
    <t>893619128757</t>
  </si>
  <si>
    <t>327003</t>
  </si>
  <si>
    <t>Đọt rau lang 200 gr</t>
  </si>
  <si>
    <t>Batata Leaf 200 gr</t>
  </si>
  <si>
    <t>8936191287574</t>
  </si>
  <si>
    <t>757</t>
  </si>
  <si>
    <t>328</t>
  </si>
  <si>
    <t>893619128328</t>
  </si>
  <si>
    <t>51859</t>
  </si>
  <si>
    <t>328001</t>
  </si>
  <si>
    <t>Húng lủi 100 gr</t>
  </si>
  <si>
    <t>Mint Leaf 100 gr</t>
  </si>
  <si>
    <t>Mint Leaf</t>
  </si>
  <si>
    <t>Mentha aquatica</t>
  </si>
  <si>
    <t>8936191283286</t>
  </si>
  <si>
    <t>893619128394</t>
  </si>
  <si>
    <t>328012</t>
  </si>
  <si>
    <t>Húng lủi 50 gr</t>
  </si>
  <si>
    <t>Mint Leaf 50 gr</t>
  </si>
  <si>
    <t>8936191283941</t>
  </si>
  <si>
    <t>394</t>
  </si>
  <si>
    <t>329</t>
  </si>
  <si>
    <t>893619128329</t>
  </si>
  <si>
    <t>51800</t>
  </si>
  <si>
    <t>329010</t>
  </si>
  <si>
    <t>Nha đam weight</t>
  </si>
  <si>
    <t>Aloe Vera weight</t>
  </si>
  <si>
    <t>Aloe Vera</t>
  </si>
  <si>
    <t>Aloe barbadensis</t>
  </si>
  <si>
    <t>8936191283293</t>
  </si>
  <si>
    <t>331</t>
  </si>
  <si>
    <t>893619128331</t>
  </si>
  <si>
    <t>52875</t>
  </si>
  <si>
    <t>331001</t>
  </si>
  <si>
    <t>Rau răm 100 gr</t>
  </si>
  <si>
    <t>Knotgrass 100 gr</t>
  </si>
  <si>
    <t>Knotgrass</t>
  </si>
  <si>
    <t>Polygonum odoratum</t>
  </si>
  <si>
    <t>8936191283316</t>
  </si>
  <si>
    <t>332</t>
  </si>
  <si>
    <t>893619128867</t>
  </si>
  <si>
    <t>52495</t>
  </si>
  <si>
    <t>332001</t>
  </si>
  <si>
    <t>Lá mơ 100 gr</t>
  </si>
  <si>
    <t>Chinese Fever Vine 100 gr</t>
  </si>
  <si>
    <t>Chinese Fever Vine</t>
  </si>
  <si>
    <t>Paederia lanuginosa</t>
  </si>
  <si>
    <t>8936191288670</t>
  </si>
  <si>
    <t>867</t>
  </si>
  <si>
    <t>341</t>
  </si>
  <si>
    <t>893619128341</t>
  </si>
  <si>
    <t>51745</t>
  </si>
  <si>
    <t>341010</t>
  </si>
  <si>
    <t>Bắp chuối weight</t>
  </si>
  <si>
    <t>Banana Flower weight</t>
  </si>
  <si>
    <t>Banana Flower</t>
  </si>
  <si>
    <t>Musa paradisiaca L.</t>
  </si>
  <si>
    <t>8936191283415</t>
  </si>
  <si>
    <t>344</t>
  </si>
  <si>
    <t>8934804028040</t>
  </si>
  <si>
    <t>53077</t>
  </si>
  <si>
    <t>344020</t>
  </si>
  <si>
    <t>Cà phê hòa tan NESCAFÉ 3in1 Box 320gr</t>
  </si>
  <si>
    <t>Instant Coffee NESCAFÉ 3in1 Box 320gr</t>
  </si>
  <si>
    <t>Instant Coffee NESCAFÉ 3in1 Box</t>
  </si>
  <si>
    <t>Box</t>
  </si>
  <si>
    <t>unknown - không biết</t>
  </si>
  <si>
    <t>Box 320gr</t>
  </si>
  <si>
    <t>89348040280400</t>
  </si>
  <si>
    <t>040</t>
  </si>
  <si>
    <t>346</t>
  </si>
  <si>
    <t>893619128346</t>
  </si>
  <si>
    <t>346010</t>
  </si>
  <si>
    <t>Xoài cát Hòa Lộc weight</t>
  </si>
  <si>
    <t>Hoa Loc Mango weight</t>
  </si>
  <si>
    <t>Hoa Loc Mango</t>
  </si>
  <si>
    <t>Mangifera indica</t>
  </si>
  <si>
    <t>8936191283460</t>
  </si>
  <si>
    <t>351</t>
  </si>
  <si>
    <t>893619128351</t>
  </si>
  <si>
    <t>51746</t>
  </si>
  <si>
    <t>351010</t>
  </si>
  <si>
    <t>Khoai môn weight</t>
  </si>
  <si>
    <t>Taro Root weight</t>
  </si>
  <si>
    <t>Taro Root</t>
  </si>
  <si>
    <t>Colocasia esculenta</t>
  </si>
  <si>
    <t>8936191283514</t>
  </si>
  <si>
    <t>352</t>
  </si>
  <si>
    <t>893619128352</t>
  </si>
  <si>
    <t>52572</t>
  </si>
  <si>
    <t>352336</t>
  </si>
  <si>
    <t>Bánh Orion opera sô-cô-la 336gr</t>
  </si>
  <si>
    <t>Orion Opera Chocolate Cake 336gr</t>
  </si>
  <si>
    <t>Orion Opera Chocolate Cake</t>
  </si>
  <si>
    <t>336gr</t>
  </si>
  <si>
    <t>8936191283521</t>
  </si>
  <si>
    <t>353</t>
  </si>
  <si>
    <t>893619128353</t>
  </si>
  <si>
    <t>353002</t>
  </si>
  <si>
    <t>Nhãn Thái 500 gr</t>
  </si>
  <si>
    <t>Thai Longan 500 gr</t>
  </si>
  <si>
    <t>Thai Longan</t>
  </si>
  <si>
    <t>Dimocarpus longan</t>
  </si>
  <si>
    <t>8936191283538</t>
  </si>
  <si>
    <t>354</t>
  </si>
  <si>
    <t>893619128206</t>
  </si>
  <si>
    <t>354005</t>
  </si>
  <si>
    <t>Trái thanh trà 300 gr</t>
  </si>
  <si>
    <t>Marian mango 300 gr</t>
  </si>
  <si>
    <t>Marian mango</t>
  </si>
  <si>
    <t>Bouea macrophylla</t>
  </si>
  <si>
    <t>8936191282067</t>
  </si>
  <si>
    <t>206</t>
  </si>
  <si>
    <t>357</t>
  </si>
  <si>
    <t>893619128149</t>
  </si>
  <si>
    <t>357357</t>
  </si>
  <si>
    <t>Gừng sấy dẻo sữa ong chúa Bottle 50g</t>
  </si>
  <si>
    <t>Dried Ginger Mix Royal Jelly Bottle 50g</t>
  </si>
  <si>
    <t>Dried Ginger Mix Royal Jelly Bottle</t>
  </si>
  <si>
    <t>Bottle 50g</t>
  </si>
  <si>
    <t>8936191281497</t>
  </si>
  <si>
    <t>149</t>
  </si>
  <si>
    <t>360</t>
  </si>
  <si>
    <t>893619128360</t>
  </si>
  <si>
    <t>51860</t>
  </si>
  <si>
    <t>360001</t>
  </si>
  <si>
    <t>Ớt hiểm đỏ không cuống 100 gr</t>
  </si>
  <si>
    <t>Venus Chili Removed Stems 100 gr</t>
  </si>
  <si>
    <t>Venus Chili Removed Stems</t>
  </si>
  <si>
    <t>8936191283606</t>
  </si>
  <si>
    <t>361</t>
  </si>
  <si>
    <t>893619128361</t>
  </si>
  <si>
    <t>51944</t>
  </si>
  <si>
    <t>361048</t>
  </si>
  <si>
    <t>Bánh Choco-Pie Dưa hấu Box 336g</t>
  </si>
  <si>
    <t>Watermelon Choco Cake Box 336g</t>
  </si>
  <si>
    <t>Watermelon Choco Cake Box</t>
  </si>
  <si>
    <t>Box 336g</t>
  </si>
  <si>
    <t>8936191283613</t>
  </si>
  <si>
    <t>362</t>
  </si>
  <si>
    <t>893619128362</t>
  </si>
  <si>
    <t>51938</t>
  </si>
  <si>
    <t>362023</t>
  </si>
  <si>
    <t>Bánh Pía mè đen sầu riêng trứng Box 540gr</t>
  </si>
  <si>
    <t>Pia cake baleck sesame durian and eggs Box 540gr</t>
  </si>
  <si>
    <t>Pia cake baleck sesame durian and eggs Box</t>
  </si>
  <si>
    <t>Box 540gr</t>
  </si>
  <si>
    <t>8936191283620</t>
  </si>
  <si>
    <t>363</t>
  </si>
  <si>
    <t>893619128145</t>
  </si>
  <si>
    <t>52558</t>
  </si>
  <si>
    <t>363036</t>
  </si>
  <si>
    <t>Bánh tráng mix vị Gói 20g</t>
  </si>
  <si>
    <t>Mixed Rice Paper Gói 20g</t>
  </si>
  <si>
    <t>Mixed Rice Paper Gói</t>
  </si>
  <si>
    <t>Gói 20g</t>
  </si>
  <si>
    <t>8936191281459</t>
  </si>
  <si>
    <t>145</t>
  </si>
  <si>
    <t>365</t>
  </si>
  <si>
    <t>893619128136</t>
  </si>
  <si>
    <t>52574</t>
  </si>
  <si>
    <t>365146</t>
  </si>
  <si>
    <t>Gia vị canh chua 30 gr</t>
  </si>
  <si>
    <t>Sour Soup Seasoning 30 gr</t>
  </si>
  <si>
    <t>Sour Soup Seasoning</t>
  </si>
  <si>
    <t>Pack</t>
  </si>
  <si>
    <t>30 gr</t>
  </si>
  <si>
    <t>8936191281367</t>
  </si>
  <si>
    <t>136</t>
  </si>
  <si>
    <t>366</t>
  </si>
  <si>
    <t>893619128366</t>
  </si>
  <si>
    <t>366002</t>
  </si>
  <si>
    <t>Bánh ướt tươi 500 gr</t>
  </si>
  <si>
    <t>Flat Noodle 500 gr</t>
  </si>
  <si>
    <t>Flat Noodle</t>
  </si>
  <si>
    <t>8936191283668</t>
  </si>
  <si>
    <t>369</t>
  </si>
  <si>
    <t>893619128369</t>
  </si>
  <si>
    <t>369029</t>
  </si>
  <si>
    <t>Hạt điều rang tỏi ớt Box 150 gr</t>
  </si>
  <si>
    <t>Crispy chili with cashew nut Box 150 gr</t>
  </si>
  <si>
    <t>Crispy chili with cashew nut Box</t>
  </si>
  <si>
    <t>Box 150 gr</t>
  </si>
  <si>
    <t>8936191283699</t>
  </si>
  <si>
    <t>370</t>
  </si>
  <si>
    <t>893619128146</t>
  </si>
  <si>
    <t>52637</t>
  </si>
  <si>
    <t>370371</t>
  </si>
  <si>
    <t>Trà sữa Wangcha 3IN1 vị truyền thống PC</t>
  </si>
  <si>
    <t>Wangcha 3 IN 1 Instant Milk Tea PC</t>
  </si>
  <si>
    <t>Wangcha 3 IN 1 Instant Milk Tea</t>
  </si>
  <si>
    <t>PC</t>
  </si>
  <si>
    <t>8936191281466</t>
  </si>
  <si>
    <t>146</t>
  </si>
  <si>
    <t>371</t>
  </si>
  <si>
    <t>893619128147</t>
  </si>
  <si>
    <t>52636</t>
  </si>
  <si>
    <t>371371</t>
  </si>
  <si>
    <t>Trà Sữa Wangcha 3IN1 Vị Mattcha PC</t>
  </si>
  <si>
    <t>Wangcha 3 IN 1 Instant Milk Tea Matcha flavor PC</t>
  </si>
  <si>
    <t>Wangcha 3 IN 1 Instant Milk Tea Matcha flavor</t>
  </si>
  <si>
    <t>8936191281473</t>
  </si>
  <si>
    <t>147</t>
  </si>
  <si>
    <t>372</t>
  </si>
  <si>
    <t>893619128372</t>
  </si>
  <si>
    <t>372009</t>
  </si>
  <si>
    <t>Sốt gia vị bò kho 80 gr</t>
  </si>
  <si>
    <t>Beef Stew Sauce 80 gr</t>
  </si>
  <si>
    <t>Beef Stew Sauce</t>
  </si>
  <si>
    <t>8936191283729</t>
  </si>
  <si>
    <t>893619128350</t>
  </si>
  <si>
    <t>372410</t>
  </si>
  <si>
    <t>Sốt gia vị bò kho 90 gr</t>
  </si>
  <si>
    <t>Beef Stew Sauce 90 gr</t>
  </si>
  <si>
    <t>90 gr</t>
  </si>
  <si>
    <t>8936191283507</t>
  </si>
  <si>
    <t>350</t>
  </si>
  <si>
    <t>373</t>
  </si>
  <si>
    <t>373072</t>
  </si>
  <si>
    <t>Trà Sữa HILLWAY Trân Châu Khoai Môn Hộp 260g</t>
  </si>
  <si>
    <t>HILLWAY Bubble Tea Taro Hộp 260g</t>
  </si>
  <si>
    <t>HILLWAY Bubble Tea Taro Hộp</t>
  </si>
  <si>
    <t>Hộp 260g</t>
  </si>
  <si>
    <t>376</t>
  </si>
  <si>
    <t>893619128376</t>
  </si>
  <si>
    <t>376006</t>
  </si>
  <si>
    <t>Cải ngồng 250 gr</t>
  </si>
  <si>
    <t>Choi Sum 250 gr</t>
  </si>
  <si>
    <t>Choi Sum</t>
  </si>
  <si>
    <t>8936191283767</t>
  </si>
  <si>
    <t>377</t>
  </si>
  <si>
    <t>893619128377</t>
  </si>
  <si>
    <t>377014</t>
  </si>
  <si>
    <t>Đường thốt nốt Box 300gr</t>
  </si>
  <si>
    <t>Palm sugar Box 300gr</t>
  </si>
  <si>
    <t>Palm sugar Box</t>
  </si>
  <si>
    <t>Box 300gr</t>
  </si>
  <si>
    <t>Borassus flabellifer</t>
  </si>
  <si>
    <t>8936191283774</t>
  </si>
  <si>
    <t>378</t>
  </si>
  <si>
    <t>893619128378</t>
  </si>
  <si>
    <t>378001</t>
  </si>
  <si>
    <t>Bột thính gạo 100 gr</t>
  </si>
  <si>
    <t>Powdered grilled rice 100 gr</t>
  </si>
  <si>
    <t>Powdered grilled rice</t>
  </si>
  <si>
    <t>Oryza sativa</t>
  </si>
  <si>
    <t>8936191283781</t>
  </si>
  <si>
    <t>379</t>
  </si>
  <si>
    <t>379041</t>
  </si>
  <si>
    <t>Me vắt 60 gr</t>
  </si>
  <si>
    <t>Wet Tamarind 60 gr</t>
  </si>
  <si>
    <t>Wet Tamarind</t>
  </si>
  <si>
    <t>Tamarindus indica L.</t>
  </si>
  <si>
    <t>60 gr</t>
  </si>
  <si>
    <t>380</t>
  </si>
  <si>
    <t>893619128380</t>
  </si>
  <si>
    <t>380012</t>
  </si>
  <si>
    <t>Tỏi phi 50 gr</t>
  </si>
  <si>
    <t>Fried Garlic 50 gr</t>
  </si>
  <si>
    <t>Fried Garlic</t>
  </si>
  <si>
    <t>Allium sativum</t>
  </si>
  <si>
    <t>8936191283804</t>
  </si>
  <si>
    <t>381</t>
  </si>
  <si>
    <t>893619128381</t>
  </si>
  <si>
    <t>381012</t>
  </si>
  <si>
    <t>Hành phi 50 gr</t>
  </si>
  <si>
    <t>Dried Shallot 50 gr</t>
  </si>
  <si>
    <t>Dried Shallot</t>
  </si>
  <si>
    <t>Allium cepa</t>
  </si>
  <si>
    <t>8936191283811</t>
  </si>
  <si>
    <t>385</t>
  </si>
  <si>
    <t>893619128385</t>
  </si>
  <si>
    <t>385001</t>
  </si>
  <si>
    <t>Gừng thái chỉ 100 gr</t>
  </si>
  <si>
    <t>Sliced Ginger 100 gr</t>
  </si>
  <si>
    <t>Sliced Ginger</t>
  </si>
  <si>
    <t>Zingiber officinale</t>
  </si>
  <si>
    <t>8936191283859</t>
  </si>
  <si>
    <t>386</t>
  </si>
  <si>
    <t>893619128386</t>
  </si>
  <si>
    <t>386003</t>
  </si>
  <si>
    <t>Gừng non 200 gr</t>
  </si>
  <si>
    <t>Young Ginger 200 gr</t>
  </si>
  <si>
    <t>Young Ginger</t>
  </si>
  <si>
    <t>8936191283866</t>
  </si>
  <si>
    <t>389</t>
  </si>
  <si>
    <t>893619128389</t>
  </si>
  <si>
    <t>52700</t>
  </si>
  <si>
    <t>389032</t>
  </si>
  <si>
    <t>Mứt gừng Huế Box 200 gr</t>
  </si>
  <si>
    <t>Huế Sugar-coated Ginger Box 200 gr</t>
  </si>
  <si>
    <t>Huế Sugar-coated Ginger Box</t>
  </si>
  <si>
    <t>Box 200 gr</t>
  </si>
  <si>
    <t>8936191283897</t>
  </si>
  <si>
    <t>392</t>
  </si>
  <si>
    <t>893619128175</t>
  </si>
  <si>
    <t>52693</t>
  </si>
  <si>
    <t>392014</t>
  </si>
  <si>
    <t>Mứt bí Box 300gr</t>
  </si>
  <si>
    <t>Sugar-coated Wintermelon Box 300gr</t>
  </si>
  <si>
    <t>Sugar-coated Wintermelon Box</t>
  </si>
  <si>
    <t>5</t>
  </si>
  <si>
    <t>8936191281756</t>
  </si>
  <si>
    <t>175</t>
  </si>
  <si>
    <t>893619128392</t>
  </si>
  <si>
    <t>392032</t>
  </si>
  <si>
    <t>Mứt bí Box 200 gr</t>
  </si>
  <si>
    <t>Sugar-coated Wintermelon Box 200 gr</t>
  </si>
  <si>
    <t>8936191283927</t>
  </si>
  <si>
    <t>393</t>
  </si>
  <si>
    <t>893619128964</t>
  </si>
  <si>
    <t>393005</t>
  </si>
  <si>
    <t>Củ năng gọt vỏ 300 gr</t>
  </si>
  <si>
    <t>Peeled Water Chestnuts 300 gr</t>
  </si>
  <si>
    <t>Peeled Water Chestnuts</t>
  </si>
  <si>
    <t>Eleocharis dulcis</t>
  </si>
  <si>
    <t>8936191289646</t>
  </si>
  <si>
    <t>964</t>
  </si>
  <si>
    <t>893619128927</t>
  </si>
  <si>
    <t>394003</t>
  </si>
  <si>
    <t>Quạt cầm tay 200 gr</t>
  </si>
  <si>
    <t>Hand Fan 200 gr</t>
  </si>
  <si>
    <t>Hand Fan</t>
  </si>
  <si>
    <t>8936191289271</t>
  </si>
  <si>
    <t>927</t>
  </si>
  <si>
    <t>52939</t>
  </si>
  <si>
    <t>395146</t>
  </si>
  <si>
    <t>Gia vị Cá kho 30 gr</t>
  </si>
  <si>
    <t>Braised fish seasoning 30 gr</t>
  </si>
  <si>
    <t>Braised fish seasoning</t>
  </si>
  <si>
    <t>396</t>
  </si>
  <si>
    <t>52940</t>
  </si>
  <si>
    <t>396146</t>
  </si>
  <si>
    <t>Gia vị Thịt kho 30 gr</t>
  </si>
  <si>
    <t>Braised meat seasoning 30 gr</t>
  </si>
  <si>
    <t>Braised meat seasoning</t>
  </si>
  <si>
    <t>397</t>
  </si>
  <si>
    <t>8938508841707</t>
  </si>
  <si>
    <t>52967</t>
  </si>
  <si>
    <t>397033</t>
  </si>
  <si>
    <t>Trà Wangcha vị đào trân châu 150ml pc</t>
  </si>
  <si>
    <t>Wangcha tea with peach and pearl flavor 150ml pc</t>
  </si>
  <si>
    <t>Wangcha tea with peach and pearl flavor 150ml</t>
  </si>
  <si>
    <t>pc</t>
  </si>
  <si>
    <t>89385088417070</t>
  </si>
  <si>
    <t>707</t>
  </si>
  <si>
    <t>398</t>
  </si>
  <si>
    <t>8938508841721</t>
  </si>
  <si>
    <t>52968</t>
  </si>
  <si>
    <t>398371</t>
  </si>
  <si>
    <t>Trà Wangcha vị chanh trân châu 150ml PC</t>
  </si>
  <si>
    <t>Wangcha tea with pearl lemon flavor 150ml PC</t>
  </si>
  <si>
    <t>Wangcha tea with pearl lemon flavor 150ml</t>
  </si>
  <si>
    <t>89385088417210</t>
  </si>
  <si>
    <t>721</t>
  </si>
  <si>
    <t>399</t>
  </si>
  <si>
    <t>8938508841714</t>
  </si>
  <si>
    <t>52966</t>
  </si>
  <si>
    <t>399371</t>
  </si>
  <si>
    <t>Trà Wang cha vị vải trân châu 150ml PC</t>
  </si>
  <si>
    <t>Wang cha tea lychee pearl flavor 150ml PC</t>
  </si>
  <si>
    <t>Wang cha tea lychee pearl flavor 150ml</t>
  </si>
  <si>
    <t>89385088417140</t>
  </si>
  <si>
    <t>714</t>
  </si>
  <si>
    <t>400</t>
  </si>
  <si>
    <t>8938508841516</t>
  </si>
  <si>
    <t>52964</t>
  </si>
  <si>
    <t>400371</t>
  </si>
  <si>
    <t>Trà sữa Wangcha vị socola 60ml PC</t>
  </si>
  <si>
    <t>Wangcha milk tea chocolate flavor 60ml PC</t>
  </si>
  <si>
    <t>Wangcha milk tea chocolate flavor 60ml</t>
  </si>
  <si>
    <t>89385088415160</t>
  </si>
  <si>
    <t>516</t>
  </si>
  <si>
    <t>401</t>
  </si>
  <si>
    <t>8938508841615</t>
  </si>
  <si>
    <t>52965</t>
  </si>
  <si>
    <t>401371</t>
  </si>
  <si>
    <t>Trà sữa Wangcha vị khoai môn 60ml PC</t>
  </si>
  <si>
    <t>Wangcha milk tea taro flavor 60ml PC</t>
  </si>
  <si>
    <t>Wangcha milk tea taro flavor 60ml</t>
  </si>
  <si>
    <t>89385088416150</t>
  </si>
  <si>
    <t>615</t>
  </si>
  <si>
    <t>402</t>
  </si>
  <si>
    <t>402019</t>
  </si>
  <si>
    <t>Sốt lẩu thái Cholimex Box 280gr</t>
  </si>
  <si>
    <t>Cholimex Thai hotpot Box 280gr</t>
  </si>
  <si>
    <t>Cholimex Thai hotpot Box</t>
  </si>
  <si>
    <t>Box 280gr</t>
  </si>
  <si>
    <t>403</t>
  </si>
  <si>
    <t>403410</t>
  </si>
  <si>
    <t>Sốt Sa tế tôm Cholimex 90 gr</t>
  </si>
  <si>
    <t>Cholimex shrimp satay 90 gr</t>
  </si>
  <si>
    <t>Cholimex shrimp satay</t>
  </si>
  <si>
    <t>404</t>
  </si>
  <si>
    <t>53137</t>
  </si>
  <si>
    <t>404404</t>
  </si>
  <si>
    <t>Quạt giấy nhỏ 40 gr</t>
  </si>
  <si>
    <t>Small paper fan pc</t>
  </si>
  <si>
    <t>Small paper fan</t>
  </si>
  <si>
    <t>Pc</t>
  </si>
  <si>
    <t>405</t>
  </si>
  <si>
    <t>53136</t>
  </si>
  <si>
    <t>405405</t>
  </si>
  <si>
    <t>Quạt giấy lớn 55 gr</t>
  </si>
  <si>
    <t>Large paper fan pc</t>
  </si>
  <si>
    <t>Large paper fan</t>
  </si>
  <si>
    <t>406</t>
  </si>
  <si>
    <t>52976</t>
  </si>
  <si>
    <t>406021</t>
  </si>
  <si>
    <t>Trà sữa wangcha vị truyền thống Box 400gr</t>
  </si>
  <si>
    <t>Traditional flavored wangcha milk tea Box 400gr</t>
  </si>
  <si>
    <t>Traditional flavored wangcha milk tea Box</t>
  </si>
  <si>
    <t>Box 400gr</t>
  </si>
  <si>
    <t>407</t>
  </si>
  <si>
    <t>52977</t>
  </si>
  <si>
    <t>407021</t>
  </si>
  <si>
    <t>Trà sữa wangcha vị khoai môn Box 400gr</t>
  </si>
  <si>
    <t>Wangcha milk tea with taro flavor Box 400gr</t>
  </si>
  <si>
    <t>Wangcha milk tea with taro flavor Box</t>
  </si>
  <si>
    <t>408</t>
  </si>
  <si>
    <t>52930</t>
  </si>
  <si>
    <t>408001</t>
  </si>
  <si>
    <t>Long nhãn sấy khô 100 gr</t>
  </si>
  <si>
    <t>Dried longan 100 gr</t>
  </si>
  <si>
    <t>Dried longan</t>
  </si>
  <si>
    <t>409</t>
  </si>
  <si>
    <t>8720608618279</t>
  </si>
  <si>
    <t>53111</t>
  </si>
  <si>
    <t>409101</t>
  </si>
  <si>
    <t>Trà Lipton vị đào box 192 gr</t>
  </si>
  <si>
    <t>Lipton peach flavored tea box 192gr</t>
  </si>
  <si>
    <t>Lipton peach flavored tea box</t>
  </si>
  <si>
    <t>box 192gr</t>
  </si>
  <si>
    <t>87206086182790</t>
  </si>
  <si>
    <t>279</t>
  </si>
  <si>
    <t>410</t>
  </si>
  <si>
    <t>8934804040523</t>
  </si>
  <si>
    <t>53113</t>
  </si>
  <si>
    <t>410416</t>
  </si>
  <si>
    <t>Trà Nestea vị vải &amp; hương hoa lài  box 144gr</t>
  </si>
  <si>
    <t>Nestea tea with lychee &amp; jasmine flavor box 144gr</t>
  </si>
  <si>
    <t>Nestea tea with lychee &amp; jasmine flavor box</t>
  </si>
  <si>
    <t>box 144gr</t>
  </si>
  <si>
    <t>89348040405230</t>
  </si>
  <si>
    <t>523</t>
  </si>
  <si>
    <t>411</t>
  </si>
  <si>
    <t>8934840335560</t>
  </si>
  <si>
    <t>53114</t>
  </si>
  <si>
    <t>411796</t>
  </si>
  <si>
    <t>Trà Nestea vị việt quất &amp; hoa atiso đỏ 120gr</t>
  </si>
  <si>
    <t>Nestea tea with blueberry &amp; red artichoke flavor 120gr</t>
  </si>
  <si>
    <t>Nestea tea with blueberry &amp; red artichoke flavor</t>
  </si>
  <si>
    <t>120gr</t>
  </si>
  <si>
    <t>89348403355600</t>
  </si>
  <si>
    <t>560</t>
  </si>
  <si>
    <t>412</t>
  </si>
  <si>
    <t>8936079284107</t>
  </si>
  <si>
    <t>412280 gr</t>
  </si>
  <si>
    <t>Muối tiêu lá chanh Dh pc</t>
  </si>
  <si>
    <t>Salt and pepper lemon leaves Dh pc</t>
  </si>
  <si>
    <t>Salt and pepper lemon leaves Dh</t>
  </si>
  <si>
    <t>89360792841070</t>
  </si>
  <si>
    <t>107</t>
  </si>
  <si>
    <t>413</t>
  </si>
  <si>
    <t>413405</t>
  </si>
  <si>
    <t>Muối tiêu lá chanh Tinh Nguyen pc</t>
  </si>
  <si>
    <t>Tinh Nguyen lemon leaf salt and pepper pc</t>
  </si>
  <si>
    <t>Tinh Nguyen lemon leaf salt and pepper</t>
  </si>
  <si>
    <t>414</t>
  </si>
  <si>
    <t>414405</t>
  </si>
  <si>
    <t>Muối ớt hột Dh 65 gr</t>
  </si>
  <si>
    <t>Dh chili salt pc</t>
  </si>
  <si>
    <t>Dh chili salt</t>
  </si>
  <si>
    <t>415</t>
  </si>
  <si>
    <t>8936010530263</t>
  </si>
  <si>
    <t>415032</t>
  </si>
  <si>
    <t>Trà gừng COZY Box 200 gr</t>
  </si>
  <si>
    <t>COZY ginger tea Box 200 gr</t>
  </si>
  <si>
    <t>COZY ginger tea Box</t>
  </si>
  <si>
    <t>89360105302630</t>
  </si>
  <si>
    <t>263</t>
  </si>
  <si>
    <t>416</t>
  </si>
  <si>
    <t>8938508865666</t>
  </si>
  <si>
    <t>53115</t>
  </si>
  <si>
    <t>416012</t>
  </si>
  <si>
    <t>Trà túi lọc Atisô 50 gr</t>
  </si>
  <si>
    <t>Artichoke tea bags 50 gr</t>
  </si>
  <si>
    <t>Artichoke tea bags</t>
  </si>
  <si>
    <t>89385088656660</t>
  </si>
  <si>
    <t>666</t>
  </si>
  <si>
    <t>417</t>
  </si>
  <si>
    <t>8934804027333</t>
  </si>
  <si>
    <t>417195 gr</t>
  </si>
  <si>
    <t>Trà vị chanh NESTEA 195 gr</t>
  </si>
  <si>
    <t>NESTEA lemon flavored tea 195 gr</t>
  </si>
  <si>
    <t>NESTEA lemon flavored tea</t>
  </si>
  <si>
    <t>195 gr</t>
  </si>
  <si>
    <t>89348040273330</t>
  </si>
  <si>
    <t>333</t>
  </si>
  <si>
    <t>418</t>
  </si>
  <si>
    <t>2720608618163</t>
  </si>
  <si>
    <t>418box 224 gr</t>
  </si>
  <si>
    <t>Trà lipton ice tea chanh mật ong box 224 gr</t>
  </si>
  <si>
    <t>Lipton ice tea with lemon and honey box 224 gr</t>
  </si>
  <si>
    <t>Lipton ice tea with lemon and honey box</t>
  </si>
  <si>
    <t>box 224 gr</t>
  </si>
  <si>
    <t>27206086181636</t>
  </si>
  <si>
    <t>163</t>
  </si>
  <si>
    <t>419</t>
  </si>
  <si>
    <t>8936142260052</t>
  </si>
  <si>
    <t>419012</t>
  </si>
  <si>
    <t>Bột cốt dừa Tấn Sang 50 gr</t>
  </si>
  <si>
    <t>Tan Sang coconut powder 50 gr</t>
  </si>
  <si>
    <t>Tan Sang coconut powder</t>
  </si>
  <si>
    <t>89361422600520</t>
  </si>
  <si>
    <t>052</t>
  </si>
  <si>
    <t>420</t>
  </si>
  <si>
    <t>420002</t>
  </si>
  <si>
    <t>Chả chay 500 gr</t>
  </si>
  <si>
    <t>Vegetarian rolls 500 gr</t>
  </si>
  <si>
    <t>Vegetarian rolls</t>
  </si>
  <si>
    <t>421</t>
  </si>
  <si>
    <t>8936057130037</t>
  </si>
  <si>
    <t>Dưa leo rừng chua ngọt 200 gr</t>
  </si>
  <si>
    <t>Pickled wild cucumber 200 gr</t>
  </si>
  <si>
    <t>Pickled wild cucumber</t>
  </si>
  <si>
    <t>Bag</t>
  </si>
  <si>
    <t>Dụng cụ bào vỏ sợi KW218 60 gr</t>
  </si>
  <si>
    <t>fiber peeler 60 gr</t>
  </si>
  <si>
    <t>Trà mãng cầu Kim Nhiên 100 gr</t>
  </si>
  <si>
    <t>Kim Nhien Soursop tea 100 gr</t>
  </si>
  <si>
    <t>Liễn ông Thần Tài Hoa Kim Tiền Lắc Lư Trang Trí Tết (Tròn) 38*80cm 290 gr</t>
  </si>
  <si>
    <t>God of Wealth and Money Flower Swinging Parallel for Tet Decoration (Round)</t>
  </si>
  <si>
    <t>290 gr</t>
  </si>
  <si>
    <t>Liễn ông Thần Tài Hoa Kim Tiền Lắc Lư Trang Trí Tết (Vuông) 38*88cm</t>
  </si>
  <si>
    <t>God of Wealth and Money Flower Swinging Parallel for Tet Decoration (square)</t>
  </si>
  <si>
    <t>601</t>
  </si>
  <si>
    <t>893619128347</t>
  </si>
  <si>
    <t>601006</t>
  </si>
  <si>
    <t>Bánh dẻo Givral - Trà xanh D3 250 gr</t>
  </si>
  <si>
    <t>Givral Sticky Rice Mooncake - Green tea flavor 250 gr</t>
  </si>
  <si>
    <t>Givral Sticky Rice Mooncake - Green tea flavor</t>
  </si>
  <si>
    <t>8936191283477</t>
  </si>
  <si>
    <t>347</t>
  </si>
  <si>
    <t>601003</t>
  </si>
  <si>
    <t>Bánh dẻo Givral - Trà xanh D3 200 gr</t>
  </si>
  <si>
    <t>Givral Sticky Rice Mooncake - Green tea flavor 200 gr</t>
  </si>
  <si>
    <t>602</t>
  </si>
  <si>
    <t>893619128363</t>
  </si>
  <si>
    <t>602003</t>
  </si>
  <si>
    <t>Bánh trung thu Givral - Trà xanh 16B 200 gr</t>
  </si>
  <si>
    <t>Givral Mooncake 200 gr</t>
  </si>
  <si>
    <t>Givral Mooncake</t>
  </si>
  <si>
    <t>8936191283637</t>
  </si>
  <si>
    <t>603</t>
  </si>
  <si>
    <t>893619128370</t>
  </si>
  <si>
    <t>603018</t>
  </si>
  <si>
    <t>Bánh trung thu Givral - Hộp Tết đoàn viên 1 Box 600gr</t>
  </si>
  <si>
    <t>Givral Sticky Rice Mooncake - Reunion Festival Box Box 600gr</t>
  </si>
  <si>
    <t>Givral Sticky Rice Mooncake - Reunion Festival Box Box</t>
  </si>
  <si>
    <t>Box 600gr</t>
  </si>
  <si>
    <t>8936191283705</t>
  </si>
  <si>
    <t>604</t>
  </si>
  <si>
    <t>893619128368</t>
  </si>
  <si>
    <t>604147</t>
  </si>
  <si>
    <t>Bánh trung thu Givral - Hộp Sum vầy 1 Box 800gr</t>
  </si>
  <si>
    <t>Givral Sticky Rice Mooncake - Reunion Box Box 800gr</t>
  </si>
  <si>
    <t>Givral Sticky Rice Mooncake - Reunion Box Box</t>
  </si>
  <si>
    <t>Box 800gr</t>
  </si>
  <si>
    <t>8936191283682</t>
  </si>
  <si>
    <t>368</t>
  </si>
  <si>
    <t>605</t>
  </si>
  <si>
    <t>893619128365</t>
  </si>
  <si>
    <t>605148</t>
  </si>
  <si>
    <t>Bánh trung thu Givral - Hộp Tâm giao 1 Box 1000gr</t>
  </si>
  <si>
    <t>Givral Sticky Rice Mooncake - Soul Mate Box Box 1000gr</t>
  </si>
  <si>
    <t>Givral Sticky Rice Mooncake - Soul Mate Box Box</t>
  </si>
  <si>
    <t>Box 1000gr</t>
  </si>
  <si>
    <t>8936191283651</t>
  </si>
  <si>
    <t>606</t>
  </si>
  <si>
    <t>893619128383</t>
  </si>
  <si>
    <t>606149</t>
  </si>
  <si>
    <t>Bánh trung thu Givral - Hộp Thành ý 1 Box 1200gr</t>
  </si>
  <si>
    <t>Givral Sticky Rice Mooncake - Sincere Box Box 1200gr</t>
  </si>
  <si>
    <t>Givral Sticky Rice Mooncake - Sincere Box Box</t>
  </si>
  <si>
    <t>Box 1200gr</t>
  </si>
  <si>
    <t>8936191283835</t>
  </si>
  <si>
    <t>383</t>
  </si>
  <si>
    <t>607</t>
  </si>
  <si>
    <t>893619128344</t>
  </si>
  <si>
    <t>607018</t>
  </si>
  <si>
    <t>Bánh trung thu Givral - Hộp Sắc màu Box 600gr</t>
  </si>
  <si>
    <t>Givral Sticky Rice Mooncake - Color Box Box 600gr</t>
  </si>
  <si>
    <t>Givral Sticky Rice Mooncake - Color Box Box</t>
  </si>
  <si>
    <t>8936191283446</t>
  </si>
  <si>
    <t>608</t>
  </si>
  <si>
    <t>893619128371</t>
  </si>
  <si>
    <t>608018</t>
  </si>
  <si>
    <t>Bánh trung thu Givral - Hộp Tình thân Box 600gr</t>
  </si>
  <si>
    <t>Givral Mooncake Box 600gr</t>
  </si>
  <si>
    <t>Givral Mooncake Box</t>
  </si>
  <si>
    <t>8936191283712</t>
  </si>
  <si>
    <t>609</t>
  </si>
  <si>
    <t>893619128374</t>
  </si>
  <si>
    <t>609017</t>
  </si>
  <si>
    <t>Bánh trung thu Givral - Hộp Như ý Box 900gr</t>
  </si>
  <si>
    <t>Givral Mooncake Box 900gr</t>
  </si>
  <si>
    <t>Box 900gr</t>
  </si>
  <si>
    <t>8936191283743</t>
  </si>
  <si>
    <t>374</t>
  </si>
  <si>
    <t>610</t>
  </si>
  <si>
    <t>893619128364</t>
  </si>
  <si>
    <t>610017</t>
  </si>
  <si>
    <t>Bánh trung thu Givral - Hộp trăng yêu thương Box 900gr</t>
  </si>
  <si>
    <t>8936191283644</t>
  </si>
  <si>
    <t>364</t>
  </si>
  <si>
    <t>611</t>
  </si>
  <si>
    <t>893619128375</t>
  </si>
  <si>
    <t>611018</t>
  </si>
  <si>
    <t>Bánh trung thu Givral - Hộp Trăng thanh 1 Box 600gr</t>
  </si>
  <si>
    <t>8936191283750</t>
  </si>
  <si>
    <t>375</t>
  </si>
  <si>
    <t>612</t>
  </si>
  <si>
    <t>893619128345</t>
  </si>
  <si>
    <t>612017</t>
  </si>
  <si>
    <t>Bánh trung thu Givral - Hộp đặc biệt Box 900gr</t>
  </si>
  <si>
    <t>8936191283453</t>
  </si>
  <si>
    <t>345</t>
  </si>
  <si>
    <t>613</t>
  </si>
  <si>
    <t>893619128343</t>
  </si>
  <si>
    <t>613018</t>
  </si>
  <si>
    <t>Bánh trung thu Givral - Hộp trăng thanh 2 Box 600gr</t>
  </si>
  <si>
    <t>8936191283439</t>
  </si>
  <si>
    <t>343</t>
  </si>
  <si>
    <t>614</t>
  </si>
  <si>
    <t>52928</t>
  </si>
  <si>
    <t>614003</t>
  </si>
  <si>
    <t>Củ hủ dừa sấy khô  200 gr</t>
  </si>
  <si>
    <t>Dried coconut tubers  200 gr</t>
  </si>
  <si>
    <t>Dried coconut tubers</t>
  </si>
  <si>
    <t>52938</t>
  </si>
  <si>
    <t>615008</t>
  </si>
  <si>
    <t>Dừa sấy giòn vị sữa  150 gr</t>
  </si>
  <si>
    <t>Crispy dried coconut with milk flavor 150 gr</t>
  </si>
  <si>
    <t>Crispy dried coconut with milk flavor</t>
  </si>
  <si>
    <t>150 gr</t>
  </si>
  <si>
    <t>616</t>
  </si>
  <si>
    <t>53130</t>
  </si>
  <si>
    <t>616008</t>
  </si>
  <si>
    <t>Dừa sấy giòn vị tỏi ớt  150 gr</t>
  </si>
  <si>
    <t>Crispy dried coconut with garlic and chili flavor  150 gr</t>
  </si>
  <si>
    <t>Crispy dried coconut with garlic and chili flavor</t>
  </si>
  <si>
    <t>617</t>
  </si>
  <si>
    <t>53129</t>
  </si>
  <si>
    <t>617008</t>
  </si>
  <si>
    <t>Dừa sấy giòn vị gừng  150 gr</t>
  </si>
  <si>
    <t>Crispy dried coconut with ginger flavor  150 gr</t>
  </si>
  <si>
    <t>Crispy dried coconut with ginger flavor</t>
  </si>
  <si>
    <t>618</t>
  </si>
  <si>
    <t>52929</t>
  </si>
  <si>
    <t>618001</t>
  </si>
  <si>
    <t>Củ hủ dừa sấy khô  100 gr</t>
  </si>
  <si>
    <t>Dried coconut tubers  100 gr</t>
  </si>
  <si>
    <t>619</t>
  </si>
  <si>
    <t>619497</t>
  </si>
  <si>
    <t>Bánh tét đậu chay  600 gr</t>
  </si>
  <si>
    <t>Vegetarian bean tacos 600 gr</t>
  </si>
  <si>
    <t>Vegetarian bean tacos</t>
  </si>
  <si>
    <t>600 gr</t>
  </si>
  <si>
    <t>620</t>
  </si>
  <si>
    <t>620408</t>
  </si>
  <si>
    <t>Bánh tét chuối  700 gr</t>
  </si>
  <si>
    <t>Banana tacos 700 gr</t>
  </si>
  <si>
    <t>Banana tacos</t>
  </si>
  <si>
    <t>700 gr</t>
  </si>
  <si>
    <t>621</t>
  </si>
  <si>
    <t>621012</t>
  </si>
  <si>
    <t>Bánh ít  50 gr</t>
  </si>
  <si>
    <t>It cake 50 gr</t>
  </si>
  <si>
    <t>It cake</t>
  </si>
  <si>
    <t>622</t>
  </si>
  <si>
    <t>622012</t>
  </si>
  <si>
    <t>Bột rau củ khô 50 gr</t>
  </si>
  <si>
    <t>Dried vegetable powder 50 gr</t>
  </si>
  <si>
    <t>Dried vegetable powder</t>
  </si>
  <si>
    <t>623</t>
  </si>
  <si>
    <t>8935001495420</t>
  </si>
  <si>
    <t>623003</t>
  </si>
  <si>
    <t>Heo Sữa quay chay  200 gr</t>
  </si>
  <si>
    <t>Vegetarian Roasted Suckling Pig 200 gr</t>
  </si>
  <si>
    <t>Vegetarian Roasted Suckling Pig</t>
  </si>
  <si>
    <t>89350014954200</t>
  </si>
  <si>
    <t>624</t>
  </si>
  <si>
    <t>8935001468295</t>
  </si>
  <si>
    <t>624145</t>
  </si>
  <si>
    <t>Bánh nậm nhân thịt chay  400 gr</t>
  </si>
  <si>
    <t>Vegetarian meat-filled rice cake  400 gr</t>
  </si>
  <si>
    <t>Vegetarian meat-filled rice cake</t>
  </si>
  <si>
    <t>89350014682950</t>
  </si>
  <si>
    <t>295</t>
  </si>
  <si>
    <t>625</t>
  </si>
  <si>
    <t>8935001468424</t>
  </si>
  <si>
    <t>625005</t>
  </si>
  <si>
    <t>Bánh giò nhân thịt chay  300 gr</t>
  </si>
  <si>
    <t>Vegetarian meat pie  300 gr</t>
  </si>
  <si>
    <t>Vegetarian meat pie</t>
  </si>
  <si>
    <t>89350014684240</t>
  </si>
  <si>
    <t>424</t>
  </si>
  <si>
    <t>626</t>
  </si>
  <si>
    <t>626001</t>
  </si>
  <si>
    <t>Da heo chay 100 gr</t>
  </si>
  <si>
    <t>Vegetarian pork skin 100 gr</t>
  </si>
  <si>
    <t>Vegetarian pork skin</t>
  </si>
  <si>
    <t>627</t>
  </si>
  <si>
    <t>8935001457329</t>
  </si>
  <si>
    <t>627008</t>
  </si>
  <si>
    <t>Bánh bột lọc chay  150 gr</t>
  </si>
  <si>
    <t>Vegetarian tapioca cake  150 gr</t>
  </si>
  <si>
    <t>Vegetarian tapioca cake</t>
  </si>
  <si>
    <t>89350014573290</t>
  </si>
  <si>
    <t>628</t>
  </si>
  <si>
    <t>8935001469131</t>
  </si>
  <si>
    <t>6286</t>
  </si>
  <si>
    <t>Bánh ít lá gai nhân dừa thuần chay 168 gr</t>
  </si>
  <si>
    <t>Banh it gai leaves with vegan coconut filling  168 gr</t>
  </si>
  <si>
    <t>Banh it gai leaves with vegan coconut filling</t>
  </si>
  <si>
    <t>168 gr</t>
  </si>
  <si>
    <t>89350014691310</t>
  </si>
  <si>
    <t>629</t>
  </si>
  <si>
    <t>8935001469124</t>
  </si>
  <si>
    <t>6296</t>
  </si>
  <si>
    <t>Bánh ít lá gai nhân đậu xanh thuần chay  168 gr</t>
  </si>
  <si>
    <t>Banh it gai leaves with vegan green bean filling  168 gr</t>
  </si>
  <si>
    <t>Banh it gai leaves with vegan green bean filling</t>
  </si>
  <si>
    <t>89350014691240</t>
  </si>
  <si>
    <t>124</t>
  </si>
  <si>
    <t>630</t>
  </si>
  <si>
    <t>8935001470250</t>
  </si>
  <si>
    <t>630005</t>
  </si>
  <si>
    <t>Bánh ít trần thuần chay 300 gr</t>
  </si>
  <si>
    <t>Vegan It Tran cake  300 gr</t>
  </si>
  <si>
    <t>Vegan It Tran cake</t>
  </si>
  <si>
    <t>89350014702500</t>
  </si>
  <si>
    <t>250</t>
  </si>
  <si>
    <t>631</t>
  </si>
  <si>
    <t>8935001470373</t>
  </si>
  <si>
    <t>631631</t>
  </si>
  <si>
    <t>Bánh ít trần nhân tôm thịt thuần chay  330 gr</t>
  </si>
  <si>
    <t>Banh It Tran with vegan shrimp and meat 330 gr</t>
  </si>
  <si>
    <t>Banh It Tran with vegan shrimp and meat</t>
  </si>
  <si>
    <t>330 gr</t>
  </si>
  <si>
    <t>89350014703730</t>
  </si>
  <si>
    <t>632</t>
  </si>
  <si>
    <t>8935001456032</t>
  </si>
  <si>
    <t>53074</t>
  </si>
  <si>
    <t>632001</t>
  </si>
  <si>
    <t>Bóng cá Basa chay 100 gr</t>
  </si>
  <si>
    <t>Vegetarian Basa fish balls 100 gr</t>
  </si>
  <si>
    <t>Vegetarian Basa fish balls</t>
  </si>
  <si>
    <t>89350014560320</t>
  </si>
  <si>
    <t>032</t>
  </si>
  <si>
    <t>633</t>
  </si>
  <si>
    <t>8935001460237</t>
  </si>
  <si>
    <t>53076</t>
  </si>
  <si>
    <t>633001</t>
  </si>
  <si>
    <t>Chà Bông Nấm 100 gr</t>
  </si>
  <si>
    <t>Mushroom Brush 100 gr</t>
  </si>
  <si>
    <t>Mushroom Brush</t>
  </si>
  <si>
    <t>89350014602370</t>
  </si>
  <si>
    <t>237</t>
  </si>
  <si>
    <t>634</t>
  </si>
  <si>
    <t>8935001463597</t>
  </si>
  <si>
    <t>53075</t>
  </si>
  <si>
    <t>634001</t>
  </si>
  <si>
    <t>Chà Bông Gà chay 100 gr</t>
  </si>
  <si>
    <t>Vegetarian Chicken Floss 100 gr</t>
  </si>
  <si>
    <t>Vegetarian Chicken Floss</t>
  </si>
  <si>
    <t>89350014635970</t>
  </si>
  <si>
    <t>597</t>
  </si>
  <si>
    <t>635</t>
  </si>
  <si>
    <t>8935001463535</t>
  </si>
  <si>
    <t>53079</t>
  </si>
  <si>
    <t>635001</t>
  </si>
  <si>
    <t>Chà Bông Thịt sợi chay 100 gr</t>
  </si>
  <si>
    <t>Vegetarian Pork Ribs 100 gr</t>
  </si>
  <si>
    <t>Vegetarian Pork Ribs</t>
  </si>
  <si>
    <t>89350014635350</t>
  </si>
  <si>
    <t>535</t>
  </si>
  <si>
    <t>636</t>
  </si>
  <si>
    <t>8935001463542</t>
  </si>
  <si>
    <t>53078</t>
  </si>
  <si>
    <t>636001</t>
  </si>
  <si>
    <t>Chà Bông Tôm chay 100 gr</t>
  </si>
  <si>
    <t>Vegetarian Shrimp Scrub 100 gr</t>
  </si>
  <si>
    <t>Vegetarian Shrimp Scrub</t>
  </si>
  <si>
    <t>89350014635420</t>
  </si>
  <si>
    <t>542</t>
  </si>
  <si>
    <t>637</t>
  </si>
  <si>
    <t>8935001463245</t>
  </si>
  <si>
    <t>53080</t>
  </si>
  <si>
    <t>637006</t>
  </si>
  <si>
    <t>Chả giò bò lá lốt chay 250 gr</t>
  </si>
  <si>
    <t>Vegetarian beef spring rolls with lolot leaves 250 gr</t>
  </si>
  <si>
    <t>Vegetarian beef spring rolls with lolot leaves</t>
  </si>
  <si>
    <t>89350014632450</t>
  </si>
  <si>
    <t>245</t>
  </si>
  <si>
    <t>638</t>
  </si>
  <si>
    <t>8935001463252</t>
  </si>
  <si>
    <t>53081</t>
  </si>
  <si>
    <t>638006</t>
  </si>
  <si>
    <t>Chả giò Dê sa tế chay 250 gr</t>
  </si>
  <si>
    <t>Vegetarian goat satay spring rolls 250 gr</t>
  </si>
  <si>
    <t>Vegetarian goat satay spring rolls</t>
  </si>
  <si>
    <t>89350014632520</t>
  </si>
  <si>
    <t>639</t>
  </si>
  <si>
    <t>8935001463221</t>
  </si>
  <si>
    <t>53082</t>
  </si>
  <si>
    <t>639006</t>
  </si>
  <si>
    <t>Chả giò Gà  lá chanh chay 250 gr</t>
  </si>
  <si>
    <t>Vegetarian Lemon Leaf Chicken Spring Rolls 250 gr</t>
  </si>
  <si>
    <t>Vegetarian Lemon Leaf Chicken Spring Rolls</t>
  </si>
  <si>
    <t>89350014632210</t>
  </si>
  <si>
    <t>640</t>
  </si>
  <si>
    <t>8935001463238</t>
  </si>
  <si>
    <t>53083</t>
  </si>
  <si>
    <t>640006</t>
  </si>
  <si>
    <t>Chả giò Vịt quay chay 250 gr</t>
  </si>
  <si>
    <t>Vegetarian roast duck spring rolls 250 gr</t>
  </si>
  <si>
    <t>Vegetarian roast duck spring rolls</t>
  </si>
  <si>
    <t>89350014632380</t>
  </si>
  <si>
    <t>238</t>
  </si>
  <si>
    <t>641</t>
  </si>
  <si>
    <t>8935001469605</t>
  </si>
  <si>
    <t>53084</t>
  </si>
  <si>
    <t>641003</t>
  </si>
  <si>
    <t>Kho quẹt chay 200 gr</t>
  </si>
  <si>
    <t>Vegetarian soup stock 200 gr</t>
  </si>
  <si>
    <t>Vegetarian soup stock</t>
  </si>
  <si>
    <t>89350014696050</t>
  </si>
  <si>
    <t>642</t>
  </si>
  <si>
    <t>8935001470526</t>
  </si>
  <si>
    <t>53085</t>
  </si>
  <si>
    <t>642002</t>
  </si>
  <si>
    <t>Tàu hũ ky miếng chiên thuần chay 500 gr</t>
  </si>
  <si>
    <t>Vegan fried tofu pieces 500 gr</t>
  </si>
  <si>
    <t>Vegan fried tofu pieces</t>
  </si>
  <si>
    <t>89350014705260</t>
  </si>
  <si>
    <t>526</t>
  </si>
  <si>
    <t>643</t>
  </si>
  <si>
    <t>643003</t>
  </si>
  <si>
    <t>Bánh trung thu Givral - Đậu xanh 7B 200 gr</t>
  </si>
  <si>
    <t>Givral moon cake  200 gr</t>
  </si>
  <si>
    <t>Givral moon cake</t>
  </si>
  <si>
    <t>644</t>
  </si>
  <si>
    <t>644003</t>
  </si>
  <si>
    <t>Bánh trung thu Givral - Đậu xanh sầu riêng 9B 200 gr</t>
  </si>
  <si>
    <t>645</t>
  </si>
  <si>
    <t>645003</t>
  </si>
  <si>
    <t>Bánh trung thu Givral - dừa hạt dưa 10B 200 gr</t>
  </si>
  <si>
    <t>646</t>
  </si>
  <si>
    <t>646003</t>
  </si>
  <si>
    <t>Bánh trung thu Givral - khoai môn 11B 200 gr</t>
  </si>
  <si>
    <t>647</t>
  </si>
  <si>
    <t>647003</t>
  </si>
  <si>
    <t>Bánh trung thu Givral - chocolate đậu phộng 18B 200 gr</t>
  </si>
  <si>
    <t>648</t>
  </si>
  <si>
    <t>648003</t>
  </si>
  <si>
    <t>Bánh trung thu Givral - đậu đỏ 20B 200 gr</t>
  </si>
  <si>
    <t>649</t>
  </si>
  <si>
    <t>649003</t>
  </si>
  <si>
    <t>Bánh trung thu Givral - chocolate - cappuchino 28B 200 gr</t>
  </si>
  <si>
    <t>650</t>
  </si>
  <si>
    <t>650003</t>
  </si>
  <si>
    <t>Bánh trung thu Givral - lá dứa 30B 200 gr</t>
  </si>
  <si>
    <t>651</t>
  </si>
  <si>
    <t>651003</t>
  </si>
  <si>
    <t>Bánh trung thu Givral - dừa lá dứa 31B 200 gr</t>
  </si>
  <si>
    <t>652</t>
  </si>
  <si>
    <t>652003</t>
  </si>
  <si>
    <t>Bánh trung thu Givral - dừa sầu riêng -new 32B 200 gr</t>
  </si>
  <si>
    <t>653</t>
  </si>
  <si>
    <t>653003</t>
  </si>
  <si>
    <t>Bánh trung thu Givral - táo đỏ - new 33B 200 gr</t>
  </si>
  <si>
    <t>654</t>
  </si>
  <si>
    <t>654003</t>
  </si>
  <si>
    <t>Bánh trung thu Givral - đậu xanh chay 12B 200 gr</t>
  </si>
  <si>
    <t>Givral vegetarian pies 200 gr</t>
  </si>
  <si>
    <t>Givral vegetarian pies</t>
  </si>
  <si>
    <t>655</t>
  </si>
  <si>
    <t>655003</t>
  </si>
  <si>
    <t>Bánh trung thu Givral - hạt sen chay 13B 200 gr</t>
  </si>
  <si>
    <t>656</t>
  </si>
  <si>
    <t>656003</t>
  </si>
  <si>
    <t>Bánh trung thu Givral -đậu đỏ chay 14B 200 gr</t>
  </si>
  <si>
    <t>657</t>
  </si>
  <si>
    <t>657003</t>
  </si>
  <si>
    <t>Bánh trung thu Givral - khoai môn chay 26B 200 gr</t>
  </si>
  <si>
    <t>658</t>
  </si>
  <si>
    <t>658003</t>
  </si>
  <si>
    <t>Bánh trung thu Givral -  thập cẩm chay 29B 200 gr</t>
  </si>
  <si>
    <t>659</t>
  </si>
  <si>
    <t>659003</t>
  </si>
  <si>
    <t>Bánh trung thu Givral - hạt sen 5B 200 gr</t>
  </si>
  <si>
    <t>701</t>
  </si>
  <si>
    <t>893619128701</t>
  </si>
  <si>
    <t>52708</t>
  </si>
  <si>
    <t>701031</t>
  </si>
  <si>
    <t>Hạt bí Box 250 gr</t>
  </si>
  <si>
    <t>Pumpkin Seeds Box 250 gr</t>
  </si>
  <si>
    <t>Pumpkin Seeds Box</t>
  </si>
  <si>
    <t>Box 250 gr</t>
  </si>
  <si>
    <t>8936191287017</t>
  </si>
  <si>
    <t>893619128180</t>
  </si>
  <si>
    <t>52688</t>
  </si>
  <si>
    <t>701032</t>
  </si>
  <si>
    <t>Hạt bí Box 200 gr</t>
  </si>
  <si>
    <t>Pumpkin Seeds Box 200 gr</t>
  </si>
  <si>
    <t>8936191281800</t>
  </si>
  <si>
    <t>180</t>
  </si>
  <si>
    <t>703</t>
  </si>
  <si>
    <t>893619128703</t>
  </si>
  <si>
    <t>52690</t>
  </si>
  <si>
    <t>703031</t>
  </si>
  <si>
    <t>Hạt hướng dương Box 250 gr</t>
  </si>
  <si>
    <t>Roasted Sunflower Seeds Box 250 gr</t>
  </si>
  <si>
    <t>Roasted Sunflower Seeds Box</t>
  </si>
  <si>
    <t>8936191287031</t>
  </si>
  <si>
    <t>893619128183</t>
  </si>
  <si>
    <t>52691</t>
  </si>
  <si>
    <t>703032</t>
  </si>
  <si>
    <t>Hạt hướng dương Box 200 gr</t>
  </si>
  <si>
    <t>Roasted Sunflower Seeds Box 200 gr</t>
  </si>
  <si>
    <t>8936191281831</t>
  </si>
  <si>
    <t>183</t>
  </si>
  <si>
    <t>704</t>
  </si>
  <si>
    <t>893619128704</t>
  </si>
  <si>
    <t>704011</t>
  </si>
  <si>
    <t>Mứt thập cẩm Vạn Lộc Box 500gr</t>
  </si>
  <si>
    <t>Van Loc's Mix Jam Box 500gr</t>
  </si>
  <si>
    <t>Van Loc's Mix Jam Box</t>
  </si>
  <si>
    <t>Box 500gr</t>
  </si>
  <si>
    <t>8936191287048</t>
  </si>
  <si>
    <t>705</t>
  </si>
  <si>
    <t>893619128758</t>
  </si>
  <si>
    <t>51755</t>
  </si>
  <si>
    <t>705010</t>
  </si>
  <si>
    <t>Khoai lang ruột đỏ weight</t>
  </si>
  <si>
    <t>Red Batata weight</t>
  </si>
  <si>
    <t>Red Batata</t>
  </si>
  <si>
    <t>Ipomoea batatas</t>
  </si>
  <si>
    <t>8936191287581</t>
  </si>
  <si>
    <t>758</t>
  </si>
  <si>
    <t>706</t>
  </si>
  <si>
    <t>893619128706</t>
  </si>
  <si>
    <t>51767</t>
  </si>
  <si>
    <t>706010</t>
  </si>
  <si>
    <t>Khoai lang tím (củ lớn) weight</t>
  </si>
  <si>
    <t>Purple Batata weight</t>
  </si>
  <si>
    <t>Purple Batata</t>
  </si>
  <si>
    <t>8936191287062</t>
  </si>
  <si>
    <t>893619128759</t>
  </si>
  <si>
    <t>51873</t>
  </si>
  <si>
    <t>707010</t>
  </si>
  <si>
    <t>Khoai lang trắng (củ lớn) weight</t>
  </si>
  <si>
    <t>White Batata weight</t>
  </si>
  <si>
    <t>White Batata</t>
  </si>
  <si>
    <t>8936191287598</t>
  </si>
  <si>
    <t>759</t>
  </si>
  <si>
    <t>708</t>
  </si>
  <si>
    <t>893619128708</t>
  </si>
  <si>
    <t>52699</t>
  </si>
  <si>
    <t>708049</t>
  </si>
  <si>
    <t>Mứt gừng dẻo  Box 180gr</t>
  </si>
  <si>
    <t>Sugar- coated Soft Ginger Box 180gr</t>
  </si>
  <si>
    <t>Sugar- coated Soft Ginger Box</t>
  </si>
  <si>
    <t>Box 180gr</t>
  </si>
  <si>
    <t>8936191287086</t>
  </si>
  <si>
    <t>893619128192</t>
  </si>
  <si>
    <t>52765</t>
  </si>
  <si>
    <t>708032</t>
  </si>
  <si>
    <t>Mứt gừng dẻo  Box 200 gr</t>
  </si>
  <si>
    <t>Sugar- coated Soft Ginger Box 200 gr</t>
  </si>
  <si>
    <t>8936191281923</t>
  </si>
  <si>
    <t>192</t>
  </si>
  <si>
    <t>709</t>
  </si>
  <si>
    <t>893619128709</t>
  </si>
  <si>
    <t>709002</t>
  </si>
  <si>
    <t>Củ sen 500 gr</t>
  </si>
  <si>
    <t>Lotus Root 500 gr</t>
  </si>
  <si>
    <t>Lotus Root</t>
  </si>
  <si>
    <t>Nelumbo nucifera</t>
  </si>
  <si>
    <t>8936191287093</t>
  </si>
  <si>
    <t>893619128808</t>
  </si>
  <si>
    <t>51936</t>
  </si>
  <si>
    <t>709010</t>
  </si>
  <si>
    <t>Củ sen weight</t>
  </si>
  <si>
    <t>Lotus Root weight</t>
  </si>
  <si>
    <t>8936191288083</t>
  </si>
  <si>
    <t>808</t>
  </si>
  <si>
    <t>710</t>
  </si>
  <si>
    <t>893619128710</t>
  </si>
  <si>
    <t>710003</t>
  </si>
  <si>
    <t>Gừng tươi 200 gr</t>
  </si>
  <si>
    <t>Ginger 200 gr</t>
  </si>
  <si>
    <t>Ginger</t>
  </si>
  <si>
    <t>8936191287109</t>
  </si>
  <si>
    <t>711</t>
  </si>
  <si>
    <t>893619128762</t>
  </si>
  <si>
    <t>51733</t>
  </si>
  <si>
    <t>711010</t>
  </si>
  <si>
    <t>Củ sắn weight</t>
  </si>
  <si>
    <t>Yam bean weight</t>
  </si>
  <si>
    <t>Yam bean</t>
  </si>
  <si>
    <t>Pachyrhizus erosus</t>
  </si>
  <si>
    <t>8936191287628</t>
  </si>
  <si>
    <t>762</t>
  </si>
  <si>
    <t>712</t>
  </si>
  <si>
    <t>893619128186</t>
  </si>
  <si>
    <t>51729</t>
  </si>
  <si>
    <t>712002</t>
  </si>
  <si>
    <t>Củ kiệu 500 gr</t>
  </si>
  <si>
    <t>Chinese Onion 500 gr</t>
  </si>
  <si>
    <t>Chinese Onion</t>
  </si>
  <si>
    <t>Allium chinense</t>
  </si>
  <si>
    <t>8936191281862</t>
  </si>
  <si>
    <t>186</t>
  </si>
  <si>
    <t>893619128712</t>
  </si>
  <si>
    <t xml:space="preserve">51729 </t>
  </si>
  <si>
    <t>712001</t>
  </si>
  <si>
    <t>Củ kiệu 100 gr</t>
  </si>
  <si>
    <t>Chinese Onion 100 gr</t>
  </si>
  <si>
    <t>8936191287123</t>
  </si>
  <si>
    <t>893619128741</t>
  </si>
  <si>
    <t>712003</t>
  </si>
  <si>
    <t>Củ kiệu 200 gr</t>
  </si>
  <si>
    <t>Chinese Onion 200 gr</t>
  </si>
  <si>
    <t>8936191287413</t>
  </si>
  <si>
    <t>741</t>
  </si>
  <si>
    <t>893619128962</t>
  </si>
  <si>
    <t>712007</t>
  </si>
  <si>
    <t>Củ kiệu 1 kg</t>
  </si>
  <si>
    <t>Chinese Onion 1 kg</t>
  </si>
  <si>
    <t>8936191289622</t>
  </si>
  <si>
    <t>962</t>
  </si>
  <si>
    <t>713</t>
  </si>
  <si>
    <t>893619128713</t>
  </si>
  <si>
    <t>51718</t>
  </si>
  <si>
    <t>713003</t>
  </si>
  <si>
    <t>Củ hành tím 200 gr</t>
  </si>
  <si>
    <t>Shallot 200 gr</t>
  </si>
  <si>
    <t>Shallot</t>
  </si>
  <si>
    <t>Allium cepa var. aggregatum</t>
  </si>
  <si>
    <t>8936191287130</t>
  </si>
  <si>
    <t>893619128755</t>
  </si>
  <si>
    <t>51945</t>
  </si>
  <si>
    <t>714010</t>
  </si>
  <si>
    <t>Khoai lang vàng (củ lớn) weight</t>
  </si>
  <si>
    <t>Yellow Batata weight</t>
  </si>
  <si>
    <t>Yellow Batata</t>
  </si>
  <si>
    <t>8936191287550</t>
  </si>
  <si>
    <t>755</t>
  </si>
  <si>
    <t>715</t>
  </si>
  <si>
    <t>893619128715</t>
  </si>
  <si>
    <t>715002</t>
  </si>
  <si>
    <t>Khoai lang Dương Ngọc 500 gr</t>
  </si>
  <si>
    <t>unknown - không</t>
  </si>
  <si>
    <t>8936191287154</t>
  </si>
  <si>
    <t>716</t>
  </si>
  <si>
    <t>893619128716</t>
  </si>
  <si>
    <t>716002</t>
  </si>
  <si>
    <t>Khoai lang trứng gà 500 gr</t>
  </si>
  <si>
    <t>8936191287161</t>
  </si>
  <si>
    <t>717</t>
  </si>
  <si>
    <t>893619128765</t>
  </si>
  <si>
    <t>51719</t>
  </si>
  <si>
    <t>717001</t>
  </si>
  <si>
    <t>Củ riềng 100 gr</t>
  </si>
  <si>
    <t>Galangal 100 gr</t>
  </si>
  <si>
    <t>Galangal</t>
  </si>
  <si>
    <t>Languas galanga</t>
  </si>
  <si>
    <t>8936191287659</t>
  </si>
  <si>
    <t>765</t>
  </si>
  <si>
    <t>893619128717</t>
  </si>
  <si>
    <t>717003</t>
  </si>
  <si>
    <t>Củ riềng 200 gr</t>
  </si>
  <si>
    <t>Galangal 200 gr</t>
  </si>
  <si>
    <t>8936191287178</t>
  </si>
  <si>
    <t>718</t>
  </si>
  <si>
    <t>893619128739</t>
  </si>
  <si>
    <t>51721</t>
  </si>
  <si>
    <t>718001</t>
  </si>
  <si>
    <t>Nghệ tươi 100 gr</t>
  </si>
  <si>
    <t>Turmeric 100 gr</t>
  </si>
  <si>
    <t>Turmeric</t>
  </si>
  <si>
    <t>Curcuma longa</t>
  </si>
  <si>
    <t>8936191287390</t>
  </si>
  <si>
    <t>739</t>
  </si>
  <si>
    <t>893619128752</t>
  </si>
  <si>
    <t>718003</t>
  </si>
  <si>
    <t>Nghệ tươi 200 gr</t>
  </si>
  <si>
    <t>Turmeric 200 gr</t>
  </si>
  <si>
    <t>8936191287529</t>
  </si>
  <si>
    <t>752</t>
  </si>
  <si>
    <t>719</t>
  </si>
  <si>
    <t>893619128719</t>
  </si>
  <si>
    <t>719002</t>
  </si>
  <si>
    <t>Khoai lang bí 500 gr</t>
  </si>
  <si>
    <t>Orange Batata 500 gr</t>
  </si>
  <si>
    <t>Orange Batata</t>
  </si>
  <si>
    <t>8936191287192</t>
  </si>
  <si>
    <t>893619128760</t>
  </si>
  <si>
    <t>719010</t>
  </si>
  <si>
    <t>Khoai lang bí weight</t>
  </si>
  <si>
    <t>Orange Batata weight</t>
  </si>
  <si>
    <t>8936191287604</t>
  </si>
  <si>
    <t>760</t>
  </si>
  <si>
    <t>720</t>
  </si>
  <si>
    <t>893619128720</t>
  </si>
  <si>
    <t>51940</t>
  </si>
  <si>
    <t>720002</t>
  </si>
  <si>
    <t>Khoai lang vàng (củ nhỏ) 500 gr</t>
  </si>
  <si>
    <t>Small Batata 500 gr</t>
  </si>
  <si>
    <t>Small Batata</t>
  </si>
  <si>
    <t>8936191287208</t>
  </si>
  <si>
    <t>893619128721</t>
  </si>
  <si>
    <t>51747</t>
  </si>
  <si>
    <t>721010</t>
  </si>
  <si>
    <t>Khoai mỡ tím weight</t>
  </si>
  <si>
    <t>Purple Yam weight</t>
  </si>
  <si>
    <t>Purple Yam</t>
  </si>
  <si>
    <t>Dioscorea alata</t>
  </si>
  <si>
    <t>8936191287215</t>
  </si>
  <si>
    <t>723</t>
  </si>
  <si>
    <t>893619128723</t>
  </si>
  <si>
    <t>723001</t>
  </si>
  <si>
    <t>Bông bí rợ 100 gr</t>
  </si>
  <si>
    <t>Pumkin flower 100 gr</t>
  </si>
  <si>
    <t>Pumkin flower</t>
  </si>
  <si>
    <t>8936191287239</t>
  </si>
  <si>
    <t>725</t>
  </si>
  <si>
    <t>893619128725</t>
  </si>
  <si>
    <t>51731</t>
  </si>
  <si>
    <t>725002</t>
  </si>
  <si>
    <t>Lá chuối 500 gr</t>
  </si>
  <si>
    <t>Banana leaf 500 gr</t>
  </si>
  <si>
    <t>Banana leaf</t>
  </si>
  <si>
    <t>8936191287253</t>
  </si>
  <si>
    <t>726</t>
  </si>
  <si>
    <t>893619128726</t>
  </si>
  <si>
    <t>51933</t>
  </si>
  <si>
    <t>726001</t>
  </si>
  <si>
    <t>Nấm đùi gà nhỏ 100 gr</t>
  </si>
  <si>
    <t>King Oyster Mushroom 100 gr</t>
  </si>
  <si>
    <t>King Oyster Mushroom</t>
  </si>
  <si>
    <t>Pleurotus eryngii</t>
  </si>
  <si>
    <t>8936191287260</t>
  </si>
  <si>
    <t>727</t>
  </si>
  <si>
    <t>893619128727</t>
  </si>
  <si>
    <t>51748</t>
  </si>
  <si>
    <t>727003</t>
  </si>
  <si>
    <t>Nấm kim châm 200 gr</t>
  </si>
  <si>
    <t>Enoki Mushroom 200 gr</t>
  </si>
  <si>
    <t>Enoki Mushroom</t>
  </si>
  <si>
    <t>Flammulina velutipes</t>
  </si>
  <si>
    <t>8936191287277</t>
  </si>
  <si>
    <t>728</t>
  </si>
  <si>
    <t>893619128766</t>
  </si>
  <si>
    <t>51750</t>
  </si>
  <si>
    <t>728013</t>
  </si>
  <si>
    <t>Nấm linh chi trắng 125 gr</t>
  </si>
  <si>
    <t>White Ganoderma 125 gr</t>
  </si>
  <si>
    <t>White Ganoderma</t>
  </si>
  <si>
    <t>Ganodema lucidum</t>
  </si>
  <si>
    <t>125 gr</t>
  </si>
  <si>
    <t>8936191287666</t>
  </si>
  <si>
    <t>766</t>
  </si>
  <si>
    <t>729</t>
  </si>
  <si>
    <t>893619128767</t>
  </si>
  <si>
    <t>51749</t>
  </si>
  <si>
    <t>729013</t>
  </si>
  <si>
    <t>Nấm linh chi nâu 125 gr</t>
  </si>
  <si>
    <t>Brown Ganoderma 125 gr</t>
  </si>
  <si>
    <t>Brown Ganoderma</t>
  </si>
  <si>
    <t>8936191287673</t>
  </si>
  <si>
    <t>767</t>
  </si>
  <si>
    <t>730</t>
  </si>
  <si>
    <t>893619128730</t>
  </si>
  <si>
    <t>51751</t>
  </si>
  <si>
    <t>730001</t>
  </si>
  <si>
    <t>Nấm mèo tươi 100 gr</t>
  </si>
  <si>
    <t>Jew's Ear 100 gr</t>
  </si>
  <si>
    <t>Jew's Ear</t>
  </si>
  <si>
    <t>Auricularia auricula</t>
  </si>
  <si>
    <t>8936191287307</t>
  </si>
  <si>
    <t>731</t>
  </si>
  <si>
    <t>893619128138</t>
  </si>
  <si>
    <t>52536</t>
  </si>
  <si>
    <t>731071</t>
  </si>
  <si>
    <t>Trà Sữa HILLWAY Trân Châu Hoàng Gia Hộp 416g</t>
  </si>
  <si>
    <t>HILLWAY Bubble Tea Hộp 416g</t>
  </si>
  <si>
    <t>HILLWAY Bubble Tea Hộp</t>
  </si>
  <si>
    <t>Hộp 416g</t>
  </si>
  <si>
    <t>8936191281381</t>
  </si>
  <si>
    <t>138</t>
  </si>
  <si>
    <t>893619128139</t>
  </si>
  <si>
    <t>52535</t>
  </si>
  <si>
    <t>731072</t>
  </si>
  <si>
    <t>Trà Sữa HILLWAY Trân Châu Hoàng Gia Hộp 260g</t>
  </si>
  <si>
    <t>HILLWAY Bubble Tea Hộp 260g</t>
  </si>
  <si>
    <t>8936191281398</t>
  </si>
  <si>
    <t>139</t>
  </si>
  <si>
    <t>732</t>
  </si>
  <si>
    <t>893619128803</t>
  </si>
  <si>
    <t>51720</t>
  </si>
  <si>
    <t>732003</t>
  </si>
  <si>
    <t>Ngải bún 200 gr</t>
  </si>
  <si>
    <t>Finger Root 200 gr</t>
  </si>
  <si>
    <t>Finger Root</t>
  </si>
  <si>
    <t>Boesenbergia rotunda</t>
  </si>
  <si>
    <t>8936191288038</t>
  </si>
  <si>
    <t>803</t>
  </si>
  <si>
    <t>893619128732</t>
  </si>
  <si>
    <t>732001</t>
  </si>
  <si>
    <t>Ngải bún 100 gr</t>
  </si>
  <si>
    <t>Finger Root 100 gr</t>
  </si>
  <si>
    <t>8936191287321</t>
  </si>
  <si>
    <t>733</t>
  </si>
  <si>
    <t>893619128733</t>
  </si>
  <si>
    <t>733001</t>
  </si>
  <si>
    <t>Nấm bào ngư trắng 100 gr</t>
  </si>
  <si>
    <t>Oyster Mushroom 100 gr</t>
  </si>
  <si>
    <t>Oyster Mushroom</t>
  </si>
  <si>
    <t>Pleurotus ostreatus</t>
  </si>
  <si>
    <t>8936191287338</t>
  </si>
  <si>
    <t>734</t>
  </si>
  <si>
    <t>893619128734</t>
  </si>
  <si>
    <t>734010</t>
  </si>
  <si>
    <t>Khế chua weight</t>
  </si>
  <si>
    <t>Sour Star Fruit weight</t>
  </si>
  <si>
    <t>Sour Star Fruit</t>
  </si>
  <si>
    <t>Averrhoa carambola</t>
  </si>
  <si>
    <t>8936191287345</t>
  </si>
  <si>
    <t>735407</t>
  </si>
  <si>
    <t>Set đồ trang trí Tết Bag 700gr</t>
  </si>
  <si>
    <t>Tet decoration set Bag 700gr</t>
  </si>
  <si>
    <t>Tet decoration set Bag</t>
  </si>
  <si>
    <t>Bag 700gr</t>
  </si>
  <si>
    <t>8936191287314</t>
  </si>
  <si>
    <t>893619128373</t>
  </si>
  <si>
    <t>51946</t>
  </si>
  <si>
    <t>736002</t>
  </si>
  <si>
    <t>Khoai lang Nhật ruột vàng 500 gr</t>
  </si>
  <si>
    <t>Yellow Japanese Batata 500 gr</t>
  </si>
  <si>
    <t>Yellow Japanese Batata</t>
  </si>
  <si>
    <t>8936191283736</t>
  </si>
  <si>
    <t>769</t>
  </si>
  <si>
    <t>893619128769</t>
  </si>
  <si>
    <t>52645</t>
  </si>
  <si>
    <t>769003</t>
  </si>
  <si>
    <t>Rau củ sấy khô (dưa món) 200 gr</t>
  </si>
  <si>
    <t>Dried vegetables 200 gr</t>
  </si>
  <si>
    <t>Dried vegetables</t>
  </si>
  <si>
    <t>8936191287697</t>
  </si>
  <si>
    <t>770</t>
  </si>
  <si>
    <t>893619128770</t>
  </si>
  <si>
    <t>770002</t>
  </si>
  <si>
    <t>Hạt mít 500 gr</t>
  </si>
  <si>
    <t>Jackfruit Seed 500 gr</t>
  </si>
  <si>
    <t>Jackfruit Seed</t>
  </si>
  <si>
    <t>Artocarpus heterophyllus</t>
  </si>
  <si>
    <t>8936191287703</t>
  </si>
  <si>
    <t>771</t>
  </si>
  <si>
    <t>893619128771</t>
  </si>
  <si>
    <t>771027</t>
  </si>
  <si>
    <t>Lá dong xấp 500 gr</t>
  </si>
  <si>
    <t>Dong leaf xấp 500 gr</t>
  </si>
  <si>
    <t>Dong leaf xấp</t>
  </si>
  <si>
    <t>Phrynium placentarium</t>
  </si>
  <si>
    <t>xấp 500 gr</t>
  </si>
  <si>
    <t>8936191287710</t>
  </si>
  <si>
    <t>893619128393</t>
  </si>
  <si>
    <t>771010</t>
  </si>
  <si>
    <t>Lá dong weight</t>
  </si>
  <si>
    <t>Dong leaf weight</t>
  </si>
  <si>
    <t>Dong leaf</t>
  </si>
  <si>
    <t>8936191283934</t>
  </si>
  <si>
    <t>772</t>
  </si>
  <si>
    <t>893619128772</t>
  </si>
  <si>
    <t>772028</t>
  </si>
  <si>
    <t>Dây lạt bó 100 gr</t>
  </si>
  <si>
    <t>Strings bamboo bó 100 gr</t>
  </si>
  <si>
    <t>Strings bamboo bó</t>
  </si>
  <si>
    <t>bó</t>
  </si>
  <si>
    <t>Bambuseae</t>
  </si>
  <si>
    <t>bó 100 gr</t>
  </si>
  <si>
    <t>8936191287727</t>
  </si>
  <si>
    <t>773</t>
  </si>
  <si>
    <t>893619128773</t>
  </si>
  <si>
    <t>773015</t>
  </si>
  <si>
    <t>Mứt thập cẩm Như Lan Box 1,4 kg</t>
  </si>
  <si>
    <t>Nhu Lan Mix Dried Jam Box 1,4 kg</t>
  </si>
  <si>
    <t>Nhu Lan Mix Dried Jam Box</t>
  </si>
  <si>
    <t xml:space="preserve">       </t>
  </si>
  <si>
    <t>Box 1kg</t>
  </si>
  <si>
    <t>8936191287734</t>
  </si>
  <si>
    <t>893619128831</t>
  </si>
  <si>
    <t>773018</t>
  </si>
  <si>
    <t>Mứt thập cẩm Như Lan Box 600 gr</t>
  </si>
  <si>
    <t>Nhu Lan Mix Dried Jam Box 600 gr</t>
  </si>
  <si>
    <t>8936191288311</t>
  </si>
  <si>
    <t>831</t>
  </si>
  <si>
    <t>774</t>
  </si>
  <si>
    <t>893619128774</t>
  </si>
  <si>
    <t>774018</t>
  </si>
  <si>
    <t>Mứt thập cẩm XH Box 600gr</t>
  </si>
  <si>
    <t>XH mix jam Box 600gr</t>
  </si>
  <si>
    <t>XH mix jam Box</t>
  </si>
  <si>
    <t xml:space="preserve">        </t>
  </si>
  <si>
    <t>8936191287741</t>
  </si>
  <si>
    <t>893619128832</t>
  </si>
  <si>
    <t>774030</t>
  </si>
  <si>
    <t>Mứt thập cẩm XH Box 450 gr</t>
  </si>
  <si>
    <t>XH mix jam Box 450 gr</t>
  </si>
  <si>
    <t>Box 450 gr</t>
  </si>
  <si>
    <t>8936191288328</t>
  </si>
  <si>
    <t>832</t>
  </si>
  <si>
    <t>775</t>
  </si>
  <si>
    <t>893619128775</t>
  </si>
  <si>
    <t>775032</t>
  </si>
  <si>
    <t>Mứt me chua Box 200 gr</t>
  </si>
  <si>
    <t>Sugar-coated Sour Tamarind Box 200 gr</t>
  </si>
  <si>
    <t>Sugar-coated Sour Tamarind Box</t>
  </si>
  <si>
    <t xml:space="preserve">          </t>
  </si>
  <si>
    <t>8936191287758</t>
  </si>
  <si>
    <t>776</t>
  </si>
  <si>
    <t>893619128776</t>
  </si>
  <si>
    <t>776031</t>
  </si>
  <si>
    <t>Dried Winter Melon Jam Box 200 gr</t>
  </si>
  <si>
    <t>Dried Winter Melon Jam Box</t>
  </si>
  <si>
    <t xml:space="preserve">             </t>
  </si>
  <si>
    <t>8936191287765</t>
  </si>
  <si>
    <t>Mứt bí Box 250 gr</t>
  </si>
  <si>
    <t>Dried Winter Melon Jam Box 250 gr</t>
  </si>
  <si>
    <t>777</t>
  </si>
  <si>
    <t>893619128777</t>
  </si>
  <si>
    <t>52701</t>
  </si>
  <si>
    <t>777032</t>
  </si>
  <si>
    <t>Mứt hạt sen Box 200 gr</t>
  </si>
  <si>
    <t>Sugar-coated Lotus Seeds Box 200 gr</t>
  </si>
  <si>
    <t>Sugar-coated Lotus Seeds Box</t>
  </si>
  <si>
    <t>8936191287772</t>
  </si>
  <si>
    <t>Mứt hạt sen Box 300 gr</t>
  </si>
  <si>
    <t>Sugar-coated Lotus Seeds Box 300 gr</t>
  </si>
  <si>
    <t>Box 300 gr</t>
  </si>
  <si>
    <t>778</t>
  </si>
  <si>
    <t>893619128778</t>
  </si>
  <si>
    <t>52695</t>
  </si>
  <si>
    <t>778014</t>
  </si>
  <si>
    <t>Mứt chùm ruột Box 300 gr</t>
  </si>
  <si>
    <t>Star Gooseberry Candy Box 300gr</t>
  </si>
  <si>
    <t>Star Gooseberry Candy Box</t>
  </si>
  <si>
    <t>8936191287789</t>
  </si>
  <si>
    <t>779</t>
  </si>
  <si>
    <t>893619128779</t>
  </si>
  <si>
    <t>779031</t>
  </si>
  <si>
    <t>Mứt cà chua bi Box 250 gr</t>
  </si>
  <si>
    <t>Sugar-coated Grape Tomatos Box 250 gr</t>
  </si>
  <si>
    <t>Sugar-coated Grape Tomatos Box</t>
  </si>
  <si>
    <t xml:space="preserve">            </t>
  </si>
  <si>
    <t>8936191287796</t>
  </si>
  <si>
    <t>780</t>
  </si>
  <si>
    <t>893619128170</t>
  </si>
  <si>
    <t>52697</t>
  </si>
  <si>
    <t>780032</t>
  </si>
  <si>
    <t>Mứt dừa non Box 200 gr</t>
  </si>
  <si>
    <t>Sugar-coated Soft Coconut Rice Box 200 gr</t>
  </si>
  <si>
    <t>Sugar-coated Soft Coconut Rice Box</t>
  </si>
  <si>
    <t xml:space="preserve">      </t>
  </si>
  <si>
    <t>8936191281701</t>
  </si>
  <si>
    <t>170</t>
  </si>
  <si>
    <t>893619128786</t>
  </si>
  <si>
    <t>780021</t>
  </si>
  <si>
    <t>Mứt dừa non Bag 400 gr</t>
  </si>
  <si>
    <t>Sugar-coated Soft Coconut Rice Box 400gr</t>
  </si>
  <si>
    <t>8936191287864</t>
  </si>
  <si>
    <t>786</t>
  </si>
  <si>
    <t>893619128780</t>
  </si>
  <si>
    <t>780014</t>
  </si>
  <si>
    <t>Mứt dừa non Box 300gr</t>
  </si>
  <si>
    <t>Sugar-coated Soft Coconut Rice Box 300gr</t>
  </si>
  <si>
    <t>8936191287802</t>
  </si>
  <si>
    <t>781</t>
  </si>
  <si>
    <t>893619128390</t>
  </si>
  <si>
    <t>781031</t>
  </si>
  <si>
    <t>Mứt tắc nguyên trái bag 250 gr</t>
  </si>
  <si>
    <t>Sugar-coated Kumquat Bag 250 gr</t>
  </si>
  <si>
    <t>Sugar-coated Kumquat Box</t>
  </si>
  <si>
    <t>8936191283903</t>
  </si>
  <si>
    <t>390</t>
  </si>
  <si>
    <t>893619128781</t>
  </si>
  <si>
    <t>781029</t>
  </si>
  <si>
    <t>Mứt tắc Box 150 gr</t>
  </si>
  <si>
    <t>Sugar-coated Kumquat Box 150 gr</t>
  </si>
  <si>
    <t>8936191287819</t>
  </si>
  <si>
    <t>782</t>
  </si>
  <si>
    <t>893619128782</t>
  </si>
  <si>
    <t>782031</t>
  </si>
  <si>
    <t>Mứt cà rốt Box 250 gr</t>
  </si>
  <si>
    <t>Sugar- coated Carot Box 250 gr</t>
  </si>
  <si>
    <t>Sugar- coated Carot Box</t>
  </si>
  <si>
    <t>8936191287826</t>
  </si>
  <si>
    <t>783</t>
  </si>
  <si>
    <t>893619128783</t>
  </si>
  <si>
    <t>783032</t>
  </si>
  <si>
    <t>Đu đủ sấy dẻo Box 200 gr</t>
  </si>
  <si>
    <t>Dried Papaya Jam Box 200 gr</t>
  </si>
  <si>
    <t>Dried Papaya Jam Box</t>
  </si>
  <si>
    <t>8936191287833</t>
  </si>
  <si>
    <t>784</t>
  </si>
  <si>
    <t>893619128167</t>
  </si>
  <si>
    <t>52704</t>
  </si>
  <si>
    <t>784014</t>
  </si>
  <si>
    <t>Mứt mãng cầu Box 300 gr</t>
  </si>
  <si>
    <t>Sugar-coated Soursop Box 300gr</t>
  </si>
  <si>
    <t>Sugar-coated Soursop Box</t>
  </si>
  <si>
    <t>8936191281671</t>
  </si>
  <si>
    <t>167</t>
  </si>
  <si>
    <t>893619128784</t>
  </si>
  <si>
    <t>52703</t>
  </si>
  <si>
    <t>784049</t>
  </si>
  <si>
    <t>Mứt mãng cầu Box 180gr</t>
  </si>
  <si>
    <t>Sugar-coated Soursop Box 180gr</t>
  </si>
  <si>
    <t>8936191287840</t>
  </si>
  <si>
    <t>785</t>
  </si>
  <si>
    <t>893619128178</t>
  </si>
  <si>
    <t>52702</t>
  </si>
  <si>
    <t>785032</t>
  </si>
  <si>
    <t>Mứt khoai lang Box 200 gr</t>
  </si>
  <si>
    <t>Sugar-coated Sweet Potato Box 200 gr</t>
  </si>
  <si>
    <t>Sugar-coated Sweet Potato Box</t>
  </si>
  <si>
    <t>8936191281787</t>
  </si>
  <si>
    <t>178</t>
  </si>
  <si>
    <t>893619128785</t>
  </si>
  <si>
    <t>785031</t>
  </si>
  <si>
    <t>Mứt khoai lang Box 250 gr</t>
  </si>
  <si>
    <t>Sugar-coated Sweet Potato Box 250 gr</t>
  </si>
  <si>
    <t>8936191287857</t>
  </si>
  <si>
    <t>Mứt khoai lang Box 300 gr</t>
  </si>
  <si>
    <t>Sugar-coated Sweet Potato Box 300 gr</t>
  </si>
  <si>
    <t>893619128789</t>
  </si>
  <si>
    <t>786011</t>
  </si>
  <si>
    <t>Bánh đậu xanh Trâu vàng Box 500gr</t>
  </si>
  <si>
    <t>Golden Buffalo Box Box 500gr</t>
  </si>
  <si>
    <t>Golden Buffalo Box Box</t>
  </si>
  <si>
    <t>8936191287895</t>
  </si>
  <si>
    <t>789</t>
  </si>
  <si>
    <t>788</t>
  </si>
  <si>
    <t>893619128788</t>
  </si>
  <si>
    <t>788025</t>
  </si>
  <si>
    <t>Dây pháo tết pc</t>
  </si>
  <si>
    <t>Decorative Firecrackers pc</t>
  </si>
  <si>
    <t>Decorative Firecrackers</t>
  </si>
  <si>
    <t>8936191287888</t>
  </si>
  <si>
    <t>893619128790</t>
  </si>
  <si>
    <t>789025</t>
  </si>
  <si>
    <t>Bao lì xì pc</t>
  </si>
  <si>
    <t>Red Envelope pc</t>
  </si>
  <si>
    <t>Red Envelope</t>
  </si>
  <si>
    <t>8936191287901</t>
  </si>
  <si>
    <t>790</t>
  </si>
  <si>
    <t>7891</t>
  </si>
  <si>
    <t>893619128244</t>
  </si>
  <si>
    <t>52646</t>
  </si>
  <si>
    <t>7891037</t>
  </si>
  <si>
    <t>Set Lì Xì L01 set30</t>
  </si>
  <si>
    <t>Set of Red Envelope L01 set30</t>
  </si>
  <si>
    <t>Set of Red Envelope L</t>
  </si>
  <si>
    <t>set30</t>
  </si>
  <si>
    <t>8936191282449</t>
  </si>
  <si>
    <t>244</t>
  </si>
  <si>
    <t>7892</t>
  </si>
  <si>
    <t>893619128245</t>
  </si>
  <si>
    <t>52647</t>
  </si>
  <si>
    <t>7892037</t>
  </si>
  <si>
    <t>Set Lì Xì L02 set30</t>
  </si>
  <si>
    <t>Set of Red Envelope L02 set30</t>
  </si>
  <si>
    <t>8936191282456</t>
  </si>
  <si>
    <t>7893</t>
  </si>
  <si>
    <t>893619128246</t>
  </si>
  <si>
    <t>52648</t>
  </si>
  <si>
    <t>7893037</t>
  </si>
  <si>
    <t>Set Lì Xì L03 set30</t>
  </si>
  <si>
    <t>Set of Red Envelope L03 set30</t>
  </si>
  <si>
    <t>8936191282463</t>
  </si>
  <si>
    <t>246</t>
  </si>
  <si>
    <t>7894</t>
  </si>
  <si>
    <t>893619128247</t>
  </si>
  <si>
    <t>52667</t>
  </si>
  <si>
    <t>7894037</t>
  </si>
  <si>
    <t>Set Lì Xì L04 set30</t>
  </si>
  <si>
    <t>Set of Red Envelope L04 set30</t>
  </si>
  <si>
    <t>8936191282470</t>
  </si>
  <si>
    <t>247</t>
  </si>
  <si>
    <t>7895</t>
  </si>
  <si>
    <t>893619128248</t>
  </si>
  <si>
    <t>52649</t>
  </si>
  <si>
    <t>7895037</t>
  </si>
  <si>
    <t>Set Lì Xì L05 set30</t>
  </si>
  <si>
    <t>Set of Red Envelope L05 set30</t>
  </si>
  <si>
    <t>8936191282487</t>
  </si>
  <si>
    <t>248</t>
  </si>
  <si>
    <t>7896</t>
  </si>
  <si>
    <t>893619128249</t>
  </si>
  <si>
    <t>52668</t>
  </si>
  <si>
    <t>7896037</t>
  </si>
  <si>
    <t>Set Lì Xì L06 set30</t>
  </si>
  <si>
    <t>Set of Red Envelope L06 set30</t>
  </si>
  <si>
    <t>8936191282494</t>
  </si>
  <si>
    <t>249</t>
  </si>
  <si>
    <t>7897</t>
  </si>
  <si>
    <t>893619128250</t>
  </si>
  <si>
    <t>52650</t>
  </si>
  <si>
    <t>7897037</t>
  </si>
  <si>
    <t>Set Lì Xì L07 set30</t>
  </si>
  <si>
    <t>Set of Red Envelope L07 set30</t>
  </si>
  <si>
    <t>8936191282500</t>
  </si>
  <si>
    <t>7898</t>
  </si>
  <si>
    <t>893619128253</t>
  </si>
  <si>
    <t>52651</t>
  </si>
  <si>
    <t>7898037</t>
  </si>
  <si>
    <t>Set Lì Xì L08 set30</t>
  </si>
  <si>
    <t>Set of Red Envelope L08 set30</t>
  </si>
  <si>
    <t>8936191282531</t>
  </si>
  <si>
    <t>253</t>
  </si>
  <si>
    <t>7899</t>
  </si>
  <si>
    <t>893619128254</t>
  </si>
  <si>
    <t>52652</t>
  </si>
  <si>
    <t>7899037</t>
  </si>
  <si>
    <t>Set Lì Xì L09 set30</t>
  </si>
  <si>
    <t>Set of Red Envelope L09 set30</t>
  </si>
  <si>
    <t>8936191282548</t>
  </si>
  <si>
    <t>254</t>
  </si>
  <si>
    <t>7901</t>
  </si>
  <si>
    <t>893619128255</t>
  </si>
  <si>
    <t>52653</t>
  </si>
  <si>
    <t>7901037</t>
  </si>
  <si>
    <t>Set Lì Xì L10 set30</t>
  </si>
  <si>
    <t>Set of Red Envelope L10 set30</t>
  </si>
  <si>
    <t>8936191282555</t>
  </si>
  <si>
    <t>255</t>
  </si>
  <si>
    <t>7902</t>
  </si>
  <si>
    <t>893619128256</t>
  </si>
  <si>
    <t>7902037</t>
  </si>
  <si>
    <t>Set trang trí Tết D01 set30</t>
  </si>
  <si>
    <t>Tet Decoration Set D01 set30</t>
  </si>
  <si>
    <t>Tet Decoration Set D</t>
  </si>
  <si>
    <t>8936191282562</t>
  </si>
  <si>
    <t>256</t>
  </si>
  <si>
    <t>7903</t>
  </si>
  <si>
    <t>893619128257</t>
  </si>
  <si>
    <t>7903037</t>
  </si>
  <si>
    <t>Set trang trí Tết D02 set30</t>
  </si>
  <si>
    <t>Tet Decoration Set D02 set30</t>
  </si>
  <si>
    <t>8936191282579</t>
  </si>
  <si>
    <t>257</t>
  </si>
  <si>
    <t>7904</t>
  </si>
  <si>
    <t>893619128258</t>
  </si>
  <si>
    <t>52666</t>
  </si>
  <si>
    <t>7904037</t>
  </si>
  <si>
    <t>Set trang trí Tết T01 set30</t>
  </si>
  <si>
    <t>Tet Decoration Set T01 set30</t>
  </si>
  <si>
    <t>Tet Decoration Set T</t>
  </si>
  <si>
    <t>8936191282586</t>
  </si>
  <si>
    <t>258</t>
  </si>
  <si>
    <t>7905</t>
  </si>
  <si>
    <t>893619128259</t>
  </si>
  <si>
    <t>52656</t>
  </si>
  <si>
    <t>7905037</t>
  </si>
  <si>
    <t>Set trang trí Tết T02 set30</t>
  </si>
  <si>
    <t>Tet Decoration Set T02 set30</t>
  </si>
  <si>
    <t>8936191282593</t>
  </si>
  <si>
    <t>259</t>
  </si>
  <si>
    <t>7906</t>
  </si>
  <si>
    <t>893619128260</t>
  </si>
  <si>
    <t>52657</t>
  </si>
  <si>
    <t>7906037</t>
  </si>
  <si>
    <t>Set trang trí Tết T03 set30</t>
  </si>
  <si>
    <t>Tet Decoration Set T03 set30</t>
  </si>
  <si>
    <t>8936191282609</t>
  </si>
  <si>
    <t>260</t>
  </si>
  <si>
    <t>7907</t>
  </si>
  <si>
    <t>893619128264</t>
  </si>
  <si>
    <t>52658</t>
  </si>
  <si>
    <t>7907037</t>
  </si>
  <si>
    <t>Set trang trí Tết T04 set30</t>
  </si>
  <si>
    <t>Tet Decoration Set T04 set30</t>
  </si>
  <si>
    <t>8936191282647</t>
  </si>
  <si>
    <t>264</t>
  </si>
  <si>
    <t>7908</t>
  </si>
  <si>
    <t>893619128265</t>
  </si>
  <si>
    <t>52659</t>
  </si>
  <si>
    <t>7908037</t>
  </si>
  <si>
    <t>Set trang trí Tết T05 set30</t>
  </si>
  <si>
    <t>Tet Decoration Set T05 set30</t>
  </si>
  <si>
    <t>8936191282654</t>
  </si>
  <si>
    <t>265</t>
  </si>
  <si>
    <t>7909</t>
  </si>
  <si>
    <t>893619128266</t>
  </si>
  <si>
    <t>52660</t>
  </si>
  <si>
    <t>7909037</t>
  </si>
  <si>
    <t>Set trang trí Tết T06 set30</t>
  </si>
  <si>
    <t>Tet Decoration Set T06 set30</t>
  </si>
  <si>
    <t>8936191282661</t>
  </si>
  <si>
    <t>266</t>
  </si>
  <si>
    <t>791</t>
  </si>
  <si>
    <t>893619128152</t>
  </si>
  <si>
    <t>52642</t>
  </si>
  <si>
    <t>791100</t>
  </si>
  <si>
    <t>Bịch bông mai Bag 30 gr</t>
  </si>
  <si>
    <t>Fabric Apricot blossom Bag 30g</t>
  </si>
  <si>
    <t>Fabric Apricot blossom Bag</t>
  </si>
  <si>
    <t>Bag 30g</t>
  </si>
  <si>
    <t>8936191281527</t>
  </si>
  <si>
    <t>152</t>
  </si>
  <si>
    <t>893619128791</t>
  </si>
  <si>
    <t>791032</t>
  </si>
  <si>
    <t>Bịch bông mai Box 200 gr</t>
  </si>
  <si>
    <t>Fabric Apricot blossom Box 200 gr</t>
  </si>
  <si>
    <t>Fabric Apricot blossom Box</t>
  </si>
  <si>
    <t>8936191287918</t>
  </si>
  <si>
    <t>7910</t>
  </si>
  <si>
    <t>893619128267</t>
  </si>
  <si>
    <t>52661</t>
  </si>
  <si>
    <t>7910037</t>
  </si>
  <si>
    <t>Set trang trí Tết T07 set30</t>
  </si>
  <si>
    <t>Tet Decoration Set T07 set30</t>
  </si>
  <si>
    <t>8936191282678</t>
  </si>
  <si>
    <t>267</t>
  </si>
  <si>
    <t>7911</t>
  </si>
  <si>
    <t>893619128268</t>
  </si>
  <si>
    <t>52662</t>
  </si>
  <si>
    <t>7911037</t>
  </si>
  <si>
    <t>Set trang trí Tết T08 set30</t>
  </si>
  <si>
    <t>Tet Decoration Set T08 set30</t>
  </si>
  <si>
    <t>8936191282685</t>
  </si>
  <si>
    <t>268</t>
  </si>
  <si>
    <t>7912</t>
  </si>
  <si>
    <t>893619128269</t>
  </si>
  <si>
    <t>52663</t>
  </si>
  <si>
    <t>7912037</t>
  </si>
  <si>
    <t>Set trang trí Tết T09 set30</t>
  </si>
  <si>
    <t>Tet Decoration Set T09 set30</t>
  </si>
  <si>
    <t>8936191282692</t>
  </si>
  <si>
    <t>269</t>
  </si>
  <si>
    <t>7913</t>
  </si>
  <si>
    <t>893619128270</t>
  </si>
  <si>
    <t>52664</t>
  </si>
  <si>
    <t>7913037</t>
  </si>
  <si>
    <t>Set trang trí Tết T10 set30</t>
  </si>
  <si>
    <t>Tet Decoration Set T10 set30</t>
  </si>
  <si>
    <t>8936191282708</t>
  </si>
  <si>
    <t>270</t>
  </si>
  <si>
    <t>7914</t>
  </si>
  <si>
    <t>893619128274</t>
  </si>
  <si>
    <t>52665</t>
  </si>
  <si>
    <t>7914037</t>
  </si>
  <si>
    <t>Set trang trí Tết T11 set30</t>
  </si>
  <si>
    <t>Tet Decoration Set T11 set30</t>
  </si>
  <si>
    <t>8936191282746</t>
  </si>
  <si>
    <t>274</t>
  </si>
  <si>
    <t>7915</t>
  </si>
  <si>
    <t>893619128275</t>
  </si>
  <si>
    <t>52644</t>
  </si>
  <si>
    <t>7915371</t>
  </si>
  <si>
    <t>Cây kim tiền PC 700 gr</t>
  </si>
  <si>
    <t>Goden Tree PC 700gr</t>
  </si>
  <si>
    <t>Goden Tree</t>
  </si>
  <si>
    <t>8936191282753</t>
  </si>
  <si>
    <t>275</t>
  </si>
  <si>
    <t>7916</t>
  </si>
  <si>
    <t>893619128153</t>
  </si>
  <si>
    <t>52798</t>
  </si>
  <si>
    <t>7916079</t>
  </si>
  <si>
    <t>Mèo thần tài size 8 inch 1500gr</t>
  </si>
  <si>
    <t>Maneki Neko size 8 inch 1500gr</t>
  </si>
  <si>
    <t>Maneki Neko size 8 inch</t>
  </si>
  <si>
    <t>1500gr</t>
  </si>
  <si>
    <t>8936191281534</t>
  </si>
  <si>
    <t>153</t>
  </si>
  <si>
    <t>7917</t>
  </si>
  <si>
    <t>893619128154</t>
  </si>
  <si>
    <t>52797</t>
  </si>
  <si>
    <t>7917078</t>
  </si>
  <si>
    <t>Mèo thần tài size 7 inch 930gr</t>
  </si>
  <si>
    <t>Maneki Neko size 7 inch 930gr</t>
  </si>
  <si>
    <t>Maneki Neko size 7 inch</t>
  </si>
  <si>
    <t>930gr</t>
  </si>
  <si>
    <t>8936191281541</t>
  </si>
  <si>
    <t>154</t>
  </si>
  <si>
    <t>7918</t>
  </si>
  <si>
    <t>893619128155</t>
  </si>
  <si>
    <t>7918076</t>
  </si>
  <si>
    <t>Mèo thần tài size 6 inch 750gr</t>
  </si>
  <si>
    <t>Maneki Neko size 6 inch 750gr</t>
  </si>
  <si>
    <t>Maneki Neko size 6 inch</t>
  </si>
  <si>
    <t>750gr</t>
  </si>
  <si>
    <t>8936191281558</t>
  </si>
  <si>
    <t>155</t>
  </si>
  <si>
    <t>7919</t>
  </si>
  <si>
    <t>893619128156</t>
  </si>
  <si>
    <t>7919075</t>
  </si>
  <si>
    <t>Dây liễn trang trí Tết mẫu 01 180gr</t>
  </si>
  <si>
    <t>Tet decoration tureen sample 01 180gr</t>
  </si>
  <si>
    <t>Tet decoration tureen sample</t>
  </si>
  <si>
    <t>180gr</t>
  </si>
  <si>
    <t>8936191281565</t>
  </si>
  <si>
    <t>156</t>
  </si>
  <si>
    <t>792</t>
  </si>
  <si>
    <t>893619128792</t>
  </si>
  <si>
    <t>792004</t>
  </si>
  <si>
    <t>Bình mai vàng Box 1 kg</t>
  </si>
  <si>
    <t>Set Vase and Flower Box 1 kg</t>
  </si>
  <si>
    <t>Set Vase and Flower Box</t>
  </si>
  <si>
    <t>Box 1 kg</t>
  </si>
  <si>
    <t>8936191287925</t>
  </si>
  <si>
    <t>7920</t>
  </si>
  <si>
    <t>893619128157</t>
  </si>
  <si>
    <t>7920075</t>
  </si>
  <si>
    <t>Dây liễn trang trí Tết mẫu 02 180gr</t>
  </si>
  <si>
    <t>Tet decoration tureen sample 02 180gr</t>
  </si>
  <si>
    <t>8936191281572</t>
  </si>
  <si>
    <t>157</t>
  </si>
  <si>
    <t>7921</t>
  </si>
  <si>
    <t>893619128158</t>
  </si>
  <si>
    <t>7921002</t>
  </si>
  <si>
    <t>Cây mai vàng 500 gr</t>
  </si>
  <si>
    <t>Apricot Tree 500 gr</t>
  </si>
  <si>
    <t>Apricot Tree</t>
  </si>
  <si>
    <t>8936191281589</t>
  </si>
  <si>
    <t>158</t>
  </si>
  <si>
    <t>893619128190</t>
  </si>
  <si>
    <t>7921026</t>
  </si>
  <si>
    <t>Cây mai vàng 800 gr</t>
  </si>
  <si>
    <t>Apricot Tree 800 gr</t>
  </si>
  <si>
    <t>800 gr</t>
  </si>
  <si>
    <t>8936191281909</t>
  </si>
  <si>
    <t>190</t>
  </si>
  <si>
    <t>7922</t>
  </si>
  <si>
    <t>893619128159</t>
  </si>
  <si>
    <t>52706</t>
  </si>
  <si>
    <t>7922014</t>
  </si>
  <si>
    <t>Trái cây sấy khô mix Box 300gr</t>
  </si>
  <si>
    <t>Mixed Fruits Chip Box 300gr</t>
  </si>
  <si>
    <t>Mixed Fruits Chip Box</t>
  </si>
  <si>
    <t>8936191281596</t>
  </si>
  <si>
    <t>159</t>
  </si>
  <si>
    <t>7923</t>
  </si>
  <si>
    <t>893619128160</t>
  </si>
  <si>
    <t>52705</t>
  </si>
  <si>
    <t>7923032</t>
  </si>
  <si>
    <t>Trái cây sấy dẻo mix Box 200 gr</t>
  </si>
  <si>
    <t>Mixed Dried Fruits Box 200 gr</t>
  </si>
  <si>
    <t>Mixed Dried Fruits Box</t>
  </si>
  <si>
    <t>8936191281602</t>
  </si>
  <si>
    <t>160</t>
  </si>
  <si>
    <t>7924</t>
  </si>
  <si>
    <t>893619128187</t>
  </si>
  <si>
    <t>7924796</t>
  </si>
  <si>
    <t>Liễn trang trí hình cá chép 5 con 120gr</t>
  </si>
  <si>
    <t>Decoration tureen with 5 red carp 120gr</t>
  </si>
  <si>
    <t>Decoration tureen with 5 red carp</t>
  </si>
  <si>
    <t>8936191281879</t>
  </si>
  <si>
    <t>187</t>
  </si>
  <si>
    <t>7925</t>
  </si>
  <si>
    <t>893619128204</t>
  </si>
  <si>
    <t>52857</t>
  </si>
  <si>
    <t>7925002</t>
  </si>
  <si>
    <t>Xoài sấy dẻo 500 gr</t>
  </si>
  <si>
    <t>Dried Mango 500 gr</t>
  </si>
  <si>
    <t>Dried Mango</t>
  </si>
  <si>
    <t>8936191282043</t>
  </si>
  <si>
    <t>204</t>
  </si>
  <si>
    <t>7925017</t>
  </si>
  <si>
    <t>Xoài sấy dẻo Box 900gr</t>
  </si>
  <si>
    <t>Dried Mango Box 900gr</t>
  </si>
  <si>
    <t>Dried Mango Box</t>
  </si>
  <si>
    <t>52707</t>
  </si>
  <si>
    <t>7925383</t>
  </si>
  <si>
    <t>Xoài sấy dẻo Box 350gr</t>
  </si>
  <si>
    <t>Dried Mango Box 350gr</t>
  </si>
  <si>
    <t>Box 350gr</t>
  </si>
  <si>
    <t>893619128209</t>
  </si>
  <si>
    <t>7925011</t>
  </si>
  <si>
    <t>Xoài sấy dẻo Box 500gr</t>
  </si>
  <si>
    <t>Dried Mango Box 500gr</t>
  </si>
  <si>
    <t>8936191282098</t>
  </si>
  <si>
    <t>209</t>
  </si>
  <si>
    <t>7926</t>
  </si>
  <si>
    <t>893619128164</t>
  </si>
  <si>
    <t>52696</t>
  </si>
  <si>
    <t>7926032</t>
  </si>
  <si>
    <t>Mứt chùm ruột muối ớt Box 200 gr</t>
  </si>
  <si>
    <t>Chili Salt-coated Star Gooseberry Box 200 gr</t>
  </si>
  <si>
    <t>Chili Salt-coated Star Gooseberry Box</t>
  </si>
  <si>
    <t>8936191281640</t>
  </si>
  <si>
    <t>164</t>
  </si>
  <si>
    <t>Mứt chùm ruột muối ớt Box 300 gr</t>
  </si>
  <si>
    <t>Chili Salt-coated Star Gooseberry Box 300 gr</t>
  </si>
  <si>
    <t>7927</t>
  </si>
  <si>
    <t>893619128188</t>
  </si>
  <si>
    <t>7927008</t>
  </si>
  <si>
    <t>Liễn trang trí hình cá chép đôi 2 túi tiền 150 gr</t>
  </si>
  <si>
    <t>Decoration tureen with 2 red carp and 2 bag of gold 150 gr</t>
  </si>
  <si>
    <t>Decoration tureen with 2 red carp and 2 bag of gold</t>
  </si>
  <si>
    <t>8936191281886</t>
  </si>
  <si>
    <t>188</t>
  </si>
  <si>
    <t>7928</t>
  </si>
  <si>
    <t>893619128166</t>
  </si>
  <si>
    <t>52710</t>
  </si>
  <si>
    <t>7928014</t>
  </si>
  <si>
    <t>Mứt me nguyên trái Box 300 gr</t>
  </si>
  <si>
    <t>Sugar-coated Tamarind Box 300gr</t>
  </si>
  <si>
    <t>Sugar-coated Tamarind Box</t>
  </si>
  <si>
    <t>8936191281664</t>
  </si>
  <si>
    <t>166</t>
  </si>
  <si>
    <t>793</t>
  </si>
  <si>
    <t>893619128793</t>
  </si>
  <si>
    <t>793029</t>
  </si>
  <si>
    <t>Mứt me Thái Box 150 gr</t>
  </si>
  <si>
    <t>Sugar-coated Tamarind Box 150 gr</t>
  </si>
  <si>
    <t>8936191287932</t>
  </si>
  <si>
    <t>7930</t>
  </si>
  <si>
    <t>893619128168</t>
  </si>
  <si>
    <t>52686</t>
  </si>
  <si>
    <t>7930018</t>
  </si>
  <si>
    <t>Mứt thập cẩm Box 600gr</t>
  </si>
  <si>
    <t>Mixed Sugar-coated Fruits Box 600gr</t>
  </si>
  <si>
    <t>Mixed Sugar-coated Fruits Box</t>
  </si>
  <si>
    <t>8936191281688</t>
  </si>
  <si>
    <t>168</t>
  </si>
  <si>
    <t>7931</t>
  </si>
  <si>
    <t>893619128169</t>
  </si>
  <si>
    <t>52698</t>
  </si>
  <si>
    <t>7931032</t>
  </si>
  <si>
    <t>Mứt dừa non lá dứa Box 200 gr</t>
  </si>
  <si>
    <t>Sugar-coated Soft Coconut Rice with Pandan Color Box 200 gr</t>
  </si>
  <si>
    <t>Sugar-coated Soft Coconut Rice with Pandan Color Box</t>
  </si>
  <si>
    <t>8936191281695</t>
  </si>
  <si>
    <t>169</t>
  </si>
  <si>
    <t>7932</t>
  </si>
  <si>
    <t>893619128189</t>
  </si>
  <si>
    <t>7932003</t>
  </si>
  <si>
    <t>Liễn trang trí hình tràng pháo 200 gr</t>
  </si>
  <si>
    <t>Decoration tureen with Firecracker 200 gr</t>
  </si>
  <si>
    <t>Decoration tureen with Firecracker</t>
  </si>
  <si>
    <t>8936191281893</t>
  </si>
  <si>
    <t>189</t>
  </si>
  <si>
    <t>7934</t>
  </si>
  <si>
    <t>893619128194</t>
  </si>
  <si>
    <t>7934014</t>
  </si>
  <si>
    <t>Mứt tắc ớt cay Box 300gr</t>
  </si>
  <si>
    <t>Spicy Chili-coated Dried Kumquat Box 300gr</t>
  </si>
  <si>
    <t>Spicy Chili-coated Dried Kumquat Box</t>
  </si>
  <si>
    <t>8936191281947</t>
  </si>
  <si>
    <t>194</t>
  </si>
  <si>
    <t>7936</t>
  </si>
  <si>
    <t>893619128179</t>
  </si>
  <si>
    <t>52694</t>
  </si>
  <si>
    <t>7936032</t>
  </si>
  <si>
    <t>Mứt củ năng Box 200 gr</t>
  </si>
  <si>
    <t>Sugar-coated Water Chestnuts Box 200 gr</t>
  </si>
  <si>
    <t>Sugar-coated Water Chestnuts Box</t>
  </si>
  <si>
    <t>8936191281794</t>
  </si>
  <si>
    <t>179</t>
  </si>
  <si>
    <t>Mứt củ năng Box 300 gr</t>
  </si>
  <si>
    <t>Sugar-coated Water Chestnuts Box 300 gr</t>
  </si>
  <si>
    <t>7937</t>
  </si>
  <si>
    <t>893619128195</t>
  </si>
  <si>
    <t>7937001</t>
  </si>
  <si>
    <t>Gà lát chay 100 gr</t>
  </si>
  <si>
    <t>Vegan Chicken Meat Slice 100 gr</t>
  </si>
  <si>
    <t>Vegan Chicken Meat Slice</t>
  </si>
  <si>
    <t>8936191281954</t>
  </si>
  <si>
    <t>195</t>
  </si>
  <si>
    <t>7939</t>
  </si>
  <si>
    <t>893619128198</t>
  </si>
  <si>
    <t>7939001</t>
  </si>
  <si>
    <t>Sườn non chay 100 gr</t>
  </si>
  <si>
    <t>Vegan Big Meat Slice 100 gr</t>
  </si>
  <si>
    <t>Vegan Big Meat Slice</t>
  </si>
  <si>
    <t>8936191281985</t>
  </si>
  <si>
    <t>198</t>
  </si>
  <si>
    <t>794</t>
  </si>
  <si>
    <t>893619128794</t>
  </si>
  <si>
    <t>794029</t>
  </si>
  <si>
    <t>Hạt dưa Box 150 gr</t>
  </si>
  <si>
    <t>Roasted Watermelon Seeds Box 150 gr</t>
  </si>
  <si>
    <t>Roasted Watermelon Seeds Box</t>
  </si>
  <si>
    <t>8936191287949</t>
  </si>
  <si>
    <t>893619128807</t>
  </si>
  <si>
    <t>52709</t>
  </si>
  <si>
    <t>794014</t>
  </si>
  <si>
    <t>Hạt dưa Box 300 gr</t>
  </si>
  <si>
    <t>Roasted Watermelon Seeds Box 300gr</t>
  </si>
  <si>
    <t>8936191288076</t>
  </si>
  <si>
    <t>807</t>
  </si>
  <si>
    <t>893619128196</t>
  </si>
  <si>
    <t>794002</t>
  </si>
  <si>
    <t>Hạt dưa 500 gr</t>
  </si>
  <si>
    <t>Roasted Watermelon Seeds 500 gr</t>
  </si>
  <si>
    <t>Roasted Watermelon Seeds</t>
  </si>
  <si>
    <t>8936191281961</t>
  </si>
  <si>
    <t>196</t>
  </si>
  <si>
    <t>893619128391</t>
  </si>
  <si>
    <t>52689</t>
  </si>
  <si>
    <t>794032</t>
  </si>
  <si>
    <t>Hạt dưa Box 200 gr</t>
  </si>
  <si>
    <t>Roasted Watermelon Seeds Box 200 gr</t>
  </si>
  <si>
    <t>8936191283910</t>
  </si>
  <si>
    <t>391</t>
  </si>
  <si>
    <t>7940</t>
  </si>
  <si>
    <t>893619128184</t>
  </si>
  <si>
    <t>52687</t>
  </si>
  <si>
    <t>7940384</t>
  </si>
  <si>
    <t>Thèo lèo Bag 160 gr</t>
  </si>
  <si>
    <t>Vietnamese Crunchy Peanuts and Sesame Candy Bag 160gr</t>
  </si>
  <si>
    <t>Vietnamese Crunchy Peanuts and Sesame Candy Box</t>
  </si>
  <si>
    <t>Bag 160gr</t>
  </si>
  <si>
    <t>8936191281848</t>
  </si>
  <si>
    <t>184</t>
  </si>
  <si>
    <t>7941</t>
  </si>
  <si>
    <t>893619128185</t>
  </si>
  <si>
    <t>52692</t>
  </si>
  <si>
    <t>7941029</t>
  </si>
  <si>
    <t>Dried Sweet Potato Box 150 gr</t>
  </si>
  <si>
    <t>Dried Sweet Potato Box</t>
  </si>
  <si>
    <t>8936191281855</t>
  </si>
  <si>
    <t>185</t>
  </si>
  <si>
    <t>7942</t>
  </si>
  <si>
    <t>893619128199</t>
  </si>
  <si>
    <t>7942001</t>
  </si>
  <si>
    <t>Bóng cá chay 100 gr</t>
  </si>
  <si>
    <t>Vegan Fish Strips 100 gr</t>
  </si>
  <si>
    <t>Vegan Fish Strips</t>
  </si>
  <si>
    <t>8936191281992</t>
  </si>
  <si>
    <t>199</t>
  </si>
  <si>
    <t>7943</t>
  </si>
  <si>
    <t>893619128200</t>
  </si>
  <si>
    <t>7943001</t>
  </si>
  <si>
    <t>Heo lát chay 100 gr</t>
  </si>
  <si>
    <t>Vegan Pork Meat Slice 100 gr</t>
  </si>
  <si>
    <t>Vegan Pork Meat Slice</t>
  </si>
  <si>
    <t>8936191282005</t>
  </si>
  <si>
    <t>200</t>
  </si>
  <si>
    <t>7944</t>
  </si>
  <si>
    <t>893619128203</t>
  </si>
  <si>
    <t>52834</t>
  </si>
  <si>
    <t>7944001</t>
  </si>
  <si>
    <t>Bò lát chay 100 gr</t>
  </si>
  <si>
    <t>Vegan Beef Meat Slice 100 gr</t>
  </si>
  <si>
    <t>Vegan Beef Meat Slice</t>
  </si>
  <si>
    <t>8936191282036</t>
  </si>
  <si>
    <t>203</t>
  </si>
  <si>
    <t>7945</t>
  </si>
  <si>
    <t>52847</t>
  </si>
  <si>
    <t>7945145</t>
  </si>
  <si>
    <t>Chè dưỡng nhan 400 gr</t>
  </si>
  <si>
    <t>Beauty Sweet Soup 400 gr</t>
  </si>
  <si>
    <t>Beauty Sweet Soup</t>
  </si>
  <si>
    <t>7946</t>
  </si>
  <si>
    <t>52850</t>
  </si>
  <si>
    <t>7946145</t>
  </si>
  <si>
    <t>Sâm bổ lượng 400 gr</t>
  </si>
  <si>
    <t>Ching Bo Leung 400 gr</t>
  </si>
  <si>
    <t>Ching Bo Leung</t>
  </si>
  <si>
    <t>7947</t>
  </si>
  <si>
    <t>52849</t>
  </si>
  <si>
    <t>7947002</t>
  </si>
  <si>
    <t>Chuối sấy dẻo 500 gr</t>
  </si>
  <si>
    <t>Dried Banana 500 gr</t>
  </si>
  <si>
    <t>Dried Banana</t>
  </si>
  <si>
    <t>7948</t>
  </si>
  <si>
    <t>52853</t>
  </si>
  <si>
    <t>7948145</t>
  </si>
  <si>
    <t>Sâm bí đao 400 gr</t>
  </si>
  <si>
    <t>Sam Bi Dao 400 gr</t>
  </si>
  <si>
    <t>Sam Bi Dao</t>
  </si>
  <si>
    <t>7949</t>
  </si>
  <si>
    <t>52855</t>
  </si>
  <si>
    <t>7949749</t>
  </si>
  <si>
    <t>Tắc xí muội Hũ 900 gr</t>
  </si>
  <si>
    <t>Kumquat mixed Salted dry Apricot Hũ 900gr</t>
  </si>
  <si>
    <t>Kumquat mixed Salted dry Apricot Hũ</t>
  </si>
  <si>
    <t>Hũ 900gr</t>
  </si>
  <si>
    <t>795</t>
  </si>
  <si>
    <t>893619128795</t>
  </si>
  <si>
    <t>795002</t>
  </si>
  <si>
    <t>Mắm nêm 500 gr</t>
  </si>
  <si>
    <t>Mam Nem Sauce 500 gr</t>
  </si>
  <si>
    <t>Mam Nem Sauce</t>
  </si>
  <si>
    <t>Zutaten: Sardellen, Salz, Glutamate, Zucker</t>
  </si>
  <si>
    <t>8936191287956</t>
  </si>
  <si>
    <t>7950</t>
  </si>
  <si>
    <t>52854</t>
  </si>
  <si>
    <t>7950749</t>
  </si>
  <si>
    <t>Đá me Thái Lan Hũ 900 gr</t>
  </si>
  <si>
    <t>Tamarind Ice box 900 gr</t>
  </si>
  <si>
    <t>Tamarind Ice</t>
  </si>
  <si>
    <t>7951</t>
  </si>
  <si>
    <t>8936095570307</t>
  </si>
  <si>
    <t>52948</t>
  </si>
  <si>
    <t>7951001</t>
  </si>
  <si>
    <t>Bột matcha Tam Đường 100 gr</t>
  </si>
  <si>
    <t>Matcha Tea Powder 100 gr</t>
  </si>
  <si>
    <t>Matcha Tea Powder</t>
  </si>
  <si>
    <t>89360955703070</t>
  </si>
  <si>
    <t>307</t>
  </si>
  <si>
    <t>7952</t>
  </si>
  <si>
    <t>893619128207</t>
  </si>
  <si>
    <t>7952012</t>
  </si>
  <si>
    <t>Long nhãn ôm sen 50 gr</t>
  </si>
  <si>
    <t>Longan-coated Lotus Seed 50 gr</t>
  </si>
  <si>
    <t>Longan-coated Lotus Seed</t>
  </si>
  <si>
    <t>8936191282074</t>
  </si>
  <si>
    <t>207</t>
  </si>
  <si>
    <t>893619128208</t>
  </si>
  <si>
    <t>7952001</t>
  </si>
  <si>
    <t>Long nhãn ôm sen 100 gr</t>
  </si>
  <si>
    <t>Longan-coated Lotus Seed 100 gr</t>
  </si>
  <si>
    <t>8936191282081</t>
  </si>
  <si>
    <t>208</t>
  </si>
  <si>
    <t>7953</t>
  </si>
  <si>
    <t>893619128210</t>
  </si>
  <si>
    <t>7953012</t>
  </si>
  <si>
    <t>Vỏ bưởi chanh dây sấy dẻo 50 gr</t>
  </si>
  <si>
    <t>Dried Grapefruit Peels Mix Passion Juice 50 gr</t>
  </si>
  <si>
    <t>Dried Grapefruit Peels Mix Passion Juice</t>
  </si>
  <si>
    <t>8936191282104</t>
  </si>
  <si>
    <t>210</t>
  </si>
  <si>
    <t>7954</t>
  </si>
  <si>
    <t>8936095570567</t>
  </si>
  <si>
    <t>53118</t>
  </si>
  <si>
    <t>7954498</t>
  </si>
  <si>
    <t>Trà sữa OOLONG Hồng Trà Tam Đường box 240gr</t>
  </si>
  <si>
    <t>OOLONG Pink Tam Duong Milk Tea box 240gr</t>
  </si>
  <si>
    <t>OOLONG Pink Tam Duong Milk Tea box</t>
  </si>
  <si>
    <t>box 240gr</t>
  </si>
  <si>
    <t>89360955705670</t>
  </si>
  <si>
    <t>567</t>
  </si>
  <si>
    <t>7955</t>
  </si>
  <si>
    <t>8936095570581</t>
  </si>
  <si>
    <t>53122</t>
  </si>
  <si>
    <t>7955049</t>
  </si>
  <si>
    <t>Trà sữa Matcha Tam Đường Box 180gr</t>
  </si>
  <si>
    <t>Matcha Tam Duong milk tea Box 180gr</t>
  </si>
  <si>
    <t>Matcha Tam Duong milk tea Box</t>
  </si>
  <si>
    <t>89360955705810</t>
  </si>
  <si>
    <t>581</t>
  </si>
  <si>
    <t>7956</t>
  </si>
  <si>
    <t>8936095570574</t>
  </si>
  <si>
    <t>53121</t>
  </si>
  <si>
    <t>7956498</t>
  </si>
  <si>
    <t>Trà sữa OOLONG Xanh Tam Đường box 240gr</t>
  </si>
  <si>
    <t>OOLONG Green Tam Duong Milk Tea box 240gr</t>
  </si>
  <si>
    <t>OOLONG Green Tam Duong Milk Tea box</t>
  </si>
  <si>
    <t>89360955705740</t>
  </si>
  <si>
    <t>574</t>
  </si>
  <si>
    <t>7957</t>
  </si>
  <si>
    <t>7957749</t>
  </si>
  <si>
    <t>Dâu tắc xí muội Hũ 900 gr</t>
  </si>
  <si>
    <t>Strawberry kumquat soot Hũ 900 gr</t>
  </si>
  <si>
    <t>Strawberry kumquat soot Hũ</t>
  </si>
  <si>
    <t>Hũ 900 gr</t>
  </si>
  <si>
    <t>530732</t>
  </si>
  <si>
    <t>073</t>
  </si>
  <si>
    <t>796</t>
  </si>
  <si>
    <t>893619128796</t>
  </si>
  <si>
    <t>796035</t>
  </si>
  <si>
    <t>Bộ đồ chơi bầu cua set</t>
  </si>
  <si>
    <t>Hoo Hey How set</t>
  </si>
  <si>
    <t>Hoo Hey How</t>
  </si>
  <si>
    <t>set</t>
  </si>
  <si>
    <t>8936191287963</t>
  </si>
  <si>
    <t>7961</t>
  </si>
  <si>
    <t>7961147</t>
  </si>
  <si>
    <t>Bình mai vàng Box 800gr</t>
  </si>
  <si>
    <t>Yellow apricot vase Box 800gr</t>
  </si>
  <si>
    <t>Yellow apricot vase Box</t>
  </si>
  <si>
    <t>893619128863</t>
  </si>
  <si>
    <t>797002</t>
  </si>
  <si>
    <t>Hạt đậu phộng sống 500 gr</t>
  </si>
  <si>
    <t>Raw pink peanut 500 gr</t>
  </si>
  <si>
    <t>Raw pink peanut</t>
  </si>
  <si>
    <t>Arachis hypogaea L.</t>
  </si>
  <si>
    <t>8936191288632</t>
  </si>
  <si>
    <t>863</t>
  </si>
  <si>
    <t>893619128864</t>
  </si>
  <si>
    <t>798002</t>
  </si>
  <si>
    <t>Hạt điều sống 500 gr</t>
  </si>
  <si>
    <t>Raw cashew nut 500 gr</t>
  </si>
  <si>
    <t>Raw cashew nut</t>
  </si>
  <si>
    <t>Anacardium occidentale L.</t>
  </si>
  <si>
    <t>8936191288649</t>
  </si>
  <si>
    <t>864</t>
  </si>
  <si>
    <t>893619128865</t>
  </si>
  <si>
    <t>798007</t>
  </si>
  <si>
    <t>Hạt điều sống 1 kg</t>
  </si>
  <si>
    <t>Raw cashew nut 1 kg</t>
  </si>
  <si>
    <t>8936191288656</t>
  </si>
  <si>
    <t>865</t>
  </si>
  <si>
    <t>799</t>
  </si>
  <si>
    <t>893619128866</t>
  </si>
  <si>
    <t>799001</t>
  </si>
  <si>
    <t>Muối ớt 100 gr</t>
  </si>
  <si>
    <t>Mixed Salt 100 gr</t>
  </si>
  <si>
    <t>Mixed Salt</t>
  </si>
  <si>
    <t>8936191288663</t>
  </si>
  <si>
    <t>866</t>
  </si>
  <si>
    <t>800</t>
  </si>
  <si>
    <t>893619128800</t>
  </si>
  <si>
    <t>800005</t>
  </si>
  <si>
    <t>Xoài non 300 gr</t>
  </si>
  <si>
    <t>8936191288007</t>
  </si>
  <si>
    <t>801</t>
  </si>
  <si>
    <t>893619128388</t>
  </si>
  <si>
    <t>801032</t>
  </si>
  <si>
    <t>Mứt dừa sữa Box 200 gr</t>
  </si>
  <si>
    <t>8936191283880</t>
  </si>
  <si>
    <t>388</t>
  </si>
  <si>
    <t>802</t>
  </si>
  <si>
    <t>893619128802</t>
  </si>
  <si>
    <t>802010</t>
  </si>
  <si>
    <t>Ổi ruột đỏ weight</t>
  </si>
  <si>
    <t>Pink Guava weight</t>
  </si>
  <si>
    <t>Pink Guava</t>
  </si>
  <si>
    <t>Psidium guajava</t>
  </si>
  <si>
    <t>8936191288021</t>
  </si>
  <si>
    <t>804</t>
  </si>
  <si>
    <t>893619128804</t>
  </si>
  <si>
    <t>804039</t>
  </si>
  <si>
    <t>Bánh tổ 1000 gr</t>
  </si>
  <si>
    <t>1000 gr</t>
  </si>
  <si>
    <t>8936191288045</t>
  </si>
  <si>
    <t>805</t>
  </si>
  <si>
    <t>893619128805</t>
  </si>
  <si>
    <t>805002</t>
  </si>
  <si>
    <t>Trà xanh Thái Nguyên 100 gr</t>
  </si>
  <si>
    <t>Green Tea 100 gr</t>
  </si>
  <si>
    <t>Green Tea</t>
  </si>
  <si>
    <t>Camellia sinensis</t>
  </si>
  <si>
    <t>8936191288052</t>
  </si>
  <si>
    <t>Trà xanh Thái Nguyên 200 gr</t>
  </si>
  <si>
    <t>Green Tea 200 gr</t>
  </si>
  <si>
    <t>809</t>
  </si>
  <si>
    <t>893619128809</t>
  </si>
  <si>
    <t>809040</t>
  </si>
  <si>
    <t>Bột sương sa 25 gr</t>
  </si>
  <si>
    <t>Gracilaria powder 25 gr</t>
  </si>
  <si>
    <t>Gracilaria powder</t>
  </si>
  <si>
    <t>25 gr</t>
  </si>
  <si>
    <t>8936191288090</t>
  </si>
  <si>
    <t>810</t>
  </si>
  <si>
    <t>893619128810</t>
  </si>
  <si>
    <t>810041</t>
  </si>
  <si>
    <t>Bột sương sáo hạt é 60 gr</t>
  </si>
  <si>
    <t>Grass Jelly Mix Basil Seeds 60 gr</t>
  </si>
  <si>
    <t>Grass Jelly Mix Basil Seeds</t>
  </si>
  <si>
    <t>8936191288106</t>
  </si>
  <si>
    <t>811</t>
  </si>
  <si>
    <t>893619128811</t>
  </si>
  <si>
    <t>811003</t>
  </si>
  <si>
    <t>Rau má 200 gr</t>
  </si>
  <si>
    <t>Pennywort 200 gr</t>
  </si>
  <si>
    <t>Pennywort</t>
  </si>
  <si>
    <t>Centella asiatica</t>
  </si>
  <si>
    <t>8936191288113</t>
  </si>
  <si>
    <t>812</t>
  </si>
  <si>
    <t>893619128812</t>
  </si>
  <si>
    <t>51947</t>
  </si>
  <si>
    <t>812012</t>
  </si>
  <si>
    <t>Bột sương sáo đen 50 gr</t>
  </si>
  <si>
    <t>Black Grass Jelly 50 gr</t>
  </si>
  <si>
    <t>Black Grass Jelly</t>
  </si>
  <si>
    <t>8936191288120</t>
  </si>
  <si>
    <t>813</t>
  </si>
  <si>
    <t>893619128813</t>
  </si>
  <si>
    <t>813012</t>
  </si>
  <si>
    <t>Bột sương sáo trắng 50 gr</t>
  </si>
  <si>
    <t>White Grass Jelly 50 gr</t>
  </si>
  <si>
    <t>White Grass Jelly</t>
  </si>
  <si>
    <t>8936191288137</t>
  </si>
  <si>
    <t>814</t>
  </si>
  <si>
    <t>893619128814</t>
  </si>
  <si>
    <t>51732</t>
  </si>
  <si>
    <t>814010</t>
  </si>
  <si>
    <t>Măng tươi weight</t>
  </si>
  <si>
    <t>Bamboo Shoot weight</t>
  </si>
  <si>
    <t>Bamboo Shoot</t>
  </si>
  <si>
    <t>Bambusa spp</t>
  </si>
  <si>
    <t>8936191288144</t>
  </si>
  <si>
    <t>816</t>
  </si>
  <si>
    <t>893619128816</t>
  </si>
  <si>
    <t>816003</t>
  </si>
  <si>
    <t>Ngó sen 200 gr</t>
  </si>
  <si>
    <t>Lotus Root 200 gr</t>
  </si>
  <si>
    <t>8936191288168</t>
  </si>
  <si>
    <t>818</t>
  </si>
  <si>
    <t>893619128818</t>
  </si>
  <si>
    <t>818005</t>
  </si>
  <si>
    <t>Xoài lắc 300 gr</t>
  </si>
  <si>
    <t>Lak Mango 300 gr</t>
  </si>
  <si>
    <t>Lak Mango</t>
  </si>
  <si>
    <t>Zutaten: Salz, Mango, Chili</t>
  </si>
  <si>
    <t>8936191288182</t>
  </si>
  <si>
    <t>819</t>
  </si>
  <si>
    <t>893619128819</t>
  </si>
  <si>
    <t>819010</t>
  </si>
  <si>
    <t>Bưởi lắc weight</t>
  </si>
  <si>
    <t>Lak Pampelmusen weight</t>
  </si>
  <si>
    <t>Lak Pampelmusen</t>
  </si>
  <si>
    <t>Zutaten: Salz, Pampelmusen, Chili</t>
  </si>
  <si>
    <t>8936191288199</t>
  </si>
  <si>
    <t>820</t>
  </si>
  <si>
    <t>893619128820</t>
  </si>
  <si>
    <t>820002</t>
  </si>
  <si>
    <t>Bún tươi 500 gr</t>
  </si>
  <si>
    <t>Reisnudeln 500 gr</t>
  </si>
  <si>
    <t>Reisnudeln</t>
  </si>
  <si>
    <t>Zutaten: Reismehl, wasser</t>
  </si>
  <si>
    <t>8936191288205</t>
  </si>
  <si>
    <t>821</t>
  </si>
  <si>
    <t>893619128821</t>
  </si>
  <si>
    <t>821005</t>
  </si>
  <si>
    <t>Ổi cắt miếng 300 gr</t>
  </si>
  <si>
    <t>Lak Guava 300 gr</t>
  </si>
  <si>
    <t>Lak Guava</t>
  </si>
  <si>
    <t>Zutaten: Salz, Guava, Chili</t>
  </si>
  <si>
    <t>8936191288212</t>
  </si>
  <si>
    <t>822</t>
  </si>
  <si>
    <t>893619128822</t>
  </si>
  <si>
    <t>822006</t>
  </si>
  <si>
    <t>Mắm nêm chai nhỏ 250 gr</t>
  </si>
  <si>
    <t>8936191288229</t>
  </si>
  <si>
    <t>823</t>
  </si>
  <si>
    <t>893619128823</t>
  </si>
  <si>
    <t>823002</t>
  </si>
  <si>
    <t>Mắm dưa 500 gr</t>
  </si>
  <si>
    <t>8936191288236</t>
  </si>
  <si>
    <t>824</t>
  </si>
  <si>
    <t>893619128824</t>
  </si>
  <si>
    <t>824002</t>
  </si>
  <si>
    <t>Mắm dưa cà 500 gr</t>
  </si>
  <si>
    <t>8936191288243</t>
  </si>
  <si>
    <t>825</t>
  </si>
  <si>
    <t>893619128825</t>
  </si>
  <si>
    <t>825002</t>
  </si>
  <si>
    <t>Mắm ruốc hũ lớn 500 gr</t>
  </si>
  <si>
    <t>8936191288250</t>
  </si>
  <si>
    <t>826</t>
  </si>
  <si>
    <t>893619128826</t>
  </si>
  <si>
    <t>826006</t>
  </si>
  <si>
    <t>Mắm ruốc hũ nhỏ 250 gr</t>
  </si>
  <si>
    <t>8936191288267</t>
  </si>
  <si>
    <t>827</t>
  </si>
  <si>
    <t>893619128827</t>
  </si>
  <si>
    <t>827002</t>
  </si>
  <si>
    <t>Mắm cà pháo 500 gr</t>
  </si>
  <si>
    <t>8936191288274</t>
  </si>
  <si>
    <t>828</t>
  </si>
  <si>
    <t>893619128828</t>
  </si>
  <si>
    <t>828026</t>
  </si>
  <si>
    <t>Mắm cá cơm hũ lớn 800 gr</t>
  </si>
  <si>
    <t>8936191288281</t>
  </si>
  <si>
    <t>829</t>
  </si>
  <si>
    <t>893619128829</t>
  </si>
  <si>
    <t>829002</t>
  </si>
  <si>
    <t>Mắm cá cơm hũ trung 500 gr</t>
  </si>
  <si>
    <t>8936191288298</t>
  </si>
  <si>
    <t>830</t>
  </si>
  <si>
    <t>893619128830</t>
  </si>
  <si>
    <t>830006</t>
  </si>
  <si>
    <t>Mắm cá cơm hũ nhỏ 250 gr</t>
  </si>
  <si>
    <t>8936191288304</t>
  </si>
  <si>
    <t>833</t>
  </si>
  <si>
    <t>893619128833</t>
  </si>
  <si>
    <t>833002</t>
  </si>
  <si>
    <t>Mắm cá giò 500 gr</t>
  </si>
  <si>
    <t>8936191288335</t>
  </si>
  <si>
    <t>834</t>
  </si>
  <si>
    <t>893619128834</t>
  </si>
  <si>
    <t>834002</t>
  </si>
  <si>
    <t>Tôm chua 500 gr</t>
  </si>
  <si>
    <t>8936191288342</t>
  </si>
  <si>
    <t>835</t>
  </si>
  <si>
    <t>893619128835</t>
  </si>
  <si>
    <t>835002</t>
  </si>
  <si>
    <t>Tương ớt xào 500 gr</t>
  </si>
  <si>
    <t>8936191288359</t>
  </si>
  <si>
    <t>836</t>
  </si>
  <si>
    <t>893619128836</t>
  </si>
  <si>
    <t>836002</t>
  </si>
  <si>
    <t>Củ lùn 500 gr</t>
  </si>
  <si>
    <t>8936191288366</t>
  </si>
  <si>
    <t>838</t>
  </si>
  <si>
    <t>893619128838</t>
  </si>
  <si>
    <t>838089</t>
  </si>
  <si>
    <t>Bột rau câu 12 gr</t>
  </si>
  <si>
    <t>Jelly powder 12 gr</t>
  </si>
  <si>
    <t>Jelly powder</t>
  </si>
  <si>
    <t>12 gr</t>
  </si>
  <si>
    <t>8936191288380</t>
  </si>
  <si>
    <t>858</t>
  </si>
  <si>
    <t>893619128858</t>
  </si>
  <si>
    <t>51939</t>
  </si>
  <si>
    <t>858008</t>
  </si>
  <si>
    <t>Nấm bạch tuyết 150 gr</t>
  </si>
  <si>
    <t>Seafood Mushroom 150 gr</t>
  </si>
  <si>
    <t>Seafood Mushroom</t>
  </si>
  <si>
    <t>8936191288588</t>
  </si>
  <si>
    <t>859</t>
  </si>
  <si>
    <t>893619128859</t>
  </si>
  <si>
    <t>859010</t>
  </si>
  <si>
    <t>Rau muống muối chua weight</t>
  </si>
  <si>
    <t>Pickled Morning Glory weight</t>
  </si>
  <si>
    <t>Pickled Morning Glory</t>
  </si>
  <si>
    <t>8936191288595</t>
  </si>
  <si>
    <t>860</t>
  </si>
  <si>
    <t>893619128860</t>
  </si>
  <si>
    <t>860412</t>
  </si>
  <si>
    <t>Nescafe 3 trong 1 box 340gr</t>
  </si>
  <si>
    <t>Nescafe instant coffee 3 in 1 box 340gr</t>
  </si>
  <si>
    <t>Nescafe instant coffee 3 in 1 box</t>
  </si>
  <si>
    <t>box 340gr</t>
  </si>
  <si>
    <t>8936191288601</t>
  </si>
  <si>
    <t>861</t>
  </si>
  <si>
    <t>893619128861</t>
  </si>
  <si>
    <t>861020</t>
  </si>
  <si>
    <t>Nescafe 1 trong 1 Box 320gr</t>
  </si>
  <si>
    <t>Nescafe instant coffee 1 in 1 Box 320gr</t>
  </si>
  <si>
    <t>Nescafe instant coffee 1 in 1 Box</t>
  </si>
  <si>
    <t>8936191288618</t>
  </si>
  <si>
    <t>8611</t>
  </si>
  <si>
    <t>8934804027388</t>
  </si>
  <si>
    <t>53112</t>
  </si>
  <si>
    <t>8611498</t>
  </si>
  <si>
    <t>Nescafe cà phê Việt box 240 gr</t>
  </si>
  <si>
    <t>Nescafe Café Viet box 240 gr</t>
  </si>
  <si>
    <t>Nescafe Café Viet box</t>
  </si>
  <si>
    <t>box 240 gr</t>
  </si>
  <si>
    <t>89348040273880</t>
  </si>
  <si>
    <t>862</t>
  </si>
  <si>
    <t>893619128862</t>
  </si>
  <si>
    <t>862090</t>
  </si>
  <si>
    <t>Bột khoai Bag 100 gr</t>
  </si>
  <si>
    <t>Dried Tapioca Stick Bag 100 gr</t>
  </si>
  <si>
    <t>Dried Tapioca Stick Bag</t>
  </si>
  <si>
    <t>Bag 100gr</t>
  </si>
  <si>
    <t>8936191288625</t>
  </si>
  <si>
    <t>868</t>
  </si>
  <si>
    <t>893619128868</t>
  </si>
  <si>
    <t>868005</t>
  </si>
  <si>
    <t>Bánh trung thu Như Lan - Đặc Biệt yến sào vi cá 300 gr</t>
  </si>
  <si>
    <t>Nhu Lan Mooncake 300 gr</t>
  </si>
  <si>
    <t>Nhu Lan Mooncake</t>
  </si>
  <si>
    <t>8936191288687</t>
  </si>
  <si>
    <t>893619128122</t>
  </si>
  <si>
    <t>868003</t>
  </si>
  <si>
    <t>Bánh trung thu Như Lan - Đặc Biệt yến sào vi cá 200 gr</t>
  </si>
  <si>
    <t>Nhu Lan Mooncake 200 gr</t>
  </si>
  <si>
    <t>8936191281220</t>
  </si>
  <si>
    <t>122</t>
  </si>
  <si>
    <t>869</t>
  </si>
  <si>
    <t>893619128129</t>
  </si>
  <si>
    <t>869003</t>
  </si>
  <si>
    <t>Bánh trung thu Như Lan - Vi cá thập cẩm gà quay 200 gr</t>
  </si>
  <si>
    <t>8936191281299</t>
  </si>
  <si>
    <t>129</t>
  </si>
  <si>
    <t>893619128869</t>
  </si>
  <si>
    <t>869005</t>
  </si>
  <si>
    <t>Bánh trung thu Như Lan - Vi cá thập cẩm gà quay 300 gr</t>
  </si>
  <si>
    <t>8936191288694</t>
  </si>
  <si>
    <t>870</t>
  </si>
  <si>
    <t>893619128124</t>
  </si>
  <si>
    <t>870003</t>
  </si>
  <si>
    <t>Bánh trung thu Như Lan - Thập cẩm gà quay 200 gr</t>
  </si>
  <si>
    <t>8936191281244</t>
  </si>
  <si>
    <t>893619128870</t>
  </si>
  <si>
    <t>870005</t>
  </si>
  <si>
    <t>Bánh trung thu Như Lan - Thập cẩm gà quay 300 gr</t>
  </si>
  <si>
    <t>8936191288700</t>
  </si>
  <si>
    <t>871</t>
  </si>
  <si>
    <t>893619128871</t>
  </si>
  <si>
    <t>871005</t>
  </si>
  <si>
    <t>Bánh trung thu Như Lan - Dừa sầu riêng dua3 300 gr</t>
  </si>
  <si>
    <t>8936191288717</t>
  </si>
  <si>
    <t>893619128127</t>
  </si>
  <si>
    <t>871003</t>
  </si>
  <si>
    <t>Bánh trung thu Như Lan - Dừa sầu riêng dua3 200 gr</t>
  </si>
  <si>
    <t>8936191281275</t>
  </si>
  <si>
    <t>127</t>
  </si>
  <si>
    <t>872</t>
  </si>
  <si>
    <t>893619128872</t>
  </si>
  <si>
    <t>872005</t>
  </si>
  <si>
    <t>Bánh trung thu Như Lan - Sen trà xanh tra3 300 gr</t>
  </si>
  <si>
    <t>8936191288724</t>
  </si>
  <si>
    <t>893619128128</t>
  </si>
  <si>
    <t>872003</t>
  </si>
  <si>
    <t>Bánh trung thu Như Lan - Sen trà xanh tra3 200 gr</t>
  </si>
  <si>
    <t>8936191281282</t>
  </si>
  <si>
    <t>128</t>
  </si>
  <si>
    <t>873</t>
  </si>
  <si>
    <t>893619128115</t>
  </si>
  <si>
    <t>873003</t>
  </si>
  <si>
    <t>Bánh trung thu Như Lan - Đậu xanh sen sầu riêng dx3 200 gr</t>
  </si>
  <si>
    <t>8936191281152</t>
  </si>
  <si>
    <t>115</t>
  </si>
  <si>
    <t>893619128873</t>
  </si>
  <si>
    <t>873005</t>
  </si>
  <si>
    <t>Bánh trung thu Như Lan - Đậu xanh sen sầu riêng dx3 300 gr</t>
  </si>
  <si>
    <t>8936191288731</t>
  </si>
  <si>
    <t>874</t>
  </si>
  <si>
    <t>893619128874</t>
  </si>
  <si>
    <t>874005</t>
  </si>
  <si>
    <t>Bánh trung thu Như Lan - Môn hạt sen m3 300 gr</t>
  </si>
  <si>
    <t>8936191288748</t>
  </si>
  <si>
    <t>893619128109</t>
  </si>
  <si>
    <t>874003</t>
  </si>
  <si>
    <t>Bánh trung thu Như Lan - Môn hạt sen m3 200 gr</t>
  </si>
  <si>
    <t>8936191281091</t>
  </si>
  <si>
    <t>109</t>
  </si>
  <si>
    <t>875</t>
  </si>
  <si>
    <t>893619128875</t>
  </si>
  <si>
    <t>875005</t>
  </si>
  <si>
    <t>Bánh trung thu Chay Như Lan - Thập cẩm chay 300 gr</t>
  </si>
  <si>
    <t>Nhu Lan vegetarian mooncakes 300gr</t>
  </si>
  <si>
    <t>Nhu Lan vegetarian mooncakes</t>
  </si>
  <si>
    <t>8936191288755</t>
  </si>
  <si>
    <t>876</t>
  </si>
  <si>
    <t>893619128876</t>
  </si>
  <si>
    <t>876005</t>
  </si>
  <si>
    <t>Bánh trung thu Chay Như Lan - Đậu xanh sen chay 300 gr</t>
  </si>
  <si>
    <t>8936191288762</t>
  </si>
  <si>
    <t>877</t>
  </si>
  <si>
    <t>893619128877</t>
  </si>
  <si>
    <t>877005</t>
  </si>
  <si>
    <t>Bánh trung thu Chay Như Lan - Môn hạt sen chay 300 gr</t>
  </si>
  <si>
    <t>8936191288779</t>
  </si>
  <si>
    <t>878</t>
  </si>
  <si>
    <t>893619128878</t>
  </si>
  <si>
    <t>878005</t>
  </si>
  <si>
    <t>Bánh trung thu Chay Như Lan - Dừa sầu riêng chay 300 gr</t>
  </si>
  <si>
    <t>8936191288786</t>
  </si>
  <si>
    <t>879</t>
  </si>
  <si>
    <t>893619128879</t>
  </si>
  <si>
    <t>879005</t>
  </si>
  <si>
    <t>Bánh dẻo Như Lan - Chay thập cẩm dtcc 300 gr</t>
  </si>
  <si>
    <t>Vegetarian sticky rice mooncake 300 gr</t>
  </si>
  <si>
    <t>Vegetarian sticky rice mooncake</t>
  </si>
  <si>
    <t>8936191288793</t>
  </si>
  <si>
    <t>880</t>
  </si>
  <si>
    <t>893619128880</t>
  </si>
  <si>
    <t>880005</t>
  </si>
  <si>
    <t>Bánh dẻo Nhu Lan - đậu xanh hạt sen ddx3 300 gr</t>
  </si>
  <si>
    <t>Nhu Lan sticky rice cake - green beans and lotus seeds 300 gr</t>
  </si>
  <si>
    <t>Nhu Lan sticky rice cake - green beans and lotus seeds</t>
  </si>
  <si>
    <t>8936191288809</t>
  </si>
  <si>
    <t>881</t>
  </si>
  <si>
    <t>893619128881</t>
  </si>
  <si>
    <t>881005</t>
  </si>
  <si>
    <t>Bánh trung thu Chay Như Lan - Dẻo đậu xanh sen chay 300 gr</t>
  </si>
  <si>
    <t>8936191288816</t>
  </si>
  <si>
    <t>882</t>
  </si>
  <si>
    <t>893619128882</t>
  </si>
  <si>
    <t>882005</t>
  </si>
  <si>
    <t>Bánh dẻo Như Lan  300 gr</t>
  </si>
  <si>
    <t>Sticky rice mooncake 300 gr</t>
  </si>
  <si>
    <t>Sticky rice mooncake</t>
  </si>
  <si>
    <t>8936191288823</t>
  </si>
  <si>
    <t>883</t>
  </si>
  <si>
    <t>893619128883</t>
  </si>
  <si>
    <t>51926</t>
  </si>
  <si>
    <t>883044</t>
  </si>
  <si>
    <t>Bánh Choco-pie 12 packs/box Box 360gr</t>
  </si>
  <si>
    <t>Choco-pie Cake 12 paccks/box Box 360gr</t>
  </si>
  <si>
    <t>Choco-pie Cake 12 paccks/box Box</t>
  </si>
  <si>
    <t>Box 360gr</t>
  </si>
  <si>
    <t>8936191288830</t>
  </si>
  <si>
    <t>884</t>
  </si>
  <si>
    <t>893619128108</t>
  </si>
  <si>
    <t>884003</t>
  </si>
  <si>
    <t>Bánh trung thu Như Lan - Sen hạnh nhân 200 gr</t>
  </si>
  <si>
    <t>Nhu Lan's Moon cake with lotus seeds and almond 200 gr</t>
  </si>
  <si>
    <t>Nhu Lan's Moon cake with lotus seeds and almond</t>
  </si>
  <si>
    <t>8936191281084</t>
  </si>
  <si>
    <t>108</t>
  </si>
  <si>
    <t>893619128884</t>
  </si>
  <si>
    <t>884005</t>
  </si>
  <si>
    <t>Bánh trung thu Như Lan - Sen hạnh nhân 300 gr</t>
  </si>
  <si>
    <t>Nhu Lan's Moon cake with lotus seeds and almond 300 gr</t>
  </si>
  <si>
    <t>8936191288847</t>
  </si>
  <si>
    <t>885</t>
  </si>
  <si>
    <t>893619128114</t>
  </si>
  <si>
    <t>885003</t>
  </si>
  <si>
    <t>Bánh trung thu Như Lan - Mè đậu đen 200 gr</t>
  </si>
  <si>
    <t>Nhu Lan's Moon cake with sesame seeds and black beans 200 gr</t>
  </si>
  <si>
    <t>Nhu Lan's Moon cake with sesame seeds and black beans</t>
  </si>
  <si>
    <t>8936191281145</t>
  </si>
  <si>
    <t>114</t>
  </si>
  <si>
    <t>893619128885</t>
  </si>
  <si>
    <t>885005</t>
  </si>
  <si>
    <t>Bánh trung thu Như Lan - Mè đậu đen 300 gr</t>
  </si>
  <si>
    <t>Nhu Lan's Moon cake with sesame seeds and black beans 300 gr</t>
  </si>
  <si>
    <t>8936191288854</t>
  </si>
  <si>
    <t>886</t>
  </si>
  <si>
    <t>893619128886</t>
  </si>
  <si>
    <t>886005</t>
  </si>
  <si>
    <t>Bánh trung thu Như Lan - Sen phô mai Tiramisu 300 gr</t>
  </si>
  <si>
    <t>Nhu Lan's Moon cake with tiramisu and cheese and lotus seeds 300 gr</t>
  </si>
  <si>
    <t>Nhu Lan's Moon cake with tiramisu and cheese and lotus seeds</t>
  </si>
  <si>
    <t>8936191288861</t>
  </si>
  <si>
    <t>893619128130</t>
  </si>
  <si>
    <t>886003</t>
  </si>
  <si>
    <t>Bánh trung thu Như Lan - Sen phô mai Tiramisu 200 gr</t>
  </si>
  <si>
    <t>Nhu Lan's Moon cake with tiramisu and cheese and lotus seeds 200 gr</t>
  </si>
  <si>
    <t>8936191281305</t>
  </si>
  <si>
    <t>130</t>
  </si>
  <si>
    <t>887</t>
  </si>
  <si>
    <t>893619128887</t>
  </si>
  <si>
    <t>887005</t>
  </si>
  <si>
    <t>Bánh dẻo Như Lan - Thập cẩm gà quay 300 gr</t>
  </si>
  <si>
    <t>Sticky cake multi flavors and roasted chicken 300 gr</t>
  </si>
  <si>
    <t>Sticky cake multi flavors and roasted chicken</t>
  </si>
  <si>
    <t>8936191288878</t>
  </si>
  <si>
    <t>893619128102</t>
  </si>
  <si>
    <t>52573</t>
  </si>
  <si>
    <t>888003</t>
  </si>
  <si>
    <t>Cơm cháy rong biển 200 gr</t>
  </si>
  <si>
    <t>Crispy rice with seaweed 200 gr</t>
  </si>
  <si>
    <t>Crispy rice with seaweed</t>
  </si>
  <si>
    <t>8936191281022</t>
  </si>
  <si>
    <t>102</t>
  </si>
  <si>
    <t>889</t>
  </si>
  <si>
    <t>893619128105</t>
  </si>
  <si>
    <t>889014</t>
  </si>
  <si>
    <t>Bánh dẻo Như Lan - Thập cẩm gà quay - cần sửa Box 300gr</t>
  </si>
  <si>
    <t>Sticky rice mooncake - cần sửa Box 300gr</t>
  </si>
  <si>
    <t>Sticky rice mooncake - cần sửa Box</t>
  </si>
  <si>
    <t>8936191281053</t>
  </si>
  <si>
    <t>105</t>
  </si>
  <si>
    <t>890</t>
  </si>
  <si>
    <t>893619128367</t>
  </si>
  <si>
    <t>890014</t>
  </si>
  <si>
    <t>Bánh dẻo Như Lan - Vi cá thập cẩm gà quay Box 300gr</t>
  </si>
  <si>
    <t>8936191283675</t>
  </si>
  <si>
    <t>367</t>
  </si>
  <si>
    <t>891</t>
  </si>
  <si>
    <t>893619128173</t>
  </si>
  <si>
    <t>891014</t>
  </si>
  <si>
    <t>Bánh dẻo Như Lan - Sen hạnh nhân Box 300gr</t>
  </si>
  <si>
    <t>8936191281732</t>
  </si>
  <si>
    <t>173</t>
  </si>
  <si>
    <t>892</t>
  </si>
  <si>
    <t>893619128134</t>
  </si>
  <si>
    <t>892005</t>
  </si>
  <si>
    <t>Bánh trung thu Như Lan - Thập cẩm gà quay rong biển 300 gr</t>
  </si>
  <si>
    <t>8936191281343</t>
  </si>
  <si>
    <t>134</t>
  </si>
  <si>
    <t>893</t>
  </si>
  <si>
    <t>893619128126</t>
  </si>
  <si>
    <t>893005</t>
  </si>
  <si>
    <t>Bánh trung thu Như Lan - Đậu xanh dừa sầu riêng 300 gr</t>
  </si>
  <si>
    <t>8936191281268</t>
  </si>
  <si>
    <t>126</t>
  </si>
  <si>
    <t>894</t>
  </si>
  <si>
    <t>893619128123</t>
  </si>
  <si>
    <t>894005</t>
  </si>
  <si>
    <t>Bánh trung thu Như Lan - Môn hạt sen dừa sầu riêng 300 gr</t>
  </si>
  <si>
    <t>8936191281237</t>
  </si>
  <si>
    <t>123</t>
  </si>
  <si>
    <t>895</t>
  </si>
  <si>
    <t>893619128125</t>
  </si>
  <si>
    <t>895005</t>
  </si>
  <si>
    <t>Bánh trung thu Như Lan - Vi cá thập cẩm ăn kiêng 300 gr</t>
  </si>
  <si>
    <t>8936191281251</t>
  </si>
  <si>
    <t>125</t>
  </si>
  <si>
    <t>896</t>
  </si>
  <si>
    <t>893619128135</t>
  </si>
  <si>
    <t>896005</t>
  </si>
  <si>
    <t>Bánh trung thu Như Lan - Dẻo chay thập cẩm 300 gr</t>
  </si>
  <si>
    <t>8936191281350</t>
  </si>
  <si>
    <t>135</t>
  </si>
  <si>
    <t>897</t>
  </si>
  <si>
    <t>893619128359</t>
  </si>
  <si>
    <t>897006</t>
  </si>
  <si>
    <t>Bánh dẻo Givral - Đậu xanh chay D1 250 gr</t>
  </si>
  <si>
    <t>Givral Mooncake 250 gr</t>
  </si>
  <si>
    <t>8936191283590</t>
  </si>
  <si>
    <t>359</t>
  </si>
  <si>
    <t>897003</t>
  </si>
  <si>
    <t>Bánh dẻo Givral - Đậu xanh chay D1 200 gr</t>
  </si>
  <si>
    <t>898</t>
  </si>
  <si>
    <t>893619128202</t>
  </si>
  <si>
    <t>898003</t>
  </si>
  <si>
    <t>Bánh trung thu Givral - Dẻo Hạt sen D5 200 gr</t>
  </si>
  <si>
    <t>8936191282029</t>
  </si>
  <si>
    <t>202</t>
  </si>
  <si>
    <t>899</t>
  </si>
  <si>
    <t>899003</t>
  </si>
  <si>
    <t>Bánh dẻo Givral - Khoai môn D7 200 gr</t>
  </si>
  <si>
    <t>893619128349</t>
  </si>
  <si>
    <t>899006</t>
  </si>
  <si>
    <t>Bánh dẻo Givral - Khoai môn D7 250 gr</t>
  </si>
  <si>
    <t>8936191283491</t>
  </si>
  <si>
    <t>349</t>
  </si>
  <si>
    <t>900</t>
  </si>
  <si>
    <t>893619128107</t>
  </si>
  <si>
    <t>900006</t>
  </si>
  <si>
    <t>Bánh dẻo Givral - Lá dứa D9 250 gr</t>
  </si>
  <si>
    <t>8936191281077</t>
  </si>
  <si>
    <t>900003</t>
  </si>
  <si>
    <t>Bánh dẻo Givral - Lá dứa D9 200 gr</t>
  </si>
  <si>
    <t>901</t>
  </si>
  <si>
    <t>893619128901</t>
  </si>
  <si>
    <t>52538</t>
  </si>
  <si>
    <t>901010</t>
  </si>
  <si>
    <t>Thanh long trắng weight</t>
  </si>
  <si>
    <t>Dragon Fruit (White) weight</t>
  </si>
  <si>
    <t>Dragon Fruit (White</t>
  </si>
  <si>
    <t>Selenicereus undatus</t>
  </si>
  <si>
    <t>8936191289011</t>
  </si>
  <si>
    <t>902</t>
  </si>
  <si>
    <t>893619128902</t>
  </si>
  <si>
    <t>52537</t>
  </si>
  <si>
    <t>902010</t>
  </si>
  <si>
    <t>Thanh Long đỏ weight</t>
  </si>
  <si>
    <t>Dragon Fruit (Red) weight</t>
  </si>
  <si>
    <t>Dragon Fruit (Red</t>
  </si>
  <si>
    <t>8936191289028</t>
  </si>
  <si>
    <t>903</t>
  </si>
  <si>
    <t>893619128903</t>
  </si>
  <si>
    <t>903010</t>
  </si>
  <si>
    <t>Trái na Thái weight</t>
  </si>
  <si>
    <t>Custard Apple weight</t>
  </si>
  <si>
    <t>Custard Apple</t>
  </si>
  <si>
    <t>8936191289035</t>
  </si>
  <si>
    <t>904</t>
  </si>
  <si>
    <t>893619128904</t>
  </si>
  <si>
    <t>904010</t>
  </si>
  <si>
    <t>Trái na thường weight</t>
  </si>
  <si>
    <t>8936191289042</t>
  </si>
  <si>
    <t>905</t>
  </si>
  <si>
    <t>905010</t>
  </si>
  <si>
    <t>Bưởi năm roi weight</t>
  </si>
  <si>
    <t>Citrus Grandis</t>
  </si>
  <si>
    <t>905002</t>
  </si>
  <si>
    <t>Bưởi năm roi 500 gr</t>
  </si>
  <si>
    <t>906</t>
  </si>
  <si>
    <t>893619128906</t>
  </si>
  <si>
    <t>51744</t>
  </si>
  <si>
    <t>906002</t>
  </si>
  <si>
    <t>Chôm chôm Thái 500 gr</t>
  </si>
  <si>
    <t>Thai Rambutan 500 gr</t>
  </si>
  <si>
    <t>Thai Rambutan</t>
  </si>
  <si>
    <t>Nephelium lappaceum</t>
  </si>
  <si>
    <t>8936191289066</t>
  </si>
  <si>
    <t>907</t>
  </si>
  <si>
    <t>893619128907</t>
  </si>
  <si>
    <t>907010</t>
  </si>
  <si>
    <t>Xoài Thái chín weight</t>
  </si>
  <si>
    <t>Yellow mango weight</t>
  </si>
  <si>
    <t>Yellow mango</t>
  </si>
  <si>
    <t>8936191289073</t>
  </si>
  <si>
    <t>909</t>
  </si>
  <si>
    <t>909002</t>
  </si>
  <si>
    <t>Sầu riêng Thái 500 gr</t>
  </si>
  <si>
    <t>Thai Durian 500 gr</t>
  </si>
  <si>
    <t>Thai Durian</t>
  </si>
  <si>
    <t>Durio zibethinus</t>
  </si>
  <si>
    <t>893619128817</t>
  </si>
  <si>
    <t>909010</t>
  </si>
  <si>
    <t>Sầu riêng Thái weight</t>
  </si>
  <si>
    <t>Thai Durian weight</t>
  </si>
  <si>
    <t>8936191288175</t>
  </si>
  <si>
    <t>817</t>
  </si>
  <si>
    <t>910</t>
  </si>
  <si>
    <t>893619128910</t>
  </si>
  <si>
    <t>51765</t>
  </si>
  <si>
    <t>910002</t>
  </si>
  <si>
    <t>Măng cụt 500 gr</t>
  </si>
  <si>
    <t>Mangosteen 500 gr</t>
  </si>
  <si>
    <t>Mangosteen</t>
  </si>
  <si>
    <t>Garcinia mangostana</t>
  </si>
  <si>
    <t>8936191289103</t>
  </si>
  <si>
    <t>893619128354</t>
  </si>
  <si>
    <t>52932</t>
  </si>
  <si>
    <t>910010</t>
  </si>
  <si>
    <t>Măng cụt weight</t>
  </si>
  <si>
    <t>Mangosteen weight</t>
  </si>
  <si>
    <t>8936191283545</t>
  </si>
  <si>
    <t>911</t>
  </si>
  <si>
    <t>893619128140</t>
  </si>
  <si>
    <t>52640</t>
  </si>
  <si>
    <t>911415</t>
  </si>
  <si>
    <t>Mít đỏ ( xẻ miếng) weight</t>
  </si>
  <si>
    <t>Red Jackfruit (xẻ miếng) weight</t>
  </si>
  <si>
    <t>Red Jackfruit (xẻ miếng</t>
  </si>
  <si>
    <t>(xẻ miếng) weight</t>
  </si>
  <si>
    <t>8936191281404</t>
  </si>
  <si>
    <t>140</t>
  </si>
  <si>
    <t>893619128911</t>
  </si>
  <si>
    <t>51930</t>
  </si>
  <si>
    <t>911414</t>
  </si>
  <si>
    <t>Mít đỏ ( tách hạt)  300 gr</t>
  </si>
  <si>
    <t>Red Jackfruit (tách hạt)  300 gr</t>
  </si>
  <si>
    <t>Red Jackfruit (tách hạt</t>
  </si>
  <si>
    <t>( tách hạt)  300 gr</t>
  </si>
  <si>
    <t>8936191289110</t>
  </si>
  <si>
    <t>917</t>
  </si>
  <si>
    <t>893619128917</t>
  </si>
  <si>
    <t>51766</t>
  </si>
  <si>
    <t>917002</t>
  </si>
  <si>
    <t>Nhãn xuồng 500 gr</t>
  </si>
  <si>
    <t>Xuong Longan 500 gr</t>
  </si>
  <si>
    <t>Xuong Longan</t>
  </si>
  <si>
    <t>8936191289172</t>
  </si>
  <si>
    <t>920</t>
  </si>
  <si>
    <t>893619128920</t>
  </si>
  <si>
    <t>920010</t>
  </si>
  <si>
    <t>Ổi đài loan weight</t>
  </si>
  <si>
    <t>Guava weight</t>
  </si>
  <si>
    <t>Guava</t>
  </si>
  <si>
    <t>8936191289202</t>
  </si>
  <si>
    <t>921</t>
  </si>
  <si>
    <t>893619128921</t>
  </si>
  <si>
    <t>51734</t>
  </si>
  <si>
    <t>921010</t>
  </si>
  <si>
    <t>Mít Thái weight</t>
  </si>
  <si>
    <t>Jackfruit weight</t>
  </si>
  <si>
    <t>Jackfruit</t>
  </si>
  <si>
    <t>8936191289219</t>
  </si>
  <si>
    <t>893619128993</t>
  </si>
  <si>
    <t>51931</t>
  </si>
  <si>
    <t>921414</t>
  </si>
  <si>
    <t>Mít Thái ( tách hạt)  300 gr</t>
  </si>
  <si>
    <t>Jackfruit (tách hạt)  300 gr</t>
  </si>
  <si>
    <t>Jackfruit (tách hạt</t>
  </si>
  <si>
    <t>(tách hạt)  300 gr</t>
  </si>
  <si>
    <t>8936191289936</t>
  </si>
  <si>
    <t>993</t>
  </si>
  <si>
    <t>922</t>
  </si>
  <si>
    <t>893619128922</t>
  </si>
  <si>
    <t>922010</t>
  </si>
  <si>
    <t>Thanh long vàng weight</t>
  </si>
  <si>
    <t>Dragon Fruit (Yellow) weight</t>
  </si>
  <si>
    <t>Dragon Fruit (Yellow</t>
  </si>
  <si>
    <t>8936191289226</t>
  </si>
  <si>
    <t>923</t>
  </si>
  <si>
    <t>893619128174</t>
  </si>
  <si>
    <t>923010</t>
  </si>
  <si>
    <t>Sầu riêng weight</t>
  </si>
  <si>
    <t>Durian weight</t>
  </si>
  <si>
    <t>Durian</t>
  </si>
  <si>
    <t>8936191281749</t>
  </si>
  <si>
    <t>174</t>
  </si>
  <si>
    <t>923002</t>
  </si>
  <si>
    <t>Sầu riêng 500 gr</t>
  </si>
  <si>
    <t>Durian 500 gr</t>
  </si>
  <si>
    <t>924</t>
  </si>
  <si>
    <t>893619128924</t>
  </si>
  <si>
    <t>52641</t>
  </si>
  <si>
    <t>924002</t>
  </si>
  <si>
    <t>Vú sữa 500 gr</t>
  </si>
  <si>
    <t>Milk Fruit 500 gr</t>
  </si>
  <si>
    <t>Milk Fruit</t>
  </si>
  <si>
    <t>Chrysophyllum cainito</t>
  </si>
  <si>
    <t>8936191289240</t>
  </si>
  <si>
    <t>893619128801</t>
  </si>
  <si>
    <t>924010</t>
  </si>
  <si>
    <t>Vú sữa weight</t>
  </si>
  <si>
    <t>Milk Fruit weight</t>
  </si>
  <si>
    <t>8936191288014</t>
  </si>
  <si>
    <t>925</t>
  </si>
  <si>
    <t>893619128925</t>
  </si>
  <si>
    <t>925010</t>
  </si>
  <si>
    <t>Nhãn hạt tiêu weight</t>
  </si>
  <si>
    <t>Longan weight</t>
  </si>
  <si>
    <t>Longan</t>
  </si>
  <si>
    <t>8936191289257</t>
  </si>
  <si>
    <t>893619128743</t>
  </si>
  <si>
    <t>925002</t>
  </si>
  <si>
    <t>Nhãn hạt tiêu 500 gr</t>
  </si>
  <si>
    <t>Longan 500 gr</t>
  </si>
  <si>
    <t>8936191287437</t>
  </si>
  <si>
    <t>743</t>
  </si>
  <si>
    <t>926</t>
  </si>
  <si>
    <t>893619128926</t>
  </si>
  <si>
    <t>926002</t>
  </si>
  <si>
    <t>Chôm chôm 500 gr</t>
  </si>
  <si>
    <t>Rambutan 500 gr</t>
  </si>
  <si>
    <t>Rambutan</t>
  </si>
  <si>
    <t>8936191289264</t>
  </si>
  <si>
    <t>928</t>
  </si>
  <si>
    <t>893619128356</t>
  </si>
  <si>
    <t>51788</t>
  </si>
  <si>
    <t>928010</t>
  </si>
  <si>
    <t>Mận An Phước weight</t>
  </si>
  <si>
    <t>Rose Apple weight</t>
  </si>
  <si>
    <t>Rose Apple</t>
  </si>
  <si>
    <t>Syzygium malaccense</t>
  </si>
  <si>
    <t>8936191283569</t>
  </si>
  <si>
    <t>356</t>
  </si>
  <si>
    <t>930</t>
  </si>
  <si>
    <t>893619128930</t>
  </si>
  <si>
    <t>51725</t>
  </si>
  <si>
    <t>930010</t>
  </si>
  <si>
    <t>Chuối xiêm weight</t>
  </si>
  <si>
    <t>Siamese Banana weight</t>
  </si>
  <si>
    <t>Siamese Banana</t>
  </si>
  <si>
    <t>Musa paradisiaca</t>
  </si>
  <si>
    <t>8936191289301</t>
  </si>
  <si>
    <t>931</t>
  </si>
  <si>
    <t>893619128751</t>
  </si>
  <si>
    <t>931002</t>
  </si>
  <si>
    <t>Chanh dây 500 gr</t>
  </si>
  <si>
    <t>Passion Fruit 500 gr</t>
  </si>
  <si>
    <t>Passion Fruit</t>
  </si>
  <si>
    <t>Passiflora edulis</t>
  </si>
  <si>
    <t>8936191287512</t>
  </si>
  <si>
    <t>751</t>
  </si>
  <si>
    <t>893619128931</t>
  </si>
  <si>
    <t>52571</t>
  </si>
  <si>
    <t>931010</t>
  </si>
  <si>
    <t>Chanh dây weight</t>
  </si>
  <si>
    <t>Passion Fruit weight</t>
  </si>
  <si>
    <t>8936191289318</t>
  </si>
  <si>
    <t>893619128932</t>
  </si>
  <si>
    <t>53307</t>
  </si>
  <si>
    <t>932002</t>
  </si>
  <si>
    <t>Dừa xiêm trái nhỏ 500 gr</t>
  </si>
  <si>
    <t>Siam coconut 500 gr</t>
  </si>
  <si>
    <t>Siam coconut</t>
  </si>
  <si>
    <t>Cocos nucifera</t>
  </si>
  <si>
    <t>8936191289325</t>
  </si>
  <si>
    <t>932</t>
  </si>
  <si>
    <t>932-1</t>
  </si>
  <si>
    <t>932026</t>
  </si>
  <si>
    <t>Dừa xiêm 800 gr</t>
  </si>
  <si>
    <t>Siam coconut 800 gr</t>
  </si>
  <si>
    <t>933</t>
  </si>
  <si>
    <t>893619128933</t>
  </si>
  <si>
    <t>933010</t>
  </si>
  <si>
    <t>Sapoche weight</t>
  </si>
  <si>
    <t>Sapodilla weight</t>
  </si>
  <si>
    <t>Sapodilla</t>
  </si>
  <si>
    <t>Manilkara achras</t>
  </si>
  <si>
    <t>8936191289332</t>
  </si>
  <si>
    <t>934</t>
  </si>
  <si>
    <t>893619128934</t>
  </si>
  <si>
    <t>934010</t>
  </si>
  <si>
    <t>Mãng cầu xiêm weight</t>
  </si>
  <si>
    <t>Soursop weight</t>
  </si>
  <si>
    <t>Soursop</t>
  </si>
  <si>
    <t>Annona Muricata</t>
  </si>
  <si>
    <t>8936191289349</t>
  </si>
  <si>
    <t>935</t>
  </si>
  <si>
    <t>893619128935</t>
  </si>
  <si>
    <t>51774</t>
  </si>
  <si>
    <t>935002</t>
  </si>
  <si>
    <t>Bòn bon 500 gr</t>
  </si>
  <si>
    <t>Langsat 500 gr</t>
  </si>
  <si>
    <t>Langsat</t>
  </si>
  <si>
    <t>Lansium domesticum</t>
  </si>
  <si>
    <t>8936191289356</t>
  </si>
  <si>
    <t>893619128355</t>
  </si>
  <si>
    <t>935010</t>
  </si>
  <si>
    <t>Bòn bon weight</t>
  </si>
  <si>
    <t>Langsat weight</t>
  </si>
  <si>
    <t>8936191283552</t>
  </si>
  <si>
    <t>355</t>
  </si>
  <si>
    <t>936</t>
  </si>
  <si>
    <t>893619128936</t>
  </si>
  <si>
    <t>51776</t>
  </si>
  <si>
    <t>936002</t>
  </si>
  <si>
    <t>Trái vải 500 gr</t>
  </si>
  <si>
    <t>Lychees 500 gr</t>
  </si>
  <si>
    <t>Lychees</t>
  </si>
  <si>
    <t>Litchi chinensis</t>
  </si>
  <si>
    <t>8936191289363</t>
  </si>
  <si>
    <t>940</t>
  </si>
  <si>
    <t>940010</t>
  </si>
  <si>
    <t>Bưởi da xanh weight</t>
  </si>
  <si>
    <t>Citrus maxima Merr.</t>
  </si>
  <si>
    <t>940002</t>
  </si>
  <si>
    <t>Bưởi da xanh 500 gr</t>
  </si>
  <si>
    <t>941</t>
  </si>
  <si>
    <t>893619128941</t>
  </si>
  <si>
    <t>941010</t>
  </si>
  <si>
    <t>Trái Sake weight</t>
  </si>
  <si>
    <t>Artocarpus altilis</t>
  </si>
  <si>
    <t>8936191289417</t>
  </si>
  <si>
    <t>942</t>
  </si>
  <si>
    <t>893619128942</t>
  </si>
  <si>
    <t>942010</t>
  </si>
  <si>
    <t>Xoài keo xanh (chua) weight</t>
  </si>
  <si>
    <t>Keo Sour mango weight</t>
  </si>
  <si>
    <t>Keo Sour mango</t>
  </si>
  <si>
    <t>8936191289424</t>
  </si>
  <si>
    <t>943</t>
  </si>
  <si>
    <t>893619128943</t>
  </si>
  <si>
    <t>943010</t>
  </si>
  <si>
    <t>Xoài Thái xanh (ngọt) weight</t>
  </si>
  <si>
    <t>Khiew sawoei mango weight</t>
  </si>
  <si>
    <t>Khiew sawoei mango</t>
  </si>
  <si>
    <t>8936191289431</t>
  </si>
  <si>
    <t>944</t>
  </si>
  <si>
    <t>893619128944</t>
  </si>
  <si>
    <t>944010</t>
  </si>
  <si>
    <t>Xoài tượng weight</t>
  </si>
  <si>
    <t>8936191289448</t>
  </si>
  <si>
    <t>945</t>
  </si>
  <si>
    <t>893619128945</t>
  </si>
  <si>
    <t>51857</t>
  </si>
  <si>
    <t>945010</t>
  </si>
  <si>
    <t>Xoài Cát Chu weight</t>
  </si>
  <si>
    <t>Cat Chu Mango weight</t>
  </si>
  <si>
    <t>Cat Chu Mango</t>
  </si>
  <si>
    <t>8936191289455</t>
  </si>
  <si>
    <t>946</t>
  </si>
  <si>
    <t>893619128946</t>
  </si>
  <si>
    <t>51759</t>
  </si>
  <si>
    <t>946002</t>
  </si>
  <si>
    <t>Cóc non 500 gr</t>
  </si>
  <si>
    <t>Young Ambarella 500 gr</t>
  </si>
  <si>
    <t>Young Ambarella</t>
  </si>
  <si>
    <t>Spondias mombin  L.</t>
  </si>
  <si>
    <t>8936191289462</t>
  </si>
  <si>
    <t>947</t>
  </si>
  <si>
    <t>893619128857</t>
  </si>
  <si>
    <t>947010</t>
  </si>
  <si>
    <t>Chuối sáp weight</t>
  </si>
  <si>
    <t>Boiled ripe plantain weight</t>
  </si>
  <si>
    <t>Boiled ripe plantain</t>
  </si>
  <si>
    <t>8936191288571</t>
  </si>
  <si>
    <t>857</t>
  </si>
  <si>
    <t>948</t>
  </si>
  <si>
    <t>893619128747</t>
  </si>
  <si>
    <t>948001</t>
  </si>
  <si>
    <t>Me non 100 gr</t>
  </si>
  <si>
    <t>Young Tamarind 100 gr</t>
  </si>
  <si>
    <t>Young Tamarind</t>
  </si>
  <si>
    <t>Tamarindus indica</t>
  </si>
  <si>
    <t>8936191287475</t>
  </si>
  <si>
    <t>747</t>
  </si>
  <si>
    <t>893619128948</t>
  </si>
  <si>
    <t>948003</t>
  </si>
  <si>
    <t>Me non 200 gr</t>
  </si>
  <si>
    <t>Young Tamarind 200 gr</t>
  </si>
  <si>
    <t>8936191289486</t>
  </si>
  <si>
    <t>949</t>
  </si>
  <si>
    <t>893619128839</t>
  </si>
  <si>
    <t>949018</t>
  </si>
  <si>
    <t>Bánh Pía Khoai Môn Box 600gr</t>
  </si>
  <si>
    <t>Pia Cake Taro Durian Box 600gr</t>
  </si>
  <si>
    <t>Pia Cake Taro Durian Box</t>
  </si>
  <si>
    <t>8936191288397</t>
  </si>
  <si>
    <t>839</t>
  </si>
  <si>
    <t>893619128840</t>
  </si>
  <si>
    <t>949016</t>
  </si>
  <si>
    <t>Bánh Pía Khoai Môn Box 440gr</t>
  </si>
  <si>
    <t>Pia Cake Taro Durian Box 440gr</t>
  </si>
  <si>
    <t>Box 440gr</t>
  </si>
  <si>
    <t>8936191288403</t>
  </si>
  <si>
    <t>840</t>
  </si>
  <si>
    <t>893619128848</t>
  </si>
  <si>
    <t>51742</t>
  </si>
  <si>
    <t>949023</t>
  </si>
  <si>
    <t>Bánh Pía Khoai Môn Box 540gr</t>
  </si>
  <si>
    <t>Pia Cake Taro Durian Box 540gr</t>
  </si>
  <si>
    <t>8936191288489</t>
  </si>
  <si>
    <t>848</t>
  </si>
  <si>
    <t>950</t>
  </si>
  <si>
    <t>893619128847</t>
  </si>
  <si>
    <t>51741</t>
  </si>
  <si>
    <t>950023</t>
  </si>
  <si>
    <t>Bánh Pía Đậu Box 540gr</t>
  </si>
  <si>
    <t>Pia Cake Green Bean Box 540gr</t>
  </si>
  <si>
    <t>Pia Cake Green Bean Box</t>
  </si>
  <si>
    <t>8936191288472</t>
  </si>
  <si>
    <t>847</t>
  </si>
  <si>
    <t>893619128842</t>
  </si>
  <si>
    <t>950016</t>
  </si>
  <si>
    <t>Bánh Pía Đậu Box 440gr</t>
  </si>
  <si>
    <t>Pia Cake Green Bean Box 440gr</t>
  </si>
  <si>
    <t>8936191288427</t>
  </si>
  <si>
    <t>842</t>
  </si>
  <si>
    <t>893619128844</t>
  </si>
  <si>
    <t>950018</t>
  </si>
  <si>
    <t>Bánh Pía Đậu Box 600gr</t>
  </si>
  <si>
    <t>Pia Cake Green Bean Box 600gr</t>
  </si>
  <si>
    <t>8936191288441</t>
  </si>
  <si>
    <t>844</t>
  </si>
  <si>
    <t>952</t>
  </si>
  <si>
    <t>893619128841</t>
  </si>
  <si>
    <t>51937</t>
  </si>
  <si>
    <t>952017</t>
  </si>
  <si>
    <t>Bánh Pía Bách Vị Box 900gr</t>
  </si>
  <si>
    <t>Multi Flavor Pia Cake Box 900gr</t>
  </si>
  <si>
    <t>Multi Flavor Pia Cake Box</t>
  </si>
  <si>
    <t>8936191288410</t>
  </si>
  <si>
    <t>841</t>
  </si>
  <si>
    <t>953</t>
  </si>
  <si>
    <t>893619128852</t>
  </si>
  <si>
    <t>51941</t>
  </si>
  <si>
    <t>953145</t>
  </si>
  <si>
    <t>Bánh in 400 gr</t>
  </si>
  <si>
    <t>Snow - Flaked cake 400 gr</t>
  </si>
  <si>
    <t>Snow - Flaked cake</t>
  </si>
  <si>
    <t>8936191288526</t>
  </si>
  <si>
    <t>852</t>
  </si>
  <si>
    <t>956</t>
  </si>
  <si>
    <t>893619128956</t>
  </si>
  <si>
    <t>956002</t>
  </si>
  <si>
    <t>Cóc xanh lớn 500 gr</t>
  </si>
  <si>
    <t>Big Ambarella 500 gr</t>
  </si>
  <si>
    <t>Big Ambarella</t>
  </si>
  <si>
    <t>8936191289561</t>
  </si>
  <si>
    <t>893619128763</t>
  </si>
  <si>
    <t>51737</t>
  </si>
  <si>
    <t>956010</t>
  </si>
  <si>
    <t>Cóc xanh lớn weight</t>
  </si>
  <si>
    <t>Big Ambarella weight</t>
  </si>
  <si>
    <t>8936191287635</t>
  </si>
  <si>
    <t>763</t>
  </si>
  <si>
    <t>957</t>
  </si>
  <si>
    <t>893619128957</t>
  </si>
  <si>
    <t>957010</t>
  </si>
  <si>
    <t>Hồng giòn Đà Lạt weight</t>
  </si>
  <si>
    <t>Persimmon weight</t>
  </si>
  <si>
    <t>Persimmon</t>
  </si>
  <si>
    <t>Diospyros kaki</t>
  </si>
  <si>
    <t>8936191289578</t>
  </si>
  <si>
    <t>960</t>
  </si>
  <si>
    <t>893619128845</t>
  </si>
  <si>
    <t>51934</t>
  </si>
  <si>
    <t>960022</t>
  </si>
  <si>
    <t>Bánh Pía Kim Sa Đậu Box 480 gr</t>
  </si>
  <si>
    <t>Liu Sha Bean Pia Cake Box 480 gr</t>
  </si>
  <si>
    <t>Liu Sha Bean Pia Cake Box</t>
  </si>
  <si>
    <t>Box 480 gr</t>
  </si>
  <si>
    <t>8936191288458</t>
  </si>
  <si>
    <t>845</t>
  </si>
  <si>
    <t>961</t>
  </si>
  <si>
    <t>893619128843</t>
  </si>
  <si>
    <t>51935</t>
  </si>
  <si>
    <t>961022</t>
  </si>
  <si>
    <t>Bánh Pía Kim Sa Lá dứa Box 480 gr</t>
  </si>
  <si>
    <t>Liu Sha Pandan Pia Cake Box 480 gr</t>
  </si>
  <si>
    <t>Liu Sha Pandan Pia Cake Box</t>
  </si>
  <si>
    <t>8936191288434</t>
  </si>
  <si>
    <t>843</t>
  </si>
  <si>
    <t>893619128846</t>
  </si>
  <si>
    <t>51943</t>
  </si>
  <si>
    <t>962021</t>
  </si>
  <si>
    <t>Bánh Pía Chay Box 400gr</t>
  </si>
  <si>
    <t>Vegetarian Pia Cake Box 400gr</t>
  </si>
  <si>
    <t>Vegetarian Pia Cake Box</t>
  </si>
  <si>
    <t>8936191288465</t>
  </si>
  <si>
    <t>846</t>
  </si>
  <si>
    <t>963</t>
  </si>
  <si>
    <t>893619128849</t>
  </si>
  <si>
    <t>963021</t>
  </si>
  <si>
    <t>Bánh Pía Thịt Lạp Xưởng Box 400gr</t>
  </si>
  <si>
    <t>Pia Cake Isolated Pork Box 400gr</t>
  </si>
  <si>
    <t>Pia Cake Isolated Pork Box</t>
  </si>
  <si>
    <t>8936191288496</t>
  </si>
  <si>
    <t>849</t>
  </si>
  <si>
    <t>893619128850</t>
  </si>
  <si>
    <t>51942</t>
  </si>
  <si>
    <t>964003</t>
  </si>
  <si>
    <t>Cơm Cháy Chà Bông Chay 200 gr</t>
  </si>
  <si>
    <t>Vegetarian crispy fried rice 200 gr</t>
  </si>
  <si>
    <t>Vegetarian crispy fried rice</t>
  </si>
  <si>
    <t>8936191288502</t>
  </si>
  <si>
    <t>850</t>
  </si>
  <si>
    <t>966</t>
  </si>
  <si>
    <t>893619128966</t>
  </si>
  <si>
    <t>51927</t>
  </si>
  <si>
    <t>966001</t>
  </si>
  <si>
    <t>Tiêu xanh 100 gr</t>
  </si>
  <si>
    <t>Green pepper 100 gr</t>
  </si>
  <si>
    <t>Green pepper</t>
  </si>
  <si>
    <t>Piper nigrum</t>
  </si>
  <si>
    <t>8936191289660</t>
  </si>
  <si>
    <t>967</t>
  </si>
  <si>
    <t>893619128967</t>
  </si>
  <si>
    <t>967010</t>
  </si>
  <si>
    <t>Khoai mì weight</t>
  </si>
  <si>
    <t>Cassava weight</t>
  </si>
  <si>
    <t>Cassava</t>
  </si>
  <si>
    <t>Manihot esculenta</t>
  </si>
  <si>
    <t>8936191289677</t>
  </si>
  <si>
    <t>968</t>
  </si>
  <si>
    <t>893619128968</t>
  </si>
  <si>
    <t>52477</t>
  </si>
  <si>
    <t>968002</t>
  </si>
  <si>
    <t>Khoai từ 500 gr</t>
  </si>
  <si>
    <t>Yam 500 gr</t>
  </si>
  <si>
    <t>Yam</t>
  </si>
  <si>
    <t>Dioscorea esculenta</t>
  </si>
  <si>
    <t>8936191289684</t>
  </si>
  <si>
    <t>893619128205</t>
  </si>
  <si>
    <t>968010</t>
  </si>
  <si>
    <t>Khoai từ weight</t>
  </si>
  <si>
    <t>Yam weight</t>
  </si>
  <si>
    <t>8936191282050</t>
  </si>
  <si>
    <t>205</t>
  </si>
  <si>
    <t>969</t>
  </si>
  <si>
    <t>893619128969</t>
  </si>
  <si>
    <t>51865</t>
  </si>
  <si>
    <t>969002</t>
  </si>
  <si>
    <t>Khoai sọ 500 gr</t>
  </si>
  <si>
    <t>Small Taro 500 gr</t>
  </si>
  <si>
    <t>Small Taro</t>
  </si>
  <si>
    <t>8936191289691</t>
  </si>
  <si>
    <t>970</t>
  </si>
  <si>
    <t>893619128970</t>
  </si>
  <si>
    <t>970003</t>
  </si>
  <si>
    <t>Đậu phộng tươi 200 gr</t>
  </si>
  <si>
    <t>Raw Peanuts in Shell 200 gr</t>
  </si>
  <si>
    <t>Raw Peanuts in Shell</t>
  </si>
  <si>
    <t>Arachis hypogaea</t>
  </si>
  <si>
    <t>8936191289707</t>
  </si>
  <si>
    <t>971</t>
  </si>
  <si>
    <t>893619128971</t>
  </si>
  <si>
    <t>51730</t>
  </si>
  <si>
    <t>971001</t>
  </si>
  <si>
    <t>Nấm bào ngư xám 100 gr</t>
  </si>
  <si>
    <t>Brown Oyster Mushroom 100 gr</t>
  </si>
  <si>
    <t>Brown Oyster Mushroom</t>
  </si>
  <si>
    <t>8936191289714</t>
  </si>
  <si>
    <t>972</t>
  </si>
  <si>
    <t>893619128972</t>
  </si>
  <si>
    <t>51743</t>
  </si>
  <si>
    <t>972010</t>
  </si>
  <si>
    <t>Nấm đùi gà lớn weight</t>
  </si>
  <si>
    <t>King Oyster Mushroom weight</t>
  </si>
  <si>
    <t>8936191289721</t>
  </si>
  <si>
    <t>973</t>
  </si>
  <si>
    <t>893619128973</t>
  </si>
  <si>
    <t>51727</t>
  </si>
  <si>
    <t>973024</t>
  </si>
  <si>
    <t>Nấm đông cô 175 gr</t>
  </si>
  <si>
    <t>Shiitake Mushroom 175 gr</t>
  </si>
  <si>
    <t>Shiitake Mushroom</t>
  </si>
  <si>
    <t>Lentinula edodes</t>
  </si>
  <si>
    <t>175 gr</t>
  </si>
  <si>
    <t>8936191289738</t>
  </si>
  <si>
    <t>974</t>
  </si>
  <si>
    <t>893619128974</t>
  </si>
  <si>
    <t>974001</t>
  </si>
  <si>
    <t>Nấm rơm 100 gr</t>
  </si>
  <si>
    <t>Straw Mushroom 100 gr</t>
  </si>
  <si>
    <t>Straw Mushroom</t>
  </si>
  <si>
    <t>Volvariella volvacea</t>
  </si>
  <si>
    <t>8936191289745</t>
  </si>
  <si>
    <t>893619128357</t>
  </si>
  <si>
    <t>51790</t>
  </si>
  <si>
    <t>974003</t>
  </si>
  <si>
    <t>Nấm rơm 200 gr</t>
  </si>
  <si>
    <t>Straw Mushroom 200 gr</t>
  </si>
  <si>
    <t>8936191283576</t>
  </si>
  <si>
    <t>976</t>
  </si>
  <si>
    <t>893619128976</t>
  </si>
  <si>
    <t>976025</t>
  </si>
  <si>
    <t>Lê Hàn Quốc pc</t>
  </si>
  <si>
    <t>Korean Pear pc</t>
  </si>
  <si>
    <t>Korean Pear</t>
  </si>
  <si>
    <t>Pyrus pyrifolia</t>
  </si>
  <si>
    <t>8936191289769</t>
  </si>
  <si>
    <t>977</t>
  </si>
  <si>
    <t>893619128977</t>
  </si>
  <si>
    <t>51773</t>
  </si>
  <si>
    <t>977002</t>
  </si>
  <si>
    <t>Khoai lang trắng (củ nhỏ) 500 gr</t>
  </si>
  <si>
    <t>Small White Batata 500 gr</t>
  </si>
  <si>
    <t>Small White Batata</t>
  </si>
  <si>
    <t>8936191289776</t>
  </si>
  <si>
    <t>978</t>
  </si>
  <si>
    <t>893619128978</t>
  </si>
  <si>
    <t>51768</t>
  </si>
  <si>
    <t>978002</t>
  </si>
  <si>
    <t>Khoai lang tím (củ nhỏ) 500 gr</t>
  </si>
  <si>
    <t>Small Purple Batata 500 gr</t>
  </si>
  <si>
    <t>Small Purple Batata</t>
  </si>
  <si>
    <t>8936191289783</t>
  </si>
  <si>
    <t>979</t>
  </si>
  <si>
    <t>893619128979</t>
  </si>
  <si>
    <t>979025</t>
  </si>
  <si>
    <t>Cam Xoàn pc</t>
  </si>
  <si>
    <t>King Mandarin pc</t>
  </si>
  <si>
    <t>King Mandarin</t>
  </si>
  <si>
    <t>Citrus nobilis</t>
  </si>
  <si>
    <t>8936191289790</t>
  </si>
  <si>
    <t>980</t>
  </si>
  <si>
    <t>893619128980</t>
  </si>
  <si>
    <t>980025</t>
  </si>
  <si>
    <t>Dưa hoàng kim pc</t>
  </si>
  <si>
    <t>Golden Melon pc</t>
  </si>
  <si>
    <t>Golden Melon</t>
  </si>
  <si>
    <t>Cucumis melo</t>
  </si>
  <si>
    <t>8936191289806</t>
  </si>
  <si>
    <t>981</t>
  </si>
  <si>
    <t>893619128981</t>
  </si>
  <si>
    <t>981025</t>
  </si>
  <si>
    <t>Dưa lưới pc</t>
  </si>
  <si>
    <t>Cantaloup pc</t>
  </si>
  <si>
    <t>Cantaloup</t>
  </si>
  <si>
    <t>8936191289813</t>
  </si>
  <si>
    <t>982</t>
  </si>
  <si>
    <t>893619128982</t>
  </si>
  <si>
    <t>982003</t>
  </si>
  <si>
    <t>Sơ ri 200 gr</t>
  </si>
  <si>
    <t>Acerola cherry 200 gr</t>
  </si>
  <si>
    <t>Acerola cherry</t>
  </si>
  <si>
    <t>Malpighia emarginata</t>
  </si>
  <si>
    <t>8936191289820</t>
  </si>
  <si>
    <t>983</t>
  </si>
  <si>
    <t>893619128983</t>
  </si>
  <si>
    <t>51932</t>
  </si>
  <si>
    <t>983012</t>
  </si>
  <si>
    <t>Cây trường sinh 50 gr</t>
  </si>
  <si>
    <t>Ker Gawl 50 gr</t>
  </si>
  <si>
    <t>Ker Gawl</t>
  </si>
  <si>
    <t>Dracaena fragrans</t>
  </si>
  <si>
    <t>8936191289837</t>
  </si>
  <si>
    <t>986</t>
  </si>
  <si>
    <t>893619128851</t>
  </si>
  <si>
    <t>52559</t>
  </si>
  <si>
    <t>986011</t>
  </si>
  <si>
    <t>Kẹo đậu phộng (Tân Huê Viên) Box 500gr</t>
  </si>
  <si>
    <t>Peanut candy Box 500gr</t>
  </si>
  <si>
    <t>Peanut candy Box</t>
  </si>
  <si>
    <t>8936191288519</t>
  </si>
  <si>
    <t>851</t>
  </si>
  <si>
    <t>987</t>
  </si>
  <si>
    <t>893619128987</t>
  </si>
  <si>
    <t>987010</t>
  </si>
  <si>
    <t>Củ hũ dừa weight</t>
  </si>
  <si>
    <t>Tubers Jar of Coconut weight</t>
  </si>
  <si>
    <t>Tubers Jar of Coconut</t>
  </si>
  <si>
    <t>8936191289875</t>
  </si>
  <si>
    <t>988</t>
  </si>
  <si>
    <t>893619128988</t>
  </si>
  <si>
    <t>988002</t>
  </si>
  <si>
    <t>Nhãn Bắc 500 gr</t>
  </si>
  <si>
    <t>North Longan 500 gr</t>
  </si>
  <si>
    <t>North Longan</t>
  </si>
  <si>
    <t>8936191289882</t>
  </si>
  <si>
    <t>989</t>
  </si>
  <si>
    <t>893619128989</t>
  </si>
  <si>
    <t>52300</t>
  </si>
  <si>
    <t>989011</t>
  </si>
  <si>
    <t>Kim chi cải trắng Box 500 gr</t>
  </si>
  <si>
    <t>Radish Kimchi Box 500 gr</t>
  </si>
  <si>
    <t>Radish Kimchi Box</t>
  </si>
  <si>
    <t>Box 500 gr</t>
  </si>
  <si>
    <t>8936191289899</t>
  </si>
  <si>
    <t>990</t>
  </si>
  <si>
    <t>893619128853</t>
  </si>
  <si>
    <t>53193</t>
  </si>
  <si>
    <t>990025</t>
  </si>
  <si>
    <t>Phin cafe 60ml pc</t>
  </si>
  <si>
    <t>Coffee Filter pc</t>
  </si>
  <si>
    <t>Coffee Filter</t>
  </si>
  <si>
    <t>8936191288533</t>
  </si>
  <si>
    <t>853</t>
  </si>
  <si>
    <t>991</t>
  </si>
  <si>
    <t>893619128854</t>
  </si>
  <si>
    <t>53194</t>
  </si>
  <si>
    <t>991025</t>
  </si>
  <si>
    <t>Phin cafe 70ml pc</t>
  </si>
  <si>
    <t>8936191288540</t>
  </si>
  <si>
    <t>854</t>
  </si>
  <si>
    <t>893619128855</t>
  </si>
  <si>
    <t>992025</t>
  </si>
  <si>
    <t>Phin cafe 80ml pc</t>
  </si>
  <si>
    <t>8936191288557</t>
  </si>
  <si>
    <t>855</t>
  </si>
  <si>
    <t>Phin cafe 150ml pc</t>
  </si>
  <si>
    <t>9921</t>
  </si>
  <si>
    <t>9921012</t>
  </si>
  <si>
    <t>Dấu PET300 50 gr</t>
  </si>
  <si>
    <t>PET300 mark 50 gr</t>
  </si>
  <si>
    <t>PET300 mark</t>
  </si>
  <si>
    <t>9922</t>
  </si>
  <si>
    <t>9922405</t>
  </si>
  <si>
    <t>Mực dấu - đen pc</t>
  </si>
  <si>
    <t>Marker ink - black pc</t>
  </si>
  <si>
    <t>Marker ink - black</t>
  </si>
  <si>
    <t>994</t>
  </si>
  <si>
    <t>893619128994</t>
  </si>
  <si>
    <t>994010</t>
  </si>
  <si>
    <t>Chuối tiêu weight</t>
  </si>
  <si>
    <t>Cavendish weight</t>
  </si>
  <si>
    <t>Cavendish</t>
  </si>
  <si>
    <t>8936191289943</t>
  </si>
  <si>
    <t>995</t>
  </si>
  <si>
    <t>893619128995</t>
  </si>
  <si>
    <t>995010</t>
  </si>
  <si>
    <t>Chuối Laba Đà lạt weight</t>
  </si>
  <si>
    <t>Banana Laba weight</t>
  </si>
  <si>
    <t>Banana Laba</t>
  </si>
  <si>
    <t>8936191289950</t>
  </si>
  <si>
    <t>996</t>
  </si>
  <si>
    <t>893619128996</t>
  </si>
  <si>
    <t>996002</t>
  </si>
  <si>
    <t>Củ cải sấy khô 500 gr</t>
  </si>
  <si>
    <t>Dried Radish 500 gr</t>
  </si>
  <si>
    <t>Dried Radish</t>
  </si>
  <si>
    <t>Raphanus sativus var. Longipinnatus</t>
  </si>
  <si>
    <t>8936191289967</t>
  </si>
  <si>
    <t>893619128768</t>
  </si>
  <si>
    <t>996001</t>
  </si>
  <si>
    <t>Củ cải sấy khô 100 gr</t>
  </si>
  <si>
    <t>Dried Radish 100 gr</t>
  </si>
  <si>
    <t>8936191287680</t>
  </si>
  <si>
    <t>768</t>
  </si>
  <si>
    <t>997</t>
  </si>
  <si>
    <t>893619128997</t>
  </si>
  <si>
    <t>997002</t>
  </si>
  <si>
    <t>Chôm chôm nhãn 500 gr</t>
  </si>
  <si>
    <t>Sugar Rambutan 500 gr</t>
  </si>
  <si>
    <t>Sugar Rambutan</t>
  </si>
  <si>
    <t>8936191289974</t>
  </si>
  <si>
    <t>998</t>
  </si>
  <si>
    <t>Liễn Quạt Giấy đỏ Gấp Sẵn Trang Trí Tết</t>
  </si>
  <si>
    <t>Set of 6 Red Paper Fans for Tet Decoration</t>
  </si>
  <si>
    <t>Set</t>
  </si>
  <si>
    <t>999</t>
  </si>
  <si>
    <t>Tem chữ Phúc set10</t>
  </si>
  <si>
    <t>Phuc word stamp set10</t>
  </si>
  <si>
    <t>1000</t>
  </si>
  <si>
    <t>Decal dán tết có 4 chữ</t>
  </si>
  <si>
    <t>Tet decals</t>
  </si>
  <si>
    <t>1001</t>
  </si>
  <si>
    <t>Liễn Quạt khánh vuông chữ Tết -Phúc - Lộc -Thọ 55 gr</t>
  </si>
  <si>
    <t>Square fan with the words Tet - Phuc - Loc - Tho</t>
  </si>
  <si>
    <t>55 gr</t>
  </si>
  <si>
    <t>1002</t>
  </si>
  <si>
    <t>Set Trang Trí Tết D03</t>
  </si>
  <si>
    <t>Tet Decoration Set D03</t>
  </si>
  <si>
    <t>1003</t>
  </si>
  <si>
    <t>Bao lì xì tết các loại ép kim set 6 LX01 45 gr</t>
  </si>
  <si>
    <t>All kinds of gold-plated lucky money envelopes set 6 LX01</t>
  </si>
  <si>
    <t>45 gr</t>
  </si>
  <si>
    <t>1004</t>
  </si>
  <si>
    <t>Bao Lì Xì hình con rắn set 10 LX02</t>
  </si>
  <si>
    <t>Set of 6 Five-Colored Metallic Laminated Red Envelopes LX02</t>
  </si>
  <si>
    <t>1005</t>
  </si>
  <si>
    <t>Bao lì xì màu đỏ tết may mắn set10 LX03 45 gr</t>
  </si>
  <si>
    <t>Set of 10 lucky red envelopes for Tet LX03</t>
  </si>
  <si>
    <t>Set of 10 lucky red envelopes for Tet LX 03</t>
  </si>
  <si>
    <t>1006</t>
  </si>
  <si>
    <t>Bao lì xì Chibi set 10 LX04 45 gr</t>
  </si>
  <si>
    <t>Chibi lucky money envelope set 10 LX04</t>
  </si>
  <si>
    <t>1007</t>
  </si>
  <si>
    <t>Bao lì xì nhiều hình set 10 LX05 45 gr</t>
  </si>
  <si>
    <t>Multi-shaped red envelopes set 10 LX05</t>
  </si>
  <si>
    <r>
      <t xml:space="preserve">Bao lì xì ép kim giấy lụa loại đẹp set 6 </t>
    </r>
    <r>
      <rPr>
        <sz val="12"/>
        <color rgb="FFFF0000"/>
        <rFont val="Times New Roman"/>
        <family val="1"/>
      </rPr>
      <t>LX06</t>
    </r>
    <r>
      <rPr>
        <sz val="12"/>
        <color rgb="FF000000"/>
        <rFont val="Times New Roman"/>
        <family val="1"/>
      </rPr>
      <t xml:space="preserve"> 45 gr</t>
    </r>
  </si>
  <si>
    <t>Beautiful gold-plated silk paper red envelopes set of 6 LX06</t>
  </si>
  <si>
    <t>Beautiful gold-plated silk paper red envelopes set of 6 LX06 45 gr</t>
  </si>
  <si>
    <t>1008</t>
  </si>
  <si>
    <t>Liễn Vòng treo cửa Tết_Tròn 30cm</t>
  </si>
  <si>
    <t>Tet door hanging ring_Round 30cm</t>
  </si>
  <si>
    <t>1009</t>
  </si>
  <si>
    <t>Liễn Vòng treo cửa Tết_Bát Giác 30cm</t>
  </si>
  <si>
    <t>Tet door hanging ring_Octagon 30cm</t>
  </si>
  <si>
    <t>1010</t>
  </si>
  <si>
    <t>Liễn Vòng hoa đào đông treo cửa 40cm</t>
  </si>
  <si>
    <t>Winter peach wreath hanging on the door 40cm</t>
  </si>
  <si>
    <t>1011</t>
  </si>
  <si>
    <t>Liễn Vòng hoa trang trí tết lá rẻ quạt vàng 45cm</t>
  </si>
  <si>
    <t>Decorative wreath made of yellow ginkgo leaves 45cm</t>
  </si>
  <si>
    <t>1012</t>
  </si>
  <si>
    <t>Tem sản phẩm weight</t>
  </si>
  <si>
    <t>Product stamp</t>
  </si>
  <si>
    <t>Dây trang trí treo tết set 10 T01 50 gr</t>
  </si>
  <si>
    <t>Decorative hanging rope set 10 T01 50 gr</t>
  </si>
  <si>
    <t>Decorative hanging rope set 10 T01</t>
  </si>
  <si>
    <t>Dây trang trí treo tết set 10 T02 50 gr</t>
  </si>
  <si>
    <t>Decorative hanging rope set 5 T02</t>
  </si>
  <si>
    <t>Bình mai vàng 50cm 730 gr</t>
  </si>
  <si>
    <t>Set Vase and Flower 50cm 730 gr</t>
  </si>
  <si>
    <t>Set Vase and Flower</t>
  </si>
  <si>
    <t>730 gr</t>
  </si>
  <si>
    <t>Bình mai vàng 40cm 310 gr</t>
  </si>
  <si>
    <t>Set Vase and Flower 40cm 310 gr</t>
  </si>
  <si>
    <t>310 gr</t>
  </si>
  <si>
    <t>Bình lúa túi lộc 830 gr</t>
  </si>
  <si>
    <t>Rice flower vase with lucky bag 830 gr</t>
  </si>
  <si>
    <t>Rice flower vase with lucky bag</t>
  </si>
  <si>
    <t>830 gr</t>
  </si>
  <si>
    <t>Bình lúa túi lộc 2300gr</t>
  </si>
  <si>
    <t>Rice flower vase with lucky bag 2300 gr</t>
  </si>
  <si>
    <t>2300 gr</t>
  </si>
  <si>
    <t>Mứt gừng dẻo Box 300 gr</t>
  </si>
  <si>
    <t>Sugar- coated Soft Ginger Box 300 gr</t>
  </si>
  <si>
    <t>Mèo may mắn ống heo bằng sứ 500 gr</t>
  </si>
  <si>
    <t>Lucky cat ceramic piggy bank 500 gr</t>
  </si>
  <si>
    <t>Lucky cat ceramic piggy bank</t>
  </si>
  <si>
    <t>Hạt hướng dương 150 gr</t>
  </si>
  <si>
    <t>Roasted Sunflower Seeds Box 150 gr</t>
  </si>
  <si>
    <t xml:space="preserve">Roasted Sunflower Seeds Box </t>
  </si>
  <si>
    <t>Hạt hướng dương 180 gr</t>
  </si>
  <si>
    <t>Roasted Sunflower Seeds Box 180 gr</t>
  </si>
  <si>
    <t>180 gr</t>
  </si>
  <si>
    <t>Lịch block 20x30</t>
  </si>
  <si>
    <t>Block schedule 20x30 1.2kg</t>
  </si>
  <si>
    <t>Block schedule 20x30 PC</t>
  </si>
  <si>
    <t>1.2 kg</t>
  </si>
  <si>
    <t>Cây đào tết 40 cm 310 gr</t>
  </si>
  <si>
    <t>Peach tree for Tet 40 cm 310 gr</t>
  </si>
  <si>
    <t>Peach tree for Tet 40 cm</t>
  </si>
  <si>
    <t>Cây đào tết 50 cm 730 gr</t>
  </si>
  <si>
    <t>Peach tree for Tet 50 cm 730 gr</t>
  </si>
  <si>
    <t>Peach tree for Tet 50 cm</t>
  </si>
  <si>
    <t>Kẹo chuối tươi 400 gr</t>
  </si>
  <si>
    <t>Fresh banana candy 400gr</t>
  </si>
  <si>
    <t xml:space="preserve">Fresh banana candy </t>
  </si>
  <si>
    <t>Mứt rau câu Bag  300 gr</t>
  </si>
  <si>
    <t>Mứt vỏ bưởi  200 gr</t>
  </si>
  <si>
    <t>Grapefruit peel jam 200gr</t>
  </si>
  <si>
    <t xml:space="preserve">Grapefruit peel jam </t>
  </si>
  <si>
    <t>Set Trang Trí Tết (lụa đỏ) chúc mừng năm mới xuân phát tài 460 gr</t>
  </si>
  <si>
    <t>Tet Decoration Set (red silk) wishes you a prosperous new year 460 gr</t>
  </si>
  <si>
    <t xml:space="preserve">Tet Decoration Set (red silk) wishes you a prosperous new year </t>
  </si>
  <si>
    <t>460 gr</t>
  </si>
  <si>
    <t>Hạt hướng dương bag 130 gr</t>
  </si>
  <si>
    <t>Roasted Sunflower Seeds Bag 130 gr</t>
  </si>
  <si>
    <t>Roasted Sunflower Seeds Bag</t>
  </si>
  <si>
    <t>130 gr</t>
  </si>
  <si>
    <t>Miếng dán cửa trang trí hình con rắn set 2</t>
  </si>
  <si>
    <t>Snake Decorative Door Sticker set 2</t>
  </si>
  <si>
    <t xml:space="preserve">Snake Decorative Door Sticker set 2 </t>
  </si>
  <si>
    <t>59 gr</t>
  </si>
  <si>
    <t>Tem chữ Phúc set10 12x12cm 29 gr</t>
  </si>
  <si>
    <t>Phuc word stamp set10 12x12cm</t>
  </si>
  <si>
    <t>Phuc word stamp set10 12x12 cm 29 gr</t>
  </si>
  <si>
    <t>29 gr</t>
  </si>
  <si>
    <t>Kẹo đậu phộng Thiên Lương 300 gr</t>
  </si>
  <si>
    <t>Thien Luong Peanut Candy 300 gr</t>
  </si>
  <si>
    <t>Thien Luong Peanut Candy</t>
  </si>
  <si>
    <t>Đường phèn Biên Hòa 500 gr</t>
  </si>
  <si>
    <t>Bien Hoa rock sugar 500gr</t>
  </si>
  <si>
    <t xml:space="preserve">Bien Hoa rock sugar </t>
  </si>
  <si>
    <t>Trà dưỡng tâm 300 gr</t>
  </si>
  <si>
    <t>Tea for the mind 300 gr</t>
  </si>
  <si>
    <t>Tea for the mind</t>
  </si>
  <si>
    <t>Dưa món khô 120 gr</t>
  </si>
  <si>
    <t>120 gr</t>
  </si>
  <si>
    <t>Viên canh rau củ nấu nấm 35 gr</t>
  </si>
  <si>
    <t>vegetable soup with mushrooms 35 gr</t>
  </si>
  <si>
    <t>vegetable soup with mushrooms</t>
  </si>
  <si>
    <t>35 gr</t>
  </si>
  <si>
    <t>Viên canh rau tập tàng nấm rơm 35 gr</t>
  </si>
  <si>
    <t>Mixed vegetables with mushrooms soup 35 gr</t>
  </si>
  <si>
    <t>Mixed vegetables with mushrooms soup</t>
  </si>
  <si>
    <t>Viên canh mây ngũ sắc 35 gr</t>
  </si>
  <si>
    <t>five-colored cloud soup 35 gr</t>
  </si>
  <si>
    <t>five-colored cloud soup</t>
  </si>
  <si>
    <t>Viên canh măng chua nấm hương 50 gr</t>
  </si>
  <si>
    <t>Sour bamboo shoots with shitake soup 50 gr</t>
  </si>
  <si>
    <t>Sour bamboo shoots with shitake soup</t>
  </si>
  <si>
    <t>Viên canh khoai mỡ 55 gr</t>
  </si>
  <si>
    <t>yam soup 55 gr</t>
  </si>
  <si>
    <t>yam soup</t>
  </si>
  <si>
    <t>Viên canh chua 50 gr</t>
  </si>
  <si>
    <t>sour soup 50 gr</t>
  </si>
  <si>
    <t>sour soup</t>
  </si>
  <si>
    <t>Topping thả lẩu nấm đông cô 15 gr</t>
  </si>
  <si>
    <t>Topping is shiitake mushroom hot pot 15 gr</t>
  </si>
  <si>
    <t>Topping is shiitake mushroom hot pot</t>
  </si>
  <si>
    <t>15 gr</t>
  </si>
  <si>
    <t>Mắm chay xào sả ớt 400 gr</t>
  </si>
  <si>
    <t>Vegetarian fish sauce stir-fried with lemongrass and chili 400 gr</t>
  </si>
  <si>
    <t>Vegetarian fish sauce stir-fried with lemongrass and chili</t>
  </si>
  <si>
    <t>Sườn non chay chiên sả 250 gr</t>
  </si>
  <si>
    <t>Fried vegetarian spare ribs with lemongrass 250 gr</t>
  </si>
  <si>
    <t>Fried vegetarian spare ribs with lemongrass</t>
  </si>
  <si>
    <t>8720608618163</t>
  </si>
  <si>
    <t>Trà lipton ice tea chanh mật ong box 192 gr</t>
  </si>
  <si>
    <t>Lipton ice tea with lemon and honey box 192 gr</t>
  </si>
  <si>
    <t>192 gr</t>
  </si>
  <si>
    <t>Rong biển tẩm gia vị sung gyung 500 gr</t>
  </si>
  <si>
    <t>Sung Gyung Seasoned Seaweed 500 gr</t>
  </si>
  <si>
    <t>Sung Gyung Seasoned Seaweed</t>
  </si>
  <si>
    <t>8936202522557</t>
  </si>
  <si>
    <t>Cốm dẹp xanh 500 gr</t>
  </si>
  <si>
    <t>Green flat rice 500 gr</t>
  </si>
  <si>
    <t>Green flat rice</t>
  </si>
  <si>
    <t>Hạt é 100 gr</t>
  </si>
  <si>
    <t>Basil seeds 100 gr</t>
  </si>
  <si>
    <t>Basil seeds</t>
  </si>
  <si>
    <t>Bắp hạt sấy 30 gr</t>
  </si>
  <si>
    <t>Dried corn kernels 30 gr</t>
  </si>
  <si>
    <t>Dried corn kernels</t>
  </si>
  <si>
    <t>Đậu hũ chiên sấy 30 gr</t>
  </si>
  <si>
    <t>Fried tofu 30 gr</t>
  </si>
  <si>
    <t>Fried tofu</t>
  </si>
  <si>
    <t>Nước màu dừa đặc sản 150 gr</t>
  </si>
  <si>
    <t>Special coconut caramel 150 gr</t>
  </si>
  <si>
    <t>Special coconut caramel</t>
  </si>
  <si>
    <t>Sa tế dừa 100 gr</t>
  </si>
  <si>
    <t>Coconut satay 100gr</t>
  </si>
  <si>
    <t>Coconut satay</t>
  </si>
  <si>
    <t>Sa tế cay 85 gr</t>
  </si>
  <si>
    <t>Spicy satay 85 gr</t>
  </si>
  <si>
    <t>Spicy satay</t>
  </si>
  <si>
    <t>85 gr</t>
  </si>
  <si>
    <t>Nước ướp thịt ATK 220 gr</t>
  </si>
  <si>
    <t>Marinade 220 gr</t>
  </si>
  <si>
    <t>Marinade</t>
  </si>
  <si>
    <t>220 gr</t>
  </si>
  <si>
    <t>Xốt nấm bào ngư gia gia 200 gr</t>
  </si>
  <si>
    <t>Abalone mushroom sauce 200 gr</t>
  </si>
  <si>
    <t>Abalone mushroom sauce</t>
  </si>
  <si>
    <t>Gia vị nấu lẩu thái 220 gr</t>
  </si>
  <si>
    <t>Thai hot pot spices 220 gr</t>
  </si>
  <si>
    <t>Thai hot pot spices</t>
  </si>
  <si>
    <t>Gia vị nấu lẩu hải sản 220 gr</t>
  </si>
  <si>
    <t>Seafood hotpot spices 220 gr</t>
  </si>
  <si>
    <t>Seafood hotpot spices</t>
  </si>
  <si>
    <t>Hương lá dứa 20 gr</t>
  </si>
  <si>
    <t>Pandan leaf flavor 20 gr</t>
  </si>
  <si>
    <t>Pandan leaf flavor</t>
  </si>
  <si>
    <t>20 gr</t>
  </si>
  <si>
    <t>Bột sắn dây 500 gr</t>
  </si>
  <si>
    <t>Arrowroot powder 500 gr</t>
  </si>
  <si>
    <t>Arrowroot powder</t>
  </si>
  <si>
    <t>Bánh tráng Hồng Minh 470 gr</t>
  </si>
  <si>
    <t>Hong Minh rice paper 470 gr</t>
  </si>
  <si>
    <t>Hong Minh rice paper</t>
  </si>
  <si>
    <t>470 gr</t>
  </si>
  <si>
    <t>Nước cốt bún bò huế chay 138 gr</t>
  </si>
  <si>
    <t>Vegetarian Hue beef noodle soup broth 138 gr</t>
  </si>
  <si>
    <t>Vegetarian Hue beef noodle soup broth</t>
  </si>
  <si>
    <t>138 gr</t>
  </si>
  <si>
    <t>Nước cốt hủ tiếu chay 138 gr</t>
  </si>
  <si>
    <t>Vegetarian noodle soup 138 gr</t>
  </si>
  <si>
    <t>Vegetarian noodle soup</t>
  </si>
  <si>
    <t>Nước cốt phở bò chay 138 gr</t>
  </si>
  <si>
    <t>Vegetarian beef pho broth 138 gr</t>
  </si>
  <si>
    <t>Vegetarian beef pho broth</t>
  </si>
  <si>
    <t>Kẹo chuối tươi Thanh Bình 300 gr</t>
  </si>
  <si>
    <t>Thanh Binh fresh banana candy 300 gr</t>
  </si>
  <si>
    <t>Thanh Binh fresh banana candy</t>
  </si>
  <si>
    <t>Thạch dừa Thanh Bình  gr</t>
  </si>
  <si>
    <t>Thanh Binh Coconut Jelly</t>
  </si>
  <si>
    <t>900 gr</t>
  </si>
  <si>
    <t>Chanh muối Thanh Bình 900 gr</t>
  </si>
  <si>
    <t>Thanh Binh salted lemon</t>
  </si>
  <si>
    <t>Chanh xí muội Thanh Bình  900 gr</t>
  </si>
  <si>
    <t>Thanh Binh pickled lime</t>
  </si>
  <si>
    <t>Mơ xí muội Thanh Bình  900 gr</t>
  </si>
  <si>
    <t>Thanh Binh plum 900 gr</t>
  </si>
  <si>
    <t>Thanh Binh plum</t>
  </si>
  <si>
    <t>Túi PP 20*40+5</t>
  </si>
  <si>
    <t>PP bag 20*40+5</t>
  </si>
  <si>
    <t>Túi PP 15*45+5</t>
  </si>
  <si>
    <t>PP bag 15*45+5</t>
  </si>
  <si>
    <t>PP bag 15*40+5</t>
  </si>
  <si>
    <t>Tương ớt Chin-su 250 gr</t>
  </si>
  <si>
    <t>Chin-su Chili Sauce 250 gr</t>
  </si>
  <si>
    <t>Chin-su Chili Sauce</t>
  </si>
  <si>
    <t>Đá me hạt đác Phát Lộc 900 gr</t>
  </si>
  <si>
    <t>Tamarind and jackfruit seeds Phat Loc 900gr</t>
  </si>
  <si>
    <t>Tamarind and jackfruit seeds Phat Loc</t>
  </si>
  <si>
    <t>Nón lá 120 gr</t>
  </si>
  <si>
    <t>Conical hat 120 gr</t>
  </si>
  <si>
    <t>Conical hat</t>
  </si>
  <si>
    <t>Bột sương sâm 30 gr</t>
  </si>
  <si>
    <t>Green Grass Jelly 30 gr</t>
  </si>
  <si>
    <t>Green Grass Jelly</t>
  </si>
  <si>
    <t>Bánh trung thu Kinh Do - Hạt sen hạt chia chay 150 gr</t>
  </si>
  <si>
    <t>Kinh Do vegetarian mooncakes 150 gr</t>
  </si>
  <si>
    <t xml:space="preserve">Kinh Do vegetarian mooncakes </t>
  </si>
  <si>
    <t>Bánh trung thu Kinh Do - Đậu xanh hạnh nhân chay 150 gr</t>
  </si>
  <si>
    <t>Bánh trung thu Kinh Do - Mè đen hạt dưa chay 150 gr</t>
  </si>
  <si>
    <t>Cá cơm kho chay 500 gr</t>
  </si>
  <si>
    <t>Vegetarian braised anchovies 500 gr</t>
  </si>
  <si>
    <t>Vegetarian braised anchovies</t>
  </si>
  <si>
    <t>Bột canh nấm bào ngư chay 90 gr</t>
  </si>
  <si>
    <t>Vegetarian oyster mushroom soup powder 90 gr</t>
  </si>
  <si>
    <t>Vegetarian oyster mushroom soup powder</t>
  </si>
  <si>
    <t>Bột nêm gà chay 90 gr</t>
  </si>
  <si>
    <t>Vegetarian chicken seasoning powder 90 gr</t>
  </si>
  <si>
    <t>Vegetarian chicken seasoning powder</t>
  </si>
  <si>
    <t>Cốt lết chay 100 gr</t>
  </si>
  <si>
    <t>Vegetarian cutlet 100 gr</t>
  </si>
  <si>
    <t>Vegetarian cutlet</t>
  </si>
  <si>
    <t>Khô cá chay 100 gr</t>
  </si>
  <si>
    <t>Vegetarian dried fish 100 gr</t>
  </si>
  <si>
    <t>Vegetarian dried fish</t>
  </si>
  <si>
    <t>Sườn bò chay 100 gr</t>
  </si>
  <si>
    <t>Vegetarian beef ribs 100 gr</t>
  </si>
  <si>
    <t>Vegetarian beef ribs</t>
  </si>
  <si>
    <t>Thịt bằm chay 100 gr</t>
  </si>
  <si>
    <t>Vegetarian minced meat 100 gr</t>
  </si>
  <si>
    <t>Vegetarian minced meat</t>
  </si>
  <si>
    <t>Thịt nạc chay 100 gr</t>
  </si>
  <si>
    <t>Lean vegetarian meat 100 gr</t>
  </si>
  <si>
    <t>Lean vegetarian meat</t>
  </si>
  <si>
    <t>Xí muội chua ngọt 200 gr</t>
  </si>
  <si>
    <t>Sweet and sour plum 200 gr</t>
  </si>
  <si>
    <t>Sweet and sour plum</t>
  </si>
  <si>
    <t>Thạch rau câu - hương vải Thanh Bình 240 gr</t>
  </si>
  <si>
    <t>Thanh Binh Lychee Flavor Jelly 240 gr</t>
  </si>
  <si>
    <t>Thanh Binh Lychee Flavor Jelly</t>
  </si>
  <si>
    <t>240 gr</t>
  </si>
  <si>
    <t>Thạch rau câu - hương đào Thanh Bình 240 gr</t>
  </si>
  <si>
    <t>Thanh Binh Peach Jelly 240 gr</t>
  </si>
  <si>
    <t>Thanh Binh Peach Jelly</t>
  </si>
  <si>
    <t>Thạch rau câu - hương xoài Thanh Bình 240 gr</t>
  </si>
  <si>
    <t xml:space="preserve">
Thanh Binh mango jelly 240 gr</t>
  </si>
  <si>
    <t xml:space="preserve">
Thanh Binh mango jelly</t>
  </si>
  <si>
    <t>Thạch rau câu - hương dừa Thanh Bình 240 gr</t>
  </si>
  <si>
    <t xml:space="preserve">
Thanh Binh coconut jelly 240 gr</t>
  </si>
  <si>
    <t xml:space="preserve">
Thanh Binh coconut jelly</t>
  </si>
  <si>
    <t>Bánh tráng xì ke Kodochi 50 gr</t>
  </si>
  <si>
    <t>Kodochi Rice Paper 50 gr</t>
  </si>
  <si>
    <t xml:space="preserve">Kodochi Rice Paper </t>
  </si>
  <si>
    <t>Bánh tráng rong biển Kodochi 50 gr</t>
  </si>
  <si>
    <t>Kodochi seaweed rice paper 50 gr</t>
  </si>
  <si>
    <t>Kodochi seaweed rice paper</t>
  </si>
  <si>
    <t>Dụng cụ làm mềm thịt 100 gr</t>
  </si>
  <si>
    <t>Meat tenderizer 100 gr</t>
  </si>
  <si>
    <t>Meat tenderizer</t>
  </si>
  <si>
    <t>Bánh tráng sợi ớt trộn 180 gr</t>
  </si>
  <si>
    <t>Chili mixed rice paper 180 gr</t>
  </si>
  <si>
    <t>Chili mixed rice paper</t>
  </si>
  <si>
    <t>Bánh tráng cuốn me chay 200 gr</t>
  </si>
  <si>
    <t>Vegetarian tamarind rice paper rolls 200 gr</t>
  </si>
  <si>
    <t xml:space="preserve">Vegetarian tamarind rice paper rolls </t>
  </si>
  <si>
    <t>Bánh phồng chuối 500 gr</t>
  </si>
  <si>
    <t>Banana Chips 500 gr</t>
  </si>
  <si>
    <t>Banana Chips</t>
  </si>
  <si>
    <t>Bánh tráng miếng vuông tỏi 200 gr</t>
  </si>
  <si>
    <t>Garlic square rice paper 200 gr</t>
  </si>
  <si>
    <t xml:space="preserve">Garlic square rice paper </t>
  </si>
  <si>
    <t>Báng tráng rế 75 gr</t>
  </si>
  <si>
    <t>Rice paper tray 75 gr</t>
  </si>
  <si>
    <t>Rice paper tray</t>
  </si>
  <si>
    <t>75 gr</t>
  </si>
  <si>
    <t>BẢNG CHI TIẾT ĐƠN HÀNG</t>
  </si>
  <si>
    <t>Số đơn hàng</t>
  </si>
  <si>
    <t>STT</t>
  </si>
  <si>
    <t>Mã KH</t>
  </si>
  <si>
    <t>Tên khách hàng</t>
  </si>
  <si>
    <t>Mã SP</t>
  </si>
  <si>
    <t>Tên VN</t>
  </si>
  <si>
    <t>Tên Tiếng Anh</t>
  </si>
  <si>
    <t>Quy cách</t>
  </si>
  <si>
    <t>Net weight (kg)</t>
  </si>
  <si>
    <t>PCS Order (old)</t>
  </si>
  <si>
    <t>PCS Order (new)</t>
  </si>
  <si>
    <t>PCS</t>
  </si>
  <si>
    <t>MK</t>
  </si>
  <si>
    <t>BS</t>
  </si>
  <si>
    <t>Công Ty Cổ Phần Việt Rau</t>
  </si>
  <si>
    <t>TỔNG HỢP ĐƠN HÀNG THEO ĐÓNG GÓI</t>
  </si>
  <si>
    <t>Tên sản phẩm - kiểu đóng gói</t>
  </si>
  <si>
    <t>SL tinh chế</t>
  </si>
  <si>
    <t>Mua ngoài</t>
  </si>
  <si>
    <t>Ghi chú</t>
  </si>
  <si>
    <t>R</t>
  </si>
  <si>
    <t>K</t>
  </si>
  <si>
    <t>TỔNG</t>
  </si>
  <si>
    <t>IN TEM</t>
  </si>
  <si>
    <t>Vietnamese name</t>
  </si>
  <si>
    <t>English name</t>
  </si>
  <si>
    <t>Name 02</t>
  </si>
  <si>
    <t>Gewicht</t>
  </si>
  <si>
    <t>Art</t>
  </si>
  <si>
    <t>LOT</t>
  </si>
  <si>
    <t>Packed</t>
  </si>
  <si>
    <t>Ma Vach</t>
  </si>
  <si>
    <t>Bánh dẻo Givral - Đậu xanh chay D2 250 gr</t>
  </si>
  <si>
    <t>Bánh dẻo Givral - Hạt sen D6 250 gr</t>
  </si>
  <si>
    <t>Bánh dẻo Givral - Khoai môn D8 250 gr</t>
  </si>
  <si>
    <t>Bánh dẻo Givral - Lá dứa D10 250 gr</t>
  </si>
  <si>
    <t>Bánh dẻo Givral - Trà xanh D4 250 gr</t>
  </si>
  <si>
    <t>Bánh dẻo Nhu Lan - Chay đậu xanh hạt sen 300 gr</t>
  </si>
  <si>
    <t>Bánh dẻo Như Lan - Chay thập cẩm 300 gr</t>
  </si>
  <si>
    <t>Bánh dẻo Như Lan - Đậu xanh hạt sen 300 gr</t>
  </si>
  <si>
    <t>Bánh dẻo Như Lan - Hạt sen trà xanh 300 gr</t>
  </si>
  <si>
    <t>Bánh Pía Kim Sa Đậu Box 480gr</t>
  </si>
  <si>
    <t>Bánh Pía Kim Sa Lá dứa Box 480gr</t>
  </si>
  <si>
    <t>Bánh trung thu Chay Như Lan - Đậu xanh hạt sen 300 gr</t>
  </si>
  <si>
    <t>Bánh trung thu Chay Như Lan - Dừa sầu riêng 300 gr</t>
  </si>
  <si>
    <t>Bánh trung thu Chay Như Lan - Môn hạt sen 300 gr</t>
  </si>
  <si>
    <t>Bánh trung thu Chay Như Lan - Thập cẩm 300 gr</t>
  </si>
  <si>
    <t>Bánh trung thu Givral - Hộp Đặc biệt Box 2200gr</t>
  </si>
  <si>
    <t>Bánh trung thu Givral - Hộp Trăng ngũ sắc Box 900gr</t>
  </si>
  <si>
    <t>Bánh trung thu Givral - Hộp Trăng yêu thương 1 Box 900gr</t>
  </si>
  <si>
    <t>Bánh trung thu Givral - Trà xanh 16B 250 gr</t>
  </si>
  <si>
    <t>Bánh trung thu Như Lan - Đậu xanh sen ăn kiêng 300 gr</t>
  </si>
  <si>
    <t>Bánh trung thu Như Lan - Đậu xanh sen sầu riêng 200 gr</t>
  </si>
  <si>
    <t>Bánh trung thu Như Lan - Đậu xanh sen sầu riêng 300 gr</t>
  </si>
  <si>
    <t>Bánh trung thu Như Lan - Dừa sầu riêng 200 gr</t>
  </si>
  <si>
    <t>Bánh trung thu Như Lan - Dừa sầu riêng 300 gr</t>
  </si>
  <si>
    <t>Bánh trung thu Như Lan - Môn hạt sen 200 gr</t>
  </si>
  <si>
    <t>Bánh trung thu Như Lan - Môn hạt sen 300 gr</t>
  </si>
  <si>
    <t>Bánh trung thu Như Lan - Sen trà xanh 200 gr</t>
  </si>
  <si>
    <t>Bánh trung thu Như Lan - Sen trà xanh 300 gr</t>
  </si>
  <si>
    <t>Bắp chuối bào 200 gr</t>
  </si>
  <si>
    <t>Bắp Mỹ weight</t>
  </si>
  <si>
    <t>Bắp nếp weight</t>
  </si>
  <si>
    <t>Bắp non 200 gr</t>
  </si>
  <si>
    <t>Bịch bông mai Bag 30g</t>
  </si>
  <si>
    <t>Bộ bài Tây set</t>
  </si>
  <si>
    <t>Bột khoai Bag 100gr</t>
  </si>
  <si>
    <t>Bột rau câu Bag 10g</t>
  </si>
  <si>
    <t>Cà nút áo 200 gr</t>
  </si>
  <si>
    <t>Cà pháo Thái  1 kg</t>
  </si>
  <si>
    <t>Cà pháo Thái 300 gr</t>
  </si>
  <si>
    <t>Cà pháo trắng 200 gr</t>
  </si>
  <si>
    <t>Cải bẹ xanh 250 gr</t>
  </si>
  <si>
    <t>Cải bẹ xanh 400 gr</t>
  </si>
  <si>
    <t>Cải ngọt 300 gr</t>
  </si>
  <si>
    <t>Cải ngọt 400 gr</t>
  </si>
  <si>
    <t>Cải rổ 400 gr</t>
  </si>
  <si>
    <t>Cải thìa 300 gr</t>
  </si>
  <si>
    <t>Cải thìa 400 gr</t>
  </si>
  <si>
    <t>Cần tây 200 gr</t>
  </si>
  <si>
    <t>Cây kim tiền PC</t>
  </si>
  <si>
    <t>Chữ Lộc nhung pc</t>
  </si>
  <si>
    <t>Cóc non 300 gr</t>
  </si>
  <si>
    <t>Cóc Thái 500 gr</t>
  </si>
  <si>
    <t>Củ hành tím 100 gr</t>
  </si>
  <si>
    <t>Củ hành tươi 200 gr</t>
  </si>
  <si>
    <t>Củ sắn 500 gr</t>
  </si>
  <si>
    <t>Đá me Thái Lan Hũ 900gr</t>
  </si>
  <si>
    <t>Đậu bắp 100 gr</t>
  </si>
  <si>
    <t>Đậu bắp 200 gr</t>
  </si>
  <si>
    <t>Đậu đũa 250 gr</t>
  </si>
  <si>
    <t>Hạt dưa Box 300gr</t>
  </si>
  <si>
    <t>Hương nhu 50 gr</t>
  </si>
  <si>
    <t>Khoai lang ruột đỏ 500 gr</t>
  </si>
  <si>
    <t>Khoai lang sấy dẻo Box 150 gr</t>
  </si>
  <si>
    <t>Khoai lang tím (củ lớn) 500 gr</t>
  </si>
  <si>
    <t>Khoai lang trắng (củ lớn) 500 gr</t>
  </si>
  <si>
    <t>Khoai lang vàng (củ lớn) 500 gr</t>
  </si>
  <si>
    <t>Lá quế 50 gr</t>
  </si>
  <si>
    <t>Mít đỏ (tách hạt) 300 gr</t>
  </si>
  <si>
    <t>Mít đỏ (xẻ miếng) weight</t>
  </si>
  <si>
    <t>Mít Thái (tách hạt) 300 gr</t>
  </si>
  <si>
    <t>Mồng tơi 200 gr</t>
  </si>
  <si>
    <t>Mồng tơi 400 gr</t>
  </si>
  <si>
    <t>Mứt bí Như Lan Box 250 gr</t>
  </si>
  <si>
    <t>Mứt chùm ruột Box 300gr</t>
  </si>
  <si>
    <t>Mứt dừa non Box 400gr</t>
  </si>
  <si>
    <t>Mứt gừng dẻo  Box 180g</t>
  </si>
  <si>
    <t>Mứt mãng cầu Box 180g</t>
  </si>
  <si>
    <t>Mứt mãng cầu Box 300gr</t>
  </si>
  <si>
    <t>Mứt me nguyên trái Box 300gr</t>
  </si>
  <si>
    <t>Mứt rau câu Box 200 gr</t>
  </si>
  <si>
    <t>Mứt tắc Box 250 gr</t>
  </si>
  <si>
    <t>Mứt thập cẩm Như Lan Box  1kg</t>
  </si>
  <si>
    <t>Mứt thập cẩm Như Lan Box 600gr</t>
  </si>
  <si>
    <t>Nấm bạch tuyết 200 gr</t>
  </si>
  <si>
    <t>Nấm đùi gà lớn 200 gr</t>
  </si>
  <si>
    <t>Nấm đùi gà nhỏ 200 gr</t>
  </si>
  <si>
    <t>Nấm kim châm 150 gr</t>
  </si>
  <si>
    <t>Nấm linh chi nâu 150 gr</t>
  </si>
  <si>
    <t>Nấm linh chi nâu 175 gr</t>
  </si>
  <si>
    <t>Nấm linh chi trắng 150 gr</t>
  </si>
  <si>
    <t>Nấm linh chi trắng 175 gr</t>
  </si>
  <si>
    <t>Ngò gai 50 gr</t>
  </si>
  <si>
    <t>Ớt đỏ lớn 100 gr</t>
  </si>
  <si>
    <t>Ớt hiểm đỏ 50 gr</t>
  </si>
  <si>
    <t>Ớt hiểm xanh 50 gr</t>
  </si>
  <si>
    <t>Ớt vàng lớn 100 gr</t>
  </si>
  <si>
    <t>Ớt vàng lớn 50 gr</t>
  </si>
  <si>
    <t>Ớt xanh lớn 100 gr</t>
  </si>
  <si>
    <t>Ớt xiêm 100 gr</t>
  </si>
  <si>
    <t>Ớt xiêm 50 gr</t>
  </si>
  <si>
    <t>Quạt giấy lớn pc</t>
  </si>
  <si>
    <t>Quạt giấy nhỏ pc</t>
  </si>
  <si>
    <t>Rau muống 400 gr</t>
  </si>
  <si>
    <t>Rau muống bào 200 gr</t>
  </si>
  <si>
    <t>Sườn non chay 1000 gr</t>
  </si>
  <si>
    <t>Tắc xí muội Hũ 900gr</t>
  </si>
  <si>
    <t>Thèo lèo Box 160gr</t>
  </si>
  <si>
    <t>Thì là 50 gr</t>
  </si>
  <si>
    <t>Trà xanh Thái Nguyên 500 gr</t>
  </si>
  <si>
    <t>TỔNG CỘNG</t>
  </si>
  <si>
    <t>ĐƠN ĐẶT HÀNG</t>
  </si>
  <si>
    <t>Tên khách hàng:</t>
  </si>
  <si>
    <t>Ngày nhận đơn:</t>
  </si>
  <si>
    <t>Thứ Năm, 06/06/2024</t>
  </si>
  <si>
    <t>Code</t>
  </si>
  <si>
    <t>Mặt hàng</t>
  </si>
  <si>
    <t>Name</t>
  </si>
  <si>
    <t>MXC551</t>
  </si>
  <si>
    <t>CÒN</t>
  </si>
  <si>
    <t>19</t>
  </si>
  <si>
    <t>CÔNG TY CỔ PHẦN VIỆT RAU</t>
  </si>
  <si>
    <t>BẢNG CHIA SỔ LƯỢNG THÀNH PHẨM ĐÓNG THÙNG</t>
  </si>
  <si>
    <t xml:space="preserve">Thời gian thực hiện: </t>
  </si>
  <si>
    <t>Nhân viện phụ trách đóng thùng</t>
  </si>
  <si>
    <t>Nguyễn Hoàng Kim</t>
  </si>
  <si>
    <t>Lưu ý quan trọng: Đóng đúng số lượng ở cột dự kiến gửi theo PCS hoặc theo NW (số kg). Hàng dư xử lý cuối cùng theo yêu cầu của quản lý.</t>
  </si>
  <si>
    <t>No</t>
  </si>
  <si>
    <t>Name of Goods</t>
  </si>
  <si>
    <t>Order</t>
  </si>
  <si>
    <t>SL đóng thực tế</t>
  </si>
  <si>
    <t>Đóng thùng</t>
  </si>
  <si>
    <t>Khách hàng</t>
  </si>
  <si>
    <t>N.W</t>
  </si>
  <si>
    <t>Tần ô (Cải cúc) 200 gr</t>
  </si>
  <si>
    <t>ETD</t>
  </si>
  <si>
    <t>Mã xuất cảng</t>
  </si>
  <si>
    <t>DS KHÁCH HÀNG</t>
  </si>
  <si>
    <t>STT thùng của KH</t>
  </si>
  <si>
    <t>Carton No</t>
  </si>
  <si>
    <t>Carton Size</t>
  </si>
  <si>
    <t>Unit</t>
  </si>
  <si>
    <t>Price</t>
  </si>
  <si>
    <t>Totak Amount</t>
  </si>
  <si>
    <t>DANH SÁCH QUY CÁCH THÙNG</t>
  </si>
  <si>
    <t>DS KH</t>
  </si>
  <si>
    <t>netW ĐT</t>
  </si>
  <si>
    <t>MKFR.01</t>
  </si>
  <si>
    <t>SG.01</t>
  </si>
  <si>
    <t>SG.02</t>
  </si>
  <si>
    <t>SG.03</t>
  </si>
  <si>
    <t>WT.01</t>
  </si>
  <si>
    <t>WT.02</t>
  </si>
  <si>
    <t>WT.03</t>
  </si>
  <si>
    <t>WT.04</t>
  </si>
  <si>
    <t>ZH.01</t>
  </si>
  <si>
    <t>ZH.02</t>
  </si>
  <si>
    <t>TH.01</t>
  </si>
  <si>
    <t>SD.01</t>
  </si>
  <si>
    <t>SCH.01</t>
  </si>
  <si>
    <t>NAM2ZH.01</t>
  </si>
  <si>
    <t>NAM2ZH.02</t>
  </si>
  <si>
    <t>NAM2ZH.03</t>
  </si>
  <si>
    <t>NAM2ZH.04</t>
  </si>
  <si>
    <t>NAM1.01</t>
  </si>
  <si>
    <t>x</t>
  </si>
  <si>
    <t>NAM1.02</t>
  </si>
  <si>
    <t>NAM1.03</t>
  </si>
  <si>
    <t>NAM1.04</t>
  </si>
  <si>
    <t>NAM1.05</t>
  </si>
  <si>
    <t>NAM1.06</t>
  </si>
  <si>
    <t>NAM1.07</t>
  </si>
  <si>
    <t>NAM1.08</t>
  </si>
  <si>
    <t>SG.04</t>
  </si>
  <si>
    <t>LU.01</t>
  </si>
  <si>
    <t>WT.05</t>
  </si>
  <si>
    <t>LU.02</t>
  </si>
  <si>
    <t>WT.06</t>
  </si>
  <si>
    <t>ZH.03</t>
  </si>
  <si>
    <t>WT.07</t>
  </si>
  <si>
    <t>SG.05</t>
  </si>
  <si>
    <t>MKVD.01</t>
  </si>
  <si>
    <t>NAM1.09</t>
  </si>
  <si>
    <t>ZH.04</t>
  </si>
  <si>
    <t>LU.03</t>
  </si>
  <si>
    <t>LU.04</t>
  </si>
  <si>
    <t>NAM1.10</t>
  </si>
  <si>
    <t>ZH.05</t>
  </si>
  <si>
    <t>SG.06</t>
  </si>
  <si>
    <t>WT.08</t>
  </si>
  <si>
    <t>ZH.06</t>
  </si>
  <si>
    <t>NAM2ZH.05</t>
  </si>
  <si>
    <t>MKFR.02</t>
  </si>
  <si>
    <t>MKVD.02</t>
  </si>
  <si>
    <t>LU.05</t>
  </si>
  <si>
    <t>NAM1.11</t>
  </si>
  <si>
    <t>ZH.07</t>
  </si>
  <si>
    <t>LU.06</t>
  </si>
  <si>
    <t>WT.09</t>
  </si>
  <si>
    <t>NAM2ZH.06</t>
  </si>
  <si>
    <t>NAM2ZH.07</t>
  </si>
  <si>
    <t>NAM1.12</t>
  </si>
  <si>
    <t>NAM1.13</t>
  </si>
  <si>
    <t>NAM1.14</t>
  </si>
  <si>
    <t>NAM1.15</t>
  </si>
  <si>
    <t>LU.07</t>
  </si>
  <si>
    <t>SG.07</t>
  </si>
  <si>
    <t>WT.10</t>
  </si>
  <si>
    <t>WT.11</t>
  </si>
  <si>
    <t>MKVD.03</t>
  </si>
  <si>
    <t>ZH.08</t>
  </si>
  <si>
    <t>WT.12</t>
  </si>
  <si>
    <t>LU.08</t>
  </si>
  <si>
    <t>NGAM.01</t>
  </si>
  <si>
    <t>ZH.09</t>
  </si>
  <si>
    <t>SG.08</t>
  </si>
  <si>
    <t>NAM1.16</t>
  </si>
  <si>
    <t>NAM1.17</t>
  </si>
  <si>
    <t>WT.13</t>
  </si>
  <si>
    <t>LU.09</t>
  </si>
  <si>
    <t>NAM1.18</t>
  </si>
  <si>
    <t>NAM2ZH.08</t>
  </si>
  <si>
    <t>LU.10</t>
  </si>
  <si>
    <t>SG.09</t>
  </si>
  <si>
    <t>ZH.10</t>
  </si>
  <si>
    <t>MKFR.03</t>
  </si>
  <si>
    <t>MKVD.04</t>
  </si>
  <si>
    <t>WT.14</t>
  </si>
  <si>
    <t>NAM1.19</t>
  </si>
  <si>
    <t>NAM1.20</t>
  </si>
  <si>
    <t>SG.10</t>
  </si>
  <si>
    <t>LU.11</t>
  </si>
  <si>
    <t>WT.15</t>
  </si>
  <si>
    <t>ZH.11</t>
  </si>
  <si>
    <t>NAM2ZH.09</t>
  </si>
  <si>
    <t>MKFR.04</t>
  </si>
  <si>
    <t>MKVD.05</t>
  </si>
  <si>
    <t>WT.16</t>
  </si>
  <si>
    <t>MKVD.06</t>
  </si>
  <si>
    <t>SG.11</t>
  </si>
  <si>
    <t>LU.12</t>
  </si>
  <si>
    <t>MLT.01</t>
  </si>
  <si>
    <t>LU.13</t>
  </si>
  <si>
    <t>LU.14</t>
  </si>
  <si>
    <t>WT.17</t>
  </si>
  <si>
    <t>NAM1.21</t>
  </si>
  <si>
    <t>MKFR.05</t>
  </si>
  <si>
    <t>SG.12</t>
  </si>
  <si>
    <t>LU.15</t>
  </si>
  <si>
    <t>WT.18</t>
  </si>
  <si>
    <t>ZH.12</t>
  </si>
  <si>
    <t>SG.13</t>
  </si>
  <si>
    <t>MKFR.06</t>
  </si>
  <si>
    <t>ZH.13</t>
  </si>
  <si>
    <t>WT.19</t>
  </si>
  <si>
    <t>WT.20</t>
  </si>
  <si>
    <t>SD.02</t>
  </si>
  <si>
    <t>TH.02</t>
  </si>
  <si>
    <t>DNA.01</t>
  </si>
  <si>
    <t>NAM2ZH.10</t>
  </si>
  <si>
    <t>MLT.02</t>
  </si>
  <si>
    <t>KH.01</t>
  </si>
  <si>
    <t>BSM.01</t>
  </si>
  <si>
    <t>ZH.14</t>
  </si>
  <si>
    <t>NGAM.02</t>
  </si>
  <si>
    <t>WT.21</t>
  </si>
  <si>
    <t>ZH.15</t>
  </si>
  <si>
    <t>NAM1.22</t>
  </si>
  <si>
    <t>NAM2ZH.11</t>
  </si>
  <si>
    <t>NAM2ZH.12</t>
  </si>
  <si>
    <t>NAM1.23</t>
  </si>
  <si>
    <t>NAM1.24</t>
  </si>
  <si>
    <t>NAM1.25</t>
  </si>
  <si>
    <t>Consignee:
Asiaway AG
Schwamendingenstrasse 10, 8050 Zürich, Switzerland</t>
  </si>
  <si>
    <t>Quantity</t>
  </si>
  <si>
    <t>N.W Total</t>
  </si>
  <si>
    <t>VR-TRADING LIMITED COMPANY</t>
  </si>
  <si>
    <t>Group 1, Lang De Area, Tan Hiep Ward, Long Thanh District, Dong Nai Province, Vietnam</t>
  </si>
  <si>
    <t>Tel/Fax: +84 251 2860828</t>
  </si>
  <si>
    <t>Email: ducthien.nguyen@vr-trading.ch</t>
  </si>
  <si>
    <t>INVOICE</t>
  </si>
  <si>
    <t>Shipper:
VR-TRADING LIMITED COMPANY
Group 1, Lang De Area, Tan Hiep Ward, 
Long Thanh District, Dong Nai Province, Vietnam
Tel/Fax: +84 251 2860828
Email: ducthien.nguyen@vr-trading.ch</t>
  </si>
  <si>
    <t>Invoice No:</t>
  </si>
  <si>
    <t>16062024QR</t>
  </si>
  <si>
    <t>Date:</t>
  </si>
  <si>
    <t>Reference No:</t>
  </si>
  <si>
    <t>MXC000515</t>
  </si>
  <si>
    <t>Consignee:</t>
  </si>
  <si>
    <t>TOTAL</t>
  </si>
  <si>
    <t>Asiaway AG</t>
  </si>
  <si>
    <t>Air freight:</t>
  </si>
  <si>
    <t>FREIGHT PREPAID</t>
  </si>
  <si>
    <t>Schwamendingenstrasse 10, 8050 Zürich, Switzerland</t>
  </si>
  <si>
    <t>N.W đkkd</t>
  </si>
  <si>
    <t>N.W đặt hàng</t>
  </si>
  <si>
    <t>N.W chốt</t>
  </si>
  <si>
    <t>N.W đóng thùng</t>
  </si>
  <si>
    <t>Ch.lệch Phyto và đ.thùng</t>
  </si>
  <si>
    <t>Unit price</t>
  </si>
  <si>
    <t>Price (CHF)</t>
  </si>
  <si>
    <t>Amount (CHF)</t>
  </si>
  <si>
    <t xml:space="preserve">  </t>
  </si>
  <si>
    <t xml:space="preserve">Total Amount: </t>
  </si>
  <si>
    <t>Total NW:</t>
  </si>
  <si>
    <t>Total Carton</t>
  </si>
  <si>
    <t>CỘNG HÒA XÃ HỘI CHỦ NGHĨA VIỆT NAM</t>
  </si>
  <si>
    <t>SOCIALIST REPUBLIC OF VIET NAM</t>
  </si>
  <si>
    <t>ĐỘC LẬP - TỰ DO - HẠNH PHÚC</t>
  </si>
  <si>
    <t>INDEPENDENCE-FREEDOM-HAPPINESS</t>
  </si>
  <si>
    <t>BỘ NÔNG NGHIỆP VÀ PHÁT TRIỂN NÔNG THÔN</t>
  </si>
  <si>
    <t>MINISTRY OF AGRICUL TURE &amp; RURAL DEVELOPMENT</t>
  </si>
  <si>
    <t>CỤC BẢO VỆ THỰC VẬT</t>
  </si>
  <si>
    <t>PLANT PROTECTION DEPARTMENT</t>
  </si>
  <si>
    <t xml:space="preserve">         Attachment to Phytosanitary Certificate No. ...............................................................</t>
  </si>
  <si>
    <t>Common name</t>
  </si>
  <si>
    <t>Vietnamese</t>
  </si>
  <si>
    <t>Quantity N.W
(kgs)</t>
  </si>
  <si>
    <t>Bạc hà</t>
  </si>
  <si>
    <t>Bắp chuối</t>
  </si>
  <si>
    <t>Bắp non</t>
  </si>
  <si>
    <t>Cải bẹ xanh</t>
  </si>
  <si>
    <t>Cải ngọt</t>
  </si>
  <si>
    <t>Cải rổ</t>
  </si>
  <si>
    <t>Cải thìa</t>
  </si>
  <si>
    <t>Cần tây</t>
  </si>
  <si>
    <t>Dấp cá</t>
  </si>
  <si>
    <t>Hành lá</t>
  </si>
  <si>
    <t>Hẹ lá</t>
  </si>
  <si>
    <t>Hương nhu</t>
  </si>
  <si>
    <t>Lá lốt</t>
  </si>
  <si>
    <t>Lá quế</t>
  </si>
  <si>
    <t>Mồng tơi</t>
  </si>
  <si>
    <t>Ngò gai</t>
  </si>
  <si>
    <t>Ngò rí</t>
  </si>
  <si>
    <t>Rau muống</t>
  </si>
  <si>
    <t>Rau răm</t>
  </si>
  <si>
    <t>Tía tô</t>
  </si>
  <si>
    <t>Thì là</t>
  </si>
  <si>
    <t>Bí đao chanh</t>
  </si>
  <si>
    <t>Bí đỏ</t>
  </si>
  <si>
    <t>Cà pháo Thái</t>
  </si>
  <si>
    <t>Đậu đũa</t>
  </si>
  <si>
    <t>Đậu rồng</t>
  </si>
  <si>
    <t>Đu đủ</t>
  </si>
  <si>
    <t>Khoai lang ruột đỏ</t>
  </si>
  <si>
    <t>Khoai lang tím (củ nhỏ)</t>
  </si>
  <si>
    <t>Khoai lang trắng (củ lớn)</t>
  </si>
  <si>
    <t>Khoai lang trắng (củ nhỏ)</t>
  </si>
  <si>
    <t>Khoai lang vàng (củ lớn)</t>
  </si>
  <si>
    <t>Khoai lang vàng (củ nhỏ)</t>
  </si>
  <si>
    <t>Khoai mỡ tím</t>
  </si>
  <si>
    <t>Khoai môn</t>
  </si>
  <si>
    <t>Khoai sọ</t>
  </si>
  <si>
    <t xml:space="preserve">Kinh giới </t>
  </si>
  <si>
    <t>Mướp hương</t>
  </si>
  <si>
    <t>Venus Chilli</t>
  </si>
  <si>
    <t>Ớt hiểm đỏ</t>
  </si>
  <si>
    <t>Ớt hiểm xanh</t>
  </si>
  <si>
    <t>Củ hành tím</t>
  </si>
  <si>
    <t>Củ riềng</t>
  </si>
  <si>
    <t>Củ sắn</t>
  </si>
  <si>
    <t>Lá chuối</t>
  </si>
  <si>
    <t>Măng tươi</t>
  </si>
  <si>
    <t>Nấm đùi gà lớn</t>
  </si>
  <si>
    <t>Nấm đùi gà nhỏ</t>
  </si>
  <si>
    <t>Nấm bạch tuyết</t>
  </si>
  <si>
    <t>Nấm đông cô</t>
  </si>
  <si>
    <t>Nấm kim châm</t>
  </si>
  <si>
    <t>Nấm linh chi nâu</t>
  </si>
  <si>
    <t>Nấm linh chi trắng</t>
  </si>
  <si>
    <t>Nấm mèo tươi</t>
  </si>
  <si>
    <t>Ngải bún</t>
  </si>
  <si>
    <t>Nghệ tươi</t>
  </si>
  <si>
    <t>Nha đam</t>
  </si>
  <si>
    <t>Nhãn xuồng</t>
  </si>
  <si>
    <t>Ngò om</t>
  </si>
  <si>
    <t>Sả tươi</t>
  </si>
  <si>
    <t>Tần ô</t>
  </si>
  <si>
    <t>Tiêu xanh</t>
  </si>
  <si>
    <t>Cóc non</t>
  </si>
  <si>
    <t>Chuối xiêm</t>
  </si>
  <si>
    <t>Dừa xiêm trái nhỏ</t>
  </si>
  <si>
    <t>Red Jackfruit</t>
  </si>
  <si>
    <t>Mít đỏ</t>
  </si>
  <si>
    <t>Mít Thái</t>
  </si>
  <si>
    <t>Cây trường sinh</t>
  </si>
  <si>
    <t>Place of issue, HO CHI MINH CITY FEB.  26/03/2025</t>
  </si>
  <si>
    <t>Stamp of organization</t>
  </si>
  <si>
    <t>Name &amp; signature of Authorized officer</t>
  </si>
  <si>
    <t>PHIẾU GIAO HÀNG</t>
  </si>
  <si>
    <t>ETA</t>
  </si>
  <si>
    <t>Chi tiết kích thước thùng hàng</t>
  </si>
  <si>
    <t>Kích thước thùng xốp</t>
  </si>
  <si>
    <t>Số lượng giao</t>
  </si>
  <si>
    <t>Số lượng nhận</t>
  </si>
  <si>
    <t>Ký nhận</t>
  </si>
  <si>
    <t xml:space="preserve">cbm </t>
  </si>
  <si>
    <t>kg cw</t>
  </si>
  <si>
    <t>cw</t>
  </si>
  <si>
    <t>Total</t>
  </si>
  <si>
    <t>TỔNG: 123 kiện, trong đó có 2 kiện ghép.</t>
  </si>
  <si>
    <t>BÊN GIAO</t>
  </si>
  <si>
    <t>BÊN NHẬN</t>
  </si>
  <si>
    <t>VIET RAU JOINT STOCK COMPANY</t>
  </si>
  <si>
    <t>Group 1, Hamlet 4, Tan Hiep Ward, Long Thanh District, Dong Nai Province, Vietnam</t>
  </si>
  <si>
    <t>Email: acc@vietrau.com</t>
  </si>
  <si>
    <t>Shipper:
VIET RAU JOINT STOCK COMPANY
Group 1, Hamlet 4, Tan Hiep Ward, 
Long Thanh District, Dong Nai Province, Vietnam
Tel/Fax: acc@vietrau.com</t>
  </si>
  <si>
    <t>Date: 19/06/2024</t>
  </si>
  <si>
    <t>Reference No: MXC000417</t>
  </si>
  <si>
    <r>
      <rPr>
        <b/>
        <sz val="11"/>
        <color theme="1"/>
        <rFont val="Times New Roman"/>
        <family val="1"/>
        <charset val="163"/>
      </rPr>
      <t xml:space="preserve">Consignee:
</t>
    </r>
    <r>
      <rPr>
        <sz val="11"/>
        <color theme="1"/>
        <rFont val="Times New Roman"/>
        <family val="1"/>
        <charset val="163"/>
      </rPr>
      <t>Asiaway AG
Schwamendingenstrasse 10, 8050 Zürich, Switzerland</t>
    </r>
  </si>
  <si>
    <t>N.W (kg)</t>
  </si>
  <si>
    <t>k</t>
  </si>
  <si>
    <t>Shipper:
VIET RAU JOINT STOCK COMPANY
Group 1, Hamlet 4, Tan Hiep Ward, 
Long Thanh District, Dong Nai Province, Vietnam
Tel/Fax: +84 251 2860828
Email: acc@vietrau.com</t>
  </si>
  <si>
    <t>03112024SQ</t>
  </si>
  <si>
    <t>MXC000459</t>
  </si>
  <si>
    <t>5.72</t>
  </si>
  <si>
    <t>0.00</t>
  </si>
  <si>
    <t>9.36</t>
  </si>
  <si>
    <t>18.00</t>
  </si>
  <si>
    <t>10.40</t>
  </si>
  <si>
    <t>10.00</t>
  </si>
  <si>
    <t>90.00</t>
  </si>
  <si>
    <t>9.75</t>
  </si>
  <si>
    <t>18.85</t>
  </si>
  <si>
    <t>76.38</t>
  </si>
  <si>
    <t>71.18</t>
  </si>
  <si>
    <t>Cần nước</t>
  </si>
  <si>
    <t>7.00</t>
  </si>
  <si>
    <t>9.00</t>
  </si>
  <si>
    <t>4.00</t>
  </si>
  <si>
    <t>8.06</t>
  </si>
  <si>
    <t>20.15</t>
  </si>
  <si>
    <t>16.25</t>
  </si>
  <si>
    <t>Chôm chôm Thái</t>
  </si>
  <si>
    <t>13.00</t>
  </si>
  <si>
    <t>44.20</t>
  </si>
  <si>
    <t>108.03</t>
  </si>
  <si>
    <t>96.98</t>
  </si>
  <si>
    <t>18.07</t>
  </si>
  <si>
    <t>52.00</t>
  </si>
  <si>
    <t>1.00</t>
  </si>
  <si>
    <t>Khoai lang tím (củ lớn)</t>
  </si>
  <si>
    <t>1.95</t>
  </si>
  <si>
    <t>4.55</t>
  </si>
  <si>
    <t>2.60</t>
  </si>
  <si>
    <t>1.30</t>
  </si>
  <si>
    <t>3.64</t>
  </si>
  <si>
    <t>17.55</t>
  </si>
  <si>
    <t>6.00</t>
  </si>
  <si>
    <t>65.00</t>
  </si>
  <si>
    <t>8.32</t>
  </si>
  <si>
    <t>16.38</t>
  </si>
  <si>
    <t>17.94</t>
  </si>
  <si>
    <t>8.58</t>
  </si>
  <si>
    <t>4.42</t>
  </si>
  <si>
    <t>35.00</t>
  </si>
  <si>
    <t>uy</t>
  </si>
  <si>
    <t>2.73</t>
  </si>
  <si>
    <t>1.56</t>
  </si>
  <si>
    <t>60.00</t>
  </si>
  <si>
    <t>130.00</t>
  </si>
  <si>
    <t>70.85</t>
  </si>
  <si>
    <t>13.26</t>
  </si>
  <si>
    <t>2.21</t>
  </si>
  <si>
    <t>2.34</t>
  </si>
  <si>
    <t>1,243.81</t>
  </si>
  <si>
    <t>0.00 CHF</t>
  </si>
  <si>
    <t>1,243.81 kg</t>
  </si>
  <si>
    <t>0 CTNS</t>
  </si>
  <si>
    <t>Email: acc@vr-trading.ch</t>
  </si>
  <si>
    <t xml:space="preserve">Delivery terms: </t>
  </si>
  <si>
    <t>CNF</t>
  </si>
  <si>
    <t>Total Amount (FOB HCM)</t>
  </si>
  <si>
    <t>Freight Charge:</t>
  </si>
  <si>
    <t xml:space="preserve">Total Amount (C&amp;F): </t>
  </si>
  <si>
    <t>No.</t>
  </si>
  <si>
    <t>MARK</t>
  </si>
  <si>
    <t>Amount CHF</t>
  </si>
  <si>
    <t>CTNS</t>
  </si>
  <si>
    <t>14</t>
  </si>
  <si>
    <t>15</t>
  </si>
  <si>
    <t>DETAILED PACKING LIST</t>
  </si>
  <si>
    <t xml:space="preserve">Packing List No: </t>
  </si>
  <si>
    <t>16022025SQ</t>
  </si>
  <si>
    <t xml:space="preserve">Date: </t>
  </si>
  <si>
    <t>16/02/2025</t>
  </si>
  <si>
    <t>Air freight: FREIGHT PREPAID</t>
  </si>
  <si>
    <t>Mask No</t>
  </si>
  <si>
    <t> </t>
  </si>
  <si>
    <t>22-09-2025</t>
  </si>
  <si>
    <t>Dong Leaf</t>
  </si>
  <si>
    <t>Chrysanthemum coronarium L.</t>
  </si>
  <si>
    <t>Này là theo từng khách hàng, từ danh sách tổng hợp "PACKING LIST-417"</t>
  </si>
  <si>
    <t>Note</t>
  </si>
  <si>
    <t>NAM 1 ( LIÊN )</t>
  </si>
  <si>
    <t>ACH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</si>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</sst>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164" formatCode="_(* #,##0_);_(* \(#,##0\);_(* &quot;-&quot;_);_(@_)"/>
    <numFmt numFmtId="165" formatCode="_(* #,##0.00_);_(* \(#,##0.00\);_(* &quot;-&quot;??_);_(@_)"/>
    <numFmt numFmtId="166" formatCode="#,###.00&quot; kg&quot;"/>
    <numFmt numFmtId="167" formatCode="#,###&quot; CTNS&quot;"/>
    <numFmt numFmtId="168" formatCode="#,###.00&quot; CHF&quot;"/>
    <numFmt numFmtId="169" formatCode="#,##0.00&quot; CHF&quot;"/>
    <numFmt numFmtId="170" formatCode="#,##0.00&quot; kg&quot;"/>
    <numFmt numFmtId="171" formatCode="#,##0&quot; CTNS&quot;"/>
    <numFmt numFmtId="172" formatCode="#,###&quot; CTN&quot;"/>
    <numFmt numFmtId="173" formatCode="#,##0.00\ &quot;kg&quot;"/>
    <numFmt numFmtId="174" formatCode="##&quot;x&quot;##&quot;x&quot;##"/>
    <numFmt numFmtId="175" formatCode="###0\ &quot;gr&quot;"/>
    <numFmt numFmtId="176" formatCode="&quot;MXC&quot;000"/>
    <numFmt numFmtId="177" formatCode="&quot;Ngày bay: &quot;dd/mm/yyyy"/>
    <numFmt numFmtId="178" formatCode="&quot;Thời gian thực hiện: &quot;"/>
    <numFmt numFmtId="179" formatCode="&quot;Ngày bay : &quot;dd/mm/yyyy"/>
    <numFmt numFmtId="180" formatCode="&quot;Ngày nhận hàng: &quot;dd/mm/yyyy"/>
    <numFmt numFmtId="181" formatCode="&quot;Ngày bắt đầu SC: &quot;dd/mm/yyyy"/>
    <numFmt numFmtId="182" formatCode="&quot;Ngày hoàn thành SC: &quot;dd/mm/yyyy"/>
    <numFmt numFmtId="183" formatCode="#,##0&quot;gr&quot;"/>
    <numFmt numFmtId="184" formatCode="_(* #,##0.00_);_(* \(#,##0.00\);_(* &quot;-&quot;_);_(@_)"/>
    <numFmt numFmtId="185" formatCode="&quot;Ngày nhập đơn hàng: &quot;dd/mm/yyyy"/>
    <numFmt numFmtId="186" formatCode="_(* #,##0_);_(* \(#,##0\);_(* &quot;-&quot;??_);_(@_)"/>
    <numFmt numFmtId="187" formatCode="[$-1010000]d/m/yyyy;@"/>
    <numFmt numFmtId="188" formatCode="&quot;Ngày hàng bay: &quot;dd/mm/yyyy"/>
  </numFmts>
  <fonts count="9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Times New Roman"/>
      <family val="1"/>
      <charset val="163"/>
    </font>
    <font>
      <i/>
      <sz val="13"/>
      <color theme="1"/>
      <name val="Times New Roman"/>
      <family val="1"/>
      <charset val="163"/>
    </font>
    <font>
      <b/>
      <sz val="13"/>
      <color rgb="FF000000"/>
      <name val="Times New Roman"/>
      <family val="1"/>
      <charset val="163"/>
    </font>
    <font>
      <b/>
      <sz val="20"/>
      <color theme="1"/>
      <name val="Times New Roman"/>
      <family val="1"/>
      <charset val="163"/>
    </font>
    <font>
      <b/>
      <sz val="13"/>
      <color theme="1"/>
      <name val="Times New Roman"/>
      <family val="1"/>
      <charset val="163"/>
    </font>
    <font>
      <sz val="13"/>
      <color rgb="FF000000"/>
      <name val="Times New Roman"/>
      <family val="1"/>
      <charset val="163"/>
    </font>
    <font>
      <sz val="13"/>
      <color theme="1"/>
      <name val="Calibri"/>
      <family val="2"/>
      <charset val="163"/>
      <scheme val="minor"/>
    </font>
    <font>
      <b/>
      <sz val="14"/>
      <color rgb="FF000000"/>
      <name val="Times New Roman"/>
      <family val="1"/>
      <charset val="163"/>
    </font>
    <font>
      <b/>
      <sz val="14"/>
      <color rgb="FF000000"/>
      <name val="Arial"/>
      <family val="2"/>
      <charset val="163"/>
    </font>
    <font>
      <sz val="9.75"/>
      <color rgb="FF000000"/>
      <name val="Arial"/>
      <family val="2"/>
      <charset val="163"/>
    </font>
    <font>
      <b/>
      <sz val="18"/>
      <color rgb="FF000000"/>
      <name val="Arial"/>
      <family val="2"/>
      <charset val="163"/>
    </font>
    <font>
      <b/>
      <sz val="9.75"/>
      <color rgb="FF000000"/>
      <name val="Arial"/>
      <family val="2"/>
      <charset val="163"/>
    </font>
    <font>
      <b/>
      <sz val="9"/>
      <color rgb="FF000000"/>
      <name val="Arial"/>
      <family val="2"/>
      <charset val="163"/>
    </font>
    <font>
      <sz val="9"/>
      <color rgb="FF000000"/>
      <name val="Arial"/>
      <family val="2"/>
      <charset val="163"/>
    </font>
    <font>
      <b/>
      <sz val="9.75"/>
      <color rgb="FF000000"/>
      <name val="Times New Roman"/>
      <family val="1"/>
      <charset val="163"/>
    </font>
    <font>
      <sz val="11"/>
      <color rgb="FFFF0000"/>
      <name val="Calibri"/>
      <family val="2"/>
      <charset val="163"/>
      <scheme val="minor"/>
    </font>
    <font>
      <sz val="11"/>
      <color rgb="FF000000"/>
      <name val="Times New Roman"/>
      <family val="1"/>
      <charset val="163"/>
    </font>
    <font>
      <sz val="11"/>
      <color theme="1"/>
      <name val="Times New Roman"/>
      <family val="1"/>
      <charset val="163"/>
    </font>
    <font>
      <sz val="9.75"/>
      <color rgb="FF000000"/>
      <name val="Times New Roman"/>
      <family val="1"/>
      <charset val="163"/>
    </font>
    <font>
      <b/>
      <sz val="18"/>
      <color rgb="FFFF0000"/>
      <name val="Arial"/>
      <family val="2"/>
      <charset val="163"/>
    </font>
    <font>
      <b/>
      <i/>
      <sz val="9.75"/>
      <color rgb="FF000000"/>
      <name val="Times New Roman"/>
      <family val="1"/>
      <charset val="163"/>
    </font>
    <font>
      <b/>
      <sz val="12"/>
      <color theme="1"/>
      <name val="Times New Roman"/>
      <family val="1"/>
      <charset val="163"/>
    </font>
    <font>
      <b/>
      <sz val="18"/>
      <color theme="1"/>
      <name val="Times New Roman"/>
      <family val="1"/>
      <charset val="163"/>
    </font>
    <font>
      <b/>
      <sz val="11"/>
      <color theme="1"/>
      <name val="Times New Roman"/>
      <family val="1"/>
      <charset val="163"/>
    </font>
    <font>
      <b/>
      <sz val="9"/>
      <color theme="1"/>
      <name val="Times New Roman"/>
      <family val="1"/>
      <charset val="163"/>
    </font>
    <font>
      <b/>
      <sz val="11"/>
      <color theme="1"/>
      <name val="Calibri"/>
      <family val="2"/>
      <charset val="163"/>
      <scheme val="minor"/>
    </font>
    <font>
      <sz val="12"/>
      <color theme="1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b/>
      <sz val="20"/>
      <color rgb="FF000000"/>
      <name val="Times New Roman"/>
      <family val="1"/>
      <charset val="163"/>
    </font>
    <font>
      <b/>
      <sz val="22"/>
      <color rgb="FF000000"/>
      <name val="Times New Roman"/>
      <family val="1"/>
      <charset val="163"/>
    </font>
    <font>
      <b/>
      <sz val="16"/>
      <color rgb="FF000000"/>
      <name val="Times New Roman"/>
      <family val="1"/>
      <charset val="163"/>
    </font>
    <font>
      <b/>
      <sz val="12"/>
      <color rgb="FF000000"/>
      <name val="Times New Roman"/>
      <family val="1"/>
      <charset val="163"/>
    </font>
    <font>
      <b/>
      <sz val="11"/>
      <color rgb="FF000000"/>
      <name val="Times New Roman"/>
      <family val="1"/>
      <charset val="163"/>
    </font>
    <font>
      <sz val="11"/>
      <color theme="1"/>
      <name val="Calibri"/>
      <family val="2"/>
      <charset val="163"/>
      <scheme val="minor"/>
    </font>
    <font>
      <b/>
      <sz val="13"/>
      <name val="Times New Roman"/>
      <family val="1"/>
      <charset val="163"/>
    </font>
    <font>
      <b/>
      <sz val="15"/>
      <color theme="1"/>
      <name val="Times New Roman"/>
      <family val="1"/>
      <charset val="163"/>
    </font>
    <font>
      <sz val="13"/>
      <name val="Times New Roman"/>
      <family val="1"/>
      <charset val="163"/>
    </font>
    <font>
      <sz val="9.75"/>
      <color theme="1"/>
      <name val="Times New Roman"/>
      <family val="1"/>
      <charset val="163"/>
    </font>
    <font>
      <sz val="16"/>
      <color theme="1"/>
      <name val="Times New Roman"/>
      <family val="1"/>
      <charset val="163"/>
    </font>
    <font>
      <sz val="14"/>
      <color theme="1"/>
      <name val="Times New Roman"/>
      <family val="1"/>
    </font>
    <font>
      <b/>
      <i/>
      <sz val="14"/>
      <color rgb="FF000000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14"/>
      <color theme="1"/>
      <name val="Times New Roman"/>
      <family val="1"/>
    </font>
    <font>
      <sz val="20"/>
      <color theme="1"/>
      <name val="Times New Roman"/>
      <family val="1"/>
    </font>
    <font>
      <b/>
      <sz val="20"/>
      <color theme="1"/>
      <name val="Times New Roman"/>
      <family val="1"/>
    </font>
    <font>
      <b/>
      <sz val="20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name val="Arial"/>
      <family val="2"/>
      <charset val="163"/>
    </font>
    <font>
      <sz val="11"/>
      <name val="Calibri"/>
      <family val="2"/>
      <scheme val="minor"/>
    </font>
    <font>
      <sz val="9.75"/>
      <name val="Arial"/>
      <family val="2"/>
      <charset val="163"/>
    </font>
    <font>
      <b/>
      <sz val="18"/>
      <name val="Arial"/>
      <family val="2"/>
      <charset val="163"/>
    </font>
    <font>
      <b/>
      <sz val="9.75"/>
      <name val="Arial"/>
      <family val="2"/>
      <charset val="163"/>
    </font>
    <font>
      <b/>
      <sz val="9"/>
      <name val="Arial"/>
      <family val="2"/>
      <charset val="163"/>
    </font>
    <font>
      <sz val="9"/>
      <name val="Arial"/>
      <family val="2"/>
      <charset val="163"/>
    </font>
    <font>
      <b/>
      <sz val="9.75"/>
      <name val="Times New Roman"/>
      <family val="1"/>
      <charset val="163"/>
    </font>
    <font>
      <b/>
      <sz val="9"/>
      <name val="Times New Roman"/>
      <family val="1"/>
      <charset val="163"/>
    </font>
    <font>
      <sz val="9.75"/>
      <name val="Times New Roman"/>
      <family val="1"/>
      <charset val="163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charset val="163"/>
      <scheme val="minor"/>
    </font>
    <font>
      <sz val="11"/>
      <color rgb="FF000000"/>
      <name val="Times New Roman"/>
      <family val="1"/>
    </font>
    <font>
      <b/>
      <sz val="62"/>
      <color rgb="FF000000"/>
      <name val="Times New Roman"/>
      <family val="1"/>
      <charset val="163"/>
    </font>
    <font>
      <sz val="11"/>
      <color rgb="FF081B3A"/>
      <name val="SegoeuiPc"/>
      <charset val="1"/>
    </font>
    <font>
      <sz val="12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FF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i/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9.75"/>
      <color rgb="FF000000"/>
      <name val="Arial"/>
      <family val="2"/>
    </font>
    <font>
      <b/>
      <sz val="9.75"/>
      <color rgb="FF000000"/>
      <name val="Arial"/>
      <family val="2"/>
    </font>
    <font>
      <sz val="13"/>
      <color theme="1"/>
      <name val="Times New Roman"/>
    </font>
    <font>
      <sz val="12"/>
      <color rgb="FF000000"/>
      <name val="Times New Roman"/>
      <charset val="1"/>
    </font>
    <font>
      <b/>
      <sz val="9.75"/>
      <name val="Times New Roman"/>
      <family val="1"/>
    </font>
    <font>
      <sz val="9.75"/>
      <name val="Times New Roman"/>
      <family val="1"/>
    </font>
    <font>
      <sz val="9.75"/>
      <color rgb="FF000000"/>
      <name val="Times New Roman"/>
      <family val="1"/>
    </font>
    <font>
      <sz val="11"/>
      <name val="Calibri"/>
      <family val="2"/>
    </font>
    <font>
      <sz val="9.75"/>
      <color rgb="FFFF0000"/>
      <name val="Times New Roman"/>
      <family val="1"/>
    </font>
    <font>
      <sz val="11"/>
      <color rgb="FFFF0000"/>
      <name val="Calibri"/>
      <charset val="134"/>
      <scheme val="minor"/>
    </font>
    <font>
      <sz val="10"/>
      <color rgb="FF000000"/>
      <name val="Times New Roman"/>
      <charset val="1"/>
    </font>
    <font>
      <sz val="14"/>
      <color rgb="FF000000"/>
      <name val="Times New Roman"/>
    </font>
    <font>
      <sz val="14"/>
      <color theme="1"/>
      <name val="Times New Roman"/>
    </font>
    <font>
      <sz val="14"/>
      <color rgb="FFFF0000"/>
      <name val="Times New Roman"/>
    </font>
    <font>
      <sz val="10"/>
      <color theme="1"/>
      <name val="Calibri"/>
      <charset val="134"/>
      <scheme val="minor"/>
    </font>
    <font>
      <b/>
      <sz val="20"/>
      <color theme="1"/>
      <name val="Times New Roman"/>
    </font>
    <font>
      <sz val="11"/>
      <color rgb="FF000000"/>
      <name val="Times New Roman"/>
    </font>
    <font>
      <sz val="11"/>
      <color theme="1"/>
      <name val="Times New Roman"/>
    </font>
    <font>
      <sz val="12"/>
      <color rgb="FFFF0000"/>
      <name val="Times New Roman"/>
      <family val="1"/>
      <charset val="163"/>
    </font>
    <font>
      <sz val="12"/>
      <color rgb="FF000000"/>
      <name val="Times New Roman"/>
    </font>
    <font>
      <sz val="14"/>
      <color rgb="FF001D35"/>
      <name val="Google Sans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rgb="FF000000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165" fontId="36" fillId="0" borderId="0" applyFont="0" applyFill="0" applyBorder="0" applyAlignment="0" applyProtection="0"/>
    <xf numFmtId="9" fontId="36" fillId="0" borderId="0" applyFont="0" applyFill="0" applyBorder="0" applyAlignment="0" applyProtection="0"/>
  </cellStyleXfs>
  <cellXfs count="787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vertical="center" wrapText="1" readingOrder="1"/>
    </xf>
    <xf numFmtId="0" fontId="5" fillId="0" borderId="0" xfId="0" applyFont="1" applyAlignment="1">
      <alignment horizontal="center" vertical="center" wrapText="1" readingOrder="1"/>
    </xf>
    <xf numFmtId="0" fontId="6" fillId="0" borderId="0" xfId="0" applyFont="1" applyAlignment="1">
      <alignment horizontal="centerContinuous"/>
    </xf>
    <xf numFmtId="0" fontId="5" fillId="0" borderId="0" xfId="0" applyFont="1" applyAlignment="1">
      <alignment horizontal="centerContinuous" vertical="center" wrapText="1" readingOrder="1"/>
    </xf>
    <xf numFmtId="0" fontId="7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9" fontId="5" fillId="0" borderId="0" xfId="0" applyNumberFormat="1" applyFont="1" applyAlignment="1">
      <alignment vertical="center" wrapText="1" readingOrder="1"/>
    </xf>
    <xf numFmtId="0" fontId="3" fillId="0" borderId="0" xfId="0" applyFont="1" applyAlignment="1">
      <alignment horizontal="right" vertical="center"/>
    </xf>
    <xf numFmtId="0" fontId="7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 readingOrder="1"/>
    </xf>
    <xf numFmtId="0" fontId="8" fillId="0" borderId="1" xfId="0" applyFont="1" applyBorder="1" applyAlignment="1">
      <alignment horizontal="center" vertical="center" wrapText="1" readingOrder="1"/>
    </xf>
    <xf numFmtId="0" fontId="8" fillId="0" borderId="1" xfId="0" applyFont="1" applyBorder="1" applyAlignment="1">
      <alignment horizontal="left" vertical="center" wrapText="1" readingOrder="1"/>
    </xf>
    <xf numFmtId="0" fontId="3" fillId="0" borderId="1" xfId="0" applyFont="1" applyBorder="1"/>
    <xf numFmtId="0" fontId="3" fillId="0" borderId="0" xfId="0" applyFont="1" applyAlignment="1">
      <alignment horizontal="centerContinuous"/>
    </xf>
    <xf numFmtId="0" fontId="9" fillId="0" borderId="1" xfId="0" applyFont="1" applyBorder="1"/>
    <xf numFmtId="0" fontId="0" fillId="0" borderId="1" xfId="0" applyBorder="1"/>
    <xf numFmtId="0" fontId="5" fillId="0" borderId="2" xfId="0" applyFont="1" applyBorder="1" applyAlignment="1">
      <alignment horizontal="center" vertical="center" wrapText="1" readingOrder="1"/>
    </xf>
    <xf numFmtId="49" fontId="10" fillId="0" borderId="0" xfId="0" applyNumberFormat="1" applyFont="1" applyAlignment="1">
      <alignment vertical="center" wrapText="1" readingOrder="1"/>
    </xf>
    <xf numFmtId="0" fontId="3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Protection="1">
      <protection locked="0" hidden="1"/>
    </xf>
    <xf numFmtId="0" fontId="4" fillId="0" borderId="0" xfId="0" applyFont="1" applyProtection="1">
      <protection locked="0" hidden="1"/>
    </xf>
    <xf numFmtId="0" fontId="5" fillId="0" borderId="0" xfId="0" applyFont="1" applyAlignment="1" applyProtection="1">
      <alignment vertical="center" wrapText="1" readingOrder="1"/>
      <protection locked="0" hidden="1"/>
    </xf>
    <xf numFmtId="0" fontId="5" fillId="0" borderId="0" xfId="0" applyFont="1" applyAlignment="1" applyProtection="1">
      <alignment horizontal="center" vertical="center" wrapText="1" readingOrder="1"/>
      <protection locked="0" hidden="1"/>
    </xf>
    <xf numFmtId="0" fontId="6" fillId="0" borderId="0" xfId="0" applyFont="1" applyAlignment="1" applyProtection="1">
      <alignment horizontal="centerContinuous"/>
      <protection locked="0" hidden="1"/>
    </xf>
    <xf numFmtId="0" fontId="5" fillId="0" borderId="0" xfId="0" applyFont="1" applyAlignment="1" applyProtection="1">
      <alignment horizontal="centerContinuous" vertical="center" wrapText="1" readingOrder="1"/>
      <protection locked="0" hidden="1"/>
    </xf>
    <xf numFmtId="0" fontId="3" fillId="0" borderId="0" xfId="0" applyFont="1" applyProtection="1">
      <protection locked="0" hidden="1"/>
    </xf>
    <xf numFmtId="0" fontId="7" fillId="0" borderId="0" xfId="0" applyFont="1" applyAlignment="1" applyProtection="1">
      <alignment vertical="center"/>
      <protection locked="0" hidden="1"/>
    </xf>
    <xf numFmtId="0" fontId="3" fillId="0" borderId="0" xfId="0" applyFont="1" applyAlignment="1" applyProtection="1">
      <alignment vertical="center"/>
      <protection locked="0" hidden="1"/>
    </xf>
    <xf numFmtId="0" fontId="3" fillId="0" borderId="0" xfId="0" applyFont="1" applyAlignment="1" applyProtection="1">
      <alignment horizontal="center" vertical="center"/>
      <protection locked="0" hidden="1"/>
    </xf>
    <xf numFmtId="49" fontId="5" fillId="0" borderId="0" xfId="0" applyNumberFormat="1" applyFont="1" applyAlignment="1" applyProtection="1">
      <alignment vertical="center" wrapText="1" readingOrder="1"/>
      <protection locked="0" hidden="1"/>
    </xf>
    <xf numFmtId="0" fontId="3" fillId="0" borderId="0" xfId="0" applyFont="1" applyAlignment="1" applyProtection="1">
      <alignment horizontal="right" vertical="center"/>
      <protection locked="0" hidden="1"/>
    </xf>
    <xf numFmtId="0" fontId="7" fillId="0" borderId="1" xfId="0" applyFont="1" applyBorder="1" applyAlignment="1" applyProtection="1">
      <alignment horizontal="center" vertical="center"/>
      <protection locked="0" hidden="1"/>
    </xf>
    <xf numFmtId="0" fontId="5" fillId="0" borderId="1" xfId="0" applyFont="1" applyBorder="1" applyAlignment="1" applyProtection="1">
      <alignment horizontal="center" vertical="center" wrapText="1" readingOrder="1"/>
      <protection locked="0" hidden="1"/>
    </xf>
    <xf numFmtId="0" fontId="9" fillId="0" borderId="1" xfId="0" applyFont="1" applyBorder="1" applyProtection="1">
      <protection locked="0" hidden="1"/>
    </xf>
    <xf numFmtId="0" fontId="8" fillId="0" borderId="1" xfId="0" applyFont="1" applyBorder="1" applyAlignment="1" applyProtection="1">
      <alignment horizontal="center" vertical="center" wrapText="1" readingOrder="1"/>
      <protection locked="0" hidden="1"/>
    </xf>
    <xf numFmtId="0" fontId="8" fillId="0" borderId="1" xfId="0" applyFont="1" applyBorder="1" applyAlignment="1" applyProtection="1">
      <alignment horizontal="left" vertical="center" wrapText="1" readingOrder="1"/>
      <protection locked="0" hidden="1"/>
    </xf>
    <xf numFmtId="0" fontId="3" fillId="0" borderId="0" xfId="0" applyFont="1" applyAlignment="1" applyProtection="1">
      <alignment horizontal="centerContinuous"/>
      <protection locked="0" hidden="1"/>
    </xf>
    <xf numFmtId="0" fontId="9" fillId="0" borderId="0" xfId="0" applyFont="1" applyAlignment="1" applyProtection="1">
      <alignment horizontal="center"/>
      <protection locked="0" hidden="1"/>
    </xf>
    <xf numFmtId="0" fontId="16" fillId="0" borderId="5" xfId="0" applyFont="1" applyBorder="1" applyAlignment="1">
      <alignment horizontal="center" vertical="center" wrapText="1" readingOrder="1"/>
    </xf>
    <xf numFmtId="4" fontId="16" fillId="0" borderId="9" xfId="0" applyNumberFormat="1" applyFont="1" applyBorder="1" applyAlignment="1">
      <alignment horizontal="right" vertical="center" wrapText="1" readingOrder="1"/>
    </xf>
    <xf numFmtId="0" fontId="18" fillId="2" borderId="0" xfId="0" applyFont="1" applyFill="1"/>
    <xf numFmtId="0" fontId="19" fillId="0" borderId="1" xfId="0" applyFont="1" applyBorder="1"/>
    <xf numFmtId="0" fontId="20" fillId="0" borderId="1" xfId="0" applyFont="1" applyBorder="1"/>
    <xf numFmtId="0" fontId="20" fillId="0" borderId="1" xfId="0" applyFont="1" applyBorder="1" applyAlignment="1">
      <alignment wrapText="1"/>
    </xf>
    <xf numFmtId="0" fontId="17" fillId="0" borderId="9" xfId="0" applyFont="1" applyBorder="1" applyAlignment="1">
      <alignment horizontal="right" vertical="center" wrapText="1" readingOrder="1"/>
    </xf>
    <xf numFmtId="0" fontId="16" fillId="0" borderId="9" xfId="0" applyFont="1" applyBorder="1" applyAlignment="1">
      <alignment horizontal="center" vertical="center" wrapText="1" readingOrder="1"/>
    </xf>
    <xf numFmtId="0" fontId="16" fillId="0" borderId="9" xfId="0" applyFont="1" applyBorder="1" applyAlignment="1">
      <alignment horizontal="left" vertical="center" wrapText="1" readingOrder="1"/>
    </xf>
    <xf numFmtId="4" fontId="17" fillId="0" borderId="9" xfId="0" applyNumberFormat="1" applyFont="1" applyBorder="1" applyAlignment="1">
      <alignment horizontal="right" vertical="center" wrapText="1" readingOrder="1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7" fillId="0" borderId="1" xfId="0" applyFont="1" applyBorder="1"/>
    <xf numFmtId="0" fontId="24" fillId="0" borderId="0" xfId="0" applyFont="1"/>
    <xf numFmtId="0" fontId="25" fillId="0" borderId="0" xfId="0" applyFont="1"/>
    <xf numFmtId="0" fontId="26" fillId="0" borderId="17" xfId="0" applyFont="1" applyBorder="1"/>
    <xf numFmtId="0" fontId="26" fillId="0" borderId="0" xfId="0" applyFont="1"/>
    <xf numFmtId="173" fontId="26" fillId="0" borderId="17" xfId="0" applyNumberFormat="1" applyFont="1" applyBorder="1"/>
    <xf numFmtId="0" fontId="26" fillId="0" borderId="3" xfId="0" applyFont="1" applyBorder="1"/>
    <xf numFmtId="0" fontId="26" fillId="0" borderId="16" xfId="0" applyFont="1" applyBorder="1"/>
    <xf numFmtId="0" fontId="26" fillId="0" borderId="18" xfId="0" applyFont="1" applyBorder="1"/>
    <xf numFmtId="0" fontId="26" fillId="0" borderId="19" xfId="0" applyFont="1" applyBorder="1"/>
    <xf numFmtId="0" fontId="21" fillId="0" borderId="5" xfId="0" applyFont="1" applyBorder="1" applyAlignment="1">
      <alignment horizontal="center" vertical="center" wrapText="1" readingOrder="1"/>
    </xf>
    <xf numFmtId="174" fontId="21" fillId="0" borderId="9" xfId="0" applyNumberFormat="1" applyFont="1" applyBorder="1" applyAlignment="1">
      <alignment horizontal="center" vertical="center" wrapText="1" readingOrder="1"/>
    </xf>
    <xf numFmtId="3" fontId="21" fillId="0" borderId="9" xfId="0" applyNumberFormat="1" applyFont="1" applyBorder="1" applyAlignment="1">
      <alignment horizontal="right" vertical="center" wrapText="1" readingOrder="1"/>
    </xf>
    <xf numFmtId="0" fontId="21" fillId="0" borderId="9" xfId="0" applyFont="1" applyBorder="1" applyAlignment="1">
      <alignment horizontal="right" vertical="center" wrapText="1" readingOrder="1"/>
    </xf>
    <xf numFmtId="0" fontId="21" fillId="0" borderId="0" xfId="0" applyFont="1" applyAlignment="1">
      <alignment vertical="center" wrapText="1" readingOrder="1"/>
    </xf>
    <xf numFmtId="0" fontId="21" fillId="0" borderId="0" xfId="0" applyFont="1" applyAlignment="1">
      <alignment vertical="top" wrapText="1" readingOrder="1"/>
    </xf>
    <xf numFmtId="49" fontId="0" fillId="0" borderId="0" xfId="0" applyNumberFormat="1"/>
    <xf numFmtId="0" fontId="34" fillId="0" borderId="14" xfId="0" applyFont="1" applyBorder="1" applyAlignment="1">
      <alignment horizontal="center" vertical="center" wrapText="1" readingOrder="1"/>
    </xf>
    <xf numFmtId="0" fontId="34" fillId="0" borderId="5" xfId="0" applyFont="1" applyBorder="1" applyAlignment="1">
      <alignment horizontal="center" vertical="center" wrapText="1" readingOrder="1"/>
    </xf>
    <xf numFmtId="0" fontId="35" fillId="0" borderId="9" xfId="0" applyFont="1" applyBorder="1" applyAlignment="1">
      <alignment horizontal="right" vertical="center" wrapText="1" readingOrder="1"/>
    </xf>
    <xf numFmtId="175" fontId="20" fillId="0" borderId="0" xfId="0" applyNumberFormat="1" applyFont="1"/>
    <xf numFmtId="0" fontId="35" fillId="2" borderId="1" xfId="0" applyFont="1" applyFill="1" applyBorder="1" applyAlignment="1">
      <alignment horizontal="center" vertical="center" wrapText="1" readingOrder="1"/>
    </xf>
    <xf numFmtId="175" fontId="35" fillId="2" borderId="1" xfId="0" applyNumberFormat="1" applyFont="1" applyFill="1" applyBorder="1" applyAlignment="1">
      <alignment horizontal="center" vertical="center" wrapText="1" readingOrder="1"/>
    </xf>
    <xf numFmtId="0" fontId="31" fillId="0" borderId="0" xfId="0" applyFont="1" applyAlignment="1" applyProtection="1">
      <alignment horizontal="centerContinuous" vertical="center" wrapText="1" readingOrder="1"/>
      <protection locked="0" hidden="1"/>
    </xf>
    <xf numFmtId="0" fontId="3" fillId="0" borderId="1" xfId="0" applyFont="1" applyBorder="1" applyProtection="1">
      <protection locked="0" hidden="1"/>
    </xf>
    <xf numFmtId="0" fontId="3" fillId="0" borderId="0" xfId="0" applyFont="1" applyAlignment="1" applyProtection="1">
      <alignment horizontal="center"/>
      <protection locked="0" hidden="1"/>
    </xf>
    <xf numFmtId="0" fontId="29" fillId="0" borderId="0" xfId="0" applyFont="1"/>
    <xf numFmtId="164" fontId="3" fillId="0" borderId="0" xfId="0" applyNumberFormat="1" applyFont="1"/>
    <xf numFmtId="165" fontId="3" fillId="0" borderId="0" xfId="1" applyFont="1"/>
    <xf numFmtId="164" fontId="3" fillId="0" borderId="0" xfId="0" applyNumberFormat="1" applyFont="1" applyAlignment="1">
      <alignment horizontal="centerContinuous"/>
    </xf>
    <xf numFmtId="165" fontId="3" fillId="0" borderId="0" xfId="1" applyFont="1" applyAlignment="1">
      <alignment horizontal="centerContinuous"/>
    </xf>
    <xf numFmtId="0" fontId="7" fillId="0" borderId="0" xfId="0" applyFont="1" applyAlignment="1">
      <alignment horizontal="centerContinuous"/>
    </xf>
    <xf numFmtId="164" fontId="7" fillId="0" borderId="0" xfId="0" applyNumberFormat="1" applyFont="1" applyAlignment="1">
      <alignment horizontal="centerContinuous"/>
    </xf>
    <xf numFmtId="165" fontId="7" fillId="0" borderId="0" xfId="1" applyFont="1" applyAlignment="1">
      <alignment horizontal="centerContinuous"/>
    </xf>
    <xf numFmtId="164" fontId="7" fillId="0" borderId="1" xfId="0" applyNumberFormat="1" applyFont="1" applyBorder="1" applyAlignment="1">
      <alignment horizontal="center" vertical="center"/>
    </xf>
    <xf numFmtId="165" fontId="7" fillId="0" borderId="1" xfId="1" applyFont="1" applyBorder="1" applyAlignment="1">
      <alignment horizontal="center" vertical="center"/>
    </xf>
    <xf numFmtId="49" fontId="8" fillId="0" borderId="9" xfId="0" applyNumberFormat="1" applyFont="1" applyBorder="1" applyAlignment="1">
      <alignment horizontal="left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164" fontId="5" fillId="2" borderId="1" xfId="0" applyNumberFormat="1" applyFont="1" applyFill="1" applyBorder="1" applyAlignment="1">
      <alignment horizontal="center" vertical="center" wrapText="1" readingOrder="1"/>
    </xf>
    <xf numFmtId="0" fontId="8" fillId="0" borderId="0" xfId="0" applyFont="1" applyAlignment="1">
      <alignment horizontal="left" vertical="center" wrapText="1" readingOrder="1"/>
    </xf>
    <xf numFmtId="164" fontId="8" fillId="0" borderId="0" xfId="0" applyNumberFormat="1" applyFont="1" applyAlignment="1">
      <alignment horizontal="left" vertical="center" wrapText="1" readingOrder="1"/>
    </xf>
    <xf numFmtId="183" fontId="8" fillId="0" borderId="0" xfId="0" applyNumberFormat="1" applyFont="1" applyAlignment="1">
      <alignment horizontal="left" vertical="center" wrapText="1" readingOrder="1"/>
    </xf>
    <xf numFmtId="164" fontId="8" fillId="0" borderId="0" xfId="0" applyNumberFormat="1" applyFont="1" applyAlignment="1">
      <alignment horizontal="center" vertical="center" wrapText="1" readingOrder="1"/>
    </xf>
    <xf numFmtId="14" fontId="8" fillId="0" borderId="0" xfId="0" applyNumberFormat="1" applyFont="1" applyAlignment="1">
      <alignment horizontal="left" vertical="center" wrapText="1" readingOrder="1"/>
    </xf>
    <xf numFmtId="164" fontId="3" fillId="0" borderId="1" xfId="0" applyNumberFormat="1" applyFont="1" applyBorder="1"/>
    <xf numFmtId="0" fontId="3" fillId="0" borderId="24" xfId="0" applyFont="1" applyBorder="1"/>
    <xf numFmtId="0" fontId="7" fillId="0" borderId="1" xfId="0" applyFont="1" applyBorder="1"/>
    <xf numFmtId="165" fontId="7" fillId="0" borderId="1" xfId="1" applyFont="1" applyBorder="1"/>
    <xf numFmtId="183" fontId="3" fillId="0" borderId="0" xfId="0" applyNumberFormat="1" applyFont="1"/>
    <xf numFmtId="0" fontId="31" fillId="0" borderId="0" xfId="0" applyFont="1" applyAlignment="1">
      <alignment horizontal="center" vertical="center" readingOrder="1"/>
    </xf>
    <xf numFmtId="164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 readingOrder="1"/>
    </xf>
    <xf numFmtId="183" fontId="8" fillId="0" borderId="0" xfId="0" applyNumberFormat="1" applyFont="1" applyAlignment="1">
      <alignment vertical="center" wrapText="1" readingOrder="1"/>
    </xf>
    <xf numFmtId="49" fontId="8" fillId="0" borderId="0" xfId="0" applyNumberFormat="1" applyFont="1" applyAlignment="1">
      <alignment vertical="center" wrapText="1" readingOrder="1"/>
    </xf>
    <xf numFmtId="176" fontId="3" fillId="0" borderId="0" xfId="0" applyNumberFormat="1" applyFont="1"/>
    <xf numFmtId="164" fontId="5" fillId="0" borderId="0" xfId="0" applyNumberFormat="1" applyFont="1" applyAlignment="1">
      <alignment horizontal="left" vertical="center" wrapText="1" readingOrder="1"/>
    </xf>
    <xf numFmtId="0" fontId="5" fillId="0" borderId="0" xfId="0" applyFont="1" applyAlignment="1">
      <alignment horizontal="left" vertical="center" wrapText="1" readingOrder="1"/>
    </xf>
    <xf numFmtId="164" fontId="8" fillId="0" borderId="9" xfId="0" applyNumberFormat="1" applyFont="1" applyBorder="1" applyAlignment="1">
      <alignment horizontal="center" vertical="center" wrapText="1" readingOrder="1"/>
    </xf>
    <xf numFmtId="0" fontId="8" fillId="0" borderId="9" xfId="0" applyFont="1" applyBorder="1" applyAlignment="1">
      <alignment horizontal="left" vertical="center" wrapText="1" readingOrder="1"/>
    </xf>
    <xf numFmtId="183" fontId="8" fillId="0" borderId="9" xfId="0" applyNumberFormat="1" applyFont="1" applyBorder="1" applyAlignment="1">
      <alignment horizontal="left" vertical="center" wrapText="1" readingOrder="1"/>
    </xf>
    <xf numFmtId="4" fontId="8" fillId="0" borderId="9" xfId="0" applyNumberFormat="1" applyFont="1" applyBorder="1" applyAlignment="1">
      <alignment horizontal="right" vertical="center" wrapText="1" readingOrder="1"/>
    </xf>
    <xf numFmtId="186" fontId="8" fillId="0" borderId="9" xfId="1" applyNumberFormat="1" applyFont="1" applyBorder="1" applyAlignment="1">
      <alignment horizontal="right" vertical="center" wrapText="1" readingOrder="1"/>
    </xf>
    <xf numFmtId="0" fontId="8" fillId="0" borderId="14" xfId="0" applyFont="1" applyBorder="1" applyAlignment="1">
      <alignment horizontal="left" vertical="center" wrapText="1" readingOrder="1"/>
    </xf>
    <xf numFmtId="183" fontId="8" fillId="0" borderId="1" xfId="0" applyNumberFormat="1" applyFont="1" applyBorder="1" applyAlignment="1">
      <alignment horizontal="left" vertical="center" wrapText="1" readingOrder="1"/>
    </xf>
    <xf numFmtId="0" fontId="8" fillId="0" borderId="1" xfId="0" applyFont="1" applyBorder="1" applyAlignment="1">
      <alignment horizontal="right" vertical="center" wrapText="1" readingOrder="1"/>
    </xf>
    <xf numFmtId="0" fontId="3" fillId="0" borderId="2" xfId="0" applyFont="1" applyBorder="1"/>
    <xf numFmtId="0" fontId="20" fillId="2" borderId="1" xfId="0" applyFont="1" applyFill="1" applyBorder="1"/>
    <xf numFmtId="49" fontId="21" fillId="0" borderId="9" xfId="0" applyNumberFormat="1" applyFont="1" applyBorder="1" applyAlignment="1">
      <alignment horizontal="center" vertical="center" wrapText="1" readingOrder="1"/>
    </xf>
    <xf numFmtId="0" fontId="19" fillId="0" borderId="5" xfId="0" applyFont="1" applyBorder="1" applyAlignment="1">
      <alignment horizontal="center" vertical="center" wrapText="1" readingOrder="1"/>
    </xf>
    <xf numFmtId="0" fontId="19" fillId="0" borderId="9" xfId="0" applyFont="1" applyBorder="1" applyAlignment="1">
      <alignment horizontal="left" vertical="center" wrapText="1" readingOrder="1"/>
    </xf>
    <xf numFmtId="0" fontId="19" fillId="0" borderId="9" xfId="0" applyFont="1" applyBorder="1" applyAlignment="1">
      <alignment vertical="center" wrapText="1" readingOrder="1"/>
    </xf>
    <xf numFmtId="0" fontId="19" fillId="0" borderId="9" xfId="0" applyFont="1" applyBorder="1" applyAlignment="1">
      <alignment horizontal="center" vertical="center" wrapText="1" readingOrder="1"/>
    </xf>
    <xf numFmtId="0" fontId="19" fillId="0" borderId="9" xfId="0" applyFont="1" applyBorder="1" applyAlignment="1">
      <alignment horizontal="right" vertical="center" wrapText="1" readingOrder="1"/>
    </xf>
    <xf numFmtId="165" fontId="0" fillId="0" borderId="0" xfId="1" applyFont="1"/>
    <xf numFmtId="165" fontId="0" fillId="0" borderId="0" xfId="0" applyNumberFormat="1"/>
    <xf numFmtId="0" fontId="29" fillId="0" borderId="10" xfId="0" applyFont="1" applyBorder="1" applyAlignment="1">
      <alignment horizontal="left" vertical="center"/>
    </xf>
    <xf numFmtId="0" fontId="8" fillId="0" borderId="0" xfId="0" applyFont="1" applyAlignment="1">
      <alignment vertical="center" wrapText="1" readingOrder="1"/>
    </xf>
    <xf numFmtId="14" fontId="17" fillId="0" borderId="0" xfId="0" applyNumberFormat="1" applyFont="1" applyAlignment="1">
      <alignment vertical="center" wrapText="1" readingOrder="1"/>
    </xf>
    <xf numFmtId="22" fontId="21" fillId="0" borderId="0" xfId="0" applyNumberFormat="1" applyFont="1" applyAlignment="1">
      <alignment vertical="center" wrapText="1" readingOrder="1"/>
    </xf>
    <xf numFmtId="0" fontId="21" fillId="0" borderId="0" xfId="0" applyFont="1" applyAlignment="1">
      <alignment horizontal="right" vertical="center" wrapText="1" readingOrder="1"/>
    </xf>
    <xf numFmtId="0" fontId="20" fillId="5" borderId="0" xfId="0" applyFont="1" applyFill="1" applyAlignment="1">
      <alignment wrapText="1"/>
    </xf>
    <xf numFmtId="0" fontId="17" fillId="0" borderId="6" xfId="0" applyFont="1" applyBorder="1" applyAlignment="1">
      <alignment horizontal="center" vertical="center" wrapText="1" readingOrder="1"/>
    </xf>
    <xf numFmtId="0" fontId="20" fillId="0" borderId="0" xfId="0" applyFont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left" vertical="center"/>
    </xf>
    <xf numFmtId="0" fontId="29" fillId="0" borderId="21" xfId="0" applyFont="1" applyBorder="1" applyAlignment="1">
      <alignment horizontal="left" vertical="center"/>
    </xf>
    <xf numFmtId="0" fontId="29" fillId="0" borderId="9" xfId="0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0" fontId="29" fillId="0" borderId="5" xfId="0" applyFont="1" applyBorder="1" applyAlignment="1">
      <alignment horizontal="left" vertical="center"/>
    </xf>
    <xf numFmtId="0" fontId="29" fillId="0" borderId="12" xfId="0" applyFont="1" applyBorder="1" applyAlignment="1">
      <alignment vertical="center"/>
    </xf>
    <xf numFmtId="0" fontId="29" fillId="0" borderId="13" xfId="0" applyFont="1" applyBorder="1" applyAlignment="1">
      <alignment horizontal="left" vertical="center"/>
    </xf>
    <xf numFmtId="0" fontId="29" fillId="0" borderId="11" xfId="0" applyFont="1" applyBorder="1" applyAlignment="1">
      <alignment horizontal="left" vertical="center"/>
    </xf>
    <xf numFmtId="0" fontId="29" fillId="0" borderId="20" xfId="0" applyFont="1" applyBorder="1" applyAlignment="1">
      <alignment horizontal="left" vertical="center"/>
    </xf>
    <xf numFmtId="0" fontId="3" fillId="0" borderId="16" xfId="0" applyFont="1" applyBorder="1"/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 readingOrder="1"/>
    </xf>
    <xf numFmtId="0" fontId="5" fillId="2" borderId="2" xfId="0" applyFont="1" applyFill="1" applyBorder="1" applyAlignment="1">
      <alignment horizontal="center" vertical="center" wrapText="1" readingOrder="1"/>
    </xf>
    <xf numFmtId="183" fontId="5" fillId="0" borderId="2" xfId="0" applyNumberFormat="1" applyFont="1" applyBorder="1" applyAlignment="1">
      <alignment horizontal="center" vertical="center" wrapText="1" readingOrder="1"/>
    </xf>
    <xf numFmtId="0" fontId="37" fillId="2" borderId="2" xfId="0" applyFont="1" applyFill="1" applyBorder="1" applyAlignment="1">
      <alignment horizontal="center" vertical="center" wrapText="1"/>
    </xf>
    <xf numFmtId="0" fontId="35" fillId="2" borderId="15" xfId="0" applyFont="1" applyFill="1" applyBorder="1" applyAlignment="1">
      <alignment horizontal="center" vertical="center" wrapText="1" readingOrder="1"/>
    </xf>
    <xf numFmtId="0" fontId="26" fillId="6" borderId="0" xfId="0" applyFont="1" applyFill="1" applyAlignment="1">
      <alignment horizontal="center" vertical="center" wrapText="1"/>
    </xf>
    <xf numFmtId="165" fontId="20" fillId="0" borderId="1" xfId="1" applyFont="1" applyBorder="1"/>
    <xf numFmtId="0" fontId="38" fillId="0" borderId="0" xfId="0" applyFont="1"/>
    <xf numFmtId="174" fontId="29" fillId="0" borderId="0" xfId="0" applyNumberFormat="1" applyFont="1"/>
    <xf numFmtId="0" fontId="34" fillId="2" borderId="2" xfId="0" applyFont="1" applyFill="1" applyBorder="1" applyAlignment="1">
      <alignment horizontal="center" vertical="center" wrapText="1" readingOrder="1"/>
    </xf>
    <xf numFmtId="175" fontId="34" fillId="2" borderId="2" xfId="0" applyNumberFormat="1" applyFont="1" applyFill="1" applyBorder="1" applyAlignment="1">
      <alignment horizontal="center" vertical="center" wrapText="1" readingOrder="1"/>
    </xf>
    <xf numFmtId="0" fontId="8" fillId="7" borderId="9" xfId="0" applyFont="1" applyFill="1" applyBorder="1" applyAlignment="1">
      <alignment horizontal="left" vertical="center" wrapText="1" readingOrder="1"/>
    </xf>
    <xf numFmtId="0" fontId="0" fillId="0" borderId="10" xfId="0" applyBorder="1"/>
    <xf numFmtId="164" fontId="8" fillId="0" borderId="9" xfId="0" applyNumberFormat="1" applyFont="1" applyBorder="1" applyAlignment="1">
      <alignment vertical="center" wrapText="1" readingOrder="1"/>
    </xf>
    <xf numFmtId="0" fontId="0" fillId="0" borderId="0" xfId="0" applyAlignment="1">
      <alignment horizontal="center"/>
    </xf>
    <xf numFmtId="0" fontId="35" fillId="9" borderId="1" xfId="0" applyFont="1" applyFill="1" applyBorder="1" applyAlignment="1">
      <alignment horizontal="center" vertical="center" wrapText="1" readingOrder="1"/>
    </xf>
    <xf numFmtId="175" fontId="35" fillId="9" borderId="1" xfId="0" applyNumberFormat="1" applyFont="1" applyFill="1" applyBorder="1" applyAlignment="1">
      <alignment horizontal="center" vertical="center" wrapText="1" readingOrder="1"/>
    </xf>
    <xf numFmtId="0" fontId="39" fillId="0" borderId="9" xfId="0" applyFont="1" applyBorder="1" applyAlignment="1">
      <alignment horizontal="left" vertical="center" wrapText="1" readingOrder="1"/>
    </xf>
    <xf numFmtId="0" fontId="3" fillId="2" borderId="16" xfId="0" applyFont="1" applyFill="1" applyBorder="1"/>
    <xf numFmtId="0" fontId="3" fillId="2" borderId="1" xfId="0" applyFont="1" applyFill="1" applyBorder="1"/>
    <xf numFmtId="164" fontId="8" fillId="2" borderId="9" xfId="0" applyNumberFormat="1" applyFont="1" applyFill="1" applyBorder="1" applyAlignment="1">
      <alignment horizontal="center" vertical="center" wrapText="1" readingOrder="1"/>
    </xf>
    <xf numFmtId="0" fontId="8" fillId="2" borderId="9" xfId="0" applyFont="1" applyFill="1" applyBorder="1" applyAlignment="1">
      <alignment horizontal="left" vertical="center" wrapText="1" readingOrder="1"/>
    </xf>
    <xf numFmtId="183" fontId="8" fillId="2" borderId="9" xfId="0" applyNumberFormat="1" applyFont="1" applyFill="1" applyBorder="1" applyAlignment="1">
      <alignment horizontal="left" vertical="center" wrapText="1" readingOrder="1"/>
    </xf>
    <xf numFmtId="4" fontId="8" fillId="2" borderId="9" xfId="0" applyNumberFormat="1" applyFont="1" applyFill="1" applyBorder="1" applyAlignment="1">
      <alignment horizontal="right" vertical="center" wrapText="1" readingOrder="1"/>
    </xf>
    <xf numFmtId="186" fontId="8" fillId="2" borderId="9" xfId="1" applyNumberFormat="1" applyFont="1" applyFill="1" applyBorder="1" applyAlignment="1">
      <alignment horizontal="right" vertical="center" wrapText="1" readingOrder="1"/>
    </xf>
    <xf numFmtId="0" fontId="3" fillId="2" borderId="0" xfId="0" applyFont="1" applyFill="1"/>
    <xf numFmtId="165" fontId="3" fillId="2" borderId="0" xfId="1" applyFont="1" applyFill="1"/>
    <xf numFmtId="184" fontId="9" fillId="0" borderId="1" xfId="0" applyNumberFormat="1" applyFont="1" applyBorder="1"/>
    <xf numFmtId="0" fontId="9" fillId="0" borderId="15" xfId="0" applyFont="1" applyBorder="1" applyAlignment="1">
      <alignment horizontal="center"/>
    </xf>
    <xf numFmtId="0" fontId="9" fillId="7" borderId="1" xfId="0" applyFont="1" applyFill="1" applyBorder="1"/>
    <xf numFmtId="0" fontId="9" fillId="8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11" xfId="0" applyBorder="1"/>
    <xf numFmtId="4" fontId="40" fillId="0" borderId="1" xfId="0" applyNumberFormat="1" applyFont="1" applyBorder="1" applyAlignment="1">
      <alignment horizontal="right" vertical="center" wrapText="1" readingOrder="1"/>
    </xf>
    <xf numFmtId="0" fontId="16" fillId="0" borderId="10" xfId="0" applyFont="1" applyBorder="1" applyAlignment="1">
      <alignment horizontal="center" vertical="center" wrapText="1" readingOrder="1"/>
    </xf>
    <xf numFmtId="0" fontId="16" fillId="0" borderId="10" xfId="0" applyFont="1" applyBorder="1" applyAlignment="1">
      <alignment horizontal="left" vertical="center" wrapText="1" readingOrder="1"/>
    </xf>
    <xf numFmtId="4" fontId="16" fillId="0" borderId="10" xfId="0" applyNumberFormat="1" applyFont="1" applyBorder="1" applyAlignment="1">
      <alignment horizontal="right" vertical="center" wrapText="1" readingOrder="1"/>
    </xf>
    <xf numFmtId="0" fontId="20" fillId="0" borderId="10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65" fontId="7" fillId="0" borderId="2" xfId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165" fontId="41" fillId="0" borderId="0" xfId="1" applyFont="1"/>
    <xf numFmtId="0" fontId="42" fillId="0" borderId="0" xfId="0" applyFont="1"/>
    <xf numFmtId="0" fontId="43" fillId="0" borderId="0" xfId="0" applyFont="1" applyAlignment="1">
      <alignment wrapText="1" readingOrder="1"/>
    </xf>
    <xf numFmtId="0" fontId="44" fillId="3" borderId="14" xfId="0" applyFont="1" applyFill="1" applyBorder="1" applyAlignment="1">
      <alignment horizontal="center" vertical="center" wrapText="1" readingOrder="1"/>
    </xf>
    <xf numFmtId="0" fontId="44" fillId="3" borderId="15" xfId="0" applyFont="1" applyFill="1" applyBorder="1" applyAlignment="1">
      <alignment horizontal="center" vertical="center" wrapText="1" readingOrder="1"/>
    </xf>
    <xf numFmtId="0" fontId="42" fillId="0" borderId="0" xfId="0" applyFont="1" applyAlignment="1">
      <alignment horizontal="left" vertical="center"/>
    </xf>
    <xf numFmtId="0" fontId="44" fillId="0" borderId="0" xfId="0" applyFont="1" applyAlignment="1">
      <alignment horizontal="left" vertical="center" wrapText="1" readingOrder="1"/>
    </xf>
    <xf numFmtId="0" fontId="45" fillId="0" borderId="1" xfId="0" applyFont="1" applyBorder="1" applyAlignment="1">
      <alignment horizontal="center" vertical="center" wrapText="1" readingOrder="1"/>
    </xf>
    <xf numFmtId="0" fontId="45" fillId="0" borderId="1" xfId="0" applyFont="1" applyBorder="1" applyAlignment="1">
      <alignment horizontal="left" vertical="center" wrapText="1" readingOrder="1"/>
    </xf>
    <xf numFmtId="4" fontId="45" fillId="0" borderId="1" xfId="0" applyNumberFormat="1" applyFont="1" applyBorder="1" applyAlignment="1">
      <alignment horizontal="right" vertical="center" wrapText="1" readingOrder="1"/>
    </xf>
    <xf numFmtId="4" fontId="45" fillId="4" borderId="1" xfId="0" applyNumberFormat="1" applyFont="1" applyFill="1" applyBorder="1" applyAlignment="1">
      <alignment horizontal="right" vertical="center" wrapText="1" readingOrder="1"/>
    </xf>
    <xf numFmtId="9" fontId="45" fillId="0" borderId="1" xfId="2" applyFont="1" applyBorder="1" applyAlignment="1">
      <alignment horizontal="right" vertical="center" wrapText="1" readingOrder="1"/>
    </xf>
    <xf numFmtId="0" fontId="45" fillId="0" borderId="1" xfId="0" applyFont="1" applyBorder="1" applyAlignment="1">
      <alignment horizontal="right" vertical="center" wrapText="1" readingOrder="1"/>
    </xf>
    <xf numFmtId="0" fontId="45" fillId="0" borderId="16" xfId="0" applyFont="1" applyBorder="1" applyAlignment="1">
      <alignment horizontal="right" vertical="center" wrapText="1" readingOrder="1"/>
    </xf>
    <xf numFmtId="0" fontId="45" fillId="0" borderId="5" xfId="0" applyFont="1" applyBorder="1" applyAlignment="1">
      <alignment horizontal="center" vertical="center" wrapText="1" readingOrder="1"/>
    </xf>
    <xf numFmtId="0" fontId="45" fillId="0" borderId="9" xfId="0" applyFont="1" applyBorder="1" applyAlignment="1">
      <alignment horizontal="right" vertical="center" wrapText="1" readingOrder="1"/>
    </xf>
    <xf numFmtId="0" fontId="44" fillId="0" borderId="0" xfId="0" applyFont="1" applyAlignment="1">
      <alignment vertical="center" wrapText="1" readingOrder="1"/>
    </xf>
    <xf numFmtId="4" fontId="44" fillId="0" borderId="0" xfId="0" applyNumberFormat="1" applyFont="1" applyAlignment="1">
      <alignment vertical="center" wrapText="1" readingOrder="1"/>
    </xf>
    <xf numFmtId="0" fontId="48" fillId="0" borderId="1" xfId="0" applyFont="1" applyBorder="1"/>
    <xf numFmtId="0" fontId="49" fillId="0" borderId="0" xfId="0" applyFont="1" applyAlignment="1">
      <alignment vertical="center" wrapText="1" readingOrder="1"/>
    </xf>
    <xf numFmtId="0" fontId="47" fillId="0" borderId="0" xfId="0" applyFont="1" applyAlignment="1">
      <alignment horizontal="left" vertical="center"/>
    </xf>
    <xf numFmtId="0" fontId="48" fillId="0" borderId="1" xfId="0" applyFont="1" applyBorder="1" applyAlignment="1">
      <alignment horizontal="left" vertical="center"/>
    </xf>
    <xf numFmtId="0" fontId="49" fillId="0" borderId="0" xfId="0" applyFont="1" applyAlignment="1">
      <alignment horizontal="left" vertical="center" wrapText="1" readingOrder="1"/>
    </xf>
    <xf numFmtId="0" fontId="49" fillId="7" borderId="1" xfId="0" applyFont="1" applyFill="1" applyBorder="1" applyAlignment="1">
      <alignment horizontal="left" vertical="center"/>
    </xf>
    <xf numFmtId="0" fontId="19" fillId="0" borderId="0" xfId="0" applyFont="1"/>
    <xf numFmtId="0" fontId="16" fillId="0" borderId="10" xfId="0" applyFont="1" applyBorder="1" applyAlignment="1">
      <alignment vertical="center" wrapText="1" readingOrder="1"/>
    </xf>
    <xf numFmtId="0" fontId="16" fillId="0" borderId="9" xfId="0" applyFont="1" applyBorder="1" applyAlignment="1">
      <alignment vertical="center" readingOrder="1"/>
    </xf>
    <xf numFmtId="0" fontId="19" fillId="0" borderId="1" xfId="0" applyFont="1" applyBorder="1" applyAlignment="1">
      <alignment horizontal="center" vertical="center" wrapText="1" readingOrder="1"/>
    </xf>
    <xf numFmtId="0" fontId="19" fillId="0" borderId="24" xfId="0" applyFont="1" applyBorder="1"/>
    <xf numFmtId="0" fontId="19" fillId="0" borderId="10" xfId="0" applyFont="1" applyBorder="1"/>
    <xf numFmtId="0" fontId="19" fillId="0" borderId="1" xfId="0" applyFont="1" applyBorder="1" applyAlignment="1">
      <alignment horizontal="center"/>
    </xf>
    <xf numFmtId="175" fontId="19" fillId="0" borderId="1" xfId="0" applyNumberFormat="1" applyFont="1" applyBorder="1"/>
    <xf numFmtId="0" fontId="19" fillId="0" borderId="15" xfId="0" applyFont="1" applyBorder="1"/>
    <xf numFmtId="174" fontId="19" fillId="0" borderId="0" xfId="0" applyNumberFormat="1" applyFont="1"/>
    <xf numFmtId="0" fontId="52" fillId="0" borderId="0" xfId="0" applyFont="1"/>
    <xf numFmtId="0" fontId="56" fillId="0" borderId="9" xfId="0" applyFont="1" applyBorder="1" applyAlignment="1">
      <alignment horizontal="center" vertical="center" wrapText="1" readingOrder="1"/>
    </xf>
    <xf numFmtId="0" fontId="57" fillId="0" borderId="5" xfId="0" applyFont="1" applyBorder="1" applyAlignment="1">
      <alignment horizontal="center" vertical="center" wrapText="1" readingOrder="1"/>
    </xf>
    <xf numFmtId="0" fontId="57" fillId="0" borderId="9" xfId="0" applyFont="1" applyBorder="1" applyAlignment="1">
      <alignment horizontal="center" vertical="center" wrapText="1" readingOrder="1"/>
    </xf>
    <xf numFmtId="0" fontId="57" fillId="0" borderId="9" xfId="0" applyFont="1" applyBorder="1" applyAlignment="1">
      <alignment horizontal="left" vertical="center" wrapText="1" readingOrder="1"/>
    </xf>
    <xf numFmtId="4" fontId="57" fillId="0" borderId="9" xfId="0" applyNumberFormat="1" applyFont="1" applyBorder="1" applyAlignment="1">
      <alignment horizontal="right" vertical="center" wrapText="1" readingOrder="1"/>
    </xf>
    <xf numFmtId="4" fontId="52" fillId="0" borderId="0" xfId="0" applyNumberFormat="1" applyFont="1"/>
    <xf numFmtId="0" fontId="58" fillId="0" borderId="9" xfId="0" applyFont="1" applyBorder="1" applyAlignment="1">
      <alignment horizontal="left" vertical="center" wrapText="1" readingOrder="1"/>
    </xf>
    <xf numFmtId="0" fontId="58" fillId="0" borderId="9" xfId="0" applyFont="1" applyBorder="1" applyAlignment="1">
      <alignment horizontal="right" vertical="center" wrapText="1" readingOrder="1"/>
    </xf>
    <xf numFmtId="4" fontId="59" fillId="0" borderId="9" xfId="0" applyNumberFormat="1" applyFont="1" applyBorder="1" applyAlignment="1">
      <alignment horizontal="right" vertical="center" wrapText="1" readingOrder="1"/>
    </xf>
    <xf numFmtId="0" fontId="58" fillId="0" borderId="0" xfId="0" applyFont="1" applyAlignment="1">
      <alignment horizontal="center" vertical="center" wrapText="1" readingOrder="1"/>
    </xf>
    <xf numFmtId="0" fontId="58" fillId="0" borderId="1" xfId="0" applyFont="1" applyBorder="1" applyAlignment="1">
      <alignment vertical="center" wrapText="1" readingOrder="1"/>
    </xf>
    <xf numFmtId="0" fontId="60" fillId="0" borderId="0" xfId="0" applyFont="1" applyAlignment="1">
      <alignment horizontal="center" vertical="center" wrapText="1" readingOrder="1"/>
    </xf>
    <xf numFmtId="0" fontId="60" fillId="0" borderId="1" xfId="0" applyFont="1" applyBorder="1" applyAlignment="1">
      <alignment vertical="center" wrapText="1" readingOrder="1"/>
    </xf>
    <xf numFmtId="4" fontId="58" fillId="0" borderId="1" xfId="0" applyNumberFormat="1" applyFont="1" applyBorder="1" applyAlignment="1">
      <alignment horizontal="right" vertical="center" wrapText="1" readingOrder="1"/>
    </xf>
    <xf numFmtId="0" fontId="0" fillId="0" borderId="15" xfId="0" applyBorder="1" applyAlignment="1">
      <alignment horizontal="center"/>
    </xf>
    <xf numFmtId="0" fontId="2" fillId="0" borderId="0" xfId="0" applyFont="1"/>
    <xf numFmtId="184" fontId="9" fillId="0" borderId="11" xfId="0" applyNumberFormat="1" applyFont="1" applyBorder="1"/>
    <xf numFmtId="0" fontId="9" fillId="0" borderId="20" xfId="0" applyFont="1" applyBorder="1" applyAlignment="1">
      <alignment horizontal="center"/>
    </xf>
    <xf numFmtId="0" fontId="61" fillId="0" borderId="15" xfId="0" applyFont="1" applyBorder="1" applyAlignment="1">
      <alignment horizontal="center"/>
    </xf>
    <xf numFmtId="0" fontId="61" fillId="0" borderId="10" xfId="0" applyFont="1" applyBorder="1"/>
    <xf numFmtId="0" fontId="61" fillId="0" borderId="0" xfId="0" applyFont="1"/>
    <xf numFmtId="4" fontId="0" fillId="0" borderId="0" xfId="0" applyNumberFormat="1"/>
    <xf numFmtId="0" fontId="24" fillId="0" borderId="28" xfId="0" applyFont="1" applyBorder="1" applyAlignment="1">
      <alignment horizontal="center"/>
    </xf>
    <xf numFmtId="0" fontId="24" fillId="0" borderId="11" xfId="0" applyFont="1" applyBorder="1"/>
    <xf numFmtId="0" fontId="62" fillId="8" borderId="24" xfId="0" applyFont="1" applyFill="1" applyBorder="1" applyAlignment="1">
      <alignment horizontal="center"/>
    </xf>
    <xf numFmtId="0" fontId="62" fillId="0" borderId="24" xfId="0" applyFont="1" applyBorder="1"/>
    <xf numFmtId="184" fontId="62" fillId="0" borderId="24" xfId="0" applyNumberFormat="1" applyFont="1" applyBorder="1"/>
    <xf numFmtId="0" fontId="9" fillId="0" borderId="11" xfId="0" applyFont="1" applyBorder="1"/>
    <xf numFmtId="0" fontId="19" fillId="0" borderId="11" xfId="0" applyFont="1" applyBorder="1"/>
    <xf numFmtId="0" fontId="20" fillId="0" borderId="10" xfId="0" applyFont="1" applyBorder="1"/>
    <xf numFmtId="0" fontId="20" fillId="0" borderId="10" xfId="0" applyFont="1" applyBorder="1" applyAlignment="1">
      <alignment horizontal="center"/>
    </xf>
    <xf numFmtId="175" fontId="20" fillId="0" borderId="10" xfId="0" applyNumberFormat="1" applyFont="1" applyBorder="1"/>
    <xf numFmtId="0" fontId="63" fillId="0" borderId="1" xfId="0" applyFont="1" applyBorder="1"/>
    <xf numFmtId="0" fontId="30" fillId="0" borderId="10" xfId="0" applyFont="1" applyBorder="1" applyAlignment="1">
      <alignment horizontal="center" vertical="center" wrapText="1" readingOrder="1"/>
    </xf>
    <xf numFmtId="184" fontId="0" fillId="0" borderId="0" xfId="0" applyNumberFormat="1"/>
    <xf numFmtId="49" fontId="29" fillId="0" borderId="10" xfId="0" applyNumberFormat="1" applyFont="1" applyBorder="1" applyAlignment="1">
      <alignment horizontal="left" vertical="center"/>
    </xf>
    <xf numFmtId="0" fontId="29" fillId="0" borderId="10" xfId="0" applyFont="1" applyBorder="1" applyAlignment="1">
      <alignment horizontal="left" vertical="center" wrapText="1"/>
    </xf>
    <xf numFmtId="0" fontId="29" fillId="0" borderId="11" xfId="0" applyFont="1" applyBorder="1" applyAlignment="1">
      <alignment horizontal="left" vertical="center" wrapText="1"/>
    </xf>
    <xf numFmtId="165" fontId="20" fillId="0" borderId="0" xfId="0" applyNumberFormat="1" applyFont="1"/>
    <xf numFmtId="0" fontId="19" fillId="0" borderId="28" xfId="0" applyFont="1" applyBorder="1"/>
    <xf numFmtId="0" fontId="19" fillId="0" borderId="23" xfId="0" applyFont="1" applyBorder="1"/>
    <xf numFmtId="4" fontId="67" fillId="0" borderId="0" xfId="0" applyNumberFormat="1" applyFont="1"/>
    <xf numFmtId="0" fontId="29" fillId="2" borderId="10" xfId="0" applyFont="1" applyFill="1" applyBorder="1" applyAlignment="1">
      <alignment horizontal="left" vertical="center"/>
    </xf>
    <xf numFmtId="0" fontId="29" fillId="2" borderId="10" xfId="0" applyFont="1" applyFill="1" applyBorder="1" applyAlignment="1">
      <alignment horizontal="left" vertical="center" wrapText="1"/>
    </xf>
    <xf numFmtId="0" fontId="66" fillId="0" borderId="10" xfId="0" applyFont="1" applyBorder="1"/>
    <xf numFmtId="0" fontId="29" fillId="0" borderId="8" xfId="0" applyFont="1" applyBorder="1" applyAlignment="1">
      <alignment horizontal="left" vertical="center" wrapText="1"/>
    </xf>
    <xf numFmtId="0" fontId="29" fillId="0" borderId="10" xfId="0" applyFont="1" applyBorder="1"/>
    <xf numFmtId="0" fontId="29" fillId="2" borderId="10" xfId="0" applyFont="1" applyFill="1" applyBorder="1"/>
    <xf numFmtId="0" fontId="29" fillId="0" borderId="10" xfId="0" applyFont="1" applyBorder="1" applyAlignment="1">
      <alignment wrapText="1"/>
    </xf>
    <xf numFmtId="0" fontId="29" fillId="10" borderId="10" xfId="0" applyFont="1" applyFill="1" applyBorder="1" applyAlignment="1">
      <alignment horizontal="left" vertical="center"/>
    </xf>
    <xf numFmtId="0" fontId="1" fillId="0" borderId="0" xfId="0" applyFont="1"/>
    <xf numFmtId="0" fontId="3" fillId="0" borderId="25" xfId="0" applyFont="1" applyBorder="1"/>
    <xf numFmtId="0" fontId="50" fillId="0" borderId="10" xfId="0" applyFont="1" applyBorder="1"/>
    <xf numFmtId="0" fontId="39" fillId="0" borderId="1" xfId="0" applyFont="1" applyBorder="1"/>
    <xf numFmtId="165" fontId="52" fillId="0" borderId="0" xfId="1" applyFont="1"/>
    <xf numFmtId="0" fontId="61" fillId="0" borderId="1" xfId="0" applyFont="1" applyBorder="1"/>
    <xf numFmtId="184" fontId="61" fillId="0" borderId="1" xfId="0" applyNumberFormat="1" applyFont="1" applyBorder="1"/>
    <xf numFmtId="0" fontId="42" fillId="0" borderId="0" xfId="0" applyFont="1" applyAlignment="1">
      <alignment vertical="center"/>
    </xf>
    <xf numFmtId="0" fontId="44" fillId="3" borderId="1" xfId="0" applyFont="1" applyFill="1" applyBorder="1" applyAlignment="1">
      <alignment horizontal="right" vertical="center" wrapText="1" readingOrder="1"/>
    </xf>
    <xf numFmtId="0" fontId="49" fillId="0" borderId="6" xfId="0" applyFont="1" applyBorder="1" applyAlignment="1">
      <alignment horizontal="right" vertical="center" wrapText="1" readingOrder="1"/>
    </xf>
    <xf numFmtId="0" fontId="49" fillId="0" borderId="0" xfId="0" applyFont="1" applyAlignment="1">
      <alignment horizontal="right" vertical="center" wrapText="1" readingOrder="1"/>
    </xf>
    <xf numFmtId="0" fontId="44" fillId="0" borderId="6" xfId="0" applyFont="1" applyBorder="1" applyAlignment="1">
      <alignment horizontal="right" vertical="center" wrapText="1" readingOrder="1"/>
    </xf>
    <xf numFmtId="0" fontId="29" fillId="0" borderId="11" xfId="0" applyFont="1" applyBorder="1"/>
    <xf numFmtId="0" fontId="29" fillId="0" borderId="20" xfId="0" applyFont="1" applyBorder="1"/>
    <xf numFmtId="0" fontId="29" fillId="0" borderId="11" xfId="0" applyFont="1" applyBorder="1" applyAlignment="1">
      <alignment wrapText="1"/>
    </xf>
    <xf numFmtId="0" fontId="66" fillId="0" borderId="10" xfId="0" applyFont="1" applyBorder="1" applyAlignment="1">
      <alignment wrapText="1"/>
    </xf>
    <xf numFmtId="0" fontId="29" fillId="11" borderId="5" xfId="0" applyFont="1" applyFill="1" applyBorder="1" applyAlignment="1">
      <alignment vertical="center"/>
    </xf>
    <xf numFmtId="0" fontId="29" fillId="11" borderId="10" xfId="0" applyFont="1" applyFill="1" applyBorder="1" applyAlignment="1">
      <alignment horizontal="left" vertical="center"/>
    </xf>
    <xf numFmtId="0" fontId="29" fillId="11" borderId="11" xfId="0" applyFont="1" applyFill="1" applyBorder="1" applyAlignment="1">
      <alignment horizontal="left" vertical="center"/>
    </xf>
    <xf numFmtId="0" fontId="29" fillId="11" borderId="10" xfId="0" applyFont="1" applyFill="1" applyBorder="1"/>
    <xf numFmtId="0" fontId="29" fillId="11" borderId="11" xfId="0" applyFont="1" applyFill="1" applyBorder="1"/>
    <xf numFmtId="0" fontId="29" fillId="11" borderId="0" xfId="0" applyFont="1" applyFill="1"/>
    <xf numFmtId="0" fontId="63" fillId="0" borderId="10" xfId="0" applyFont="1" applyBorder="1" applyAlignment="1">
      <alignment wrapText="1"/>
    </xf>
    <xf numFmtId="0" fontId="29" fillId="0" borderId="10" xfId="0" applyFont="1" applyBorder="1" applyAlignment="1">
      <alignment horizontal="left"/>
    </xf>
    <xf numFmtId="0" fontId="72" fillId="0" borderId="0" xfId="0" applyFont="1"/>
    <xf numFmtId="0" fontId="71" fillId="0" borderId="0" xfId="0" applyFont="1"/>
    <xf numFmtId="0" fontId="73" fillId="0" borderId="1" xfId="0" applyFont="1" applyBorder="1" applyAlignment="1">
      <alignment horizontal="center" vertical="center"/>
    </xf>
    <xf numFmtId="164" fontId="73" fillId="0" borderId="1" xfId="0" applyNumberFormat="1" applyFont="1" applyBorder="1" applyAlignment="1">
      <alignment horizontal="center" vertical="center"/>
    </xf>
    <xf numFmtId="165" fontId="73" fillId="0" borderId="1" xfId="1" applyFont="1" applyBorder="1" applyAlignment="1">
      <alignment horizontal="center" vertical="center"/>
    </xf>
    <xf numFmtId="0" fontId="71" fillId="0" borderId="10" xfId="0" applyFont="1" applyBorder="1"/>
    <xf numFmtId="0" fontId="74" fillId="0" borderId="12" xfId="0" applyFont="1" applyBorder="1"/>
    <xf numFmtId="0" fontId="74" fillId="0" borderId="10" xfId="0" applyFont="1" applyBorder="1"/>
    <xf numFmtId="0" fontId="50" fillId="0" borderId="0" xfId="0" applyFont="1"/>
    <xf numFmtId="164" fontId="50" fillId="0" borderId="0" xfId="0" applyNumberFormat="1" applyFont="1"/>
    <xf numFmtId="165" fontId="50" fillId="0" borderId="0" xfId="1" applyFont="1"/>
    <xf numFmtId="0" fontId="50" fillId="0" borderId="0" xfId="0" applyFont="1" applyAlignment="1">
      <alignment horizontal="center"/>
    </xf>
    <xf numFmtId="0" fontId="50" fillId="0" borderId="1" xfId="0" applyFont="1" applyBorder="1" applyAlignment="1">
      <alignment horizontal="center"/>
    </xf>
    <xf numFmtId="184" fontId="50" fillId="0" borderId="1" xfId="0" applyNumberFormat="1" applyFont="1" applyBorder="1"/>
    <xf numFmtId="0" fontId="50" fillId="0" borderId="15" xfId="0" applyFont="1" applyBorder="1" applyAlignment="1">
      <alignment horizontal="center"/>
    </xf>
    <xf numFmtId="0" fontId="50" fillId="0" borderId="10" xfId="0" applyFont="1" applyBorder="1" applyAlignment="1">
      <alignment horizontal="center"/>
    </xf>
    <xf numFmtId="0" fontId="42" fillId="0" borderId="10" xfId="0" applyFont="1" applyBorder="1"/>
    <xf numFmtId="0" fontId="73" fillId="0" borderId="15" xfId="0" applyFont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50" fillId="0" borderId="16" xfId="0" applyFont="1" applyBorder="1" applyAlignment="1">
      <alignment horizontal="center"/>
    </xf>
    <xf numFmtId="1" fontId="0" fillId="0" borderId="0" xfId="0" applyNumberFormat="1"/>
    <xf numFmtId="184" fontId="42" fillId="0" borderId="10" xfId="0" applyNumberFormat="1" applyFont="1" applyBorder="1"/>
    <xf numFmtId="0" fontId="71" fillId="0" borderId="11" xfId="0" applyFont="1" applyBorder="1"/>
    <xf numFmtId="0" fontId="29" fillId="0" borderId="11" xfId="0" applyFont="1" applyBorder="1" applyAlignment="1">
      <alignment horizontal="left"/>
    </xf>
    <xf numFmtId="0" fontId="58" fillId="0" borderId="1" xfId="0" applyFont="1" applyBorder="1" applyAlignment="1">
      <alignment horizontal="center" vertical="center" wrapText="1" readingOrder="1"/>
    </xf>
    <xf numFmtId="170" fontId="60" fillId="0" borderId="1" xfId="0" applyNumberFormat="1" applyFont="1" applyBorder="1" applyAlignment="1">
      <alignment vertical="center" wrapText="1" readingOrder="1"/>
    </xf>
    <xf numFmtId="172" fontId="40" fillId="0" borderId="1" xfId="0" applyNumberFormat="1" applyFont="1" applyBorder="1" applyAlignment="1">
      <alignment vertical="center" wrapText="1" readingOrder="1"/>
    </xf>
    <xf numFmtId="172" fontId="40" fillId="0" borderId="10" xfId="0" applyNumberFormat="1" applyFont="1" applyBorder="1" applyAlignment="1">
      <alignment vertical="center" wrapText="1" readingOrder="1"/>
    </xf>
    <xf numFmtId="170" fontId="60" fillId="0" borderId="15" xfId="0" applyNumberFormat="1" applyFont="1" applyBorder="1" applyAlignment="1">
      <alignment vertical="center" wrapText="1" readingOrder="1"/>
    </xf>
    <xf numFmtId="172" fontId="40" fillId="0" borderId="24" xfId="0" applyNumberFormat="1" applyFont="1" applyBorder="1" applyAlignment="1">
      <alignment vertical="center" wrapText="1" readingOrder="1"/>
    </xf>
    <xf numFmtId="0" fontId="44" fillId="0" borderId="1" xfId="0" applyFont="1" applyBorder="1" applyAlignment="1">
      <alignment horizontal="center" vertical="center" wrapText="1" readingOrder="1"/>
    </xf>
    <xf numFmtId="4" fontId="44" fillId="0" borderId="1" xfId="0" applyNumberFormat="1" applyFont="1" applyBorder="1" applyAlignment="1">
      <alignment horizontal="right" vertical="center" wrapText="1" readingOrder="1"/>
    </xf>
    <xf numFmtId="0" fontId="73" fillId="0" borderId="24" xfId="0" applyFont="1" applyBorder="1" applyAlignment="1">
      <alignment horizontal="center" vertical="center"/>
    </xf>
    <xf numFmtId="0" fontId="50" fillId="7" borderId="1" xfId="0" applyFont="1" applyFill="1" applyBorder="1"/>
    <xf numFmtId="184" fontId="50" fillId="0" borderId="10" xfId="0" applyNumberFormat="1" applyFont="1" applyBorder="1"/>
    <xf numFmtId="184" fontId="50" fillId="0" borderId="2" xfId="0" applyNumberFormat="1" applyFont="1" applyBorder="1"/>
    <xf numFmtId="0" fontId="46" fillId="0" borderId="10" xfId="0" applyFont="1" applyBorder="1"/>
    <xf numFmtId="4" fontId="46" fillId="0" borderId="10" xfId="0" applyNumberFormat="1" applyFont="1" applyBorder="1"/>
    <xf numFmtId="0" fontId="46" fillId="0" borderId="10" xfId="0" applyFont="1" applyBorder="1" applyAlignment="1">
      <alignment horizontal="center"/>
    </xf>
    <xf numFmtId="0" fontId="75" fillId="0" borderId="0" xfId="0" applyFont="1"/>
    <xf numFmtId="0" fontId="74" fillId="0" borderId="21" xfId="0" applyFont="1" applyBorder="1" applyAlignment="1">
      <alignment horizontal="center" vertical="center"/>
    </xf>
    <xf numFmtId="0" fontId="75" fillId="0" borderId="21" xfId="0" applyFont="1" applyBorder="1" applyAlignment="1">
      <alignment horizontal="left" vertical="center"/>
    </xf>
    <xf numFmtId="0" fontId="75" fillId="0" borderId="21" xfId="0" applyFont="1" applyBorder="1"/>
    <xf numFmtId="0" fontId="75" fillId="0" borderId="10" xfId="0" applyFont="1" applyBorder="1"/>
    <xf numFmtId="0" fontId="15" fillId="0" borderId="11" xfId="0" applyFont="1" applyBorder="1" applyAlignment="1">
      <alignment horizontal="center" vertical="center" wrapText="1" readingOrder="1"/>
    </xf>
    <xf numFmtId="49" fontId="77" fillId="0" borderId="1" xfId="0" applyNumberFormat="1" applyFont="1" applyBorder="1" applyAlignment="1">
      <alignment vertical="center" wrapText="1" readingOrder="1"/>
    </xf>
    <xf numFmtId="0" fontId="3" fillId="0" borderId="0" xfId="0" applyFont="1" applyAlignment="1">
      <alignment horizontal="left"/>
    </xf>
    <xf numFmtId="165" fontId="3" fillId="0" borderId="0" xfId="1" applyFont="1" applyAlignment="1">
      <alignment horizontal="left"/>
    </xf>
    <xf numFmtId="0" fontId="45" fillId="0" borderId="1" xfId="0" applyFont="1" applyBorder="1"/>
    <xf numFmtId="0" fontId="78" fillId="0" borderId="10" xfId="0" applyFont="1" applyBorder="1"/>
    <xf numFmtId="184" fontId="78" fillId="0" borderId="1" xfId="0" applyNumberFormat="1" applyFont="1" applyBorder="1"/>
    <xf numFmtId="0" fontId="78" fillId="0" borderId="15" xfId="0" applyFont="1" applyBorder="1" applyAlignment="1">
      <alignment horizontal="center"/>
    </xf>
    <xf numFmtId="0" fontId="50" fillId="0" borderId="21" xfId="0" applyFont="1" applyBorder="1"/>
    <xf numFmtId="187" fontId="75" fillId="0" borderId="0" xfId="0" applyNumberFormat="1" applyFont="1" applyAlignment="1">
      <alignment horizontal="right" vertical="center"/>
    </xf>
    <xf numFmtId="49" fontId="29" fillId="0" borderId="11" xfId="0" applyNumberFormat="1" applyFont="1" applyBorder="1"/>
    <xf numFmtId="14" fontId="20" fillId="0" borderId="0" xfId="0" applyNumberFormat="1" applyFont="1" applyAlignment="1">
      <alignment horizontal="right"/>
    </xf>
    <xf numFmtId="0" fontId="35" fillId="2" borderId="1" xfId="0" applyFont="1" applyFill="1" applyBorder="1" applyAlignment="1">
      <alignment horizontal="right" vertical="center" wrapText="1" readingOrder="1"/>
    </xf>
    <xf numFmtId="174" fontId="19" fillId="0" borderId="1" xfId="0" applyNumberFormat="1" applyFont="1" applyBorder="1" applyAlignment="1">
      <alignment horizontal="right"/>
    </xf>
    <xf numFmtId="174" fontId="19" fillId="0" borderId="10" xfId="0" applyNumberFormat="1" applyFont="1" applyBorder="1" applyAlignment="1">
      <alignment horizontal="right"/>
    </xf>
    <xf numFmtId="174" fontId="19" fillId="0" borderId="15" xfId="0" applyNumberFormat="1" applyFont="1" applyBorder="1" applyAlignment="1">
      <alignment horizontal="right"/>
    </xf>
    <xf numFmtId="174" fontId="19" fillId="0" borderId="2" xfId="0" applyNumberFormat="1" applyFont="1" applyBorder="1" applyAlignment="1">
      <alignment horizontal="right"/>
    </xf>
    <xf numFmtId="174" fontId="20" fillId="0" borderId="0" xfId="0" applyNumberFormat="1" applyFont="1" applyAlignment="1">
      <alignment horizontal="right"/>
    </xf>
    <xf numFmtId="174" fontId="20" fillId="0" borderId="10" xfId="0" applyNumberFormat="1" applyFont="1" applyBorder="1" applyAlignment="1">
      <alignment horizontal="right"/>
    </xf>
    <xf numFmtId="0" fontId="20" fillId="0" borderId="0" xfId="0" applyFont="1" applyAlignment="1">
      <alignment horizontal="right"/>
    </xf>
    <xf numFmtId="184" fontId="50" fillId="0" borderId="0" xfId="0" applyNumberFormat="1" applyFont="1"/>
    <xf numFmtId="0" fontId="29" fillId="0" borderId="13" xfId="0" applyFont="1" applyBorder="1"/>
    <xf numFmtId="0" fontId="19" fillId="0" borderId="10" xfId="0" applyFont="1" applyBorder="1" applyAlignment="1">
      <alignment horizontal="center"/>
    </xf>
    <xf numFmtId="175" fontId="19" fillId="0" borderId="10" xfId="0" applyNumberFormat="1" applyFont="1" applyBorder="1"/>
    <xf numFmtId="0" fontId="19" fillId="0" borderId="10" xfId="0" applyFont="1" applyBorder="1" applyAlignment="1">
      <alignment horizontal="center" vertical="center" wrapText="1" readingOrder="1"/>
    </xf>
    <xf numFmtId="174" fontId="19" fillId="0" borderId="24" xfId="0" applyNumberFormat="1" applyFont="1" applyBorder="1" applyAlignment="1">
      <alignment horizontal="right"/>
    </xf>
    <xf numFmtId="0" fontId="19" fillId="0" borderId="24" xfId="0" applyFont="1" applyBorder="1" applyAlignment="1">
      <alignment horizontal="center"/>
    </xf>
    <xf numFmtId="175" fontId="19" fillId="0" borderId="24" xfId="0" applyNumberFormat="1" applyFont="1" applyBorder="1"/>
    <xf numFmtId="0" fontId="20" fillId="0" borderId="5" xfId="0" applyFont="1" applyBorder="1"/>
    <xf numFmtId="0" fontId="79" fillId="0" borderId="0" xfId="0" applyFont="1"/>
    <xf numFmtId="0" fontId="17" fillId="0" borderId="10" xfId="0" applyFont="1" applyBorder="1" applyAlignment="1">
      <alignment horizontal="center" vertical="center" wrapText="1" readingOrder="1"/>
    </xf>
    <xf numFmtId="0" fontId="81" fillId="0" borderId="5" xfId="0" applyFont="1" applyBorder="1" applyAlignment="1">
      <alignment wrapText="1" readingOrder="1"/>
    </xf>
    <xf numFmtId="0" fontId="83" fillId="0" borderId="0" xfId="0" applyFont="1"/>
    <xf numFmtId="0" fontId="17" fillId="0" borderId="4" xfId="0" applyFont="1" applyBorder="1" applyAlignment="1">
      <alignment horizontal="center" vertical="center" wrapText="1" readingOrder="1"/>
    </xf>
    <xf numFmtId="0" fontId="85" fillId="0" borderId="0" xfId="0" applyFont="1"/>
    <xf numFmtId="14" fontId="3" fillId="0" borderId="0" xfId="0" applyNumberFormat="1" applyFont="1"/>
    <xf numFmtId="0" fontId="47" fillId="0" borderId="0" xfId="0" applyFont="1" applyAlignment="1">
      <alignment vertical="center"/>
    </xf>
    <xf numFmtId="4" fontId="71" fillId="0" borderId="0" xfId="0" applyNumberFormat="1" applyFont="1"/>
    <xf numFmtId="0" fontId="50" fillId="7" borderId="10" xfId="0" applyFont="1" applyFill="1" applyBorder="1"/>
    <xf numFmtId="0" fontId="50" fillId="7" borderId="2" xfId="0" applyFont="1" applyFill="1" applyBorder="1"/>
    <xf numFmtId="0" fontId="71" fillId="0" borderId="5" xfId="0" applyFont="1" applyBorder="1"/>
    <xf numFmtId="0" fontId="45" fillId="0" borderId="10" xfId="0" applyFont="1" applyBorder="1"/>
    <xf numFmtId="164" fontId="73" fillId="0" borderId="24" xfId="0" applyNumberFormat="1" applyFont="1" applyBorder="1" applyAlignment="1">
      <alignment horizontal="center" vertical="center"/>
    </xf>
    <xf numFmtId="165" fontId="73" fillId="0" borderId="24" xfId="1" applyFont="1" applyBorder="1" applyAlignment="1">
      <alignment horizontal="center" vertical="center"/>
    </xf>
    <xf numFmtId="0" fontId="87" fillId="7" borderId="0" xfId="0" applyFont="1" applyFill="1"/>
    <xf numFmtId="0" fontId="87" fillId="0" borderId="0" xfId="0" applyFont="1"/>
    <xf numFmtId="14" fontId="87" fillId="0" borderId="0" xfId="0" applyNumberFormat="1" applyFont="1"/>
    <xf numFmtId="1" fontId="87" fillId="0" borderId="0" xfId="0" applyNumberFormat="1" applyFont="1" applyAlignment="1">
      <alignment horizontal="right"/>
    </xf>
    <xf numFmtId="0" fontId="88" fillId="0" borderId="0" xfId="0" applyFont="1"/>
    <xf numFmtId="0" fontId="87" fillId="13" borderId="0" xfId="0" applyFont="1" applyFill="1"/>
    <xf numFmtId="0" fontId="89" fillId="7" borderId="0" xfId="0" applyFont="1" applyFill="1"/>
    <xf numFmtId="0" fontId="87" fillId="12" borderId="0" xfId="0" applyFont="1" applyFill="1"/>
    <xf numFmtId="0" fontId="88" fillId="7" borderId="0" xfId="0" applyFont="1" applyFill="1"/>
    <xf numFmtId="14" fontId="88" fillId="0" borderId="0" xfId="0" applyNumberFormat="1" applyFont="1"/>
    <xf numFmtId="1" fontId="88" fillId="0" borderId="0" xfId="0" applyNumberFormat="1" applyFont="1" applyAlignment="1">
      <alignment horizontal="right"/>
    </xf>
    <xf numFmtId="0" fontId="19" fillId="0" borderId="0" xfId="0" applyFont="1" applyAlignment="1">
      <alignment horizontal="center" vertical="center" wrapText="1" readingOrder="1"/>
    </xf>
    <xf numFmtId="0" fontId="78" fillId="7" borderId="10" xfId="0" applyFont="1" applyFill="1" applyBorder="1"/>
    <xf numFmtId="4" fontId="17" fillId="2" borderId="9" xfId="0" applyNumberFormat="1" applyFont="1" applyFill="1" applyBorder="1" applyAlignment="1">
      <alignment horizontal="right" vertical="center" wrapText="1" readingOrder="1"/>
    </xf>
    <xf numFmtId="0" fontId="0" fillId="2" borderId="0" xfId="0" applyFill="1"/>
    <xf numFmtId="0" fontId="78" fillId="0" borderId="1" xfId="0" applyFont="1" applyBorder="1"/>
    <xf numFmtId="0" fontId="78" fillId="7" borderId="1" xfId="0" applyFont="1" applyFill="1" applyBorder="1"/>
    <xf numFmtId="0" fontId="29" fillId="0" borderId="7" xfId="0" applyFont="1" applyBorder="1"/>
    <xf numFmtId="0" fontId="0" fillId="0" borderId="10" xfId="0" applyBorder="1" applyAlignment="1">
      <alignment horizontal="center"/>
    </xf>
    <xf numFmtId="184" fontId="50" fillId="0" borderId="15" xfId="0" applyNumberFormat="1" applyFont="1" applyBorder="1"/>
    <xf numFmtId="0" fontId="45" fillId="0" borderId="16" xfId="0" applyFont="1" applyBorder="1"/>
    <xf numFmtId="0" fontId="0" fillId="7" borderId="0" xfId="0" applyFill="1"/>
    <xf numFmtId="1" fontId="42" fillId="0" borderId="5" xfId="0" applyNumberFormat="1" applyFont="1" applyBorder="1"/>
    <xf numFmtId="0" fontId="71" fillId="0" borderId="0" xfId="0" applyFont="1" applyAlignment="1">
      <alignment horizontal="right"/>
    </xf>
    <xf numFmtId="184" fontId="42" fillId="0" borderId="10" xfId="0" applyNumberFormat="1" applyFont="1" applyBorder="1" applyAlignment="1">
      <alignment horizontal="right"/>
    </xf>
    <xf numFmtId="0" fontId="42" fillId="0" borderId="10" xfId="0" applyFont="1" applyBorder="1" applyAlignment="1">
      <alignment horizontal="right"/>
    </xf>
    <xf numFmtId="0" fontId="46" fillId="2" borderId="10" xfId="0" applyFont="1" applyFill="1" applyBorder="1" applyAlignment="1">
      <alignment horizontal="right" vertical="center"/>
    </xf>
    <xf numFmtId="1" fontId="46" fillId="2" borderId="10" xfId="0" applyNumberFormat="1" applyFont="1" applyFill="1" applyBorder="1" applyAlignment="1">
      <alignment horizontal="center" vertical="center"/>
    </xf>
    <xf numFmtId="0" fontId="48" fillId="7" borderId="10" xfId="0" applyFont="1" applyFill="1" applyBorder="1"/>
    <xf numFmtId="184" fontId="50" fillId="0" borderId="24" xfId="0" applyNumberFormat="1" applyFont="1" applyBorder="1"/>
    <xf numFmtId="184" fontId="50" fillId="0" borderId="28" xfId="0" applyNumberFormat="1" applyFont="1" applyBorder="1"/>
    <xf numFmtId="184" fontId="50" fillId="0" borderId="23" xfId="0" applyNumberFormat="1" applyFont="1" applyBorder="1"/>
    <xf numFmtId="0" fontId="8" fillId="0" borderId="7" xfId="0" applyFont="1" applyBorder="1" applyAlignment="1">
      <alignment horizontal="left" vertical="center" wrapText="1" readingOrder="1"/>
    </xf>
    <xf numFmtId="49" fontId="42" fillId="0" borderId="10" xfId="0" applyNumberFormat="1" applyFont="1" applyBorder="1" applyAlignment="1">
      <alignment horizontal="right"/>
    </xf>
    <xf numFmtId="2" fontId="0" fillId="0" borderId="10" xfId="0" applyNumberFormat="1" applyBorder="1"/>
    <xf numFmtId="3" fontId="46" fillId="0" borderId="10" xfId="0" applyNumberFormat="1" applyFont="1" applyBorder="1" applyAlignment="1">
      <alignment horizontal="center" vertical="center"/>
    </xf>
    <xf numFmtId="49" fontId="60" fillId="0" borderId="1" xfId="0" applyNumberFormat="1" applyFont="1" applyBorder="1" applyAlignment="1">
      <alignment horizontal="center" vertical="center" wrapText="1" readingOrder="1"/>
    </xf>
    <xf numFmtId="0" fontId="3" fillId="0" borderId="10" xfId="0" applyFont="1" applyBorder="1"/>
    <xf numFmtId="0" fontId="8" fillId="0" borderId="10" xfId="0" applyFont="1" applyBorder="1" applyAlignment="1">
      <alignment horizontal="left" vertical="center" wrapText="1" readingOrder="1"/>
    </xf>
    <xf numFmtId="164" fontId="3" fillId="0" borderId="10" xfId="0" applyNumberFormat="1" applyFont="1" applyBorder="1" applyAlignment="1">
      <alignment horizontal="center"/>
    </xf>
    <xf numFmtId="183" fontId="3" fillId="0" borderId="10" xfId="0" applyNumberFormat="1" applyFont="1" applyBorder="1"/>
    <xf numFmtId="0" fontId="46" fillId="0" borderId="0" xfId="0" applyFont="1"/>
    <xf numFmtId="4" fontId="44" fillId="4" borderId="1" xfId="0" applyNumberFormat="1" applyFont="1" applyFill="1" applyBorder="1" applyAlignment="1">
      <alignment horizontal="right" vertical="center" wrapText="1" readingOrder="1"/>
    </xf>
    <xf numFmtId="9" fontId="44" fillId="0" borderId="1" xfId="2" applyFont="1" applyBorder="1" applyAlignment="1">
      <alignment horizontal="right" vertical="center" wrapText="1" readingOrder="1"/>
    </xf>
    <xf numFmtId="0" fontId="44" fillId="0" borderId="1" xfId="0" applyFont="1" applyBorder="1" applyAlignment="1">
      <alignment horizontal="right" vertical="center" wrapText="1" readingOrder="1"/>
    </xf>
    <xf numFmtId="0" fontId="44" fillId="0" borderId="9" xfId="0" applyFont="1" applyBorder="1" applyAlignment="1">
      <alignment horizontal="right" vertical="center" wrapText="1" readingOrder="1"/>
    </xf>
    <xf numFmtId="0" fontId="30" fillId="0" borderId="10" xfId="0" applyFont="1" applyBorder="1"/>
    <xf numFmtId="0" fontId="29" fillId="0" borderId="20" xfId="0" applyFont="1" applyBorder="1" applyAlignment="1">
      <alignment horizontal="left"/>
    </xf>
    <xf numFmtId="0" fontId="30" fillId="0" borderId="10" xfId="0" applyFont="1" applyBorder="1" applyAlignment="1">
      <alignment horizontal="left"/>
    </xf>
    <xf numFmtId="14" fontId="10" fillId="0" borderId="0" xfId="0" applyNumberFormat="1" applyFont="1" applyAlignment="1">
      <alignment vertical="center" wrapText="1" readingOrder="1"/>
    </xf>
    <xf numFmtId="0" fontId="48" fillId="0" borderId="10" xfId="0" applyFont="1" applyBorder="1"/>
    <xf numFmtId="0" fontId="30" fillId="0" borderId="11" xfId="0" applyFont="1" applyBorder="1"/>
    <xf numFmtId="0" fontId="20" fillId="0" borderId="17" xfId="0" applyFont="1" applyBorder="1"/>
    <xf numFmtId="0" fontId="20" fillId="0" borderId="17" xfId="0" applyFont="1" applyBorder="1" applyAlignment="1">
      <alignment wrapText="1"/>
    </xf>
    <xf numFmtId="4" fontId="0" fillId="0" borderId="0" xfId="0" applyNumberFormat="1" applyAlignment="1">
      <alignment wrapText="1"/>
    </xf>
    <xf numFmtId="186" fontId="8" fillId="0" borderId="1" xfId="1" applyNumberFormat="1" applyFont="1" applyBorder="1" applyAlignment="1">
      <alignment horizontal="right" vertical="center" wrapText="1" readingOrder="1"/>
    </xf>
    <xf numFmtId="164" fontId="8" fillId="0" borderId="7" xfId="0" applyNumberFormat="1" applyFont="1" applyBorder="1" applyAlignment="1">
      <alignment horizontal="center" vertical="center" wrapText="1" readingOrder="1"/>
    </xf>
    <xf numFmtId="184" fontId="74" fillId="0" borderId="10" xfId="0" applyNumberFormat="1" applyFont="1" applyBorder="1"/>
    <xf numFmtId="0" fontId="74" fillId="0" borderId="21" xfId="0" applyFont="1" applyBorder="1"/>
    <xf numFmtId="0" fontId="0" fillId="0" borderId="11" xfId="0" applyBorder="1" applyAlignment="1">
      <alignment horizontal="center"/>
    </xf>
    <xf numFmtId="0" fontId="45" fillId="0" borderId="32" xfId="0" applyFont="1" applyBorder="1"/>
    <xf numFmtId="0" fontId="74" fillId="0" borderId="0" xfId="0" applyFont="1"/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vertical="center"/>
    </xf>
    <xf numFmtId="0" fontId="75" fillId="0" borderId="0" xfId="0" applyFont="1" applyAlignment="1">
      <alignment wrapText="1"/>
    </xf>
    <xf numFmtId="9" fontId="75" fillId="0" borderId="0" xfId="2" applyFont="1"/>
    <xf numFmtId="0" fontId="75" fillId="0" borderId="0" xfId="0" applyFont="1" applyAlignment="1">
      <alignment horizontal="right" vertical="center"/>
    </xf>
    <xf numFmtId="0" fontId="90" fillId="0" borderId="0" xfId="0" applyFont="1"/>
    <xf numFmtId="164" fontId="8" fillId="0" borderId="4" xfId="0" applyNumberFormat="1" applyFont="1" applyBorder="1" applyAlignment="1">
      <alignment horizontal="center" vertical="center" wrapText="1" readingOrder="1"/>
    </xf>
    <xf numFmtId="14" fontId="75" fillId="0" borderId="0" xfId="0" applyNumberFormat="1" applyFont="1"/>
    <xf numFmtId="0" fontId="91" fillId="7" borderId="10" xfId="0" applyFont="1" applyFill="1" applyBorder="1"/>
    <xf numFmtId="0" fontId="44" fillId="0" borderId="16" xfId="0" applyFont="1" applyBorder="1" applyAlignment="1">
      <alignment horizontal="right" vertical="center" wrapText="1" readingOrder="1"/>
    </xf>
    <xf numFmtId="0" fontId="44" fillId="0" borderId="5" xfId="0" applyFont="1" applyBorder="1" applyAlignment="1">
      <alignment horizontal="center" vertical="center" wrapText="1" readingOrder="1"/>
    </xf>
    <xf numFmtId="0" fontId="92" fillId="0" borderId="5" xfId="0" applyFont="1" applyBorder="1" applyAlignment="1">
      <alignment horizontal="center" vertical="center" wrapText="1" readingOrder="1"/>
    </xf>
    <xf numFmtId="0" fontId="92" fillId="0" borderId="9" xfId="0" applyFont="1" applyBorder="1" applyAlignment="1">
      <alignment horizontal="left" vertical="center" wrapText="1" readingOrder="1"/>
    </xf>
    <xf numFmtId="4" fontId="92" fillId="0" borderId="9" xfId="0" applyNumberFormat="1" applyFont="1" applyBorder="1" applyAlignment="1">
      <alignment horizontal="right" vertical="center" wrapText="1" readingOrder="1"/>
    </xf>
    <xf numFmtId="4" fontId="92" fillId="0" borderId="14" xfId="0" applyNumberFormat="1" applyFont="1" applyBorder="1" applyAlignment="1">
      <alignment horizontal="right" vertical="center" wrapText="1" readingOrder="1"/>
    </xf>
    <xf numFmtId="4" fontId="92" fillId="2" borderId="10" xfId="0" applyNumberFormat="1" applyFont="1" applyFill="1" applyBorder="1" applyAlignment="1">
      <alignment horizontal="right" vertical="center" wrapText="1" readingOrder="1"/>
    </xf>
    <xf numFmtId="0" fontId="93" fillId="0" borderId="10" xfId="0" applyFont="1" applyBorder="1"/>
    <xf numFmtId="0" fontId="93" fillId="0" borderId="0" xfId="0" applyFont="1"/>
    <xf numFmtId="0" fontId="92" fillId="0" borderId="9" xfId="0" applyFont="1" applyBorder="1" applyAlignment="1">
      <alignment horizontal="right" vertical="center" wrapText="1" readingOrder="1"/>
    </xf>
    <xf numFmtId="4" fontId="92" fillId="2" borderId="11" xfId="0" applyNumberFormat="1" applyFont="1" applyFill="1" applyBorder="1" applyAlignment="1">
      <alignment horizontal="right" vertical="center" wrapText="1" readingOrder="1"/>
    </xf>
    <xf numFmtId="4" fontId="92" fillId="2" borderId="5" xfId="0" applyNumberFormat="1" applyFont="1" applyFill="1" applyBorder="1" applyAlignment="1">
      <alignment horizontal="right" vertical="center" wrapText="1" readingOrder="1"/>
    </xf>
    <xf numFmtId="0" fontId="92" fillId="0" borderId="26" xfId="0" applyFont="1" applyBorder="1" applyAlignment="1">
      <alignment horizontal="right" vertical="center" wrapText="1" readingOrder="1"/>
    </xf>
    <xf numFmtId="0" fontId="92" fillId="0" borderId="27" xfId="0" applyFont="1" applyBorder="1" applyAlignment="1">
      <alignment horizontal="right" vertical="center" wrapText="1" readingOrder="1"/>
    </xf>
    <xf numFmtId="0" fontId="92" fillId="0" borderId="27" xfId="0" applyFont="1" applyBorder="1" applyAlignment="1">
      <alignment vertical="center" wrapText="1" readingOrder="1"/>
    </xf>
    <xf numFmtId="0" fontId="92" fillId="0" borderId="8" xfId="0" applyFont="1" applyBorder="1" applyAlignment="1">
      <alignment horizontal="center" vertical="center" wrapText="1" readingOrder="1"/>
    </xf>
    <xf numFmtId="4" fontId="92" fillId="0" borderId="6" xfId="0" applyNumberFormat="1" applyFont="1" applyBorder="1" applyAlignment="1">
      <alignment horizontal="right" vertical="center" wrapText="1" readingOrder="1"/>
    </xf>
    <xf numFmtId="0" fontId="92" fillId="0" borderId="6" xfId="0" applyFont="1" applyBorder="1" applyAlignment="1">
      <alignment horizontal="right" vertical="center" wrapText="1" readingOrder="1"/>
    </xf>
    <xf numFmtId="0" fontId="92" fillId="0" borderId="10" xfId="0" applyFont="1" applyBorder="1" applyAlignment="1">
      <alignment horizontal="center" vertical="center" wrapText="1" readingOrder="1"/>
    </xf>
    <xf numFmtId="4" fontId="92" fillId="0" borderId="7" xfId="0" applyNumberFormat="1" applyFont="1" applyBorder="1" applyAlignment="1">
      <alignment horizontal="right" vertical="center" wrapText="1" readingOrder="1"/>
    </xf>
    <xf numFmtId="4" fontId="92" fillId="0" borderId="10" xfId="0" applyNumberFormat="1" applyFont="1" applyBorder="1" applyAlignment="1">
      <alignment horizontal="right" vertical="center" wrapText="1" readingOrder="1"/>
    </xf>
    <xf numFmtId="0" fontId="92" fillId="0" borderId="10" xfId="0" applyFont="1" applyBorder="1" applyAlignment="1">
      <alignment horizontal="right" vertical="center" wrapText="1" readingOrder="1"/>
    </xf>
    <xf numFmtId="0" fontId="92" fillId="0" borderId="6" xfId="0" applyFont="1" applyBorder="1" applyAlignment="1">
      <alignment horizontal="left" vertical="center" wrapText="1" readingOrder="1"/>
    </xf>
    <xf numFmtId="0" fontId="92" fillId="0" borderId="21" xfId="0" applyFont="1" applyBorder="1" applyAlignment="1">
      <alignment horizontal="center" vertical="center" wrapText="1" readingOrder="1"/>
    </xf>
    <xf numFmtId="0" fontId="92" fillId="0" borderId="10" xfId="0" applyFont="1" applyBorder="1" applyAlignment="1">
      <alignment horizontal="left" vertical="center" wrapText="1" readingOrder="1"/>
    </xf>
    <xf numFmtId="4" fontId="92" fillId="7" borderId="10" xfId="0" applyNumberFormat="1" applyFont="1" applyFill="1" applyBorder="1" applyAlignment="1">
      <alignment horizontal="right" vertical="center" wrapText="1" readingOrder="1"/>
    </xf>
    <xf numFmtId="0" fontId="45" fillId="0" borderId="8" xfId="0" applyFont="1" applyBorder="1" applyAlignment="1">
      <alignment horizontal="center" vertical="center" wrapText="1" readingOrder="1"/>
    </xf>
    <xf numFmtId="0" fontId="45" fillId="0" borderId="24" xfId="0" applyFont="1" applyBorder="1" applyAlignment="1">
      <alignment horizontal="left" vertical="center" wrapText="1" readingOrder="1"/>
    </xf>
    <xf numFmtId="0" fontId="45" fillId="0" borderId="24" xfId="0" applyFont="1" applyBorder="1" applyAlignment="1">
      <alignment horizontal="center" vertical="center" wrapText="1" readingOrder="1"/>
    </xf>
    <xf numFmtId="0" fontId="45" fillId="0" borderId="2" xfId="0" applyFont="1" applyBorder="1" applyAlignment="1">
      <alignment horizontal="center" vertical="center" wrapText="1" readingOrder="1"/>
    </xf>
    <xf numFmtId="0" fontId="45" fillId="0" borderId="2" xfId="0" applyFont="1" applyBorder="1" applyAlignment="1">
      <alignment horizontal="left" vertical="center" wrapText="1" readingOrder="1"/>
    </xf>
    <xf numFmtId="4" fontId="45" fillId="0" borderId="24" xfId="0" applyNumberFormat="1" applyFont="1" applyBorder="1" applyAlignment="1">
      <alignment horizontal="right" vertical="center" wrapText="1" readingOrder="1"/>
    </xf>
    <xf numFmtId="4" fontId="45" fillId="4" borderId="24" xfId="0" applyNumberFormat="1" applyFont="1" applyFill="1" applyBorder="1" applyAlignment="1">
      <alignment horizontal="right" vertical="center" wrapText="1" readingOrder="1"/>
    </xf>
    <xf numFmtId="9" fontId="45" fillId="0" borderId="24" xfId="2" applyFont="1" applyBorder="1" applyAlignment="1">
      <alignment horizontal="right" vertical="center" wrapText="1" readingOrder="1"/>
    </xf>
    <xf numFmtId="0" fontId="45" fillId="0" borderId="24" xfId="0" applyFont="1" applyBorder="1" applyAlignment="1">
      <alignment horizontal="right" vertical="center" wrapText="1" readingOrder="1"/>
    </xf>
    <xf numFmtId="4" fontId="45" fillId="0" borderId="2" xfId="0" applyNumberFormat="1" applyFont="1" applyBorder="1" applyAlignment="1">
      <alignment horizontal="left" vertical="center" wrapText="1" readingOrder="1"/>
    </xf>
    <xf numFmtId="4" fontId="45" fillId="4" borderId="2" xfId="0" applyNumberFormat="1" applyFont="1" applyFill="1" applyBorder="1" applyAlignment="1">
      <alignment horizontal="left" vertical="center" wrapText="1" readingOrder="1"/>
    </xf>
    <xf numFmtId="9" fontId="45" fillId="0" borderId="2" xfId="2" applyFont="1" applyBorder="1" applyAlignment="1">
      <alignment horizontal="left" vertical="center" wrapText="1" readingOrder="1"/>
    </xf>
    <xf numFmtId="0" fontId="45" fillId="0" borderId="1" xfId="0" applyNumberFormat="1" applyFont="1" applyBorder="1" applyAlignment="1">
      <alignment horizontal="center" vertical="center" wrapText="1" readingOrder="1"/>
    </xf>
    <xf numFmtId="0" fontId="63" fillId="0" borderId="2" xfId="0" applyFont="1" applyBorder="1"/>
    <xf numFmtId="0" fontId="63" fillId="0" borderId="16" xfId="0" applyFont="1" applyBorder="1"/>
    <xf numFmtId="2" fontId="63" fillId="0" borderId="10" xfId="0" applyNumberFormat="1" applyFont="1" applyBorder="1"/>
    <xf numFmtId="0" fontId="29" fillId="0" borderId="21" xfId="0" applyFont="1" applyBorder="1"/>
    <xf numFmtId="0" fontId="63" fillId="0" borderId="24" xfId="0" applyFont="1" applyBorder="1" applyAlignment="1">
      <alignment wrapText="1"/>
    </xf>
    <xf numFmtId="2" fontId="63" fillId="0" borderId="24" xfId="0" applyNumberFormat="1" applyFont="1" applyBorder="1"/>
    <xf numFmtId="0" fontId="29" fillId="0" borderId="0" xfId="0" applyFont="1" applyBorder="1" applyAlignment="1">
      <alignment vertical="center"/>
    </xf>
    <xf numFmtId="0" fontId="29" fillId="2" borderId="21" xfId="0" applyFont="1" applyFill="1" applyBorder="1" applyAlignment="1">
      <alignment horizontal="left" vertical="center"/>
    </xf>
    <xf numFmtId="0" fontId="29" fillId="0" borderId="7" xfId="0" applyFont="1" applyBorder="1" applyAlignment="1">
      <alignment horizontal="left" vertical="center" wrapText="1"/>
    </xf>
    <xf numFmtId="0" fontId="29" fillId="0" borderId="13" xfId="0" applyFont="1" applyBorder="1" applyAlignment="1">
      <alignment horizontal="left" vertical="center" wrapText="1"/>
    </xf>
    <xf numFmtId="0" fontId="29" fillId="0" borderId="33" xfId="0" applyFont="1" applyBorder="1" applyAlignment="1">
      <alignment horizontal="left" vertical="center" wrapText="1"/>
    </xf>
    <xf numFmtId="0" fontId="29" fillId="0" borderId="33" xfId="0" applyFont="1" applyBorder="1" applyAlignment="1">
      <alignment horizontal="left" vertical="center"/>
    </xf>
    <xf numFmtId="0" fontId="29" fillId="0" borderId="7" xfId="0" applyFont="1" applyBorder="1" applyAlignment="1">
      <alignment wrapText="1"/>
    </xf>
    <xf numFmtId="0" fontId="29" fillId="0" borderId="13" xfId="0" applyFont="1" applyBorder="1" applyAlignment="1">
      <alignment wrapText="1"/>
    </xf>
    <xf numFmtId="0" fontId="66" fillId="0" borderId="7" xfId="0" applyFont="1" applyBorder="1" applyAlignment="1">
      <alignment wrapText="1"/>
    </xf>
    <xf numFmtId="0" fontId="63" fillId="0" borderId="7" xfId="0" applyFont="1" applyBorder="1"/>
    <xf numFmtId="0" fontId="66" fillId="0" borderId="7" xfId="0" applyFont="1" applyBorder="1"/>
    <xf numFmtId="0" fontId="30" fillId="0" borderId="7" xfId="0" applyFont="1" applyBorder="1"/>
    <xf numFmtId="0" fontId="30" fillId="0" borderId="13" xfId="0" applyFont="1" applyBorder="1"/>
    <xf numFmtId="0" fontId="63" fillId="0" borderId="32" xfId="0" applyFont="1" applyBorder="1" applyAlignment="1">
      <alignment wrapText="1"/>
    </xf>
    <xf numFmtId="0" fontId="63" fillId="0" borderId="7" xfId="0" applyFont="1" applyBorder="1" applyAlignment="1">
      <alignment wrapText="1"/>
    </xf>
    <xf numFmtId="0" fontId="65" fillId="0" borderId="10" xfId="0" applyFont="1" applyBorder="1"/>
    <xf numFmtId="0" fontId="94" fillId="0" borderId="10" xfId="0" applyFont="1" applyBorder="1" applyAlignment="1">
      <alignment horizontal="left" vertical="center"/>
    </xf>
    <xf numFmtId="0" fontId="94" fillId="0" borderId="7" xfId="0" applyFont="1" applyBorder="1" applyAlignment="1">
      <alignment horizontal="left" vertical="center"/>
    </xf>
    <xf numFmtId="0" fontId="94" fillId="11" borderId="10" xfId="0" applyFont="1" applyFill="1" applyBorder="1" applyAlignment="1">
      <alignment horizontal="left" vertical="center"/>
    </xf>
    <xf numFmtId="0" fontId="94" fillId="0" borderId="21" xfId="0" applyFont="1" applyBorder="1" applyAlignment="1">
      <alignment horizontal="left" vertical="center"/>
    </xf>
    <xf numFmtId="0" fontId="94" fillId="0" borderId="0" xfId="0" applyFont="1"/>
    <xf numFmtId="0" fontId="63" fillId="0" borderId="10" xfId="0" applyFont="1" applyBorder="1"/>
    <xf numFmtId="0" fontId="29" fillId="0" borderId="10" xfId="0" applyFont="1" applyBorder="1" applyAlignment="1">
      <alignment vertical="center"/>
    </xf>
    <xf numFmtId="0" fontId="63" fillId="0" borderId="25" xfId="0" applyFont="1" applyBorder="1"/>
    <xf numFmtId="0" fontId="63" fillId="0" borderId="13" xfId="0" applyFont="1" applyBorder="1" applyAlignment="1">
      <alignment wrapText="1"/>
    </xf>
    <xf numFmtId="0" fontId="63" fillId="0" borderId="11" xfId="0" applyFont="1" applyBorder="1" applyAlignment="1">
      <alignment wrapText="1"/>
    </xf>
    <xf numFmtId="2" fontId="63" fillId="0" borderId="11" xfId="0" applyNumberFormat="1" applyFont="1" applyBorder="1"/>
    <xf numFmtId="0" fontId="63" fillId="0" borderId="11" xfId="0" applyFont="1" applyBorder="1"/>
    <xf numFmtId="0" fontId="5" fillId="2" borderId="25" xfId="0" applyFont="1" applyFill="1" applyBorder="1" applyAlignment="1">
      <alignment horizontal="center" vertical="center" wrapText="1" readingOrder="1"/>
    </xf>
    <xf numFmtId="0" fontId="19" fillId="7" borderId="15" xfId="0" applyFont="1" applyFill="1" applyBorder="1"/>
    <xf numFmtId="183" fontId="8" fillId="0" borderId="0" xfId="0" applyNumberFormat="1" applyFont="1" applyAlignment="1">
      <alignment vertical="center" readingOrder="1"/>
    </xf>
    <xf numFmtId="49" fontId="8" fillId="0" borderId="0" xfId="0" applyNumberFormat="1" applyFont="1" applyAlignment="1">
      <alignment vertical="center" readingOrder="1"/>
    </xf>
    <xf numFmtId="0" fontId="8" fillId="0" borderId="0" xfId="0" applyFont="1" applyAlignment="1">
      <alignment vertical="center" readingOrder="1"/>
    </xf>
    <xf numFmtId="0" fontId="3" fillId="0" borderId="0" xfId="0" applyFont="1" applyAlignment="1"/>
    <xf numFmtId="164" fontId="5" fillId="0" borderId="0" xfId="0" applyNumberFormat="1" applyFont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8" fillId="0" borderId="0" xfId="0" applyFont="1" applyAlignment="1">
      <alignment horizontal="left" vertical="center" readingOrder="1"/>
    </xf>
    <xf numFmtId="183" fontId="8" fillId="0" borderId="0" xfId="0" applyNumberFormat="1" applyFont="1" applyAlignment="1">
      <alignment horizontal="left" vertical="center" readingOrder="1"/>
    </xf>
    <xf numFmtId="49" fontId="8" fillId="0" borderId="0" xfId="0" applyNumberFormat="1" applyFont="1" applyAlignment="1">
      <alignment horizontal="left" vertical="center" readingOrder="1"/>
    </xf>
    <xf numFmtId="0" fontId="3" fillId="0" borderId="0" xfId="0" applyFont="1" applyAlignment="1">
      <alignment horizontal="left" vertical="center"/>
    </xf>
    <xf numFmtId="176" fontId="3" fillId="2" borderId="10" xfId="0" applyNumberFormat="1" applyFont="1" applyFill="1" applyBorder="1" applyAlignment="1">
      <alignment horizontal="center" vertical="center"/>
    </xf>
    <xf numFmtId="165" fontId="3" fillId="0" borderId="0" xfId="1" applyFont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187" fontId="17" fillId="0" borderId="0" xfId="0" applyNumberFormat="1" applyFont="1" applyAlignment="1">
      <alignment vertical="center" wrapText="1" readingOrder="1"/>
    </xf>
    <xf numFmtId="187" fontId="17" fillId="0" borderId="0" xfId="0" applyNumberFormat="1" applyFont="1" applyAlignment="1">
      <alignment horizontal="center" vertical="center" wrapText="1" readingOrder="1"/>
    </xf>
    <xf numFmtId="4" fontId="90" fillId="0" borderId="0" xfId="0" applyNumberFormat="1" applyFont="1"/>
    <xf numFmtId="0" fontId="19" fillId="2" borderId="0" xfId="0" applyFont="1" applyFill="1"/>
    <xf numFmtId="184" fontId="78" fillId="0" borderId="10" xfId="0" applyNumberFormat="1" applyFont="1" applyBorder="1"/>
    <xf numFmtId="184" fontId="0" fillId="0" borderId="0" xfId="0" applyNumberFormat="1" applyAlignment="1">
      <alignment horizontal="center"/>
    </xf>
    <xf numFmtId="0" fontId="93" fillId="0" borderId="7" xfId="0" applyFont="1" applyBorder="1"/>
    <xf numFmtId="0" fontId="92" fillId="0" borderId="11" xfId="0" applyFont="1" applyBorder="1" applyAlignment="1">
      <alignment horizontal="left" vertical="center" wrapText="1" readingOrder="1"/>
    </xf>
    <xf numFmtId="4" fontId="92" fillId="0" borderId="13" xfId="0" applyNumberFormat="1" applyFont="1" applyBorder="1" applyAlignment="1">
      <alignment horizontal="right" vertical="center" wrapText="1" readingOrder="1"/>
    </xf>
    <xf numFmtId="4" fontId="92" fillId="0" borderId="0" xfId="0" applyNumberFormat="1" applyFont="1" applyBorder="1" applyAlignment="1">
      <alignment horizontal="right" vertical="center" wrapText="1" readingOrder="1"/>
    </xf>
    <xf numFmtId="4" fontId="92" fillId="0" borderId="11" xfId="0" applyNumberFormat="1" applyFont="1" applyBorder="1" applyAlignment="1">
      <alignment horizontal="right" vertical="center" wrapText="1" readingOrder="1"/>
    </xf>
    <xf numFmtId="0" fontId="49" fillId="0" borderId="4" xfId="0" applyFont="1" applyBorder="1" applyAlignment="1">
      <alignment horizontal="left" vertical="center" wrapText="1" readingOrder="1"/>
    </xf>
    <xf numFmtId="0" fontId="49" fillId="0" borderId="7" xfId="0" applyFont="1" applyBorder="1" applyAlignment="1">
      <alignment horizontal="right" vertical="center" wrapText="1" readingOrder="1"/>
    </xf>
    <xf numFmtId="0" fontId="45" fillId="0" borderId="6" xfId="0" applyFont="1" applyBorder="1" applyAlignment="1">
      <alignment horizontal="right" vertical="center" wrapText="1" readingOrder="1"/>
    </xf>
    <xf numFmtId="0" fontId="45" fillId="0" borderId="2" xfId="0" applyFont="1" applyBorder="1" applyAlignment="1">
      <alignment horizontal="right" vertical="center" wrapText="1" readingOrder="1"/>
    </xf>
    <xf numFmtId="0" fontId="63" fillId="0" borderId="1" xfId="0" applyFont="1" applyBorder="1" applyAlignment="1">
      <alignment wrapText="1"/>
    </xf>
    <xf numFmtId="0" fontId="63" fillId="0" borderId="2" xfId="0" applyFont="1" applyBorder="1" applyAlignment="1">
      <alignment wrapText="1"/>
    </xf>
    <xf numFmtId="0" fontId="75" fillId="0" borderId="12" xfId="0" applyFont="1" applyBorder="1"/>
    <xf numFmtId="0" fontId="42" fillId="0" borderId="7" xfId="0" applyFont="1" applyBorder="1"/>
    <xf numFmtId="0" fontId="42" fillId="0" borderId="11" xfId="0" applyFont="1" applyBorder="1"/>
    <xf numFmtId="0" fontId="42" fillId="0" borderId="5" xfId="0" applyFont="1" applyBorder="1"/>
    <xf numFmtId="0" fontId="63" fillId="0" borderId="19" xfId="0" applyFont="1" applyBorder="1" applyAlignment="1">
      <alignment wrapText="1"/>
    </xf>
    <xf numFmtId="0" fontId="63" fillId="0" borderId="25" xfId="0" applyFont="1" applyBorder="1" applyAlignment="1">
      <alignment wrapText="1"/>
    </xf>
    <xf numFmtId="0" fontId="3" fillId="0" borderId="32" xfId="0" applyFont="1" applyBorder="1"/>
    <xf numFmtId="164" fontId="8" fillId="0" borderId="6" xfId="0" applyNumberFormat="1" applyFont="1" applyBorder="1" applyAlignment="1">
      <alignment horizontal="center" vertical="center" wrapText="1" readingOrder="1"/>
    </xf>
    <xf numFmtId="0" fontId="8" fillId="0" borderId="6" xfId="0" applyFont="1" applyBorder="1" applyAlignment="1">
      <alignment horizontal="left" vertical="center" wrapText="1" readingOrder="1"/>
    </xf>
    <xf numFmtId="183" fontId="8" fillId="0" borderId="24" xfId="0" applyNumberFormat="1" applyFont="1" applyBorder="1" applyAlignment="1">
      <alignment horizontal="left" vertical="center" wrapText="1" readingOrder="1"/>
    </xf>
    <xf numFmtId="0" fontId="8" fillId="0" borderId="24" xfId="0" applyFont="1" applyBorder="1" applyAlignment="1">
      <alignment horizontal="right" vertical="center" wrapText="1" readingOrder="1"/>
    </xf>
    <xf numFmtId="0" fontId="78" fillId="0" borderId="10" xfId="0" applyFont="1" applyBorder="1" applyAlignment="1">
      <alignment horizontal="center"/>
    </xf>
    <xf numFmtId="0" fontId="44" fillId="3" borderId="9" xfId="0" applyFont="1" applyFill="1" applyBorder="1" applyAlignment="1">
      <alignment horizontal="center" vertical="center" wrapText="1" readingOrder="1"/>
    </xf>
    <xf numFmtId="0" fontId="44" fillId="3" borderId="1" xfId="0" applyFont="1" applyFill="1" applyBorder="1" applyAlignment="1">
      <alignment horizontal="center" vertical="center" wrapText="1" readingOrder="1"/>
    </xf>
    <xf numFmtId="0" fontId="17" fillId="0" borderId="9" xfId="0" applyFont="1" applyBorder="1" applyAlignment="1">
      <alignment horizontal="center" vertical="center" wrapText="1" readingOrder="1"/>
    </xf>
    <xf numFmtId="0" fontId="17" fillId="0" borderId="7" xfId="0" applyFont="1" applyBorder="1" applyAlignment="1">
      <alignment horizontal="center" vertical="center" wrapText="1" readingOrder="1"/>
    </xf>
    <xf numFmtId="0" fontId="34" fillId="0" borderId="9" xfId="0" applyFont="1" applyBorder="1" applyAlignment="1">
      <alignment horizontal="center" vertical="center" wrapText="1" readingOrder="1"/>
    </xf>
    <xf numFmtId="0" fontId="17" fillId="0" borderId="9" xfId="0" applyFont="1" applyBorder="1" applyAlignment="1">
      <alignment horizontal="left" vertical="center" wrapText="1" readingOrder="1"/>
    </xf>
    <xf numFmtId="0" fontId="12" fillId="0" borderId="0" xfId="0" applyFont="1" applyAlignment="1">
      <alignment horizontal="center" vertical="center" wrapText="1" readingOrder="1"/>
    </xf>
    <xf numFmtId="0" fontId="15" fillId="0" borderId="7" xfId="0" applyFont="1" applyBorder="1" applyAlignment="1">
      <alignment horizontal="center" vertical="center" wrapText="1" readingOrder="1"/>
    </xf>
    <xf numFmtId="0" fontId="15" fillId="0" borderId="10" xfId="0" applyFont="1" applyBorder="1" applyAlignment="1">
      <alignment horizontal="center" vertical="center" wrapText="1" readingOrder="1"/>
    </xf>
    <xf numFmtId="0" fontId="15" fillId="0" borderId="9" xfId="0" applyFont="1" applyBorder="1" applyAlignment="1">
      <alignment horizontal="center" vertical="center" wrapText="1" readingOrder="1"/>
    </xf>
    <xf numFmtId="0" fontId="82" fillId="0" borderId="14" xfId="0" applyFont="1" applyBorder="1" applyAlignment="1">
      <alignment wrapText="1" readingOrder="1"/>
    </xf>
    <xf numFmtId="0" fontId="82" fillId="0" borderId="9" xfId="0" applyFont="1" applyBorder="1" applyAlignment="1">
      <alignment wrapText="1" readingOrder="1"/>
    </xf>
    <xf numFmtId="0" fontId="81" fillId="0" borderId="14" xfId="0" applyFont="1" applyBorder="1" applyAlignment="1">
      <alignment wrapText="1" readingOrder="1"/>
    </xf>
    <xf numFmtId="0" fontId="81" fillId="0" borderId="9" xfId="0" applyFont="1" applyBorder="1" applyAlignment="1">
      <alignment wrapText="1" readingOrder="1"/>
    </xf>
    <xf numFmtId="0" fontId="84" fillId="0" borderId="14" xfId="0" applyFont="1" applyBorder="1" applyAlignment="1">
      <alignment wrapText="1" readingOrder="1"/>
    </xf>
    <xf numFmtId="0" fontId="84" fillId="0" borderId="9" xfId="0" applyFont="1" applyBorder="1" applyAlignment="1">
      <alignment wrapText="1" readingOrder="1"/>
    </xf>
    <xf numFmtId="0" fontId="27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49" fontId="55" fillId="0" borderId="7" xfId="0" applyNumberFormat="1" applyFont="1" applyBorder="1" applyAlignment="1">
      <alignment horizontal="left" vertical="center" wrapText="1" readingOrder="1"/>
    </xf>
    <xf numFmtId="49" fontId="8" fillId="0" borderId="0" xfId="0" applyNumberFormat="1" applyFont="1" applyAlignment="1">
      <alignment horizontal="left" vertical="center" wrapText="1" readingOrder="1"/>
    </xf>
    <xf numFmtId="185" fontId="3" fillId="2" borderId="10" xfId="0" applyNumberFormat="1" applyFont="1" applyFill="1" applyBorder="1" applyAlignment="1">
      <alignment horizontal="center" vertical="center"/>
    </xf>
    <xf numFmtId="185" fontId="3" fillId="2" borderId="11" xfId="0" applyNumberFormat="1" applyFont="1" applyFill="1" applyBorder="1" applyAlignment="1">
      <alignment horizontal="center" vertical="center"/>
    </xf>
    <xf numFmtId="185" fontId="3" fillId="0" borderId="0" xfId="0" applyNumberFormat="1" applyFont="1" applyAlignment="1">
      <alignment horizontal="left" vertical="center"/>
    </xf>
    <xf numFmtId="182" fontId="3" fillId="0" borderId="3" xfId="0" applyNumberFormat="1" applyFon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80" fontId="3" fillId="0" borderId="0" xfId="0" applyNumberFormat="1" applyFont="1" applyAlignment="1">
      <alignment horizontal="left" vertical="center"/>
    </xf>
    <xf numFmtId="181" fontId="3" fillId="0" borderId="0" xfId="0" applyNumberFormat="1" applyFont="1" applyAlignment="1">
      <alignment horizontal="left" vertical="center"/>
    </xf>
    <xf numFmtId="179" fontId="3" fillId="0" borderId="0" xfId="0" applyNumberFormat="1" applyFont="1" applyAlignment="1">
      <alignment horizontal="left" vertical="center"/>
    </xf>
    <xf numFmtId="0" fontId="7" fillId="0" borderId="1" xfId="0" applyFont="1" applyBorder="1" applyAlignment="1">
      <alignment horizontal="center"/>
    </xf>
    <xf numFmtId="49" fontId="8" fillId="0" borderId="3" xfId="0" applyNumberFormat="1" applyFont="1" applyBorder="1" applyAlignment="1" applyProtection="1">
      <alignment horizontal="left" vertical="center" wrapText="1" readingOrder="1"/>
      <protection locked="0" hidden="1"/>
    </xf>
    <xf numFmtId="182" fontId="50" fillId="2" borderId="22" xfId="0" applyNumberFormat="1" applyFont="1" applyFill="1" applyBorder="1" applyAlignment="1">
      <alignment horizontal="left" vertical="center"/>
    </xf>
    <xf numFmtId="182" fontId="50" fillId="2" borderId="0" xfId="0" applyNumberFormat="1" applyFont="1" applyFill="1" applyBorder="1" applyAlignment="1">
      <alignment horizontal="left" vertical="center"/>
    </xf>
    <xf numFmtId="0" fontId="48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188" fontId="50" fillId="2" borderId="22" xfId="0" applyNumberFormat="1" applyFont="1" applyFill="1" applyBorder="1" applyAlignment="1">
      <alignment horizontal="left" vertical="center"/>
    </xf>
    <xf numFmtId="188" fontId="50" fillId="2" borderId="0" xfId="0" applyNumberFormat="1" applyFont="1" applyFill="1" applyBorder="1" applyAlignment="1">
      <alignment horizontal="left" vertical="center"/>
    </xf>
    <xf numFmtId="180" fontId="50" fillId="2" borderId="22" xfId="0" applyNumberFormat="1" applyFont="1" applyFill="1" applyBorder="1" applyAlignment="1">
      <alignment horizontal="left" vertical="center"/>
    </xf>
    <xf numFmtId="180" fontId="50" fillId="2" borderId="0" xfId="0" applyNumberFormat="1" applyFont="1" applyFill="1" applyBorder="1" applyAlignment="1">
      <alignment horizontal="left" vertical="center"/>
    </xf>
    <xf numFmtId="181" fontId="50" fillId="2" borderId="22" xfId="0" applyNumberFormat="1" applyFont="1" applyFill="1" applyBorder="1" applyAlignment="1">
      <alignment horizontal="left" vertical="center"/>
    </xf>
    <xf numFmtId="181" fontId="50" fillId="2" borderId="0" xfId="0" applyNumberFormat="1" applyFont="1" applyFill="1" applyBorder="1" applyAlignment="1">
      <alignment horizontal="left" vertical="center"/>
    </xf>
    <xf numFmtId="0" fontId="46" fillId="0" borderId="21" xfId="0" applyFont="1" applyBorder="1" applyAlignment="1">
      <alignment horizontal="center" vertical="center"/>
    </xf>
    <xf numFmtId="0" fontId="46" fillId="0" borderId="4" xfId="0" applyFont="1" applyBorder="1" applyAlignment="1">
      <alignment horizontal="center" vertical="center"/>
    </xf>
    <xf numFmtId="0" fontId="46" fillId="0" borderId="7" xfId="0" applyFont="1" applyBorder="1" applyAlignment="1">
      <alignment horizontal="center" vertical="center"/>
    </xf>
    <xf numFmtId="182" fontId="50" fillId="0" borderId="3" xfId="0" applyNumberFormat="1" applyFont="1" applyBorder="1" applyAlignment="1">
      <alignment horizontal="left" vertical="center"/>
    </xf>
    <xf numFmtId="180" fontId="50" fillId="0" borderId="0" xfId="0" applyNumberFormat="1" applyFont="1" applyAlignment="1">
      <alignment horizontal="left" vertical="center"/>
    </xf>
    <xf numFmtId="181" fontId="50" fillId="0" borderId="0" xfId="0" applyNumberFormat="1" applyFont="1" applyAlignment="1">
      <alignment horizontal="left" vertical="center"/>
    </xf>
    <xf numFmtId="0" fontId="49" fillId="0" borderId="23" xfId="0" applyFont="1" applyBorder="1" applyAlignment="1">
      <alignment horizontal="left" vertical="center" wrapText="1"/>
    </xf>
    <xf numFmtId="0" fontId="49" fillId="0" borderId="3" xfId="0" applyFont="1" applyBorder="1" applyAlignment="1">
      <alignment horizontal="left" vertical="center" wrapText="1"/>
    </xf>
    <xf numFmtId="0" fontId="44" fillId="3" borderId="9" xfId="0" applyFont="1" applyFill="1" applyBorder="1" applyAlignment="1">
      <alignment horizontal="center" vertical="center" wrapText="1" readingOrder="1"/>
    </xf>
    <xf numFmtId="0" fontId="44" fillId="3" borderId="6" xfId="0" applyFont="1" applyFill="1" applyBorder="1" applyAlignment="1">
      <alignment horizontal="center" vertical="center" wrapText="1" readingOrder="1"/>
    </xf>
    <xf numFmtId="0" fontId="44" fillId="3" borderId="0" xfId="0" applyFont="1" applyFill="1" applyAlignment="1">
      <alignment horizontal="center" vertical="center" wrapText="1" readingOrder="1"/>
    </xf>
    <xf numFmtId="0" fontId="44" fillId="3" borderId="23" xfId="0" applyFont="1" applyFill="1" applyBorder="1" applyAlignment="1">
      <alignment horizontal="center" vertical="center" wrapText="1" readingOrder="1"/>
    </xf>
    <xf numFmtId="0" fontId="44" fillId="3" borderId="19" xfId="0" applyFont="1" applyFill="1" applyBorder="1" applyAlignment="1">
      <alignment horizontal="center" vertical="center" wrapText="1" readingOrder="1"/>
    </xf>
    <xf numFmtId="0" fontId="44" fillId="3" borderId="2" xfId="0" applyFont="1" applyFill="1" applyBorder="1" applyAlignment="1">
      <alignment horizontal="center" vertical="center" wrapText="1" readingOrder="1"/>
    </xf>
    <xf numFmtId="0" fontId="49" fillId="0" borderId="21" xfId="0" applyFont="1" applyBorder="1" applyAlignment="1">
      <alignment horizontal="left" vertical="center" wrapText="1"/>
    </xf>
    <xf numFmtId="0" fontId="49" fillId="0" borderId="4" xfId="0" applyFont="1" applyBorder="1" applyAlignment="1">
      <alignment horizontal="left" vertical="center" wrapText="1"/>
    </xf>
    <xf numFmtId="0" fontId="45" fillId="0" borderId="15" xfId="0" applyFont="1" applyBorder="1" applyAlignment="1">
      <alignment horizontal="center" vertical="center" readingOrder="1"/>
    </xf>
    <xf numFmtId="0" fontId="45" fillId="0" borderId="16" xfId="0" applyFont="1" applyBorder="1" applyAlignment="1">
      <alignment horizontal="center" vertical="center" readingOrder="1"/>
    </xf>
    <xf numFmtId="0" fontId="45" fillId="0" borderId="15" xfId="0" applyFont="1" applyBorder="1" applyAlignment="1">
      <alignment horizontal="center" vertical="center" wrapText="1" readingOrder="1"/>
    </xf>
    <xf numFmtId="0" fontId="45" fillId="0" borderId="16" xfId="0" applyFont="1" applyBorder="1" applyAlignment="1">
      <alignment horizontal="center" vertical="center" wrapText="1" readingOrder="1"/>
    </xf>
    <xf numFmtId="0" fontId="44" fillId="3" borderId="1" xfId="0" applyFont="1" applyFill="1" applyBorder="1" applyAlignment="1">
      <alignment horizontal="center" vertical="center" wrapText="1" readingOrder="1"/>
    </xf>
    <xf numFmtId="0" fontId="44" fillId="3" borderId="5" xfId="0" applyFont="1" applyFill="1" applyBorder="1" applyAlignment="1">
      <alignment horizontal="center" vertical="center" wrapText="1" readingOrder="1"/>
    </xf>
    <xf numFmtId="0" fontId="44" fillId="3" borderId="10" xfId="0" applyFont="1" applyFill="1" applyBorder="1" applyAlignment="1">
      <alignment horizontal="center" vertical="center" wrapText="1" readingOrder="1"/>
    </xf>
    <xf numFmtId="0" fontId="45" fillId="0" borderId="22" xfId="0" applyFont="1" applyBorder="1" applyAlignment="1">
      <alignment horizontal="left" vertical="center" wrapText="1" readingOrder="1"/>
    </xf>
    <xf numFmtId="0" fontId="44" fillId="0" borderId="8" xfId="0" applyFont="1" applyBorder="1" applyAlignment="1">
      <alignment horizontal="left" vertical="center" wrapText="1" readingOrder="1"/>
    </xf>
    <xf numFmtId="0" fontId="44" fillId="0" borderId="1" xfId="0" applyFont="1" applyBorder="1" applyAlignment="1">
      <alignment horizontal="left" vertical="center" wrapText="1" readingOrder="1"/>
    </xf>
    <xf numFmtId="14" fontId="43" fillId="0" borderId="0" xfId="0" applyNumberFormat="1" applyFont="1" applyAlignment="1">
      <alignment horizontal="center" wrapText="1" readingOrder="1"/>
    </xf>
    <xf numFmtId="0" fontId="44" fillId="0" borderId="14" xfId="0" applyFont="1" applyBorder="1" applyAlignment="1">
      <alignment horizontal="center" vertical="center" wrapText="1" readingOrder="1"/>
    </xf>
    <xf numFmtId="176" fontId="45" fillId="0" borderId="12" xfId="0" applyNumberFormat="1" applyFont="1" applyBorder="1" applyAlignment="1">
      <alignment horizontal="left" vertical="center" wrapText="1" readingOrder="1"/>
    </xf>
    <xf numFmtId="177" fontId="45" fillId="0" borderId="5" xfId="0" applyNumberFormat="1" applyFont="1" applyBorder="1" applyAlignment="1">
      <alignment horizontal="left" vertical="center" wrapText="1" readingOrder="1"/>
    </xf>
    <xf numFmtId="0" fontId="45" fillId="0" borderId="12" xfId="0" applyFont="1" applyBorder="1" applyAlignment="1">
      <alignment horizontal="left" vertical="center" wrapText="1" readingOrder="1"/>
    </xf>
    <xf numFmtId="178" fontId="45" fillId="0" borderId="5" xfId="0" applyNumberFormat="1" applyFont="1" applyBorder="1" applyAlignment="1">
      <alignment horizontal="left" vertical="center" wrapText="1" readingOrder="1"/>
    </xf>
    <xf numFmtId="49" fontId="64" fillId="0" borderId="21" xfId="0" applyNumberFormat="1" applyFont="1" applyBorder="1" applyAlignment="1">
      <alignment horizontal="center" vertical="center" wrapText="1" shrinkToFit="1" readingOrder="1"/>
    </xf>
    <xf numFmtId="49" fontId="64" fillId="0" borderId="4" xfId="0" applyNumberFormat="1" applyFont="1" applyBorder="1" applyAlignment="1">
      <alignment horizontal="center" vertical="center" wrapText="1" shrinkToFit="1" readingOrder="1"/>
    </xf>
    <xf numFmtId="49" fontId="64" fillId="0" borderId="7" xfId="0" applyNumberFormat="1" applyFont="1" applyBorder="1" applyAlignment="1">
      <alignment horizontal="center" vertical="center" wrapText="1" shrinkToFit="1" readingOrder="1"/>
    </xf>
    <xf numFmtId="0" fontId="32" fillId="0" borderId="10" xfId="0" applyFont="1" applyBorder="1" applyAlignment="1">
      <alignment horizontal="center" vertical="center" wrapText="1" readingOrder="1"/>
    </xf>
    <xf numFmtId="14" fontId="33" fillId="0" borderId="10" xfId="0" applyNumberFormat="1" applyFont="1" applyBorder="1" applyAlignment="1">
      <alignment horizontal="center" vertical="center" wrapText="1" readingOrder="1"/>
    </xf>
    <xf numFmtId="174" fontId="33" fillId="0" borderId="10" xfId="0" applyNumberFormat="1" applyFont="1" applyBorder="1" applyAlignment="1">
      <alignment horizontal="center" vertical="center" wrapText="1" readingOrder="1"/>
    </xf>
    <xf numFmtId="0" fontId="34" fillId="0" borderId="7" xfId="0" applyFont="1" applyBorder="1" applyAlignment="1">
      <alignment horizontal="center" vertical="center" wrapText="1" readingOrder="1"/>
    </xf>
    <xf numFmtId="0" fontId="34" fillId="0" borderId="9" xfId="0" applyFont="1" applyBorder="1" applyAlignment="1">
      <alignment horizontal="center" vertical="center" wrapText="1" readingOrder="1"/>
    </xf>
    <xf numFmtId="0" fontId="30" fillId="0" borderId="20" xfId="0" applyFont="1" applyBorder="1" applyAlignment="1">
      <alignment horizontal="left" vertical="center" wrapText="1" readingOrder="1"/>
    </xf>
    <xf numFmtId="0" fontId="35" fillId="0" borderId="5" xfId="0" applyFont="1" applyBorder="1" applyAlignment="1">
      <alignment horizontal="center" vertical="center" wrapText="1" readingOrder="1"/>
    </xf>
    <xf numFmtId="0" fontId="21" fillId="0" borderId="9" xfId="0" applyFont="1" applyBorder="1" applyAlignment="1">
      <alignment horizontal="center" vertical="center" wrapText="1" readingOrder="1"/>
    </xf>
    <xf numFmtId="0" fontId="34" fillId="0" borderId="10" xfId="0" applyFont="1" applyBorder="1" applyAlignment="1">
      <alignment horizontal="center" vertical="center" wrapText="1" readingOrder="1"/>
    </xf>
    <xf numFmtId="0" fontId="17" fillId="0" borderId="9" xfId="0" applyFont="1" applyBorder="1" applyAlignment="1">
      <alignment horizontal="center" vertical="center" wrapText="1" readingOrder="1"/>
    </xf>
    <xf numFmtId="0" fontId="17" fillId="0" borderId="7" xfId="0" applyFont="1" applyBorder="1" applyAlignment="1">
      <alignment horizontal="center" vertical="center" wrapText="1" readingOrder="1"/>
    </xf>
    <xf numFmtId="0" fontId="15" fillId="0" borderId="7" xfId="0" applyFont="1" applyBorder="1" applyAlignment="1">
      <alignment horizontal="center" vertical="center" wrapText="1" readingOrder="1"/>
    </xf>
    <xf numFmtId="0" fontId="15" fillId="0" borderId="10" xfId="0" applyFont="1" applyBorder="1" applyAlignment="1">
      <alignment horizontal="center" vertical="center" wrapText="1" readingOrder="1"/>
    </xf>
    <xf numFmtId="0" fontId="15" fillId="2" borderId="7" xfId="0" applyFont="1" applyFill="1" applyBorder="1" applyAlignment="1">
      <alignment horizontal="center" vertical="center" wrapText="1" readingOrder="1"/>
    </xf>
    <xf numFmtId="0" fontId="15" fillId="2" borderId="13" xfId="0" applyFont="1" applyFill="1" applyBorder="1" applyAlignment="1">
      <alignment horizontal="center" vertical="center" wrapText="1" readingOrder="1"/>
    </xf>
    <xf numFmtId="0" fontId="15" fillId="0" borderId="6" xfId="0" applyFont="1" applyBorder="1" applyAlignment="1">
      <alignment horizontal="center" vertical="center" wrapText="1" readingOrder="1"/>
    </xf>
    <xf numFmtId="0" fontId="15" fillId="0" borderId="9" xfId="0" applyFont="1" applyBorder="1" applyAlignment="1">
      <alignment horizontal="center" vertical="center" wrapText="1" readingOrder="1"/>
    </xf>
    <xf numFmtId="0" fontId="12" fillId="0" borderId="5" xfId="0" applyFont="1" applyBorder="1" applyAlignment="1">
      <alignment horizontal="left" vertical="top" wrapText="1" readingOrder="1"/>
    </xf>
    <xf numFmtId="0" fontId="14" fillId="0" borderId="8" xfId="0" applyFont="1" applyBorder="1" applyAlignment="1">
      <alignment horizontal="left" vertical="top" wrapText="1" readingOrder="1"/>
    </xf>
    <xf numFmtId="0" fontId="14" fillId="0" borderId="9" xfId="0" applyFont="1" applyBorder="1" applyAlignment="1">
      <alignment horizontal="center" vertical="top" wrapText="1" readingOrder="1"/>
    </xf>
    <xf numFmtId="49" fontId="12" fillId="0" borderId="8" xfId="0" applyNumberFormat="1" applyFont="1" applyBorder="1" applyAlignment="1">
      <alignment horizontal="left" vertical="top" wrapText="1" readingOrder="1"/>
    </xf>
    <xf numFmtId="0" fontId="12" fillId="0" borderId="0" xfId="0" applyFont="1" applyAlignment="1">
      <alignment horizontal="left" vertical="center" wrapText="1" readingOrder="1"/>
    </xf>
    <xf numFmtId="49" fontId="14" fillId="0" borderId="6" xfId="0" applyNumberFormat="1" applyFont="1" applyBorder="1" applyAlignment="1">
      <alignment horizontal="left" vertical="center" wrapText="1" readingOrder="1"/>
    </xf>
    <xf numFmtId="0" fontId="12" fillId="0" borderId="4" xfId="0" applyFont="1" applyBorder="1" applyAlignment="1">
      <alignment horizontal="left" vertical="center" wrapText="1" readingOrder="1"/>
    </xf>
    <xf numFmtId="14" fontId="14" fillId="0" borderId="7" xfId="0" applyNumberFormat="1" applyFont="1" applyBorder="1" applyAlignment="1">
      <alignment horizontal="left" vertical="center" wrapText="1" readingOrder="1"/>
    </xf>
    <xf numFmtId="0" fontId="12" fillId="0" borderId="4" xfId="0" applyFont="1" applyBorder="1" applyAlignment="1">
      <alignment horizontal="right" vertical="center" wrapText="1" readingOrder="1"/>
    </xf>
    <xf numFmtId="49" fontId="14" fillId="0" borderId="7" xfId="0" applyNumberFormat="1" applyFont="1" applyBorder="1" applyAlignment="1">
      <alignment horizontal="left" vertical="center" wrapText="1" readingOrder="1"/>
    </xf>
    <xf numFmtId="0" fontId="11" fillId="0" borderId="0" xfId="0" applyFont="1" applyAlignment="1">
      <alignment horizontal="center" vertical="center" wrapText="1" readingOrder="1"/>
    </xf>
    <xf numFmtId="0" fontId="12" fillId="0" borderId="0" xfId="0" applyFont="1" applyAlignment="1">
      <alignment horizontal="center" vertical="center" wrapText="1" readingOrder="1"/>
    </xf>
    <xf numFmtId="0" fontId="22" fillId="0" borderId="4" xfId="0" applyFont="1" applyBorder="1" applyAlignment="1">
      <alignment horizontal="center" vertical="center" wrapText="1" readingOrder="1"/>
    </xf>
    <xf numFmtId="0" fontId="17" fillId="0" borderId="21" xfId="0" applyFont="1" applyBorder="1" applyAlignment="1">
      <alignment horizontal="left" vertical="center" wrapText="1" readingOrder="1"/>
    </xf>
    <xf numFmtId="0" fontId="17" fillId="0" borderId="4" xfId="0" applyFont="1" applyBorder="1" applyAlignment="1">
      <alignment horizontal="left" vertical="center" wrapText="1" readingOrder="1"/>
    </xf>
    <xf numFmtId="0" fontId="16" fillId="0" borderId="9" xfId="0" applyFont="1" applyBorder="1" applyAlignment="1">
      <alignment horizontal="right" vertical="center" wrapText="1" readingOrder="1"/>
    </xf>
    <xf numFmtId="0" fontId="17" fillId="0" borderId="12" xfId="0" applyFont="1" applyBorder="1" applyAlignment="1">
      <alignment horizontal="left" vertical="center" wrapText="1" readingOrder="1"/>
    </xf>
    <xf numFmtId="0" fontId="17" fillId="0" borderId="9" xfId="0" applyFont="1" applyBorder="1" applyAlignment="1">
      <alignment horizontal="left" vertical="center" wrapText="1" readingOrder="1"/>
    </xf>
    <xf numFmtId="0" fontId="17" fillId="0" borderId="14" xfId="0" applyFont="1" applyBorder="1" applyAlignment="1">
      <alignment horizontal="left" vertical="center" wrapText="1" readingOrder="1"/>
    </xf>
    <xf numFmtId="4" fontId="17" fillId="0" borderId="9" xfId="0" applyNumberFormat="1" applyFont="1" applyBorder="1" applyAlignment="1">
      <alignment horizontal="left" vertical="center" wrapText="1" readingOrder="1"/>
    </xf>
    <xf numFmtId="170" fontId="17" fillId="0" borderId="9" xfId="0" applyNumberFormat="1" applyFont="1" applyBorder="1" applyAlignment="1">
      <alignment horizontal="left" vertical="center" wrapText="1" readingOrder="1"/>
    </xf>
    <xf numFmtId="0" fontId="84" fillId="0" borderId="14" xfId="0" applyFont="1" applyBorder="1" applyAlignment="1">
      <alignment wrapText="1" readingOrder="1"/>
    </xf>
    <xf numFmtId="0" fontId="84" fillId="0" borderId="9" xfId="0" applyFont="1" applyBorder="1" applyAlignment="1">
      <alignment wrapText="1" readingOrder="1"/>
    </xf>
    <xf numFmtId="0" fontId="81" fillId="0" borderId="14" xfId="0" applyFont="1" applyBorder="1" applyAlignment="1">
      <alignment wrapText="1" readingOrder="1"/>
    </xf>
    <xf numFmtId="0" fontId="81" fillId="0" borderId="9" xfId="0" applyFont="1" applyBorder="1" applyAlignment="1">
      <alignment wrapText="1" readingOrder="1"/>
    </xf>
    <xf numFmtId="0" fontId="80" fillId="0" borderId="0" xfId="0" applyFont="1" applyAlignment="1">
      <alignment wrapText="1" readingOrder="1"/>
    </xf>
    <xf numFmtId="0" fontId="80" fillId="0" borderId="12" xfId="0" applyFont="1" applyBorder="1" applyAlignment="1">
      <alignment wrapText="1" readingOrder="1"/>
    </xf>
    <xf numFmtId="0" fontId="80" fillId="0" borderId="14" xfId="0" applyFont="1" applyBorder="1" applyAlignment="1">
      <alignment wrapText="1" readingOrder="1"/>
    </xf>
    <xf numFmtId="0" fontId="81" fillId="0" borderId="0" xfId="0" applyFont="1" applyAlignment="1">
      <alignment wrapText="1" readingOrder="1"/>
    </xf>
    <xf numFmtId="0" fontId="82" fillId="0" borderId="14" xfId="0" applyFont="1" applyBorder="1" applyAlignment="1">
      <alignment wrapText="1" readingOrder="1"/>
    </xf>
    <xf numFmtId="0" fontId="82" fillId="0" borderId="9" xfId="0" applyFont="1" applyBorder="1" applyAlignment="1">
      <alignment wrapText="1" readingOrder="1"/>
    </xf>
    <xf numFmtId="0" fontId="84" fillId="0" borderId="4" xfId="0" applyFont="1" applyBorder="1" applyAlignment="1">
      <alignment wrapText="1" readingOrder="1"/>
    </xf>
    <xf numFmtId="0" fontId="84" fillId="0" borderId="7" xfId="0" applyFont="1" applyBorder="1" applyAlignment="1">
      <alignment wrapText="1" readingOrder="1"/>
    </xf>
    <xf numFmtId="0" fontId="17" fillId="0" borderId="0" xfId="0" applyFont="1" applyAlignment="1">
      <alignment horizontal="center" vertical="center" wrapText="1" readingOrder="1"/>
    </xf>
    <xf numFmtId="0" fontId="21" fillId="0" borderId="0" xfId="0" applyFont="1" applyAlignment="1">
      <alignment horizontal="center" vertical="center" wrapText="1" readingOrder="1"/>
    </xf>
    <xf numFmtId="0" fontId="23" fillId="0" borderId="0" xfId="0" applyFont="1" applyAlignment="1">
      <alignment horizontal="center" vertical="center" wrapText="1" readingOrder="1"/>
    </xf>
    <xf numFmtId="0" fontId="86" fillId="0" borderId="14" xfId="0" applyFont="1" applyBorder="1" applyAlignment="1">
      <alignment wrapText="1" readingOrder="1"/>
    </xf>
    <xf numFmtId="0" fontId="31" fillId="0" borderId="0" xfId="0" applyFont="1" applyAlignment="1">
      <alignment horizontal="center" vertical="center" wrapText="1" readingOrder="1"/>
    </xf>
    <xf numFmtId="0" fontId="17" fillId="0" borderId="5" xfId="0" applyFont="1" applyBorder="1" applyAlignment="1">
      <alignment horizontal="center" vertical="center" wrapText="1" readingOrder="1"/>
    </xf>
    <xf numFmtId="0" fontId="34" fillId="0" borderId="5" xfId="0" applyFont="1" applyBorder="1" applyAlignment="1">
      <alignment horizontal="left" vertical="center" wrapText="1" readingOrder="1"/>
    </xf>
    <xf numFmtId="0" fontId="21" fillId="0" borderId="3" xfId="0" applyFont="1" applyBorder="1" applyAlignment="1">
      <alignment horizontal="center" vertical="top" wrapText="1" readingOrder="1"/>
    </xf>
    <xf numFmtId="0" fontId="21" fillId="0" borderId="8" xfId="0" applyFont="1" applyBorder="1" applyAlignment="1">
      <alignment horizontal="left" vertical="center" wrapText="1" readingOrder="1"/>
    </xf>
    <xf numFmtId="0" fontId="2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20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left"/>
    </xf>
    <xf numFmtId="0" fontId="27" fillId="0" borderId="1" xfId="0" applyFont="1" applyBorder="1" applyAlignment="1">
      <alignment horizontal="center"/>
    </xf>
    <xf numFmtId="0" fontId="26" fillId="0" borderId="1" xfId="0" applyFont="1" applyBorder="1" applyAlignment="1">
      <alignment horizontal="left" wrapText="1"/>
    </xf>
    <xf numFmtId="0" fontId="20" fillId="0" borderId="1" xfId="0" applyFont="1" applyBorder="1" applyAlignment="1">
      <alignment horizontal="left" vertical="center" wrapText="1"/>
    </xf>
    <xf numFmtId="0" fontId="26" fillId="0" borderId="17" xfId="0" applyFont="1" applyBorder="1" applyAlignment="1">
      <alignment horizontal="left"/>
    </xf>
    <xf numFmtId="0" fontId="28" fillId="0" borderId="17" xfId="0" applyFont="1" applyBorder="1" applyAlignment="1">
      <alignment horizontal="left"/>
    </xf>
    <xf numFmtId="0" fontId="26" fillId="0" borderId="3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51" fillId="0" borderId="0" xfId="0" applyFont="1" applyAlignment="1">
      <alignment horizontal="center" vertical="center" wrapText="1" readingOrder="1"/>
    </xf>
    <xf numFmtId="0" fontId="53" fillId="0" borderId="0" xfId="0" applyFont="1" applyAlignment="1">
      <alignment horizontal="center" vertical="center" wrapText="1" readingOrder="1"/>
    </xf>
    <xf numFmtId="0" fontId="54" fillId="0" borderId="4" xfId="0" applyFont="1" applyBorder="1" applyAlignment="1">
      <alignment horizontal="center" vertical="center" wrapText="1" readingOrder="1"/>
    </xf>
    <xf numFmtId="49" fontId="53" fillId="0" borderId="8" xfId="0" applyNumberFormat="1" applyFont="1" applyBorder="1" applyAlignment="1">
      <alignment horizontal="left" vertical="top" wrapText="1" readingOrder="1"/>
    </xf>
    <xf numFmtId="0" fontId="53" fillId="0" borderId="7" xfId="0" applyFont="1" applyBorder="1" applyAlignment="1">
      <alignment horizontal="left" vertical="center" wrapText="1" readingOrder="1"/>
    </xf>
    <xf numFmtId="49" fontId="55" fillId="0" borderId="7" xfId="0" applyNumberFormat="1" applyFont="1" applyBorder="1" applyAlignment="1">
      <alignment horizontal="left" vertical="center" wrapText="1" readingOrder="1"/>
    </xf>
    <xf numFmtId="0" fontId="53" fillId="0" borderId="0" xfId="0" applyFont="1" applyAlignment="1">
      <alignment horizontal="left" vertical="center" wrapText="1" readingOrder="1"/>
    </xf>
    <xf numFmtId="49" fontId="55" fillId="0" borderId="6" xfId="0" applyNumberFormat="1" applyFont="1" applyBorder="1" applyAlignment="1">
      <alignment horizontal="left" vertical="center" wrapText="1" readingOrder="1"/>
    </xf>
    <xf numFmtId="0" fontId="53" fillId="0" borderId="4" xfId="0" applyFont="1" applyBorder="1" applyAlignment="1">
      <alignment horizontal="left" vertical="center" wrapText="1" readingOrder="1"/>
    </xf>
    <xf numFmtId="14" fontId="55" fillId="0" borderId="7" xfId="0" applyNumberFormat="1" applyFont="1" applyBorder="1" applyAlignment="1">
      <alignment horizontal="left" vertical="center" wrapText="1" readingOrder="1"/>
    </xf>
    <xf numFmtId="0" fontId="53" fillId="0" borderId="4" xfId="0" applyFont="1" applyBorder="1" applyAlignment="1">
      <alignment horizontal="right" vertical="center" wrapText="1" readingOrder="1"/>
    </xf>
    <xf numFmtId="0" fontId="53" fillId="0" borderId="5" xfId="0" applyFont="1" applyBorder="1" applyAlignment="1">
      <alignment horizontal="left" vertical="top" wrapText="1" readingOrder="1"/>
    </xf>
    <xf numFmtId="0" fontId="55" fillId="0" borderId="8" xfId="0" applyFont="1" applyBorder="1" applyAlignment="1">
      <alignment horizontal="left" vertical="top" wrapText="1" readingOrder="1"/>
    </xf>
    <xf numFmtId="0" fontId="55" fillId="0" borderId="9" xfId="0" applyFont="1" applyBorder="1" applyAlignment="1">
      <alignment horizontal="center" vertical="top" wrapText="1" readingOrder="1"/>
    </xf>
    <xf numFmtId="0" fontId="53" fillId="0" borderId="6" xfId="0" applyFont="1" applyBorder="1" applyAlignment="1">
      <alignment horizontal="left" vertical="center" wrapText="1" readingOrder="1"/>
    </xf>
    <xf numFmtId="0" fontId="56" fillId="0" borderId="7" xfId="0" applyFont="1" applyBorder="1" applyAlignment="1">
      <alignment horizontal="center" vertical="center" wrapText="1" readingOrder="1"/>
    </xf>
    <xf numFmtId="0" fontId="56" fillId="0" borderId="10" xfId="0" applyFont="1" applyBorder="1" applyAlignment="1">
      <alignment horizontal="center" vertical="center" wrapText="1" readingOrder="1"/>
    </xf>
    <xf numFmtId="0" fontId="56" fillId="2" borderId="7" xfId="0" applyFont="1" applyFill="1" applyBorder="1" applyAlignment="1">
      <alignment horizontal="center" vertical="center" wrapText="1" readingOrder="1"/>
    </xf>
    <xf numFmtId="0" fontId="58" fillId="0" borderId="12" xfId="0" applyFont="1" applyBorder="1" applyAlignment="1">
      <alignment horizontal="left" vertical="center" wrapText="1" readingOrder="1"/>
    </xf>
    <xf numFmtId="171" fontId="58" fillId="0" borderId="5" xfId="0" applyNumberFormat="1" applyFont="1" applyBorder="1" applyAlignment="1">
      <alignment horizontal="left" vertical="center" wrapText="1" readingOrder="1"/>
    </xf>
    <xf numFmtId="171" fontId="58" fillId="0" borderId="9" xfId="0" applyNumberFormat="1" applyFont="1" applyBorder="1" applyAlignment="1">
      <alignment horizontal="left" vertical="center" wrapText="1" readingOrder="1"/>
    </xf>
    <xf numFmtId="168" fontId="58" fillId="0" borderId="5" xfId="0" applyNumberFormat="1" applyFont="1" applyBorder="1" applyAlignment="1">
      <alignment horizontal="left" vertical="center" wrapText="1" readingOrder="1"/>
    </xf>
    <xf numFmtId="168" fontId="58" fillId="0" borderId="9" xfId="0" applyNumberFormat="1" applyFont="1" applyBorder="1" applyAlignment="1">
      <alignment horizontal="left" vertical="center" wrapText="1" readingOrder="1"/>
    </xf>
    <xf numFmtId="169" fontId="58" fillId="0" borderId="5" xfId="0" applyNumberFormat="1" applyFont="1" applyBorder="1" applyAlignment="1">
      <alignment horizontal="left" vertical="center" wrapText="1" readingOrder="1"/>
    </xf>
    <xf numFmtId="169" fontId="58" fillId="0" borderId="9" xfId="0" applyNumberFormat="1" applyFont="1" applyBorder="1" applyAlignment="1">
      <alignment horizontal="left" vertical="center" wrapText="1" readingOrder="1"/>
    </xf>
    <xf numFmtId="170" fontId="58" fillId="0" borderId="5" xfId="0" applyNumberFormat="1" applyFont="1" applyBorder="1" applyAlignment="1">
      <alignment horizontal="left" vertical="center" wrapText="1" readingOrder="1"/>
    </xf>
    <xf numFmtId="170" fontId="58" fillId="0" borderId="9" xfId="0" applyNumberFormat="1" applyFont="1" applyBorder="1" applyAlignment="1">
      <alignment horizontal="left" vertical="center" wrapText="1" readingOrder="1"/>
    </xf>
    <xf numFmtId="49" fontId="76" fillId="0" borderId="31" xfId="0" applyNumberFormat="1" applyFont="1" applyBorder="1" applyAlignment="1">
      <alignment horizontal="center" vertical="center" wrapText="1" readingOrder="1"/>
    </xf>
    <xf numFmtId="49" fontId="76" fillId="0" borderId="0" xfId="0" applyNumberFormat="1" applyFont="1" applyAlignment="1">
      <alignment horizontal="center" vertical="center" wrapText="1" readingOrder="1"/>
    </xf>
    <xf numFmtId="49" fontId="76" fillId="0" borderId="6" xfId="0" applyNumberFormat="1" applyFont="1" applyBorder="1" applyAlignment="1">
      <alignment horizontal="center" vertical="center" wrapText="1" readingOrder="1"/>
    </xf>
    <xf numFmtId="0" fontId="76" fillId="0" borderId="15" xfId="0" applyFont="1" applyBorder="1" applyAlignment="1">
      <alignment horizontal="center" vertical="center" wrapText="1" readingOrder="1"/>
    </xf>
    <xf numFmtId="0" fontId="76" fillId="0" borderId="17" xfId="0" applyFont="1" applyBorder="1" applyAlignment="1">
      <alignment horizontal="center" vertical="center" wrapText="1" readingOrder="1"/>
    </xf>
    <xf numFmtId="0" fontId="76" fillId="0" borderId="16" xfId="0" applyFont="1" applyBorder="1" applyAlignment="1">
      <alignment horizontal="center" vertical="center" wrapText="1" readingOrder="1"/>
    </xf>
    <xf numFmtId="0" fontId="77" fillId="0" borderId="28" xfId="0" applyFont="1" applyBorder="1" applyAlignment="1">
      <alignment horizontal="center" vertical="top" wrapText="1" readingOrder="1"/>
    </xf>
    <xf numFmtId="0" fontId="77" fillId="0" borderId="29" xfId="0" applyFont="1" applyBorder="1" applyAlignment="1">
      <alignment horizontal="center" vertical="top" wrapText="1" readingOrder="1"/>
    </xf>
    <xf numFmtId="0" fontId="77" fillId="0" borderId="30" xfId="0" applyFont="1" applyBorder="1" applyAlignment="1">
      <alignment horizontal="center" vertical="top" wrapText="1" readingOrder="1"/>
    </xf>
    <xf numFmtId="0" fontId="13" fillId="0" borderId="4" xfId="0" applyFont="1" applyBorder="1" applyAlignment="1">
      <alignment horizontal="center" vertical="center" wrapText="1" readingOrder="1"/>
    </xf>
    <xf numFmtId="0" fontId="17" fillId="0" borderId="10" xfId="0" applyFont="1" applyBorder="1" applyAlignment="1">
      <alignment horizontal="left" vertical="center" wrapText="1" readingOrder="1"/>
    </xf>
    <xf numFmtId="167" fontId="17" fillId="0" borderId="10" xfId="0" applyNumberFormat="1" applyFont="1" applyBorder="1" applyAlignment="1">
      <alignment horizontal="left" vertical="center" wrapText="1" readingOrder="1"/>
    </xf>
    <xf numFmtId="166" fontId="17" fillId="0" borderId="10" xfId="0" applyNumberFormat="1" applyFont="1" applyBorder="1" applyAlignment="1">
      <alignment horizontal="left" vertical="center" wrapText="1" readingOrder="1"/>
    </xf>
    <xf numFmtId="0" fontId="15" fillId="2" borderId="10" xfId="0" applyFont="1" applyFill="1" applyBorder="1" applyAlignment="1">
      <alignment horizontal="center" vertical="center" wrapText="1" readingOrder="1"/>
    </xf>
    <xf numFmtId="0" fontId="15" fillId="2" borderId="21" xfId="0" applyFont="1" applyFill="1" applyBorder="1" applyAlignment="1">
      <alignment horizontal="center" vertical="center" wrapText="1" readingOrder="1"/>
    </xf>
    <xf numFmtId="49" fontId="12" fillId="0" borderId="6" xfId="0" applyNumberFormat="1" applyFont="1" applyBorder="1" applyAlignment="1">
      <alignment horizontal="left" vertical="center" wrapText="1" readingOrder="1"/>
    </xf>
    <xf numFmtId="14" fontId="12" fillId="0" borderId="7" xfId="0" applyNumberFormat="1" applyFont="1" applyBorder="1" applyAlignment="1">
      <alignment horizontal="left" vertical="center" wrapText="1" readingOrder="1"/>
    </xf>
    <xf numFmtId="0" fontId="14" fillId="2" borderId="9" xfId="0" applyFont="1" applyFill="1" applyBorder="1" applyAlignment="1">
      <alignment horizontal="center" vertical="top" wrapText="1" readingOrder="1"/>
    </xf>
    <xf numFmtId="0" fontId="17" fillId="0" borderId="21" xfId="0" applyFont="1" applyFill="1" applyBorder="1" applyAlignment="1">
      <alignment wrapText="1" readingOrder="1"/>
    </xf>
    <xf numFmtId="0" fontId="17" fillId="0" borderId="4" xfId="0" applyFont="1" applyFill="1" applyBorder="1" applyAlignment="1">
      <alignment wrapText="1" readingOrder="1"/>
    </xf>
    <xf numFmtId="0" fontId="17" fillId="0" borderId="7" xfId="0" applyFont="1" applyFill="1" applyBorder="1" applyAlignment="1">
      <alignment wrapText="1" readingOrder="1"/>
    </xf>
    <xf numFmtId="0" fontId="17" fillId="0" borderId="21" xfId="0" applyFont="1" applyBorder="1" applyAlignment="1">
      <alignment wrapText="1" readingOrder="1"/>
    </xf>
    <xf numFmtId="49" fontId="8" fillId="0" borderId="0" xfId="0" applyNumberFormat="1" applyFont="1" applyAlignment="1" applyProtection="1">
      <alignment horizontal="left" vertical="center" wrapText="1" readingOrder="1"/>
      <protection locked="0" hidden="1"/>
    </xf>
    <xf numFmtId="49" fontId="8" fillId="0" borderId="0" xfId="0" applyNumberFormat="1" applyFont="1" applyAlignment="1">
      <alignment horizontal="left" vertical="center" wrapText="1" readingOrder="1"/>
    </xf>
    <xf numFmtId="49" fontId="8" fillId="0" borderId="3" xfId="0" applyNumberFormat="1" applyFont="1" applyBorder="1" applyAlignment="1">
      <alignment horizontal="left" vertical="center" wrapText="1" readingOrder="1"/>
    </xf>
  </cellXfs>
  <cellStyles count="3">
    <cellStyle name="Bình thường" xfId="0" builtinId="0"/>
    <cellStyle name="Dấu phẩy" xfId="1" builtinId="3"/>
    <cellStyle name="Phần trăm" xfId="2" builtinId="5"/>
  </cellStyles>
  <dxfs count="210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  <numFmt numFmtId="174" formatCode="##&quot;x&quot;##&quot;x&quot;##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charset val="163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Times New Roman"/>
        <family val="1"/>
        <charset val="163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scheme val="none"/>
      </font>
      <numFmt numFmtId="184" formatCode="_(* #,##0.00_);_(* \(#,##0.00\);_(* &quot;-&quot;_);_(@_)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scheme val="none"/>
      </font>
      <numFmt numFmtId="184" formatCode="_(* #,##0.00_);_(* \(#,##0.00\);_(* &quot;-&quot;_);_(@_)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rgb="FF00000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charset val="163"/>
        <scheme val="minor"/>
      </font>
      <numFmt numFmtId="184" formatCode="_(* #,##0.00_);_(* \(#,##0.00\);_(* &quot;-&quot;_);_(@_)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charset val="163"/>
        <scheme val="minor"/>
      </font>
      <numFmt numFmtId="184" formatCode="_(* #,##0.00_);_(* \(#,##0.00\);_(* &quot;-&quot;_);_(@_)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charset val="163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Calibri"/>
        <family val="2"/>
        <charset val="163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right" vertical="center" textRotation="0" wrapText="1" indent="0" justifyLastLine="0" shrinkToFit="0" readingOrder="1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numFmt numFmtId="183" formatCode="#,##0&quot;gr&quot;"/>
      <alignment horizontal="left" vertical="center" textRotation="0" wrapText="1" indent="0" justifyLastLine="0" shrinkToFit="0" readingOrder="1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left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left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numFmt numFmtId="164" formatCode="_(* #,##0_);_(* \(#,##0\);_(* &quot;-&quot;_);_(@_)"/>
      <alignment horizontal="center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center" vertical="center" textRotation="0" wrapText="1" indent="0" justifyLastLine="0" shrinkToFit="0" readingOrder="1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right" vertical="center" textRotation="0" wrapText="1" indent="0" justifyLastLine="0" shrinkToFit="0" readingOrder="1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numFmt numFmtId="183" formatCode="#,##0&quot;gr&quot;"/>
      <alignment horizontal="left" vertical="center" textRotation="0" wrapText="1" indent="0" justifyLastLine="0" shrinkToFit="0" readingOrder="1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left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left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numFmt numFmtId="164" formatCode="_(* #,##0_);_(* \(#,##0\);_(* &quot;-&quot;_);_(@_)"/>
      <alignment horizontal="center" vertical="center" textRotation="0" wrapText="1" indent="0" justifyLastLine="0" shrinkToFit="0" readingOrder="1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theme="1"/>
        <name val="Times New Roman"/>
        <family val="1"/>
        <charset val="163"/>
        <scheme val="none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Times New Roman"/>
        <family val="1"/>
        <charset val="163"/>
        <scheme val="none"/>
      </font>
      <alignment horizontal="center" vertical="center" textRotation="0" wrapText="1" indent="0" justifyLastLine="0" shrinkToFit="0" readingOrder="1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0</xdr:colOff>
      <xdr:row>0</xdr:row>
      <xdr:rowOff>1162050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9570" y="0"/>
          <a:ext cx="119507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5</xdr:col>
      <xdr:colOff>0</xdr:colOff>
      <xdr:row>0</xdr:row>
      <xdr:rowOff>1162050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9570" y="0"/>
          <a:ext cx="1195070" cy="1162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</xdr:rowOff>
    </xdr:from>
    <xdr:to>
      <xdr:col>10</xdr:col>
      <xdr:colOff>809625</xdr:colOff>
      <xdr:row>9</xdr:row>
      <xdr:rowOff>9525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CxnSpPr/>
      </xdr:nvCxnSpPr>
      <xdr:spPr>
        <a:xfrm>
          <a:off x="0" y="1800225"/>
          <a:ext cx="7138670" cy="0"/>
        </a:xfrm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</xdr:rowOff>
    </xdr:from>
    <xdr:to>
      <xdr:col>9</xdr:col>
      <xdr:colOff>800100</xdr:colOff>
      <xdr:row>9</xdr:row>
      <xdr:rowOff>9525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CxnSpPr/>
      </xdr:nvCxnSpPr>
      <xdr:spPr>
        <a:xfrm>
          <a:off x="0" y="2501265"/>
          <a:ext cx="7344410" cy="0"/>
        </a:xfrm>
        <a:prstGeom prst="line">
          <a:avLst/>
        </a:prstGeom>
        <a:ln w="9525" algn="in">
          <a:solidFill>
            <a:srgbClr val="000000"/>
          </a:solidFill>
        </a:ln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457200</xdr:colOff>
      <xdr:row>20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1F097-2CCA-BDCA-5E70-746C9FAE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355282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64622532-2E31-4080-B4B8-871C413C99CC}">
    <nsvFilter filterId="{00000000-0001-0000-0400-000000000000}" ref="A9:F105" tableId="0">
      <sortRules>
        <sortRule colId="4">
          <sortCondition descending="1" ref="E9:E105"/>
        </sortRule>
      </sortRules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E5CC74-BDB2-4D94-8A77-0643CA506367}" name="Table2" displayName="Table2" ref="A4:J1013" totalsRowShown="0" headerRowDxfId="85" headerRowBorderDxfId="83" tableBorderDxfId="84">
  <autoFilter ref="A4:J1013" xr:uid="{00000000-0009-0000-0000-000003000000}">
    <filterColumn colId="4">
      <filters>
        <filter val="Bột matcha Tam Đường 100 gr"/>
        <filter val="(NonBlanks)"/>
      </filters>
    </filterColumn>
  </autoFilter>
  <sortState xmlns:xlrd2="http://schemas.microsoft.com/office/spreadsheetml/2017/richdata2" ref="A5:J14">
    <sortCondition ref="E4:E14"/>
  </sortState>
  <tableColumns count="10">
    <tableColumn id="1" xr3:uid="{A86A69BC-0FD9-4D55-B59E-ABA27D1DE330}" name="STT" dataDxfId="82"/>
    <tableColumn id="2" xr3:uid="{EB23F718-C4F0-48D9-B0A4-9BCAA7E2E2A8}" name="Mã KH" dataDxfId="81"/>
    <tableColumn id="3" xr3:uid="{4F7CAA4B-35D4-4495-8D81-EFEB97C8477B}" name="Tên khách hàng" dataDxfId="80"/>
    <tableColumn id="4" xr3:uid="{B89F80F1-6944-4124-9965-8C7E3F2F41BA}" name="Mã SP" dataDxfId="79">
      <calculatedColumnFormula array="1">LOOKUP(1,1/(E5=DSSP!$E$2:$E$823),DSSP!$A$2:$A$823)</calculatedColumnFormula>
    </tableColumn>
    <tableColumn id="5" xr3:uid="{C0071EB3-910E-45AF-BBDC-198B47E52EB8}" name="Tên VN" dataDxfId="78"/>
    <tableColumn id="6" xr3:uid="{2BB5DDAE-29BB-4966-8BF5-0A2552A52418}" name="Tên Tiếng Anh" dataDxfId="77"/>
    <tableColumn id="7" xr3:uid="{4485F0A1-5C39-48FA-96E1-C684FDC9172C}" name="Quy cách" dataDxfId="76"/>
    <tableColumn id="8" xr3:uid="{C38E4918-87C1-4B0C-8DA0-1FF47B39EBAA}" name="Net weight (kg)" dataDxfId="75"/>
    <tableColumn id="9" xr3:uid="{A2C2F2CC-6014-4DF0-ADDA-5090741C0E3A}" name="PCS Order (old)" dataDxfId="74"/>
    <tableColumn id="10" xr3:uid="{C73E4CEF-4747-493C-8DE4-2F693606C9C4}" name="PCS Order (new)" dataDxfId="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97CA2D-D867-4E2A-8203-8459ABD3774E}" name="Table24" displayName="Table24" ref="A4:J851" totalsRowShown="0" headerRowDxfId="70" headerRowBorderDxfId="68" tableBorderDxfId="69">
  <autoFilter ref="A4:J851" xr:uid="{6497CA2D-D867-4E2A-8203-8459ABD3774E}"/>
  <tableColumns count="10">
    <tableColumn id="1" xr3:uid="{54BFE016-349D-4970-9023-D5077B734C9D}" name="STT" dataDxfId="67"/>
    <tableColumn id="2" xr3:uid="{7DF0336A-801A-428B-8B5C-63CF4FAFE134}" name="Mã KH" dataDxfId="66"/>
    <tableColumn id="3" xr3:uid="{1CA19D59-B9B8-41DC-B1FA-72752562FCB1}" name="Tên khách hàng" dataDxfId="65"/>
    <tableColumn id="4" xr3:uid="{225E143F-541E-4B20-9AF7-57D79FDD9BBB}" name="Mã SP" dataDxfId="64"/>
    <tableColumn id="5" xr3:uid="{4B5AB2C3-8D55-473E-B5BB-107E4198CA63}" name="Tên VN" dataDxfId="63"/>
    <tableColumn id="6" xr3:uid="{C34E7062-3ECD-47BC-9BD6-26F860540838}" name="Tên Tiếng Anh" dataDxfId="62"/>
    <tableColumn id="7" xr3:uid="{D616EDFB-12A7-442B-B7D9-804390969CFB}" name="Quy cách" dataDxfId="61"/>
    <tableColumn id="8" xr3:uid="{6F726D4A-DFE4-4F8B-AE13-E04AECD4B6C2}" name="Net weight (kg)" dataDxfId="60"/>
    <tableColumn id="9" xr3:uid="{906FD624-A244-42BE-AF23-ADE145BC4B8E}" name="PCS Order (old)" dataDxfId="59"/>
    <tableColumn id="10" xr3:uid="{7871A945-A8DB-4E1C-90A9-77646468EFE4}" name="PCS Order (new)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117A4F-7CA3-4525-98B7-364D31B28D03}" name="Table4" displayName="Table4" ref="A9:F98" totalsRowShown="0" headerRowDxfId="56" tableBorderDxfId="55">
  <autoFilter ref="A9:F98" xr:uid="{7E117A4F-7CA3-4525-98B7-364D31B28D03}"/>
  <sortState xmlns:xlrd2="http://schemas.microsoft.com/office/spreadsheetml/2017/richdata2" ref="A10:F98">
    <sortCondition descending="1" ref="E9:E98"/>
  </sortState>
  <tableColumns count="6">
    <tableColumn id="1" xr3:uid="{22E2EAF0-A883-4DE7-B4EE-D19E0307C68B}" name="STT" dataDxfId="54"/>
    <tableColumn id="2" xr3:uid="{50E55221-553E-4249-B3D8-D23A60F0B8F0}" name="Tên sản phẩm - kiểu đóng gói" dataDxfId="53"/>
    <tableColumn id="3" xr3:uid="{F100036F-BDA3-4124-8391-82F94FC2583D}" name="PCS" dataDxfId="52"/>
    <tableColumn id="4" xr3:uid="{80201CE6-64C2-4F26-B0F7-BD008C997620}" name="SL tinh chế" dataDxfId="51"/>
    <tableColumn id="5" xr3:uid="{CEDD31FB-AB51-4EA2-A2D6-307088E02861}" name="Mua ngoài" dataDxfId="50"/>
    <tableColumn id="6" xr3:uid="{BB3B7D8C-1FAC-44D4-8842-4517C7B85539}" name="Ghi chú" dataDxfId="4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403B82-9962-43B1-9488-94835C27DCBE}" name="Table1" displayName="Table1" ref="A9:F133" totalsRowShown="0" headerRowDxfId="37" tableBorderDxfId="36">
  <autoFilter ref="A9:F133" xr:uid="{7D403B82-9962-43B1-9488-94835C27DCBE}"/>
  <sortState xmlns:xlrd2="http://schemas.microsoft.com/office/spreadsheetml/2017/richdata2" ref="A10:F133">
    <sortCondition descending="1" ref="E9:E133"/>
  </sortState>
  <tableColumns count="6">
    <tableColumn id="1" xr3:uid="{76F374D9-F26B-4596-88B2-738944A54D1D}" name="STT" dataDxfId="35"/>
    <tableColumn id="2" xr3:uid="{86AC18E4-23C3-4FBD-9CC2-B3302750B23C}" name="Tên sản phẩm - kiểu đóng gói" dataDxfId="34"/>
    <tableColumn id="3" xr3:uid="{9DFA8B59-D60A-477F-8B5B-63D165D42734}" name="PCS" dataDxfId="33"/>
    <tableColumn id="4" xr3:uid="{A345E7D1-D03D-490A-8D51-454F0CD0C6EF}" name="SL tinh chế" dataDxfId="32"/>
    <tableColumn id="5" xr3:uid="{5AD977B5-3BF0-4157-99CE-074E1BC7DA9D}" name="Mua ngoài" dataDxfId="31"/>
    <tableColumn id="6" xr3:uid="{89BD1D9B-413C-4133-AE38-A87B39BC922D}" name="Ghi chú" dataDxfId="3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AD44A4-646D-4E07-A40B-69ACD3C28FC6}" name="Table5" displayName="Table5" ref="C3:L70" totalsRowShown="0" headerRowDxfId="29" dataDxfId="28" headerRowBorderDxfId="26" tableBorderDxfId="27">
  <autoFilter ref="C3:L70" xr:uid="{D7AD44A4-646D-4E07-A40B-69ACD3C28FC6}"/>
  <tableColumns count="10">
    <tableColumn id="1" xr3:uid="{025D1EA2-14EF-4CC7-BC3A-528381C0CD3D}" name="DS KHÁCH HÀNG" dataDxfId="25">
      <calculatedColumnFormula>IF(COUNTIFS($C$3:C3,$C$2)&lt;$M$2,$C$2,"")</calculatedColumnFormula>
    </tableColumn>
    <tableColumn id="2" xr3:uid="{B5637C54-40AC-4912-92DB-4702CF1221F9}" name="STT thùng của KH" dataDxfId="24">
      <calculatedColumnFormula array="1">IFERROR(INDEX(DSĐT!B:B,'PK LIST TỪNG NHÀ'!$B4,0),"")</calculatedColumnFormula>
    </tableColumn>
    <tableColumn id="3" xr3:uid="{085D6861-F777-4533-87DE-AB73377F1067}" name="Carton No" dataDxfId="23">
      <calculatedColumnFormula array="1">IFERROR(INDEX(DSĐT!C:C,'PK LIST TỪNG NHÀ'!$B4,0),"")</calculatedColumnFormula>
    </tableColumn>
    <tableColumn id="4" xr3:uid="{1A535A85-402E-43BD-80EF-1A6F76A26D70}" name="Carton Size" dataDxfId="22">
      <calculatedColumnFormula array="1">IFERROR(INDEX(DSĐT!D:D,'PK LIST TỪNG NHÀ'!$B4,0),"")</calculatedColumnFormula>
    </tableColumn>
    <tableColumn id="5" xr3:uid="{237EBACA-C657-4128-AAA6-F1556C975718}" name="Vietnamese name" dataDxfId="21">
      <calculatedColumnFormula array="1">IFERROR(INDEX(DSĐT!E:E,'PK LIST TỪNG NHÀ'!$B4,0),"")</calculatedColumnFormula>
    </tableColumn>
    <tableColumn id="6" xr3:uid="{07EED00D-0AD2-4951-BE0F-11001B52F55E}" name="English name" dataDxfId="20">
      <calculatedColumnFormula array="1">IFERROR(INDEX(DSĐT!F:F,'PK LIST TỪNG NHÀ'!$B4,0),"")</calculatedColumnFormula>
    </tableColumn>
    <tableColumn id="7" xr3:uid="{6411709E-FB4C-487C-9526-46B462CA059D}" name="Unit" dataDxfId="19">
      <calculatedColumnFormula array="1">IFERROR(INDEX(DSĐT!G:G,'PK LIST TỪNG NHÀ'!$B4,0),"")</calculatedColumnFormula>
    </tableColumn>
    <tableColumn id="8" xr3:uid="{BB3D9854-D355-46B2-A6CB-40C1E0C41B2E}" name="Packing" dataDxfId="18">
      <calculatedColumnFormula array="1">IFERROR(INDEX(DSĐT!H:H,'PK LIST TỪNG NHÀ'!$B4,0),"")</calculatedColumnFormula>
    </tableColumn>
    <tableColumn id="9" xr3:uid="{F543D9EA-3620-4A5B-9272-3F5BAB604D75}" name="PCS" dataDxfId="17">
      <calculatedColumnFormula array="1">IFERROR(INDEX(DSĐT!J:J,'PK LIST TỪNG NHÀ'!$B4,0),"")</calculatedColumnFormula>
    </tableColumn>
    <tableColumn id="10" xr3:uid="{0BA6BD81-EF03-4DDA-967A-5638C0E6B452}" name="N.W" dataDxfId="16">
      <calculatedColumnFormula array="1">IFERROR(INDEX(DSĐT!I:I,'PK LIST TỪNG NHÀ'!$B4,0),"")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89BB-59A6-43C3-ACCA-CA9D66740640}">
  <sheetPr>
    <tabColor rgb="FFFFC000"/>
  </sheetPr>
  <dimension ref="A2:B20"/>
  <sheetViews>
    <sheetView workbookViewId="0">
      <selection activeCell="A19" sqref="A19"/>
    </sheetView>
  </sheetViews>
  <sheetFormatPr defaultRowHeight="15"/>
  <cols>
    <col min="1" max="1" width="17.625" bestFit="1" customWidth="1"/>
  </cols>
  <sheetData>
    <row r="2" spans="1:2" ht="16.5">
      <c r="A2" s="122" t="s">
        <v>0</v>
      </c>
    </row>
    <row r="3" spans="1:2" ht="16.5">
      <c r="A3" s="16" t="s">
        <v>1</v>
      </c>
    </row>
    <row r="4" spans="1:2" ht="16.5">
      <c r="A4" s="16" t="s">
        <v>2</v>
      </c>
    </row>
    <row r="5" spans="1:2" ht="16.5">
      <c r="A5" s="16" t="s">
        <v>3</v>
      </c>
    </row>
    <row r="6" spans="1:2" ht="16.5">
      <c r="A6" s="16" t="s">
        <v>4</v>
      </c>
    </row>
    <row r="7" spans="1:2" ht="16.5">
      <c r="A7" s="16" t="s">
        <v>5</v>
      </c>
    </row>
    <row r="8" spans="1:2" ht="16.5">
      <c r="A8" s="16" t="s">
        <v>6</v>
      </c>
    </row>
    <row r="9" spans="1:2" ht="16.5">
      <c r="A9" s="16" t="s">
        <v>7</v>
      </c>
      <c r="B9" t="s">
        <v>8</v>
      </c>
    </row>
    <row r="10" spans="1:2" ht="16.5">
      <c r="A10" s="16" t="s">
        <v>9</v>
      </c>
      <c r="B10" t="s">
        <v>10</v>
      </c>
    </row>
    <row r="11" spans="1:2" ht="16.5">
      <c r="A11" s="16" t="s">
        <v>11</v>
      </c>
    </row>
    <row r="12" spans="1:2" ht="16.5">
      <c r="A12" s="283" t="s">
        <v>12</v>
      </c>
    </row>
    <row r="13" spans="1:2" ht="16.5">
      <c r="A13" s="16" t="s">
        <v>13</v>
      </c>
    </row>
    <row r="14" spans="1:2" ht="16.5">
      <c r="A14" s="16" t="s">
        <v>14</v>
      </c>
    </row>
    <row r="15" spans="1:2" ht="16.5">
      <c r="A15" s="16" t="s">
        <v>15</v>
      </c>
    </row>
    <row r="16" spans="1:2" ht="16.5">
      <c r="A16" s="16" t="s">
        <v>16</v>
      </c>
    </row>
    <row r="17" spans="1:1" ht="16.5">
      <c r="A17" s="16" t="s">
        <v>17</v>
      </c>
    </row>
    <row r="18" spans="1:1" ht="16.5">
      <c r="A18" s="16" t="s">
        <v>18</v>
      </c>
    </row>
    <row r="19" spans="1:1" ht="16.5">
      <c r="A19" s="281" t="s">
        <v>19</v>
      </c>
    </row>
    <row r="20" spans="1:1" ht="16.5">
      <c r="A20" s="282" t="s">
        <v>20</v>
      </c>
    </row>
  </sheetData>
  <conditionalFormatting sqref="A2:A19">
    <cfRule type="expression" dxfId="209" priority="1">
      <formula>$A2&lt;&gt;""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5C089-638D-484C-9F69-E68AC0009C8F}">
  <sheetPr>
    <tabColor theme="7" tint="0.39997558519241921"/>
  </sheetPr>
  <dimension ref="A1:P635"/>
  <sheetViews>
    <sheetView workbookViewId="0">
      <pane ySplit="1" topLeftCell="B602" activePane="bottomLeft" state="frozen"/>
      <selection pane="bottomLeft" activeCell="E604" sqref="E604"/>
    </sheetView>
  </sheetViews>
  <sheetFormatPr defaultColWidth="9.125" defaultRowHeight="15.75"/>
  <cols>
    <col min="1" max="1" width="10" style="83" customWidth="1"/>
    <col min="2" max="2" width="17.375" style="83" customWidth="1"/>
    <col min="3" max="3" width="9.125" style="301" bestFit="1" customWidth="1"/>
    <col min="4" max="4" width="16.875" style="83" customWidth="1"/>
    <col min="5" max="5" width="56.125" style="508" bestFit="1" customWidth="1"/>
    <col min="6" max="8" width="29.875" style="83" customWidth="1"/>
    <col min="9" max="9" width="39.625" style="83" customWidth="1"/>
    <col min="10" max="10" width="17.375" style="83" customWidth="1"/>
    <col min="11" max="11" width="21.75" style="83" customWidth="1"/>
    <col min="12" max="12" width="19.25" style="83" customWidth="1"/>
    <col min="13" max="13" width="9.375" style="83" customWidth="1"/>
    <col min="14" max="14" width="14.125" style="83" bestFit="1" customWidth="1"/>
    <col min="15" max="16384" width="9.125" style="83"/>
  </cols>
  <sheetData>
    <row r="1" spans="1:16">
      <c r="A1" s="143" t="s">
        <v>21</v>
      </c>
      <c r="B1" s="144" t="s">
        <v>22</v>
      </c>
      <c r="C1" s="296" t="s">
        <v>23</v>
      </c>
      <c r="D1" s="146" t="s">
        <v>24</v>
      </c>
      <c r="E1" s="508" t="s">
        <v>25</v>
      </c>
      <c r="F1" s="143" t="s">
        <v>26</v>
      </c>
      <c r="G1" s="145" t="s">
        <v>27</v>
      </c>
      <c r="H1" s="145" t="s">
        <v>28</v>
      </c>
      <c r="I1" s="144" t="s">
        <v>29</v>
      </c>
      <c r="J1" s="144" t="s">
        <v>30</v>
      </c>
      <c r="K1" s="144" t="s">
        <v>31</v>
      </c>
      <c r="L1" s="144" t="s">
        <v>32</v>
      </c>
      <c r="M1" s="144" t="s">
        <v>33</v>
      </c>
      <c r="N1" s="146" t="s">
        <v>34</v>
      </c>
    </row>
    <row r="2" spans="1:16">
      <c r="A2" s="141">
        <v>101</v>
      </c>
      <c r="B2" s="132" t="s">
        <v>35</v>
      </c>
      <c r="C2" s="297">
        <v>51712</v>
      </c>
      <c r="D2" s="142" t="s">
        <v>36</v>
      </c>
      <c r="E2" s="132" t="s">
        <v>37</v>
      </c>
      <c r="F2" s="141" t="s">
        <v>38</v>
      </c>
      <c r="G2" s="132" t="s">
        <v>39</v>
      </c>
      <c r="H2" s="132" t="s">
        <v>40</v>
      </c>
      <c r="I2" s="132" t="s">
        <v>41</v>
      </c>
      <c r="J2" s="132" t="s">
        <v>42</v>
      </c>
      <c r="K2" s="132">
        <v>11.15</v>
      </c>
      <c r="L2" s="132">
        <v>8936191287611</v>
      </c>
      <c r="M2" s="132" t="s">
        <v>43</v>
      </c>
      <c r="N2" s="142" t="s">
        <v>44</v>
      </c>
      <c r="P2" s="132">
        <v>8936191287611</v>
      </c>
    </row>
    <row r="3" spans="1:16">
      <c r="A3" s="141" t="s">
        <v>45</v>
      </c>
      <c r="B3" s="265" t="s">
        <v>46</v>
      </c>
      <c r="C3" s="297">
        <v>51711</v>
      </c>
      <c r="D3" s="142" t="s">
        <v>47</v>
      </c>
      <c r="E3" s="132" t="s">
        <v>48</v>
      </c>
      <c r="F3" s="141" t="s">
        <v>49</v>
      </c>
      <c r="G3" s="132" t="s">
        <v>39</v>
      </c>
      <c r="H3" s="132" t="s">
        <v>40</v>
      </c>
      <c r="I3" s="132" t="s">
        <v>41</v>
      </c>
      <c r="J3" s="132" t="s">
        <v>50</v>
      </c>
      <c r="K3" s="132">
        <v>11.15</v>
      </c>
      <c r="L3" s="132">
        <v>8936191287970</v>
      </c>
      <c r="M3" s="132" t="s">
        <v>51</v>
      </c>
      <c r="N3" s="142" t="s">
        <v>44</v>
      </c>
    </row>
    <row r="4" spans="1:16">
      <c r="A4" s="141" t="s">
        <v>45</v>
      </c>
      <c r="B4" s="132" t="s">
        <v>52</v>
      </c>
      <c r="C4" s="297" t="s">
        <v>53</v>
      </c>
      <c r="D4" s="142" t="s">
        <v>54</v>
      </c>
      <c r="E4" s="132" t="s">
        <v>55</v>
      </c>
      <c r="F4" s="141" t="s">
        <v>56</v>
      </c>
      <c r="G4" s="132" t="s">
        <v>39</v>
      </c>
      <c r="H4" s="132" t="s">
        <v>40</v>
      </c>
      <c r="I4" s="132" t="s">
        <v>41</v>
      </c>
      <c r="J4" s="132" t="s">
        <v>57</v>
      </c>
      <c r="K4" s="132">
        <v>11.15</v>
      </c>
      <c r="L4" s="132" t="s">
        <v>58</v>
      </c>
      <c r="M4" s="132" t="s">
        <v>59</v>
      </c>
      <c r="N4" s="142" t="s">
        <v>44</v>
      </c>
    </row>
    <row r="5" spans="1:16">
      <c r="A5" s="141" t="s">
        <v>60</v>
      </c>
      <c r="B5" s="132" t="s">
        <v>61</v>
      </c>
      <c r="C5" s="297" t="s">
        <v>62</v>
      </c>
      <c r="D5" s="142" t="s">
        <v>63</v>
      </c>
      <c r="E5" s="132" t="s">
        <v>64</v>
      </c>
      <c r="F5" s="141" t="s">
        <v>65</v>
      </c>
      <c r="G5" s="132" t="s">
        <v>66</v>
      </c>
      <c r="H5" s="132" t="s">
        <v>40</v>
      </c>
      <c r="I5" s="132" t="s">
        <v>67</v>
      </c>
      <c r="J5" s="132" t="s">
        <v>68</v>
      </c>
      <c r="K5" s="132">
        <v>17.98</v>
      </c>
      <c r="L5" s="132" t="s">
        <v>69</v>
      </c>
      <c r="M5" s="132" t="s">
        <v>60</v>
      </c>
      <c r="N5" s="142" t="s">
        <v>44</v>
      </c>
    </row>
    <row r="6" spans="1:16">
      <c r="A6" s="141" t="s">
        <v>70</v>
      </c>
      <c r="B6" s="132" t="s">
        <v>71</v>
      </c>
      <c r="C6" s="297" t="s">
        <v>72</v>
      </c>
      <c r="D6" s="142" t="s">
        <v>73</v>
      </c>
      <c r="E6" s="132" t="s">
        <v>74</v>
      </c>
      <c r="F6" s="141" t="s">
        <v>75</v>
      </c>
      <c r="G6" s="132" t="s">
        <v>76</v>
      </c>
      <c r="H6" s="132" t="s">
        <v>40</v>
      </c>
      <c r="I6" s="132" t="s">
        <v>67</v>
      </c>
      <c r="J6" s="132" t="s">
        <v>68</v>
      </c>
      <c r="K6" s="132">
        <v>17.98</v>
      </c>
      <c r="L6" s="132" t="s">
        <v>77</v>
      </c>
      <c r="M6" s="132" t="s">
        <v>70</v>
      </c>
      <c r="N6" s="142" t="s">
        <v>44</v>
      </c>
    </row>
    <row r="7" spans="1:16">
      <c r="A7" s="141" t="s">
        <v>78</v>
      </c>
      <c r="B7" s="132" t="s">
        <v>79</v>
      </c>
      <c r="C7" s="297" t="s">
        <v>80</v>
      </c>
      <c r="D7" s="142" t="s">
        <v>81</v>
      </c>
      <c r="E7" s="132" t="s">
        <v>82</v>
      </c>
      <c r="F7" s="141" t="s">
        <v>83</v>
      </c>
      <c r="G7" s="132" t="s">
        <v>84</v>
      </c>
      <c r="H7" s="132" t="s">
        <v>40</v>
      </c>
      <c r="I7" s="132" t="s">
        <v>67</v>
      </c>
      <c r="J7" s="132" t="s">
        <v>68</v>
      </c>
      <c r="K7" s="132">
        <v>17.04</v>
      </c>
      <c r="L7" s="132" t="s">
        <v>85</v>
      </c>
      <c r="M7" s="132" t="s">
        <v>78</v>
      </c>
      <c r="N7" s="142" t="s">
        <v>86</v>
      </c>
    </row>
    <row r="8" spans="1:16">
      <c r="A8" s="141" t="s">
        <v>87</v>
      </c>
      <c r="B8" s="132" t="s">
        <v>88</v>
      </c>
      <c r="C8" s="297"/>
      <c r="D8" s="142" t="s">
        <v>89</v>
      </c>
      <c r="E8" s="132" t="s">
        <v>90</v>
      </c>
      <c r="F8" s="141" t="s">
        <v>91</v>
      </c>
      <c r="G8" s="132" t="s">
        <v>92</v>
      </c>
      <c r="H8" s="132" t="s">
        <v>40</v>
      </c>
      <c r="I8" s="132" t="s">
        <v>67</v>
      </c>
      <c r="J8" s="132" t="s">
        <v>68</v>
      </c>
      <c r="K8" s="132">
        <v>17.98</v>
      </c>
      <c r="L8" s="132" t="s">
        <v>93</v>
      </c>
      <c r="M8" s="132" t="s">
        <v>87</v>
      </c>
      <c r="N8" s="142" t="s">
        <v>86</v>
      </c>
    </row>
    <row r="9" spans="1:16">
      <c r="A9" s="141" t="s">
        <v>94</v>
      </c>
      <c r="B9" s="132" t="s">
        <v>95</v>
      </c>
      <c r="C9" s="297">
        <v>53908</v>
      </c>
      <c r="D9" s="142" t="s">
        <v>96</v>
      </c>
      <c r="E9" s="132" t="s">
        <v>97</v>
      </c>
      <c r="F9" s="141" t="s">
        <v>98</v>
      </c>
      <c r="G9" s="132" t="s">
        <v>99</v>
      </c>
      <c r="H9" s="132" t="s">
        <v>40</v>
      </c>
      <c r="I9" s="132" t="s">
        <v>100</v>
      </c>
      <c r="J9" s="132" t="s">
        <v>101</v>
      </c>
      <c r="K9" s="132">
        <v>4.24</v>
      </c>
      <c r="L9" s="132" t="s">
        <v>102</v>
      </c>
      <c r="M9" s="132" t="s">
        <v>94</v>
      </c>
      <c r="N9" s="142" t="s">
        <v>44</v>
      </c>
    </row>
    <row r="10" spans="1:16">
      <c r="A10" s="141" t="s">
        <v>103</v>
      </c>
      <c r="B10" s="132" t="s">
        <v>104</v>
      </c>
      <c r="C10" s="297" t="s">
        <v>105</v>
      </c>
      <c r="D10" s="142" t="s">
        <v>106</v>
      </c>
      <c r="E10" s="132" t="s">
        <v>107</v>
      </c>
      <c r="F10" s="141" t="s">
        <v>108</v>
      </c>
      <c r="G10" s="132" t="s">
        <v>109</v>
      </c>
      <c r="H10" s="132" t="s">
        <v>40</v>
      </c>
      <c r="I10" s="132" t="s">
        <v>110</v>
      </c>
      <c r="J10" s="132" t="s">
        <v>68</v>
      </c>
      <c r="K10" s="132">
        <v>13.92</v>
      </c>
      <c r="L10" s="132" t="s">
        <v>111</v>
      </c>
      <c r="M10" s="132" t="s">
        <v>103</v>
      </c>
      <c r="N10" s="142" t="s">
        <v>44</v>
      </c>
    </row>
    <row r="11" spans="1:16">
      <c r="A11" s="141" t="s">
        <v>112</v>
      </c>
      <c r="B11" s="132" t="s">
        <v>113</v>
      </c>
      <c r="C11" s="297" t="s">
        <v>114</v>
      </c>
      <c r="D11" s="142" t="s">
        <v>115</v>
      </c>
      <c r="E11" s="132" t="s">
        <v>116</v>
      </c>
      <c r="F11" s="141" t="s">
        <v>117</v>
      </c>
      <c r="G11" s="132" t="s">
        <v>118</v>
      </c>
      <c r="H11" s="132" t="s">
        <v>40</v>
      </c>
      <c r="I11" s="132" t="s">
        <v>119</v>
      </c>
      <c r="J11" s="132" t="s">
        <v>68</v>
      </c>
      <c r="K11" s="132">
        <v>16.46</v>
      </c>
      <c r="L11" s="132" t="s">
        <v>120</v>
      </c>
      <c r="M11" s="132" t="s">
        <v>121</v>
      </c>
      <c r="N11" s="142" t="s">
        <v>44</v>
      </c>
    </row>
    <row r="12" spans="1:16">
      <c r="A12" s="141" t="s">
        <v>112</v>
      </c>
      <c r="B12" s="132" t="s">
        <v>122</v>
      </c>
      <c r="C12" s="297" t="s">
        <v>114</v>
      </c>
      <c r="D12" s="142" t="s">
        <v>123</v>
      </c>
      <c r="E12" s="132" t="s">
        <v>124</v>
      </c>
      <c r="F12" s="141" t="s">
        <v>125</v>
      </c>
      <c r="G12" s="132" t="s">
        <v>118</v>
      </c>
      <c r="H12" s="132" t="s">
        <v>40</v>
      </c>
      <c r="I12" s="132" t="s">
        <v>119</v>
      </c>
      <c r="J12" s="132" t="s">
        <v>126</v>
      </c>
      <c r="K12" s="132">
        <v>12.59</v>
      </c>
      <c r="L12" s="132"/>
      <c r="M12" s="132" t="s">
        <v>127</v>
      </c>
      <c r="N12" s="142" t="s">
        <v>44</v>
      </c>
    </row>
    <row r="13" spans="1:16">
      <c r="A13" s="141" t="s">
        <v>112</v>
      </c>
      <c r="B13" s="132" t="s">
        <v>128</v>
      </c>
      <c r="C13" s="297"/>
      <c r="D13" s="142" t="s">
        <v>129</v>
      </c>
      <c r="E13" s="132" t="s">
        <v>130</v>
      </c>
      <c r="F13" s="141" t="s">
        <v>131</v>
      </c>
      <c r="G13" s="132" t="s">
        <v>118</v>
      </c>
      <c r="H13" s="132" t="s">
        <v>40</v>
      </c>
      <c r="I13" s="132" t="s">
        <v>119</v>
      </c>
      <c r="J13" s="132" t="s">
        <v>132</v>
      </c>
      <c r="K13" s="132">
        <v>24.6</v>
      </c>
      <c r="L13" s="132" t="s">
        <v>133</v>
      </c>
      <c r="M13" s="132" t="s">
        <v>112</v>
      </c>
      <c r="N13" s="142" t="s">
        <v>44</v>
      </c>
    </row>
    <row r="14" spans="1:16">
      <c r="A14" s="141" t="s">
        <v>134</v>
      </c>
      <c r="B14" s="132" t="s">
        <v>135</v>
      </c>
      <c r="C14" s="297" t="s">
        <v>136</v>
      </c>
      <c r="D14" s="142" t="s">
        <v>137</v>
      </c>
      <c r="E14" s="132" t="s">
        <v>138</v>
      </c>
      <c r="F14" s="141" t="s">
        <v>139</v>
      </c>
      <c r="G14" s="132" t="s">
        <v>140</v>
      </c>
      <c r="H14" s="132" t="s">
        <v>40</v>
      </c>
      <c r="I14" s="132" t="s">
        <v>141</v>
      </c>
      <c r="J14" s="132" t="s">
        <v>68</v>
      </c>
      <c r="K14" s="132">
        <v>10.92</v>
      </c>
      <c r="L14" s="132" t="s">
        <v>142</v>
      </c>
      <c r="M14" s="132" t="s">
        <v>134</v>
      </c>
      <c r="N14" s="142" t="s">
        <v>86</v>
      </c>
    </row>
    <row r="15" spans="1:16">
      <c r="A15" s="141" t="s">
        <v>143</v>
      </c>
      <c r="B15" s="132" t="s">
        <v>144</v>
      </c>
      <c r="C15" s="297" t="s">
        <v>145</v>
      </c>
      <c r="D15" s="142" t="s">
        <v>146</v>
      </c>
      <c r="E15" s="132" t="s">
        <v>147</v>
      </c>
      <c r="F15" s="141" t="s">
        <v>148</v>
      </c>
      <c r="G15" s="132" t="s">
        <v>149</v>
      </c>
      <c r="H15" s="132" t="s">
        <v>40</v>
      </c>
      <c r="I15" s="132" t="s">
        <v>150</v>
      </c>
      <c r="J15" s="132" t="s">
        <v>151</v>
      </c>
      <c r="K15" s="132">
        <v>7.91</v>
      </c>
      <c r="L15" s="132" t="s">
        <v>152</v>
      </c>
      <c r="M15" s="132" t="s">
        <v>153</v>
      </c>
      <c r="N15" s="142" t="s">
        <v>44</v>
      </c>
    </row>
    <row r="16" spans="1:16">
      <c r="A16" s="141" t="s">
        <v>154</v>
      </c>
      <c r="B16" s="132" t="s">
        <v>155</v>
      </c>
      <c r="C16" s="297" t="s">
        <v>156</v>
      </c>
      <c r="D16" s="142" t="s">
        <v>157</v>
      </c>
      <c r="E16" s="132" t="s">
        <v>158</v>
      </c>
      <c r="F16" s="141" t="s">
        <v>159</v>
      </c>
      <c r="G16" s="132" t="s">
        <v>160</v>
      </c>
      <c r="H16" s="132" t="s">
        <v>40</v>
      </c>
      <c r="I16" s="132" t="s">
        <v>161</v>
      </c>
      <c r="J16" s="132" t="s">
        <v>151</v>
      </c>
      <c r="K16" s="132">
        <v>8</v>
      </c>
      <c r="L16" s="132" t="s">
        <v>162</v>
      </c>
      <c r="M16" s="132" t="s">
        <v>163</v>
      </c>
      <c r="N16" s="142" t="s">
        <v>44</v>
      </c>
    </row>
    <row r="17" spans="1:14">
      <c r="A17" s="141" t="s">
        <v>164</v>
      </c>
      <c r="B17" s="132" t="s">
        <v>165</v>
      </c>
      <c r="C17" s="297" t="s">
        <v>166</v>
      </c>
      <c r="D17" s="142" t="s">
        <v>167</v>
      </c>
      <c r="E17" s="132" t="s">
        <v>168</v>
      </c>
      <c r="F17" s="141" t="s">
        <v>169</v>
      </c>
      <c r="G17" s="132" t="s">
        <v>170</v>
      </c>
      <c r="H17" s="132" t="s">
        <v>40</v>
      </c>
      <c r="I17" s="132" t="s">
        <v>171</v>
      </c>
      <c r="J17" s="132" t="s">
        <v>172</v>
      </c>
      <c r="K17" s="132">
        <v>7.91</v>
      </c>
      <c r="L17" s="132" t="s">
        <v>173</v>
      </c>
      <c r="M17" s="132" t="s">
        <v>174</v>
      </c>
      <c r="N17" s="142" t="s">
        <v>44</v>
      </c>
    </row>
    <row r="18" spans="1:14">
      <c r="A18" s="141" t="s">
        <v>175</v>
      </c>
      <c r="B18" s="132" t="s">
        <v>176</v>
      </c>
      <c r="C18" s="297" t="s">
        <v>177</v>
      </c>
      <c r="D18" s="142" t="s">
        <v>178</v>
      </c>
      <c r="E18" s="132" t="s">
        <v>179</v>
      </c>
      <c r="F18" s="141" t="s">
        <v>180</v>
      </c>
      <c r="G18" s="132" t="s">
        <v>181</v>
      </c>
      <c r="H18" s="132" t="s">
        <v>40</v>
      </c>
      <c r="I18" s="132" t="s">
        <v>182</v>
      </c>
      <c r="J18" s="132" t="s">
        <v>151</v>
      </c>
      <c r="K18" s="132">
        <v>10.46</v>
      </c>
      <c r="L18" s="132" t="s">
        <v>183</v>
      </c>
      <c r="M18" s="132" t="s">
        <v>184</v>
      </c>
      <c r="N18" s="142" t="s">
        <v>44</v>
      </c>
    </row>
    <row r="19" spans="1:14" ht="18">
      <c r="A19" s="141" t="s">
        <v>185</v>
      </c>
      <c r="B19" s="132" t="s">
        <v>186</v>
      </c>
      <c r="C19" s="297">
        <v>54393</v>
      </c>
      <c r="D19" s="142" t="s">
        <v>187</v>
      </c>
      <c r="E19" s="132" t="s">
        <v>188</v>
      </c>
      <c r="F19" s="141" t="s">
        <v>189</v>
      </c>
      <c r="G19" s="132" t="s">
        <v>190</v>
      </c>
      <c r="H19" s="132" t="s">
        <v>40</v>
      </c>
      <c r="I19" s="132" t="s">
        <v>191</v>
      </c>
      <c r="J19" s="132" t="s">
        <v>42</v>
      </c>
      <c r="K19" s="132">
        <v>9.9499999999999993</v>
      </c>
      <c r="L19" s="132" t="s">
        <v>192</v>
      </c>
      <c r="M19" s="132" t="s">
        <v>185</v>
      </c>
      <c r="N19" s="142" t="s">
        <v>86</v>
      </c>
    </row>
    <row r="20" spans="1:14" ht="18">
      <c r="A20" s="141" t="s">
        <v>185</v>
      </c>
      <c r="B20" s="132"/>
      <c r="C20" s="297"/>
      <c r="D20" s="142"/>
      <c r="E20" s="132" t="s">
        <v>193</v>
      </c>
      <c r="F20" s="141" t="s">
        <v>194</v>
      </c>
      <c r="G20" s="132" t="s">
        <v>190</v>
      </c>
      <c r="H20" s="132" t="s">
        <v>40</v>
      </c>
      <c r="I20" s="132" t="s">
        <v>191</v>
      </c>
      <c r="J20" s="132" t="s">
        <v>68</v>
      </c>
      <c r="K20" s="132">
        <v>9.9499999999999993</v>
      </c>
      <c r="L20" s="132"/>
      <c r="M20" s="132"/>
      <c r="N20" s="142"/>
    </row>
    <row r="21" spans="1:14">
      <c r="A21" s="141" t="s">
        <v>195</v>
      </c>
      <c r="B21" s="132" t="s">
        <v>196</v>
      </c>
      <c r="C21" s="297" t="s">
        <v>197</v>
      </c>
      <c r="D21" s="142" t="s">
        <v>198</v>
      </c>
      <c r="E21" s="132" t="s">
        <v>199</v>
      </c>
      <c r="F21" s="141" t="s">
        <v>200</v>
      </c>
      <c r="G21" s="132" t="s">
        <v>201</v>
      </c>
      <c r="H21" s="132" t="s">
        <v>40</v>
      </c>
      <c r="I21" s="132" t="s">
        <v>202</v>
      </c>
      <c r="J21" s="132" t="s">
        <v>172</v>
      </c>
      <c r="K21" s="132">
        <v>9.6999999999999993</v>
      </c>
      <c r="L21" s="132" t="s">
        <v>203</v>
      </c>
      <c r="M21" s="132" t="s">
        <v>204</v>
      </c>
      <c r="N21" s="142" t="s">
        <v>44</v>
      </c>
    </row>
    <row r="22" spans="1:14">
      <c r="A22" s="141" t="s">
        <v>205</v>
      </c>
      <c r="B22" s="132" t="s">
        <v>206</v>
      </c>
      <c r="C22" s="297" t="s">
        <v>207</v>
      </c>
      <c r="D22" s="142" t="s">
        <v>208</v>
      </c>
      <c r="E22" s="132" t="s">
        <v>209</v>
      </c>
      <c r="F22" s="141" t="s">
        <v>210</v>
      </c>
      <c r="G22" s="132" t="s">
        <v>211</v>
      </c>
      <c r="H22" s="132" t="s">
        <v>40</v>
      </c>
      <c r="I22" s="132" t="s">
        <v>212</v>
      </c>
      <c r="J22" s="132" t="s">
        <v>42</v>
      </c>
      <c r="K22" s="132">
        <v>8.66</v>
      </c>
      <c r="L22" s="132" t="s">
        <v>213</v>
      </c>
      <c r="M22" s="132" t="s">
        <v>205</v>
      </c>
      <c r="N22" s="142" t="s">
        <v>44</v>
      </c>
    </row>
    <row r="23" spans="1:14">
      <c r="A23" s="141" t="s">
        <v>214</v>
      </c>
      <c r="B23" s="132" t="s">
        <v>215</v>
      </c>
      <c r="C23" s="297" t="s">
        <v>216</v>
      </c>
      <c r="D23" s="142" t="s">
        <v>217</v>
      </c>
      <c r="E23" s="132" t="s">
        <v>218</v>
      </c>
      <c r="F23" s="141" t="s">
        <v>219</v>
      </c>
      <c r="G23" s="132" t="s">
        <v>220</v>
      </c>
      <c r="H23" s="132" t="s">
        <v>40</v>
      </c>
      <c r="I23" s="132" t="s">
        <v>221</v>
      </c>
      <c r="J23" s="132" t="s">
        <v>68</v>
      </c>
      <c r="K23" s="132">
        <v>12.65</v>
      </c>
      <c r="L23" s="132" t="s">
        <v>222</v>
      </c>
      <c r="M23" s="132" t="s">
        <v>214</v>
      </c>
      <c r="N23" s="142" t="s">
        <v>86</v>
      </c>
    </row>
    <row r="24" spans="1:14">
      <c r="A24" s="141" t="s">
        <v>223</v>
      </c>
      <c r="B24" s="132" t="s">
        <v>224</v>
      </c>
      <c r="C24" s="297" t="s">
        <v>225</v>
      </c>
      <c r="D24" s="142" t="s">
        <v>226</v>
      </c>
      <c r="E24" s="132" t="s">
        <v>227</v>
      </c>
      <c r="F24" s="141" t="s">
        <v>228</v>
      </c>
      <c r="G24" s="132" t="s">
        <v>229</v>
      </c>
      <c r="H24" s="132" t="s">
        <v>40</v>
      </c>
      <c r="I24" s="132" t="s">
        <v>230</v>
      </c>
      <c r="J24" s="132" t="s">
        <v>68</v>
      </c>
      <c r="K24" s="132">
        <v>13.92</v>
      </c>
      <c r="L24" s="132" t="s">
        <v>231</v>
      </c>
      <c r="M24" s="132" t="s">
        <v>223</v>
      </c>
      <c r="N24" s="142" t="s">
        <v>86</v>
      </c>
    </row>
    <row r="25" spans="1:14">
      <c r="A25" s="141" t="s">
        <v>232</v>
      </c>
      <c r="B25" s="132" t="s">
        <v>233</v>
      </c>
      <c r="C25" s="297" t="s">
        <v>234</v>
      </c>
      <c r="D25" s="142" t="s">
        <v>235</v>
      </c>
      <c r="E25" s="132" t="s">
        <v>236</v>
      </c>
      <c r="F25" s="141" t="s">
        <v>237</v>
      </c>
      <c r="G25" s="132" t="s">
        <v>238</v>
      </c>
      <c r="H25" s="132" t="s">
        <v>40</v>
      </c>
      <c r="I25" s="132" t="s">
        <v>239</v>
      </c>
      <c r="J25" s="132" t="s">
        <v>68</v>
      </c>
      <c r="K25" s="132">
        <v>11.2</v>
      </c>
      <c r="L25" s="132" t="s">
        <v>240</v>
      </c>
      <c r="M25" s="132" t="s">
        <v>241</v>
      </c>
      <c r="N25" s="142" t="s">
        <v>44</v>
      </c>
    </row>
    <row r="26" spans="1:14">
      <c r="A26" s="141" t="s">
        <v>232</v>
      </c>
      <c r="B26" s="132" t="s">
        <v>242</v>
      </c>
      <c r="C26" s="297" t="s">
        <v>234</v>
      </c>
      <c r="D26" s="142" t="s">
        <v>243</v>
      </c>
      <c r="E26" s="132" t="s">
        <v>244</v>
      </c>
      <c r="F26" s="141" t="s">
        <v>245</v>
      </c>
      <c r="G26" s="132" t="s">
        <v>238</v>
      </c>
      <c r="H26" s="132" t="s">
        <v>40</v>
      </c>
      <c r="I26" s="132" t="s">
        <v>239</v>
      </c>
      <c r="J26" s="132" t="s">
        <v>42</v>
      </c>
      <c r="K26" s="132">
        <v>11.2</v>
      </c>
      <c r="L26" s="132" t="s">
        <v>246</v>
      </c>
      <c r="M26" s="132" t="s">
        <v>232</v>
      </c>
      <c r="N26" s="142" t="s">
        <v>44</v>
      </c>
    </row>
    <row r="27" spans="1:14">
      <c r="A27" s="141" t="s">
        <v>247</v>
      </c>
      <c r="B27" s="132" t="s">
        <v>248</v>
      </c>
      <c r="C27" s="297" t="s">
        <v>249</v>
      </c>
      <c r="D27" s="142" t="s">
        <v>250</v>
      </c>
      <c r="E27" s="132" t="s">
        <v>251</v>
      </c>
      <c r="F27" s="141" t="s">
        <v>252</v>
      </c>
      <c r="G27" s="132" t="s">
        <v>253</v>
      </c>
      <c r="H27" s="132" t="s">
        <v>40</v>
      </c>
      <c r="I27" s="132" t="s">
        <v>254</v>
      </c>
      <c r="J27" s="132" t="s">
        <v>68</v>
      </c>
      <c r="K27" s="132">
        <v>11.09</v>
      </c>
      <c r="L27" s="132" t="s">
        <v>255</v>
      </c>
      <c r="M27" s="132" t="s">
        <v>247</v>
      </c>
      <c r="N27" s="142" t="s">
        <v>44</v>
      </c>
    </row>
    <row r="28" spans="1:14">
      <c r="A28" s="141" t="s">
        <v>256</v>
      </c>
      <c r="B28" s="132" t="s">
        <v>257</v>
      </c>
      <c r="C28" s="297" t="s">
        <v>258</v>
      </c>
      <c r="D28" s="142" t="s">
        <v>259</v>
      </c>
      <c r="E28" s="132" t="s">
        <v>260</v>
      </c>
      <c r="F28" s="141" t="s">
        <v>261</v>
      </c>
      <c r="G28" s="132" t="s">
        <v>262</v>
      </c>
      <c r="H28" s="132" t="s">
        <v>40</v>
      </c>
      <c r="I28" s="132" t="s">
        <v>263</v>
      </c>
      <c r="J28" s="132" t="s">
        <v>68</v>
      </c>
      <c r="K28" s="132">
        <v>10.16</v>
      </c>
      <c r="L28" s="132" t="s">
        <v>264</v>
      </c>
      <c r="M28" s="132" t="s">
        <v>256</v>
      </c>
      <c r="N28" s="142" t="s">
        <v>44</v>
      </c>
    </row>
    <row r="29" spans="1:14">
      <c r="A29" s="141" t="s">
        <v>256</v>
      </c>
      <c r="B29" s="132" t="s">
        <v>265</v>
      </c>
      <c r="C29" s="297" t="s">
        <v>258</v>
      </c>
      <c r="D29" s="142" t="s">
        <v>266</v>
      </c>
      <c r="E29" s="132" t="s">
        <v>267</v>
      </c>
      <c r="F29" s="141" t="s">
        <v>268</v>
      </c>
      <c r="G29" s="132" t="s">
        <v>262</v>
      </c>
      <c r="H29" s="132" t="s">
        <v>40</v>
      </c>
      <c r="I29" s="132" t="s">
        <v>263</v>
      </c>
      <c r="J29" s="132" t="s">
        <v>42</v>
      </c>
      <c r="K29" s="132">
        <v>10.16</v>
      </c>
      <c r="L29" s="132" t="s">
        <v>269</v>
      </c>
      <c r="M29" s="132" t="s">
        <v>270</v>
      </c>
      <c r="N29" s="142" t="s">
        <v>44</v>
      </c>
    </row>
    <row r="30" spans="1:14">
      <c r="A30" s="141" t="s">
        <v>271</v>
      </c>
      <c r="B30" s="132" t="s">
        <v>272</v>
      </c>
      <c r="C30" s="297" t="s">
        <v>273</v>
      </c>
      <c r="D30" s="142" t="s">
        <v>274</v>
      </c>
      <c r="E30" s="132" t="s">
        <v>275</v>
      </c>
      <c r="F30" s="141" t="s">
        <v>276</v>
      </c>
      <c r="G30" s="132" t="s">
        <v>277</v>
      </c>
      <c r="H30" s="132" t="s">
        <v>40</v>
      </c>
      <c r="I30" s="132" t="s">
        <v>278</v>
      </c>
      <c r="J30" s="132" t="s">
        <v>68</v>
      </c>
      <c r="K30" s="132">
        <v>11.09</v>
      </c>
      <c r="L30" s="132" t="s">
        <v>279</v>
      </c>
      <c r="M30" s="132" t="s">
        <v>271</v>
      </c>
      <c r="N30" s="142" t="s">
        <v>44</v>
      </c>
    </row>
    <row r="31" spans="1:14">
      <c r="A31" s="141" t="s">
        <v>271</v>
      </c>
      <c r="B31" s="132" t="s">
        <v>280</v>
      </c>
      <c r="C31" s="297"/>
      <c r="D31" s="142" t="s">
        <v>281</v>
      </c>
      <c r="E31" s="132" t="s">
        <v>282</v>
      </c>
      <c r="F31" s="141" t="s">
        <v>283</v>
      </c>
      <c r="G31" s="132" t="s">
        <v>277</v>
      </c>
      <c r="H31" s="132" t="s">
        <v>40</v>
      </c>
      <c r="I31" s="132" t="s">
        <v>278</v>
      </c>
      <c r="J31" s="132" t="s">
        <v>132</v>
      </c>
      <c r="K31" s="132">
        <v>11.09</v>
      </c>
      <c r="L31" s="132" t="s">
        <v>284</v>
      </c>
      <c r="M31" s="132" t="s">
        <v>285</v>
      </c>
      <c r="N31" s="142" t="s">
        <v>44</v>
      </c>
    </row>
    <row r="32" spans="1:14">
      <c r="A32" s="141" t="s">
        <v>286</v>
      </c>
      <c r="B32" s="132" t="s">
        <v>287</v>
      </c>
      <c r="C32" s="297" t="s">
        <v>288</v>
      </c>
      <c r="D32" s="142" t="s">
        <v>289</v>
      </c>
      <c r="E32" s="132" t="s">
        <v>290</v>
      </c>
      <c r="F32" s="141" t="s">
        <v>291</v>
      </c>
      <c r="G32" s="132" t="s">
        <v>292</v>
      </c>
      <c r="H32" s="132" t="s">
        <v>40</v>
      </c>
      <c r="I32" s="132" t="s">
        <v>293</v>
      </c>
      <c r="J32" s="132" t="s">
        <v>68</v>
      </c>
      <c r="K32" s="132">
        <v>11.84</v>
      </c>
      <c r="L32" s="132" t="s">
        <v>294</v>
      </c>
      <c r="M32" s="132" t="s">
        <v>286</v>
      </c>
      <c r="N32" s="142" t="s">
        <v>44</v>
      </c>
    </row>
    <row r="33" spans="1:14">
      <c r="A33" s="141" t="s">
        <v>295</v>
      </c>
      <c r="B33" s="132" t="s">
        <v>296</v>
      </c>
      <c r="C33" s="297" t="s">
        <v>297</v>
      </c>
      <c r="D33" s="142" t="s">
        <v>298</v>
      </c>
      <c r="E33" s="132" t="s">
        <v>299</v>
      </c>
      <c r="F33" s="141" t="s">
        <v>300</v>
      </c>
      <c r="G33" s="132" t="s">
        <v>301</v>
      </c>
      <c r="H33" s="132" t="s">
        <v>40</v>
      </c>
      <c r="I33" s="132" t="s">
        <v>302</v>
      </c>
      <c r="J33" s="132" t="s">
        <v>42</v>
      </c>
      <c r="K33" s="132">
        <v>10.46</v>
      </c>
      <c r="L33" s="132" t="s">
        <v>303</v>
      </c>
      <c r="M33" s="132" t="s">
        <v>295</v>
      </c>
      <c r="N33" s="142" t="s">
        <v>86</v>
      </c>
    </row>
    <row r="34" spans="1:14">
      <c r="A34" s="141" t="s">
        <v>304</v>
      </c>
      <c r="B34" s="132" t="s">
        <v>305</v>
      </c>
      <c r="C34" s="297" t="s">
        <v>306</v>
      </c>
      <c r="D34" s="142" t="s">
        <v>307</v>
      </c>
      <c r="E34" s="132" t="s">
        <v>308</v>
      </c>
      <c r="F34" s="141" t="s">
        <v>309</v>
      </c>
      <c r="G34" s="132" t="s">
        <v>310</v>
      </c>
      <c r="H34" s="132" t="s">
        <v>40</v>
      </c>
      <c r="I34" s="132" t="s">
        <v>311</v>
      </c>
      <c r="J34" s="132" t="s">
        <v>68</v>
      </c>
      <c r="K34" s="132">
        <v>14.67</v>
      </c>
      <c r="L34" s="132" t="s">
        <v>312</v>
      </c>
      <c r="M34" s="132" t="s">
        <v>304</v>
      </c>
      <c r="N34" s="142" t="s">
        <v>44</v>
      </c>
    </row>
    <row r="35" spans="1:14">
      <c r="A35" s="141" t="s">
        <v>313</v>
      </c>
      <c r="B35" s="132" t="s">
        <v>314</v>
      </c>
      <c r="C35" s="297"/>
      <c r="D35" s="142" t="s">
        <v>315</v>
      </c>
      <c r="E35" s="132" t="s">
        <v>316</v>
      </c>
      <c r="F35" s="141" t="s">
        <v>317</v>
      </c>
      <c r="G35" s="132" t="s">
        <v>318</v>
      </c>
      <c r="H35" s="132" t="s">
        <v>40</v>
      </c>
      <c r="I35" s="132" t="s">
        <v>319</v>
      </c>
      <c r="J35" s="132" t="s">
        <v>68</v>
      </c>
      <c r="K35" s="132" t="s">
        <v>86</v>
      </c>
      <c r="L35" s="132" t="s">
        <v>320</v>
      </c>
      <c r="M35" s="132" t="s">
        <v>313</v>
      </c>
      <c r="N35" s="142" t="s">
        <v>44</v>
      </c>
    </row>
    <row r="36" spans="1:14">
      <c r="A36" s="141" t="s">
        <v>313</v>
      </c>
      <c r="B36" s="132" t="s">
        <v>321</v>
      </c>
      <c r="C36" s="297"/>
      <c r="D36" s="142" t="s">
        <v>322</v>
      </c>
      <c r="E36" s="132" t="s">
        <v>323</v>
      </c>
      <c r="F36" s="141" t="s">
        <v>324</v>
      </c>
      <c r="G36" s="132" t="s">
        <v>318</v>
      </c>
      <c r="H36" s="132" t="s">
        <v>40</v>
      </c>
      <c r="I36" s="132" t="s">
        <v>319</v>
      </c>
      <c r="J36" s="132" t="s">
        <v>42</v>
      </c>
      <c r="K36" s="132" t="s">
        <v>86</v>
      </c>
      <c r="L36" s="132" t="s">
        <v>325</v>
      </c>
      <c r="M36" s="132" t="s">
        <v>326</v>
      </c>
      <c r="N36" s="142" t="s">
        <v>44</v>
      </c>
    </row>
    <row r="37" spans="1:14">
      <c r="A37" s="141" t="s">
        <v>327</v>
      </c>
      <c r="B37" s="132" t="s">
        <v>328</v>
      </c>
      <c r="C37" s="297"/>
      <c r="D37" s="142" t="s">
        <v>329</v>
      </c>
      <c r="E37" s="132" t="s">
        <v>330</v>
      </c>
      <c r="F37" s="141" t="s">
        <v>331</v>
      </c>
      <c r="G37" s="132" t="s">
        <v>332</v>
      </c>
      <c r="H37" s="132" t="s">
        <v>40</v>
      </c>
      <c r="I37" s="132" t="s">
        <v>333</v>
      </c>
      <c r="J37" s="132" t="s">
        <v>334</v>
      </c>
      <c r="K37" s="132">
        <v>9.6999999999999993</v>
      </c>
      <c r="L37" s="132" t="s">
        <v>335</v>
      </c>
      <c r="M37" s="132" t="s">
        <v>336</v>
      </c>
      <c r="N37" s="142" t="s">
        <v>86</v>
      </c>
    </row>
    <row r="38" spans="1:14">
      <c r="A38" s="141" t="s">
        <v>327</v>
      </c>
      <c r="B38" s="132" t="s">
        <v>337</v>
      </c>
      <c r="C38" s="297">
        <v>54164</v>
      </c>
      <c r="D38" s="142" t="s">
        <v>338</v>
      </c>
      <c r="E38" s="132" t="s">
        <v>339</v>
      </c>
      <c r="F38" s="141" t="s">
        <v>340</v>
      </c>
      <c r="G38" s="132" t="s">
        <v>332</v>
      </c>
      <c r="H38" s="132" t="s">
        <v>40</v>
      </c>
      <c r="I38" s="132" t="s">
        <v>333</v>
      </c>
      <c r="J38" s="132" t="s">
        <v>42</v>
      </c>
      <c r="K38" s="132">
        <v>9.6999999999999993</v>
      </c>
      <c r="L38" s="132" t="s">
        <v>341</v>
      </c>
      <c r="M38" s="132" t="s">
        <v>327</v>
      </c>
      <c r="N38" s="142" t="s">
        <v>86</v>
      </c>
    </row>
    <row r="39" spans="1:14">
      <c r="A39" s="141" t="s">
        <v>342</v>
      </c>
      <c r="B39" s="132" t="s">
        <v>343</v>
      </c>
      <c r="C39" s="297"/>
      <c r="D39" s="142" t="s">
        <v>344</v>
      </c>
      <c r="E39" s="132" t="s">
        <v>345</v>
      </c>
      <c r="F39" s="141" t="s">
        <v>346</v>
      </c>
      <c r="G39" s="132" t="s">
        <v>347</v>
      </c>
      <c r="H39" s="132" t="s">
        <v>40</v>
      </c>
      <c r="I39" s="132" t="s">
        <v>348</v>
      </c>
      <c r="J39" s="132" t="s">
        <v>42</v>
      </c>
      <c r="K39" s="132" t="s">
        <v>86</v>
      </c>
      <c r="L39" s="132" t="s">
        <v>349</v>
      </c>
      <c r="M39" s="132" t="s">
        <v>342</v>
      </c>
      <c r="N39" s="142" t="s">
        <v>86</v>
      </c>
    </row>
    <row r="40" spans="1:14">
      <c r="A40" s="141" t="s">
        <v>350</v>
      </c>
      <c r="B40" s="132" t="s">
        <v>351</v>
      </c>
      <c r="C40" s="297"/>
      <c r="D40" s="142" t="s">
        <v>352</v>
      </c>
      <c r="E40" s="132" t="s">
        <v>353</v>
      </c>
      <c r="F40" s="141" t="s">
        <v>354</v>
      </c>
      <c r="G40" s="132" t="s">
        <v>355</v>
      </c>
      <c r="H40" s="132" t="s">
        <v>40</v>
      </c>
      <c r="I40" s="132" t="s">
        <v>356</v>
      </c>
      <c r="J40" s="132" t="s">
        <v>42</v>
      </c>
      <c r="K40" s="132" t="s">
        <v>86</v>
      </c>
      <c r="L40" s="132" t="s">
        <v>357</v>
      </c>
      <c r="M40" s="132" t="s">
        <v>350</v>
      </c>
      <c r="N40" s="142" t="s">
        <v>44</v>
      </c>
    </row>
    <row r="41" spans="1:14">
      <c r="A41" s="141" t="s">
        <v>358</v>
      </c>
      <c r="B41" s="132" t="s">
        <v>359</v>
      </c>
      <c r="C41" s="297"/>
      <c r="D41" s="142" t="s">
        <v>360</v>
      </c>
      <c r="E41" s="132" t="s">
        <v>361</v>
      </c>
      <c r="F41" s="141" t="s">
        <v>362</v>
      </c>
      <c r="G41" s="132" t="s">
        <v>363</v>
      </c>
      <c r="H41" s="132" t="s">
        <v>40</v>
      </c>
      <c r="I41" s="132" t="s">
        <v>364</v>
      </c>
      <c r="J41" s="132" t="s">
        <v>42</v>
      </c>
      <c r="K41" s="132" t="s">
        <v>86</v>
      </c>
      <c r="L41" s="132" t="s">
        <v>365</v>
      </c>
      <c r="M41" s="132" t="s">
        <v>358</v>
      </c>
      <c r="N41" s="142" t="s">
        <v>44</v>
      </c>
    </row>
    <row r="42" spans="1:14">
      <c r="A42" s="141" t="s">
        <v>366</v>
      </c>
      <c r="B42" s="132" t="s">
        <v>367</v>
      </c>
      <c r="C42" s="297" t="s">
        <v>368</v>
      </c>
      <c r="D42" s="142" t="s">
        <v>369</v>
      </c>
      <c r="E42" s="132" t="s">
        <v>370</v>
      </c>
      <c r="F42" s="141" t="s">
        <v>371</v>
      </c>
      <c r="G42" s="132" t="s">
        <v>372</v>
      </c>
      <c r="H42" s="132" t="s">
        <v>40</v>
      </c>
      <c r="I42" s="132" t="s">
        <v>373</v>
      </c>
      <c r="J42" s="132" t="s">
        <v>172</v>
      </c>
      <c r="K42" s="132">
        <v>8.7799999999999994</v>
      </c>
      <c r="L42" s="132" t="s">
        <v>374</v>
      </c>
      <c r="M42" s="132" t="s">
        <v>375</v>
      </c>
      <c r="N42" s="142" t="s">
        <v>44</v>
      </c>
    </row>
    <row r="43" spans="1:14">
      <c r="A43" s="141" t="s">
        <v>366</v>
      </c>
      <c r="B43" s="132" t="s">
        <v>376</v>
      </c>
      <c r="C43" s="297" t="s">
        <v>368</v>
      </c>
      <c r="D43" s="142" t="s">
        <v>377</v>
      </c>
      <c r="E43" s="132" t="s">
        <v>378</v>
      </c>
      <c r="F43" s="141" t="s">
        <v>379</v>
      </c>
      <c r="G43" s="132" t="s">
        <v>372</v>
      </c>
      <c r="H43" s="132" t="s">
        <v>40</v>
      </c>
      <c r="I43" s="132" t="s">
        <v>373</v>
      </c>
      <c r="J43" s="132" t="s">
        <v>57</v>
      </c>
      <c r="K43" s="132">
        <v>8.7799999999999994</v>
      </c>
      <c r="L43" s="132" t="s">
        <v>380</v>
      </c>
      <c r="M43" s="132" t="s">
        <v>381</v>
      </c>
      <c r="N43" s="142" t="s">
        <v>44</v>
      </c>
    </row>
    <row r="44" spans="1:14">
      <c r="A44" s="141" t="s">
        <v>382</v>
      </c>
      <c r="B44" s="132" t="s">
        <v>383</v>
      </c>
      <c r="C44" s="297">
        <v>51714</v>
      </c>
      <c r="D44" s="142" t="s">
        <v>384</v>
      </c>
      <c r="E44" s="132" t="s">
        <v>385</v>
      </c>
      <c r="F44" s="141" t="s">
        <v>386</v>
      </c>
      <c r="G44" s="132" t="s">
        <v>387</v>
      </c>
      <c r="H44" s="132" t="s">
        <v>40</v>
      </c>
      <c r="I44" s="132" t="s">
        <v>388</v>
      </c>
      <c r="J44" s="132" t="s">
        <v>68</v>
      </c>
      <c r="K44" s="132">
        <v>11.43</v>
      </c>
      <c r="L44" s="132" t="s">
        <v>389</v>
      </c>
      <c r="M44" s="132" t="s">
        <v>382</v>
      </c>
      <c r="N44" s="142" t="s">
        <v>44</v>
      </c>
    </row>
    <row r="45" spans="1:14">
      <c r="A45" s="141" t="s">
        <v>382</v>
      </c>
      <c r="B45" s="132" t="s">
        <v>390</v>
      </c>
      <c r="C45" s="297"/>
      <c r="D45" s="142" t="s">
        <v>391</v>
      </c>
      <c r="E45" s="132" t="s">
        <v>392</v>
      </c>
      <c r="F45" s="141" t="s">
        <v>393</v>
      </c>
      <c r="G45" s="132" t="s">
        <v>387</v>
      </c>
      <c r="H45" s="132" t="s">
        <v>40</v>
      </c>
      <c r="I45" s="132" t="s">
        <v>388</v>
      </c>
      <c r="J45" s="132" t="s">
        <v>42</v>
      </c>
      <c r="K45" s="132">
        <v>11.43</v>
      </c>
      <c r="L45" s="132" t="s">
        <v>394</v>
      </c>
      <c r="M45" s="132" t="s">
        <v>395</v>
      </c>
      <c r="N45" s="142" t="s">
        <v>44</v>
      </c>
    </row>
    <row r="46" spans="1:14">
      <c r="A46" s="141" t="s">
        <v>396</v>
      </c>
      <c r="B46" s="132" t="s">
        <v>397</v>
      </c>
      <c r="C46" s="297" t="s">
        <v>398</v>
      </c>
      <c r="D46" s="142" t="s">
        <v>399</v>
      </c>
      <c r="E46" s="132" t="s">
        <v>400</v>
      </c>
      <c r="F46" s="141" t="s">
        <v>401</v>
      </c>
      <c r="G46" s="132" t="s">
        <v>402</v>
      </c>
      <c r="H46" s="132" t="s">
        <v>40</v>
      </c>
      <c r="I46" s="132" t="s">
        <v>403</v>
      </c>
      <c r="J46" s="132" t="s">
        <v>101</v>
      </c>
      <c r="K46" s="132">
        <v>8.26</v>
      </c>
      <c r="L46" s="132" t="s">
        <v>404</v>
      </c>
      <c r="M46" s="132" t="s">
        <v>396</v>
      </c>
      <c r="N46" s="142" t="s">
        <v>44</v>
      </c>
    </row>
    <row r="47" spans="1:14">
      <c r="A47" s="141" t="s">
        <v>405</v>
      </c>
      <c r="B47" s="132" t="s">
        <v>406</v>
      </c>
      <c r="C47" s="297" t="s">
        <v>407</v>
      </c>
      <c r="D47" s="142" t="s">
        <v>408</v>
      </c>
      <c r="E47" s="132" t="s">
        <v>409</v>
      </c>
      <c r="F47" s="141" t="s">
        <v>410</v>
      </c>
      <c r="G47" s="132" t="s">
        <v>411</v>
      </c>
      <c r="H47" s="132" t="s">
        <v>40</v>
      </c>
      <c r="I47" s="132" t="s">
        <v>412</v>
      </c>
      <c r="J47" s="132" t="s">
        <v>101</v>
      </c>
      <c r="K47" s="132">
        <v>8.26</v>
      </c>
      <c r="L47" s="132" t="s">
        <v>413</v>
      </c>
      <c r="M47" s="132" t="s">
        <v>405</v>
      </c>
      <c r="N47" s="142" t="s">
        <v>44</v>
      </c>
    </row>
    <row r="48" spans="1:14">
      <c r="A48" s="141" t="s">
        <v>414</v>
      </c>
      <c r="B48" s="132" t="s">
        <v>415</v>
      </c>
      <c r="C48" s="297"/>
      <c r="D48" s="142" t="s">
        <v>416</v>
      </c>
      <c r="E48" s="132" t="s">
        <v>417</v>
      </c>
      <c r="F48" s="141" t="s">
        <v>418</v>
      </c>
      <c r="G48" s="132" t="s">
        <v>419</v>
      </c>
      <c r="H48" s="132" t="s">
        <v>40</v>
      </c>
      <c r="I48" s="132" t="s">
        <v>420</v>
      </c>
      <c r="J48" s="132" t="s">
        <v>101</v>
      </c>
      <c r="K48" s="132">
        <v>9.6999999999999993</v>
      </c>
      <c r="L48" s="132" t="s">
        <v>421</v>
      </c>
      <c r="M48" s="132" t="s">
        <v>414</v>
      </c>
      <c r="N48" s="142" t="s">
        <v>44</v>
      </c>
    </row>
    <row r="49" spans="1:14">
      <c r="A49" s="141" t="s">
        <v>422</v>
      </c>
      <c r="B49" s="132" t="s">
        <v>423</v>
      </c>
      <c r="C49" s="297" t="s">
        <v>424</v>
      </c>
      <c r="D49" s="142" t="s">
        <v>425</v>
      </c>
      <c r="E49" s="132" t="s">
        <v>426</v>
      </c>
      <c r="F49" s="141" t="s">
        <v>427</v>
      </c>
      <c r="G49" s="132" t="s">
        <v>428</v>
      </c>
      <c r="H49" s="132" t="s">
        <v>40</v>
      </c>
      <c r="I49" s="132" t="s">
        <v>429</v>
      </c>
      <c r="J49" s="132" t="s">
        <v>101</v>
      </c>
      <c r="K49" s="132">
        <v>8.1999999999999993</v>
      </c>
      <c r="L49" s="132" t="s">
        <v>430</v>
      </c>
      <c r="M49" s="132" t="s">
        <v>422</v>
      </c>
      <c r="N49" s="142" t="s">
        <v>44</v>
      </c>
    </row>
    <row r="50" spans="1:14">
      <c r="A50" s="141" t="s">
        <v>431</v>
      </c>
      <c r="B50" s="132" t="s">
        <v>432</v>
      </c>
      <c r="C50" s="297" t="s">
        <v>433</v>
      </c>
      <c r="D50" s="142" t="s">
        <v>434</v>
      </c>
      <c r="E50" s="132" t="s">
        <v>435</v>
      </c>
      <c r="F50" s="141" t="s">
        <v>436</v>
      </c>
      <c r="G50" s="132" t="s">
        <v>437</v>
      </c>
      <c r="H50" s="132" t="s">
        <v>40</v>
      </c>
      <c r="I50" s="132" t="s">
        <v>438</v>
      </c>
      <c r="J50" s="132" t="s">
        <v>101</v>
      </c>
      <c r="K50" s="132">
        <v>11.27</v>
      </c>
      <c r="L50" s="132" t="s">
        <v>439</v>
      </c>
      <c r="M50" s="132" t="s">
        <v>431</v>
      </c>
      <c r="N50" s="142" t="s">
        <v>86</v>
      </c>
    </row>
    <row r="51" spans="1:14">
      <c r="A51" s="141" t="s">
        <v>440</v>
      </c>
      <c r="B51" s="132" t="s">
        <v>441</v>
      </c>
      <c r="C51" s="297" t="s">
        <v>442</v>
      </c>
      <c r="D51" s="142" t="s">
        <v>443</v>
      </c>
      <c r="E51" s="132" t="s">
        <v>444</v>
      </c>
      <c r="F51" s="141" t="s">
        <v>445</v>
      </c>
      <c r="G51" s="132" t="s">
        <v>446</v>
      </c>
      <c r="H51" s="132" t="s">
        <v>40</v>
      </c>
      <c r="I51" s="132" t="s">
        <v>447</v>
      </c>
      <c r="J51" s="132" t="s">
        <v>68</v>
      </c>
      <c r="K51" s="132">
        <v>10.5</v>
      </c>
      <c r="L51" s="132" t="s">
        <v>448</v>
      </c>
      <c r="M51" s="132" t="s">
        <v>449</v>
      </c>
      <c r="N51" s="142" t="s">
        <v>44</v>
      </c>
    </row>
    <row r="52" spans="1:14">
      <c r="A52" s="141" t="s">
        <v>450</v>
      </c>
      <c r="B52" s="132" t="s">
        <v>451</v>
      </c>
      <c r="C52" s="297"/>
      <c r="D52" s="142" t="s">
        <v>452</v>
      </c>
      <c r="E52" s="132" t="s">
        <v>453</v>
      </c>
      <c r="F52" s="141" t="s">
        <v>454</v>
      </c>
      <c r="G52" s="132" t="s">
        <v>455</v>
      </c>
      <c r="H52" s="132" t="s">
        <v>40</v>
      </c>
      <c r="I52" s="132" t="s">
        <v>456</v>
      </c>
      <c r="J52" s="132" t="s">
        <v>68</v>
      </c>
      <c r="K52" s="132" t="s">
        <v>86</v>
      </c>
      <c r="L52" s="132" t="s">
        <v>457</v>
      </c>
      <c r="M52" s="132" t="s">
        <v>450</v>
      </c>
      <c r="N52" s="142" t="s">
        <v>44</v>
      </c>
    </row>
    <row r="53" spans="1:14">
      <c r="A53" s="141" t="s">
        <v>450</v>
      </c>
      <c r="B53" s="132" t="s">
        <v>458</v>
      </c>
      <c r="C53" s="297"/>
      <c r="D53" s="142" t="s">
        <v>459</v>
      </c>
      <c r="E53" s="132" t="s">
        <v>460</v>
      </c>
      <c r="F53" s="141" t="s">
        <v>461</v>
      </c>
      <c r="G53" s="132" t="s">
        <v>455</v>
      </c>
      <c r="H53" s="132" t="s">
        <v>40</v>
      </c>
      <c r="I53" s="132" t="s">
        <v>456</v>
      </c>
      <c r="J53" s="132" t="s">
        <v>42</v>
      </c>
      <c r="K53" s="132" t="s">
        <v>86</v>
      </c>
      <c r="L53" s="132" t="s">
        <v>462</v>
      </c>
      <c r="M53" s="132" t="s">
        <v>463</v>
      </c>
      <c r="N53" s="142" t="s">
        <v>44</v>
      </c>
    </row>
    <row r="54" spans="1:14">
      <c r="A54" s="141" t="s">
        <v>464</v>
      </c>
      <c r="B54" s="132" t="s">
        <v>465</v>
      </c>
      <c r="C54" s="297" t="s">
        <v>466</v>
      </c>
      <c r="D54" s="142" t="s">
        <v>467</v>
      </c>
      <c r="E54" s="132" t="s">
        <v>468</v>
      </c>
      <c r="F54" s="141" t="s">
        <v>469</v>
      </c>
      <c r="G54" s="132" t="s">
        <v>470</v>
      </c>
      <c r="H54" s="132" t="s">
        <v>40</v>
      </c>
      <c r="I54" s="132" t="s">
        <v>471</v>
      </c>
      <c r="J54" s="132" t="s">
        <v>42</v>
      </c>
      <c r="K54" s="132">
        <v>11.78</v>
      </c>
      <c r="L54" s="132" t="s">
        <v>472</v>
      </c>
      <c r="M54" s="132" t="s">
        <v>464</v>
      </c>
      <c r="N54" s="142" t="s">
        <v>44</v>
      </c>
    </row>
    <row r="55" spans="1:14">
      <c r="A55" s="141" t="s">
        <v>473</v>
      </c>
      <c r="B55" s="132" t="s">
        <v>474</v>
      </c>
      <c r="C55" s="297"/>
      <c r="D55" s="142" t="s">
        <v>475</v>
      </c>
      <c r="E55" s="132" t="s">
        <v>476</v>
      </c>
      <c r="F55" s="141" t="s">
        <v>477</v>
      </c>
      <c r="G55" s="132" t="s">
        <v>478</v>
      </c>
      <c r="H55" s="132" t="s">
        <v>40</v>
      </c>
      <c r="I55" s="132" t="s">
        <v>479</v>
      </c>
      <c r="J55" s="132" t="s">
        <v>42</v>
      </c>
      <c r="K55" s="132" t="s">
        <v>86</v>
      </c>
      <c r="L55" s="132" t="s">
        <v>480</v>
      </c>
      <c r="M55" s="132" t="s">
        <v>473</v>
      </c>
      <c r="N55" s="142" t="s">
        <v>86</v>
      </c>
    </row>
    <row r="56" spans="1:14">
      <c r="A56" s="141" t="s">
        <v>473</v>
      </c>
      <c r="B56" s="132" t="s">
        <v>481</v>
      </c>
      <c r="C56" s="297"/>
      <c r="D56" s="142" t="s">
        <v>482</v>
      </c>
      <c r="E56" s="132" t="s">
        <v>483</v>
      </c>
      <c r="F56" s="141" t="s">
        <v>484</v>
      </c>
      <c r="G56" s="132" t="s">
        <v>478</v>
      </c>
      <c r="H56" s="132" t="s">
        <v>40</v>
      </c>
      <c r="I56" s="132" t="s">
        <v>479</v>
      </c>
      <c r="J56" s="132" t="s">
        <v>68</v>
      </c>
      <c r="K56" s="132" t="s">
        <v>86</v>
      </c>
      <c r="L56" s="132" t="s">
        <v>485</v>
      </c>
      <c r="M56" s="132" t="s">
        <v>486</v>
      </c>
      <c r="N56" s="142" t="s">
        <v>86</v>
      </c>
    </row>
    <row r="57" spans="1:14">
      <c r="A57" s="141" t="s">
        <v>487</v>
      </c>
      <c r="B57" s="132" t="s">
        <v>488</v>
      </c>
      <c r="C57" s="297" t="s">
        <v>489</v>
      </c>
      <c r="D57" s="142" t="s">
        <v>490</v>
      </c>
      <c r="E57" s="132" t="s">
        <v>491</v>
      </c>
      <c r="F57" s="141" t="s">
        <v>492</v>
      </c>
      <c r="G57" s="132" t="s">
        <v>493</v>
      </c>
      <c r="H57" s="132" t="s">
        <v>40</v>
      </c>
      <c r="I57" s="132" t="s">
        <v>494</v>
      </c>
      <c r="J57" s="132" t="s">
        <v>68</v>
      </c>
      <c r="K57" s="132">
        <v>11.08</v>
      </c>
      <c r="L57" s="132" t="s">
        <v>495</v>
      </c>
      <c r="M57" s="132" t="s">
        <v>487</v>
      </c>
      <c r="N57" s="142" t="s">
        <v>44</v>
      </c>
    </row>
    <row r="58" spans="1:14">
      <c r="A58" s="141" t="s">
        <v>496</v>
      </c>
      <c r="B58" s="132" t="s">
        <v>497</v>
      </c>
      <c r="C58" s="297" t="s">
        <v>498</v>
      </c>
      <c r="D58" s="142" t="s">
        <v>499</v>
      </c>
      <c r="E58" s="132" t="s">
        <v>500</v>
      </c>
      <c r="F58" s="141" t="s">
        <v>501</v>
      </c>
      <c r="G58" s="132" t="s">
        <v>502</v>
      </c>
      <c r="H58" s="132" t="s">
        <v>40</v>
      </c>
      <c r="I58" s="132" t="s">
        <v>503</v>
      </c>
      <c r="J58" s="132" t="s">
        <v>68</v>
      </c>
      <c r="K58" s="132">
        <v>11.84</v>
      </c>
      <c r="L58" s="132" t="s">
        <v>504</v>
      </c>
      <c r="M58" s="132" t="s">
        <v>496</v>
      </c>
      <c r="N58" s="142" t="s">
        <v>44</v>
      </c>
    </row>
    <row r="59" spans="1:14">
      <c r="A59" s="141" t="s">
        <v>505</v>
      </c>
      <c r="B59" s="132" t="s">
        <v>506</v>
      </c>
      <c r="C59" s="297" t="s">
        <v>507</v>
      </c>
      <c r="D59" s="142" t="s">
        <v>508</v>
      </c>
      <c r="E59" s="132" t="s">
        <v>509</v>
      </c>
      <c r="F59" s="141" t="s">
        <v>510</v>
      </c>
      <c r="G59" s="132" t="s">
        <v>511</v>
      </c>
      <c r="H59" s="132" t="s">
        <v>40</v>
      </c>
      <c r="I59" s="132" t="s">
        <v>512</v>
      </c>
      <c r="J59" s="132" t="s">
        <v>68</v>
      </c>
      <c r="K59" s="132">
        <v>9.6999999999999993</v>
      </c>
      <c r="L59" s="132" t="s">
        <v>513</v>
      </c>
      <c r="M59" s="132" t="s">
        <v>505</v>
      </c>
      <c r="N59" s="142" t="s">
        <v>44</v>
      </c>
    </row>
    <row r="60" spans="1:14">
      <c r="A60" s="141" t="s">
        <v>514</v>
      </c>
      <c r="B60" s="132" t="s">
        <v>515</v>
      </c>
      <c r="C60" s="297"/>
      <c r="D60" s="142" t="s">
        <v>516</v>
      </c>
      <c r="E60" s="132" t="s">
        <v>517</v>
      </c>
      <c r="F60" s="141" t="s">
        <v>518</v>
      </c>
      <c r="G60" s="132" t="s">
        <v>519</v>
      </c>
      <c r="H60" s="132" t="s">
        <v>40</v>
      </c>
      <c r="I60" s="132" t="s">
        <v>520</v>
      </c>
      <c r="J60" s="132" t="s">
        <v>68</v>
      </c>
      <c r="K60" s="132" t="s">
        <v>86</v>
      </c>
      <c r="L60" s="132" t="s">
        <v>521</v>
      </c>
      <c r="M60" s="132" t="s">
        <v>514</v>
      </c>
      <c r="N60" s="142" t="s">
        <v>86</v>
      </c>
    </row>
    <row r="61" spans="1:14">
      <c r="A61" s="141" t="s">
        <v>522</v>
      </c>
      <c r="B61" s="132" t="s">
        <v>523</v>
      </c>
      <c r="C61" s="297"/>
      <c r="D61" s="142" t="s">
        <v>524</v>
      </c>
      <c r="E61" s="132" t="s">
        <v>525</v>
      </c>
      <c r="F61" s="141" t="s">
        <v>526</v>
      </c>
      <c r="G61" s="132" t="s">
        <v>527</v>
      </c>
      <c r="H61" s="132" t="s">
        <v>40</v>
      </c>
      <c r="I61" s="132" t="s">
        <v>528</v>
      </c>
      <c r="J61" s="132" t="s">
        <v>68</v>
      </c>
      <c r="K61" s="132" t="s">
        <v>86</v>
      </c>
      <c r="L61" s="132" t="s">
        <v>529</v>
      </c>
      <c r="M61" s="132" t="s">
        <v>522</v>
      </c>
      <c r="N61" s="142" t="s">
        <v>44</v>
      </c>
    </row>
    <row r="62" spans="1:14">
      <c r="A62" s="141" t="s">
        <v>522</v>
      </c>
      <c r="B62" s="132" t="s">
        <v>530</v>
      </c>
      <c r="C62" s="297"/>
      <c r="D62" s="142" t="s">
        <v>531</v>
      </c>
      <c r="E62" s="132" t="s">
        <v>532</v>
      </c>
      <c r="F62" s="141" t="s">
        <v>533</v>
      </c>
      <c r="G62" s="132" t="s">
        <v>527</v>
      </c>
      <c r="H62" s="132" t="s">
        <v>40</v>
      </c>
      <c r="I62" s="132" t="s">
        <v>528</v>
      </c>
      <c r="J62" s="132" t="s">
        <v>42</v>
      </c>
      <c r="K62" s="132" t="s">
        <v>86</v>
      </c>
      <c r="L62" s="132" t="s">
        <v>534</v>
      </c>
      <c r="M62" s="132" t="s">
        <v>535</v>
      </c>
      <c r="N62" s="142" t="s">
        <v>44</v>
      </c>
    </row>
    <row r="63" spans="1:14">
      <c r="A63" s="141" t="s">
        <v>536</v>
      </c>
      <c r="B63" s="132" t="s">
        <v>537</v>
      </c>
      <c r="C63" s="297" t="s">
        <v>538</v>
      </c>
      <c r="D63" s="142" t="s">
        <v>539</v>
      </c>
      <c r="E63" s="132" t="s">
        <v>540</v>
      </c>
      <c r="F63" s="141" t="s">
        <v>541</v>
      </c>
      <c r="G63" s="132" t="s">
        <v>542</v>
      </c>
      <c r="H63" s="132" t="s">
        <v>40</v>
      </c>
      <c r="I63" s="132" t="s">
        <v>543</v>
      </c>
      <c r="J63" s="132" t="s">
        <v>68</v>
      </c>
      <c r="K63" s="132" t="s">
        <v>86</v>
      </c>
      <c r="L63" s="132" t="s">
        <v>544</v>
      </c>
      <c r="M63" s="132" t="s">
        <v>536</v>
      </c>
      <c r="N63" s="142" t="s">
        <v>44</v>
      </c>
    </row>
    <row r="64" spans="1:14">
      <c r="A64" s="141" t="s">
        <v>536</v>
      </c>
      <c r="B64" s="132" t="s">
        <v>545</v>
      </c>
      <c r="C64" s="297"/>
      <c r="D64" s="142" t="s">
        <v>546</v>
      </c>
      <c r="E64" s="132" t="s">
        <v>547</v>
      </c>
      <c r="F64" s="141" t="s">
        <v>548</v>
      </c>
      <c r="G64" s="132" t="s">
        <v>542</v>
      </c>
      <c r="H64" s="132" t="s">
        <v>40</v>
      </c>
      <c r="I64" s="132" t="s">
        <v>543</v>
      </c>
      <c r="J64" s="132" t="s">
        <v>132</v>
      </c>
      <c r="K64" s="132" t="s">
        <v>86</v>
      </c>
      <c r="L64" s="132" t="s">
        <v>549</v>
      </c>
      <c r="M64" s="132" t="s">
        <v>550</v>
      </c>
      <c r="N64" s="142" t="s">
        <v>44</v>
      </c>
    </row>
    <row r="65" spans="1:14">
      <c r="A65" s="141" t="s">
        <v>551</v>
      </c>
      <c r="B65" s="132" t="s">
        <v>552</v>
      </c>
      <c r="C65" s="297" t="s">
        <v>553</v>
      </c>
      <c r="D65" s="142" t="s">
        <v>554</v>
      </c>
      <c r="E65" s="132" t="s">
        <v>555</v>
      </c>
      <c r="F65" s="141" t="s">
        <v>556</v>
      </c>
      <c r="G65" s="132" t="s">
        <v>557</v>
      </c>
      <c r="H65" s="132" t="s">
        <v>40</v>
      </c>
      <c r="I65" s="132" t="s">
        <v>558</v>
      </c>
      <c r="J65" s="132" t="s">
        <v>101</v>
      </c>
      <c r="K65" s="132">
        <v>8.1999999999999993</v>
      </c>
      <c r="L65" s="132" t="s">
        <v>559</v>
      </c>
      <c r="M65" s="132" t="s">
        <v>551</v>
      </c>
      <c r="N65" s="142" t="s">
        <v>44</v>
      </c>
    </row>
    <row r="66" spans="1:14">
      <c r="A66" s="141" t="s">
        <v>560</v>
      </c>
      <c r="B66" s="132" t="s">
        <v>561</v>
      </c>
      <c r="C66" s="297" t="s">
        <v>562</v>
      </c>
      <c r="D66" s="142" t="s">
        <v>563</v>
      </c>
      <c r="E66" s="132" t="s">
        <v>564</v>
      </c>
      <c r="F66" s="141" t="s">
        <v>565</v>
      </c>
      <c r="G66" s="132" t="s">
        <v>566</v>
      </c>
      <c r="H66" s="132" t="s">
        <v>40</v>
      </c>
      <c r="I66" s="132" t="s">
        <v>567</v>
      </c>
      <c r="J66" s="132" t="s">
        <v>68</v>
      </c>
      <c r="K66" s="132">
        <v>11.09</v>
      </c>
      <c r="L66" s="132" t="s">
        <v>568</v>
      </c>
      <c r="M66" s="132" t="s">
        <v>560</v>
      </c>
      <c r="N66" s="142" t="s">
        <v>86</v>
      </c>
    </row>
    <row r="67" spans="1:14">
      <c r="A67" s="141" t="s">
        <v>569</v>
      </c>
      <c r="B67" s="132" t="s">
        <v>570</v>
      </c>
      <c r="C67" s="297" t="s">
        <v>571</v>
      </c>
      <c r="D67" s="142" t="s">
        <v>572</v>
      </c>
      <c r="E67" s="132" t="s">
        <v>573</v>
      </c>
      <c r="F67" s="141" t="s">
        <v>574</v>
      </c>
      <c r="G67" s="132" t="s">
        <v>575</v>
      </c>
      <c r="H67" s="132" t="s">
        <v>40</v>
      </c>
      <c r="I67" s="132" t="s">
        <v>576</v>
      </c>
      <c r="J67" s="132" t="s">
        <v>68</v>
      </c>
      <c r="K67" s="132" t="s">
        <v>86</v>
      </c>
      <c r="L67" s="132" t="s">
        <v>577</v>
      </c>
      <c r="M67" s="132" t="s">
        <v>578</v>
      </c>
      <c r="N67" s="142" t="s">
        <v>86</v>
      </c>
    </row>
    <row r="68" spans="1:14">
      <c r="A68" s="141" t="s">
        <v>579</v>
      </c>
      <c r="B68" s="132" t="s">
        <v>580</v>
      </c>
      <c r="C68" s="297" t="s">
        <v>581</v>
      </c>
      <c r="D68" s="142" t="s">
        <v>582</v>
      </c>
      <c r="E68" s="132" t="s">
        <v>583</v>
      </c>
      <c r="F68" s="141" t="s">
        <v>584</v>
      </c>
      <c r="G68" s="132" t="s">
        <v>585</v>
      </c>
      <c r="H68" s="132" t="s">
        <v>40</v>
      </c>
      <c r="I68" s="132" t="s">
        <v>586</v>
      </c>
      <c r="J68" s="132" t="s">
        <v>101</v>
      </c>
      <c r="K68" s="132">
        <v>8.1999999999999993</v>
      </c>
      <c r="L68" s="132" t="s">
        <v>587</v>
      </c>
      <c r="M68" s="132" t="s">
        <v>579</v>
      </c>
      <c r="N68" s="142" t="s">
        <v>86</v>
      </c>
    </row>
    <row r="69" spans="1:14">
      <c r="A69" s="141" t="s">
        <v>588</v>
      </c>
      <c r="B69" s="132" t="s">
        <v>589</v>
      </c>
      <c r="C69" s="297" t="s">
        <v>590</v>
      </c>
      <c r="D69" s="142" t="s">
        <v>591</v>
      </c>
      <c r="E69" s="132" t="s">
        <v>592</v>
      </c>
      <c r="F69" s="141" t="s">
        <v>593</v>
      </c>
      <c r="G69" s="132" t="s">
        <v>594</v>
      </c>
      <c r="H69" s="132" t="s">
        <v>595</v>
      </c>
      <c r="I69" s="132" t="s">
        <v>596</v>
      </c>
      <c r="J69" s="132" t="s">
        <v>597</v>
      </c>
      <c r="K69" s="132">
        <v>6.35</v>
      </c>
      <c r="L69" s="132" t="s">
        <v>598</v>
      </c>
      <c r="M69" s="132" t="s">
        <v>599</v>
      </c>
      <c r="N69" s="142" t="s">
        <v>86</v>
      </c>
    </row>
    <row r="70" spans="1:14">
      <c r="A70" s="141" t="s">
        <v>600</v>
      </c>
      <c r="B70" s="132" t="s">
        <v>601</v>
      </c>
      <c r="C70" s="297"/>
      <c r="D70" s="142" t="s">
        <v>602</v>
      </c>
      <c r="E70" s="132" t="s">
        <v>603</v>
      </c>
      <c r="F70" s="141" t="s">
        <v>604</v>
      </c>
      <c r="G70" s="132" t="s">
        <v>605</v>
      </c>
      <c r="H70" s="132" t="s">
        <v>40</v>
      </c>
      <c r="I70" s="132" t="s">
        <v>606</v>
      </c>
      <c r="J70" s="132" t="s">
        <v>101</v>
      </c>
      <c r="K70" s="132" t="s">
        <v>86</v>
      </c>
      <c r="L70" s="132" t="s">
        <v>607</v>
      </c>
      <c r="M70" s="132" t="s">
        <v>600</v>
      </c>
      <c r="N70" s="142" t="s">
        <v>86</v>
      </c>
    </row>
    <row r="71" spans="1:14">
      <c r="A71" s="141" t="s">
        <v>608</v>
      </c>
      <c r="B71" s="132" t="s">
        <v>609</v>
      </c>
      <c r="C71" s="297" t="s">
        <v>610</v>
      </c>
      <c r="D71" s="142" t="s">
        <v>611</v>
      </c>
      <c r="E71" s="132" t="s">
        <v>612</v>
      </c>
      <c r="F71" s="141" t="s">
        <v>613</v>
      </c>
      <c r="G71" s="132" t="s">
        <v>614</v>
      </c>
      <c r="H71" s="132" t="s">
        <v>40</v>
      </c>
      <c r="I71" s="132" t="s">
        <v>615</v>
      </c>
      <c r="J71" s="132" t="s">
        <v>101</v>
      </c>
      <c r="K71" s="132">
        <v>7.22</v>
      </c>
      <c r="L71" s="132" t="s">
        <v>616</v>
      </c>
      <c r="M71" s="132" t="s">
        <v>608</v>
      </c>
      <c r="N71" s="142" t="s">
        <v>86</v>
      </c>
    </row>
    <row r="72" spans="1:14">
      <c r="A72" s="141" t="s">
        <v>617</v>
      </c>
      <c r="B72" s="132" t="s">
        <v>618</v>
      </c>
      <c r="C72" s="297" t="s">
        <v>619</v>
      </c>
      <c r="D72" s="142" t="s">
        <v>620</v>
      </c>
      <c r="E72" s="132" t="s">
        <v>621</v>
      </c>
      <c r="F72" s="141" t="s">
        <v>622</v>
      </c>
      <c r="G72" s="132" t="s">
        <v>623</v>
      </c>
      <c r="H72" s="132" t="s">
        <v>40</v>
      </c>
      <c r="I72" s="132" t="s">
        <v>596</v>
      </c>
      <c r="J72" s="132" t="s">
        <v>624</v>
      </c>
      <c r="K72" s="132" t="s">
        <v>86</v>
      </c>
      <c r="L72" s="132" t="s">
        <v>625</v>
      </c>
      <c r="M72" s="132" t="s">
        <v>617</v>
      </c>
      <c r="N72" s="142" t="s">
        <v>86</v>
      </c>
    </row>
    <row r="73" spans="1:14">
      <c r="A73" s="141" t="s">
        <v>626</v>
      </c>
      <c r="B73" s="132" t="s">
        <v>627</v>
      </c>
      <c r="C73" s="297"/>
      <c r="D73" s="142" t="s">
        <v>628</v>
      </c>
      <c r="E73" s="132" t="s">
        <v>629</v>
      </c>
      <c r="F73" s="141" t="s">
        <v>630</v>
      </c>
      <c r="G73" s="132" t="s">
        <v>631</v>
      </c>
      <c r="H73" s="132" t="s">
        <v>40</v>
      </c>
      <c r="I73" s="132" t="s">
        <v>632</v>
      </c>
      <c r="J73" s="132" t="s">
        <v>57</v>
      </c>
      <c r="K73" s="132">
        <v>10.46</v>
      </c>
      <c r="L73" s="132" t="s">
        <v>633</v>
      </c>
      <c r="M73" s="132" t="s">
        <v>626</v>
      </c>
      <c r="N73" s="142" t="s">
        <v>86</v>
      </c>
    </row>
    <row r="74" spans="1:14">
      <c r="A74" s="141" t="s">
        <v>634</v>
      </c>
      <c r="B74" s="132" t="s">
        <v>635</v>
      </c>
      <c r="C74" s="297"/>
      <c r="D74" s="142" t="s">
        <v>636</v>
      </c>
      <c r="E74" s="132" t="s">
        <v>637</v>
      </c>
      <c r="F74" s="141" t="s">
        <v>638</v>
      </c>
      <c r="G74" s="132" t="s">
        <v>639</v>
      </c>
      <c r="H74" s="132" t="s">
        <v>40</v>
      </c>
      <c r="I74" s="132" t="s">
        <v>640</v>
      </c>
      <c r="J74" s="132" t="s">
        <v>172</v>
      </c>
      <c r="K74" s="132">
        <v>11.77</v>
      </c>
      <c r="L74" s="132" t="s">
        <v>641</v>
      </c>
      <c r="M74" s="132" t="s">
        <v>642</v>
      </c>
      <c r="N74" s="142" t="s">
        <v>86</v>
      </c>
    </row>
    <row r="75" spans="1:14">
      <c r="A75" s="141" t="s">
        <v>643</v>
      </c>
      <c r="B75" s="132" t="s">
        <v>644</v>
      </c>
      <c r="C75" s="297"/>
      <c r="D75" s="142" t="s">
        <v>645</v>
      </c>
      <c r="E75" s="132" t="s">
        <v>646</v>
      </c>
      <c r="F75" s="141" t="s">
        <v>647</v>
      </c>
      <c r="G75" s="132" t="s">
        <v>648</v>
      </c>
      <c r="H75" s="132" t="s">
        <v>649</v>
      </c>
      <c r="I75" s="132" t="s">
        <v>596</v>
      </c>
      <c r="J75" s="132" t="s">
        <v>649</v>
      </c>
      <c r="K75" s="132" t="s">
        <v>86</v>
      </c>
      <c r="L75" s="132" t="s">
        <v>650</v>
      </c>
      <c r="M75" s="132" t="s">
        <v>651</v>
      </c>
      <c r="N75" s="142" t="s">
        <v>86</v>
      </c>
    </row>
    <row r="76" spans="1:14" ht="31.5">
      <c r="A76" s="141" t="s">
        <v>652</v>
      </c>
      <c r="B76" s="132" t="s">
        <v>653</v>
      </c>
      <c r="C76" s="297" t="s">
        <v>654</v>
      </c>
      <c r="D76" s="142" t="s">
        <v>655</v>
      </c>
      <c r="E76" s="132" t="s">
        <v>656</v>
      </c>
      <c r="F76" s="510" t="s">
        <v>657</v>
      </c>
      <c r="G76" s="132" t="s">
        <v>658</v>
      </c>
      <c r="H76" s="132" t="s">
        <v>40</v>
      </c>
      <c r="I76" s="132" t="s">
        <v>67</v>
      </c>
      <c r="J76" s="132" t="s">
        <v>68</v>
      </c>
      <c r="K76" s="132">
        <v>17.98</v>
      </c>
      <c r="L76" s="132" t="s">
        <v>659</v>
      </c>
      <c r="M76" s="132" t="s">
        <v>652</v>
      </c>
      <c r="N76" s="142" t="s">
        <v>44</v>
      </c>
    </row>
    <row r="77" spans="1:14">
      <c r="A77" s="141" t="s">
        <v>660</v>
      </c>
      <c r="B77" s="132" t="s">
        <v>661</v>
      </c>
      <c r="C77" s="297" t="s">
        <v>662</v>
      </c>
      <c r="D77" s="142" t="s">
        <v>663</v>
      </c>
      <c r="E77" s="132" t="s">
        <v>664</v>
      </c>
      <c r="F77" s="141" t="s">
        <v>665</v>
      </c>
      <c r="G77" s="132" t="s">
        <v>666</v>
      </c>
      <c r="H77" s="132" t="s">
        <v>667</v>
      </c>
      <c r="I77" s="132" t="s">
        <v>596</v>
      </c>
      <c r="J77" s="132" t="s">
        <v>667</v>
      </c>
      <c r="K77" s="132" t="s">
        <v>86</v>
      </c>
      <c r="L77" s="132" t="s">
        <v>668</v>
      </c>
      <c r="M77" s="132" t="s">
        <v>660</v>
      </c>
      <c r="N77" s="142" t="s">
        <v>86</v>
      </c>
    </row>
    <row r="78" spans="1:14">
      <c r="A78" s="141" t="s">
        <v>669</v>
      </c>
      <c r="B78" s="132" t="s">
        <v>670</v>
      </c>
      <c r="C78" s="297" t="s">
        <v>671</v>
      </c>
      <c r="D78" s="142" t="s">
        <v>672</v>
      </c>
      <c r="E78" s="132" t="s">
        <v>673</v>
      </c>
      <c r="F78" s="141" t="s">
        <v>674</v>
      </c>
      <c r="G78" s="132" t="s">
        <v>675</v>
      </c>
      <c r="H78" s="132" t="s">
        <v>676</v>
      </c>
      <c r="I78" s="132" t="s">
        <v>596</v>
      </c>
      <c r="J78" s="132" t="s">
        <v>676</v>
      </c>
      <c r="K78" s="132" t="s">
        <v>86</v>
      </c>
      <c r="L78" s="132" t="s">
        <v>677</v>
      </c>
      <c r="M78" s="132" t="s">
        <v>669</v>
      </c>
      <c r="N78" s="142" t="s">
        <v>86</v>
      </c>
    </row>
    <row r="79" spans="1:14">
      <c r="A79" s="141" t="s">
        <v>678</v>
      </c>
      <c r="B79" s="132" t="s">
        <v>679</v>
      </c>
      <c r="C79" s="297" t="s">
        <v>680</v>
      </c>
      <c r="D79" s="142" t="s">
        <v>681</v>
      </c>
      <c r="E79" s="132" t="s">
        <v>682</v>
      </c>
      <c r="F79" s="141" t="s">
        <v>683</v>
      </c>
      <c r="G79" s="132" t="s">
        <v>684</v>
      </c>
      <c r="H79" s="132" t="s">
        <v>685</v>
      </c>
      <c r="I79" s="132" t="s">
        <v>596</v>
      </c>
      <c r="J79" s="132" t="s">
        <v>685</v>
      </c>
      <c r="K79" s="132" t="s">
        <v>86</v>
      </c>
      <c r="L79" s="132" t="s">
        <v>686</v>
      </c>
      <c r="M79" s="132" t="s">
        <v>687</v>
      </c>
      <c r="N79" s="142" t="s">
        <v>86</v>
      </c>
    </row>
    <row r="80" spans="1:14">
      <c r="A80" s="141" t="s">
        <v>688</v>
      </c>
      <c r="B80" s="132" t="s">
        <v>689</v>
      </c>
      <c r="C80" s="297" t="s">
        <v>690</v>
      </c>
      <c r="D80" s="142" t="s">
        <v>691</v>
      </c>
      <c r="E80" s="132" t="s">
        <v>692</v>
      </c>
      <c r="F80" s="141" t="s">
        <v>693</v>
      </c>
      <c r="G80" s="132" t="s">
        <v>694</v>
      </c>
      <c r="H80" s="132" t="s">
        <v>695</v>
      </c>
      <c r="I80" s="132" t="s">
        <v>596</v>
      </c>
      <c r="J80" s="132" t="s">
        <v>696</v>
      </c>
      <c r="K80" s="132">
        <v>0.92</v>
      </c>
      <c r="L80" s="132" t="s">
        <v>697</v>
      </c>
      <c r="M80" s="132" t="s">
        <v>698</v>
      </c>
      <c r="N80" s="142" t="s">
        <v>86</v>
      </c>
    </row>
    <row r="81" spans="1:14">
      <c r="A81" s="141" t="s">
        <v>699</v>
      </c>
      <c r="B81" s="132" t="s">
        <v>700</v>
      </c>
      <c r="C81" s="297"/>
      <c r="D81" s="142" t="s">
        <v>701</v>
      </c>
      <c r="E81" s="132" t="s">
        <v>702</v>
      </c>
      <c r="F81" s="141" t="s">
        <v>703</v>
      </c>
      <c r="G81" s="132" t="s">
        <v>704</v>
      </c>
      <c r="H81" s="132" t="s">
        <v>40</v>
      </c>
      <c r="I81" s="132" t="s">
        <v>596</v>
      </c>
      <c r="J81" s="132" t="s">
        <v>57</v>
      </c>
      <c r="K81" s="132" t="s">
        <v>86</v>
      </c>
      <c r="L81" s="132" t="s">
        <v>705</v>
      </c>
      <c r="M81" s="132" t="s">
        <v>699</v>
      </c>
      <c r="N81" s="142" t="s">
        <v>86</v>
      </c>
    </row>
    <row r="82" spans="1:14">
      <c r="A82" s="141" t="s">
        <v>706</v>
      </c>
      <c r="B82" s="132" t="s">
        <v>707</v>
      </c>
      <c r="C82" s="297"/>
      <c r="D82" s="142" t="s">
        <v>708</v>
      </c>
      <c r="E82" s="132" t="s">
        <v>709</v>
      </c>
      <c r="F82" s="141" t="s">
        <v>710</v>
      </c>
      <c r="G82" s="132" t="s">
        <v>711</v>
      </c>
      <c r="H82" s="132" t="s">
        <v>712</v>
      </c>
      <c r="I82" s="132" t="s">
        <v>596</v>
      </c>
      <c r="J82" s="132" t="s">
        <v>712</v>
      </c>
      <c r="K82" s="132" t="s">
        <v>86</v>
      </c>
      <c r="L82" s="132" t="s">
        <v>713</v>
      </c>
      <c r="M82" s="132" t="s">
        <v>706</v>
      </c>
      <c r="N82" s="142" t="s">
        <v>86</v>
      </c>
    </row>
    <row r="83" spans="1:14">
      <c r="A83" s="141" t="s">
        <v>714</v>
      </c>
      <c r="B83" s="132" t="s">
        <v>715</v>
      </c>
      <c r="C83" s="297" t="s">
        <v>716</v>
      </c>
      <c r="D83" s="142" t="s">
        <v>717</v>
      </c>
      <c r="E83" s="132" t="s">
        <v>718</v>
      </c>
      <c r="F83" s="141" t="s">
        <v>719</v>
      </c>
      <c r="G83" s="132" t="s">
        <v>720</v>
      </c>
      <c r="H83" s="132" t="s">
        <v>721</v>
      </c>
      <c r="I83" s="132" t="s">
        <v>596</v>
      </c>
      <c r="J83" s="132" t="s">
        <v>721</v>
      </c>
      <c r="K83" s="132">
        <v>3.03</v>
      </c>
      <c r="L83" s="132" t="s">
        <v>722</v>
      </c>
      <c r="M83" s="132" t="s">
        <v>723</v>
      </c>
      <c r="N83" s="142" t="s">
        <v>86</v>
      </c>
    </row>
    <row r="84" spans="1:14">
      <c r="A84" s="141" t="s">
        <v>724</v>
      </c>
      <c r="B84" s="132" t="s">
        <v>725</v>
      </c>
      <c r="C84" s="297" t="s">
        <v>726</v>
      </c>
      <c r="D84" s="142" t="s">
        <v>727</v>
      </c>
      <c r="E84" s="132" t="s">
        <v>728</v>
      </c>
      <c r="F84" s="141" t="s">
        <v>729</v>
      </c>
      <c r="G84" s="132" t="s">
        <v>730</v>
      </c>
      <c r="H84" s="132" t="s">
        <v>721</v>
      </c>
      <c r="I84" s="132" t="s">
        <v>596</v>
      </c>
      <c r="J84" s="132" t="s">
        <v>721</v>
      </c>
      <c r="K84" s="132">
        <v>3.15</v>
      </c>
      <c r="L84" s="132" t="s">
        <v>731</v>
      </c>
      <c r="M84" s="132" t="s">
        <v>732</v>
      </c>
      <c r="N84" s="142" t="s">
        <v>86</v>
      </c>
    </row>
    <row r="85" spans="1:14">
      <c r="A85" s="141" t="s">
        <v>733</v>
      </c>
      <c r="B85" s="132" t="s">
        <v>734</v>
      </c>
      <c r="C85" s="297"/>
      <c r="D85" s="142" t="s">
        <v>735</v>
      </c>
      <c r="E85" s="132" t="s">
        <v>736</v>
      </c>
      <c r="F85" s="141" t="s">
        <v>737</v>
      </c>
      <c r="G85" s="132" t="s">
        <v>738</v>
      </c>
      <c r="H85" s="132" t="s">
        <v>40</v>
      </c>
      <c r="I85" s="132" t="s">
        <v>596</v>
      </c>
      <c r="J85" s="132" t="s">
        <v>126</v>
      </c>
      <c r="K85" s="132">
        <v>1.73</v>
      </c>
      <c r="L85" s="132" t="s">
        <v>739</v>
      </c>
      <c r="M85" s="132" t="s">
        <v>733</v>
      </c>
      <c r="N85" s="142" t="s">
        <v>86</v>
      </c>
    </row>
    <row r="86" spans="1:14">
      <c r="A86" s="141" t="s">
        <v>733</v>
      </c>
      <c r="B86" s="132" t="s">
        <v>740</v>
      </c>
      <c r="C86" s="297"/>
      <c r="D86" s="142" t="s">
        <v>741</v>
      </c>
      <c r="E86" s="132" t="s">
        <v>742</v>
      </c>
      <c r="F86" s="141" t="s">
        <v>743</v>
      </c>
      <c r="G86" s="132" t="s">
        <v>738</v>
      </c>
      <c r="H86" s="132" t="s">
        <v>40</v>
      </c>
      <c r="I86" s="132" t="s">
        <v>596</v>
      </c>
      <c r="J86" s="132" t="s">
        <v>744</v>
      </c>
      <c r="K86" s="132">
        <v>1.73</v>
      </c>
      <c r="L86" s="132" t="s">
        <v>745</v>
      </c>
      <c r="M86" s="132" t="s">
        <v>746</v>
      </c>
      <c r="N86" s="142" t="s">
        <v>86</v>
      </c>
    </row>
    <row r="87" spans="1:14">
      <c r="A87" s="141" t="s">
        <v>747</v>
      </c>
      <c r="B87" s="132"/>
      <c r="C87" s="297"/>
      <c r="D87" s="142" t="s">
        <v>748</v>
      </c>
      <c r="E87" s="132" t="s">
        <v>749</v>
      </c>
      <c r="F87" s="141" t="s">
        <v>750</v>
      </c>
      <c r="G87" s="132" t="s">
        <v>751</v>
      </c>
      <c r="H87" s="132" t="s">
        <v>752</v>
      </c>
      <c r="I87" s="132" t="s">
        <v>596</v>
      </c>
      <c r="J87" s="132" t="s">
        <v>752</v>
      </c>
      <c r="K87" s="132">
        <v>6.08</v>
      </c>
      <c r="L87" s="132"/>
      <c r="M87" s="132"/>
      <c r="N87" s="142" t="s">
        <v>86</v>
      </c>
    </row>
    <row r="88" spans="1:14">
      <c r="A88" s="141" t="s">
        <v>753</v>
      </c>
      <c r="B88" s="132" t="s">
        <v>754</v>
      </c>
      <c r="C88" s="297"/>
      <c r="D88" s="142" t="s">
        <v>755</v>
      </c>
      <c r="E88" s="132" t="s">
        <v>756</v>
      </c>
      <c r="F88" s="141" t="s">
        <v>757</v>
      </c>
      <c r="G88" s="132" t="s">
        <v>758</v>
      </c>
      <c r="H88" s="132" t="s">
        <v>40</v>
      </c>
      <c r="I88" s="132" t="s">
        <v>150</v>
      </c>
      <c r="J88" s="132" t="s">
        <v>151</v>
      </c>
      <c r="K88" s="132" t="s">
        <v>86</v>
      </c>
      <c r="L88" s="132" t="s">
        <v>759</v>
      </c>
      <c r="M88" s="132" t="s">
        <v>753</v>
      </c>
      <c r="N88" s="142" t="s">
        <v>86</v>
      </c>
    </row>
    <row r="89" spans="1:14">
      <c r="A89" s="141" t="s">
        <v>760</v>
      </c>
      <c r="B89" s="132" t="s">
        <v>761</v>
      </c>
      <c r="C89" s="297"/>
      <c r="D89" s="142" t="s">
        <v>762</v>
      </c>
      <c r="E89" s="132" t="s">
        <v>763</v>
      </c>
      <c r="F89" s="141" t="s">
        <v>764</v>
      </c>
      <c r="G89" s="132" t="s">
        <v>765</v>
      </c>
      <c r="H89" s="132" t="s">
        <v>766</v>
      </c>
      <c r="I89" s="132" t="s">
        <v>767</v>
      </c>
      <c r="J89" s="132" t="s">
        <v>766</v>
      </c>
      <c r="K89" s="132" t="s">
        <v>86</v>
      </c>
      <c r="L89" s="132" t="s">
        <v>768</v>
      </c>
      <c r="M89" s="132" t="s">
        <v>760</v>
      </c>
      <c r="N89" s="142" t="s">
        <v>86</v>
      </c>
    </row>
    <row r="90" spans="1:14">
      <c r="A90" s="141" t="s">
        <v>769</v>
      </c>
      <c r="B90" s="132" t="s">
        <v>770</v>
      </c>
      <c r="C90" s="297"/>
      <c r="D90" s="142" t="s">
        <v>771</v>
      </c>
      <c r="E90" s="132" t="s">
        <v>772</v>
      </c>
      <c r="F90" s="141" t="s">
        <v>773</v>
      </c>
      <c r="G90" s="132" t="s">
        <v>774</v>
      </c>
      <c r="H90" s="132" t="s">
        <v>695</v>
      </c>
      <c r="I90" s="132" t="s">
        <v>775</v>
      </c>
      <c r="J90" s="132" t="s">
        <v>68</v>
      </c>
      <c r="K90" s="132" t="s">
        <v>86</v>
      </c>
      <c r="L90" s="132" t="s">
        <v>776</v>
      </c>
      <c r="M90" s="132" t="s">
        <v>769</v>
      </c>
      <c r="N90" s="142" t="s">
        <v>86</v>
      </c>
    </row>
    <row r="91" spans="1:14">
      <c r="A91" s="141" t="s">
        <v>777</v>
      </c>
      <c r="B91" s="132"/>
      <c r="C91" s="297"/>
      <c r="D91" s="142" t="s">
        <v>778</v>
      </c>
      <c r="E91" s="132" t="s">
        <v>779</v>
      </c>
      <c r="F91" s="141" t="s">
        <v>780</v>
      </c>
      <c r="G91" s="132" t="s">
        <v>781</v>
      </c>
      <c r="H91" s="132" t="s">
        <v>40</v>
      </c>
      <c r="I91" s="132" t="s">
        <v>782</v>
      </c>
      <c r="J91" s="132" t="s">
        <v>783</v>
      </c>
      <c r="K91" s="132" t="s">
        <v>86</v>
      </c>
      <c r="L91" s="132"/>
      <c r="M91" s="132"/>
      <c r="N91" s="142" t="s">
        <v>86</v>
      </c>
    </row>
    <row r="92" spans="1:14">
      <c r="A92" s="141" t="s">
        <v>784</v>
      </c>
      <c r="B92" s="132" t="s">
        <v>785</v>
      </c>
      <c r="C92" s="297"/>
      <c r="D92" s="142" t="s">
        <v>786</v>
      </c>
      <c r="E92" s="132" t="s">
        <v>787</v>
      </c>
      <c r="F92" s="141" t="s">
        <v>788</v>
      </c>
      <c r="G92" s="132" t="s">
        <v>789</v>
      </c>
      <c r="H92" s="132" t="s">
        <v>40</v>
      </c>
      <c r="I92" s="132" t="s">
        <v>790</v>
      </c>
      <c r="J92" s="132" t="s">
        <v>132</v>
      </c>
      <c r="K92" s="132" t="s">
        <v>86</v>
      </c>
      <c r="L92" s="132" t="s">
        <v>791</v>
      </c>
      <c r="M92" s="132" t="s">
        <v>784</v>
      </c>
      <c r="N92" s="142" t="s">
        <v>86</v>
      </c>
    </row>
    <row r="93" spans="1:14">
      <c r="A93" s="141" t="s">
        <v>792</v>
      </c>
      <c r="B93" s="132" t="s">
        <v>793</v>
      </c>
      <c r="C93" s="297"/>
      <c r="D93" s="142" t="s">
        <v>794</v>
      </c>
      <c r="E93" s="132" t="s">
        <v>795</v>
      </c>
      <c r="F93" s="141" t="s">
        <v>796</v>
      </c>
      <c r="G93" s="132" t="s">
        <v>797</v>
      </c>
      <c r="H93" s="132" t="s">
        <v>40</v>
      </c>
      <c r="I93" s="132" t="s">
        <v>798</v>
      </c>
      <c r="J93" s="132" t="s">
        <v>132</v>
      </c>
      <c r="K93" s="132" t="s">
        <v>86</v>
      </c>
      <c r="L93" s="132" t="s">
        <v>799</v>
      </c>
      <c r="M93" s="132" t="s">
        <v>792</v>
      </c>
      <c r="N93" s="142" t="s">
        <v>86</v>
      </c>
    </row>
    <row r="94" spans="1:14">
      <c r="A94" s="141" t="s">
        <v>800</v>
      </c>
      <c r="B94" s="132" t="s">
        <v>801</v>
      </c>
      <c r="C94" s="297"/>
      <c r="D94" s="142" t="s">
        <v>802</v>
      </c>
      <c r="E94" s="132" t="s">
        <v>803</v>
      </c>
      <c r="F94" s="141" t="s">
        <v>804</v>
      </c>
      <c r="G94" s="132" t="s">
        <v>805</v>
      </c>
      <c r="H94" s="132" t="s">
        <v>40</v>
      </c>
      <c r="I94" s="132" t="s">
        <v>806</v>
      </c>
      <c r="J94" s="132" t="s">
        <v>68</v>
      </c>
      <c r="K94" s="132" t="s">
        <v>86</v>
      </c>
      <c r="L94" s="132" t="s">
        <v>807</v>
      </c>
      <c r="M94" s="132" t="s">
        <v>800</v>
      </c>
      <c r="N94" s="142" t="s">
        <v>86</v>
      </c>
    </row>
    <row r="95" spans="1:14">
      <c r="A95" s="141" t="s">
        <v>808</v>
      </c>
      <c r="B95" s="132" t="s">
        <v>809</v>
      </c>
      <c r="C95" s="297"/>
      <c r="D95" s="142" t="s">
        <v>810</v>
      </c>
      <c r="E95" s="132" t="s">
        <v>811</v>
      </c>
      <c r="F95" s="141" t="s">
        <v>812</v>
      </c>
      <c r="G95" s="132" t="s">
        <v>813</v>
      </c>
      <c r="H95" s="132" t="s">
        <v>40</v>
      </c>
      <c r="I95" s="132" t="s">
        <v>806</v>
      </c>
      <c r="J95" s="132" t="s">
        <v>42</v>
      </c>
      <c r="K95" s="132" t="s">
        <v>86</v>
      </c>
      <c r="L95" s="132" t="s">
        <v>814</v>
      </c>
      <c r="M95" s="132" t="s">
        <v>808</v>
      </c>
      <c r="N95" s="142" t="s">
        <v>86</v>
      </c>
    </row>
    <row r="96" spans="1:14">
      <c r="A96" s="141" t="s">
        <v>815</v>
      </c>
      <c r="B96" s="132" t="s">
        <v>816</v>
      </c>
      <c r="C96" s="297" t="s">
        <v>817</v>
      </c>
      <c r="D96" s="142" t="s">
        <v>818</v>
      </c>
      <c r="E96" s="132" t="s">
        <v>819</v>
      </c>
      <c r="F96" s="141" t="s">
        <v>820</v>
      </c>
      <c r="G96" s="132" t="s">
        <v>821</v>
      </c>
      <c r="H96" s="132" t="s">
        <v>595</v>
      </c>
      <c r="I96" s="132" t="s">
        <v>596</v>
      </c>
      <c r="J96" s="132" t="s">
        <v>822</v>
      </c>
      <c r="K96" s="132">
        <v>4.43</v>
      </c>
      <c r="L96" s="132" t="s">
        <v>823</v>
      </c>
      <c r="M96" s="132" t="s">
        <v>815</v>
      </c>
      <c r="N96" s="142" t="s">
        <v>86</v>
      </c>
    </row>
    <row r="97" spans="1:14">
      <c r="A97" s="141" t="s">
        <v>824</v>
      </c>
      <c r="B97" s="132" t="s">
        <v>825</v>
      </c>
      <c r="C97" s="297" t="s">
        <v>826</v>
      </c>
      <c r="D97" s="142" t="s">
        <v>827</v>
      </c>
      <c r="E97" s="132" t="s">
        <v>828</v>
      </c>
      <c r="F97" s="141" t="s">
        <v>829</v>
      </c>
      <c r="G97" s="132" t="s">
        <v>830</v>
      </c>
      <c r="H97" s="132" t="s">
        <v>595</v>
      </c>
      <c r="I97" s="132" t="s">
        <v>831</v>
      </c>
      <c r="J97" s="132" t="s">
        <v>766</v>
      </c>
      <c r="K97" s="132" t="s">
        <v>86</v>
      </c>
      <c r="L97" s="132" t="s">
        <v>832</v>
      </c>
      <c r="M97" s="132" t="s">
        <v>833</v>
      </c>
      <c r="N97" s="142" t="s">
        <v>86</v>
      </c>
    </row>
    <row r="98" spans="1:14">
      <c r="A98" s="141" t="s">
        <v>824</v>
      </c>
      <c r="B98" s="132" t="s">
        <v>834</v>
      </c>
      <c r="C98" s="297"/>
      <c r="D98" s="142" t="s">
        <v>835</v>
      </c>
      <c r="E98" s="132" t="s">
        <v>836</v>
      </c>
      <c r="F98" s="141" t="s">
        <v>837</v>
      </c>
      <c r="G98" s="132" t="s">
        <v>830</v>
      </c>
      <c r="H98" s="132" t="s">
        <v>595</v>
      </c>
      <c r="I98" s="132" t="s">
        <v>831</v>
      </c>
      <c r="J98" s="132" t="s">
        <v>822</v>
      </c>
      <c r="K98" s="132" t="s">
        <v>86</v>
      </c>
      <c r="L98" s="132" t="s">
        <v>838</v>
      </c>
      <c r="M98" s="132" t="s">
        <v>824</v>
      </c>
      <c r="N98" s="142" t="s">
        <v>86</v>
      </c>
    </row>
    <row r="99" spans="1:14">
      <c r="A99" s="141" t="s">
        <v>839</v>
      </c>
      <c r="B99" s="132" t="s">
        <v>840</v>
      </c>
      <c r="C99" s="297"/>
      <c r="D99" s="142" t="s">
        <v>841</v>
      </c>
      <c r="E99" s="132" t="s">
        <v>842</v>
      </c>
      <c r="F99" s="141" t="s">
        <v>843</v>
      </c>
      <c r="G99" s="132" t="s">
        <v>844</v>
      </c>
      <c r="H99" s="132" t="s">
        <v>40</v>
      </c>
      <c r="I99" s="132" t="s">
        <v>845</v>
      </c>
      <c r="J99" s="132" t="s">
        <v>172</v>
      </c>
      <c r="K99" s="132" t="s">
        <v>86</v>
      </c>
      <c r="L99" s="132" t="s">
        <v>846</v>
      </c>
      <c r="M99" s="132" t="s">
        <v>847</v>
      </c>
      <c r="N99" s="142" t="s">
        <v>86</v>
      </c>
    </row>
    <row r="100" spans="1:14">
      <c r="A100" s="141" t="s">
        <v>550</v>
      </c>
      <c r="B100" s="132" t="s">
        <v>848</v>
      </c>
      <c r="C100" s="297"/>
      <c r="D100" s="142" t="s">
        <v>849</v>
      </c>
      <c r="E100" s="132" t="s">
        <v>850</v>
      </c>
      <c r="F100" s="141" t="s">
        <v>851</v>
      </c>
      <c r="G100" s="132" t="s">
        <v>852</v>
      </c>
      <c r="H100" s="132" t="s">
        <v>42</v>
      </c>
      <c r="I100" s="132" t="s">
        <v>596</v>
      </c>
      <c r="J100" s="132" t="s">
        <v>42</v>
      </c>
      <c r="K100" s="132" t="s">
        <v>86</v>
      </c>
      <c r="L100" s="132" t="s">
        <v>853</v>
      </c>
      <c r="M100" s="132" t="s">
        <v>854</v>
      </c>
      <c r="N100" s="142" t="s">
        <v>86</v>
      </c>
    </row>
    <row r="101" spans="1:14">
      <c r="A101" s="141" t="s">
        <v>285</v>
      </c>
      <c r="B101" s="132"/>
      <c r="C101" s="297" t="s">
        <v>855</v>
      </c>
      <c r="D101" s="142" t="s">
        <v>856</v>
      </c>
      <c r="E101" s="132" t="s">
        <v>857</v>
      </c>
      <c r="F101" s="141" t="s">
        <v>858</v>
      </c>
      <c r="G101" s="132" t="s">
        <v>859</v>
      </c>
      <c r="H101" s="132" t="s">
        <v>696</v>
      </c>
      <c r="I101" s="132" t="s">
        <v>596</v>
      </c>
      <c r="J101" s="132" t="s">
        <v>696</v>
      </c>
      <c r="K101" s="132">
        <v>0.92</v>
      </c>
      <c r="L101" s="132"/>
      <c r="M101" s="132"/>
      <c r="N101" s="142" t="s">
        <v>86</v>
      </c>
    </row>
    <row r="102" spans="1:14">
      <c r="A102" s="141" t="s">
        <v>860</v>
      </c>
      <c r="B102" s="132"/>
      <c r="C102" s="297" t="s">
        <v>861</v>
      </c>
      <c r="D102" s="142" t="s">
        <v>862</v>
      </c>
      <c r="E102" s="132" t="s">
        <v>863</v>
      </c>
      <c r="F102" s="141" t="s">
        <v>864</v>
      </c>
      <c r="G102" s="132" t="s">
        <v>865</v>
      </c>
      <c r="H102" s="132" t="s">
        <v>696</v>
      </c>
      <c r="I102" s="132" t="s">
        <v>596</v>
      </c>
      <c r="J102" s="132" t="s">
        <v>696</v>
      </c>
      <c r="K102" s="132">
        <v>0.92</v>
      </c>
      <c r="L102" s="132"/>
      <c r="M102" s="132"/>
      <c r="N102" s="142" t="s">
        <v>86</v>
      </c>
    </row>
    <row r="103" spans="1:14">
      <c r="A103" s="141" t="s">
        <v>866</v>
      </c>
      <c r="B103" s="132" t="s">
        <v>867</v>
      </c>
      <c r="C103" s="297" t="s">
        <v>868</v>
      </c>
      <c r="D103" s="142" t="s">
        <v>869</v>
      </c>
      <c r="E103" s="132" t="s">
        <v>870</v>
      </c>
      <c r="F103" s="141" t="s">
        <v>871</v>
      </c>
      <c r="G103" s="132" t="s">
        <v>872</v>
      </c>
      <c r="H103" s="132" t="s">
        <v>873</v>
      </c>
      <c r="I103" s="132" t="s">
        <v>596</v>
      </c>
      <c r="J103" s="132" t="s">
        <v>873</v>
      </c>
      <c r="K103" s="132">
        <v>3.15</v>
      </c>
      <c r="L103" s="132" t="s">
        <v>874</v>
      </c>
      <c r="M103" s="132" t="s">
        <v>875</v>
      </c>
      <c r="N103" s="142" t="s">
        <v>86</v>
      </c>
    </row>
    <row r="104" spans="1:14">
      <c r="A104" s="141" t="s">
        <v>876</v>
      </c>
      <c r="B104" s="132" t="s">
        <v>877</v>
      </c>
      <c r="C104" s="297" t="s">
        <v>878</v>
      </c>
      <c r="D104" s="142" t="s">
        <v>879</v>
      </c>
      <c r="E104" s="132" t="s">
        <v>880</v>
      </c>
      <c r="F104" s="141" t="s">
        <v>881</v>
      </c>
      <c r="G104" s="132" t="s">
        <v>882</v>
      </c>
      <c r="H104" s="132" t="s">
        <v>721</v>
      </c>
      <c r="I104" s="132" t="s">
        <v>596</v>
      </c>
      <c r="J104" s="132" t="s">
        <v>721</v>
      </c>
      <c r="K104" s="132">
        <v>3.15</v>
      </c>
      <c r="L104" s="132" t="s">
        <v>883</v>
      </c>
      <c r="M104" s="132" t="s">
        <v>884</v>
      </c>
      <c r="N104" s="142" t="s">
        <v>86</v>
      </c>
    </row>
    <row r="105" spans="1:14">
      <c r="A105" s="141" t="s">
        <v>885</v>
      </c>
      <c r="B105" s="132" t="s">
        <v>886</v>
      </c>
      <c r="C105" s="297" t="s">
        <v>887</v>
      </c>
      <c r="D105" s="142" t="s">
        <v>888</v>
      </c>
      <c r="E105" s="132" t="s">
        <v>889</v>
      </c>
      <c r="F105" s="141" t="s">
        <v>890</v>
      </c>
      <c r="G105" s="132" t="s">
        <v>891</v>
      </c>
      <c r="H105" s="132" t="s">
        <v>721</v>
      </c>
      <c r="I105" s="132" t="s">
        <v>596</v>
      </c>
      <c r="J105" s="132" t="s">
        <v>721</v>
      </c>
      <c r="K105" s="132">
        <v>3.15</v>
      </c>
      <c r="L105" s="132" t="s">
        <v>892</v>
      </c>
      <c r="M105" s="132" t="s">
        <v>893</v>
      </c>
      <c r="N105" s="142" t="s">
        <v>86</v>
      </c>
    </row>
    <row r="106" spans="1:14">
      <c r="A106" s="141" t="s">
        <v>894</v>
      </c>
      <c r="B106" s="132" t="s">
        <v>895</v>
      </c>
      <c r="C106" s="297" t="s">
        <v>896</v>
      </c>
      <c r="D106" s="142" t="s">
        <v>897</v>
      </c>
      <c r="E106" s="132" t="s">
        <v>898</v>
      </c>
      <c r="F106" s="141" t="s">
        <v>899</v>
      </c>
      <c r="G106" s="132" t="s">
        <v>900</v>
      </c>
      <c r="H106" s="132" t="s">
        <v>721</v>
      </c>
      <c r="I106" s="132" t="s">
        <v>596</v>
      </c>
      <c r="J106" s="132" t="s">
        <v>721</v>
      </c>
      <c r="K106" s="132">
        <v>3.24</v>
      </c>
      <c r="L106" s="132" t="s">
        <v>901</v>
      </c>
      <c r="M106" s="132" t="s">
        <v>902</v>
      </c>
      <c r="N106" s="142" t="s">
        <v>86</v>
      </c>
    </row>
    <row r="107" spans="1:14">
      <c r="A107" s="141" t="s">
        <v>903</v>
      </c>
      <c r="B107" s="132" t="s">
        <v>904</v>
      </c>
      <c r="C107" s="297" t="s">
        <v>905</v>
      </c>
      <c r="D107" s="142" t="s">
        <v>906</v>
      </c>
      <c r="E107" s="132" t="s">
        <v>907</v>
      </c>
      <c r="F107" s="141" t="s">
        <v>908</v>
      </c>
      <c r="G107" s="132" t="s">
        <v>909</v>
      </c>
      <c r="H107" s="132" t="s">
        <v>721</v>
      </c>
      <c r="I107" s="132" t="s">
        <v>596</v>
      </c>
      <c r="J107" s="132" t="s">
        <v>721</v>
      </c>
      <c r="K107" s="132">
        <v>3.24</v>
      </c>
      <c r="L107" s="132" t="s">
        <v>910</v>
      </c>
      <c r="M107" s="132" t="s">
        <v>911</v>
      </c>
      <c r="N107" s="142" t="s">
        <v>86</v>
      </c>
    </row>
    <row r="108" spans="1:14">
      <c r="A108" s="141" t="s">
        <v>912</v>
      </c>
      <c r="B108" s="132"/>
      <c r="C108" s="297"/>
      <c r="D108" s="142" t="s">
        <v>913</v>
      </c>
      <c r="E108" s="132" t="s">
        <v>914</v>
      </c>
      <c r="F108" s="141" t="s">
        <v>915</v>
      </c>
      <c r="G108" s="132" t="s">
        <v>916</v>
      </c>
      <c r="H108" s="132" t="s">
        <v>917</v>
      </c>
      <c r="I108" s="132" t="s">
        <v>596</v>
      </c>
      <c r="J108" s="132" t="s">
        <v>917</v>
      </c>
      <c r="K108" s="132" t="s">
        <v>86</v>
      </c>
      <c r="L108" s="132"/>
      <c r="M108" s="132"/>
      <c r="N108" s="142" t="s">
        <v>86</v>
      </c>
    </row>
    <row r="109" spans="1:14">
      <c r="A109" s="141" t="s">
        <v>918</v>
      </c>
      <c r="B109" s="132"/>
      <c r="C109" s="297"/>
      <c r="D109" s="142" t="s">
        <v>919</v>
      </c>
      <c r="E109" s="132" t="s">
        <v>920</v>
      </c>
      <c r="F109" s="141" t="s">
        <v>921</v>
      </c>
      <c r="G109" s="132" t="s">
        <v>922</v>
      </c>
      <c r="H109" s="132" t="s">
        <v>744</v>
      </c>
      <c r="I109" s="132" t="s">
        <v>596</v>
      </c>
      <c r="J109" s="132" t="s">
        <v>744</v>
      </c>
      <c r="K109" s="132">
        <v>1.07</v>
      </c>
      <c r="L109" s="132"/>
      <c r="M109" s="132"/>
      <c r="N109" s="142" t="s">
        <v>86</v>
      </c>
    </row>
    <row r="110" spans="1:14">
      <c r="A110" s="141" t="s">
        <v>923</v>
      </c>
      <c r="B110" s="132"/>
      <c r="C110" s="297" t="s">
        <v>924</v>
      </c>
      <c r="D110" s="142" t="s">
        <v>925</v>
      </c>
      <c r="E110" s="132" t="s">
        <v>926</v>
      </c>
      <c r="F110" s="141" t="s">
        <v>927</v>
      </c>
      <c r="G110" s="132" t="s">
        <v>928</v>
      </c>
      <c r="H110" s="132" t="s">
        <v>929</v>
      </c>
      <c r="I110" s="132" t="s">
        <v>596</v>
      </c>
      <c r="J110" s="132" t="s">
        <v>873</v>
      </c>
      <c r="K110" s="132">
        <v>1.59</v>
      </c>
      <c r="L110" s="132"/>
      <c r="M110" s="132"/>
      <c r="N110" s="142" t="s">
        <v>86</v>
      </c>
    </row>
    <row r="111" spans="1:14">
      <c r="A111" s="141" t="s">
        <v>930</v>
      </c>
      <c r="B111" s="132"/>
      <c r="C111" s="297" t="s">
        <v>931</v>
      </c>
      <c r="D111" s="142" t="s">
        <v>932</v>
      </c>
      <c r="E111" s="132" t="s">
        <v>933</v>
      </c>
      <c r="F111" s="141" t="s">
        <v>934</v>
      </c>
      <c r="G111" s="132" t="s">
        <v>935</v>
      </c>
      <c r="H111" s="132" t="s">
        <v>929</v>
      </c>
      <c r="I111" s="132" t="s">
        <v>596</v>
      </c>
      <c r="J111" s="132" t="s">
        <v>873</v>
      </c>
      <c r="K111" s="132">
        <v>1.74</v>
      </c>
      <c r="L111" s="132"/>
      <c r="M111" s="132"/>
      <c r="N111" s="142" t="s">
        <v>86</v>
      </c>
    </row>
    <row r="112" spans="1:14">
      <c r="A112" s="141" t="s">
        <v>936</v>
      </c>
      <c r="B112" s="132"/>
      <c r="C112" s="297" t="s">
        <v>937</v>
      </c>
      <c r="D112" s="142" t="s">
        <v>938</v>
      </c>
      <c r="E112" s="132" t="s">
        <v>939</v>
      </c>
      <c r="F112" s="141" t="s">
        <v>940</v>
      </c>
      <c r="G112" s="132" t="s">
        <v>941</v>
      </c>
      <c r="H112" s="132" t="s">
        <v>942</v>
      </c>
      <c r="I112" s="132" t="s">
        <v>596</v>
      </c>
      <c r="J112" s="132" t="s">
        <v>942</v>
      </c>
      <c r="K112" s="132">
        <v>6.25</v>
      </c>
      <c r="L112" s="132"/>
      <c r="M112" s="132"/>
      <c r="N112" s="142" t="s">
        <v>86</v>
      </c>
    </row>
    <row r="113" spans="1:14">
      <c r="A113" s="141" t="s">
        <v>943</v>
      </c>
      <c r="B113" s="132"/>
      <c r="C113" s="297" t="s">
        <v>944</v>
      </c>
      <c r="D113" s="142" t="s">
        <v>945</v>
      </c>
      <c r="E113" s="132" t="s">
        <v>946</v>
      </c>
      <c r="F113" s="141" t="s">
        <v>947</v>
      </c>
      <c r="G113" s="132" t="s">
        <v>948</v>
      </c>
      <c r="H113" s="132" t="s">
        <v>942</v>
      </c>
      <c r="I113" s="132" t="s">
        <v>596</v>
      </c>
      <c r="J113" s="132" t="s">
        <v>942</v>
      </c>
      <c r="K113" s="132">
        <v>6.73</v>
      </c>
      <c r="L113" s="132"/>
      <c r="M113" s="132"/>
      <c r="N113" s="142" t="s">
        <v>86</v>
      </c>
    </row>
    <row r="114" spans="1:14">
      <c r="A114" s="141" t="s">
        <v>949</v>
      </c>
      <c r="B114" s="132"/>
      <c r="C114" s="297" t="s">
        <v>950</v>
      </c>
      <c r="D114" s="142" t="s">
        <v>951</v>
      </c>
      <c r="E114" s="132" t="s">
        <v>952</v>
      </c>
      <c r="F114" s="141" t="s">
        <v>953</v>
      </c>
      <c r="G114" s="132" t="s">
        <v>954</v>
      </c>
      <c r="H114" s="132" t="s">
        <v>68</v>
      </c>
      <c r="I114" s="132" t="s">
        <v>596</v>
      </c>
      <c r="J114" s="132" t="s">
        <v>68</v>
      </c>
      <c r="K114" s="132">
        <v>3.24</v>
      </c>
      <c r="L114" s="132"/>
      <c r="M114" s="132"/>
      <c r="N114" s="142" t="s">
        <v>86</v>
      </c>
    </row>
    <row r="115" spans="1:14">
      <c r="A115" s="141" t="s">
        <v>955</v>
      </c>
      <c r="B115" s="132" t="s">
        <v>956</v>
      </c>
      <c r="C115" s="297" t="s">
        <v>957</v>
      </c>
      <c r="D115" s="142" t="s">
        <v>958</v>
      </c>
      <c r="E115" s="132" t="s">
        <v>959</v>
      </c>
      <c r="F115" s="141" t="s">
        <v>960</v>
      </c>
      <c r="G115" s="132" t="s">
        <v>961</v>
      </c>
      <c r="H115" s="132" t="s">
        <v>962</v>
      </c>
      <c r="I115" s="132" t="s">
        <v>596</v>
      </c>
      <c r="J115" s="132" t="s">
        <v>962</v>
      </c>
      <c r="K115" s="132">
        <v>5.17</v>
      </c>
      <c r="L115" s="132" t="s">
        <v>963</v>
      </c>
      <c r="M115" s="132" t="s">
        <v>964</v>
      </c>
      <c r="N115" s="142" t="s">
        <v>86</v>
      </c>
    </row>
    <row r="116" spans="1:14">
      <c r="A116" s="141" t="s">
        <v>965</v>
      </c>
      <c r="B116" s="132" t="s">
        <v>966</v>
      </c>
      <c r="C116" s="297" t="s">
        <v>967</v>
      </c>
      <c r="D116" s="142" t="s">
        <v>968</v>
      </c>
      <c r="E116" s="132" t="s">
        <v>969</v>
      </c>
      <c r="F116" s="141" t="s">
        <v>970</v>
      </c>
      <c r="G116" s="132" t="s">
        <v>971</v>
      </c>
      <c r="H116" s="132" t="s">
        <v>972</v>
      </c>
      <c r="I116" s="132" t="s">
        <v>596</v>
      </c>
      <c r="J116" s="132" t="s">
        <v>972</v>
      </c>
      <c r="K116" s="132">
        <v>4.03</v>
      </c>
      <c r="L116" s="132" t="s">
        <v>973</v>
      </c>
      <c r="M116" s="132" t="s">
        <v>974</v>
      </c>
      <c r="N116" s="142" t="s">
        <v>86</v>
      </c>
    </row>
    <row r="117" spans="1:14">
      <c r="A117" s="141" t="s">
        <v>975</v>
      </c>
      <c r="B117" s="132" t="s">
        <v>976</v>
      </c>
      <c r="C117" s="297" t="s">
        <v>977</v>
      </c>
      <c r="D117" s="142" t="s">
        <v>978</v>
      </c>
      <c r="E117" s="132" t="s">
        <v>979</v>
      </c>
      <c r="F117" s="141" t="s">
        <v>980</v>
      </c>
      <c r="G117" s="132" t="s">
        <v>981</v>
      </c>
      <c r="H117" s="132" t="s">
        <v>595</v>
      </c>
      <c r="I117" s="132" t="s">
        <v>596</v>
      </c>
      <c r="J117" s="132" t="s">
        <v>982</v>
      </c>
      <c r="K117" s="132">
        <v>4.49</v>
      </c>
      <c r="L117" s="132" t="s">
        <v>983</v>
      </c>
      <c r="M117" s="132" t="s">
        <v>984</v>
      </c>
      <c r="N117" s="142" t="s">
        <v>86</v>
      </c>
    </row>
    <row r="118" spans="1:14">
      <c r="A118" s="141" t="s">
        <v>985</v>
      </c>
      <c r="B118" s="132" t="s">
        <v>986</v>
      </c>
      <c r="C118" s="297"/>
      <c r="D118" s="142" t="s">
        <v>987</v>
      </c>
      <c r="E118" s="132" t="s">
        <v>988</v>
      </c>
      <c r="F118" s="141" t="s">
        <v>989</v>
      </c>
      <c r="G118" s="132" t="s">
        <v>990</v>
      </c>
      <c r="H118" s="132" t="s">
        <v>873</v>
      </c>
      <c r="I118" s="132" t="s">
        <v>596</v>
      </c>
      <c r="J118" s="132" t="s">
        <v>873</v>
      </c>
      <c r="K118" s="132" t="s">
        <v>86</v>
      </c>
      <c r="L118" s="132" t="s">
        <v>991</v>
      </c>
      <c r="M118" s="132" t="s">
        <v>992</v>
      </c>
      <c r="N118" s="142" t="s">
        <v>86</v>
      </c>
    </row>
    <row r="119" spans="1:14">
      <c r="A119" s="141" t="s">
        <v>993</v>
      </c>
      <c r="B119" s="132"/>
      <c r="C119" s="297"/>
      <c r="D119" s="142" t="s">
        <v>994</v>
      </c>
      <c r="E119" s="132" t="s">
        <v>995</v>
      </c>
      <c r="F119" s="141" t="s">
        <v>996</v>
      </c>
      <c r="G119" s="132" t="s">
        <v>997</v>
      </c>
      <c r="H119" s="132" t="s">
        <v>873</v>
      </c>
      <c r="I119" s="132" t="s">
        <v>596</v>
      </c>
      <c r="J119" s="132" t="s">
        <v>873</v>
      </c>
      <c r="K119" s="132" t="s">
        <v>86</v>
      </c>
      <c r="L119" s="132"/>
      <c r="M119" s="132"/>
      <c r="N119" s="142" t="s">
        <v>86</v>
      </c>
    </row>
    <row r="120" spans="1:14">
      <c r="A120" s="141" t="s">
        <v>998</v>
      </c>
      <c r="B120" s="132"/>
      <c r="C120" s="297"/>
      <c r="D120" s="142" t="s">
        <v>999</v>
      </c>
      <c r="E120" s="132" t="s">
        <v>1000</v>
      </c>
      <c r="F120" s="141" t="s">
        <v>1001</v>
      </c>
      <c r="G120" s="132" t="s">
        <v>1002</v>
      </c>
      <c r="H120" s="132" t="s">
        <v>873</v>
      </c>
      <c r="I120" s="132" t="s">
        <v>596</v>
      </c>
      <c r="J120" s="132" t="s">
        <v>873</v>
      </c>
      <c r="K120" s="132">
        <v>1.31</v>
      </c>
      <c r="L120" s="132"/>
      <c r="M120" s="132"/>
      <c r="N120" s="142" t="s">
        <v>86</v>
      </c>
    </row>
    <row r="121" spans="1:14">
      <c r="A121" s="141" t="s">
        <v>1003</v>
      </c>
      <c r="B121" s="132" t="s">
        <v>1004</v>
      </c>
      <c r="C121" s="297"/>
      <c r="D121" s="142" t="s">
        <v>1005</v>
      </c>
      <c r="E121" s="132" t="s">
        <v>1006</v>
      </c>
      <c r="F121" s="141" t="s">
        <v>1007</v>
      </c>
      <c r="G121" s="132" t="s">
        <v>1008</v>
      </c>
      <c r="H121" s="132" t="s">
        <v>822</v>
      </c>
      <c r="I121" s="132" t="s">
        <v>596</v>
      </c>
      <c r="J121" s="132" t="s">
        <v>822</v>
      </c>
      <c r="K121" s="132">
        <v>4.5199999999999996</v>
      </c>
      <c r="L121" s="132" t="s">
        <v>1009</v>
      </c>
      <c r="M121" s="132" t="s">
        <v>1010</v>
      </c>
      <c r="N121" s="142" t="s">
        <v>86</v>
      </c>
    </row>
    <row r="122" spans="1:14">
      <c r="A122" s="141" t="s">
        <v>1011</v>
      </c>
      <c r="B122" s="132" t="s">
        <v>1012</v>
      </c>
      <c r="C122" s="297" t="s">
        <v>1013</v>
      </c>
      <c r="D122" s="142" t="s">
        <v>1014</v>
      </c>
      <c r="E122" s="132" t="s">
        <v>1015</v>
      </c>
      <c r="F122" s="141" t="s">
        <v>1016</v>
      </c>
      <c r="G122" s="132" t="s">
        <v>1017</v>
      </c>
      <c r="H122" s="132" t="s">
        <v>595</v>
      </c>
      <c r="I122" s="132" t="s">
        <v>596</v>
      </c>
      <c r="J122" s="132" t="s">
        <v>132</v>
      </c>
      <c r="K122" s="132">
        <v>4.16</v>
      </c>
      <c r="L122" s="132" t="s">
        <v>1018</v>
      </c>
      <c r="M122" s="132" t="s">
        <v>1019</v>
      </c>
      <c r="N122" s="142" t="s">
        <v>86</v>
      </c>
    </row>
    <row r="123" spans="1:14">
      <c r="A123" s="141" t="s">
        <v>1020</v>
      </c>
      <c r="B123" s="132" t="s">
        <v>1021</v>
      </c>
      <c r="C123" s="297"/>
      <c r="D123" s="142" t="s">
        <v>1022</v>
      </c>
      <c r="E123" s="132" t="s">
        <v>1023</v>
      </c>
      <c r="F123" s="141" t="s">
        <v>1024</v>
      </c>
      <c r="G123" s="132" t="s">
        <v>1025</v>
      </c>
      <c r="H123" s="132" t="s">
        <v>1026</v>
      </c>
      <c r="I123" s="132" t="s">
        <v>596</v>
      </c>
      <c r="J123" s="132" t="s">
        <v>1026</v>
      </c>
      <c r="K123" s="132">
        <v>4.97</v>
      </c>
      <c r="L123" s="132" t="s">
        <v>1027</v>
      </c>
      <c r="M123" s="132" t="s">
        <v>1028</v>
      </c>
      <c r="N123" s="142" t="s">
        <v>86</v>
      </c>
    </row>
    <row r="124" spans="1:14">
      <c r="A124" s="141" t="s">
        <v>1029</v>
      </c>
      <c r="B124" s="132" t="s">
        <v>1030</v>
      </c>
      <c r="C124" s="297"/>
      <c r="D124" s="142" t="s">
        <v>1031</v>
      </c>
      <c r="E124" s="132" t="s">
        <v>1032</v>
      </c>
      <c r="F124" s="141" t="s">
        <v>1033</v>
      </c>
      <c r="G124" s="132" t="s">
        <v>1034</v>
      </c>
      <c r="H124" s="132" t="s">
        <v>1035</v>
      </c>
      <c r="I124" s="132" t="s">
        <v>596</v>
      </c>
      <c r="J124" s="132" t="s">
        <v>1035</v>
      </c>
      <c r="K124" s="132">
        <v>5.43</v>
      </c>
      <c r="L124" s="132" t="s">
        <v>1036</v>
      </c>
      <c r="M124" s="132" t="s">
        <v>1037</v>
      </c>
      <c r="N124" s="142" t="s">
        <v>86</v>
      </c>
    </row>
    <row r="125" spans="1:14">
      <c r="A125" s="141" t="s">
        <v>1038</v>
      </c>
      <c r="B125" s="132" t="s">
        <v>1039</v>
      </c>
      <c r="C125" s="297">
        <v>53132</v>
      </c>
      <c r="D125" s="142" t="s">
        <v>1040</v>
      </c>
      <c r="E125" s="132" t="s">
        <v>1041</v>
      </c>
      <c r="F125" s="141" t="s">
        <v>1042</v>
      </c>
      <c r="G125" s="132" t="s">
        <v>1043</v>
      </c>
      <c r="H125" s="132" t="s">
        <v>695</v>
      </c>
      <c r="I125" s="132" t="s">
        <v>596</v>
      </c>
      <c r="J125" s="132" t="s">
        <v>132</v>
      </c>
      <c r="K125" s="132">
        <v>1.56</v>
      </c>
      <c r="L125" s="132" t="s">
        <v>1044</v>
      </c>
      <c r="M125" s="132" t="s">
        <v>1045</v>
      </c>
      <c r="N125" s="142" t="s">
        <v>86</v>
      </c>
    </row>
    <row r="126" spans="1:14">
      <c r="A126" s="141" t="s">
        <v>1046</v>
      </c>
      <c r="B126" s="132"/>
      <c r="C126" s="297"/>
      <c r="D126" s="142" t="s">
        <v>1047</v>
      </c>
      <c r="E126" s="132" t="s">
        <v>1048</v>
      </c>
      <c r="F126" s="141" t="s">
        <v>1049</v>
      </c>
      <c r="G126" s="132" t="s">
        <v>1050</v>
      </c>
      <c r="H126" s="132" t="s">
        <v>929</v>
      </c>
      <c r="I126" s="132" t="s">
        <v>596</v>
      </c>
      <c r="J126" s="132" t="s">
        <v>57</v>
      </c>
      <c r="K126" s="132">
        <v>4.99</v>
      </c>
      <c r="L126" s="132"/>
      <c r="M126" s="132"/>
      <c r="N126" s="142" t="s">
        <v>86</v>
      </c>
    </row>
    <row r="127" spans="1:14">
      <c r="A127" s="141" t="s">
        <v>1051</v>
      </c>
      <c r="B127" s="265" t="s">
        <v>1052</v>
      </c>
      <c r="C127" s="297">
        <v>53372</v>
      </c>
      <c r="D127" s="142"/>
      <c r="E127" s="132" t="s">
        <v>1053</v>
      </c>
      <c r="F127" s="503" t="s">
        <v>1054</v>
      </c>
      <c r="G127" s="262" t="s">
        <v>1055</v>
      </c>
      <c r="H127" s="132" t="s">
        <v>1056</v>
      </c>
      <c r="I127" s="132" t="s">
        <v>596</v>
      </c>
      <c r="J127" s="132" t="s">
        <v>42</v>
      </c>
      <c r="K127" s="132">
        <v>2.41</v>
      </c>
      <c r="L127" s="132"/>
      <c r="M127" s="132"/>
      <c r="N127" s="142"/>
    </row>
    <row r="128" spans="1:14">
      <c r="A128" s="141">
        <v>422</v>
      </c>
      <c r="B128" s="265"/>
      <c r="C128" s="297">
        <v>53424</v>
      </c>
      <c r="D128" s="142"/>
      <c r="E128" s="523" t="s">
        <v>1057</v>
      </c>
      <c r="F128" s="141" t="s">
        <v>1058</v>
      </c>
      <c r="G128" s="132"/>
      <c r="H128" s="132" t="s">
        <v>929</v>
      </c>
      <c r="I128" s="132" t="s">
        <v>596</v>
      </c>
      <c r="J128" s="132" t="s">
        <v>783</v>
      </c>
      <c r="K128" s="132">
        <v>8.4700000000000006</v>
      </c>
      <c r="L128" s="132"/>
      <c r="M128" s="132"/>
      <c r="N128" s="142"/>
    </row>
    <row r="129" spans="1:14">
      <c r="A129" s="141">
        <v>423</v>
      </c>
      <c r="B129" s="265"/>
      <c r="C129" s="297">
        <v>53951</v>
      </c>
      <c r="D129" s="142"/>
      <c r="E129" s="132" t="s">
        <v>1059</v>
      </c>
      <c r="F129" s="141" t="s">
        <v>1060</v>
      </c>
      <c r="G129" s="132" t="s">
        <v>1060</v>
      </c>
      <c r="H129" s="132" t="s">
        <v>1056</v>
      </c>
      <c r="I129" s="132" t="s">
        <v>596</v>
      </c>
      <c r="J129" s="132" t="s">
        <v>68</v>
      </c>
      <c r="K129" s="132">
        <v>5.7</v>
      </c>
      <c r="L129" s="132"/>
      <c r="M129" s="132"/>
      <c r="N129" s="142"/>
    </row>
    <row r="130" spans="1:14" ht="44.25">
      <c r="A130" s="141">
        <v>424</v>
      </c>
      <c r="B130" s="265"/>
      <c r="C130" s="297">
        <v>53478</v>
      </c>
      <c r="D130" s="142"/>
      <c r="E130" s="273" t="s">
        <v>1061</v>
      </c>
      <c r="F130" s="510" t="s">
        <v>1062</v>
      </c>
      <c r="G130" s="266" t="s">
        <v>1062</v>
      </c>
      <c r="H130" s="132" t="s">
        <v>929</v>
      </c>
      <c r="I130" s="132" t="s">
        <v>596</v>
      </c>
      <c r="J130" s="132" t="s">
        <v>1063</v>
      </c>
      <c r="K130" s="132">
        <v>15.87</v>
      </c>
      <c r="L130" s="132"/>
      <c r="M130" s="132"/>
      <c r="N130" s="142"/>
    </row>
    <row r="131" spans="1:14" ht="44.25">
      <c r="A131" s="141">
        <v>425</v>
      </c>
      <c r="B131" s="265"/>
      <c r="C131" s="297"/>
      <c r="D131" s="142"/>
      <c r="E131" s="266" t="s">
        <v>1064</v>
      </c>
      <c r="F131" s="510" t="s">
        <v>1065</v>
      </c>
      <c r="G131" s="266" t="s">
        <v>1065</v>
      </c>
      <c r="H131" s="132" t="s">
        <v>929</v>
      </c>
      <c r="I131" s="132" t="s">
        <v>596</v>
      </c>
      <c r="J131" s="132"/>
      <c r="K131" s="132">
        <v>7.86</v>
      </c>
      <c r="L131" s="132"/>
      <c r="M131" s="132"/>
      <c r="N131" s="142"/>
    </row>
    <row r="132" spans="1:14">
      <c r="A132" s="141" t="s">
        <v>1066</v>
      </c>
      <c r="B132" s="132" t="s">
        <v>1067</v>
      </c>
      <c r="C132" s="297"/>
      <c r="D132" s="142" t="s">
        <v>1068</v>
      </c>
      <c r="E132" s="132" t="s">
        <v>1069</v>
      </c>
      <c r="F132" s="141" t="s">
        <v>1070</v>
      </c>
      <c r="G132" s="132" t="s">
        <v>1071</v>
      </c>
      <c r="H132" s="132" t="s">
        <v>151</v>
      </c>
      <c r="I132" s="132" t="s">
        <v>596</v>
      </c>
      <c r="J132" s="132" t="s">
        <v>151</v>
      </c>
      <c r="K132" s="132" t="s">
        <v>86</v>
      </c>
      <c r="L132" s="132" t="s">
        <v>1072</v>
      </c>
      <c r="M132" s="132" t="s">
        <v>1073</v>
      </c>
      <c r="N132" s="142" t="s">
        <v>86</v>
      </c>
    </row>
    <row r="133" spans="1:14">
      <c r="A133" s="141" t="s">
        <v>1066</v>
      </c>
      <c r="B133" s="132"/>
      <c r="C133" s="297"/>
      <c r="D133" s="142" t="s">
        <v>1074</v>
      </c>
      <c r="E133" s="132" t="s">
        <v>1075</v>
      </c>
      <c r="F133" s="141" t="s">
        <v>1076</v>
      </c>
      <c r="G133" s="132" t="s">
        <v>1071</v>
      </c>
      <c r="H133" s="132" t="s">
        <v>42</v>
      </c>
      <c r="I133" s="132" t="s">
        <v>596</v>
      </c>
      <c r="J133" s="132" t="s">
        <v>42</v>
      </c>
      <c r="K133" s="132" t="s">
        <v>86</v>
      </c>
      <c r="L133" s="132"/>
      <c r="M133" s="132"/>
      <c r="N133" s="142" t="s">
        <v>86</v>
      </c>
    </row>
    <row r="134" spans="1:14">
      <c r="A134" s="141" t="s">
        <v>1077</v>
      </c>
      <c r="B134" s="132" t="s">
        <v>1078</v>
      </c>
      <c r="C134" s="297"/>
      <c r="D134" s="142" t="s">
        <v>1079</v>
      </c>
      <c r="E134" s="132" t="s">
        <v>1080</v>
      </c>
      <c r="F134" s="141" t="s">
        <v>1081</v>
      </c>
      <c r="G134" s="132" t="s">
        <v>1082</v>
      </c>
      <c r="H134" s="132" t="s">
        <v>42</v>
      </c>
      <c r="I134" s="132" t="s">
        <v>596</v>
      </c>
      <c r="J134" s="132" t="s">
        <v>42</v>
      </c>
      <c r="K134" s="132" t="s">
        <v>86</v>
      </c>
      <c r="L134" s="132" t="s">
        <v>1083</v>
      </c>
      <c r="M134" s="132" t="s">
        <v>678</v>
      </c>
      <c r="N134" s="142" t="s">
        <v>86</v>
      </c>
    </row>
    <row r="135" spans="1:14">
      <c r="A135" s="141" t="s">
        <v>1084</v>
      </c>
      <c r="B135" s="132" t="s">
        <v>1085</v>
      </c>
      <c r="C135" s="297"/>
      <c r="D135" s="142" t="s">
        <v>1086</v>
      </c>
      <c r="E135" s="132" t="s">
        <v>1087</v>
      </c>
      <c r="F135" s="141" t="s">
        <v>1088</v>
      </c>
      <c r="G135" s="132" t="s">
        <v>1089</v>
      </c>
      <c r="H135" s="132" t="s">
        <v>1090</v>
      </c>
      <c r="I135" s="132" t="s">
        <v>596</v>
      </c>
      <c r="J135" s="132" t="s">
        <v>1090</v>
      </c>
      <c r="K135" s="132" t="s">
        <v>86</v>
      </c>
      <c r="L135" s="132" t="s">
        <v>1091</v>
      </c>
      <c r="M135" s="132" t="s">
        <v>714</v>
      </c>
      <c r="N135" s="142" t="s">
        <v>86</v>
      </c>
    </row>
    <row r="136" spans="1:14">
      <c r="A136" s="141" t="s">
        <v>1092</v>
      </c>
      <c r="B136" s="132" t="s">
        <v>1093</v>
      </c>
      <c r="C136" s="297"/>
      <c r="D136" s="142" t="s">
        <v>1094</v>
      </c>
      <c r="E136" s="132" t="s">
        <v>1095</v>
      </c>
      <c r="F136" s="141" t="s">
        <v>1096</v>
      </c>
      <c r="G136" s="132" t="s">
        <v>1097</v>
      </c>
      <c r="H136" s="132" t="s">
        <v>1098</v>
      </c>
      <c r="I136" s="132" t="s">
        <v>596</v>
      </c>
      <c r="J136" s="132" t="s">
        <v>1098</v>
      </c>
      <c r="K136" s="132" t="s">
        <v>86</v>
      </c>
      <c r="L136" s="132" t="s">
        <v>1099</v>
      </c>
      <c r="M136" s="132" t="s">
        <v>1100</v>
      </c>
      <c r="N136" s="142" t="s">
        <v>86</v>
      </c>
    </row>
    <row r="137" spans="1:14">
      <c r="A137" s="141" t="s">
        <v>1101</v>
      </c>
      <c r="B137" s="132" t="s">
        <v>1102</v>
      </c>
      <c r="C137" s="297"/>
      <c r="D137" s="142" t="s">
        <v>1103</v>
      </c>
      <c r="E137" s="132" t="s">
        <v>1104</v>
      </c>
      <c r="F137" s="141" t="s">
        <v>1105</v>
      </c>
      <c r="G137" s="132" t="s">
        <v>1106</v>
      </c>
      <c r="H137" s="132" t="s">
        <v>1107</v>
      </c>
      <c r="I137" s="132" t="s">
        <v>596</v>
      </c>
      <c r="J137" s="132" t="s">
        <v>1107</v>
      </c>
      <c r="K137" s="132" t="s">
        <v>86</v>
      </c>
      <c r="L137" s="132" t="s">
        <v>1108</v>
      </c>
      <c r="M137" s="132" t="s">
        <v>688</v>
      </c>
      <c r="N137" s="142" t="s">
        <v>86</v>
      </c>
    </row>
    <row r="138" spans="1:14">
      <c r="A138" s="141" t="s">
        <v>1109</v>
      </c>
      <c r="B138" s="132" t="s">
        <v>1110</v>
      </c>
      <c r="C138" s="297"/>
      <c r="D138" s="142" t="s">
        <v>1111</v>
      </c>
      <c r="E138" s="132" t="s">
        <v>1112</v>
      </c>
      <c r="F138" s="141" t="s">
        <v>1113</v>
      </c>
      <c r="G138" s="132" t="s">
        <v>1114</v>
      </c>
      <c r="H138" s="132" t="s">
        <v>1115</v>
      </c>
      <c r="I138" s="132" t="s">
        <v>596</v>
      </c>
      <c r="J138" s="132" t="s">
        <v>1115</v>
      </c>
      <c r="K138" s="132" t="s">
        <v>86</v>
      </c>
      <c r="L138" s="132" t="s">
        <v>1116</v>
      </c>
      <c r="M138" s="132" t="s">
        <v>1117</v>
      </c>
      <c r="N138" s="142" t="s">
        <v>86</v>
      </c>
    </row>
    <row r="139" spans="1:14">
      <c r="A139" s="141" t="s">
        <v>1118</v>
      </c>
      <c r="B139" s="132" t="s">
        <v>1119</v>
      </c>
      <c r="C139" s="297"/>
      <c r="D139" s="142" t="s">
        <v>1120</v>
      </c>
      <c r="E139" s="132" t="s">
        <v>1121</v>
      </c>
      <c r="F139" s="141" t="s">
        <v>1122</v>
      </c>
      <c r="G139" s="132" t="s">
        <v>1123</v>
      </c>
      <c r="H139" s="132" t="s">
        <v>1090</v>
      </c>
      <c r="I139" s="132" t="s">
        <v>596</v>
      </c>
      <c r="J139" s="132" t="s">
        <v>1090</v>
      </c>
      <c r="K139" s="132" t="s">
        <v>86</v>
      </c>
      <c r="L139" s="132" t="s">
        <v>1124</v>
      </c>
      <c r="M139" s="132" t="s">
        <v>588</v>
      </c>
      <c r="N139" s="142" t="s">
        <v>86</v>
      </c>
    </row>
    <row r="140" spans="1:14">
      <c r="A140" s="141" t="s">
        <v>1125</v>
      </c>
      <c r="B140" s="132" t="s">
        <v>1126</v>
      </c>
      <c r="C140" s="297"/>
      <c r="D140" s="142" t="s">
        <v>1127</v>
      </c>
      <c r="E140" s="132" t="s">
        <v>1128</v>
      </c>
      <c r="F140" s="141" t="s">
        <v>1129</v>
      </c>
      <c r="G140" s="132" t="s">
        <v>1130</v>
      </c>
      <c r="H140" s="132" t="s">
        <v>1090</v>
      </c>
      <c r="I140" s="132" t="s">
        <v>596</v>
      </c>
      <c r="J140" s="132" t="s">
        <v>1090</v>
      </c>
      <c r="K140" s="132" t="s">
        <v>86</v>
      </c>
      <c r="L140" s="132" t="s">
        <v>1131</v>
      </c>
      <c r="M140" s="132" t="s">
        <v>724</v>
      </c>
      <c r="N140" s="142" t="s">
        <v>86</v>
      </c>
    </row>
    <row r="141" spans="1:14">
      <c r="A141" s="141" t="s">
        <v>1132</v>
      </c>
      <c r="B141" s="132" t="s">
        <v>1133</v>
      </c>
      <c r="C141" s="297"/>
      <c r="D141" s="142" t="s">
        <v>1134</v>
      </c>
      <c r="E141" s="132" t="s">
        <v>1135</v>
      </c>
      <c r="F141" s="141" t="s">
        <v>1136</v>
      </c>
      <c r="G141" s="132" t="s">
        <v>1130</v>
      </c>
      <c r="H141" s="132" t="s">
        <v>1137</v>
      </c>
      <c r="I141" s="132" t="s">
        <v>596</v>
      </c>
      <c r="J141" s="132" t="s">
        <v>1137</v>
      </c>
      <c r="K141" s="132" t="s">
        <v>86</v>
      </c>
      <c r="L141" s="132" t="s">
        <v>1138</v>
      </c>
      <c r="M141" s="132" t="s">
        <v>1139</v>
      </c>
      <c r="N141" s="142" t="s">
        <v>86</v>
      </c>
    </row>
    <row r="142" spans="1:14">
      <c r="A142" s="141" t="s">
        <v>1140</v>
      </c>
      <c r="B142" s="132" t="s">
        <v>1141</v>
      </c>
      <c r="C142" s="297"/>
      <c r="D142" s="142" t="s">
        <v>1142</v>
      </c>
      <c r="E142" s="132" t="s">
        <v>1143</v>
      </c>
      <c r="F142" s="141" t="s">
        <v>1136</v>
      </c>
      <c r="G142" s="132" t="s">
        <v>1130</v>
      </c>
      <c r="H142" s="132" t="s">
        <v>1137</v>
      </c>
      <c r="I142" s="132" t="s">
        <v>596</v>
      </c>
      <c r="J142" s="132" t="s">
        <v>1137</v>
      </c>
      <c r="K142" s="132" t="s">
        <v>86</v>
      </c>
      <c r="L142" s="132" t="s">
        <v>1144</v>
      </c>
      <c r="M142" s="132" t="s">
        <v>1145</v>
      </c>
      <c r="N142" s="142" t="s">
        <v>86</v>
      </c>
    </row>
    <row r="143" spans="1:14">
      <c r="A143" s="141" t="s">
        <v>1146</v>
      </c>
      <c r="B143" s="132" t="s">
        <v>1147</v>
      </c>
      <c r="C143" s="297"/>
      <c r="D143" s="142" t="s">
        <v>1148</v>
      </c>
      <c r="E143" s="132" t="s">
        <v>1149</v>
      </c>
      <c r="F143" s="141" t="s">
        <v>1129</v>
      </c>
      <c r="G143" s="132" t="s">
        <v>1130</v>
      </c>
      <c r="H143" s="132" t="s">
        <v>1090</v>
      </c>
      <c r="I143" s="132" t="s">
        <v>596</v>
      </c>
      <c r="J143" s="132" t="s">
        <v>1090</v>
      </c>
      <c r="K143" s="132" t="s">
        <v>86</v>
      </c>
      <c r="L143" s="132" t="s">
        <v>1150</v>
      </c>
      <c r="M143" s="132" t="s">
        <v>1151</v>
      </c>
      <c r="N143" s="142" t="s">
        <v>86</v>
      </c>
    </row>
    <row r="144" spans="1:14">
      <c r="A144" s="141" t="s">
        <v>1152</v>
      </c>
      <c r="B144" s="132" t="s">
        <v>1153</v>
      </c>
      <c r="C144" s="297"/>
      <c r="D144" s="142" t="s">
        <v>1154</v>
      </c>
      <c r="E144" s="132" t="s">
        <v>1155</v>
      </c>
      <c r="F144" s="141" t="s">
        <v>1136</v>
      </c>
      <c r="G144" s="132" t="s">
        <v>1130</v>
      </c>
      <c r="H144" s="132" t="s">
        <v>1137</v>
      </c>
      <c r="I144" s="132" t="s">
        <v>596</v>
      </c>
      <c r="J144" s="132" t="s">
        <v>1137</v>
      </c>
      <c r="K144" s="132" t="s">
        <v>86</v>
      </c>
      <c r="L144" s="132" t="s">
        <v>1156</v>
      </c>
      <c r="M144" s="132" t="s">
        <v>1157</v>
      </c>
      <c r="N144" s="142" t="s">
        <v>86</v>
      </c>
    </row>
    <row r="145" spans="1:14">
      <c r="A145" s="141" t="s">
        <v>1158</v>
      </c>
      <c r="B145" s="132" t="s">
        <v>1159</v>
      </c>
      <c r="C145" s="297"/>
      <c r="D145" s="142" t="s">
        <v>1160</v>
      </c>
      <c r="E145" s="132" t="s">
        <v>1161</v>
      </c>
      <c r="F145" s="141" t="s">
        <v>1129</v>
      </c>
      <c r="G145" s="132" t="s">
        <v>1130</v>
      </c>
      <c r="H145" s="132" t="s">
        <v>1090</v>
      </c>
      <c r="I145" s="132" t="s">
        <v>596</v>
      </c>
      <c r="J145" s="132" t="s">
        <v>1090</v>
      </c>
      <c r="K145" s="132" t="s">
        <v>86</v>
      </c>
      <c r="L145" s="132" t="s">
        <v>1162</v>
      </c>
      <c r="M145" s="132" t="s">
        <v>1163</v>
      </c>
      <c r="N145" s="142" t="s">
        <v>86</v>
      </c>
    </row>
    <row r="146" spans="1:14">
      <c r="A146" s="141" t="s">
        <v>1164</v>
      </c>
      <c r="B146" s="132"/>
      <c r="C146" s="297" t="s">
        <v>1165</v>
      </c>
      <c r="D146" s="142" t="s">
        <v>1166</v>
      </c>
      <c r="E146" s="132" t="s">
        <v>1167</v>
      </c>
      <c r="F146" s="141" t="s">
        <v>1168</v>
      </c>
      <c r="G146" s="132" t="s">
        <v>1169</v>
      </c>
      <c r="H146" s="132" t="s">
        <v>695</v>
      </c>
      <c r="I146" s="132" t="s">
        <v>596</v>
      </c>
      <c r="J146" s="132" t="s">
        <v>42</v>
      </c>
      <c r="K146" s="132">
        <v>11.67</v>
      </c>
      <c r="L146" s="132"/>
      <c r="M146" s="132"/>
      <c r="N146" s="142" t="s">
        <v>86</v>
      </c>
    </row>
    <row r="147" spans="1:14">
      <c r="A147" s="141" t="s">
        <v>911</v>
      </c>
      <c r="B147" s="132"/>
      <c r="C147" s="297" t="s">
        <v>1170</v>
      </c>
      <c r="D147" s="142" t="s">
        <v>1171</v>
      </c>
      <c r="E147" s="132" t="s">
        <v>1172</v>
      </c>
      <c r="F147" s="141" t="s">
        <v>1173</v>
      </c>
      <c r="G147" s="132" t="s">
        <v>1174</v>
      </c>
      <c r="H147" s="132" t="s">
        <v>595</v>
      </c>
      <c r="I147" s="132" t="s">
        <v>596</v>
      </c>
      <c r="J147" s="132" t="s">
        <v>1175</v>
      </c>
      <c r="K147" s="132">
        <v>3.76</v>
      </c>
      <c r="L147" s="132"/>
      <c r="M147" s="132"/>
      <c r="N147" s="142" t="s">
        <v>86</v>
      </c>
    </row>
    <row r="148" spans="1:14">
      <c r="A148" s="141" t="s">
        <v>1176</v>
      </c>
      <c r="B148" s="132"/>
      <c r="C148" s="297" t="s">
        <v>1177</v>
      </c>
      <c r="D148" s="142" t="s">
        <v>1178</v>
      </c>
      <c r="E148" s="132" t="s">
        <v>1179</v>
      </c>
      <c r="F148" s="141" t="s">
        <v>1180</v>
      </c>
      <c r="G148" s="132" t="s">
        <v>1181</v>
      </c>
      <c r="H148" s="132" t="s">
        <v>595</v>
      </c>
      <c r="I148" s="132" t="s">
        <v>596</v>
      </c>
      <c r="J148" s="132" t="s">
        <v>1175</v>
      </c>
      <c r="K148" s="132">
        <v>3.76</v>
      </c>
      <c r="L148" s="132"/>
      <c r="M148" s="132"/>
      <c r="N148" s="142" t="s">
        <v>86</v>
      </c>
    </row>
    <row r="149" spans="1:14">
      <c r="A149" s="141" t="s">
        <v>1182</v>
      </c>
      <c r="B149" s="132"/>
      <c r="C149" s="297" t="s">
        <v>1183</v>
      </c>
      <c r="D149" s="142" t="s">
        <v>1184</v>
      </c>
      <c r="E149" s="132" t="s">
        <v>1185</v>
      </c>
      <c r="F149" s="141" t="s">
        <v>1186</v>
      </c>
      <c r="G149" s="132" t="s">
        <v>1187</v>
      </c>
      <c r="H149" s="132" t="s">
        <v>595</v>
      </c>
      <c r="I149" s="132" t="s">
        <v>596</v>
      </c>
      <c r="J149" s="132" t="s">
        <v>1175</v>
      </c>
      <c r="K149" s="132">
        <v>3.76</v>
      </c>
      <c r="L149" s="132"/>
      <c r="M149" s="132"/>
      <c r="N149" s="142" t="s">
        <v>86</v>
      </c>
    </row>
    <row r="150" spans="1:14">
      <c r="A150" s="141" t="s">
        <v>1188</v>
      </c>
      <c r="B150" s="132"/>
      <c r="C150" s="297" t="s">
        <v>1189</v>
      </c>
      <c r="D150" s="142" t="s">
        <v>1190</v>
      </c>
      <c r="E150" s="132" t="s">
        <v>1191</v>
      </c>
      <c r="F150" s="141" t="s">
        <v>1192</v>
      </c>
      <c r="G150" s="132" t="s">
        <v>1169</v>
      </c>
      <c r="H150" s="132" t="s">
        <v>695</v>
      </c>
      <c r="I150" s="132" t="s">
        <v>596</v>
      </c>
      <c r="J150" s="132" t="s">
        <v>68</v>
      </c>
      <c r="K150" s="132">
        <v>6.18</v>
      </c>
      <c r="L150" s="132"/>
      <c r="M150" s="132"/>
      <c r="N150" s="142" t="s">
        <v>86</v>
      </c>
    </row>
    <row r="151" spans="1:14">
      <c r="A151" s="141" t="s">
        <v>1193</v>
      </c>
      <c r="B151" s="132"/>
      <c r="C151" s="297"/>
      <c r="D151" s="142" t="s">
        <v>1194</v>
      </c>
      <c r="E151" s="132" t="s">
        <v>1195</v>
      </c>
      <c r="F151" s="141" t="s">
        <v>1196</v>
      </c>
      <c r="G151" s="132" t="s">
        <v>1197</v>
      </c>
      <c r="H151" s="132" t="s">
        <v>929</v>
      </c>
      <c r="I151" s="132" t="s">
        <v>596</v>
      </c>
      <c r="J151" s="132" t="s">
        <v>1198</v>
      </c>
      <c r="K151" s="132" t="s">
        <v>86</v>
      </c>
      <c r="L151" s="132"/>
      <c r="M151" s="132"/>
      <c r="N151" s="142" t="s">
        <v>86</v>
      </c>
    </row>
    <row r="152" spans="1:14">
      <c r="A152" s="141" t="s">
        <v>1199</v>
      </c>
      <c r="B152" s="132"/>
      <c r="C152" s="297"/>
      <c r="D152" s="142" t="s">
        <v>1200</v>
      </c>
      <c r="E152" s="132" t="s">
        <v>1201</v>
      </c>
      <c r="F152" s="141" t="s">
        <v>1202</v>
      </c>
      <c r="G152" s="132" t="s">
        <v>1203</v>
      </c>
      <c r="H152" s="132" t="s">
        <v>929</v>
      </c>
      <c r="I152" s="132" t="s">
        <v>596</v>
      </c>
      <c r="J152" s="132" t="s">
        <v>1204</v>
      </c>
      <c r="K152" s="132" t="s">
        <v>86</v>
      </c>
      <c r="L152" s="132"/>
      <c r="M152" s="132"/>
      <c r="N152" s="142" t="s">
        <v>86</v>
      </c>
    </row>
    <row r="153" spans="1:14">
      <c r="A153" s="141" t="s">
        <v>1205</v>
      </c>
      <c r="B153" s="132"/>
      <c r="C153" s="297"/>
      <c r="D153" s="142" t="s">
        <v>1206</v>
      </c>
      <c r="E153" s="132" t="s">
        <v>1207</v>
      </c>
      <c r="F153" s="141" t="s">
        <v>1208</v>
      </c>
      <c r="G153" s="132" t="s">
        <v>1209</v>
      </c>
      <c r="H153" s="132" t="s">
        <v>132</v>
      </c>
      <c r="I153" s="132" t="s">
        <v>596</v>
      </c>
      <c r="J153" s="132" t="s">
        <v>132</v>
      </c>
      <c r="K153" s="132" t="s">
        <v>86</v>
      </c>
      <c r="L153" s="132"/>
      <c r="M153" s="132"/>
      <c r="N153" s="142" t="s">
        <v>86</v>
      </c>
    </row>
    <row r="154" spans="1:14">
      <c r="A154" s="141" t="s">
        <v>1210</v>
      </c>
      <c r="B154" s="132"/>
      <c r="C154" s="297">
        <v>54223</v>
      </c>
      <c r="D154" s="142" t="s">
        <v>1211</v>
      </c>
      <c r="E154" s="132" t="s">
        <v>1212</v>
      </c>
      <c r="F154" s="141" t="s">
        <v>1213</v>
      </c>
      <c r="G154" s="132" t="s">
        <v>1214</v>
      </c>
      <c r="H154" s="132" t="s">
        <v>695</v>
      </c>
      <c r="I154" s="132" t="s">
        <v>596</v>
      </c>
      <c r="J154" s="132" t="s">
        <v>132</v>
      </c>
      <c r="K154" s="132">
        <v>2.4300000000000002</v>
      </c>
      <c r="L154" s="132"/>
      <c r="M154" s="132"/>
      <c r="N154" s="142" t="s">
        <v>86</v>
      </c>
    </row>
    <row r="155" spans="1:14">
      <c r="A155" s="141" t="s">
        <v>1215</v>
      </c>
      <c r="B155" s="132" t="s">
        <v>1216</v>
      </c>
      <c r="C155" s="297"/>
      <c r="D155" s="142" t="s">
        <v>1217</v>
      </c>
      <c r="E155" s="132" t="s">
        <v>1218</v>
      </c>
      <c r="F155" s="141" t="s">
        <v>1219</v>
      </c>
      <c r="G155" s="132" t="s">
        <v>1220</v>
      </c>
      <c r="H155" s="132" t="s">
        <v>42</v>
      </c>
      <c r="I155" s="132" t="s">
        <v>596</v>
      </c>
      <c r="J155" s="132" t="s">
        <v>42</v>
      </c>
      <c r="K155" s="132" t="s">
        <v>86</v>
      </c>
      <c r="L155" s="132" t="s">
        <v>1221</v>
      </c>
      <c r="M155" s="132" t="s">
        <v>1046</v>
      </c>
      <c r="N155" s="142" t="s">
        <v>86</v>
      </c>
    </row>
    <row r="156" spans="1:14">
      <c r="A156" s="141" t="s">
        <v>1222</v>
      </c>
      <c r="B156" s="132" t="s">
        <v>1223</v>
      </c>
      <c r="C156" s="297"/>
      <c r="D156" s="142" t="s">
        <v>1224</v>
      </c>
      <c r="E156" s="132" t="s">
        <v>1225</v>
      </c>
      <c r="F156" s="141" t="s">
        <v>1226</v>
      </c>
      <c r="G156" s="132" t="s">
        <v>1227</v>
      </c>
      <c r="H156" s="132" t="s">
        <v>334</v>
      </c>
      <c r="I156" s="132" t="s">
        <v>596</v>
      </c>
      <c r="J156" s="132" t="s">
        <v>334</v>
      </c>
      <c r="K156" s="132" t="s">
        <v>86</v>
      </c>
      <c r="L156" s="132" t="s">
        <v>1228</v>
      </c>
      <c r="M156" s="132" t="s">
        <v>1229</v>
      </c>
      <c r="N156" s="142" t="s">
        <v>86</v>
      </c>
    </row>
    <row r="157" spans="1:14">
      <c r="A157" s="141" t="s">
        <v>1230</v>
      </c>
      <c r="B157" s="132" t="s">
        <v>1231</v>
      </c>
      <c r="C157" s="297"/>
      <c r="D157" s="142" t="s">
        <v>1232</v>
      </c>
      <c r="E157" s="132" t="s">
        <v>1233</v>
      </c>
      <c r="F157" s="141" t="s">
        <v>1234</v>
      </c>
      <c r="G157" s="132" t="s">
        <v>1235</v>
      </c>
      <c r="H157" s="132" t="s">
        <v>172</v>
      </c>
      <c r="I157" s="132" t="s">
        <v>596</v>
      </c>
      <c r="J157" s="132" t="s">
        <v>172</v>
      </c>
      <c r="K157" s="132" t="s">
        <v>86</v>
      </c>
      <c r="L157" s="132" t="s">
        <v>1236</v>
      </c>
      <c r="M157" s="132" t="s">
        <v>1237</v>
      </c>
      <c r="N157" s="142" t="s">
        <v>86</v>
      </c>
    </row>
    <row r="158" spans="1:14">
      <c r="A158" s="141" t="s">
        <v>1238</v>
      </c>
      <c r="B158" s="132"/>
      <c r="C158" s="297"/>
      <c r="D158" s="142" t="s">
        <v>1239</v>
      </c>
      <c r="E158" s="132" t="s">
        <v>1240</v>
      </c>
      <c r="F158" s="141" t="s">
        <v>1241</v>
      </c>
      <c r="G158" s="132" t="s">
        <v>1242</v>
      </c>
      <c r="H158" s="132" t="s">
        <v>68</v>
      </c>
      <c r="I158" s="132" t="s">
        <v>596</v>
      </c>
      <c r="J158" s="132" t="s">
        <v>68</v>
      </c>
      <c r="K158" s="132" t="s">
        <v>86</v>
      </c>
      <c r="L158" s="132"/>
      <c r="M158" s="132"/>
      <c r="N158" s="142" t="s">
        <v>86</v>
      </c>
    </row>
    <row r="159" spans="1:14">
      <c r="A159" s="141" t="s">
        <v>1243</v>
      </c>
      <c r="B159" s="132" t="s">
        <v>1244</v>
      </c>
      <c r="C159" s="297"/>
      <c r="D159" s="142" t="s">
        <v>1245</v>
      </c>
      <c r="E159" s="132" t="s">
        <v>1246</v>
      </c>
      <c r="F159" s="141" t="s">
        <v>1247</v>
      </c>
      <c r="G159" s="132" t="s">
        <v>1248</v>
      </c>
      <c r="H159" s="132" t="s">
        <v>1175</v>
      </c>
      <c r="I159" s="132" t="s">
        <v>596</v>
      </c>
      <c r="J159" s="132" t="s">
        <v>1175</v>
      </c>
      <c r="K159" s="132" t="s">
        <v>86</v>
      </c>
      <c r="L159" s="132" t="s">
        <v>1249</v>
      </c>
      <c r="M159" s="132" t="s">
        <v>551</v>
      </c>
      <c r="N159" s="142" t="s">
        <v>86</v>
      </c>
    </row>
    <row r="160" spans="1:14">
      <c r="A160" s="141" t="s">
        <v>1250</v>
      </c>
      <c r="B160" s="132" t="s">
        <v>1251</v>
      </c>
      <c r="C160" s="297"/>
      <c r="D160" s="142" t="s">
        <v>1252</v>
      </c>
      <c r="E160" s="132" t="s">
        <v>1253</v>
      </c>
      <c r="F160" s="141" t="s">
        <v>1254</v>
      </c>
      <c r="G160" s="132" t="s">
        <v>1255</v>
      </c>
      <c r="H160" s="132" t="s">
        <v>1256</v>
      </c>
      <c r="I160" s="132" t="s">
        <v>596</v>
      </c>
      <c r="J160" s="132" t="s">
        <v>1256</v>
      </c>
      <c r="K160" s="132" t="s">
        <v>86</v>
      </c>
      <c r="L160" s="132" t="s">
        <v>1257</v>
      </c>
      <c r="M160" s="132" t="s">
        <v>103</v>
      </c>
      <c r="N160" s="142" t="s">
        <v>86</v>
      </c>
    </row>
    <row r="161" spans="1:14">
      <c r="A161" s="141" t="s">
        <v>1258</v>
      </c>
      <c r="B161" s="132" t="s">
        <v>1259</v>
      </c>
      <c r="C161" s="297"/>
      <c r="D161" s="142" t="s">
        <v>1260</v>
      </c>
      <c r="E161" s="132" t="s">
        <v>1261</v>
      </c>
      <c r="F161" s="141" t="s">
        <v>1262</v>
      </c>
      <c r="G161" s="132" t="s">
        <v>1263</v>
      </c>
      <c r="H161" s="132" t="s">
        <v>1256</v>
      </c>
      <c r="I161" s="132" t="s">
        <v>596</v>
      </c>
      <c r="J161" s="132" t="s">
        <v>1256</v>
      </c>
      <c r="K161" s="132" t="s">
        <v>86</v>
      </c>
      <c r="L161" s="132" t="s">
        <v>1264</v>
      </c>
      <c r="M161" s="132" t="s">
        <v>1265</v>
      </c>
      <c r="N161" s="142" t="s">
        <v>86</v>
      </c>
    </row>
    <row r="162" spans="1:14">
      <c r="A162" s="141" t="s">
        <v>1266</v>
      </c>
      <c r="B162" s="132" t="s">
        <v>1267</v>
      </c>
      <c r="C162" s="297"/>
      <c r="D162" s="142" t="s">
        <v>1268</v>
      </c>
      <c r="E162" s="132" t="s">
        <v>1269</v>
      </c>
      <c r="F162" s="141" t="s">
        <v>1270</v>
      </c>
      <c r="G162" s="132" t="s">
        <v>1271</v>
      </c>
      <c r="H162" s="132" t="s">
        <v>172</v>
      </c>
      <c r="I162" s="132" t="s">
        <v>596</v>
      </c>
      <c r="J162" s="132" t="s">
        <v>172</v>
      </c>
      <c r="K162" s="132" t="s">
        <v>86</v>
      </c>
      <c r="L162" s="132" t="s">
        <v>1272</v>
      </c>
      <c r="M162" s="132" t="s">
        <v>1273</v>
      </c>
      <c r="N162" s="142" t="s">
        <v>86</v>
      </c>
    </row>
    <row r="163" spans="1:14">
      <c r="A163" s="141" t="s">
        <v>1274</v>
      </c>
      <c r="B163" s="132" t="s">
        <v>1275</v>
      </c>
      <c r="C163" s="297"/>
      <c r="D163" s="142" t="s">
        <v>1276</v>
      </c>
      <c r="E163" s="132" t="s">
        <v>1277</v>
      </c>
      <c r="F163" s="141" t="s">
        <v>1278</v>
      </c>
      <c r="G163" s="132" t="s">
        <v>1279</v>
      </c>
      <c r="H163" s="132" t="s">
        <v>1280</v>
      </c>
      <c r="I163" s="132" t="s">
        <v>596</v>
      </c>
      <c r="J163" s="132" t="s">
        <v>1280</v>
      </c>
      <c r="K163" s="132" t="s">
        <v>86</v>
      </c>
      <c r="L163" s="132" t="s">
        <v>1281</v>
      </c>
      <c r="M163" s="132" t="s">
        <v>747</v>
      </c>
      <c r="N163" s="142" t="s">
        <v>86</v>
      </c>
    </row>
    <row r="164" spans="1:14">
      <c r="A164" s="141" t="s">
        <v>1282</v>
      </c>
      <c r="B164" s="132" t="s">
        <v>1283</v>
      </c>
      <c r="C164" s="297" t="s">
        <v>1284</v>
      </c>
      <c r="D164" s="142" t="s">
        <v>1285</v>
      </c>
      <c r="E164" s="132" t="s">
        <v>1286</v>
      </c>
      <c r="F164" s="141" t="s">
        <v>1287</v>
      </c>
      <c r="G164" s="132" t="s">
        <v>1288</v>
      </c>
      <c r="H164" s="132" t="s">
        <v>695</v>
      </c>
      <c r="I164" s="132" t="s">
        <v>596</v>
      </c>
      <c r="J164" s="132" t="s">
        <v>68</v>
      </c>
      <c r="K164" s="132">
        <v>3</v>
      </c>
      <c r="L164" s="132" t="s">
        <v>1289</v>
      </c>
      <c r="M164" s="132" t="s">
        <v>1290</v>
      </c>
      <c r="N164" s="142" t="s">
        <v>86</v>
      </c>
    </row>
    <row r="165" spans="1:14">
      <c r="A165" s="141" t="s">
        <v>1291</v>
      </c>
      <c r="B165" s="132" t="s">
        <v>1292</v>
      </c>
      <c r="C165" s="297" t="s">
        <v>1293</v>
      </c>
      <c r="D165" s="142" t="s">
        <v>1294</v>
      </c>
      <c r="E165" s="132" t="s">
        <v>1295</v>
      </c>
      <c r="F165" s="141" t="s">
        <v>1296</v>
      </c>
      <c r="G165" s="132" t="s">
        <v>1297</v>
      </c>
      <c r="H165" s="132" t="s">
        <v>595</v>
      </c>
      <c r="I165" s="132" t="s">
        <v>596</v>
      </c>
      <c r="J165" s="132" t="s">
        <v>68</v>
      </c>
      <c r="K165" s="132">
        <v>3.85</v>
      </c>
      <c r="L165" s="132" t="s">
        <v>1298</v>
      </c>
      <c r="M165" s="132" t="s">
        <v>1299</v>
      </c>
      <c r="N165" s="142" t="s">
        <v>86</v>
      </c>
    </row>
    <row r="166" spans="1:14">
      <c r="A166" s="141" t="s">
        <v>1300</v>
      </c>
      <c r="B166" s="132" t="s">
        <v>1301</v>
      </c>
      <c r="C166" s="297" t="s">
        <v>1302</v>
      </c>
      <c r="D166" s="142" t="s">
        <v>1303</v>
      </c>
      <c r="E166" s="132" t="s">
        <v>1304</v>
      </c>
      <c r="F166" s="141" t="s">
        <v>1305</v>
      </c>
      <c r="G166" s="132" t="s">
        <v>1306</v>
      </c>
      <c r="H166" s="132" t="s">
        <v>595</v>
      </c>
      <c r="I166" s="132" t="s">
        <v>596</v>
      </c>
      <c r="J166" s="132" t="s">
        <v>68</v>
      </c>
      <c r="K166" s="132">
        <v>3.85</v>
      </c>
      <c r="L166" s="132" t="s">
        <v>1307</v>
      </c>
      <c r="M166" s="132" t="s">
        <v>1308</v>
      </c>
      <c r="N166" s="142" t="s">
        <v>86</v>
      </c>
    </row>
    <row r="167" spans="1:14">
      <c r="A167" s="141" t="s">
        <v>1309</v>
      </c>
      <c r="B167" s="132" t="s">
        <v>1310</v>
      </c>
      <c r="C167" s="297" t="s">
        <v>1311</v>
      </c>
      <c r="D167" s="142" t="s">
        <v>1312</v>
      </c>
      <c r="E167" s="132" t="s">
        <v>1313</v>
      </c>
      <c r="F167" s="141" t="s">
        <v>1314</v>
      </c>
      <c r="G167" s="132" t="s">
        <v>1315</v>
      </c>
      <c r="H167" s="132" t="s">
        <v>595</v>
      </c>
      <c r="I167" s="132" t="s">
        <v>596</v>
      </c>
      <c r="J167" s="132" t="s">
        <v>68</v>
      </c>
      <c r="K167" s="132">
        <v>3.85</v>
      </c>
      <c r="L167" s="132" t="s">
        <v>1316</v>
      </c>
      <c r="M167" s="132" t="s">
        <v>1317</v>
      </c>
      <c r="N167" s="142" t="s">
        <v>86</v>
      </c>
    </row>
    <row r="168" spans="1:14">
      <c r="A168" s="141" t="s">
        <v>1318</v>
      </c>
      <c r="B168" s="132" t="s">
        <v>1319</v>
      </c>
      <c r="C168" s="297" t="s">
        <v>1320</v>
      </c>
      <c r="D168" s="142" t="s">
        <v>1321</v>
      </c>
      <c r="E168" s="132" t="s">
        <v>1322</v>
      </c>
      <c r="F168" s="141" t="s">
        <v>1323</v>
      </c>
      <c r="G168" s="132" t="s">
        <v>1324</v>
      </c>
      <c r="H168" s="132" t="s">
        <v>595</v>
      </c>
      <c r="I168" s="132" t="s">
        <v>596</v>
      </c>
      <c r="J168" s="132" t="s">
        <v>68</v>
      </c>
      <c r="K168" s="132">
        <v>3.85</v>
      </c>
      <c r="L168" s="132" t="s">
        <v>1325</v>
      </c>
      <c r="M168" s="132" t="s">
        <v>1326</v>
      </c>
      <c r="N168" s="142" t="s">
        <v>86</v>
      </c>
    </row>
    <row r="169" spans="1:14">
      <c r="A169" s="141" t="s">
        <v>1327</v>
      </c>
      <c r="B169" s="132" t="s">
        <v>1328</v>
      </c>
      <c r="C169" s="297" t="s">
        <v>1329</v>
      </c>
      <c r="D169" s="142" t="s">
        <v>1330</v>
      </c>
      <c r="E169" s="132" t="s">
        <v>1331</v>
      </c>
      <c r="F169" s="141" t="s">
        <v>1332</v>
      </c>
      <c r="G169" s="132" t="s">
        <v>1333</v>
      </c>
      <c r="H169" s="132" t="s">
        <v>151</v>
      </c>
      <c r="I169" s="132" t="s">
        <v>596</v>
      </c>
      <c r="J169" s="132" t="s">
        <v>151</v>
      </c>
      <c r="K169" s="132" t="s">
        <v>86</v>
      </c>
      <c r="L169" s="132" t="s">
        <v>1334</v>
      </c>
      <c r="M169" s="132" t="s">
        <v>1335</v>
      </c>
      <c r="N169" s="142" t="s">
        <v>86</v>
      </c>
    </row>
    <row r="170" spans="1:14">
      <c r="A170" s="141" t="s">
        <v>1336</v>
      </c>
      <c r="B170" s="132" t="s">
        <v>1337</v>
      </c>
      <c r="C170" s="297" t="s">
        <v>1338</v>
      </c>
      <c r="D170" s="142" t="s">
        <v>1339</v>
      </c>
      <c r="E170" s="132" t="s">
        <v>1340</v>
      </c>
      <c r="F170" s="141" t="s">
        <v>1341</v>
      </c>
      <c r="G170" s="132" t="s">
        <v>1342</v>
      </c>
      <c r="H170" s="132" t="s">
        <v>151</v>
      </c>
      <c r="I170" s="132" t="s">
        <v>596</v>
      </c>
      <c r="J170" s="132" t="s">
        <v>151</v>
      </c>
      <c r="K170" s="132" t="s">
        <v>86</v>
      </c>
      <c r="L170" s="132" t="s">
        <v>1343</v>
      </c>
      <c r="M170" s="132" t="s">
        <v>358</v>
      </c>
      <c r="N170" s="142" t="s">
        <v>86</v>
      </c>
    </row>
    <row r="171" spans="1:14">
      <c r="A171" s="141" t="s">
        <v>1344</v>
      </c>
      <c r="B171" s="132" t="s">
        <v>1345</v>
      </c>
      <c r="C171" s="297" t="s">
        <v>1346</v>
      </c>
      <c r="D171" s="142" t="s">
        <v>1347</v>
      </c>
      <c r="E171" s="132" t="s">
        <v>1348</v>
      </c>
      <c r="F171" s="141" t="s">
        <v>1349</v>
      </c>
      <c r="G171" s="132" t="s">
        <v>1350</v>
      </c>
      <c r="H171" s="132" t="s">
        <v>151</v>
      </c>
      <c r="I171" s="132" t="s">
        <v>596</v>
      </c>
      <c r="J171" s="132" t="s">
        <v>151</v>
      </c>
      <c r="K171" s="132" t="s">
        <v>86</v>
      </c>
      <c r="L171" s="132" t="s">
        <v>1351</v>
      </c>
      <c r="M171" s="132" t="s">
        <v>286</v>
      </c>
      <c r="N171" s="142" t="s">
        <v>86</v>
      </c>
    </row>
    <row r="172" spans="1:14">
      <c r="A172" s="141" t="s">
        <v>1352</v>
      </c>
      <c r="B172" s="132" t="s">
        <v>1353</v>
      </c>
      <c r="C172" s="297" t="s">
        <v>1354</v>
      </c>
      <c r="D172" s="142" t="s">
        <v>1355</v>
      </c>
      <c r="E172" s="132" t="s">
        <v>1356</v>
      </c>
      <c r="F172" s="141" t="s">
        <v>1357</v>
      </c>
      <c r="G172" s="132" t="s">
        <v>1358</v>
      </c>
      <c r="H172" s="132" t="s">
        <v>151</v>
      </c>
      <c r="I172" s="132" t="s">
        <v>596</v>
      </c>
      <c r="J172" s="132" t="s">
        <v>151</v>
      </c>
      <c r="K172" s="132" t="s">
        <v>86</v>
      </c>
      <c r="L172" s="132" t="s">
        <v>1359</v>
      </c>
      <c r="M172" s="132" t="s">
        <v>1360</v>
      </c>
      <c r="N172" s="142" t="s">
        <v>86</v>
      </c>
    </row>
    <row r="173" spans="1:14">
      <c r="A173" s="141" t="s">
        <v>1361</v>
      </c>
      <c r="B173" s="132" t="s">
        <v>1362</v>
      </c>
      <c r="C173" s="297" t="s">
        <v>1363</v>
      </c>
      <c r="D173" s="142" t="s">
        <v>1364</v>
      </c>
      <c r="E173" s="132" t="s">
        <v>1365</v>
      </c>
      <c r="F173" s="141" t="s">
        <v>1366</v>
      </c>
      <c r="G173" s="132" t="s">
        <v>1367</v>
      </c>
      <c r="H173" s="132" t="s">
        <v>595</v>
      </c>
      <c r="I173" s="132" t="s">
        <v>596</v>
      </c>
      <c r="J173" s="132" t="s">
        <v>42</v>
      </c>
      <c r="K173" s="132" t="s">
        <v>86</v>
      </c>
      <c r="L173" s="132" t="s">
        <v>1368</v>
      </c>
      <c r="M173" s="132" t="s">
        <v>1101</v>
      </c>
      <c r="N173" s="142" t="s">
        <v>86</v>
      </c>
    </row>
    <row r="174" spans="1:14">
      <c r="A174" s="141" t="s">
        <v>1369</v>
      </c>
      <c r="B174" s="132" t="s">
        <v>1370</v>
      </c>
      <c r="C174" s="297" t="s">
        <v>1371</v>
      </c>
      <c r="D174" s="142" t="s">
        <v>1372</v>
      </c>
      <c r="E174" s="132" t="s">
        <v>1373</v>
      </c>
      <c r="F174" s="141" t="s">
        <v>1374</v>
      </c>
      <c r="G174" s="132" t="s">
        <v>1375</v>
      </c>
      <c r="H174" s="132" t="s">
        <v>57</v>
      </c>
      <c r="I174" s="132" t="s">
        <v>596</v>
      </c>
      <c r="J174" s="132" t="s">
        <v>57</v>
      </c>
      <c r="K174" s="132" t="s">
        <v>86</v>
      </c>
      <c r="L174" s="132" t="s">
        <v>1376</v>
      </c>
      <c r="M174" s="132" t="s">
        <v>1377</v>
      </c>
      <c r="N174" s="142" t="s">
        <v>86</v>
      </c>
    </row>
    <row r="175" spans="1:14">
      <c r="A175" s="141" t="s">
        <v>1378</v>
      </c>
      <c r="B175" s="132"/>
      <c r="C175" s="297"/>
      <c r="D175" s="142" t="s">
        <v>1379</v>
      </c>
      <c r="E175" s="132" t="s">
        <v>1380</v>
      </c>
      <c r="F175" s="141" t="s">
        <v>1381</v>
      </c>
      <c r="G175" s="132" t="s">
        <v>1382</v>
      </c>
      <c r="H175" s="132" t="s">
        <v>42</v>
      </c>
      <c r="I175" s="132" t="s">
        <v>596</v>
      </c>
      <c r="J175" s="132" t="s">
        <v>42</v>
      </c>
      <c r="K175" s="132" t="s">
        <v>86</v>
      </c>
      <c r="L175" s="132"/>
      <c r="M175" s="132"/>
      <c r="N175" s="142" t="s">
        <v>86</v>
      </c>
    </row>
    <row r="176" spans="1:14">
      <c r="A176" s="141" t="s">
        <v>1383</v>
      </c>
      <c r="B176" s="132"/>
      <c r="C176" s="297"/>
      <c r="D176" s="142" t="s">
        <v>1384</v>
      </c>
      <c r="E176" s="132" t="s">
        <v>1385</v>
      </c>
      <c r="F176" s="141" t="s">
        <v>1381</v>
      </c>
      <c r="G176" s="132" t="s">
        <v>1382</v>
      </c>
      <c r="H176" s="132" t="s">
        <v>42</v>
      </c>
      <c r="I176" s="132" t="s">
        <v>596</v>
      </c>
      <c r="J176" s="132" t="s">
        <v>42</v>
      </c>
      <c r="K176" s="132" t="s">
        <v>86</v>
      </c>
      <c r="L176" s="132"/>
      <c r="M176" s="132"/>
      <c r="N176" s="142" t="s">
        <v>86</v>
      </c>
    </row>
    <row r="177" spans="1:14">
      <c r="A177" s="141" t="s">
        <v>1386</v>
      </c>
      <c r="B177" s="132"/>
      <c r="C177" s="297"/>
      <c r="D177" s="142" t="s">
        <v>1387</v>
      </c>
      <c r="E177" s="132" t="s">
        <v>1388</v>
      </c>
      <c r="F177" s="141" t="s">
        <v>1381</v>
      </c>
      <c r="G177" s="132" t="s">
        <v>1382</v>
      </c>
      <c r="H177" s="132" t="s">
        <v>42</v>
      </c>
      <c r="I177" s="132" t="s">
        <v>596</v>
      </c>
      <c r="J177" s="132" t="s">
        <v>42</v>
      </c>
      <c r="K177" s="132" t="s">
        <v>86</v>
      </c>
      <c r="L177" s="132"/>
      <c r="M177" s="132"/>
      <c r="N177" s="142" t="s">
        <v>86</v>
      </c>
    </row>
    <row r="178" spans="1:14">
      <c r="A178" s="141" t="s">
        <v>1389</v>
      </c>
      <c r="B178" s="132"/>
      <c r="C178" s="297"/>
      <c r="D178" s="142" t="s">
        <v>1390</v>
      </c>
      <c r="E178" s="132" t="s">
        <v>1391</v>
      </c>
      <c r="F178" s="141" t="s">
        <v>1381</v>
      </c>
      <c r="G178" s="132" t="s">
        <v>1382</v>
      </c>
      <c r="H178" s="132" t="s">
        <v>42</v>
      </c>
      <c r="I178" s="132" t="s">
        <v>596</v>
      </c>
      <c r="J178" s="132" t="s">
        <v>42</v>
      </c>
      <c r="K178" s="132" t="s">
        <v>86</v>
      </c>
      <c r="L178" s="132"/>
      <c r="M178" s="132"/>
      <c r="N178" s="142" t="s">
        <v>86</v>
      </c>
    </row>
    <row r="179" spans="1:14">
      <c r="A179" s="141" t="s">
        <v>1392</v>
      </c>
      <c r="B179" s="132"/>
      <c r="C179" s="297"/>
      <c r="D179" s="142" t="s">
        <v>1393</v>
      </c>
      <c r="E179" s="132" t="s">
        <v>1394</v>
      </c>
      <c r="F179" s="141" t="s">
        <v>1381</v>
      </c>
      <c r="G179" s="132" t="s">
        <v>1382</v>
      </c>
      <c r="H179" s="132" t="s">
        <v>42</v>
      </c>
      <c r="I179" s="132" t="s">
        <v>596</v>
      </c>
      <c r="J179" s="132" t="s">
        <v>42</v>
      </c>
      <c r="K179" s="132" t="s">
        <v>86</v>
      </c>
      <c r="L179" s="132"/>
      <c r="M179" s="132"/>
      <c r="N179" s="142" t="s">
        <v>86</v>
      </c>
    </row>
    <row r="180" spans="1:14">
      <c r="A180" s="141" t="s">
        <v>1395</v>
      </c>
      <c r="B180" s="132"/>
      <c r="C180" s="297"/>
      <c r="D180" s="142" t="s">
        <v>1396</v>
      </c>
      <c r="E180" s="132" t="s">
        <v>1397</v>
      </c>
      <c r="F180" s="141" t="s">
        <v>1381</v>
      </c>
      <c r="G180" s="132" t="s">
        <v>1382</v>
      </c>
      <c r="H180" s="132" t="s">
        <v>42</v>
      </c>
      <c r="I180" s="132" t="s">
        <v>596</v>
      </c>
      <c r="J180" s="132" t="s">
        <v>42</v>
      </c>
      <c r="K180" s="132" t="s">
        <v>86</v>
      </c>
      <c r="L180" s="132"/>
      <c r="M180" s="132"/>
      <c r="N180" s="142" t="s">
        <v>86</v>
      </c>
    </row>
    <row r="181" spans="1:14">
      <c r="A181" s="141" t="s">
        <v>1398</v>
      </c>
      <c r="B181" s="132"/>
      <c r="C181" s="297"/>
      <c r="D181" s="142" t="s">
        <v>1399</v>
      </c>
      <c r="E181" s="132" t="s">
        <v>1400</v>
      </c>
      <c r="F181" s="141" t="s">
        <v>1381</v>
      </c>
      <c r="G181" s="132" t="s">
        <v>1382</v>
      </c>
      <c r="H181" s="132" t="s">
        <v>42</v>
      </c>
      <c r="I181" s="132" t="s">
        <v>596</v>
      </c>
      <c r="J181" s="132" t="s">
        <v>42</v>
      </c>
      <c r="K181" s="132" t="s">
        <v>86</v>
      </c>
      <c r="L181" s="132"/>
      <c r="M181" s="132"/>
      <c r="N181" s="142" t="s">
        <v>86</v>
      </c>
    </row>
    <row r="182" spans="1:14">
      <c r="A182" s="141" t="s">
        <v>1401</v>
      </c>
      <c r="B182" s="132"/>
      <c r="C182" s="297"/>
      <c r="D182" s="142" t="s">
        <v>1402</v>
      </c>
      <c r="E182" s="132" t="s">
        <v>1403</v>
      </c>
      <c r="F182" s="141" t="s">
        <v>1381</v>
      </c>
      <c r="G182" s="132" t="s">
        <v>1382</v>
      </c>
      <c r="H182" s="132" t="s">
        <v>42</v>
      </c>
      <c r="I182" s="132" t="s">
        <v>596</v>
      </c>
      <c r="J182" s="132" t="s">
        <v>42</v>
      </c>
      <c r="K182" s="132" t="s">
        <v>86</v>
      </c>
      <c r="L182" s="132"/>
      <c r="M182" s="132"/>
      <c r="N182" s="142" t="s">
        <v>86</v>
      </c>
    </row>
    <row r="183" spans="1:14">
      <c r="A183" s="141" t="s">
        <v>1404</v>
      </c>
      <c r="B183" s="132"/>
      <c r="C183" s="297"/>
      <c r="D183" s="142" t="s">
        <v>1405</v>
      </c>
      <c r="E183" s="132" t="s">
        <v>1406</v>
      </c>
      <c r="F183" s="141" t="s">
        <v>1381</v>
      </c>
      <c r="G183" s="132" t="s">
        <v>1382</v>
      </c>
      <c r="H183" s="132" t="s">
        <v>42</v>
      </c>
      <c r="I183" s="132" t="s">
        <v>596</v>
      </c>
      <c r="J183" s="132" t="s">
        <v>42</v>
      </c>
      <c r="K183" s="132" t="s">
        <v>86</v>
      </c>
      <c r="L183" s="132"/>
      <c r="M183" s="132"/>
      <c r="N183" s="142" t="s">
        <v>86</v>
      </c>
    </row>
    <row r="184" spans="1:14">
      <c r="A184" s="141" t="s">
        <v>1407</v>
      </c>
      <c r="B184" s="132"/>
      <c r="C184" s="297"/>
      <c r="D184" s="142" t="s">
        <v>1408</v>
      </c>
      <c r="E184" s="132" t="s">
        <v>1409</v>
      </c>
      <c r="F184" s="141" t="s">
        <v>1381</v>
      </c>
      <c r="G184" s="132" t="s">
        <v>1382</v>
      </c>
      <c r="H184" s="132" t="s">
        <v>42</v>
      </c>
      <c r="I184" s="132" t="s">
        <v>596</v>
      </c>
      <c r="J184" s="132" t="s">
        <v>42</v>
      </c>
      <c r="K184" s="132" t="s">
        <v>86</v>
      </c>
      <c r="L184" s="132"/>
      <c r="M184" s="132"/>
      <c r="N184" s="142" t="s">
        <v>86</v>
      </c>
    </row>
    <row r="185" spans="1:14">
      <c r="A185" s="141" t="s">
        <v>1410</v>
      </c>
      <c r="B185" s="132"/>
      <c r="C185" s="297"/>
      <c r="D185" s="142" t="s">
        <v>1411</v>
      </c>
      <c r="E185" s="132" t="s">
        <v>1412</v>
      </c>
      <c r="F185" s="141" t="s">
        <v>1381</v>
      </c>
      <c r="G185" s="132" t="s">
        <v>1382</v>
      </c>
      <c r="H185" s="132" t="s">
        <v>42</v>
      </c>
      <c r="I185" s="132" t="s">
        <v>596</v>
      </c>
      <c r="J185" s="132" t="s">
        <v>42</v>
      </c>
      <c r="K185" s="132" t="s">
        <v>86</v>
      </c>
      <c r="L185" s="132"/>
      <c r="M185" s="132"/>
      <c r="N185" s="142" t="s">
        <v>86</v>
      </c>
    </row>
    <row r="186" spans="1:14">
      <c r="A186" s="141" t="s">
        <v>1413</v>
      </c>
      <c r="B186" s="132"/>
      <c r="C186" s="297"/>
      <c r="D186" s="142" t="s">
        <v>1414</v>
      </c>
      <c r="E186" s="132" t="s">
        <v>1415</v>
      </c>
      <c r="F186" s="141" t="s">
        <v>1416</v>
      </c>
      <c r="G186" s="132" t="s">
        <v>1417</v>
      </c>
      <c r="H186" s="132" t="s">
        <v>42</v>
      </c>
      <c r="I186" s="132" t="s">
        <v>596</v>
      </c>
      <c r="J186" s="132" t="s">
        <v>42</v>
      </c>
      <c r="K186" s="132" t="s">
        <v>86</v>
      </c>
      <c r="L186" s="132"/>
      <c r="M186" s="132"/>
      <c r="N186" s="142" t="s">
        <v>86</v>
      </c>
    </row>
    <row r="187" spans="1:14">
      <c r="A187" s="141" t="s">
        <v>1418</v>
      </c>
      <c r="B187" s="132"/>
      <c r="C187" s="297"/>
      <c r="D187" s="142" t="s">
        <v>1419</v>
      </c>
      <c r="E187" s="132" t="s">
        <v>1420</v>
      </c>
      <c r="F187" s="141" t="s">
        <v>1416</v>
      </c>
      <c r="G187" s="132" t="s">
        <v>1417</v>
      </c>
      <c r="H187" s="132" t="s">
        <v>42</v>
      </c>
      <c r="I187" s="132" t="s">
        <v>596</v>
      </c>
      <c r="J187" s="132" t="s">
        <v>42</v>
      </c>
      <c r="K187" s="132" t="s">
        <v>86</v>
      </c>
      <c r="L187" s="132"/>
      <c r="M187" s="132"/>
      <c r="N187" s="142" t="s">
        <v>86</v>
      </c>
    </row>
    <row r="188" spans="1:14">
      <c r="A188" s="141" t="s">
        <v>1421</v>
      </c>
      <c r="B188" s="132"/>
      <c r="C188" s="297"/>
      <c r="D188" s="142" t="s">
        <v>1422</v>
      </c>
      <c r="E188" s="132" t="s">
        <v>1423</v>
      </c>
      <c r="F188" s="141" t="s">
        <v>1416</v>
      </c>
      <c r="G188" s="132" t="s">
        <v>1417</v>
      </c>
      <c r="H188" s="132" t="s">
        <v>42</v>
      </c>
      <c r="I188" s="132" t="s">
        <v>596</v>
      </c>
      <c r="J188" s="132" t="s">
        <v>42</v>
      </c>
      <c r="K188" s="132" t="s">
        <v>86</v>
      </c>
      <c r="L188" s="132"/>
      <c r="M188" s="132"/>
      <c r="N188" s="142" t="s">
        <v>86</v>
      </c>
    </row>
    <row r="189" spans="1:14">
      <c r="A189" s="141" t="s">
        <v>1424</v>
      </c>
      <c r="B189" s="132"/>
      <c r="C189" s="297"/>
      <c r="D189" s="142" t="s">
        <v>1425</v>
      </c>
      <c r="E189" s="132" t="s">
        <v>1426</v>
      </c>
      <c r="F189" s="141" t="s">
        <v>1416</v>
      </c>
      <c r="G189" s="132" t="s">
        <v>1417</v>
      </c>
      <c r="H189" s="132" t="s">
        <v>42</v>
      </c>
      <c r="I189" s="132" t="s">
        <v>596</v>
      </c>
      <c r="J189" s="132" t="s">
        <v>42</v>
      </c>
      <c r="K189" s="132" t="s">
        <v>86</v>
      </c>
      <c r="L189" s="132"/>
      <c r="M189" s="132"/>
      <c r="N189" s="142" t="s">
        <v>86</v>
      </c>
    </row>
    <row r="190" spans="1:14">
      <c r="A190" s="141" t="s">
        <v>1427</v>
      </c>
      <c r="B190" s="132"/>
      <c r="C190" s="297"/>
      <c r="D190" s="142" t="s">
        <v>1428</v>
      </c>
      <c r="E190" s="132" t="s">
        <v>1429</v>
      </c>
      <c r="F190" s="141" t="s">
        <v>1416</v>
      </c>
      <c r="G190" s="132" t="s">
        <v>1417</v>
      </c>
      <c r="H190" s="132" t="s">
        <v>42</v>
      </c>
      <c r="I190" s="132" t="s">
        <v>596</v>
      </c>
      <c r="J190" s="132" t="s">
        <v>42</v>
      </c>
      <c r="K190" s="132" t="s">
        <v>86</v>
      </c>
      <c r="L190" s="132"/>
      <c r="M190" s="132"/>
      <c r="N190" s="142" t="s">
        <v>86</v>
      </c>
    </row>
    <row r="191" spans="1:14">
      <c r="A191" s="141" t="s">
        <v>1430</v>
      </c>
      <c r="B191" s="132"/>
      <c r="C191" s="297"/>
      <c r="D191" s="142" t="s">
        <v>1431</v>
      </c>
      <c r="E191" s="132" t="s">
        <v>1432</v>
      </c>
      <c r="F191" s="141" t="s">
        <v>1381</v>
      </c>
      <c r="G191" s="132" t="s">
        <v>1382</v>
      </c>
      <c r="H191" s="132" t="s">
        <v>42</v>
      </c>
      <c r="I191" s="132" t="s">
        <v>596</v>
      </c>
      <c r="J191" s="132" t="s">
        <v>42</v>
      </c>
      <c r="K191" s="132" t="s">
        <v>86</v>
      </c>
      <c r="L191" s="132"/>
      <c r="M191" s="132"/>
      <c r="N191" s="142" t="s">
        <v>86</v>
      </c>
    </row>
    <row r="192" spans="1:14">
      <c r="A192" s="141" t="s">
        <v>1433</v>
      </c>
      <c r="B192" s="132" t="s">
        <v>1434</v>
      </c>
      <c r="C192" s="297" t="s">
        <v>1435</v>
      </c>
      <c r="D192" s="142" t="s">
        <v>1436</v>
      </c>
      <c r="E192" s="279" t="s">
        <v>1437</v>
      </c>
      <c r="F192" s="141" t="s">
        <v>1438</v>
      </c>
      <c r="G192" s="132" t="s">
        <v>1439</v>
      </c>
      <c r="H192" s="132" t="s">
        <v>595</v>
      </c>
      <c r="I192" s="132" t="s">
        <v>596</v>
      </c>
      <c r="J192" s="132" t="s">
        <v>1440</v>
      </c>
      <c r="K192" s="132">
        <v>4.5199999999999996</v>
      </c>
      <c r="L192" s="132" t="s">
        <v>1441</v>
      </c>
      <c r="M192" s="132" t="s">
        <v>1433</v>
      </c>
      <c r="N192" s="142" t="s">
        <v>86</v>
      </c>
    </row>
    <row r="193" spans="1:14">
      <c r="A193" s="141" t="s">
        <v>1433</v>
      </c>
      <c r="B193" s="132" t="s">
        <v>1442</v>
      </c>
      <c r="C193" s="297" t="s">
        <v>1443</v>
      </c>
      <c r="D193" s="142" t="s">
        <v>1444</v>
      </c>
      <c r="E193" s="132" t="s">
        <v>1445</v>
      </c>
      <c r="F193" s="141" t="s">
        <v>1446</v>
      </c>
      <c r="G193" s="132" t="s">
        <v>1439</v>
      </c>
      <c r="H193" s="132" t="s">
        <v>595</v>
      </c>
      <c r="I193" s="132" t="s">
        <v>596</v>
      </c>
      <c r="J193" s="132" t="s">
        <v>822</v>
      </c>
      <c r="K193" s="132" t="s">
        <v>86</v>
      </c>
      <c r="L193" s="132" t="s">
        <v>1447</v>
      </c>
      <c r="M193" s="132" t="s">
        <v>1448</v>
      </c>
      <c r="N193" s="142" t="s">
        <v>86</v>
      </c>
    </row>
    <row r="194" spans="1:14">
      <c r="A194" s="141" t="s">
        <v>1449</v>
      </c>
      <c r="B194" s="132" t="s">
        <v>1450</v>
      </c>
      <c r="C194" s="297" t="s">
        <v>1451</v>
      </c>
      <c r="D194" s="142" t="s">
        <v>1452</v>
      </c>
      <c r="E194" s="132" t="s">
        <v>1453</v>
      </c>
      <c r="F194" s="141" t="s">
        <v>1454</v>
      </c>
      <c r="G194" s="132" t="s">
        <v>1455</v>
      </c>
      <c r="H194" s="132" t="s">
        <v>595</v>
      </c>
      <c r="I194" s="132" t="s">
        <v>596</v>
      </c>
      <c r="J194" s="132" t="s">
        <v>1440</v>
      </c>
      <c r="K194" s="132">
        <v>3.11</v>
      </c>
      <c r="L194" s="132" t="s">
        <v>1456</v>
      </c>
      <c r="M194" s="132" t="s">
        <v>1449</v>
      </c>
      <c r="N194" s="142" t="s">
        <v>86</v>
      </c>
    </row>
    <row r="195" spans="1:14" ht="31.5">
      <c r="A195" s="141" t="s">
        <v>1449</v>
      </c>
      <c r="B195" s="132" t="s">
        <v>1457</v>
      </c>
      <c r="C195" s="297" t="s">
        <v>1458</v>
      </c>
      <c r="D195" s="142" t="s">
        <v>1459</v>
      </c>
      <c r="E195" s="132" t="s">
        <v>1460</v>
      </c>
      <c r="F195" s="510" t="s">
        <v>1461</v>
      </c>
      <c r="G195" s="132" t="s">
        <v>1455</v>
      </c>
      <c r="H195" s="132" t="s">
        <v>595</v>
      </c>
      <c r="I195" s="132" t="s">
        <v>596</v>
      </c>
      <c r="J195" s="132" t="s">
        <v>822</v>
      </c>
      <c r="K195" s="132">
        <v>3.11</v>
      </c>
      <c r="L195" s="132" t="s">
        <v>1462</v>
      </c>
      <c r="M195" s="132" t="s">
        <v>1463</v>
      </c>
      <c r="N195" s="142" t="s">
        <v>86</v>
      </c>
    </row>
    <row r="196" spans="1:14">
      <c r="A196" s="141" t="s">
        <v>1464</v>
      </c>
      <c r="B196" s="132" t="s">
        <v>1465</v>
      </c>
      <c r="C196" s="297"/>
      <c r="D196" s="142" t="s">
        <v>1466</v>
      </c>
      <c r="E196" s="132" t="s">
        <v>1467</v>
      </c>
      <c r="F196" s="141" t="s">
        <v>1468</v>
      </c>
      <c r="G196" s="132" t="s">
        <v>1469</v>
      </c>
      <c r="H196" s="132" t="s">
        <v>595</v>
      </c>
      <c r="I196" s="132" t="s">
        <v>596</v>
      </c>
      <c r="J196" s="132" t="s">
        <v>1470</v>
      </c>
      <c r="K196" s="132" t="s">
        <v>86</v>
      </c>
      <c r="L196" s="132" t="s">
        <v>1471</v>
      </c>
      <c r="M196" s="132" t="s">
        <v>1464</v>
      </c>
      <c r="N196" s="142" t="s">
        <v>86</v>
      </c>
    </row>
    <row r="197" spans="1:14">
      <c r="A197" s="141" t="s">
        <v>1472</v>
      </c>
      <c r="B197" s="132" t="s">
        <v>1473</v>
      </c>
      <c r="C197" s="297" t="s">
        <v>1474</v>
      </c>
      <c r="D197" s="142" t="s">
        <v>1475</v>
      </c>
      <c r="E197" s="132" t="s">
        <v>1476</v>
      </c>
      <c r="F197" s="141" t="s">
        <v>1477</v>
      </c>
      <c r="G197" s="132" t="s">
        <v>1478</v>
      </c>
      <c r="H197" s="132" t="s">
        <v>40</v>
      </c>
      <c r="I197" s="132" t="s">
        <v>1479</v>
      </c>
      <c r="J197" s="132" t="s">
        <v>101</v>
      </c>
      <c r="K197" s="132">
        <v>8.73</v>
      </c>
      <c r="L197" s="132" t="s">
        <v>1480</v>
      </c>
      <c r="M197" s="132" t="s">
        <v>1481</v>
      </c>
      <c r="N197" s="142" t="s">
        <v>86</v>
      </c>
    </row>
    <row r="198" spans="1:14">
      <c r="A198" s="141" t="s">
        <v>1482</v>
      </c>
      <c r="B198" s="132" t="s">
        <v>1483</v>
      </c>
      <c r="C198" s="297" t="s">
        <v>1484</v>
      </c>
      <c r="D198" s="142" t="s">
        <v>1485</v>
      </c>
      <c r="E198" s="132" t="s">
        <v>1486</v>
      </c>
      <c r="F198" s="141" t="s">
        <v>1487</v>
      </c>
      <c r="G198" s="132" t="s">
        <v>1488</v>
      </c>
      <c r="H198" s="132" t="s">
        <v>40</v>
      </c>
      <c r="I198" s="132" t="s">
        <v>1479</v>
      </c>
      <c r="J198" s="132" t="s">
        <v>101</v>
      </c>
      <c r="K198" s="132">
        <v>6.76</v>
      </c>
      <c r="L198" s="132" t="s">
        <v>1489</v>
      </c>
      <c r="M198" s="132" t="s">
        <v>1482</v>
      </c>
      <c r="N198" s="142" t="s">
        <v>86</v>
      </c>
    </row>
    <row r="199" spans="1:14">
      <c r="A199" s="141" t="s">
        <v>875</v>
      </c>
      <c r="B199" s="132" t="s">
        <v>1490</v>
      </c>
      <c r="C199" s="297" t="s">
        <v>1491</v>
      </c>
      <c r="D199" s="142" t="s">
        <v>1492</v>
      </c>
      <c r="E199" s="132" t="s">
        <v>1493</v>
      </c>
      <c r="F199" s="141" t="s">
        <v>1494</v>
      </c>
      <c r="G199" s="132" t="s">
        <v>1495</v>
      </c>
      <c r="H199" s="132" t="s">
        <v>40</v>
      </c>
      <c r="I199" s="132" t="s">
        <v>1479</v>
      </c>
      <c r="J199" s="132" t="s">
        <v>101</v>
      </c>
      <c r="K199" s="132">
        <v>6.76</v>
      </c>
      <c r="L199" s="132" t="s">
        <v>1496</v>
      </c>
      <c r="M199" s="132" t="s">
        <v>1497</v>
      </c>
      <c r="N199" s="142" t="s">
        <v>86</v>
      </c>
    </row>
    <row r="200" spans="1:14">
      <c r="A200" s="141" t="s">
        <v>1498</v>
      </c>
      <c r="B200" s="132" t="s">
        <v>1499</v>
      </c>
      <c r="C200" s="297" t="s">
        <v>1500</v>
      </c>
      <c r="D200" s="142" t="s">
        <v>1501</v>
      </c>
      <c r="E200" s="132" t="s">
        <v>1502</v>
      </c>
      <c r="F200" s="141" t="s">
        <v>1503</v>
      </c>
      <c r="G200" s="132" t="s">
        <v>1504</v>
      </c>
      <c r="H200" s="132" t="s">
        <v>595</v>
      </c>
      <c r="I200" s="132" t="s">
        <v>596</v>
      </c>
      <c r="J200" s="132" t="s">
        <v>1505</v>
      </c>
      <c r="K200" s="132" t="s">
        <v>86</v>
      </c>
      <c r="L200" s="132" t="s">
        <v>1506</v>
      </c>
      <c r="M200" s="132" t="s">
        <v>1498</v>
      </c>
      <c r="N200" s="142" t="s">
        <v>86</v>
      </c>
    </row>
    <row r="201" spans="1:14">
      <c r="A201" s="141" t="s">
        <v>1498</v>
      </c>
      <c r="B201" s="132" t="s">
        <v>1507</v>
      </c>
      <c r="C201" s="297" t="s">
        <v>1508</v>
      </c>
      <c r="D201" s="142" t="s">
        <v>1509</v>
      </c>
      <c r="E201" s="132" t="s">
        <v>1510</v>
      </c>
      <c r="F201" s="141" t="s">
        <v>1511</v>
      </c>
      <c r="G201" s="132" t="s">
        <v>1504</v>
      </c>
      <c r="H201" s="132" t="s">
        <v>595</v>
      </c>
      <c r="I201" s="132" t="s">
        <v>596</v>
      </c>
      <c r="J201" s="132" t="s">
        <v>822</v>
      </c>
      <c r="K201" s="132" t="s">
        <v>86</v>
      </c>
      <c r="L201" s="132" t="s">
        <v>1512</v>
      </c>
      <c r="M201" s="132" t="s">
        <v>1513</v>
      </c>
      <c r="N201" s="142" t="s">
        <v>86</v>
      </c>
    </row>
    <row r="202" spans="1:14">
      <c r="A202" s="141" t="s">
        <v>1514</v>
      </c>
      <c r="B202" s="132" t="s">
        <v>1515</v>
      </c>
      <c r="C202" s="297"/>
      <c r="D202" s="142" t="s">
        <v>1516</v>
      </c>
      <c r="E202" s="132" t="s">
        <v>1517</v>
      </c>
      <c r="F202" s="141" t="s">
        <v>1518</v>
      </c>
      <c r="G202" s="132" t="s">
        <v>1519</v>
      </c>
      <c r="H202" s="132" t="s">
        <v>40</v>
      </c>
      <c r="I202" s="132" t="s">
        <v>1520</v>
      </c>
      <c r="J202" s="132" t="s">
        <v>57</v>
      </c>
      <c r="K202" s="132">
        <v>8.9600000000000009</v>
      </c>
      <c r="L202" s="132" t="s">
        <v>1521</v>
      </c>
      <c r="M202" s="132" t="s">
        <v>1514</v>
      </c>
      <c r="N202" s="142" t="s">
        <v>86</v>
      </c>
    </row>
    <row r="203" spans="1:14">
      <c r="A203" s="141" t="s">
        <v>1514</v>
      </c>
      <c r="B203" s="132" t="s">
        <v>1522</v>
      </c>
      <c r="C203" s="297" t="s">
        <v>1523</v>
      </c>
      <c r="D203" s="142" t="s">
        <v>1524</v>
      </c>
      <c r="E203" s="132" t="s">
        <v>1525</v>
      </c>
      <c r="F203" s="141" t="s">
        <v>1526</v>
      </c>
      <c r="G203" s="132" t="s">
        <v>1519</v>
      </c>
      <c r="H203" s="132" t="s">
        <v>40</v>
      </c>
      <c r="I203" s="132" t="s">
        <v>1520</v>
      </c>
      <c r="J203" s="132" t="s">
        <v>101</v>
      </c>
      <c r="K203" s="132">
        <v>8.9600000000000009</v>
      </c>
      <c r="L203" s="132" t="s">
        <v>1527</v>
      </c>
      <c r="M203" s="132" t="s">
        <v>1528</v>
      </c>
      <c r="N203" s="142" t="s">
        <v>86</v>
      </c>
    </row>
    <row r="204" spans="1:14">
      <c r="A204" s="141" t="s">
        <v>1529</v>
      </c>
      <c r="B204" s="132" t="s">
        <v>1530</v>
      </c>
      <c r="C204" s="297"/>
      <c r="D204" s="142" t="s">
        <v>1531</v>
      </c>
      <c r="E204" s="132" t="s">
        <v>1532</v>
      </c>
      <c r="F204" s="141" t="s">
        <v>1533</v>
      </c>
      <c r="G204" s="132" t="s">
        <v>1534</v>
      </c>
      <c r="H204" s="132" t="s">
        <v>40</v>
      </c>
      <c r="I204" s="132" t="s">
        <v>806</v>
      </c>
      <c r="J204" s="132" t="s">
        <v>42</v>
      </c>
      <c r="K204" s="132" t="s">
        <v>86</v>
      </c>
      <c r="L204" s="132" t="s">
        <v>1535</v>
      </c>
      <c r="M204" s="132" t="s">
        <v>1529</v>
      </c>
      <c r="N204" s="142" t="s">
        <v>86</v>
      </c>
    </row>
    <row r="205" spans="1:14">
      <c r="A205" s="141" t="s">
        <v>1536</v>
      </c>
      <c r="B205" s="132" t="s">
        <v>1537</v>
      </c>
      <c r="C205" s="297" t="s">
        <v>1538</v>
      </c>
      <c r="D205" s="142" t="s">
        <v>1539</v>
      </c>
      <c r="E205" s="132" t="s">
        <v>1540</v>
      </c>
      <c r="F205" s="141" t="s">
        <v>1541</v>
      </c>
      <c r="G205" s="132" t="s">
        <v>1542</v>
      </c>
      <c r="H205" s="132" t="s">
        <v>40</v>
      </c>
      <c r="I205" s="132" t="s">
        <v>1543</v>
      </c>
      <c r="J205" s="132" t="s">
        <v>101</v>
      </c>
      <c r="K205" s="132">
        <v>10.28</v>
      </c>
      <c r="L205" s="132" t="s">
        <v>1544</v>
      </c>
      <c r="M205" s="132" t="s">
        <v>1545</v>
      </c>
      <c r="N205" s="142" t="s">
        <v>86</v>
      </c>
    </row>
    <row r="206" spans="1:14">
      <c r="A206" s="141" t="s">
        <v>1546</v>
      </c>
      <c r="B206" s="132" t="s">
        <v>1547</v>
      </c>
      <c r="C206" s="297" t="s">
        <v>1548</v>
      </c>
      <c r="D206" s="142" t="s">
        <v>1549</v>
      </c>
      <c r="E206" s="132" t="s">
        <v>1550</v>
      </c>
      <c r="F206" s="141" t="s">
        <v>1551</v>
      </c>
      <c r="G206" s="132" t="s">
        <v>1552</v>
      </c>
      <c r="H206" s="132" t="s">
        <v>40</v>
      </c>
      <c r="I206" s="132" t="s">
        <v>1553</v>
      </c>
      <c r="J206" s="132" t="s">
        <v>57</v>
      </c>
      <c r="K206" s="132">
        <v>12.59</v>
      </c>
      <c r="L206" s="132" t="s">
        <v>1554</v>
      </c>
      <c r="M206" s="132" t="s">
        <v>1555</v>
      </c>
      <c r="N206" s="142" t="s">
        <v>86</v>
      </c>
    </row>
    <row r="207" spans="1:14">
      <c r="A207" s="141" t="s">
        <v>1546</v>
      </c>
      <c r="B207" s="132" t="s">
        <v>1556</v>
      </c>
      <c r="C207" s="297" t="s">
        <v>1557</v>
      </c>
      <c r="D207" s="142" t="s">
        <v>1558</v>
      </c>
      <c r="E207" s="132" t="s">
        <v>1559</v>
      </c>
      <c r="F207" s="141" t="s">
        <v>1560</v>
      </c>
      <c r="G207" s="132" t="s">
        <v>1552</v>
      </c>
      <c r="H207" s="132" t="s">
        <v>40</v>
      </c>
      <c r="I207" s="132" t="s">
        <v>1553</v>
      </c>
      <c r="J207" s="132" t="s">
        <v>68</v>
      </c>
      <c r="K207" s="132">
        <v>12.59</v>
      </c>
      <c r="L207" s="132" t="s">
        <v>1561</v>
      </c>
      <c r="M207" s="132" t="s">
        <v>1546</v>
      </c>
      <c r="N207" s="142" t="s">
        <v>86</v>
      </c>
    </row>
    <row r="208" spans="1:14">
      <c r="A208" s="141" t="s">
        <v>1546</v>
      </c>
      <c r="B208" s="132" t="s">
        <v>1562</v>
      </c>
      <c r="C208" s="297" t="s">
        <v>1548</v>
      </c>
      <c r="D208" s="142" t="s">
        <v>1563</v>
      </c>
      <c r="E208" s="132" t="s">
        <v>1564</v>
      </c>
      <c r="F208" s="141" t="s">
        <v>1565</v>
      </c>
      <c r="G208" s="132" t="s">
        <v>1552</v>
      </c>
      <c r="H208" s="132" t="s">
        <v>40</v>
      </c>
      <c r="I208" s="132" t="s">
        <v>1553</v>
      </c>
      <c r="J208" s="132" t="s">
        <v>42</v>
      </c>
      <c r="K208" s="132">
        <v>12.59</v>
      </c>
      <c r="L208" s="132" t="s">
        <v>1566</v>
      </c>
      <c r="M208" s="132" t="s">
        <v>1567</v>
      </c>
      <c r="N208" s="142" t="s">
        <v>86</v>
      </c>
    </row>
    <row r="209" spans="1:14">
      <c r="A209" s="141" t="s">
        <v>1546</v>
      </c>
      <c r="B209" s="132" t="s">
        <v>1568</v>
      </c>
      <c r="C209" s="297"/>
      <c r="D209" s="142" t="s">
        <v>1569</v>
      </c>
      <c r="E209" s="132" t="s">
        <v>1570</v>
      </c>
      <c r="F209" s="141" t="s">
        <v>1571</v>
      </c>
      <c r="G209" s="132" t="s">
        <v>1552</v>
      </c>
      <c r="H209" s="132" t="s">
        <v>40</v>
      </c>
      <c r="I209" s="132" t="s">
        <v>1553</v>
      </c>
      <c r="J209" s="132" t="s">
        <v>50</v>
      </c>
      <c r="K209" s="132">
        <v>12.59</v>
      </c>
      <c r="L209" s="132" t="s">
        <v>1572</v>
      </c>
      <c r="M209" s="132" t="s">
        <v>1573</v>
      </c>
      <c r="N209" s="142" t="s">
        <v>86</v>
      </c>
    </row>
    <row r="210" spans="1:14">
      <c r="A210" s="141" t="s">
        <v>1574</v>
      </c>
      <c r="B210" s="132" t="s">
        <v>1575</v>
      </c>
      <c r="C210" s="297" t="s">
        <v>1576</v>
      </c>
      <c r="D210" s="142" t="s">
        <v>1577</v>
      </c>
      <c r="E210" s="132" t="s">
        <v>1578</v>
      </c>
      <c r="F210" s="141" t="s">
        <v>1579</v>
      </c>
      <c r="G210" s="132" t="s">
        <v>1580</v>
      </c>
      <c r="H210" s="132" t="s">
        <v>40</v>
      </c>
      <c r="I210" s="132" t="s">
        <v>1581</v>
      </c>
      <c r="J210" s="132" t="s">
        <v>42</v>
      </c>
      <c r="K210" s="132">
        <v>11.55</v>
      </c>
      <c r="L210" s="132" t="s">
        <v>1582</v>
      </c>
      <c r="M210" s="132" t="s">
        <v>1574</v>
      </c>
      <c r="N210" s="142" t="s">
        <v>86</v>
      </c>
    </row>
    <row r="211" spans="1:14">
      <c r="A211" s="141" t="s">
        <v>893</v>
      </c>
      <c r="B211" s="132" t="s">
        <v>1583</v>
      </c>
      <c r="C211" s="297" t="s">
        <v>1584</v>
      </c>
      <c r="D211" s="142" t="s">
        <v>1585</v>
      </c>
      <c r="E211" s="132" t="s">
        <v>1586</v>
      </c>
      <c r="F211" s="141" t="s">
        <v>1587</v>
      </c>
      <c r="G211" s="132" t="s">
        <v>1588</v>
      </c>
      <c r="H211" s="132" t="s">
        <v>40</v>
      </c>
      <c r="I211" s="132" t="s">
        <v>1479</v>
      </c>
      <c r="J211" s="132" t="s">
        <v>101</v>
      </c>
      <c r="K211" s="132">
        <v>7.22</v>
      </c>
      <c r="L211" s="132" t="s">
        <v>1589</v>
      </c>
      <c r="M211" s="132" t="s">
        <v>1590</v>
      </c>
      <c r="N211" s="142" t="s">
        <v>86</v>
      </c>
    </row>
    <row r="212" spans="1:14">
      <c r="A212" s="141" t="s">
        <v>1591</v>
      </c>
      <c r="B212" s="132" t="s">
        <v>1592</v>
      </c>
      <c r="C212" s="297"/>
      <c r="D212" s="142" t="s">
        <v>1593</v>
      </c>
      <c r="E212" s="132" t="s">
        <v>1594</v>
      </c>
      <c r="F212" s="141" t="s">
        <v>596</v>
      </c>
      <c r="G212" s="132" t="s">
        <v>1595</v>
      </c>
      <c r="H212" s="132" t="s">
        <v>40</v>
      </c>
      <c r="I212" s="132" t="s">
        <v>1479</v>
      </c>
      <c r="J212" s="132" t="s">
        <v>57</v>
      </c>
      <c r="K212" s="132" t="s">
        <v>86</v>
      </c>
      <c r="L212" s="132" t="s">
        <v>1596</v>
      </c>
      <c r="M212" s="132" t="s">
        <v>1591</v>
      </c>
      <c r="N212" s="142" t="s">
        <v>86</v>
      </c>
    </row>
    <row r="213" spans="1:14">
      <c r="A213" s="141" t="s">
        <v>1597</v>
      </c>
      <c r="B213" s="132" t="s">
        <v>1598</v>
      </c>
      <c r="C213" s="297"/>
      <c r="D213" s="142" t="s">
        <v>1599</v>
      </c>
      <c r="E213" s="132" t="s">
        <v>1600</v>
      </c>
      <c r="F213" s="141" t="s">
        <v>596</v>
      </c>
      <c r="G213" s="132" t="s">
        <v>1595</v>
      </c>
      <c r="H213" s="132" t="s">
        <v>40</v>
      </c>
      <c r="I213" s="132" t="s">
        <v>1479</v>
      </c>
      <c r="J213" s="132" t="s">
        <v>57</v>
      </c>
      <c r="K213" s="132" t="s">
        <v>86</v>
      </c>
      <c r="L213" s="132" t="s">
        <v>1601</v>
      </c>
      <c r="M213" s="132" t="s">
        <v>1597</v>
      </c>
      <c r="N213" s="142" t="s">
        <v>86</v>
      </c>
    </row>
    <row r="214" spans="1:14">
      <c r="A214" s="141" t="s">
        <v>1602</v>
      </c>
      <c r="B214" s="132" t="s">
        <v>1603</v>
      </c>
      <c r="C214" s="297" t="s">
        <v>1604</v>
      </c>
      <c r="D214" s="142" t="s">
        <v>1605</v>
      </c>
      <c r="E214" s="132" t="s">
        <v>1606</v>
      </c>
      <c r="F214" s="141" t="s">
        <v>1607</v>
      </c>
      <c r="G214" s="132" t="s">
        <v>1608</v>
      </c>
      <c r="H214" s="132" t="s">
        <v>40</v>
      </c>
      <c r="I214" s="132" t="s">
        <v>1609</v>
      </c>
      <c r="J214" s="132" t="s">
        <v>68</v>
      </c>
      <c r="K214" s="132">
        <v>8.84</v>
      </c>
      <c r="L214" s="132" t="s">
        <v>1610</v>
      </c>
      <c r="M214" s="132" t="s">
        <v>1611</v>
      </c>
      <c r="N214" s="142" t="s">
        <v>86</v>
      </c>
    </row>
    <row r="215" spans="1:14">
      <c r="A215" s="141" t="s">
        <v>1602</v>
      </c>
      <c r="B215" s="132" t="s">
        <v>1612</v>
      </c>
      <c r="C215" s="297" t="s">
        <v>1604</v>
      </c>
      <c r="D215" s="142" t="s">
        <v>1613</v>
      </c>
      <c r="E215" s="132" t="s">
        <v>1614</v>
      </c>
      <c r="F215" s="141" t="s">
        <v>1615</v>
      </c>
      <c r="G215" s="132" t="s">
        <v>1608</v>
      </c>
      <c r="H215" s="132" t="s">
        <v>40</v>
      </c>
      <c r="I215" s="132" t="s">
        <v>1609</v>
      </c>
      <c r="J215" s="132" t="s">
        <v>42</v>
      </c>
      <c r="K215" s="132">
        <v>8.84</v>
      </c>
      <c r="L215" s="132" t="s">
        <v>1616</v>
      </c>
      <c r="M215" s="132" t="s">
        <v>1602</v>
      </c>
      <c r="N215" s="142" t="s">
        <v>86</v>
      </c>
    </row>
    <row r="216" spans="1:14">
      <c r="A216" s="141" t="s">
        <v>1617</v>
      </c>
      <c r="B216" s="132" t="s">
        <v>1618</v>
      </c>
      <c r="C216" s="297" t="s">
        <v>1619</v>
      </c>
      <c r="D216" s="142" t="s">
        <v>1620</v>
      </c>
      <c r="E216" s="132" t="s">
        <v>1621</v>
      </c>
      <c r="F216" s="141" t="s">
        <v>1622</v>
      </c>
      <c r="G216" s="132" t="s">
        <v>1623</v>
      </c>
      <c r="H216" s="132" t="s">
        <v>40</v>
      </c>
      <c r="I216" s="132" t="s">
        <v>1624</v>
      </c>
      <c r="J216" s="132" t="s">
        <v>68</v>
      </c>
      <c r="K216" s="132">
        <v>10.11</v>
      </c>
      <c r="L216" s="132" t="s">
        <v>1625</v>
      </c>
      <c r="M216" s="132" t="s">
        <v>1626</v>
      </c>
      <c r="N216" s="142" t="s">
        <v>86</v>
      </c>
    </row>
    <row r="217" spans="1:14">
      <c r="A217" s="141" t="s">
        <v>1617</v>
      </c>
      <c r="B217" s="132" t="s">
        <v>1627</v>
      </c>
      <c r="C217" s="297" t="s">
        <v>1619</v>
      </c>
      <c r="D217" s="142" t="s">
        <v>1628</v>
      </c>
      <c r="E217" s="132" t="s">
        <v>1629</v>
      </c>
      <c r="F217" s="141" t="s">
        <v>1630</v>
      </c>
      <c r="G217" s="132" t="s">
        <v>1623</v>
      </c>
      <c r="H217" s="132" t="s">
        <v>40</v>
      </c>
      <c r="I217" s="132" t="s">
        <v>1624</v>
      </c>
      <c r="J217" s="132" t="s">
        <v>42</v>
      </c>
      <c r="K217" s="132">
        <v>10.11</v>
      </c>
      <c r="L217" s="132" t="s">
        <v>1631</v>
      </c>
      <c r="M217" s="132" t="s">
        <v>1632</v>
      </c>
      <c r="N217" s="142" t="s">
        <v>86</v>
      </c>
    </row>
    <row r="218" spans="1:14">
      <c r="A218" s="141" t="s">
        <v>1633</v>
      </c>
      <c r="B218" s="132" t="s">
        <v>1634</v>
      </c>
      <c r="C218" s="297"/>
      <c r="D218" s="142" t="s">
        <v>1635</v>
      </c>
      <c r="E218" s="132" t="s">
        <v>1636</v>
      </c>
      <c r="F218" s="141" t="s">
        <v>1637</v>
      </c>
      <c r="G218" s="132" t="s">
        <v>1638</v>
      </c>
      <c r="H218" s="132" t="s">
        <v>40</v>
      </c>
      <c r="I218" s="132" t="s">
        <v>1479</v>
      </c>
      <c r="J218" s="132" t="s">
        <v>57</v>
      </c>
      <c r="K218" s="132" t="s">
        <v>86</v>
      </c>
      <c r="L218" s="132" t="s">
        <v>1639</v>
      </c>
      <c r="M218" s="132" t="s">
        <v>1633</v>
      </c>
      <c r="N218" s="142" t="s">
        <v>86</v>
      </c>
    </row>
    <row r="219" spans="1:14">
      <c r="A219" s="141" t="s">
        <v>1633</v>
      </c>
      <c r="B219" s="132" t="s">
        <v>1640</v>
      </c>
      <c r="C219" s="297"/>
      <c r="D219" s="142" t="s">
        <v>1641</v>
      </c>
      <c r="E219" s="132" t="s">
        <v>1642</v>
      </c>
      <c r="F219" s="141" t="s">
        <v>1643</v>
      </c>
      <c r="G219" s="132" t="s">
        <v>1638</v>
      </c>
      <c r="H219" s="132" t="s">
        <v>40</v>
      </c>
      <c r="I219" s="132" t="s">
        <v>1479</v>
      </c>
      <c r="J219" s="132" t="s">
        <v>101</v>
      </c>
      <c r="K219" s="132" t="s">
        <v>86</v>
      </c>
      <c r="L219" s="132" t="s">
        <v>1644</v>
      </c>
      <c r="M219" s="132" t="s">
        <v>1645</v>
      </c>
      <c r="N219" s="142" t="s">
        <v>86</v>
      </c>
    </row>
    <row r="220" spans="1:14">
      <c r="A220" s="141" t="s">
        <v>1646</v>
      </c>
      <c r="B220" s="132" t="s">
        <v>1647</v>
      </c>
      <c r="C220" s="297" t="s">
        <v>1648</v>
      </c>
      <c r="D220" s="142" t="s">
        <v>1649</v>
      </c>
      <c r="E220" s="132" t="s">
        <v>1650</v>
      </c>
      <c r="F220" s="141" t="s">
        <v>1651</v>
      </c>
      <c r="G220" s="132" t="s">
        <v>1652</v>
      </c>
      <c r="H220" s="132" t="s">
        <v>40</v>
      </c>
      <c r="I220" s="132" t="s">
        <v>1479</v>
      </c>
      <c r="J220" s="132" t="s">
        <v>57</v>
      </c>
      <c r="K220" s="132">
        <v>7.22</v>
      </c>
      <c r="L220" s="132" t="s">
        <v>1653</v>
      </c>
      <c r="M220" s="132" t="s">
        <v>1646</v>
      </c>
      <c r="N220" s="142" t="s">
        <v>86</v>
      </c>
    </row>
    <row r="221" spans="1:14">
      <c r="A221" s="141" t="s">
        <v>884</v>
      </c>
      <c r="B221" s="132" t="s">
        <v>1654</v>
      </c>
      <c r="C221" s="297" t="s">
        <v>1655</v>
      </c>
      <c r="D221" s="142" t="s">
        <v>1656</v>
      </c>
      <c r="E221" s="132" t="s">
        <v>1657</v>
      </c>
      <c r="F221" s="141" t="s">
        <v>1658</v>
      </c>
      <c r="G221" s="132" t="s">
        <v>1659</v>
      </c>
      <c r="H221" s="132" t="s">
        <v>40</v>
      </c>
      <c r="I221" s="132" t="s">
        <v>1660</v>
      </c>
      <c r="J221" s="132" t="s">
        <v>101</v>
      </c>
      <c r="K221" s="132">
        <v>7.22</v>
      </c>
      <c r="L221" s="132" t="s">
        <v>1661</v>
      </c>
      <c r="M221" s="132" t="s">
        <v>884</v>
      </c>
      <c r="N221" s="142" t="s">
        <v>86</v>
      </c>
    </row>
    <row r="222" spans="1:14">
      <c r="A222" s="141" t="s">
        <v>1662</v>
      </c>
      <c r="B222" s="132" t="s">
        <v>1663</v>
      </c>
      <c r="C222" s="297"/>
      <c r="D222" s="142" t="s">
        <v>1664</v>
      </c>
      <c r="E222" s="132" t="s">
        <v>1665</v>
      </c>
      <c r="F222" s="141" t="s">
        <v>1666</v>
      </c>
      <c r="G222" s="132" t="s">
        <v>1667</v>
      </c>
      <c r="H222" s="132" t="s">
        <v>40</v>
      </c>
      <c r="I222" s="132" t="s">
        <v>438</v>
      </c>
      <c r="J222" s="132" t="s">
        <v>68</v>
      </c>
      <c r="K222" s="132" t="s">
        <v>86</v>
      </c>
      <c r="L222" s="132" t="s">
        <v>1668</v>
      </c>
      <c r="M222" s="132" t="s">
        <v>1662</v>
      </c>
      <c r="N222" s="142" t="s">
        <v>86</v>
      </c>
    </row>
    <row r="223" spans="1:14">
      <c r="A223" s="141" t="s">
        <v>1669</v>
      </c>
      <c r="B223" s="132" t="s">
        <v>1670</v>
      </c>
      <c r="C223" s="297" t="s">
        <v>1671</v>
      </c>
      <c r="D223" s="142" t="s">
        <v>1672</v>
      </c>
      <c r="E223" s="132" t="s">
        <v>1673</v>
      </c>
      <c r="F223" s="141" t="s">
        <v>1674</v>
      </c>
      <c r="G223" s="132" t="s">
        <v>1675</v>
      </c>
      <c r="H223" s="132" t="s">
        <v>40</v>
      </c>
      <c r="I223" s="132" t="s">
        <v>586</v>
      </c>
      <c r="J223" s="132" t="s">
        <v>57</v>
      </c>
      <c r="K223" s="132">
        <v>7.92</v>
      </c>
      <c r="L223" s="132" t="s">
        <v>1676</v>
      </c>
      <c r="M223" s="132" t="s">
        <v>1669</v>
      </c>
      <c r="N223" s="142" t="s">
        <v>86</v>
      </c>
    </row>
    <row r="224" spans="1:14">
      <c r="A224" s="141" t="s">
        <v>1677</v>
      </c>
      <c r="B224" s="132" t="s">
        <v>1678</v>
      </c>
      <c r="C224" s="297" t="s">
        <v>1679</v>
      </c>
      <c r="D224" s="142" t="s">
        <v>1680</v>
      </c>
      <c r="E224" s="132" t="s">
        <v>1681</v>
      </c>
      <c r="F224" s="141" t="s">
        <v>1682</v>
      </c>
      <c r="G224" s="132" t="s">
        <v>1683</v>
      </c>
      <c r="H224" s="132" t="s">
        <v>40</v>
      </c>
      <c r="I224" s="132" t="s">
        <v>1684</v>
      </c>
      <c r="J224" s="132" t="s">
        <v>68</v>
      </c>
      <c r="K224" s="132">
        <v>13.58</v>
      </c>
      <c r="L224" s="132" t="s">
        <v>1685</v>
      </c>
      <c r="M224" s="132" t="s">
        <v>1677</v>
      </c>
      <c r="N224" s="142" t="s">
        <v>86</v>
      </c>
    </row>
    <row r="225" spans="1:14">
      <c r="A225" s="141" t="s">
        <v>1686</v>
      </c>
      <c r="B225" s="132" t="s">
        <v>1687</v>
      </c>
      <c r="C225" s="297" t="s">
        <v>1688</v>
      </c>
      <c r="D225" s="142" t="s">
        <v>1689</v>
      </c>
      <c r="E225" s="132" t="s">
        <v>1690</v>
      </c>
      <c r="F225" s="141" t="s">
        <v>1691</v>
      </c>
      <c r="G225" s="132" t="s">
        <v>1692</v>
      </c>
      <c r="H225" s="132" t="s">
        <v>40</v>
      </c>
      <c r="I225" s="132" t="s">
        <v>1693</v>
      </c>
      <c r="J225" s="132" t="s">
        <v>42</v>
      </c>
      <c r="K225" s="132">
        <v>9.19</v>
      </c>
      <c r="L225" s="132" t="s">
        <v>1694</v>
      </c>
      <c r="M225" s="132" t="s">
        <v>1686</v>
      </c>
      <c r="N225" s="142" t="s">
        <v>86</v>
      </c>
    </row>
    <row r="226" spans="1:14">
      <c r="A226" s="141" t="s">
        <v>1695</v>
      </c>
      <c r="B226" s="132" t="s">
        <v>1696</v>
      </c>
      <c r="C226" s="297" t="s">
        <v>1697</v>
      </c>
      <c r="D226" s="142" t="s">
        <v>1698</v>
      </c>
      <c r="E226" s="132" t="s">
        <v>1699</v>
      </c>
      <c r="F226" s="141" t="s">
        <v>1700</v>
      </c>
      <c r="G226" s="132" t="s">
        <v>1701</v>
      </c>
      <c r="H226" s="132" t="s">
        <v>40</v>
      </c>
      <c r="I226" s="132" t="s">
        <v>1702</v>
      </c>
      <c r="J226" s="132" t="s">
        <v>1703</v>
      </c>
      <c r="K226" s="132">
        <v>14.78</v>
      </c>
      <c r="L226" s="132" t="s">
        <v>1704</v>
      </c>
      <c r="M226" s="132" t="s">
        <v>1705</v>
      </c>
      <c r="N226" s="142" t="s">
        <v>86</v>
      </c>
    </row>
    <row r="227" spans="1:14">
      <c r="A227" s="141" t="s">
        <v>1706</v>
      </c>
      <c r="B227" s="132" t="s">
        <v>1707</v>
      </c>
      <c r="C227" s="297" t="s">
        <v>1708</v>
      </c>
      <c r="D227" s="142" t="s">
        <v>1709</v>
      </c>
      <c r="E227" s="132" t="s">
        <v>1710</v>
      </c>
      <c r="F227" s="141" t="s">
        <v>1711</v>
      </c>
      <c r="G227" s="132" t="s">
        <v>1712</v>
      </c>
      <c r="H227" s="132" t="s">
        <v>40</v>
      </c>
      <c r="I227" s="132" t="s">
        <v>1702</v>
      </c>
      <c r="J227" s="132" t="s">
        <v>1703</v>
      </c>
      <c r="K227" s="132">
        <v>14.78</v>
      </c>
      <c r="L227" s="132" t="s">
        <v>1713</v>
      </c>
      <c r="M227" s="132" t="s">
        <v>1714</v>
      </c>
      <c r="N227" s="142" t="s">
        <v>86</v>
      </c>
    </row>
    <row r="228" spans="1:14">
      <c r="A228" s="141" t="s">
        <v>1715</v>
      </c>
      <c r="B228" s="132" t="s">
        <v>1716</v>
      </c>
      <c r="C228" s="297" t="s">
        <v>1717</v>
      </c>
      <c r="D228" s="142" t="s">
        <v>1718</v>
      </c>
      <c r="E228" s="132" t="s">
        <v>1719</v>
      </c>
      <c r="F228" s="141" t="s">
        <v>1720</v>
      </c>
      <c r="G228" s="132" t="s">
        <v>1721</v>
      </c>
      <c r="H228" s="132" t="s">
        <v>40</v>
      </c>
      <c r="I228" s="132" t="s">
        <v>1722</v>
      </c>
      <c r="J228" s="132" t="s">
        <v>68</v>
      </c>
      <c r="K228" s="132">
        <v>13</v>
      </c>
      <c r="L228" s="132" t="s">
        <v>1723</v>
      </c>
      <c r="M228" s="132" t="s">
        <v>1715</v>
      </c>
      <c r="N228" s="142" t="s">
        <v>86</v>
      </c>
    </row>
    <row r="229" spans="1:14">
      <c r="A229" s="141" t="s">
        <v>1724</v>
      </c>
      <c r="B229" s="132" t="s">
        <v>1725</v>
      </c>
      <c r="C229" s="297" t="s">
        <v>1726</v>
      </c>
      <c r="D229" s="142" t="s">
        <v>1727</v>
      </c>
      <c r="E229" s="132" t="s">
        <v>1728</v>
      </c>
      <c r="F229" s="141" t="s">
        <v>1729</v>
      </c>
      <c r="G229" s="132" t="s">
        <v>1730</v>
      </c>
      <c r="H229" s="132" t="s">
        <v>1731</v>
      </c>
      <c r="I229" s="132" t="s">
        <v>596</v>
      </c>
      <c r="J229" s="132" t="s">
        <v>1731</v>
      </c>
      <c r="K229" s="132">
        <v>7.23</v>
      </c>
      <c r="L229" s="132" t="s">
        <v>1732</v>
      </c>
      <c r="M229" s="132" t="s">
        <v>1733</v>
      </c>
      <c r="N229" s="142" t="s">
        <v>86</v>
      </c>
    </row>
    <row r="230" spans="1:14">
      <c r="A230" s="141" t="s">
        <v>1724</v>
      </c>
      <c r="B230" s="132" t="s">
        <v>1734</v>
      </c>
      <c r="C230" s="297" t="s">
        <v>1735</v>
      </c>
      <c r="D230" s="142" t="s">
        <v>1736</v>
      </c>
      <c r="E230" s="132" t="s">
        <v>1737</v>
      </c>
      <c r="F230" s="141" t="s">
        <v>1738</v>
      </c>
      <c r="G230" s="132" t="s">
        <v>1730</v>
      </c>
      <c r="H230" s="132" t="s">
        <v>752</v>
      </c>
      <c r="I230" s="132" t="s">
        <v>596</v>
      </c>
      <c r="J230" s="132" t="s">
        <v>752</v>
      </c>
      <c r="K230" s="132">
        <v>7.23</v>
      </c>
      <c r="L230" s="132" t="s">
        <v>1739</v>
      </c>
      <c r="M230" s="132" t="s">
        <v>1740</v>
      </c>
      <c r="N230" s="142" t="s">
        <v>86</v>
      </c>
    </row>
    <row r="231" spans="1:14">
      <c r="A231" s="141" t="s">
        <v>1741</v>
      </c>
      <c r="B231" s="132" t="s">
        <v>1742</v>
      </c>
      <c r="C231" s="297" t="s">
        <v>1743</v>
      </c>
      <c r="D231" s="142" t="s">
        <v>1744</v>
      </c>
      <c r="E231" s="132" t="s">
        <v>1745</v>
      </c>
      <c r="F231" s="141" t="s">
        <v>1746</v>
      </c>
      <c r="G231" s="132" t="s">
        <v>1747</v>
      </c>
      <c r="H231" s="132" t="s">
        <v>40</v>
      </c>
      <c r="I231" s="132" t="s">
        <v>1748</v>
      </c>
      <c r="J231" s="132" t="s">
        <v>42</v>
      </c>
      <c r="K231" s="132">
        <v>9.42</v>
      </c>
      <c r="L231" s="132" t="s">
        <v>1749</v>
      </c>
      <c r="M231" s="132" t="s">
        <v>1750</v>
      </c>
      <c r="N231" s="142" t="s">
        <v>86</v>
      </c>
    </row>
    <row r="232" spans="1:14">
      <c r="A232" s="141" t="s">
        <v>1741</v>
      </c>
      <c r="B232" s="132" t="s">
        <v>1751</v>
      </c>
      <c r="C232" s="297" t="s">
        <v>1743</v>
      </c>
      <c r="D232" s="142" t="s">
        <v>1752</v>
      </c>
      <c r="E232" s="132" t="s">
        <v>1753</v>
      </c>
      <c r="F232" s="141" t="s">
        <v>1754</v>
      </c>
      <c r="G232" s="132" t="s">
        <v>1747</v>
      </c>
      <c r="H232" s="132" t="s">
        <v>40</v>
      </c>
      <c r="I232" s="132" t="s">
        <v>1748</v>
      </c>
      <c r="J232" s="132" t="s">
        <v>68</v>
      </c>
      <c r="K232" s="132">
        <v>9.42</v>
      </c>
      <c r="L232" s="132" t="s">
        <v>1755</v>
      </c>
      <c r="M232" s="132" t="s">
        <v>1741</v>
      </c>
      <c r="N232" s="142" t="s">
        <v>86</v>
      </c>
    </row>
    <row r="233" spans="1:14">
      <c r="A233" s="141" t="s">
        <v>1756</v>
      </c>
      <c r="B233" s="132" t="s">
        <v>1757</v>
      </c>
      <c r="C233" s="297"/>
      <c r="D233" s="142" t="s">
        <v>1758</v>
      </c>
      <c r="E233" s="132" t="s">
        <v>1759</v>
      </c>
      <c r="F233" s="141" t="s">
        <v>1760</v>
      </c>
      <c r="G233" s="132" t="s">
        <v>1761</v>
      </c>
      <c r="H233" s="132" t="s">
        <v>40</v>
      </c>
      <c r="I233" s="132" t="s">
        <v>1762</v>
      </c>
      <c r="J233" s="132" t="s">
        <v>68</v>
      </c>
      <c r="K233" s="132" t="s">
        <v>86</v>
      </c>
      <c r="L233" s="132" t="s">
        <v>1763</v>
      </c>
      <c r="M233" s="132" t="s">
        <v>1756</v>
      </c>
      <c r="N233" s="142" t="s">
        <v>86</v>
      </c>
    </row>
    <row r="234" spans="1:14">
      <c r="A234" s="141" t="s">
        <v>1764</v>
      </c>
      <c r="B234" s="132" t="s">
        <v>1765</v>
      </c>
      <c r="C234" s="297"/>
      <c r="D234" s="142" t="s">
        <v>1766</v>
      </c>
      <c r="E234" s="132" t="s">
        <v>1767</v>
      </c>
      <c r="F234" s="141" t="s">
        <v>1768</v>
      </c>
      <c r="G234" s="132" t="s">
        <v>1769</v>
      </c>
      <c r="H234" s="132" t="s">
        <v>40</v>
      </c>
      <c r="I234" s="132" t="s">
        <v>1770</v>
      </c>
      <c r="J234" s="132" t="s">
        <v>101</v>
      </c>
      <c r="K234" s="132" t="s">
        <v>86</v>
      </c>
      <c r="L234" s="132" t="s">
        <v>1771</v>
      </c>
      <c r="M234" s="132" t="s">
        <v>1764</v>
      </c>
      <c r="N234" s="142" t="s">
        <v>86</v>
      </c>
    </row>
    <row r="235" spans="1:14">
      <c r="A235" s="141" t="s">
        <v>449</v>
      </c>
      <c r="B235" s="132">
        <v>893619128731</v>
      </c>
      <c r="C235" s="297"/>
      <c r="D235" s="142" t="s">
        <v>1772</v>
      </c>
      <c r="E235" s="132" t="s">
        <v>1773</v>
      </c>
      <c r="F235" s="141" t="s">
        <v>1774</v>
      </c>
      <c r="G235" s="132" t="s">
        <v>1775</v>
      </c>
      <c r="H235" s="132" t="s">
        <v>1776</v>
      </c>
      <c r="I235" s="132" t="s">
        <v>596</v>
      </c>
      <c r="J235" s="132" t="s">
        <v>1776</v>
      </c>
      <c r="K235" s="132" t="s">
        <v>86</v>
      </c>
      <c r="L235" s="132" t="s">
        <v>1777</v>
      </c>
      <c r="M235" s="132" t="s">
        <v>1724</v>
      </c>
      <c r="N235" s="142" t="s">
        <v>86</v>
      </c>
    </row>
    <row r="236" spans="1:14">
      <c r="A236" s="141" t="s">
        <v>241</v>
      </c>
      <c r="B236" s="132" t="s">
        <v>1778</v>
      </c>
      <c r="C236" s="297" t="s">
        <v>1779</v>
      </c>
      <c r="D236" s="142" t="s">
        <v>1780</v>
      </c>
      <c r="E236" s="132" t="s">
        <v>1781</v>
      </c>
      <c r="F236" s="141" t="s">
        <v>1782</v>
      </c>
      <c r="G236" s="132" t="s">
        <v>1783</v>
      </c>
      <c r="H236" s="132" t="s">
        <v>40</v>
      </c>
      <c r="I236" s="132" t="s">
        <v>1479</v>
      </c>
      <c r="J236" s="132" t="s">
        <v>57</v>
      </c>
      <c r="K236" s="132">
        <v>8.84</v>
      </c>
      <c r="L236" s="132" t="s">
        <v>1784</v>
      </c>
      <c r="M236" s="132" t="s">
        <v>747</v>
      </c>
      <c r="N236" s="142" t="s">
        <v>86</v>
      </c>
    </row>
    <row r="237" spans="1:14">
      <c r="A237" s="141" t="s">
        <v>1785</v>
      </c>
      <c r="B237" s="132" t="s">
        <v>1786</v>
      </c>
      <c r="C237" s="297" t="s">
        <v>1787</v>
      </c>
      <c r="D237" s="142" t="s">
        <v>1788</v>
      </c>
      <c r="E237" s="132" t="s">
        <v>1789</v>
      </c>
      <c r="F237" s="141" t="s">
        <v>1790</v>
      </c>
      <c r="G237" s="132" t="s">
        <v>1791</v>
      </c>
      <c r="H237" s="132" t="s">
        <v>40</v>
      </c>
      <c r="I237" s="132" t="s">
        <v>596</v>
      </c>
      <c r="J237" s="132" t="s">
        <v>42</v>
      </c>
      <c r="K237" s="132" t="s">
        <v>86</v>
      </c>
      <c r="L237" s="132" t="s">
        <v>1792</v>
      </c>
      <c r="M237" s="132" t="s">
        <v>1785</v>
      </c>
      <c r="N237" s="142" t="s">
        <v>86</v>
      </c>
    </row>
    <row r="238" spans="1:14">
      <c r="A238" s="141" t="s">
        <v>1793</v>
      </c>
      <c r="B238" s="132" t="s">
        <v>1794</v>
      </c>
      <c r="C238" s="297"/>
      <c r="D238" s="142" t="s">
        <v>1795</v>
      </c>
      <c r="E238" s="132" t="s">
        <v>1796</v>
      </c>
      <c r="F238" s="141" t="s">
        <v>1797</v>
      </c>
      <c r="G238" s="132" t="s">
        <v>1798</v>
      </c>
      <c r="H238" s="132" t="s">
        <v>40</v>
      </c>
      <c r="I238" s="132" t="s">
        <v>1799</v>
      </c>
      <c r="J238" s="132" t="s">
        <v>57</v>
      </c>
      <c r="K238" s="132" t="s">
        <v>86</v>
      </c>
      <c r="L238" s="132" t="s">
        <v>1800</v>
      </c>
      <c r="M238" s="132" t="s">
        <v>1793</v>
      </c>
      <c r="N238" s="142" t="s">
        <v>86</v>
      </c>
    </row>
    <row r="239" spans="1:14">
      <c r="A239" s="141" t="s">
        <v>1801</v>
      </c>
      <c r="B239" s="132" t="s">
        <v>1802</v>
      </c>
      <c r="C239" s="297">
        <v>53480</v>
      </c>
      <c r="D239" s="142" t="s">
        <v>1803</v>
      </c>
      <c r="E239" s="132" t="s">
        <v>1804</v>
      </c>
      <c r="F239" s="141" t="s">
        <v>1805</v>
      </c>
      <c r="G239" s="132" t="s">
        <v>1806</v>
      </c>
      <c r="H239" s="132" t="s">
        <v>40</v>
      </c>
      <c r="I239" s="132" t="s">
        <v>1807</v>
      </c>
      <c r="J239" s="132" t="s">
        <v>1808</v>
      </c>
      <c r="K239" s="132">
        <v>17.09</v>
      </c>
      <c r="L239" s="132" t="s">
        <v>1809</v>
      </c>
      <c r="M239" s="132" t="s">
        <v>1801</v>
      </c>
      <c r="N239" s="142" t="s">
        <v>86</v>
      </c>
    </row>
    <row r="240" spans="1:14">
      <c r="A240" s="141" t="s">
        <v>1801</v>
      </c>
      <c r="B240" s="132" t="s">
        <v>1810</v>
      </c>
      <c r="C240" s="297"/>
      <c r="D240" s="142" t="s">
        <v>1811</v>
      </c>
      <c r="E240" s="132" t="s">
        <v>1812</v>
      </c>
      <c r="F240" s="141" t="s">
        <v>1813</v>
      </c>
      <c r="G240" s="132" t="s">
        <v>1814</v>
      </c>
      <c r="H240" s="132" t="s">
        <v>40</v>
      </c>
      <c r="I240" s="132" t="s">
        <v>1807</v>
      </c>
      <c r="J240" s="132" t="s">
        <v>101</v>
      </c>
      <c r="K240" s="132">
        <v>17.09</v>
      </c>
      <c r="L240" s="132" t="s">
        <v>1815</v>
      </c>
      <c r="M240" s="132" t="s">
        <v>839</v>
      </c>
      <c r="N240" s="142" t="s">
        <v>86</v>
      </c>
    </row>
    <row r="241" spans="1:14">
      <c r="A241" s="141" t="s">
        <v>1816</v>
      </c>
      <c r="B241" s="132" t="s">
        <v>1817</v>
      </c>
      <c r="C241" s="297"/>
      <c r="D241" s="142" t="s">
        <v>1818</v>
      </c>
      <c r="E241" s="132" t="s">
        <v>1819</v>
      </c>
      <c r="F241" s="141" t="s">
        <v>1820</v>
      </c>
      <c r="G241" s="132" t="s">
        <v>1821</v>
      </c>
      <c r="H241" s="132" t="s">
        <v>1822</v>
      </c>
      <c r="I241" s="132" t="s">
        <v>1823</v>
      </c>
      <c r="J241" s="132" t="s">
        <v>1824</v>
      </c>
      <c r="K241" s="132">
        <v>2.31</v>
      </c>
      <c r="L241" s="132" t="s">
        <v>1825</v>
      </c>
      <c r="M241" s="132" t="s">
        <v>1816</v>
      </c>
      <c r="N241" s="142" t="s">
        <v>86</v>
      </c>
    </row>
    <row r="242" spans="1:14">
      <c r="A242" s="141" t="s">
        <v>1826</v>
      </c>
      <c r="B242" s="132" t="s">
        <v>1827</v>
      </c>
      <c r="C242" s="297">
        <v>50088</v>
      </c>
      <c r="D242" s="142" t="s">
        <v>1828</v>
      </c>
      <c r="E242" s="279" t="s">
        <v>1829</v>
      </c>
      <c r="F242" s="141" t="s">
        <v>1830</v>
      </c>
      <c r="G242" s="132" t="s">
        <v>1831</v>
      </c>
      <c r="H242" s="132" t="s">
        <v>595</v>
      </c>
      <c r="I242" s="132" t="s">
        <v>1832</v>
      </c>
      <c r="J242" s="132" t="s">
        <v>1833</v>
      </c>
      <c r="K242" s="132">
        <v>21.17</v>
      </c>
      <c r="L242" s="132" t="s">
        <v>1834</v>
      </c>
      <c r="M242" s="132" t="s">
        <v>1826</v>
      </c>
      <c r="N242" s="142" t="s">
        <v>86</v>
      </c>
    </row>
    <row r="243" spans="1:14">
      <c r="A243" s="141" t="s">
        <v>1826</v>
      </c>
      <c r="B243" s="132" t="s">
        <v>1835</v>
      </c>
      <c r="C243" s="297">
        <v>50087</v>
      </c>
      <c r="D243" s="142" t="s">
        <v>1836</v>
      </c>
      <c r="E243" s="279" t="s">
        <v>1837</v>
      </c>
      <c r="F243" s="141" t="s">
        <v>1838</v>
      </c>
      <c r="G243" s="132" t="s">
        <v>1831</v>
      </c>
      <c r="H243" s="132" t="s">
        <v>595</v>
      </c>
      <c r="I243" s="132" t="s">
        <v>1832</v>
      </c>
      <c r="J243" s="132" t="s">
        <v>1090</v>
      </c>
      <c r="K243" s="132">
        <v>12.74</v>
      </c>
      <c r="L243" s="132" t="s">
        <v>1839</v>
      </c>
      <c r="M243" s="132" t="s">
        <v>1840</v>
      </c>
      <c r="N243" s="142" t="s">
        <v>86</v>
      </c>
    </row>
    <row r="244" spans="1:14">
      <c r="A244" s="141" t="s">
        <v>1841</v>
      </c>
      <c r="B244" s="132" t="s">
        <v>1842</v>
      </c>
      <c r="C244" s="297"/>
      <c r="D244" s="142" t="s">
        <v>1843</v>
      </c>
      <c r="E244" s="132" t="s">
        <v>1844</v>
      </c>
      <c r="F244" s="141" t="s">
        <v>1845</v>
      </c>
      <c r="G244" s="132" t="s">
        <v>1846</v>
      </c>
      <c r="H244" s="132" t="s">
        <v>595</v>
      </c>
      <c r="I244" s="132" t="s">
        <v>1847</v>
      </c>
      <c r="J244" s="132" t="s">
        <v>1090</v>
      </c>
      <c r="K244" s="132" t="s">
        <v>86</v>
      </c>
      <c r="L244" s="132" t="s">
        <v>1848</v>
      </c>
      <c r="M244" s="132" t="s">
        <v>1841</v>
      </c>
      <c r="N244" s="142" t="s">
        <v>86</v>
      </c>
    </row>
    <row r="245" spans="1:14">
      <c r="A245" s="141" t="s">
        <v>1841</v>
      </c>
      <c r="B245" s="132" t="s">
        <v>1849</v>
      </c>
      <c r="C245" s="297"/>
      <c r="D245" s="142" t="s">
        <v>1850</v>
      </c>
      <c r="E245" s="132" t="s">
        <v>1851</v>
      </c>
      <c r="F245" s="141" t="s">
        <v>1852</v>
      </c>
      <c r="G245" s="132" t="s">
        <v>1846</v>
      </c>
      <c r="H245" s="132" t="s">
        <v>595</v>
      </c>
      <c r="I245" s="132" t="s">
        <v>1847</v>
      </c>
      <c r="J245" s="132" t="s">
        <v>1853</v>
      </c>
      <c r="K245" s="132" t="s">
        <v>86</v>
      </c>
      <c r="L245" s="132" t="s">
        <v>1854</v>
      </c>
      <c r="M245" s="132" t="s">
        <v>1855</v>
      </c>
      <c r="N245" s="142" t="s">
        <v>86</v>
      </c>
    </row>
    <row r="246" spans="1:14">
      <c r="A246" s="141" t="s">
        <v>1856</v>
      </c>
      <c r="B246" s="132" t="s">
        <v>1857</v>
      </c>
      <c r="C246" s="297"/>
      <c r="D246" s="142" t="s">
        <v>1858</v>
      </c>
      <c r="E246" s="132" t="s">
        <v>1859</v>
      </c>
      <c r="F246" s="141" t="s">
        <v>1860</v>
      </c>
      <c r="G246" s="132" t="s">
        <v>1861</v>
      </c>
      <c r="H246" s="132" t="s">
        <v>595</v>
      </c>
      <c r="I246" s="132" t="s">
        <v>1862</v>
      </c>
      <c r="J246" s="132" t="s">
        <v>822</v>
      </c>
      <c r="K246" s="132" t="s">
        <v>86</v>
      </c>
      <c r="L246" s="132" t="s">
        <v>1863</v>
      </c>
      <c r="M246" s="132" t="s">
        <v>1856</v>
      </c>
      <c r="N246" s="142" t="s">
        <v>86</v>
      </c>
    </row>
    <row r="247" spans="1:14" ht="31.5">
      <c r="A247" s="141" t="s">
        <v>1864</v>
      </c>
      <c r="B247" s="132" t="s">
        <v>1865</v>
      </c>
      <c r="C247" s="297">
        <v>250105</v>
      </c>
      <c r="D247" s="142" t="s">
        <v>1866</v>
      </c>
      <c r="E247" s="279" t="s">
        <v>836</v>
      </c>
      <c r="F247" s="510" t="s">
        <v>1867</v>
      </c>
      <c r="G247" s="132" t="s">
        <v>1868</v>
      </c>
      <c r="H247" s="132" t="s">
        <v>595</v>
      </c>
      <c r="I247" s="132" t="s">
        <v>1869</v>
      </c>
      <c r="J247" s="132" t="s">
        <v>822</v>
      </c>
      <c r="K247" s="132">
        <v>0</v>
      </c>
      <c r="L247" s="132" t="s">
        <v>1870</v>
      </c>
      <c r="M247" s="132" t="s">
        <v>1864</v>
      </c>
      <c r="N247" s="142" t="s">
        <v>86</v>
      </c>
    </row>
    <row r="248" spans="1:14" ht="31.5">
      <c r="A248" s="141"/>
      <c r="B248" s="132"/>
      <c r="C248" s="297">
        <v>52767</v>
      </c>
      <c r="D248" s="142"/>
      <c r="E248" s="279" t="s">
        <v>1871</v>
      </c>
      <c r="F248" s="510" t="s">
        <v>1872</v>
      </c>
      <c r="G248" s="132" t="s">
        <v>1868</v>
      </c>
      <c r="H248" s="132" t="s">
        <v>595</v>
      </c>
      <c r="I248" s="132"/>
      <c r="J248" s="132" t="s">
        <v>1440</v>
      </c>
      <c r="K248" s="132">
        <v>3.59</v>
      </c>
      <c r="L248" s="132"/>
      <c r="M248" s="132"/>
      <c r="N248" s="142"/>
    </row>
    <row r="249" spans="1:14" ht="31.5">
      <c r="A249" s="141" t="s">
        <v>1873</v>
      </c>
      <c r="B249" s="132" t="s">
        <v>1874</v>
      </c>
      <c r="C249" s="297" t="s">
        <v>1875</v>
      </c>
      <c r="D249" s="142" t="s">
        <v>1876</v>
      </c>
      <c r="E249" s="279" t="s">
        <v>1877</v>
      </c>
      <c r="F249" s="510" t="s">
        <v>1878</v>
      </c>
      <c r="G249" s="132" t="s">
        <v>1879</v>
      </c>
      <c r="H249" s="132" t="s">
        <v>595</v>
      </c>
      <c r="I249" s="132" t="s">
        <v>1862</v>
      </c>
      <c r="J249" s="132" t="s">
        <v>1440</v>
      </c>
      <c r="K249" s="132">
        <v>4.08</v>
      </c>
      <c r="L249" s="132" t="s">
        <v>1880</v>
      </c>
      <c r="M249" s="132" t="s">
        <v>1873</v>
      </c>
      <c r="N249" s="142" t="s">
        <v>86</v>
      </c>
    </row>
    <row r="250" spans="1:14" ht="31.5">
      <c r="A250" s="141">
        <v>7771</v>
      </c>
      <c r="B250" s="132"/>
      <c r="C250" s="297">
        <v>52701</v>
      </c>
      <c r="D250" s="142"/>
      <c r="E250" s="279" t="s">
        <v>1881</v>
      </c>
      <c r="F250" s="510" t="s">
        <v>1882</v>
      </c>
      <c r="G250" s="132" t="s">
        <v>1879</v>
      </c>
      <c r="H250" s="132" t="s">
        <v>595</v>
      </c>
      <c r="I250" s="132"/>
      <c r="J250" s="132" t="s">
        <v>1883</v>
      </c>
      <c r="K250" s="132">
        <v>5.68</v>
      </c>
      <c r="L250" s="132"/>
      <c r="M250" s="132">
        <v>7771</v>
      </c>
      <c r="N250" s="142"/>
    </row>
    <row r="251" spans="1:14">
      <c r="A251" s="141" t="s">
        <v>1884</v>
      </c>
      <c r="B251" s="132" t="s">
        <v>1885</v>
      </c>
      <c r="C251" s="297" t="s">
        <v>1886</v>
      </c>
      <c r="D251" s="142" t="s">
        <v>1887</v>
      </c>
      <c r="E251" s="132" t="s">
        <v>1888</v>
      </c>
      <c r="F251" s="141" t="s">
        <v>1889</v>
      </c>
      <c r="G251" s="132" t="s">
        <v>1890</v>
      </c>
      <c r="H251" s="132" t="s">
        <v>595</v>
      </c>
      <c r="I251" s="132" t="s">
        <v>1869</v>
      </c>
      <c r="J251" s="132" t="s">
        <v>766</v>
      </c>
      <c r="K251" s="132" t="s">
        <v>86</v>
      </c>
      <c r="L251" s="132" t="s">
        <v>1891</v>
      </c>
      <c r="M251" s="132" t="s">
        <v>1884</v>
      </c>
      <c r="N251" s="142" t="s">
        <v>86</v>
      </c>
    </row>
    <row r="252" spans="1:14">
      <c r="A252" s="141" t="s">
        <v>1892</v>
      </c>
      <c r="B252" s="132" t="s">
        <v>1893</v>
      </c>
      <c r="C252" s="297"/>
      <c r="D252" s="142" t="s">
        <v>1894</v>
      </c>
      <c r="E252" s="132" t="s">
        <v>1895</v>
      </c>
      <c r="F252" s="141" t="s">
        <v>1896</v>
      </c>
      <c r="G252" s="132" t="s">
        <v>1897</v>
      </c>
      <c r="H252" s="132" t="s">
        <v>595</v>
      </c>
      <c r="I252" s="132" t="s">
        <v>1898</v>
      </c>
      <c r="J252" s="132" t="s">
        <v>1440</v>
      </c>
      <c r="K252" s="132" t="s">
        <v>86</v>
      </c>
      <c r="L252" s="132" t="s">
        <v>1899</v>
      </c>
      <c r="M252" s="132" t="s">
        <v>1892</v>
      </c>
      <c r="N252" s="142" t="s">
        <v>86</v>
      </c>
    </row>
    <row r="253" spans="1:14">
      <c r="A253" s="141" t="s">
        <v>1900</v>
      </c>
      <c r="B253" s="132" t="s">
        <v>1901</v>
      </c>
      <c r="C253" s="297" t="s">
        <v>1902</v>
      </c>
      <c r="D253" s="142" t="s">
        <v>1903</v>
      </c>
      <c r="E253" s="132" t="s">
        <v>1904</v>
      </c>
      <c r="F253" s="141" t="s">
        <v>1905</v>
      </c>
      <c r="G253" s="132" t="s">
        <v>1906</v>
      </c>
      <c r="H253" s="132" t="s">
        <v>595</v>
      </c>
      <c r="I253" s="132" t="s">
        <v>1907</v>
      </c>
      <c r="J253" s="132" t="s">
        <v>822</v>
      </c>
      <c r="K253" s="132">
        <v>4.01</v>
      </c>
      <c r="L253" s="132" t="s">
        <v>1908</v>
      </c>
      <c r="M253" s="132" t="s">
        <v>1909</v>
      </c>
      <c r="N253" s="142" t="s">
        <v>86</v>
      </c>
    </row>
    <row r="254" spans="1:14">
      <c r="A254" s="141" t="s">
        <v>1900</v>
      </c>
      <c r="B254" s="132" t="s">
        <v>1910</v>
      </c>
      <c r="C254" s="297">
        <v>50111</v>
      </c>
      <c r="D254" s="142" t="s">
        <v>1911</v>
      </c>
      <c r="E254" s="279" t="s">
        <v>1912</v>
      </c>
      <c r="F254" s="141" t="s">
        <v>1913</v>
      </c>
      <c r="G254" s="132" t="s">
        <v>1906</v>
      </c>
      <c r="H254" s="132" t="s">
        <v>1056</v>
      </c>
      <c r="I254" s="132" t="s">
        <v>1907</v>
      </c>
      <c r="J254" s="132" t="s">
        <v>942</v>
      </c>
      <c r="K254" s="132">
        <v>6</v>
      </c>
      <c r="L254" s="132" t="s">
        <v>1914</v>
      </c>
      <c r="M254" s="132" t="s">
        <v>1915</v>
      </c>
      <c r="N254" s="142" t="s">
        <v>86</v>
      </c>
    </row>
    <row r="255" spans="1:14">
      <c r="A255" s="141" t="s">
        <v>1900</v>
      </c>
      <c r="B255" s="132" t="s">
        <v>1916</v>
      </c>
      <c r="C255" s="297"/>
      <c r="D255" s="142" t="s">
        <v>1917</v>
      </c>
      <c r="E255" s="132" t="s">
        <v>1918</v>
      </c>
      <c r="F255" s="141" t="s">
        <v>1919</v>
      </c>
      <c r="G255" s="132" t="s">
        <v>1906</v>
      </c>
      <c r="H255" s="132" t="s">
        <v>595</v>
      </c>
      <c r="I255" s="132" t="s">
        <v>1907</v>
      </c>
      <c r="J255" s="132" t="s">
        <v>766</v>
      </c>
      <c r="K255" s="132" t="s">
        <v>86</v>
      </c>
      <c r="L255" s="132" t="s">
        <v>1920</v>
      </c>
      <c r="M255" s="132" t="s">
        <v>1900</v>
      </c>
      <c r="N255" s="142" t="s">
        <v>86</v>
      </c>
    </row>
    <row r="256" spans="1:14">
      <c r="A256" s="141" t="s">
        <v>1921</v>
      </c>
      <c r="B256" s="132" t="s">
        <v>1922</v>
      </c>
      <c r="C256" s="297">
        <v>52768</v>
      </c>
      <c r="D256" s="142" t="s">
        <v>1923</v>
      </c>
      <c r="E256" s="279" t="s">
        <v>1924</v>
      </c>
      <c r="F256" s="141" t="s">
        <v>1925</v>
      </c>
      <c r="G256" s="132" t="s">
        <v>1926</v>
      </c>
      <c r="H256" s="132" t="s">
        <v>1056</v>
      </c>
      <c r="I256" s="132" t="s">
        <v>1862</v>
      </c>
      <c r="J256" s="132" t="s">
        <v>1440</v>
      </c>
      <c r="K256" s="132">
        <v>5.43</v>
      </c>
      <c r="L256" s="132" t="s">
        <v>1927</v>
      </c>
      <c r="M256" s="132" t="s">
        <v>1928</v>
      </c>
      <c r="N256" s="142" t="s">
        <v>86</v>
      </c>
    </row>
    <row r="257" spans="1:14">
      <c r="A257" s="141" t="s">
        <v>1921</v>
      </c>
      <c r="B257" s="132" t="s">
        <v>1929</v>
      </c>
      <c r="C257" s="297"/>
      <c r="D257" s="142" t="s">
        <v>1930</v>
      </c>
      <c r="E257" s="132" t="s">
        <v>1931</v>
      </c>
      <c r="F257" s="141" t="s">
        <v>1932</v>
      </c>
      <c r="G257" s="132" t="s">
        <v>1926</v>
      </c>
      <c r="H257" s="132" t="s">
        <v>595</v>
      </c>
      <c r="I257" s="132" t="s">
        <v>1862</v>
      </c>
      <c r="J257" s="132" t="s">
        <v>712</v>
      </c>
      <c r="K257" s="132" t="s">
        <v>86</v>
      </c>
      <c r="L257" s="132" t="s">
        <v>1933</v>
      </c>
      <c r="M257" s="132" t="s">
        <v>1921</v>
      </c>
      <c r="N257" s="142" t="s">
        <v>86</v>
      </c>
    </row>
    <row r="258" spans="1:14">
      <c r="A258" s="141" t="s">
        <v>1934</v>
      </c>
      <c r="B258" s="132" t="s">
        <v>1935</v>
      </c>
      <c r="C258" s="297"/>
      <c r="D258" s="142" t="s">
        <v>1936</v>
      </c>
      <c r="E258" s="132" t="s">
        <v>1937</v>
      </c>
      <c r="F258" s="141" t="s">
        <v>1938</v>
      </c>
      <c r="G258" s="132" t="s">
        <v>1939</v>
      </c>
      <c r="H258" s="132" t="s">
        <v>595</v>
      </c>
      <c r="I258" s="132" t="s">
        <v>1832</v>
      </c>
      <c r="J258" s="132" t="s">
        <v>1440</v>
      </c>
      <c r="K258" s="132" t="s">
        <v>86</v>
      </c>
      <c r="L258" s="132" t="s">
        <v>1940</v>
      </c>
      <c r="M258" s="132" t="s">
        <v>1934</v>
      </c>
      <c r="N258" s="142" t="s">
        <v>86</v>
      </c>
    </row>
    <row r="259" spans="1:14">
      <c r="A259" s="141" t="s">
        <v>1941</v>
      </c>
      <c r="B259" s="132" t="s">
        <v>1942</v>
      </c>
      <c r="C259" s="297"/>
      <c r="D259" s="142" t="s">
        <v>1943</v>
      </c>
      <c r="E259" s="132" t="s">
        <v>1944</v>
      </c>
      <c r="F259" s="141" t="s">
        <v>1945</v>
      </c>
      <c r="G259" s="132" t="s">
        <v>1946</v>
      </c>
      <c r="H259" s="132" t="s">
        <v>595</v>
      </c>
      <c r="I259" s="132" t="s">
        <v>1862</v>
      </c>
      <c r="J259" s="132" t="s">
        <v>822</v>
      </c>
      <c r="K259" s="132" t="s">
        <v>86</v>
      </c>
      <c r="L259" s="132" t="s">
        <v>1947</v>
      </c>
      <c r="M259" s="132" t="s">
        <v>1941</v>
      </c>
      <c r="N259" s="142" t="s">
        <v>86</v>
      </c>
    </row>
    <row r="260" spans="1:14">
      <c r="A260" s="141" t="s">
        <v>1948</v>
      </c>
      <c r="B260" s="132" t="s">
        <v>1949</v>
      </c>
      <c r="C260" s="297" t="s">
        <v>1950</v>
      </c>
      <c r="D260" s="142" t="s">
        <v>1951</v>
      </c>
      <c r="E260" s="279" t="s">
        <v>1952</v>
      </c>
      <c r="F260" s="141" t="s">
        <v>1953</v>
      </c>
      <c r="G260" s="132" t="s">
        <v>1954</v>
      </c>
      <c r="H260" s="132" t="s">
        <v>595</v>
      </c>
      <c r="I260" s="132" t="s">
        <v>1832</v>
      </c>
      <c r="J260" s="132" t="s">
        <v>766</v>
      </c>
      <c r="K260" s="132">
        <v>4.5999999999999996</v>
      </c>
      <c r="L260" s="132" t="s">
        <v>1955</v>
      </c>
      <c r="M260" s="132" t="s">
        <v>1956</v>
      </c>
      <c r="N260" s="142" t="s">
        <v>86</v>
      </c>
    </row>
    <row r="261" spans="1:14">
      <c r="A261" s="141" t="s">
        <v>1948</v>
      </c>
      <c r="B261" s="132" t="s">
        <v>1957</v>
      </c>
      <c r="C261" s="297" t="s">
        <v>1958</v>
      </c>
      <c r="D261" s="142" t="s">
        <v>1959</v>
      </c>
      <c r="E261" s="132" t="s">
        <v>1960</v>
      </c>
      <c r="F261" s="141" t="s">
        <v>1961</v>
      </c>
      <c r="G261" s="132" t="s">
        <v>1954</v>
      </c>
      <c r="H261" s="132" t="s">
        <v>595</v>
      </c>
      <c r="I261" s="132" t="s">
        <v>1832</v>
      </c>
      <c r="J261" s="132" t="s">
        <v>1505</v>
      </c>
      <c r="K261" s="132" t="s">
        <v>86</v>
      </c>
      <c r="L261" s="132" t="s">
        <v>1962</v>
      </c>
      <c r="M261" s="132" t="s">
        <v>1948</v>
      </c>
      <c r="N261" s="142" t="s">
        <v>86</v>
      </c>
    </row>
    <row r="262" spans="1:14">
      <c r="A262" s="141" t="s">
        <v>1963</v>
      </c>
      <c r="B262" s="132" t="s">
        <v>1964</v>
      </c>
      <c r="C262" s="297" t="s">
        <v>1965</v>
      </c>
      <c r="D262" s="142" t="s">
        <v>1966</v>
      </c>
      <c r="E262" s="279" t="s">
        <v>1967</v>
      </c>
      <c r="F262" s="141" t="s">
        <v>1968</v>
      </c>
      <c r="G262" s="132" t="s">
        <v>1969</v>
      </c>
      <c r="H262" s="132" t="s">
        <v>595</v>
      </c>
      <c r="I262" s="132" t="s">
        <v>1832</v>
      </c>
      <c r="J262" s="132" t="s">
        <v>822</v>
      </c>
      <c r="K262" s="132">
        <v>4.01</v>
      </c>
      <c r="L262" s="132" t="s">
        <v>1970</v>
      </c>
      <c r="M262" s="132" t="s">
        <v>1971</v>
      </c>
      <c r="N262" s="142" t="s">
        <v>86</v>
      </c>
    </row>
    <row r="263" spans="1:14">
      <c r="A263" s="141" t="s">
        <v>1963</v>
      </c>
      <c r="B263" s="132" t="s">
        <v>1972</v>
      </c>
      <c r="C263" s="297"/>
      <c r="D263" s="142" t="s">
        <v>1973</v>
      </c>
      <c r="E263" s="132" t="s">
        <v>1974</v>
      </c>
      <c r="F263" s="141" t="s">
        <v>1975</v>
      </c>
      <c r="G263" s="132" t="s">
        <v>1969</v>
      </c>
      <c r="H263" s="132" t="s">
        <v>595</v>
      </c>
      <c r="I263" s="132" t="s">
        <v>1832</v>
      </c>
      <c r="J263" s="132" t="s">
        <v>1440</v>
      </c>
      <c r="K263" s="132" t="s">
        <v>86</v>
      </c>
      <c r="L263" s="132" t="s">
        <v>1976</v>
      </c>
      <c r="M263" s="132" t="s">
        <v>1963</v>
      </c>
      <c r="N263" s="142" t="s">
        <v>86</v>
      </c>
    </row>
    <row r="264" spans="1:14" ht="31.5">
      <c r="A264" s="141">
        <v>7852</v>
      </c>
      <c r="B264" s="272"/>
      <c r="C264" s="297"/>
      <c r="D264" s="509"/>
      <c r="E264" s="279" t="s">
        <v>1977</v>
      </c>
      <c r="F264" s="510" t="s">
        <v>1978</v>
      </c>
      <c r="G264" s="132" t="s">
        <v>1969</v>
      </c>
      <c r="H264" s="132" t="s">
        <v>595</v>
      </c>
      <c r="I264" s="132"/>
      <c r="J264" s="132" t="s">
        <v>1883</v>
      </c>
      <c r="K264" s="132">
        <v>4.5</v>
      </c>
      <c r="L264" s="132"/>
      <c r="M264" s="132"/>
      <c r="N264" s="142"/>
    </row>
    <row r="265" spans="1:14">
      <c r="A265" s="141" t="s">
        <v>1915</v>
      </c>
      <c r="B265" s="132" t="s">
        <v>1979</v>
      </c>
      <c r="C265" s="297"/>
      <c r="D265" s="142" t="s">
        <v>1980</v>
      </c>
      <c r="E265" s="132" t="s">
        <v>1981</v>
      </c>
      <c r="F265" s="141" t="s">
        <v>1982</v>
      </c>
      <c r="G265" s="132" t="s">
        <v>1983</v>
      </c>
      <c r="H265" s="132" t="s">
        <v>595</v>
      </c>
      <c r="I265" s="132" t="s">
        <v>596</v>
      </c>
      <c r="J265" s="132" t="s">
        <v>1470</v>
      </c>
      <c r="K265" s="132" t="s">
        <v>86</v>
      </c>
      <c r="L265" s="132" t="s">
        <v>1984</v>
      </c>
      <c r="M265" s="132" t="s">
        <v>1985</v>
      </c>
      <c r="N265" s="142" t="s">
        <v>86</v>
      </c>
    </row>
    <row r="266" spans="1:14">
      <c r="A266" s="141" t="s">
        <v>1986</v>
      </c>
      <c r="B266" s="132" t="s">
        <v>1987</v>
      </c>
      <c r="C266" s="297"/>
      <c r="D266" s="142" t="s">
        <v>1988</v>
      </c>
      <c r="E266" s="132" t="s">
        <v>1989</v>
      </c>
      <c r="F266" s="141" t="s">
        <v>1990</v>
      </c>
      <c r="G266" s="132" t="s">
        <v>1991</v>
      </c>
      <c r="H266" s="132" t="s">
        <v>873</v>
      </c>
      <c r="I266" s="132" t="s">
        <v>596</v>
      </c>
      <c r="J266" s="132" t="s">
        <v>873</v>
      </c>
      <c r="K266" s="132" t="s">
        <v>86</v>
      </c>
      <c r="L266" s="132" t="s">
        <v>1992</v>
      </c>
      <c r="M266" s="132" t="s">
        <v>1986</v>
      </c>
      <c r="N266" s="142" t="s">
        <v>86</v>
      </c>
    </row>
    <row r="267" spans="1:14">
      <c r="A267" s="141" t="s">
        <v>1985</v>
      </c>
      <c r="B267" s="132" t="s">
        <v>1993</v>
      </c>
      <c r="C267" s="297"/>
      <c r="D267" s="142" t="s">
        <v>1994</v>
      </c>
      <c r="E267" s="132" t="s">
        <v>1995</v>
      </c>
      <c r="F267" s="141" t="s">
        <v>1996</v>
      </c>
      <c r="G267" s="132" t="s">
        <v>1997</v>
      </c>
      <c r="H267" s="132" t="s">
        <v>873</v>
      </c>
      <c r="I267" s="132" t="s">
        <v>596</v>
      </c>
      <c r="J267" s="132" t="s">
        <v>873</v>
      </c>
      <c r="K267" s="132" t="s">
        <v>86</v>
      </c>
      <c r="L267" s="132" t="s">
        <v>1998</v>
      </c>
      <c r="M267" s="132" t="s">
        <v>1999</v>
      </c>
      <c r="N267" s="142" t="s">
        <v>86</v>
      </c>
    </row>
    <row r="268" spans="1:14">
      <c r="A268" s="141" t="s">
        <v>2000</v>
      </c>
      <c r="B268" s="132" t="s">
        <v>2001</v>
      </c>
      <c r="C268" s="297" t="s">
        <v>2002</v>
      </c>
      <c r="D268" s="142" t="s">
        <v>2003</v>
      </c>
      <c r="E268" s="132" t="s">
        <v>2004</v>
      </c>
      <c r="F268" s="141" t="s">
        <v>2005</v>
      </c>
      <c r="G268" s="132" t="s">
        <v>2006</v>
      </c>
      <c r="H268" s="132" t="s">
        <v>2007</v>
      </c>
      <c r="I268" s="132" t="s">
        <v>596</v>
      </c>
      <c r="J268" s="132" t="s">
        <v>2007</v>
      </c>
      <c r="K268" s="132" t="s">
        <v>86</v>
      </c>
      <c r="L268" s="132" t="s">
        <v>2008</v>
      </c>
      <c r="M268" s="132" t="s">
        <v>2009</v>
      </c>
      <c r="N268" s="142" t="s">
        <v>86</v>
      </c>
    </row>
    <row r="269" spans="1:14">
      <c r="A269" s="141" t="s">
        <v>2010</v>
      </c>
      <c r="B269" s="132" t="s">
        <v>2011</v>
      </c>
      <c r="C269" s="297" t="s">
        <v>2012</v>
      </c>
      <c r="D269" s="142" t="s">
        <v>2013</v>
      </c>
      <c r="E269" s="132" t="s">
        <v>2014</v>
      </c>
      <c r="F269" s="141" t="s">
        <v>2015</v>
      </c>
      <c r="G269" s="132" t="s">
        <v>2006</v>
      </c>
      <c r="H269" s="132" t="s">
        <v>2007</v>
      </c>
      <c r="I269" s="132" t="s">
        <v>596</v>
      </c>
      <c r="J269" s="132" t="s">
        <v>2007</v>
      </c>
      <c r="K269" s="132" t="s">
        <v>86</v>
      </c>
      <c r="L269" s="132" t="s">
        <v>2016</v>
      </c>
      <c r="M269" s="132" t="s">
        <v>1335</v>
      </c>
      <c r="N269" s="142" t="s">
        <v>86</v>
      </c>
    </row>
    <row r="270" spans="1:14">
      <c r="A270" s="141" t="s">
        <v>2017</v>
      </c>
      <c r="B270" s="132" t="s">
        <v>2018</v>
      </c>
      <c r="C270" s="297" t="s">
        <v>2019</v>
      </c>
      <c r="D270" s="142" t="s">
        <v>2020</v>
      </c>
      <c r="E270" s="132" t="s">
        <v>2021</v>
      </c>
      <c r="F270" s="141" t="s">
        <v>2022</v>
      </c>
      <c r="G270" s="132" t="s">
        <v>2006</v>
      </c>
      <c r="H270" s="132" t="s">
        <v>2007</v>
      </c>
      <c r="I270" s="132" t="s">
        <v>596</v>
      </c>
      <c r="J270" s="132" t="s">
        <v>2007</v>
      </c>
      <c r="K270" s="132" t="s">
        <v>86</v>
      </c>
      <c r="L270" s="132" t="s">
        <v>2023</v>
      </c>
      <c r="M270" s="132" t="s">
        <v>2024</v>
      </c>
      <c r="N270" s="142" t="s">
        <v>86</v>
      </c>
    </row>
    <row r="271" spans="1:14">
      <c r="A271" s="141" t="s">
        <v>2025</v>
      </c>
      <c r="B271" s="132" t="s">
        <v>2026</v>
      </c>
      <c r="C271" s="297" t="s">
        <v>2027</v>
      </c>
      <c r="D271" s="142" t="s">
        <v>2028</v>
      </c>
      <c r="E271" s="132" t="s">
        <v>2029</v>
      </c>
      <c r="F271" s="141" t="s">
        <v>2030</v>
      </c>
      <c r="G271" s="132" t="s">
        <v>2006</v>
      </c>
      <c r="H271" s="132" t="s">
        <v>2007</v>
      </c>
      <c r="I271" s="132" t="s">
        <v>596</v>
      </c>
      <c r="J271" s="132" t="s">
        <v>2007</v>
      </c>
      <c r="K271" s="132" t="s">
        <v>86</v>
      </c>
      <c r="L271" s="132" t="s">
        <v>2031</v>
      </c>
      <c r="M271" s="132" t="s">
        <v>2032</v>
      </c>
      <c r="N271" s="142" t="s">
        <v>86</v>
      </c>
    </row>
    <row r="272" spans="1:14">
      <c r="A272" s="141" t="s">
        <v>2033</v>
      </c>
      <c r="B272" s="132" t="s">
        <v>2034</v>
      </c>
      <c r="C272" s="297" t="s">
        <v>2035</v>
      </c>
      <c r="D272" s="142" t="s">
        <v>2036</v>
      </c>
      <c r="E272" s="132" t="s">
        <v>2037</v>
      </c>
      <c r="F272" s="141" t="s">
        <v>2038</v>
      </c>
      <c r="G272" s="132" t="s">
        <v>2006</v>
      </c>
      <c r="H272" s="132" t="s">
        <v>2007</v>
      </c>
      <c r="I272" s="132" t="s">
        <v>596</v>
      </c>
      <c r="J272" s="132" t="s">
        <v>2007</v>
      </c>
      <c r="K272" s="132" t="s">
        <v>86</v>
      </c>
      <c r="L272" s="132" t="s">
        <v>2039</v>
      </c>
      <c r="M272" s="132" t="s">
        <v>2040</v>
      </c>
      <c r="N272" s="142" t="s">
        <v>86</v>
      </c>
    </row>
    <row r="273" spans="1:14">
      <c r="A273" s="141" t="s">
        <v>2041</v>
      </c>
      <c r="B273" s="132" t="s">
        <v>2042</v>
      </c>
      <c r="C273" s="297" t="s">
        <v>2043</v>
      </c>
      <c r="D273" s="142" t="s">
        <v>2044</v>
      </c>
      <c r="E273" s="132" t="s">
        <v>2045</v>
      </c>
      <c r="F273" s="141" t="s">
        <v>2046</v>
      </c>
      <c r="G273" s="132" t="s">
        <v>2006</v>
      </c>
      <c r="H273" s="132" t="s">
        <v>2007</v>
      </c>
      <c r="I273" s="132" t="s">
        <v>596</v>
      </c>
      <c r="J273" s="132" t="s">
        <v>2007</v>
      </c>
      <c r="K273" s="132" t="s">
        <v>86</v>
      </c>
      <c r="L273" s="132" t="s">
        <v>2047</v>
      </c>
      <c r="M273" s="132" t="s">
        <v>2048</v>
      </c>
      <c r="N273" s="142" t="s">
        <v>86</v>
      </c>
    </row>
    <row r="274" spans="1:14">
      <c r="A274" s="141" t="s">
        <v>2049</v>
      </c>
      <c r="B274" s="132" t="s">
        <v>2050</v>
      </c>
      <c r="C274" s="297" t="s">
        <v>2051</v>
      </c>
      <c r="D274" s="142" t="s">
        <v>2052</v>
      </c>
      <c r="E274" s="132" t="s">
        <v>2053</v>
      </c>
      <c r="F274" s="141" t="s">
        <v>2054</v>
      </c>
      <c r="G274" s="132" t="s">
        <v>2006</v>
      </c>
      <c r="H274" s="132" t="s">
        <v>2007</v>
      </c>
      <c r="I274" s="132" t="s">
        <v>596</v>
      </c>
      <c r="J274" s="132" t="s">
        <v>2007</v>
      </c>
      <c r="K274" s="132" t="s">
        <v>86</v>
      </c>
      <c r="L274" s="132" t="s">
        <v>2055</v>
      </c>
      <c r="M274" s="132" t="s">
        <v>1273</v>
      </c>
      <c r="N274" s="142" t="s">
        <v>86</v>
      </c>
    </row>
    <row r="275" spans="1:14">
      <c r="A275" s="141" t="s">
        <v>2056</v>
      </c>
      <c r="B275" s="132" t="s">
        <v>2057</v>
      </c>
      <c r="C275" s="297" t="s">
        <v>2058</v>
      </c>
      <c r="D275" s="142" t="s">
        <v>2059</v>
      </c>
      <c r="E275" s="132" t="s">
        <v>2060</v>
      </c>
      <c r="F275" s="141" t="s">
        <v>2061</v>
      </c>
      <c r="G275" s="132" t="s">
        <v>2006</v>
      </c>
      <c r="H275" s="132" t="s">
        <v>2007</v>
      </c>
      <c r="I275" s="132" t="s">
        <v>596</v>
      </c>
      <c r="J275" s="132" t="s">
        <v>2007</v>
      </c>
      <c r="K275" s="132" t="s">
        <v>86</v>
      </c>
      <c r="L275" s="132" t="s">
        <v>2062</v>
      </c>
      <c r="M275" s="132" t="s">
        <v>2063</v>
      </c>
      <c r="N275" s="142" t="s">
        <v>86</v>
      </c>
    </row>
    <row r="276" spans="1:14">
      <c r="A276" s="141" t="s">
        <v>2064</v>
      </c>
      <c r="B276" s="132" t="s">
        <v>2065</v>
      </c>
      <c r="C276" s="297" t="s">
        <v>2066</v>
      </c>
      <c r="D276" s="142" t="s">
        <v>2067</v>
      </c>
      <c r="E276" s="132" t="s">
        <v>2068</v>
      </c>
      <c r="F276" s="141" t="s">
        <v>2069</v>
      </c>
      <c r="G276" s="132" t="s">
        <v>2006</v>
      </c>
      <c r="H276" s="132" t="s">
        <v>2007</v>
      </c>
      <c r="I276" s="132" t="s">
        <v>596</v>
      </c>
      <c r="J276" s="132" t="s">
        <v>2007</v>
      </c>
      <c r="K276" s="132" t="s">
        <v>86</v>
      </c>
      <c r="L276" s="132" t="s">
        <v>2070</v>
      </c>
      <c r="M276" s="132" t="s">
        <v>2071</v>
      </c>
      <c r="N276" s="142" t="s">
        <v>86</v>
      </c>
    </row>
    <row r="277" spans="1:14">
      <c r="A277" s="141" t="s">
        <v>2072</v>
      </c>
      <c r="B277" s="132" t="s">
        <v>2073</v>
      </c>
      <c r="C277" s="297" t="s">
        <v>2074</v>
      </c>
      <c r="D277" s="142" t="s">
        <v>2075</v>
      </c>
      <c r="E277" s="132" t="s">
        <v>2076</v>
      </c>
      <c r="F277" s="141" t="s">
        <v>2077</v>
      </c>
      <c r="G277" s="132" t="s">
        <v>2006</v>
      </c>
      <c r="H277" s="132" t="s">
        <v>2007</v>
      </c>
      <c r="I277" s="132" t="s">
        <v>596</v>
      </c>
      <c r="J277" s="132" t="s">
        <v>2007</v>
      </c>
      <c r="K277" s="132" t="s">
        <v>86</v>
      </c>
      <c r="L277" s="132" t="s">
        <v>2078</v>
      </c>
      <c r="M277" s="132" t="s">
        <v>2079</v>
      </c>
      <c r="N277" s="142" t="s">
        <v>86</v>
      </c>
    </row>
    <row r="278" spans="1:14">
      <c r="A278" s="141" t="s">
        <v>2080</v>
      </c>
      <c r="B278" s="132" t="s">
        <v>2081</v>
      </c>
      <c r="C278" s="297"/>
      <c r="D278" s="142" t="s">
        <v>2082</v>
      </c>
      <c r="E278" s="132" t="s">
        <v>2083</v>
      </c>
      <c r="F278" s="141" t="s">
        <v>2084</v>
      </c>
      <c r="G278" s="132" t="s">
        <v>2085</v>
      </c>
      <c r="H278" s="132" t="s">
        <v>2007</v>
      </c>
      <c r="I278" s="132" t="s">
        <v>596</v>
      </c>
      <c r="J278" s="132" t="s">
        <v>2007</v>
      </c>
      <c r="K278" s="132" t="s">
        <v>86</v>
      </c>
      <c r="L278" s="132" t="s">
        <v>2086</v>
      </c>
      <c r="M278" s="132" t="s">
        <v>2087</v>
      </c>
      <c r="N278" s="142" t="s">
        <v>86</v>
      </c>
    </row>
    <row r="279" spans="1:14">
      <c r="A279" s="141" t="s">
        <v>2088</v>
      </c>
      <c r="B279" s="132" t="s">
        <v>2089</v>
      </c>
      <c r="C279" s="297"/>
      <c r="D279" s="142" t="s">
        <v>2090</v>
      </c>
      <c r="E279" s="132" t="s">
        <v>2091</v>
      </c>
      <c r="F279" s="141" t="s">
        <v>2092</v>
      </c>
      <c r="G279" s="132" t="s">
        <v>2085</v>
      </c>
      <c r="H279" s="132" t="s">
        <v>2007</v>
      </c>
      <c r="I279" s="132" t="s">
        <v>596</v>
      </c>
      <c r="J279" s="132" t="s">
        <v>2007</v>
      </c>
      <c r="K279" s="132" t="s">
        <v>86</v>
      </c>
      <c r="L279" s="132" t="s">
        <v>2093</v>
      </c>
      <c r="M279" s="132" t="s">
        <v>2094</v>
      </c>
      <c r="N279" s="142" t="s">
        <v>86</v>
      </c>
    </row>
    <row r="280" spans="1:14">
      <c r="A280" s="141" t="s">
        <v>2095</v>
      </c>
      <c r="B280" s="132" t="s">
        <v>2096</v>
      </c>
      <c r="C280" s="297" t="s">
        <v>2097</v>
      </c>
      <c r="D280" s="142" t="s">
        <v>2098</v>
      </c>
      <c r="E280" s="132" t="s">
        <v>2099</v>
      </c>
      <c r="F280" s="141" t="s">
        <v>2100</v>
      </c>
      <c r="G280" s="132" t="s">
        <v>2101</v>
      </c>
      <c r="H280" s="132" t="s">
        <v>2007</v>
      </c>
      <c r="I280" s="132" t="s">
        <v>596</v>
      </c>
      <c r="J280" s="132" t="s">
        <v>2007</v>
      </c>
      <c r="K280" s="132" t="s">
        <v>86</v>
      </c>
      <c r="L280" s="132" t="s">
        <v>2102</v>
      </c>
      <c r="M280" s="132" t="s">
        <v>2103</v>
      </c>
      <c r="N280" s="142" t="s">
        <v>86</v>
      </c>
    </row>
    <row r="281" spans="1:14">
      <c r="A281" s="141" t="s">
        <v>2104</v>
      </c>
      <c r="B281" s="132" t="s">
        <v>2105</v>
      </c>
      <c r="C281" s="297" t="s">
        <v>2106</v>
      </c>
      <c r="D281" s="142" t="s">
        <v>2107</v>
      </c>
      <c r="E281" s="132" t="s">
        <v>2108</v>
      </c>
      <c r="F281" s="141" t="s">
        <v>2109</v>
      </c>
      <c r="G281" s="132" t="s">
        <v>2101</v>
      </c>
      <c r="H281" s="132" t="s">
        <v>2007</v>
      </c>
      <c r="I281" s="132" t="s">
        <v>596</v>
      </c>
      <c r="J281" s="132" t="s">
        <v>2007</v>
      </c>
      <c r="K281" s="132" t="s">
        <v>86</v>
      </c>
      <c r="L281" s="132" t="s">
        <v>2110</v>
      </c>
      <c r="M281" s="132" t="s">
        <v>2111</v>
      </c>
      <c r="N281" s="142" t="s">
        <v>86</v>
      </c>
    </row>
    <row r="282" spans="1:14">
      <c r="A282" s="141" t="s">
        <v>2112</v>
      </c>
      <c r="B282" s="132" t="s">
        <v>2113</v>
      </c>
      <c r="C282" s="297" t="s">
        <v>2114</v>
      </c>
      <c r="D282" s="142" t="s">
        <v>2115</v>
      </c>
      <c r="E282" s="132" t="s">
        <v>2116</v>
      </c>
      <c r="F282" s="141" t="s">
        <v>2117</v>
      </c>
      <c r="G282" s="132" t="s">
        <v>2101</v>
      </c>
      <c r="H282" s="132" t="s">
        <v>2007</v>
      </c>
      <c r="I282" s="132" t="s">
        <v>596</v>
      </c>
      <c r="J282" s="132" t="s">
        <v>2007</v>
      </c>
      <c r="K282" s="132" t="s">
        <v>86</v>
      </c>
      <c r="L282" s="132" t="s">
        <v>2118</v>
      </c>
      <c r="M282" s="132" t="s">
        <v>2119</v>
      </c>
      <c r="N282" s="142" t="s">
        <v>86</v>
      </c>
    </row>
    <row r="283" spans="1:14">
      <c r="A283" s="141" t="s">
        <v>2120</v>
      </c>
      <c r="B283" s="132" t="s">
        <v>2121</v>
      </c>
      <c r="C283" s="297" t="s">
        <v>2122</v>
      </c>
      <c r="D283" s="142" t="s">
        <v>2123</v>
      </c>
      <c r="E283" s="132" t="s">
        <v>2124</v>
      </c>
      <c r="F283" s="141" t="s">
        <v>2125</v>
      </c>
      <c r="G283" s="132" t="s">
        <v>2101</v>
      </c>
      <c r="H283" s="132" t="s">
        <v>2007</v>
      </c>
      <c r="I283" s="132" t="s">
        <v>596</v>
      </c>
      <c r="J283" s="132" t="s">
        <v>2007</v>
      </c>
      <c r="K283" s="132" t="s">
        <v>86</v>
      </c>
      <c r="L283" s="132" t="s">
        <v>2126</v>
      </c>
      <c r="M283" s="132" t="s">
        <v>2127</v>
      </c>
      <c r="N283" s="142" t="s">
        <v>86</v>
      </c>
    </row>
    <row r="284" spans="1:14">
      <c r="A284" s="141" t="s">
        <v>2128</v>
      </c>
      <c r="B284" s="132" t="s">
        <v>2129</v>
      </c>
      <c r="C284" s="297" t="s">
        <v>2130</v>
      </c>
      <c r="D284" s="142" t="s">
        <v>2131</v>
      </c>
      <c r="E284" s="132" t="s">
        <v>2132</v>
      </c>
      <c r="F284" s="141" t="s">
        <v>2133</v>
      </c>
      <c r="G284" s="132" t="s">
        <v>2101</v>
      </c>
      <c r="H284" s="132" t="s">
        <v>2007</v>
      </c>
      <c r="I284" s="132" t="s">
        <v>596</v>
      </c>
      <c r="J284" s="132" t="s">
        <v>2007</v>
      </c>
      <c r="K284" s="132" t="s">
        <v>86</v>
      </c>
      <c r="L284" s="132" t="s">
        <v>2134</v>
      </c>
      <c r="M284" s="132" t="s">
        <v>2135</v>
      </c>
      <c r="N284" s="142" t="s">
        <v>86</v>
      </c>
    </row>
    <row r="285" spans="1:14">
      <c r="A285" s="141" t="s">
        <v>2136</v>
      </c>
      <c r="B285" s="132" t="s">
        <v>2137</v>
      </c>
      <c r="C285" s="297" t="s">
        <v>2138</v>
      </c>
      <c r="D285" s="142" t="s">
        <v>2139</v>
      </c>
      <c r="E285" s="132" t="s">
        <v>2140</v>
      </c>
      <c r="F285" s="141" t="s">
        <v>2141</v>
      </c>
      <c r="G285" s="132" t="s">
        <v>2101</v>
      </c>
      <c r="H285" s="132" t="s">
        <v>2007</v>
      </c>
      <c r="I285" s="132" t="s">
        <v>596</v>
      </c>
      <c r="J285" s="132" t="s">
        <v>2007</v>
      </c>
      <c r="K285" s="132" t="s">
        <v>86</v>
      </c>
      <c r="L285" s="132" t="s">
        <v>2142</v>
      </c>
      <c r="M285" s="132" t="s">
        <v>2143</v>
      </c>
      <c r="N285" s="142" t="s">
        <v>86</v>
      </c>
    </row>
    <row r="286" spans="1:14">
      <c r="A286" s="141" t="s">
        <v>2144</v>
      </c>
      <c r="B286" s="132" t="s">
        <v>2145</v>
      </c>
      <c r="C286" s="297" t="s">
        <v>2146</v>
      </c>
      <c r="D286" s="142" t="s">
        <v>2147</v>
      </c>
      <c r="E286" s="272" t="s">
        <v>2148</v>
      </c>
      <c r="F286" s="141" t="s">
        <v>2149</v>
      </c>
      <c r="G286" s="132" t="s">
        <v>2150</v>
      </c>
      <c r="H286" s="132" t="s">
        <v>1056</v>
      </c>
      <c r="I286" s="132" t="s">
        <v>596</v>
      </c>
      <c r="J286" s="132" t="s">
        <v>2151</v>
      </c>
      <c r="K286" s="132">
        <v>1.5</v>
      </c>
      <c r="L286" s="132" t="s">
        <v>2152</v>
      </c>
      <c r="M286" s="132" t="s">
        <v>2153</v>
      </c>
      <c r="N286" s="142" t="s">
        <v>86</v>
      </c>
    </row>
    <row r="287" spans="1:14">
      <c r="A287" s="141" t="s">
        <v>2144</v>
      </c>
      <c r="B287" s="132" t="s">
        <v>2154</v>
      </c>
      <c r="C287" s="297"/>
      <c r="D287" s="142" t="s">
        <v>2155</v>
      </c>
      <c r="E287" s="132" t="s">
        <v>2156</v>
      </c>
      <c r="F287" s="141" t="s">
        <v>2157</v>
      </c>
      <c r="G287" s="132" t="s">
        <v>2158</v>
      </c>
      <c r="H287" s="132" t="s">
        <v>1056</v>
      </c>
      <c r="I287" s="132" t="s">
        <v>596</v>
      </c>
      <c r="J287" s="132" t="s">
        <v>822</v>
      </c>
      <c r="K287" s="132" t="s">
        <v>86</v>
      </c>
      <c r="L287" s="132" t="s">
        <v>2159</v>
      </c>
      <c r="M287" s="132" t="s">
        <v>2144</v>
      </c>
      <c r="N287" s="142" t="s">
        <v>86</v>
      </c>
    </row>
    <row r="288" spans="1:14">
      <c r="A288" s="141" t="s">
        <v>2160</v>
      </c>
      <c r="B288" s="132" t="s">
        <v>2161</v>
      </c>
      <c r="C288" s="297" t="s">
        <v>2162</v>
      </c>
      <c r="D288" s="142" t="s">
        <v>2163</v>
      </c>
      <c r="E288" s="132" t="s">
        <v>2164</v>
      </c>
      <c r="F288" s="141" t="s">
        <v>2165</v>
      </c>
      <c r="G288" s="132" t="s">
        <v>2101</v>
      </c>
      <c r="H288" s="132" t="s">
        <v>2007</v>
      </c>
      <c r="I288" s="132" t="s">
        <v>596</v>
      </c>
      <c r="J288" s="132" t="s">
        <v>2007</v>
      </c>
      <c r="K288" s="132" t="s">
        <v>86</v>
      </c>
      <c r="L288" s="132" t="s">
        <v>2166</v>
      </c>
      <c r="M288" s="132" t="s">
        <v>2167</v>
      </c>
      <c r="N288" s="142" t="s">
        <v>86</v>
      </c>
    </row>
    <row r="289" spans="1:14">
      <c r="A289" s="141" t="s">
        <v>2168</v>
      </c>
      <c r="B289" s="132" t="s">
        <v>2169</v>
      </c>
      <c r="C289" s="297" t="s">
        <v>2170</v>
      </c>
      <c r="D289" s="142" t="s">
        <v>2171</v>
      </c>
      <c r="E289" s="132" t="s">
        <v>2172</v>
      </c>
      <c r="F289" s="141" t="s">
        <v>2173</v>
      </c>
      <c r="G289" s="132" t="s">
        <v>2101</v>
      </c>
      <c r="H289" s="132" t="s">
        <v>2007</v>
      </c>
      <c r="I289" s="132" t="s">
        <v>596</v>
      </c>
      <c r="J289" s="132" t="s">
        <v>2007</v>
      </c>
      <c r="K289" s="132" t="s">
        <v>86</v>
      </c>
      <c r="L289" s="132" t="s">
        <v>2174</v>
      </c>
      <c r="M289" s="132" t="s">
        <v>2175</v>
      </c>
      <c r="N289" s="142" t="s">
        <v>86</v>
      </c>
    </row>
    <row r="290" spans="1:14">
      <c r="A290" s="141" t="s">
        <v>2176</v>
      </c>
      <c r="B290" s="132" t="s">
        <v>2177</v>
      </c>
      <c r="C290" s="297" t="s">
        <v>2178</v>
      </c>
      <c r="D290" s="142" t="s">
        <v>2179</v>
      </c>
      <c r="E290" s="132" t="s">
        <v>2180</v>
      </c>
      <c r="F290" s="141" t="s">
        <v>2181</v>
      </c>
      <c r="G290" s="132" t="s">
        <v>2101</v>
      </c>
      <c r="H290" s="132" t="s">
        <v>2007</v>
      </c>
      <c r="I290" s="132" t="s">
        <v>596</v>
      </c>
      <c r="J290" s="132" t="s">
        <v>2007</v>
      </c>
      <c r="K290" s="132" t="s">
        <v>86</v>
      </c>
      <c r="L290" s="132" t="s">
        <v>2182</v>
      </c>
      <c r="M290" s="132" t="s">
        <v>2183</v>
      </c>
      <c r="N290" s="142" t="s">
        <v>86</v>
      </c>
    </row>
    <row r="291" spans="1:14">
      <c r="A291" s="141" t="s">
        <v>2184</v>
      </c>
      <c r="B291" s="132" t="s">
        <v>2185</v>
      </c>
      <c r="C291" s="297" t="s">
        <v>2186</v>
      </c>
      <c r="D291" s="142" t="s">
        <v>2187</v>
      </c>
      <c r="E291" s="132" t="s">
        <v>2188</v>
      </c>
      <c r="F291" s="141" t="s">
        <v>2189</v>
      </c>
      <c r="G291" s="132" t="s">
        <v>2101</v>
      </c>
      <c r="H291" s="132" t="s">
        <v>2007</v>
      </c>
      <c r="I291" s="132" t="s">
        <v>596</v>
      </c>
      <c r="J291" s="132" t="s">
        <v>2007</v>
      </c>
      <c r="K291" s="132" t="s">
        <v>86</v>
      </c>
      <c r="L291" s="132" t="s">
        <v>2190</v>
      </c>
      <c r="M291" s="132" t="s">
        <v>2191</v>
      </c>
      <c r="N291" s="142" t="s">
        <v>86</v>
      </c>
    </row>
    <row r="292" spans="1:14">
      <c r="A292" s="141" t="s">
        <v>2192</v>
      </c>
      <c r="B292" s="132" t="s">
        <v>2193</v>
      </c>
      <c r="C292" s="297" t="s">
        <v>2194</v>
      </c>
      <c r="D292" s="142" t="s">
        <v>2195</v>
      </c>
      <c r="E292" s="132" t="s">
        <v>2196</v>
      </c>
      <c r="F292" s="141" t="s">
        <v>2197</v>
      </c>
      <c r="G292" s="132" t="s">
        <v>2101</v>
      </c>
      <c r="H292" s="132" t="s">
        <v>2007</v>
      </c>
      <c r="I292" s="132" t="s">
        <v>596</v>
      </c>
      <c r="J292" s="132" t="s">
        <v>2007</v>
      </c>
      <c r="K292" s="132" t="s">
        <v>86</v>
      </c>
      <c r="L292" s="132" t="s">
        <v>2198</v>
      </c>
      <c r="M292" s="132" t="s">
        <v>2199</v>
      </c>
      <c r="N292" s="142" t="s">
        <v>86</v>
      </c>
    </row>
    <row r="293" spans="1:14">
      <c r="A293" s="141" t="s">
        <v>2200</v>
      </c>
      <c r="B293" s="132" t="s">
        <v>2201</v>
      </c>
      <c r="C293" s="297" t="s">
        <v>2202</v>
      </c>
      <c r="D293" s="142" t="s">
        <v>2203</v>
      </c>
      <c r="E293" s="132" t="s">
        <v>2204</v>
      </c>
      <c r="F293" s="141" t="s">
        <v>2205</v>
      </c>
      <c r="G293" s="132" t="s">
        <v>2206</v>
      </c>
      <c r="H293" s="132" t="s">
        <v>1204</v>
      </c>
      <c r="I293" s="132" t="s">
        <v>596</v>
      </c>
      <c r="J293" s="132" t="s">
        <v>721</v>
      </c>
      <c r="K293" s="132">
        <v>22.13</v>
      </c>
      <c r="L293" s="132" t="s">
        <v>2207</v>
      </c>
      <c r="M293" s="132" t="s">
        <v>2208</v>
      </c>
      <c r="N293" s="142" t="s">
        <v>86</v>
      </c>
    </row>
    <row r="294" spans="1:14">
      <c r="A294" s="141" t="s">
        <v>2209</v>
      </c>
      <c r="B294" s="132" t="s">
        <v>2210</v>
      </c>
      <c r="C294" s="297" t="s">
        <v>2211</v>
      </c>
      <c r="D294" s="142" t="s">
        <v>2212</v>
      </c>
      <c r="E294" s="132" t="s">
        <v>2213</v>
      </c>
      <c r="F294" s="141" t="s">
        <v>2214</v>
      </c>
      <c r="G294" s="132" t="s">
        <v>2215</v>
      </c>
      <c r="H294" s="132" t="s">
        <v>2216</v>
      </c>
      <c r="I294" s="132" t="s">
        <v>596</v>
      </c>
      <c r="J294" s="132" t="s">
        <v>2216</v>
      </c>
      <c r="K294" s="132">
        <v>36.83</v>
      </c>
      <c r="L294" s="132" t="s">
        <v>2217</v>
      </c>
      <c r="M294" s="132" t="s">
        <v>2218</v>
      </c>
      <c r="N294" s="142" t="s">
        <v>86</v>
      </c>
    </row>
    <row r="295" spans="1:14">
      <c r="A295" s="141" t="s">
        <v>2219</v>
      </c>
      <c r="B295" s="132" t="s">
        <v>2220</v>
      </c>
      <c r="C295" s="297" t="s">
        <v>2221</v>
      </c>
      <c r="D295" s="142" t="s">
        <v>2222</v>
      </c>
      <c r="E295" s="132" t="s">
        <v>2223</v>
      </c>
      <c r="F295" s="141" t="s">
        <v>2224</v>
      </c>
      <c r="G295" s="132" t="s">
        <v>2225</v>
      </c>
      <c r="H295" s="132" t="s">
        <v>2226</v>
      </c>
      <c r="I295" s="132" t="s">
        <v>596</v>
      </c>
      <c r="J295" s="132" t="s">
        <v>2226</v>
      </c>
      <c r="K295" s="132">
        <v>31.35</v>
      </c>
      <c r="L295" s="132" t="s">
        <v>2227</v>
      </c>
      <c r="M295" s="132" t="s">
        <v>2228</v>
      </c>
      <c r="N295" s="142" t="s">
        <v>86</v>
      </c>
    </row>
    <row r="296" spans="1:14">
      <c r="A296" s="141" t="s">
        <v>2229</v>
      </c>
      <c r="B296" s="132" t="s">
        <v>2230</v>
      </c>
      <c r="C296" s="297"/>
      <c r="D296" s="142" t="s">
        <v>2231</v>
      </c>
      <c r="E296" s="132" t="s">
        <v>2232</v>
      </c>
      <c r="F296" s="141" t="s">
        <v>2233</v>
      </c>
      <c r="G296" s="132" t="s">
        <v>2234</v>
      </c>
      <c r="H296" s="132" t="s">
        <v>2235</v>
      </c>
      <c r="I296" s="132" t="s">
        <v>596</v>
      </c>
      <c r="J296" s="132" t="s">
        <v>2235</v>
      </c>
      <c r="K296" s="132">
        <v>28.25</v>
      </c>
      <c r="L296" s="132" t="s">
        <v>2236</v>
      </c>
      <c r="M296" s="132" t="s">
        <v>2237</v>
      </c>
      <c r="N296" s="142" t="s">
        <v>86</v>
      </c>
    </row>
    <row r="297" spans="1:14">
      <c r="A297" s="141" t="s">
        <v>2238</v>
      </c>
      <c r="B297" s="132" t="s">
        <v>2239</v>
      </c>
      <c r="C297" s="297"/>
      <c r="D297" s="142" t="s">
        <v>2240</v>
      </c>
      <c r="E297" s="132" t="s">
        <v>2241</v>
      </c>
      <c r="F297" s="141" t="s">
        <v>2242</v>
      </c>
      <c r="G297" s="132" t="s">
        <v>2243</v>
      </c>
      <c r="H297" s="132" t="s">
        <v>2244</v>
      </c>
      <c r="I297" s="132" t="s">
        <v>596</v>
      </c>
      <c r="J297" s="132" t="s">
        <v>2244</v>
      </c>
      <c r="K297" s="132" t="s">
        <v>86</v>
      </c>
      <c r="L297" s="132" t="s">
        <v>2245</v>
      </c>
      <c r="M297" s="132" t="s">
        <v>2246</v>
      </c>
      <c r="N297" s="142" t="s">
        <v>86</v>
      </c>
    </row>
    <row r="298" spans="1:14">
      <c r="A298" s="141" t="s">
        <v>2247</v>
      </c>
      <c r="B298" s="132" t="s">
        <v>2248</v>
      </c>
      <c r="C298" s="297"/>
      <c r="D298" s="142" t="s">
        <v>2249</v>
      </c>
      <c r="E298" s="132" t="s">
        <v>2250</v>
      </c>
      <c r="F298" s="141" t="s">
        <v>2251</v>
      </c>
      <c r="G298" s="132" t="s">
        <v>2252</v>
      </c>
      <c r="H298" s="132" t="s">
        <v>929</v>
      </c>
      <c r="I298" s="132" t="s">
        <v>596</v>
      </c>
      <c r="J298" s="132" t="s">
        <v>2253</v>
      </c>
      <c r="K298" s="132" t="s">
        <v>86</v>
      </c>
      <c r="L298" s="132" t="s">
        <v>2254</v>
      </c>
      <c r="M298" s="132" t="s">
        <v>2247</v>
      </c>
      <c r="N298" s="142" t="s">
        <v>86</v>
      </c>
    </row>
    <row r="299" spans="1:14">
      <c r="A299" s="141" t="s">
        <v>2255</v>
      </c>
      <c r="B299" s="132" t="s">
        <v>2256</v>
      </c>
      <c r="C299" s="297"/>
      <c r="D299" s="142" t="s">
        <v>2257</v>
      </c>
      <c r="E299" s="132" t="s">
        <v>2258</v>
      </c>
      <c r="F299" s="141" t="s">
        <v>2259</v>
      </c>
      <c r="G299" s="132" t="s">
        <v>2243</v>
      </c>
      <c r="H299" s="132" t="s">
        <v>2244</v>
      </c>
      <c r="I299" s="132" t="s">
        <v>596</v>
      </c>
      <c r="J299" s="132" t="s">
        <v>2244</v>
      </c>
      <c r="K299" s="132" t="s">
        <v>86</v>
      </c>
      <c r="L299" s="132" t="s">
        <v>2260</v>
      </c>
      <c r="M299" s="132" t="s">
        <v>2261</v>
      </c>
      <c r="N299" s="142" t="s">
        <v>86</v>
      </c>
    </row>
    <row r="300" spans="1:14">
      <c r="A300" s="141" t="s">
        <v>2262</v>
      </c>
      <c r="B300" s="132" t="s">
        <v>2263</v>
      </c>
      <c r="C300" s="297"/>
      <c r="D300" s="142" t="s">
        <v>2264</v>
      </c>
      <c r="E300" s="132" t="s">
        <v>2265</v>
      </c>
      <c r="F300" s="141" t="s">
        <v>2266</v>
      </c>
      <c r="G300" s="132" t="s">
        <v>2267</v>
      </c>
      <c r="H300" s="132" t="s">
        <v>57</v>
      </c>
      <c r="I300" s="132" t="s">
        <v>596</v>
      </c>
      <c r="J300" s="132" t="s">
        <v>57</v>
      </c>
      <c r="K300" s="132" t="s">
        <v>86</v>
      </c>
      <c r="L300" s="132" t="s">
        <v>2268</v>
      </c>
      <c r="M300" s="132" t="s">
        <v>2269</v>
      </c>
      <c r="N300" s="142" t="s">
        <v>86</v>
      </c>
    </row>
    <row r="301" spans="1:14">
      <c r="A301" s="141" t="s">
        <v>2262</v>
      </c>
      <c r="B301" s="132" t="s">
        <v>2270</v>
      </c>
      <c r="C301" s="297"/>
      <c r="D301" s="142" t="s">
        <v>2271</v>
      </c>
      <c r="E301" s="132" t="s">
        <v>2272</v>
      </c>
      <c r="F301" s="141" t="s">
        <v>2273</v>
      </c>
      <c r="G301" s="132" t="s">
        <v>2267</v>
      </c>
      <c r="H301" s="132" t="s">
        <v>2274</v>
      </c>
      <c r="I301" s="132" t="s">
        <v>596</v>
      </c>
      <c r="J301" s="132" t="s">
        <v>2274</v>
      </c>
      <c r="K301" s="132" t="s">
        <v>86</v>
      </c>
      <c r="L301" s="132" t="s">
        <v>2275</v>
      </c>
      <c r="M301" s="132" t="s">
        <v>2276</v>
      </c>
      <c r="N301" s="142" t="s">
        <v>86</v>
      </c>
    </row>
    <row r="302" spans="1:14">
      <c r="A302" s="141" t="s">
        <v>2277</v>
      </c>
      <c r="B302" s="132" t="s">
        <v>2278</v>
      </c>
      <c r="C302" s="297" t="s">
        <v>2279</v>
      </c>
      <c r="D302" s="142" t="s">
        <v>2280</v>
      </c>
      <c r="E302" s="132" t="s">
        <v>2281</v>
      </c>
      <c r="F302" s="141" t="s">
        <v>2282</v>
      </c>
      <c r="G302" s="132" t="s">
        <v>2283</v>
      </c>
      <c r="H302" s="132" t="s">
        <v>766</v>
      </c>
      <c r="I302" s="132" t="s">
        <v>596</v>
      </c>
      <c r="J302" s="132" t="s">
        <v>766</v>
      </c>
      <c r="K302" s="132" t="s">
        <v>86</v>
      </c>
      <c r="L302" s="132" t="s">
        <v>2284</v>
      </c>
      <c r="M302" s="132" t="s">
        <v>2285</v>
      </c>
      <c r="N302" s="142" t="s">
        <v>86</v>
      </c>
    </row>
    <row r="303" spans="1:14">
      <c r="A303" s="141" t="s">
        <v>2286</v>
      </c>
      <c r="B303" s="132" t="s">
        <v>2287</v>
      </c>
      <c r="C303" s="297" t="s">
        <v>2288</v>
      </c>
      <c r="D303" s="142" t="s">
        <v>2289</v>
      </c>
      <c r="E303" s="132" t="s">
        <v>2290</v>
      </c>
      <c r="F303" s="141" t="s">
        <v>2291</v>
      </c>
      <c r="G303" s="132" t="s">
        <v>2292</v>
      </c>
      <c r="H303" s="132" t="s">
        <v>822</v>
      </c>
      <c r="I303" s="132" t="s">
        <v>596</v>
      </c>
      <c r="J303" s="132" t="s">
        <v>822</v>
      </c>
      <c r="K303" s="132">
        <v>6.46</v>
      </c>
      <c r="L303" s="132" t="s">
        <v>2293</v>
      </c>
      <c r="M303" s="132" t="s">
        <v>2294</v>
      </c>
      <c r="N303" s="142" t="s">
        <v>86</v>
      </c>
    </row>
    <row r="304" spans="1:14">
      <c r="A304" s="141" t="s">
        <v>2295</v>
      </c>
      <c r="B304" s="132" t="s">
        <v>2296</v>
      </c>
      <c r="C304" s="297"/>
      <c r="D304" s="142" t="s">
        <v>2297</v>
      </c>
      <c r="E304" s="132" t="s">
        <v>2298</v>
      </c>
      <c r="F304" s="141" t="s">
        <v>2299</v>
      </c>
      <c r="G304" s="132" t="s">
        <v>2300</v>
      </c>
      <c r="H304" s="132" t="s">
        <v>982</v>
      </c>
      <c r="I304" s="132" t="s">
        <v>596</v>
      </c>
      <c r="J304" s="132" t="s">
        <v>982</v>
      </c>
      <c r="K304" s="132" t="s">
        <v>86</v>
      </c>
      <c r="L304" s="132" t="s">
        <v>2301</v>
      </c>
      <c r="M304" s="132" t="s">
        <v>2302</v>
      </c>
      <c r="N304" s="142" t="s">
        <v>86</v>
      </c>
    </row>
    <row r="305" spans="1:14">
      <c r="A305" s="141" t="s">
        <v>2303</v>
      </c>
      <c r="B305" s="132" t="s">
        <v>2304</v>
      </c>
      <c r="C305" s="297" t="s">
        <v>2305</v>
      </c>
      <c r="D305" s="142" t="s">
        <v>2306</v>
      </c>
      <c r="E305" s="132" t="s">
        <v>2307</v>
      </c>
      <c r="F305" s="141" t="s">
        <v>2308</v>
      </c>
      <c r="G305" s="132" t="s">
        <v>2309</v>
      </c>
      <c r="H305" s="132" t="s">
        <v>595</v>
      </c>
      <c r="I305" s="132" t="s">
        <v>596</v>
      </c>
      <c r="J305" s="132" t="s">
        <v>57</v>
      </c>
      <c r="K305" s="132">
        <v>4.84</v>
      </c>
      <c r="L305" s="132" t="s">
        <v>2310</v>
      </c>
      <c r="M305" s="132" t="s">
        <v>2311</v>
      </c>
      <c r="N305" s="142" t="s">
        <v>86</v>
      </c>
    </row>
    <row r="306" spans="1:14">
      <c r="A306" s="141" t="s">
        <v>2303</v>
      </c>
      <c r="B306" s="132"/>
      <c r="C306" s="297"/>
      <c r="D306" s="142" t="s">
        <v>2312</v>
      </c>
      <c r="E306" s="132" t="s">
        <v>2313</v>
      </c>
      <c r="F306" s="141" t="s">
        <v>2314</v>
      </c>
      <c r="G306" s="132" t="s">
        <v>2315</v>
      </c>
      <c r="H306" s="132" t="s">
        <v>1137</v>
      </c>
      <c r="I306" s="132" t="s">
        <v>596</v>
      </c>
      <c r="J306" s="132" t="s">
        <v>1137</v>
      </c>
      <c r="K306" s="132">
        <v>4.84</v>
      </c>
      <c r="L306" s="132"/>
      <c r="M306" s="132"/>
      <c r="N306" s="142" t="s">
        <v>86</v>
      </c>
    </row>
    <row r="307" spans="1:14">
      <c r="A307" s="141" t="s">
        <v>2303</v>
      </c>
      <c r="B307" s="132"/>
      <c r="C307" s="297" t="s">
        <v>2316</v>
      </c>
      <c r="D307" s="142" t="s">
        <v>2317</v>
      </c>
      <c r="E307" s="132" t="s">
        <v>2318</v>
      </c>
      <c r="F307" s="141" t="s">
        <v>2319</v>
      </c>
      <c r="G307" s="132" t="s">
        <v>2315</v>
      </c>
      <c r="H307" s="132" t="s">
        <v>2320</v>
      </c>
      <c r="I307" s="132" t="s">
        <v>596</v>
      </c>
      <c r="J307" s="132" t="s">
        <v>2320</v>
      </c>
      <c r="K307" s="132">
        <v>4.84</v>
      </c>
      <c r="L307" s="132"/>
      <c r="M307" s="132"/>
      <c r="N307" s="142" t="s">
        <v>86</v>
      </c>
    </row>
    <row r="308" spans="1:14">
      <c r="A308" s="141" t="s">
        <v>2303</v>
      </c>
      <c r="B308" s="132" t="s">
        <v>2321</v>
      </c>
      <c r="C308" s="297" t="s">
        <v>2305</v>
      </c>
      <c r="D308" s="142" t="s">
        <v>2322</v>
      </c>
      <c r="E308" s="132" t="s">
        <v>2323</v>
      </c>
      <c r="F308" s="141" t="s">
        <v>2324</v>
      </c>
      <c r="G308" s="132" t="s">
        <v>2315</v>
      </c>
      <c r="H308" s="132" t="s">
        <v>1470</v>
      </c>
      <c r="I308" s="132" t="s">
        <v>596</v>
      </c>
      <c r="J308" s="132" t="s">
        <v>1470</v>
      </c>
      <c r="K308" s="132">
        <v>4.84</v>
      </c>
      <c r="L308" s="132" t="s">
        <v>2325</v>
      </c>
      <c r="M308" s="132" t="s">
        <v>2326</v>
      </c>
      <c r="N308" s="142" t="s">
        <v>86</v>
      </c>
    </row>
    <row r="309" spans="1:14">
      <c r="A309" s="141" t="s">
        <v>2327</v>
      </c>
      <c r="B309" s="132" t="s">
        <v>2328</v>
      </c>
      <c r="C309" s="297" t="s">
        <v>2329</v>
      </c>
      <c r="D309" s="142" t="s">
        <v>2330</v>
      </c>
      <c r="E309" s="279" t="s">
        <v>2331</v>
      </c>
      <c r="F309" s="141" t="s">
        <v>2332</v>
      </c>
      <c r="G309" s="132" t="s">
        <v>2333</v>
      </c>
      <c r="H309" s="132" t="s">
        <v>595</v>
      </c>
      <c r="I309" s="132" t="s">
        <v>596</v>
      </c>
      <c r="J309" s="132" t="s">
        <v>822</v>
      </c>
      <c r="K309" s="132">
        <v>4.13</v>
      </c>
      <c r="L309" s="132" t="s">
        <v>2334</v>
      </c>
      <c r="M309" s="132" t="s">
        <v>2335</v>
      </c>
      <c r="N309" s="142" t="s">
        <v>86</v>
      </c>
    </row>
    <row r="310" spans="1:14" ht="31.5">
      <c r="A310" s="141"/>
      <c r="B310" s="132"/>
      <c r="C310" s="297">
        <v>53486</v>
      </c>
      <c r="D310" s="142"/>
      <c r="E310" s="279" t="s">
        <v>2336</v>
      </c>
      <c r="F310" s="510" t="s">
        <v>2337</v>
      </c>
      <c r="G310" s="132" t="s">
        <v>2333</v>
      </c>
      <c r="H310" s="132" t="s">
        <v>595</v>
      </c>
      <c r="I310" s="132" t="s">
        <v>596</v>
      </c>
      <c r="J310" s="132" t="s">
        <v>1883</v>
      </c>
      <c r="K310" s="132">
        <v>5.9</v>
      </c>
      <c r="L310" s="132"/>
      <c r="M310" s="132"/>
      <c r="N310" s="142"/>
    </row>
    <row r="311" spans="1:14">
      <c r="A311" s="141" t="s">
        <v>2338</v>
      </c>
      <c r="B311" s="132" t="s">
        <v>2339</v>
      </c>
      <c r="C311" s="297"/>
      <c r="D311" s="142" t="s">
        <v>2340</v>
      </c>
      <c r="E311" s="132" t="s">
        <v>2341</v>
      </c>
      <c r="F311" s="141" t="s">
        <v>2342</v>
      </c>
      <c r="G311" s="132" t="s">
        <v>2343</v>
      </c>
      <c r="H311" s="132" t="s">
        <v>1175</v>
      </c>
      <c r="I311" s="132" t="s">
        <v>596</v>
      </c>
      <c r="J311" s="132" t="s">
        <v>1175</v>
      </c>
      <c r="K311" s="132" t="s">
        <v>86</v>
      </c>
      <c r="L311" s="132" t="s">
        <v>2344</v>
      </c>
      <c r="M311" s="132" t="s">
        <v>2345</v>
      </c>
      <c r="N311" s="142" t="s">
        <v>86</v>
      </c>
    </row>
    <row r="312" spans="1:14">
      <c r="A312" s="141" t="s">
        <v>2346</v>
      </c>
      <c r="B312" s="132" t="s">
        <v>2347</v>
      </c>
      <c r="C312" s="297" t="s">
        <v>2348</v>
      </c>
      <c r="D312" s="142" t="s">
        <v>2349</v>
      </c>
      <c r="E312" s="279" t="s">
        <v>2350</v>
      </c>
      <c r="F312" s="141" t="s">
        <v>2351</v>
      </c>
      <c r="G312" s="132" t="s">
        <v>2352</v>
      </c>
      <c r="H312" s="132" t="s">
        <v>595</v>
      </c>
      <c r="I312" s="132" t="s">
        <v>596</v>
      </c>
      <c r="J312" s="132" t="s">
        <v>766</v>
      </c>
      <c r="K312" s="132">
        <v>5.16</v>
      </c>
      <c r="L312" s="132" t="s">
        <v>2353</v>
      </c>
      <c r="M312" s="132" t="s">
        <v>2354</v>
      </c>
      <c r="N312" s="142" t="s">
        <v>86</v>
      </c>
    </row>
    <row r="313" spans="1:14">
      <c r="A313" s="141" t="s">
        <v>2355</v>
      </c>
      <c r="B313" s="132" t="s">
        <v>2356</v>
      </c>
      <c r="C313" s="297"/>
      <c r="D313" s="142" t="s">
        <v>2357</v>
      </c>
      <c r="E313" s="132" t="s">
        <v>2358</v>
      </c>
      <c r="F313" s="141" t="s">
        <v>2359</v>
      </c>
      <c r="G313" s="132" t="s">
        <v>2352</v>
      </c>
      <c r="H313" s="132" t="s">
        <v>595</v>
      </c>
      <c r="I313" s="132" t="s">
        <v>596</v>
      </c>
      <c r="J313" s="132" t="s">
        <v>712</v>
      </c>
      <c r="K313" s="132" t="s">
        <v>86</v>
      </c>
      <c r="L313" s="132" t="s">
        <v>2360</v>
      </c>
      <c r="M313" s="132" t="s">
        <v>2355</v>
      </c>
      <c r="N313" s="142" t="s">
        <v>86</v>
      </c>
    </row>
    <row r="314" spans="1:14">
      <c r="A314" s="141" t="s">
        <v>2361</v>
      </c>
      <c r="B314" s="132" t="s">
        <v>2362</v>
      </c>
      <c r="C314" s="297" t="s">
        <v>2363</v>
      </c>
      <c r="D314" s="142" t="s">
        <v>2364</v>
      </c>
      <c r="E314" s="132" t="s">
        <v>2365</v>
      </c>
      <c r="F314" s="141" t="s">
        <v>2366</v>
      </c>
      <c r="G314" s="132" t="s">
        <v>2367</v>
      </c>
      <c r="H314" s="132" t="s">
        <v>595</v>
      </c>
      <c r="I314" s="132" t="s">
        <v>596</v>
      </c>
      <c r="J314" s="132" t="s">
        <v>1090</v>
      </c>
      <c r="K314" s="132">
        <v>6.92</v>
      </c>
      <c r="L314" s="132" t="s">
        <v>2368</v>
      </c>
      <c r="M314" s="132" t="s">
        <v>2369</v>
      </c>
      <c r="N314" s="142" t="s">
        <v>86</v>
      </c>
    </row>
    <row r="315" spans="1:14">
      <c r="A315" s="141" t="s">
        <v>2370</v>
      </c>
      <c r="B315" s="132" t="s">
        <v>2371</v>
      </c>
      <c r="C315" s="297" t="s">
        <v>2372</v>
      </c>
      <c r="D315" s="142" t="s">
        <v>2373</v>
      </c>
      <c r="E315" s="279" t="s">
        <v>2374</v>
      </c>
      <c r="F315" s="141" t="s">
        <v>2375</v>
      </c>
      <c r="G315" s="132" t="s">
        <v>2376</v>
      </c>
      <c r="H315" s="132" t="s">
        <v>595</v>
      </c>
      <c r="I315" s="132" t="s">
        <v>596</v>
      </c>
      <c r="J315" s="132" t="s">
        <v>822</v>
      </c>
      <c r="K315" s="132">
        <v>4.01</v>
      </c>
      <c r="L315" s="132" t="s">
        <v>2377</v>
      </c>
      <c r="M315" s="132" t="s">
        <v>2378</v>
      </c>
      <c r="N315" s="142" t="s">
        <v>86</v>
      </c>
    </row>
    <row r="316" spans="1:14">
      <c r="A316" s="141" t="s">
        <v>2379</v>
      </c>
      <c r="B316" s="132" t="s">
        <v>2380</v>
      </c>
      <c r="C316" s="297"/>
      <c r="D316" s="142" t="s">
        <v>2381</v>
      </c>
      <c r="E316" s="132" t="s">
        <v>2382</v>
      </c>
      <c r="F316" s="141" t="s">
        <v>2383</v>
      </c>
      <c r="G316" s="132" t="s">
        <v>2384</v>
      </c>
      <c r="H316" s="132" t="s">
        <v>42</v>
      </c>
      <c r="I316" s="132" t="s">
        <v>596</v>
      </c>
      <c r="J316" s="132" t="s">
        <v>42</v>
      </c>
      <c r="K316" s="132">
        <v>19.54</v>
      </c>
      <c r="L316" s="132" t="s">
        <v>2385</v>
      </c>
      <c r="M316" s="132" t="s">
        <v>2386</v>
      </c>
      <c r="N316" s="142" t="s">
        <v>86</v>
      </c>
    </row>
    <row r="317" spans="1:14">
      <c r="A317" s="141" t="s">
        <v>2387</v>
      </c>
      <c r="B317" s="132" t="s">
        <v>2388</v>
      </c>
      <c r="C317" s="297"/>
      <c r="D317" s="142" t="s">
        <v>2389</v>
      </c>
      <c r="E317" s="132" t="s">
        <v>2390</v>
      </c>
      <c r="F317" s="141" t="s">
        <v>2391</v>
      </c>
      <c r="G317" s="132" t="s">
        <v>2392</v>
      </c>
      <c r="H317" s="132" t="s">
        <v>595</v>
      </c>
      <c r="I317" s="132" t="s">
        <v>596</v>
      </c>
      <c r="J317" s="132" t="s">
        <v>766</v>
      </c>
      <c r="K317" s="132" t="s">
        <v>86</v>
      </c>
      <c r="L317" s="132" t="s">
        <v>2393</v>
      </c>
      <c r="M317" s="132" t="s">
        <v>2394</v>
      </c>
      <c r="N317" s="142" t="s">
        <v>86</v>
      </c>
    </row>
    <row r="318" spans="1:14">
      <c r="A318" s="141" t="s">
        <v>2395</v>
      </c>
      <c r="B318" s="132" t="s">
        <v>2396</v>
      </c>
      <c r="C318" s="297" t="s">
        <v>2397</v>
      </c>
      <c r="D318" s="142" t="s">
        <v>2398</v>
      </c>
      <c r="E318" s="279" t="s">
        <v>2399</v>
      </c>
      <c r="F318" s="141" t="s">
        <v>2400</v>
      </c>
      <c r="G318" s="132" t="s">
        <v>2401</v>
      </c>
      <c r="H318" s="132" t="s">
        <v>595</v>
      </c>
      <c r="I318" s="132" t="s">
        <v>596</v>
      </c>
      <c r="J318" s="132" t="s">
        <v>822</v>
      </c>
      <c r="K318" s="132">
        <v>3.74</v>
      </c>
      <c r="L318" s="132" t="s">
        <v>2402</v>
      </c>
      <c r="M318" s="132" t="s">
        <v>2403</v>
      </c>
      <c r="N318" s="142" t="s">
        <v>86</v>
      </c>
    </row>
    <row r="319" spans="1:14" ht="31.5">
      <c r="A319" s="141"/>
      <c r="B319" s="132"/>
      <c r="C319" s="297"/>
      <c r="D319" s="142"/>
      <c r="E319" s="279" t="s">
        <v>2404</v>
      </c>
      <c r="F319" s="510" t="s">
        <v>2405</v>
      </c>
      <c r="G319" s="132" t="s">
        <v>2401</v>
      </c>
      <c r="H319" s="132" t="s">
        <v>595</v>
      </c>
      <c r="I319" s="132" t="s">
        <v>596</v>
      </c>
      <c r="J319" s="132" t="s">
        <v>822</v>
      </c>
      <c r="K319" s="132">
        <v>4.38</v>
      </c>
      <c r="L319" s="132"/>
      <c r="M319" s="132"/>
      <c r="N319" s="142"/>
    </row>
    <row r="320" spans="1:14" s="528" customFormat="1">
      <c r="A320" s="525" t="s">
        <v>2406</v>
      </c>
      <c r="B320" s="524" t="s">
        <v>2407</v>
      </c>
      <c r="C320" s="526">
        <v>54361</v>
      </c>
      <c r="D320" s="527" t="s">
        <v>2408</v>
      </c>
      <c r="E320" s="524" t="s">
        <v>2409</v>
      </c>
      <c r="F320" s="525" t="s">
        <v>2410</v>
      </c>
      <c r="G320" s="524" t="s">
        <v>2411</v>
      </c>
      <c r="H320" s="524" t="s">
        <v>695</v>
      </c>
      <c r="I320" s="524" t="s">
        <v>596</v>
      </c>
      <c r="J320" s="524" t="s">
        <v>68</v>
      </c>
      <c r="K320" s="524">
        <v>1.66</v>
      </c>
      <c r="L320" s="524" t="s">
        <v>2412</v>
      </c>
      <c r="M320" s="524" t="s">
        <v>2413</v>
      </c>
      <c r="N320" s="527" t="s">
        <v>86</v>
      </c>
    </row>
    <row r="321" spans="1:14">
      <c r="A321" s="525" t="s">
        <v>2414</v>
      </c>
      <c r="B321" s="524" t="s">
        <v>2415</v>
      </c>
      <c r="C321" s="526">
        <v>20222</v>
      </c>
      <c r="D321" s="527" t="s">
        <v>2416</v>
      </c>
      <c r="E321" s="524" t="s">
        <v>2417</v>
      </c>
      <c r="F321" s="141" t="s">
        <v>2418</v>
      </c>
      <c r="G321" s="132" t="s">
        <v>2419</v>
      </c>
      <c r="H321" s="132" t="s">
        <v>695</v>
      </c>
      <c r="I321" s="132" t="s">
        <v>596</v>
      </c>
      <c r="J321" s="132" t="s">
        <v>68</v>
      </c>
      <c r="K321" s="132">
        <v>1.71</v>
      </c>
      <c r="L321" s="132" t="s">
        <v>2420</v>
      </c>
      <c r="M321" s="132" t="s">
        <v>2421</v>
      </c>
      <c r="N321" s="142" t="s">
        <v>86</v>
      </c>
    </row>
    <row r="322" spans="1:14">
      <c r="A322" s="141" t="s">
        <v>2422</v>
      </c>
      <c r="B322" s="132" t="s">
        <v>2423</v>
      </c>
      <c r="C322" s="297"/>
      <c r="D322" s="142" t="s">
        <v>2424</v>
      </c>
      <c r="E322" s="132" t="s">
        <v>2425</v>
      </c>
      <c r="F322" s="141" t="s">
        <v>2426</v>
      </c>
      <c r="G322" s="132" t="s">
        <v>2427</v>
      </c>
      <c r="H322" s="132" t="s">
        <v>595</v>
      </c>
      <c r="I322" s="132" t="s">
        <v>596</v>
      </c>
      <c r="J322" s="132" t="s">
        <v>712</v>
      </c>
      <c r="K322" s="132">
        <v>6.44</v>
      </c>
      <c r="L322" s="132" t="s">
        <v>2428</v>
      </c>
      <c r="M322" s="132" t="s">
        <v>2422</v>
      </c>
      <c r="N322" s="142" t="s">
        <v>86</v>
      </c>
    </row>
    <row r="323" spans="1:14">
      <c r="A323" s="141" t="s">
        <v>2422</v>
      </c>
      <c r="B323" s="132" t="s">
        <v>2429</v>
      </c>
      <c r="C323" s="297" t="s">
        <v>2430</v>
      </c>
      <c r="D323" s="142" t="s">
        <v>2431</v>
      </c>
      <c r="E323" s="279" t="s">
        <v>2432</v>
      </c>
      <c r="F323" s="141" t="s">
        <v>2433</v>
      </c>
      <c r="G323" s="132" t="s">
        <v>2427</v>
      </c>
      <c r="H323" s="132" t="s">
        <v>595</v>
      </c>
      <c r="I323" s="132" t="s">
        <v>596</v>
      </c>
      <c r="J323" s="132" t="s">
        <v>766</v>
      </c>
      <c r="K323" s="132">
        <v>4.9800000000000004</v>
      </c>
      <c r="L323" s="132" t="s">
        <v>2434</v>
      </c>
      <c r="M323" s="132" t="s">
        <v>2435</v>
      </c>
      <c r="N323" s="142" t="s">
        <v>86</v>
      </c>
    </row>
    <row r="324" spans="1:14">
      <c r="A324" s="141" t="s">
        <v>2422</v>
      </c>
      <c r="B324" s="132" t="s">
        <v>2436</v>
      </c>
      <c r="C324" s="297">
        <v>52810</v>
      </c>
      <c r="D324" s="142" t="s">
        <v>2437</v>
      </c>
      <c r="E324" s="132" t="s">
        <v>2438</v>
      </c>
      <c r="F324" s="141" t="s">
        <v>2439</v>
      </c>
      <c r="G324" s="132" t="s">
        <v>2440</v>
      </c>
      <c r="H324" s="132" t="s">
        <v>1056</v>
      </c>
      <c r="I324" s="132" t="s">
        <v>596</v>
      </c>
      <c r="J324" s="132" t="s">
        <v>57</v>
      </c>
      <c r="K324" s="132">
        <v>6.44</v>
      </c>
      <c r="L324" s="132" t="s">
        <v>2441</v>
      </c>
      <c r="M324" s="132" t="s">
        <v>2442</v>
      </c>
      <c r="N324" s="142" t="s">
        <v>86</v>
      </c>
    </row>
    <row r="325" spans="1:14">
      <c r="A325" s="141" t="s">
        <v>2422</v>
      </c>
      <c r="B325" s="132" t="s">
        <v>2443</v>
      </c>
      <c r="C325" s="297" t="s">
        <v>2444</v>
      </c>
      <c r="D325" s="142" t="s">
        <v>2445</v>
      </c>
      <c r="E325" s="132" t="s">
        <v>2446</v>
      </c>
      <c r="F325" s="141" t="s">
        <v>2447</v>
      </c>
      <c r="G325" s="132" t="s">
        <v>2427</v>
      </c>
      <c r="H325" s="132" t="s">
        <v>595</v>
      </c>
      <c r="I325" s="132" t="s">
        <v>596</v>
      </c>
      <c r="J325" s="132" t="s">
        <v>822</v>
      </c>
      <c r="K325" s="132"/>
      <c r="L325" s="132" t="s">
        <v>2448</v>
      </c>
      <c r="M325" s="132" t="s">
        <v>2449</v>
      </c>
      <c r="N325" s="142" t="s">
        <v>86</v>
      </c>
    </row>
    <row r="326" spans="1:14" ht="31.5">
      <c r="A326" s="141" t="s">
        <v>2450</v>
      </c>
      <c r="B326" s="132" t="s">
        <v>2451</v>
      </c>
      <c r="C326" s="297" t="s">
        <v>2452</v>
      </c>
      <c r="D326" s="142" t="s">
        <v>2453</v>
      </c>
      <c r="E326" s="132" t="s">
        <v>2454</v>
      </c>
      <c r="F326" s="510" t="s">
        <v>2455</v>
      </c>
      <c r="G326" s="132" t="s">
        <v>2456</v>
      </c>
      <c r="H326" s="132" t="s">
        <v>1056</v>
      </c>
      <c r="I326" s="132" t="s">
        <v>596</v>
      </c>
      <c r="J326" s="132" t="s">
        <v>2457</v>
      </c>
      <c r="K326" s="132">
        <v>2.0499999999999998</v>
      </c>
      <c r="L326" s="132" t="s">
        <v>2458</v>
      </c>
      <c r="M326" s="132" t="s">
        <v>2459</v>
      </c>
      <c r="N326" s="142" t="s">
        <v>86</v>
      </c>
    </row>
    <row r="327" spans="1:14">
      <c r="A327" s="141" t="s">
        <v>2460</v>
      </c>
      <c r="B327" s="132" t="s">
        <v>2461</v>
      </c>
      <c r="C327" s="297" t="s">
        <v>2462</v>
      </c>
      <c r="D327" s="142" t="s">
        <v>2463</v>
      </c>
      <c r="E327" s="132">
        <v>7941029</v>
      </c>
      <c r="F327" s="141" t="s">
        <v>2464</v>
      </c>
      <c r="G327" s="132" t="s">
        <v>2465</v>
      </c>
      <c r="H327" s="132" t="s">
        <v>712</v>
      </c>
      <c r="I327" s="132" t="s">
        <v>596</v>
      </c>
      <c r="J327" s="132" t="s">
        <v>712</v>
      </c>
      <c r="K327" s="132" t="s">
        <v>86</v>
      </c>
      <c r="L327" s="132" t="s">
        <v>2466</v>
      </c>
      <c r="M327" s="132" t="s">
        <v>2467</v>
      </c>
      <c r="N327" s="142" t="s">
        <v>86</v>
      </c>
    </row>
    <row r="328" spans="1:14" s="528" customFormat="1">
      <c r="A328" s="525" t="s">
        <v>2468</v>
      </c>
      <c r="B328" s="524" t="s">
        <v>2469</v>
      </c>
      <c r="C328" s="526">
        <v>52835</v>
      </c>
      <c r="D328" s="527" t="s">
        <v>2470</v>
      </c>
      <c r="E328" s="524" t="s">
        <v>2471</v>
      </c>
      <c r="F328" s="525" t="s">
        <v>2472</v>
      </c>
      <c r="G328" s="524" t="s">
        <v>2473</v>
      </c>
      <c r="H328" s="524" t="s">
        <v>695</v>
      </c>
      <c r="I328" s="524" t="s">
        <v>596</v>
      </c>
      <c r="J328" s="524" t="s">
        <v>68</v>
      </c>
      <c r="K328" s="524">
        <v>1.76</v>
      </c>
      <c r="L328" s="524" t="s">
        <v>2474</v>
      </c>
      <c r="M328" s="524" t="s">
        <v>2475</v>
      </c>
      <c r="N328" s="527" t="s">
        <v>86</v>
      </c>
    </row>
    <row r="329" spans="1:14" s="528" customFormat="1">
      <c r="A329" s="525" t="s">
        <v>2476</v>
      </c>
      <c r="B329" s="524" t="s">
        <v>2477</v>
      </c>
      <c r="C329" s="526">
        <v>20808</v>
      </c>
      <c r="D329" s="527" t="s">
        <v>2478</v>
      </c>
      <c r="E329" s="524" t="s">
        <v>2479</v>
      </c>
      <c r="F329" s="525" t="s">
        <v>2480</v>
      </c>
      <c r="G329" s="524" t="s">
        <v>2481</v>
      </c>
      <c r="H329" s="524" t="s">
        <v>695</v>
      </c>
      <c r="I329" s="524" t="s">
        <v>596</v>
      </c>
      <c r="J329" s="524" t="s">
        <v>68</v>
      </c>
      <c r="K329" s="524">
        <v>1.66</v>
      </c>
      <c r="L329" s="524" t="s">
        <v>2482</v>
      </c>
      <c r="M329" s="524" t="s">
        <v>2483</v>
      </c>
      <c r="N329" s="527" t="s">
        <v>86</v>
      </c>
    </row>
    <row r="330" spans="1:14" s="528" customFormat="1">
      <c r="A330" s="525" t="s">
        <v>2484</v>
      </c>
      <c r="B330" s="524" t="s">
        <v>2485</v>
      </c>
      <c r="C330" s="526" t="s">
        <v>2486</v>
      </c>
      <c r="D330" s="527" t="s">
        <v>2487</v>
      </c>
      <c r="E330" s="524" t="s">
        <v>2488</v>
      </c>
      <c r="F330" s="525" t="s">
        <v>2489</v>
      </c>
      <c r="G330" s="524" t="s">
        <v>2490</v>
      </c>
      <c r="H330" s="524" t="s">
        <v>695</v>
      </c>
      <c r="I330" s="524" t="s">
        <v>596</v>
      </c>
      <c r="J330" s="524" t="s">
        <v>68</v>
      </c>
      <c r="K330" s="524">
        <v>1.73</v>
      </c>
      <c r="L330" s="524" t="s">
        <v>2491</v>
      </c>
      <c r="M330" s="524" t="s">
        <v>2492</v>
      </c>
      <c r="N330" s="527" t="s">
        <v>86</v>
      </c>
    </row>
    <row r="331" spans="1:14">
      <c r="A331" s="141" t="s">
        <v>2493</v>
      </c>
      <c r="B331" s="132"/>
      <c r="C331" s="297" t="s">
        <v>2494</v>
      </c>
      <c r="D331" s="142" t="s">
        <v>2495</v>
      </c>
      <c r="E331" s="132" t="s">
        <v>2496</v>
      </c>
      <c r="F331" s="141" t="s">
        <v>2497</v>
      </c>
      <c r="G331" s="132" t="s">
        <v>2498</v>
      </c>
      <c r="H331" s="132" t="s">
        <v>695</v>
      </c>
      <c r="I331" s="132" t="s">
        <v>596</v>
      </c>
      <c r="J331" s="132" t="s">
        <v>334</v>
      </c>
      <c r="K331" s="132">
        <v>4.91</v>
      </c>
      <c r="L331" s="132"/>
      <c r="M331" s="132"/>
      <c r="N331" s="142" t="s">
        <v>86</v>
      </c>
    </row>
    <row r="332" spans="1:14">
      <c r="A332" s="141" t="s">
        <v>2499</v>
      </c>
      <c r="B332" s="132"/>
      <c r="C332" s="297" t="s">
        <v>2500</v>
      </c>
      <c r="D332" s="142" t="s">
        <v>2501</v>
      </c>
      <c r="E332" s="132" t="s">
        <v>2502</v>
      </c>
      <c r="F332" s="141" t="s">
        <v>2503</v>
      </c>
      <c r="G332" s="132" t="s">
        <v>2504</v>
      </c>
      <c r="H332" s="132" t="s">
        <v>695</v>
      </c>
      <c r="I332" s="132" t="s">
        <v>596</v>
      </c>
      <c r="J332" s="132" t="s">
        <v>334</v>
      </c>
      <c r="K332" s="132">
        <v>4.91</v>
      </c>
      <c r="L332" s="132"/>
      <c r="M332" s="132"/>
      <c r="N332" s="142" t="s">
        <v>86</v>
      </c>
    </row>
    <row r="333" spans="1:14">
      <c r="A333" s="141" t="s">
        <v>2505</v>
      </c>
      <c r="B333" s="132"/>
      <c r="C333" s="297" t="s">
        <v>2506</v>
      </c>
      <c r="D333" s="142" t="s">
        <v>2507</v>
      </c>
      <c r="E333" s="132" t="s">
        <v>2508</v>
      </c>
      <c r="F333" s="141" t="s">
        <v>2509</v>
      </c>
      <c r="G333" s="132" t="s">
        <v>2510</v>
      </c>
      <c r="H333" s="132" t="s">
        <v>695</v>
      </c>
      <c r="I333" s="132" t="s">
        <v>596</v>
      </c>
      <c r="J333" s="132" t="s">
        <v>57</v>
      </c>
      <c r="K333" s="132">
        <v>4.5</v>
      </c>
      <c r="L333" s="132"/>
      <c r="M333" s="132"/>
      <c r="N333" s="142" t="s">
        <v>86</v>
      </c>
    </row>
    <row r="334" spans="1:14">
      <c r="A334" s="141" t="s">
        <v>2511</v>
      </c>
      <c r="B334" s="132"/>
      <c r="C334" s="297" t="s">
        <v>2512</v>
      </c>
      <c r="D334" s="142" t="s">
        <v>2513</v>
      </c>
      <c r="E334" s="132" t="s">
        <v>2514</v>
      </c>
      <c r="F334" s="141" t="s">
        <v>2515</v>
      </c>
      <c r="G334" s="132" t="s">
        <v>2516</v>
      </c>
      <c r="H334" s="132" t="s">
        <v>695</v>
      </c>
      <c r="I334" s="132" t="s">
        <v>596</v>
      </c>
      <c r="J334" s="132" t="s">
        <v>334</v>
      </c>
      <c r="K334" s="132">
        <v>4.91</v>
      </c>
      <c r="L334" s="132"/>
      <c r="M334" s="132"/>
      <c r="N334" s="142" t="s">
        <v>86</v>
      </c>
    </row>
    <row r="335" spans="1:14">
      <c r="A335" s="141" t="s">
        <v>2517</v>
      </c>
      <c r="B335" s="132"/>
      <c r="C335" s="297" t="s">
        <v>2518</v>
      </c>
      <c r="D335" s="142" t="s">
        <v>2519</v>
      </c>
      <c r="E335" s="132" t="s">
        <v>2520</v>
      </c>
      <c r="F335" s="141" t="s">
        <v>2521</v>
      </c>
      <c r="G335" s="132" t="s">
        <v>2522</v>
      </c>
      <c r="H335" s="132" t="s">
        <v>595</v>
      </c>
      <c r="I335" s="132" t="s">
        <v>596</v>
      </c>
      <c r="J335" s="132" t="s">
        <v>2523</v>
      </c>
      <c r="K335" s="132">
        <v>5.43</v>
      </c>
      <c r="L335" s="132"/>
      <c r="M335" s="132"/>
      <c r="N335" s="142" t="s">
        <v>86</v>
      </c>
    </row>
    <row r="336" spans="1:14">
      <c r="A336" s="141" t="s">
        <v>2524</v>
      </c>
      <c r="B336" s="132" t="s">
        <v>2525</v>
      </c>
      <c r="C336" s="297"/>
      <c r="D336" s="142" t="s">
        <v>2526</v>
      </c>
      <c r="E336" s="132" t="s">
        <v>2527</v>
      </c>
      <c r="F336" s="141" t="s">
        <v>2528</v>
      </c>
      <c r="G336" s="132" t="s">
        <v>2529</v>
      </c>
      <c r="H336" s="132" t="s">
        <v>57</v>
      </c>
      <c r="I336" s="132" t="s">
        <v>2530</v>
      </c>
      <c r="J336" s="132" t="s">
        <v>57</v>
      </c>
      <c r="K336" s="132" t="s">
        <v>86</v>
      </c>
      <c r="L336" s="132" t="s">
        <v>2531</v>
      </c>
      <c r="M336" s="132" t="s">
        <v>2524</v>
      </c>
      <c r="N336" s="142" t="s">
        <v>86</v>
      </c>
    </row>
    <row r="337" spans="1:14">
      <c r="A337" s="141" t="s">
        <v>2532</v>
      </c>
      <c r="B337" s="132"/>
      <c r="C337" s="297" t="s">
        <v>2533</v>
      </c>
      <c r="D337" s="142" t="s">
        <v>2534</v>
      </c>
      <c r="E337" s="132" t="s">
        <v>2535</v>
      </c>
      <c r="F337" s="141" t="s">
        <v>2536</v>
      </c>
      <c r="G337" s="132" t="s">
        <v>2537</v>
      </c>
      <c r="H337" s="132" t="s">
        <v>595</v>
      </c>
      <c r="I337" s="132" t="s">
        <v>596</v>
      </c>
      <c r="J337" s="132" t="s">
        <v>2523</v>
      </c>
      <c r="K337" s="132">
        <v>5.65</v>
      </c>
      <c r="L337" s="132"/>
      <c r="M337" s="132"/>
      <c r="N337" s="142" t="s">
        <v>86</v>
      </c>
    </row>
    <row r="338" spans="1:14">
      <c r="A338" s="141" t="s">
        <v>2538</v>
      </c>
      <c r="B338" s="132" t="s">
        <v>2539</v>
      </c>
      <c r="C338" s="297" t="s">
        <v>2540</v>
      </c>
      <c r="D338" s="142" t="s">
        <v>2541</v>
      </c>
      <c r="E338" s="132" t="s">
        <v>2542</v>
      </c>
      <c r="F338" s="141" t="s">
        <v>2543</v>
      </c>
      <c r="G338" s="132" t="s">
        <v>2544</v>
      </c>
      <c r="H338" s="132" t="s">
        <v>695</v>
      </c>
      <c r="I338" s="132" t="s">
        <v>596</v>
      </c>
      <c r="J338" s="132" t="s">
        <v>68</v>
      </c>
      <c r="K338" s="132">
        <v>5.7</v>
      </c>
      <c r="L338" s="132" t="s">
        <v>2545</v>
      </c>
      <c r="M338" s="132" t="s">
        <v>2546</v>
      </c>
      <c r="N338" s="142" t="s">
        <v>86</v>
      </c>
    </row>
    <row r="339" spans="1:14">
      <c r="A339" s="141" t="s">
        <v>2547</v>
      </c>
      <c r="B339" s="132" t="s">
        <v>2548</v>
      </c>
      <c r="C339" s="297"/>
      <c r="D339" s="142" t="s">
        <v>2549</v>
      </c>
      <c r="E339" s="132" t="s">
        <v>2550</v>
      </c>
      <c r="F339" s="141" t="s">
        <v>2551</v>
      </c>
      <c r="G339" s="132" t="s">
        <v>2552</v>
      </c>
      <c r="H339" s="132" t="s">
        <v>132</v>
      </c>
      <c r="I339" s="132" t="s">
        <v>596</v>
      </c>
      <c r="J339" s="132" t="s">
        <v>132</v>
      </c>
      <c r="K339" s="132">
        <v>4.6100000000000003</v>
      </c>
      <c r="L339" s="132" t="s">
        <v>2553</v>
      </c>
      <c r="M339" s="132" t="s">
        <v>2554</v>
      </c>
      <c r="N339" s="142" t="s">
        <v>86</v>
      </c>
    </row>
    <row r="340" spans="1:14">
      <c r="A340" s="141" t="s">
        <v>2547</v>
      </c>
      <c r="B340" s="132" t="s">
        <v>2555</v>
      </c>
      <c r="C340" s="297"/>
      <c r="D340" s="142" t="s">
        <v>2556</v>
      </c>
      <c r="E340" s="132" t="s">
        <v>2557</v>
      </c>
      <c r="F340" s="141" t="s">
        <v>2558</v>
      </c>
      <c r="G340" s="132" t="s">
        <v>2552</v>
      </c>
      <c r="H340" s="132" t="s">
        <v>68</v>
      </c>
      <c r="I340" s="132" t="s">
        <v>596</v>
      </c>
      <c r="J340" s="132" t="s">
        <v>68</v>
      </c>
      <c r="K340" s="132">
        <v>4.6100000000000003</v>
      </c>
      <c r="L340" s="132" t="s">
        <v>2559</v>
      </c>
      <c r="M340" s="132" t="s">
        <v>2560</v>
      </c>
      <c r="N340" s="142" t="s">
        <v>86</v>
      </c>
    </row>
    <row r="341" spans="1:14">
      <c r="A341" s="141" t="s">
        <v>2561</v>
      </c>
      <c r="B341" s="132" t="s">
        <v>2562</v>
      </c>
      <c r="C341" s="297"/>
      <c r="D341" s="142" t="s">
        <v>2563</v>
      </c>
      <c r="E341" s="132" t="s">
        <v>2564</v>
      </c>
      <c r="F341" s="141" t="s">
        <v>2565</v>
      </c>
      <c r="G341" s="132" t="s">
        <v>2566</v>
      </c>
      <c r="H341" s="132" t="s">
        <v>132</v>
      </c>
      <c r="I341" s="132" t="s">
        <v>596</v>
      </c>
      <c r="J341" s="132" t="s">
        <v>132</v>
      </c>
      <c r="K341" s="132" t="s">
        <v>86</v>
      </c>
      <c r="L341" s="132" t="s">
        <v>2567</v>
      </c>
      <c r="M341" s="132" t="s">
        <v>2568</v>
      </c>
      <c r="N341" s="142" t="s">
        <v>86</v>
      </c>
    </row>
    <row r="342" spans="1:14">
      <c r="A342" s="141" t="s">
        <v>2569</v>
      </c>
      <c r="B342" s="132" t="s">
        <v>2570</v>
      </c>
      <c r="C342" s="297" t="s">
        <v>2571</v>
      </c>
      <c r="D342" s="142" t="s">
        <v>2572</v>
      </c>
      <c r="E342" s="132" t="s">
        <v>2573</v>
      </c>
      <c r="F342" s="141" t="s">
        <v>2574</v>
      </c>
      <c r="G342" s="132" t="s">
        <v>2575</v>
      </c>
      <c r="H342" s="132" t="s">
        <v>2576</v>
      </c>
      <c r="I342" s="132" t="s">
        <v>596</v>
      </c>
      <c r="J342" s="132" t="s">
        <v>2576</v>
      </c>
      <c r="K342" s="132">
        <v>5.44</v>
      </c>
      <c r="L342" s="132" t="s">
        <v>2577</v>
      </c>
      <c r="M342" s="132" t="s">
        <v>2578</v>
      </c>
      <c r="N342" s="142" t="s">
        <v>86</v>
      </c>
    </row>
    <row r="343" spans="1:14">
      <c r="A343" s="141" t="s">
        <v>2579</v>
      </c>
      <c r="B343" s="132" t="s">
        <v>2580</v>
      </c>
      <c r="C343" s="297" t="s">
        <v>2581</v>
      </c>
      <c r="D343" s="142" t="s">
        <v>2582</v>
      </c>
      <c r="E343" s="132" t="s">
        <v>2583</v>
      </c>
      <c r="F343" s="141" t="s">
        <v>2584</v>
      </c>
      <c r="G343" s="132" t="s">
        <v>2585</v>
      </c>
      <c r="H343" s="132" t="s">
        <v>1505</v>
      </c>
      <c r="I343" s="132" t="s">
        <v>596</v>
      </c>
      <c r="J343" s="132" t="s">
        <v>1505</v>
      </c>
      <c r="K343" s="132">
        <v>5.44</v>
      </c>
      <c r="L343" s="132" t="s">
        <v>2586</v>
      </c>
      <c r="M343" s="132" t="s">
        <v>2587</v>
      </c>
      <c r="N343" s="142" t="s">
        <v>86</v>
      </c>
    </row>
    <row r="344" spans="1:14">
      <c r="A344" s="141" t="s">
        <v>2588</v>
      </c>
      <c r="B344" s="132" t="s">
        <v>2589</v>
      </c>
      <c r="C344" s="297" t="s">
        <v>2590</v>
      </c>
      <c r="D344" s="142" t="s">
        <v>2591</v>
      </c>
      <c r="E344" s="132" t="s">
        <v>2592</v>
      </c>
      <c r="F344" s="141" t="s">
        <v>2593</v>
      </c>
      <c r="G344" s="132" t="s">
        <v>2594</v>
      </c>
      <c r="H344" s="132" t="s">
        <v>2576</v>
      </c>
      <c r="I344" s="132" t="s">
        <v>596</v>
      </c>
      <c r="J344" s="132" t="s">
        <v>2576</v>
      </c>
      <c r="K344" s="132">
        <v>5.44</v>
      </c>
      <c r="L344" s="132" t="s">
        <v>2595</v>
      </c>
      <c r="M344" s="132" t="s">
        <v>2596</v>
      </c>
      <c r="N344" s="142" t="s">
        <v>86</v>
      </c>
    </row>
    <row r="345" spans="1:14">
      <c r="A345" s="141" t="s">
        <v>2597</v>
      </c>
      <c r="B345" s="132"/>
      <c r="C345" s="297">
        <v>53073</v>
      </c>
      <c r="D345" s="142" t="s">
        <v>2598</v>
      </c>
      <c r="E345" s="132" t="s">
        <v>2599</v>
      </c>
      <c r="F345" s="141" t="s">
        <v>2600</v>
      </c>
      <c r="G345" s="132" t="s">
        <v>2601</v>
      </c>
      <c r="H345" s="132" t="s">
        <v>595</v>
      </c>
      <c r="I345" s="132" t="s">
        <v>596</v>
      </c>
      <c r="J345" s="132" t="s">
        <v>2602</v>
      </c>
      <c r="K345" s="132">
        <v>5.66</v>
      </c>
      <c r="L345" s="132" t="s">
        <v>2603</v>
      </c>
      <c r="M345" s="132" t="s">
        <v>2604</v>
      </c>
      <c r="N345" s="142" t="s">
        <v>86</v>
      </c>
    </row>
    <row r="346" spans="1:14">
      <c r="A346" s="141" t="s">
        <v>2605</v>
      </c>
      <c r="B346" s="132" t="s">
        <v>2606</v>
      </c>
      <c r="C346" s="297"/>
      <c r="D346" s="142" t="s">
        <v>2607</v>
      </c>
      <c r="E346" s="132" t="s">
        <v>2608</v>
      </c>
      <c r="F346" s="141" t="s">
        <v>2609</v>
      </c>
      <c r="G346" s="132" t="s">
        <v>2610</v>
      </c>
      <c r="H346" s="132" t="s">
        <v>2611</v>
      </c>
      <c r="I346" s="132" t="s">
        <v>596</v>
      </c>
      <c r="J346" s="132" t="s">
        <v>2611</v>
      </c>
      <c r="K346" s="132">
        <v>1.52</v>
      </c>
      <c r="L346" s="132" t="s">
        <v>2612</v>
      </c>
      <c r="M346" s="132" t="s">
        <v>2605</v>
      </c>
      <c r="N346" s="142" t="s">
        <v>86</v>
      </c>
    </row>
    <row r="347" spans="1:14">
      <c r="A347" s="141" t="s">
        <v>2613</v>
      </c>
      <c r="B347" s="132"/>
      <c r="C347" s="297"/>
      <c r="D347" s="142" t="s">
        <v>2614</v>
      </c>
      <c r="E347" s="132" t="s">
        <v>2615</v>
      </c>
      <c r="F347" s="141" t="s">
        <v>2616</v>
      </c>
      <c r="G347" s="132" t="s">
        <v>2617</v>
      </c>
      <c r="H347" s="132" t="s">
        <v>929</v>
      </c>
      <c r="I347" s="132" t="s">
        <v>596</v>
      </c>
      <c r="J347" s="132" t="s">
        <v>1098</v>
      </c>
      <c r="K347" s="132">
        <v>31.98</v>
      </c>
      <c r="L347" s="132"/>
      <c r="M347" s="132"/>
      <c r="N347" s="142" t="s">
        <v>86</v>
      </c>
    </row>
    <row r="348" spans="1:14">
      <c r="A348" s="141" t="s">
        <v>51</v>
      </c>
      <c r="B348" s="132" t="s">
        <v>2618</v>
      </c>
      <c r="C348" s="297"/>
      <c r="D348" s="142" t="s">
        <v>2619</v>
      </c>
      <c r="E348" s="132" t="s">
        <v>2620</v>
      </c>
      <c r="F348" s="141" t="s">
        <v>2621</v>
      </c>
      <c r="G348" s="132" t="s">
        <v>2622</v>
      </c>
      <c r="H348" s="132" t="s">
        <v>57</v>
      </c>
      <c r="I348" s="132" t="s">
        <v>2623</v>
      </c>
      <c r="J348" s="132" t="s">
        <v>57</v>
      </c>
      <c r="K348" s="132" t="s">
        <v>86</v>
      </c>
      <c r="L348" s="132" t="s">
        <v>2624</v>
      </c>
      <c r="M348" s="132" t="s">
        <v>2625</v>
      </c>
      <c r="N348" s="142" t="s">
        <v>86</v>
      </c>
    </row>
    <row r="349" spans="1:14">
      <c r="A349" s="141" t="s">
        <v>59</v>
      </c>
      <c r="B349" s="132" t="s">
        <v>2626</v>
      </c>
      <c r="C349" s="297"/>
      <c r="D349" s="142" t="s">
        <v>2627</v>
      </c>
      <c r="E349" s="132" t="s">
        <v>2628</v>
      </c>
      <c r="F349" s="141" t="s">
        <v>2629</v>
      </c>
      <c r="G349" s="132" t="s">
        <v>2630</v>
      </c>
      <c r="H349" s="132" t="s">
        <v>57</v>
      </c>
      <c r="I349" s="132" t="s">
        <v>2631</v>
      </c>
      <c r="J349" s="132" t="s">
        <v>57</v>
      </c>
      <c r="K349" s="132" t="s">
        <v>86</v>
      </c>
      <c r="L349" s="132" t="s">
        <v>2632</v>
      </c>
      <c r="M349" s="132" t="s">
        <v>2633</v>
      </c>
      <c r="N349" s="142" t="s">
        <v>86</v>
      </c>
    </row>
    <row r="350" spans="1:14">
      <c r="A350" s="141" t="s">
        <v>59</v>
      </c>
      <c r="B350" s="132" t="s">
        <v>2634</v>
      </c>
      <c r="C350" s="297"/>
      <c r="D350" s="142" t="s">
        <v>2635</v>
      </c>
      <c r="E350" s="132" t="s">
        <v>2636</v>
      </c>
      <c r="F350" s="141" t="s">
        <v>2637</v>
      </c>
      <c r="G350" s="132" t="s">
        <v>2630</v>
      </c>
      <c r="H350" s="132" t="s">
        <v>50</v>
      </c>
      <c r="I350" s="132" t="s">
        <v>2631</v>
      </c>
      <c r="J350" s="132" t="s">
        <v>50</v>
      </c>
      <c r="K350" s="132" t="s">
        <v>86</v>
      </c>
      <c r="L350" s="132" t="s">
        <v>2638</v>
      </c>
      <c r="M350" s="132" t="s">
        <v>2639</v>
      </c>
      <c r="N350" s="142" t="s">
        <v>86</v>
      </c>
    </row>
    <row r="351" spans="1:14">
      <c r="A351" s="141" t="s">
        <v>2640</v>
      </c>
      <c r="B351" s="132" t="s">
        <v>2641</v>
      </c>
      <c r="C351" s="297"/>
      <c r="D351" s="142" t="s">
        <v>2642</v>
      </c>
      <c r="E351" s="132" t="s">
        <v>2643</v>
      </c>
      <c r="F351" s="141" t="s">
        <v>2644</v>
      </c>
      <c r="G351" s="132" t="s">
        <v>2645</v>
      </c>
      <c r="H351" s="132" t="s">
        <v>68</v>
      </c>
      <c r="I351" s="132" t="s">
        <v>596</v>
      </c>
      <c r="J351" s="132" t="s">
        <v>68</v>
      </c>
      <c r="K351" s="132">
        <v>0</v>
      </c>
      <c r="L351" s="132" t="s">
        <v>2646</v>
      </c>
      <c r="M351" s="132" t="s">
        <v>2647</v>
      </c>
      <c r="N351" s="142" t="s">
        <v>86</v>
      </c>
    </row>
    <row r="352" spans="1:14">
      <c r="A352" s="141" t="s">
        <v>2648</v>
      </c>
      <c r="B352" s="132" t="s">
        <v>2649</v>
      </c>
      <c r="C352" s="297"/>
      <c r="D352" s="142" t="s">
        <v>2650</v>
      </c>
      <c r="E352" s="132" t="s">
        <v>2651</v>
      </c>
      <c r="F352" s="141" t="s">
        <v>596</v>
      </c>
      <c r="G352" s="132" t="s">
        <v>1595</v>
      </c>
      <c r="H352" s="132" t="s">
        <v>172</v>
      </c>
      <c r="I352" s="132" t="s">
        <v>596</v>
      </c>
      <c r="J352" s="132" t="s">
        <v>172</v>
      </c>
      <c r="K352" s="132" t="s">
        <v>86</v>
      </c>
      <c r="L352" s="132" t="s">
        <v>2652</v>
      </c>
      <c r="M352" s="132" t="s">
        <v>2648</v>
      </c>
      <c r="N352" s="142" t="s">
        <v>86</v>
      </c>
    </row>
    <row r="353" spans="1:14">
      <c r="A353" s="141" t="s">
        <v>2653</v>
      </c>
      <c r="B353" s="132" t="s">
        <v>2654</v>
      </c>
      <c r="C353" s="297"/>
      <c r="D353" s="142" t="s">
        <v>2655</v>
      </c>
      <c r="E353" s="132" t="s">
        <v>2656</v>
      </c>
      <c r="F353" s="141" t="s">
        <v>1905</v>
      </c>
      <c r="G353" s="132" t="s">
        <v>1906</v>
      </c>
      <c r="H353" s="132" t="s">
        <v>822</v>
      </c>
      <c r="I353" s="132" t="s">
        <v>596</v>
      </c>
      <c r="J353" s="132" t="s">
        <v>822</v>
      </c>
      <c r="K353" s="132" t="s">
        <v>86</v>
      </c>
      <c r="L353" s="132" t="s">
        <v>2657</v>
      </c>
      <c r="M353" s="132" t="s">
        <v>2658</v>
      </c>
      <c r="N353" s="142" t="s">
        <v>86</v>
      </c>
    </row>
    <row r="354" spans="1:14">
      <c r="A354" s="141" t="s">
        <v>2659</v>
      </c>
      <c r="B354" s="132" t="s">
        <v>2660</v>
      </c>
      <c r="C354" s="297"/>
      <c r="D354" s="142" t="s">
        <v>2661</v>
      </c>
      <c r="E354" s="132" t="s">
        <v>2662</v>
      </c>
      <c r="F354" s="141" t="s">
        <v>2663</v>
      </c>
      <c r="G354" s="132" t="s">
        <v>2664</v>
      </c>
      <c r="H354" s="132" t="s">
        <v>101</v>
      </c>
      <c r="I354" s="132" t="s">
        <v>2665</v>
      </c>
      <c r="J354" s="132" t="s">
        <v>101</v>
      </c>
      <c r="K354" s="132" t="s">
        <v>86</v>
      </c>
      <c r="L354" s="132" t="s">
        <v>2666</v>
      </c>
      <c r="M354" s="132" t="s">
        <v>2659</v>
      </c>
      <c r="N354" s="142" t="s">
        <v>86</v>
      </c>
    </row>
    <row r="355" spans="1:14">
      <c r="A355" s="141" t="s">
        <v>2667</v>
      </c>
      <c r="B355" s="132" t="s">
        <v>2668</v>
      </c>
      <c r="C355" s="297"/>
      <c r="D355" s="142" t="s">
        <v>2669</v>
      </c>
      <c r="E355" s="132" t="s">
        <v>2670</v>
      </c>
      <c r="F355" s="141" t="s">
        <v>596</v>
      </c>
      <c r="G355" s="132" t="s">
        <v>1595</v>
      </c>
      <c r="H355" s="132" t="s">
        <v>2671</v>
      </c>
      <c r="I355" s="132" t="s">
        <v>596</v>
      </c>
      <c r="J355" s="132" t="s">
        <v>2671</v>
      </c>
      <c r="K355" s="132" t="s">
        <v>86</v>
      </c>
      <c r="L355" s="132" t="s">
        <v>2672</v>
      </c>
      <c r="M355" s="132" t="s">
        <v>2667</v>
      </c>
      <c r="N355" s="142" t="s">
        <v>86</v>
      </c>
    </row>
    <row r="356" spans="1:14">
      <c r="A356" s="141" t="s">
        <v>2673</v>
      </c>
      <c r="B356" s="132" t="s">
        <v>2674</v>
      </c>
      <c r="C356" s="297">
        <v>54006</v>
      </c>
      <c r="D356" s="142" t="s">
        <v>2675</v>
      </c>
      <c r="E356" s="132" t="s">
        <v>2676</v>
      </c>
      <c r="F356" s="141" t="s">
        <v>2677</v>
      </c>
      <c r="G356" s="132" t="s">
        <v>2678</v>
      </c>
      <c r="H356" s="132" t="s">
        <v>695</v>
      </c>
      <c r="I356" s="132" t="s">
        <v>2679</v>
      </c>
      <c r="J356" s="132" t="s">
        <v>68</v>
      </c>
      <c r="K356" s="132">
        <v>4.3600000000000003</v>
      </c>
      <c r="L356" s="132" t="s">
        <v>2680</v>
      </c>
      <c r="M356" s="132" t="s">
        <v>2673</v>
      </c>
      <c r="N356" s="142" t="s">
        <v>86</v>
      </c>
    </row>
    <row r="357" spans="1:14">
      <c r="A357" s="141">
        <v>806</v>
      </c>
      <c r="B357" s="132"/>
      <c r="C357" s="297">
        <v>54007</v>
      </c>
      <c r="D357" s="142"/>
      <c r="E357" s="132" t="s">
        <v>2681</v>
      </c>
      <c r="F357" s="141" t="s">
        <v>2682</v>
      </c>
      <c r="G357" s="132" t="s">
        <v>2678</v>
      </c>
      <c r="H357" s="132" t="s">
        <v>695</v>
      </c>
      <c r="I357" s="132" t="s">
        <v>2679</v>
      </c>
      <c r="J357" s="132" t="s">
        <v>42</v>
      </c>
      <c r="K357" s="132">
        <v>6.28</v>
      </c>
      <c r="L357" s="132"/>
      <c r="M357" s="132"/>
      <c r="N357" s="142"/>
    </row>
    <row r="358" spans="1:14">
      <c r="A358" s="141" t="s">
        <v>2683</v>
      </c>
      <c r="B358" s="132" t="s">
        <v>2684</v>
      </c>
      <c r="C358" s="297">
        <v>53953</v>
      </c>
      <c r="D358" s="142" t="s">
        <v>2685</v>
      </c>
      <c r="E358" s="132" t="s">
        <v>2686</v>
      </c>
      <c r="F358" s="141" t="s">
        <v>2687</v>
      </c>
      <c r="G358" s="132" t="s">
        <v>2688</v>
      </c>
      <c r="H358" s="132" t="s">
        <v>695</v>
      </c>
      <c r="I358" s="132" t="s">
        <v>596</v>
      </c>
      <c r="J358" s="132" t="s">
        <v>2689</v>
      </c>
      <c r="K358" s="132">
        <v>1.73</v>
      </c>
      <c r="L358" s="132" t="s">
        <v>2690</v>
      </c>
      <c r="M358" s="132" t="s">
        <v>2683</v>
      </c>
      <c r="N358" s="142" t="s">
        <v>86</v>
      </c>
    </row>
    <row r="359" spans="1:14">
      <c r="A359" s="141" t="s">
        <v>2691</v>
      </c>
      <c r="B359" s="132" t="s">
        <v>2692</v>
      </c>
      <c r="C359" s="297">
        <v>53371</v>
      </c>
      <c r="D359" s="142" t="s">
        <v>2693</v>
      </c>
      <c r="E359" s="132" t="s">
        <v>2694</v>
      </c>
      <c r="F359" s="141" t="s">
        <v>2695</v>
      </c>
      <c r="G359" s="132" t="s">
        <v>2696</v>
      </c>
      <c r="H359" s="132" t="s">
        <v>695</v>
      </c>
      <c r="I359" s="132" t="s">
        <v>596</v>
      </c>
      <c r="J359" s="132" t="s">
        <v>783</v>
      </c>
      <c r="K359" s="132">
        <v>1.73</v>
      </c>
      <c r="L359" s="132" t="s">
        <v>2697</v>
      </c>
      <c r="M359" s="132" t="s">
        <v>2691</v>
      </c>
      <c r="N359" s="142" t="s">
        <v>86</v>
      </c>
    </row>
    <row r="360" spans="1:14">
      <c r="A360" s="141" t="s">
        <v>2698</v>
      </c>
      <c r="B360" s="132" t="s">
        <v>2699</v>
      </c>
      <c r="C360" s="297"/>
      <c r="D360" s="142" t="s">
        <v>2700</v>
      </c>
      <c r="E360" s="132" t="s">
        <v>2701</v>
      </c>
      <c r="F360" s="141" t="s">
        <v>2702</v>
      </c>
      <c r="G360" s="132" t="s">
        <v>2703</v>
      </c>
      <c r="H360" s="132" t="s">
        <v>40</v>
      </c>
      <c r="I360" s="132" t="s">
        <v>2704</v>
      </c>
      <c r="J360" s="132" t="s">
        <v>42</v>
      </c>
      <c r="K360" s="132" t="s">
        <v>86</v>
      </c>
      <c r="L360" s="132" t="s">
        <v>2705</v>
      </c>
      <c r="M360" s="132" t="s">
        <v>2698</v>
      </c>
      <c r="N360" s="142" t="s">
        <v>86</v>
      </c>
    </row>
    <row r="361" spans="1:14">
      <c r="A361" s="141" t="s">
        <v>2706</v>
      </c>
      <c r="B361" s="132" t="s">
        <v>2707</v>
      </c>
      <c r="C361" s="297" t="s">
        <v>2708</v>
      </c>
      <c r="D361" s="142" t="s">
        <v>2709</v>
      </c>
      <c r="E361" s="132" t="s">
        <v>2710</v>
      </c>
      <c r="F361" s="141" t="s">
        <v>2711</v>
      </c>
      <c r="G361" s="132" t="s">
        <v>2712</v>
      </c>
      <c r="H361" s="132" t="s">
        <v>695</v>
      </c>
      <c r="I361" s="132" t="s">
        <v>596</v>
      </c>
      <c r="J361" s="132" t="s">
        <v>132</v>
      </c>
      <c r="K361" s="132">
        <v>1.73</v>
      </c>
      <c r="L361" s="132" t="s">
        <v>2713</v>
      </c>
      <c r="M361" s="132" t="s">
        <v>2706</v>
      </c>
      <c r="N361" s="142" t="s">
        <v>86</v>
      </c>
    </row>
    <row r="362" spans="1:14">
      <c r="A362" s="141" t="s">
        <v>2714</v>
      </c>
      <c r="B362" s="132" t="s">
        <v>2715</v>
      </c>
      <c r="C362" s="297">
        <v>53952</v>
      </c>
      <c r="D362" s="142" t="s">
        <v>2716</v>
      </c>
      <c r="E362" s="132" t="s">
        <v>2717</v>
      </c>
      <c r="F362" s="141" t="s">
        <v>2718</v>
      </c>
      <c r="G362" s="132" t="s">
        <v>2719</v>
      </c>
      <c r="H362" s="132" t="s">
        <v>695</v>
      </c>
      <c r="I362" s="132" t="s">
        <v>596</v>
      </c>
      <c r="J362" s="132" t="s">
        <v>132</v>
      </c>
      <c r="K362" s="132">
        <v>1.73</v>
      </c>
      <c r="L362" s="132" t="s">
        <v>2720</v>
      </c>
      <c r="M362" s="132" t="s">
        <v>2714</v>
      </c>
      <c r="N362" s="142" t="s">
        <v>86</v>
      </c>
    </row>
    <row r="363" spans="1:14">
      <c r="A363" s="141" t="s">
        <v>2721</v>
      </c>
      <c r="B363" s="132" t="s">
        <v>2722</v>
      </c>
      <c r="C363" s="297" t="s">
        <v>2723</v>
      </c>
      <c r="D363" s="142" t="s">
        <v>2724</v>
      </c>
      <c r="E363" s="132" t="s">
        <v>2725</v>
      </c>
      <c r="F363" s="141" t="s">
        <v>2726</v>
      </c>
      <c r="G363" s="132" t="s">
        <v>2727</v>
      </c>
      <c r="H363" s="132" t="s">
        <v>40</v>
      </c>
      <c r="I363" s="132" t="s">
        <v>2728</v>
      </c>
      <c r="J363" s="132" t="s">
        <v>101</v>
      </c>
      <c r="K363" s="132">
        <v>9.6999999999999993</v>
      </c>
      <c r="L363" s="132" t="s">
        <v>2729</v>
      </c>
      <c r="M363" s="132" t="s">
        <v>2721</v>
      </c>
      <c r="N363" s="142" t="s">
        <v>86</v>
      </c>
    </row>
    <row r="364" spans="1:14">
      <c r="A364" s="141" t="s">
        <v>2730</v>
      </c>
      <c r="B364" s="132" t="s">
        <v>2731</v>
      </c>
      <c r="C364" s="297"/>
      <c r="D364" s="142" t="s">
        <v>2732</v>
      </c>
      <c r="E364" s="132" t="s">
        <v>2733</v>
      </c>
      <c r="F364" s="141" t="s">
        <v>2734</v>
      </c>
      <c r="G364" s="132" t="s">
        <v>1519</v>
      </c>
      <c r="H364" s="132" t="s">
        <v>40</v>
      </c>
      <c r="I364" s="132" t="s">
        <v>1520</v>
      </c>
      <c r="J364" s="132" t="s">
        <v>42</v>
      </c>
      <c r="K364" s="132" t="s">
        <v>86</v>
      </c>
      <c r="L364" s="132" t="s">
        <v>2735</v>
      </c>
      <c r="M364" s="132" t="s">
        <v>2730</v>
      </c>
      <c r="N364" s="142" t="s">
        <v>86</v>
      </c>
    </row>
    <row r="365" spans="1:14">
      <c r="A365" s="141" t="s">
        <v>2736</v>
      </c>
      <c r="B365" s="132" t="s">
        <v>2737</v>
      </c>
      <c r="C365" s="297"/>
      <c r="D365" s="142" t="s">
        <v>2738</v>
      </c>
      <c r="E365" s="132" t="s">
        <v>2739</v>
      </c>
      <c r="F365" s="141" t="s">
        <v>2740</v>
      </c>
      <c r="G365" s="132" t="s">
        <v>2741</v>
      </c>
      <c r="H365" s="132" t="s">
        <v>172</v>
      </c>
      <c r="I365" s="132" t="s">
        <v>2742</v>
      </c>
      <c r="J365" s="132" t="s">
        <v>172</v>
      </c>
      <c r="K365" s="132" t="s">
        <v>86</v>
      </c>
      <c r="L365" s="132" t="s">
        <v>2743</v>
      </c>
      <c r="M365" s="132" t="s">
        <v>2736</v>
      </c>
      <c r="N365" s="142" t="s">
        <v>86</v>
      </c>
    </row>
    <row r="366" spans="1:14">
      <c r="A366" s="141" t="s">
        <v>2744</v>
      </c>
      <c r="B366" s="132" t="s">
        <v>2745</v>
      </c>
      <c r="C366" s="297"/>
      <c r="D366" s="142" t="s">
        <v>2746</v>
      </c>
      <c r="E366" s="132" t="s">
        <v>2747</v>
      </c>
      <c r="F366" s="141" t="s">
        <v>2748</v>
      </c>
      <c r="G366" s="132" t="s">
        <v>2749</v>
      </c>
      <c r="H366" s="132" t="s">
        <v>101</v>
      </c>
      <c r="I366" s="132" t="s">
        <v>2750</v>
      </c>
      <c r="J366" s="132" t="s">
        <v>101</v>
      </c>
      <c r="K366" s="132" t="s">
        <v>86</v>
      </c>
      <c r="L366" s="132" t="s">
        <v>2751</v>
      </c>
      <c r="M366" s="132" t="s">
        <v>2744</v>
      </c>
      <c r="N366" s="142" t="s">
        <v>86</v>
      </c>
    </row>
    <row r="367" spans="1:14">
      <c r="A367" s="141" t="s">
        <v>2752</v>
      </c>
      <c r="B367" s="132" t="s">
        <v>2753</v>
      </c>
      <c r="C367" s="297"/>
      <c r="D367" s="142" t="s">
        <v>2754</v>
      </c>
      <c r="E367" s="132" t="s">
        <v>2755</v>
      </c>
      <c r="F367" s="141" t="s">
        <v>2756</v>
      </c>
      <c r="G367" s="132" t="s">
        <v>2757</v>
      </c>
      <c r="H367" s="132" t="s">
        <v>57</v>
      </c>
      <c r="I367" s="132" t="s">
        <v>2758</v>
      </c>
      <c r="J367" s="132" t="s">
        <v>57</v>
      </c>
      <c r="K367" s="132" t="s">
        <v>86</v>
      </c>
      <c r="L367" s="132" t="s">
        <v>2759</v>
      </c>
      <c r="M367" s="132" t="s">
        <v>2752</v>
      </c>
      <c r="N367" s="142" t="s">
        <v>86</v>
      </c>
    </row>
    <row r="368" spans="1:14">
      <c r="A368" s="141" t="s">
        <v>2760</v>
      </c>
      <c r="B368" s="132" t="s">
        <v>2761</v>
      </c>
      <c r="C368" s="297"/>
      <c r="D368" s="142" t="s">
        <v>2762</v>
      </c>
      <c r="E368" s="132" t="s">
        <v>2763</v>
      </c>
      <c r="F368" s="141" t="s">
        <v>2764</v>
      </c>
      <c r="G368" s="132" t="s">
        <v>2765</v>
      </c>
      <c r="H368" s="132" t="s">
        <v>172</v>
      </c>
      <c r="I368" s="132" t="s">
        <v>2766</v>
      </c>
      <c r="J368" s="132" t="s">
        <v>172</v>
      </c>
      <c r="K368" s="132" t="s">
        <v>86</v>
      </c>
      <c r="L368" s="132" t="s">
        <v>2767</v>
      </c>
      <c r="M368" s="132" t="s">
        <v>2760</v>
      </c>
      <c r="N368" s="142" t="s">
        <v>86</v>
      </c>
    </row>
    <row r="369" spans="1:14">
      <c r="A369" s="141" t="s">
        <v>2768</v>
      </c>
      <c r="B369" s="132" t="s">
        <v>2769</v>
      </c>
      <c r="C369" s="297"/>
      <c r="D369" s="142" t="s">
        <v>2770</v>
      </c>
      <c r="E369" s="132" t="s">
        <v>2771</v>
      </c>
      <c r="F369" s="141" t="s">
        <v>596</v>
      </c>
      <c r="G369" s="132" t="s">
        <v>1595</v>
      </c>
      <c r="H369" s="132" t="s">
        <v>151</v>
      </c>
      <c r="I369" s="132" t="s">
        <v>596</v>
      </c>
      <c r="J369" s="132" t="s">
        <v>151</v>
      </c>
      <c r="K369" s="132" t="s">
        <v>86</v>
      </c>
      <c r="L369" s="132" t="s">
        <v>2772</v>
      </c>
      <c r="M369" s="132" t="s">
        <v>2768</v>
      </c>
      <c r="N369" s="142" t="s">
        <v>86</v>
      </c>
    </row>
    <row r="370" spans="1:14">
      <c r="A370" s="141" t="s">
        <v>2773</v>
      </c>
      <c r="B370" s="132" t="s">
        <v>2774</v>
      </c>
      <c r="C370" s="297"/>
      <c r="D370" s="142" t="s">
        <v>2775</v>
      </c>
      <c r="E370" s="132" t="s">
        <v>2776</v>
      </c>
      <c r="F370" s="141" t="s">
        <v>596</v>
      </c>
      <c r="G370" s="132" t="s">
        <v>1595</v>
      </c>
      <c r="H370" s="132" t="s">
        <v>57</v>
      </c>
      <c r="I370" s="132" t="s">
        <v>596</v>
      </c>
      <c r="J370" s="132" t="s">
        <v>57</v>
      </c>
      <c r="K370" s="132" t="s">
        <v>86</v>
      </c>
      <c r="L370" s="132" t="s">
        <v>2777</v>
      </c>
      <c r="M370" s="132" t="s">
        <v>2773</v>
      </c>
      <c r="N370" s="142" t="s">
        <v>86</v>
      </c>
    </row>
    <row r="371" spans="1:14">
      <c r="A371" s="141" t="s">
        <v>2778</v>
      </c>
      <c r="B371" s="132" t="s">
        <v>2779</v>
      </c>
      <c r="C371" s="297"/>
      <c r="D371" s="142" t="s">
        <v>2780</v>
      </c>
      <c r="E371" s="132" t="s">
        <v>2781</v>
      </c>
      <c r="F371" s="141" t="s">
        <v>596</v>
      </c>
      <c r="G371" s="132" t="s">
        <v>1595</v>
      </c>
      <c r="H371" s="132" t="s">
        <v>57</v>
      </c>
      <c r="I371" s="132" t="s">
        <v>596</v>
      </c>
      <c r="J371" s="132" t="s">
        <v>57</v>
      </c>
      <c r="K371" s="132" t="s">
        <v>86</v>
      </c>
      <c r="L371" s="132" t="s">
        <v>2782</v>
      </c>
      <c r="M371" s="132" t="s">
        <v>2778</v>
      </c>
      <c r="N371" s="142" t="s">
        <v>86</v>
      </c>
    </row>
    <row r="372" spans="1:14">
      <c r="A372" s="141" t="s">
        <v>2783</v>
      </c>
      <c r="B372" s="132" t="s">
        <v>2784</v>
      </c>
      <c r="C372" s="297"/>
      <c r="D372" s="142" t="s">
        <v>2785</v>
      </c>
      <c r="E372" s="132" t="s">
        <v>2786</v>
      </c>
      <c r="F372" s="141" t="s">
        <v>596</v>
      </c>
      <c r="G372" s="132" t="s">
        <v>1595</v>
      </c>
      <c r="H372" s="132" t="s">
        <v>57</v>
      </c>
      <c r="I372" s="132" t="s">
        <v>596</v>
      </c>
      <c r="J372" s="132" t="s">
        <v>57</v>
      </c>
      <c r="K372" s="132" t="s">
        <v>86</v>
      </c>
      <c r="L372" s="132" t="s">
        <v>2787</v>
      </c>
      <c r="M372" s="132" t="s">
        <v>2783</v>
      </c>
      <c r="N372" s="142" t="s">
        <v>86</v>
      </c>
    </row>
    <row r="373" spans="1:14">
      <c r="A373" s="141" t="s">
        <v>2788</v>
      </c>
      <c r="B373" s="132" t="s">
        <v>2789</v>
      </c>
      <c r="C373" s="297"/>
      <c r="D373" s="142" t="s">
        <v>2790</v>
      </c>
      <c r="E373" s="132" t="s">
        <v>2791</v>
      </c>
      <c r="F373" s="141" t="s">
        <v>596</v>
      </c>
      <c r="G373" s="132" t="s">
        <v>1595</v>
      </c>
      <c r="H373" s="132" t="s">
        <v>151</v>
      </c>
      <c r="I373" s="132" t="s">
        <v>596</v>
      </c>
      <c r="J373" s="132" t="s">
        <v>151</v>
      </c>
      <c r="K373" s="132" t="s">
        <v>86</v>
      </c>
      <c r="L373" s="132" t="s">
        <v>2792</v>
      </c>
      <c r="M373" s="132" t="s">
        <v>2788</v>
      </c>
      <c r="N373" s="142" t="s">
        <v>86</v>
      </c>
    </row>
    <row r="374" spans="1:14">
      <c r="A374" s="141" t="s">
        <v>2793</v>
      </c>
      <c r="B374" s="132" t="s">
        <v>2794</v>
      </c>
      <c r="C374" s="297"/>
      <c r="D374" s="142" t="s">
        <v>2795</v>
      </c>
      <c r="E374" s="132" t="s">
        <v>2796</v>
      </c>
      <c r="F374" s="141" t="s">
        <v>596</v>
      </c>
      <c r="G374" s="132" t="s">
        <v>1595</v>
      </c>
      <c r="H374" s="132" t="s">
        <v>57</v>
      </c>
      <c r="I374" s="132" t="s">
        <v>596</v>
      </c>
      <c r="J374" s="132" t="s">
        <v>57</v>
      </c>
      <c r="K374" s="132" t="s">
        <v>86</v>
      </c>
      <c r="L374" s="132" t="s">
        <v>2797</v>
      </c>
      <c r="M374" s="132" t="s">
        <v>2793</v>
      </c>
      <c r="N374" s="142" t="s">
        <v>86</v>
      </c>
    </row>
    <row r="375" spans="1:14">
      <c r="A375" s="141" t="s">
        <v>2798</v>
      </c>
      <c r="B375" s="132" t="s">
        <v>2799</v>
      </c>
      <c r="C375" s="297"/>
      <c r="D375" s="142" t="s">
        <v>2800</v>
      </c>
      <c r="E375" s="132" t="s">
        <v>2801</v>
      </c>
      <c r="F375" s="141" t="s">
        <v>596</v>
      </c>
      <c r="G375" s="132" t="s">
        <v>1595</v>
      </c>
      <c r="H375" s="132" t="s">
        <v>2274</v>
      </c>
      <c r="I375" s="132" t="s">
        <v>596</v>
      </c>
      <c r="J375" s="132" t="s">
        <v>2274</v>
      </c>
      <c r="K375" s="132" t="s">
        <v>86</v>
      </c>
      <c r="L375" s="132" t="s">
        <v>2802</v>
      </c>
      <c r="M375" s="132" t="s">
        <v>2798</v>
      </c>
      <c r="N375" s="142" t="s">
        <v>86</v>
      </c>
    </row>
    <row r="376" spans="1:14">
      <c r="A376" s="141" t="s">
        <v>2803</v>
      </c>
      <c r="B376" s="132" t="s">
        <v>2804</v>
      </c>
      <c r="C376" s="297"/>
      <c r="D376" s="142" t="s">
        <v>2805</v>
      </c>
      <c r="E376" s="132" t="s">
        <v>2806</v>
      </c>
      <c r="F376" s="141" t="s">
        <v>596</v>
      </c>
      <c r="G376" s="132" t="s">
        <v>1595</v>
      </c>
      <c r="H376" s="132" t="s">
        <v>57</v>
      </c>
      <c r="I376" s="132" t="s">
        <v>596</v>
      </c>
      <c r="J376" s="132" t="s">
        <v>57</v>
      </c>
      <c r="K376" s="132" t="s">
        <v>86</v>
      </c>
      <c r="L376" s="132" t="s">
        <v>2807</v>
      </c>
      <c r="M376" s="132" t="s">
        <v>2803</v>
      </c>
      <c r="N376" s="142" t="s">
        <v>86</v>
      </c>
    </row>
    <row r="377" spans="1:14">
      <c r="A377" s="141" t="s">
        <v>2808</v>
      </c>
      <c r="B377" s="132" t="s">
        <v>2809</v>
      </c>
      <c r="C377" s="297"/>
      <c r="D377" s="142" t="s">
        <v>2810</v>
      </c>
      <c r="E377" s="132" t="s">
        <v>2811</v>
      </c>
      <c r="F377" s="141" t="s">
        <v>596</v>
      </c>
      <c r="G377" s="132" t="s">
        <v>1595</v>
      </c>
      <c r="H377" s="132" t="s">
        <v>151</v>
      </c>
      <c r="I377" s="132" t="s">
        <v>596</v>
      </c>
      <c r="J377" s="132" t="s">
        <v>151</v>
      </c>
      <c r="K377" s="132" t="s">
        <v>86</v>
      </c>
      <c r="L377" s="132" t="s">
        <v>2812</v>
      </c>
      <c r="M377" s="132" t="s">
        <v>2808</v>
      </c>
      <c r="N377" s="142" t="s">
        <v>86</v>
      </c>
    </row>
    <row r="378" spans="1:14">
      <c r="A378" s="141" t="s">
        <v>2813</v>
      </c>
      <c r="B378" s="132" t="s">
        <v>2814</v>
      </c>
      <c r="C378" s="297"/>
      <c r="D378" s="142" t="s">
        <v>2815</v>
      </c>
      <c r="E378" s="132" t="s">
        <v>2816</v>
      </c>
      <c r="F378" s="141" t="s">
        <v>596</v>
      </c>
      <c r="G378" s="132" t="s">
        <v>1595</v>
      </c>
      <c r="H378" s="132" t="s">
        <v>57</v>
      </c>
      <c r="I378" s="132" t="s">
        <v>596</v>
      </c>
      <c r="J378" s="132" t="s">
        <v>57</v>
      </c>
      <c r="K378" s="132" t="s">
        <v>86</v>
      </c>
      <c r="L378" s="132" t="s">
        <v>2817</v>
      </c>
      <c r="M378" s="132" t="s">
        <v>2813</v>
      </c>
      <c r="N378" s="142" t="s">
        <v>86</v>
      </c>
    </row>
    <row r="379" spans="1:14">
      <c r="A379" s="141" t="s">
        <v>2818</v>
      </c>
      <c r="B379" s="132" t="s">
        <v>2819</v>
      </c>
      <c r="C379" s="297"/>
      <c r="D379" s="142" t="s">
        <v>2820</v>
      </c>
      <c r="E379" s="132" t="s">
        <v>2821</v>
      </c>
      <c r="F379" s="141" t="s">
        <v>596</v>
      </c>
      <c r="G379" s="132" t="s">
        <v>1595</v>
      </c>
      <c r="H379" s="132" t="s">
        <v>57</v>
      </c>
      <c r="I379" s="132" t="s">
        <v>596</v>
      </c>
      <c r="J379" s="132" t="s">
        <v>57</v>
      </c>
      <c r="K379" s="132" t="s">
        <v>86</v>
      </c>
      <c r="L379" s="132" t="s">
        <v>2822</v>
      </c>
      <c r="M379" s="132" t="s">
        <v>2818</v>
      </c>
      <c r="N379" s="142" t="s">
        <v>86</v>
      </c>
    </row>
    <row r="380" spans="1:14">
      <c r="A380" s="141" t="s">
        <v>2823</v>
      </c>
      <c r="B380" s="132" t="s">
        <v>2824</v>
      </c>
      <c r="C380" s="297"/>
      <c r="D380" s="142" t="s">
        <v>2825</v>
      </c>
      <c r="E380" s="132" t="s">
        <v>2826</v>
      </c>
      <c r="F380" s="141" t="s">
        <v>596</v>
      </c>
      <c r="G380" s="132" t="s">
        <v>1595</v>
      </c>
      <c r="H380" s="132" t="s">
        <v>57</v>
      </c>
      <c r="I380" s="132" t="s">
        <v>596</v>
      </c>
      <c r="J380" s="132" t="s">
        <v>57</v>
      </c>
      <c r="K380" s="132" t="s">
        <v>86</v>
      </c>
      <c r="L380" s="132" t="s">
        <v>2827</v>
      </c>
      <c r="M380" s="132" t="s">
        <v>2823</v>
      </c>
      <c r="N380" s="142" t="s">
        <v>86</v>
      </c>
    </row>
    <row r="381" spans="1:14">
      <c r="A381" s="141" t="s">
        <v>2828</v>
      </c>
      <c r="B381" s="132" t="s">
        <v>2829</v>
      </c>
      <c r="C381" s="297"/>
      <c r="D381" s="142" t="s">
        <v>2830</v>
      </c>
      <c r="E381" s="132" t="s">
        <v>2831</v>
      </c>
      <c r="F381" s="141" t="s">
        <v>596</v>
      </c>
      <c r="G381" s="132" t="s">
        <v>1595</v>
      </c>
      <c r="H381" s="132" t="s">
        <v>57</v>
      </c>
      <c r="I381" s="132" t="s">
        <v>596</v>
      </c>
      <c r="J381" s="132" t="s">
        <v>57</v>
      </c>
      <c r="K381" s="132" t="s">
        <v>86</v>
      </c>
      <c r="L381" s="132" t="s">
        <v>2832</v>
      </c>
      <c r="M381" s="132" t="s">
        <v>2828</v>
      </c>
      <c r="N381" s="142" t="s">
        <v>86</v>
      </c>
    </row>
    <row r="382" spans="1:14">
      <c r="A382" s="141" t="s">
        <v>2833</v>
      </c>
      <c r="B382" s="132" t="s">
        <v>2834</v>
      </c>
      <c r="C382" s="297">
        <v>53507</v>
      </c>
      <c r="D382" s="142" t="s">
        <v>2835</v>
      </c>
      <c r="E382" s="132" t="s">
        <v>2836</v>
      </c>
      <c r="F382" s="141" t="s">
        <v>2837</v>
      </c>
      <c r="G382" s="132" t="s">
        <v>2838</v>
      </c>
      <c r="H382" s="132" t="s">
        <v>695</v>
      </c>
      <c r="I382" s="132" t="s">
        <v>596</v>
      </c>
      <c r="J382" s="132" t="s">
        <v>2839</v>
      </c>
      <c r="K382" s="132">
        <v>1.45</v>
      </c>
      <c r="L382" s="132" t="s">
        <v>2840</v>
      </c>
      <c r="M382" s="132" t="s">
        <v>2833</v>
      </c>
      <c r="N382" s="142" t="s">
        <v>86</v>
      </c>
    </row>
    <row r="383" spans="1:14">
      <c r="A383" s="141" t="s">
        <v>2841</v>
      </c>
      <c r="B383" s="132" t="s">
        <v>2842</v>
      </c>
      <c r="C383" s="297" t="s">
        <v>2843</v>
      </c>
      <c r="D383" s="142" t="s">
        <v>2844</v>
      </c>
      <c r="E383" s="132" t="s">
        <v>2845</v>
      </c>
      <c r="F383" s="141" t="s">
        <v>2846</v>
      </c>
      <c r="G383" s="132" t="s">
        <v>2847</v>
      </c>
      <c r="H383" s="132" t="s">
        <v>40</v>
      </c>
      <c r="I383" s="132" t="s">
        <v>1693</v>
      </c>
      <c r="J383" s="132" t="s">
        <v>1175</v>
      </c>
      <c r="K383" s="132">
        <v>13.63</v>
      </c>
      <c r="L383" s="132" t="s">
        <v>2848</v>
      </c>
      <c r="M383" s="132" t="s">
        <v>2841</v>
      </c>
      <c r="N383" s="142" t="s">
        <v>86</v>
      </c>
    </row>
    <row r="384" spans="1:14">
      <c r="A384" s="141" t="s">
        <v>2849</v>
      </c>
      <c r="B384" s="132" t="s">
        <v>2850</v>
      </c>
      <c r="C384" s="297"/>
      <c r="D384" s="142" t="s">
        <v>2851</v>
      </c>
      <c r="E384" s="132" t="s">
        <v>2852</v>
      </c>
      <c r="F384" s="141" t="s">
        <v>2853</v>
      </c>
      <c r="G384" s="132" t="s">
        <v>2854</v>
      </c>
      <c r="H384" s="132" t="s">
        <v>101</v>
      </c>
      <c r="I384" s="132" t="s">
        <v>596</v>
      </c>
      <c r="J384" s="132" t="s">
        <v>101</v>
      </c>
      <c r="K384" s="132" t="s">
        <v>86</v>
      </c>
      <c r="L384" s="132" t="s">
        <v>2855</v>
      </c>
      <c r="M384" s="132" t="s">
        <v>2849</v>
      </c>
      <c r="N384" s="142" t="s">
        <v>86</v>
      </c>
    </row>
    <row r="385" spans="1:14">
      <c r="A385" s="141" t="s">
        <v>2856</v>
      </c>
      <c r="B385" s="132" t="s">
        <v>2857</v>
      </c>
      <c r="C385" s="297"/>
      <c r="D385" s="142" t="s">
        <v>2858</v>
      </c>
      <c r="E385" s="132" t="s">
        <v>2859</v>
      </c>
      <c r="F385" s="141" t="s">
        <v>2860</v>
      </c>
      <c r="G385" s="132" t="s">
        <v>2861</v>
      </c>
      <c r="H385" s="132" t="s">
        <v>595</v>
      </c>
      <c r="I385" s="132" t="s">
        <v>596</v>
      </c>
      <c r="J385" s="132" t="s">
        <v>2862</v>
      </c>
      <c r="K385" s="132">
        <v>6.35</v>
      </c>
      <c r="L385" s="132" t="s">
        <v>2863</v>
      </c>
      <c r="M385" s="132" t="s">
        <v>2856</v>
      </c>
      <c r="N385" s="142" t="s">
        <v>86</v>
      </c>
    </row>
    <row r="386" spans="1:14">
      <c r="A386" s="141" t="s">
        <v>2864</v>
      </c>
      <c r="B386" s="132" t="s">
        <v>2865</v>
      </c>
      <c r="C386" s="297"/>
      <c r="D386" s="142" t="s">
        <v>2866</v>
      </c>
      <c r="E386" s="132" t="s">
        <v>2867</v>
      </c>
      <c r="F386" s="141" t="s">
        <v>2868</v>
      </c>
      <c r="G386" s="132" t="s">
        <v>2869</v>
      </c>
      <c r="H386" s="132" t="s">
        <v>595</v>
      </c>
      <c r="I386" s="132" t="s">
        <v>596</v>
      </c>
      <c r="J386" s="132" t="s">
        <v>597</v>
      </c>
      <c r="K386" s="132">
        <v>6.07</v>
      </c>
      <c r="L386" s="132" t="s">
        <v>2870</v>
      </c>
      <c r="M386" s="132" t="s">
        <v>2864</v>
      </c>
      <c r="N386" s="142" t="s">
        <v>86</v>
      </c>
    </row>
    <row r="387" spans="1:14">
      <c r="A387" s="141" t="s">
        <v>2871</v>
      </c>
      <c r="B387" s="132" t="s">
        <v>2872</v>
      </c>
      <c r="C387" s="297" t="s">
        <v>2873</v>
      </c>
      <c r="D387" s="142" t="s">
        <v>2874</v>
      </c>
      <c r="E387" s="132" t="s">
        <v>2875</v>
      </c>
      <c r="F387" s="141" t="s">
        <v>2876</v>
      </c>
      <c r="G387" s="132" t="s">
        <v>2877</v>
      </c>
      <c r="H387" s="132" t="s">
        <v>595</v>
      </c>
      <c r="I387" s="132" t="s">
        <v>596</v>
      </c>
      <c r="J387" s="132" t="s">
        <v>2878</v>
      </c>
      <c r="K387" s="132">
        <v>6.04</v>
      </c>
      <c r="L387" s="132" t="s">
        <v>2879</v>
      </c>
      <c r="M387" s="132" t="s">
        <v>2658</v>
      </c>
      <c r="N387" s="142" t="s">
        <v>86</v>
      </c>
    </row>
    <row r="388" spans="1:14">
      <c r="A388" s="141" t="s">
        <v>2880</v>
      </c>
      <c r="B388" s="132" t="s">
        <v>2881</v>
      </c>
      <c r="C388" s="297">
        <v>53370</v>
      </c>
      <c r="D388" s="142" t="s">
        <v>2882</v>
      </c>
      <c r="E388" s="132" t="s">
        <v>2883</v>
      </c>
      <c r="F388" s="141" t="s">
        <v>2884</v>
      </c>
      <c r="G388" s="132" t="s">
        <v>2885</v>
      </c>
      <c r="H388" s="132" t="s">
        <v>695</v>
      </c>
      <c r="I388" s="132" t="s">
        <v>596</v>
      </c>
      <c r="J388" s="132" t="s">
        <v>2886</v>
      </c>
      <c r="K388" s="132">
        <v>1.72</v>
      </c>
      <c r="L388" s="132" t="s">
        <v>2887</v>
      </c>
      <c r="M388" s="132" t="s">
        <v>2880</v>
      </c>
      <c r="N388" s="142" t="s">
        <v>86</v>
      </c>
    </row>
    <row r="389" spans="1:14">
      <c r="A389" s="141" t="s">
        <v>2888</v>
      </c>
      <c r="B389" s="132" t="s">
        <v>2889</v>
      </c>
      <c r="C389" s="297"/>
      <c r="D389" s="142" t="s">
        <v>2890</v>
      </c>
      <c r="E389" s="132" t="s">
        <v>2891</v>
      </c>
      <c r="F389" s="141" t="s">
        <v>2892</v>
      </c>
      <c r="G389" s="132" t="s">
        <v>2893</v>
      </c>
      <c r="H389" s="132" t="s">
        <v>172</v>
      </c>
      <c r="I389" s="132" t="s">
        <v>596</v>
      </c>
      <c r="J389" s="132" t="s">
        <v>172</v>
      </c>
      <c r="K389" s="132" t="s">
        <v>86</v>
      </c>
      <c r="L389" s="132" t="s">
        <v>2894</v>
      </c>
      <c r="M389" s="132" t="s">
        <v>2888</v>
      </c>
      <c r="N389" s="142" t="s">
        <v>86</v>
      </c>
    </row>
    <row r="390" spans="1:14">
      <c r="A390" s="141" t="s">
        <v>2888</v>
      </c>
      <c r="B390" s="132" t="s">
        <v>2895</v>
      </c>
      <c r="C390" s="297"/>
      <c r="D390" s="142" t="s">
        <v>2896</v>
      </c>
      <c r="E390" s="132" t="s">
        <v>2897</v>
      </c>
      <c r="F390" s="141" t="s">
        <v>2898</v>
      </c>
      <c r="G390" s="132" t="s">
        <v>2893</v>
      </c>
      <c r="H390" s="132" t="s">
        <v>42</v>
      </c>
      <c r="I390" s="132" t="s">
        <v>596</v>
      </c>
      <c r="J390" s="132" t="s">
        <v>42</v>
      </c>
      <c r="K390" s="132" t="s">
        <v>86</v>
      </c>
      <c r="L390" s="132" t="s">
        <v>2899</v>
      </c>
      <c r="M390" s="132" t="s">
        <v>2900</v>
      </c>
      <c r="N390" s="142" t="s">
        <v>86</v>
      </c>
    </row>
    <row r="391" spans="1:14">
      <c r="A391" s="141" t="s">
        <v>2901</v>
      </c>
      <c r="B391" s="132" t="s">
        <v>2902</v>
      </c>
      <c r="C391" s="297"/>
      <c r="D391" s="142" t="s">
        <v>2903</v>
      </c>
      <c r="E391" s="132" t="s">
        <v>2904</v>
      </c>
      <c r="F391" s="141" t="s">
        <v>2898</v>
      </c>
      <c r="G391" s="132" t="s">
        <v>2893</v>
      </c>
      <c r="H391" s="132" t="s">
        <v>42</v>
      </c>
      <c r="I391" s="132" t="s">
        <v>596</v>
      </c>
      <c r="J391" s="132" t="s">
        <v>42</v>
      </c>
      <c r="K391" s="132" t="s">
        <v>86</v>
      </c>
      <c r="L391" s="132" t="s">
        <v>2905</v>
      </c>
      <c r="M391" s="132" t="s">
        <v>2906</v>
      </c>
      <c r="N391" s="142" t="s">
        <v>86</v>
      </c>
    </row>
    <row r="392" spans="1:14">
      <c r="A392" s="141" t="s">
        <v>2901</v>
      </c>
      <c r="B392" s="132" t="s">
        <v>2907</v>
      </c>
      <c r="C392" s="297"/>
      <c r="D392" s="142" t="s">
        <v>2908</v>
      </c>
      <c r="E392" s="132" t="s">
        <v>2909</v>
      </c>
      <c r="F392" s="141" t="s">
        <v>2892</v>
      </c>
      <c r="G392" s="132" t="s">
        <v>2893</v>
      </c>
      <c r="H392" s="132" t="s">
        <v>172</v>
      </c>
      <c r="I392" s="132" t="s">
        <v>596</v>
      </c>
      <c r="J392" s="132" t="s">
        <v>172</v>
      </c>
      <c r="K392" s="132" t="s">
        <v>86</v>
      </c>
      <c r="L392" s="132" t="s">
        <v>2910</v>
      </c>
      <c r="M392" s="132" t="s">
        <v>2901</v>
      </c>
      <c r="N392" s="142" t="s">
        <v>86</v>
      </c>
    </row>
    <row r="393" spans="1:14">
      <c r="A393" s="141" t="s">
        <v>2911</v>
      </c>
      <c r="B393" s="132" t="s">
        <v>2912</v>
      </c>
      <c r="C393" s="297"/>
      <c r="D393" s="142" t="s">
        <v>2913</v>
      </c>
      <c r="E393" s="132" t="s">
        <v>2914</v>
      </c>
      <c r="F393" s="141" t="s">
        <v>2898</v>
      </c>
      <c r="G393" s="132" t="s">
        <v>2893</v>
      </c>
      <c r="H393" s="132" t="s">
        <v>42</v>
      </c>
      <c r="I393" s="132" t="s">
        <v>596</v>
      </c>
      <c r="J393" s="132" t="s">
        <v>42</v>
      </c>
      <c r="K393" s="132" t="s">
        <v>86</v>
      </c>
      <c r="L393" s="132" t="s">
        <v>2915</v>
      </c>
      <c r="M393" s="132" t="s">
        <v>1265</v>
      </c>
      <c r="N393" s="142" t="s">
        <v>86</v>
      </c>
    </row>
    <row r="394" spans="1:14">
      <c r="A394" s="141" t="s">
        <v>2911</v>
      </c>
      <c r="B394" s="132" t="s">
        <v>2916</v>
      </c>
      <c r="C394" s="297"/>
      <c r="D394" s="142" t="s">
        <v>2917</v>
      </c>
      <c r="E394" s="132" t="s">
        <v>2918</v>
      </c>
      <c r="F394" s="141" t="s">
        <v>2892</v>
      </c>
      <c r="G394" s="132" t="s">
        <v>2893</v>
      </c>
      <c r="H394" s="132" t="s">
        <v>172</v>
      </c>
      <c r="I394" s="132" t="s">
        <v>596</v>
      </c>
      <c r="J394" s="132" t="s">
        <v>172</v>
      </c>
      <c r="K394" s="132" t="s">
        <v>86</v>
      </c>
      <c r="L394" s="132" t="s">
        <v>2919</v>
      </c>
      <c r="M394" s="132" t="s">
        <v>2911</v>
      </c>
      <c r="N394" s="142" t="s">
        <v>86</v>
      </c>
    </row>
    <row r="395" spans="1:14">
      <c r="A395" s="141" t="s">
        <v>2920</v>
      </c>
      <c r="B395" s="132" t="s">
        <v>2921</v>
      </c>
      <c r="C395" s="297"/>
      <c r="D395" s="142" t="s">
        <v>2922</v>
      </c>
      <c r="E395" s="132" t="s">
        <v>2923</v>
      </c>
      <c r="F395" s="141" t="s">
        <v>2892</v>
      </c>
      <c r="G395" s="132" t="s">
        <v>2893</v>
      </c>
      <c r="H395" s="132" t="s">
        <v>172</v>
      </c>
      <c r="I395" s="132" t="s">
        <v>596</v>
      </c>
      <c r="J395" s="132" t="s">
        <v>172</v>
      </c>
      <c r="K395" s="132" t="s">
        <v>86</v>
      </c>
      <c r="L395" s="132" t="s">
        <v>2924</v>
      </c>
      <c r="M395" s="132" t="s">
        <v>2920</v>
      </c>
      <c r="N395" s="142" t="s">
        <v>86</v>
      </c>
    </row>
    <row r="396" spans="1:14">
      <c r="A396" s="141" t="s">
        <v>2920</v>
      </c>
      <c r="B396" s="132" t="s">
        <v>2925</v>
      </c>
      <c r="C396" s="297"/>
      <c r="D396" s="142" t="s">
        <v>2926</v>
      </c>
      <c r="E396" s="132" t="s">
        <v>2927</v>
      </c>
      <c r="F396" s="141" t="s">
        <v>2898</v>
      </c>
      <c r="G396" s="132" t="s">
        <v>2893</v>
      </c>
      <c r="H396" s="132" t="s">
        <v>42</v>
      </c>
      <c r="I396" s="132" t="s">
        <v>596</v>
      </c>
      <c r="J396" s="132" t="s">
        <v>42</v>
      </c>
      <c r="K396" s="132" t="s">
        <v>86</v>
      </c>
      <c r="L396" s="132" t="s">
        <v>2928</v>
      </c>
      <c r="M396" s="132" t="s">
        <v>2929</v>
      </c>
      <c r="N396" s="142" t="s">
        <v>86</v>
      </c>
    </row>
    <row r="397" spans="1:14">
      <c r="A397" s="141" t="s">
        <v>2930</v>
      </c>
      <c r="B397" s="132" t="s">
        <v>2931</v>
      </c>
      <c r="C397" s="297"/>
      <c r="D397" s="142" t="s">
        <v>2932</v>
      </c>
      <c r="E397" s="132" t="s">
        <v>2933</v>
      </c>
      <c r="F397" s="141" t="s">
        <v>2892</v>
      </c>
      <c r="G397" s="132" t="s">
        <v>2893</v>
      </c>
      <c r="H397" s="132" t="s">
        <v>172</v>
      </c>
      <c r="I397" s="132" t="s">
        <v>596</v>
      </c>
      <c r="J397" s="132" t="s">
        <v>172</v>
      </c>
      <c r="K397" s="132" t="s">
        <v>86</v>
      </c>
      <c r="L397" s="132" t="s">
        <v>2934</v>
      </c>
      <c r="M397" s="132" t="s">
        <v>2930</v>
      </c>
      <c r="N397" s="142" t="s">
        <v>86</v>
      </c>
    </row>
    <row r="398" spans="1:14">
      <c r="A398" s="141" t="s">
        <v>2930</v>
      </c>
      <c r="B398" s="132" t="s">
        <v>2935</v>
      </c>
      <c r="C398" s="297"/>
      <c r="D398" s="142" t="s">
        <v>2936</v>
      </c>
      <c r="E398" s="132" t="s">
        <v>2937</v>
      </c>
      <c r="F398" s="141" t="s">
        <v>2898</v>
      </c>
      <c r="G398" s="132" t="s">
        <v>2893</v>
      </c>
      <c r="H398" s="132" t="s">
        <v>42</v>
      </c>
      <c r="I398" s="132" t="s">
        <v>596</v>
      </c>
      <c r="J398" s="132" t="s">
        <v>42</v>
      </c>
      <c r="K398" s="132" t="s">
        <v>86</v>
      </c>
      <c r="L398" s="132" t="s">
        <v>2938</v>
      </c>
      <c r="M398" s="132" t="s">
        <v>2939</v>
      </c>
      <c r="N398" s="142" t="s">
        <v>86</v>
      </c>
    </row>
    <row r="399" spans="1:14">
      <c r="A399" s="141" t="s">
        <v>2940</v>
      </c>
      <c r="B399" s="132" t="s">
        <v>2941</v>
      </c>
      <c r="C399" s="297"/>
      <c r="D399" s="142" t="s">
        <v>2942</v>
      </c>
      <c r="E399" s="132" t="s">
        <v>2943</v>
      </c>
      <c r="F399" s="141" t="s">
        <v>2898</v>
      </c>
      <c r="G399" s="132" t="s">
        <v>2893</v>
      </c>
      <c r="H399" s="132" t="s">
        <v>42</v>
      </c>
      <c r="I399" s="132" t="s">
        <v>596</v>
      </c>
      <c r="J399" s="132" t="s">
        <v>42</v>
      </c>
      <c r="K399" s="132" t="s">
        <v>86</v>
      </c>
      <c r="L399" s="132" t="s">
        <v>2944</v>
      </c>
      <c r="M399" s="132" t="s">
        <v>2945</v>
      </c>
      <c r="N399" s="142" t="s">
        <v>86</v>
      </c>
    </row>
    <row r="400" spans="1:14">
      <c r="A400" s="141" t="s">
        <v>2940</v>
      </c>
      <c r="B400" s="132" t="s">
        <v>2946</v>
      </c>
      <c r="C400" s="297"/>
      <c r="D400" s="142" t="s">
        <v>2947</v>
      </c>
      <c r="E400" s="132" t="s">
        <v>2948</v>
      </c>
      <c r="F400" s="141" t="s">
        <v>2892</v>
      </c>
      <c r="G400" s="132" t="s">
        <v>2893</v>
      </c>
      <c r="H400" s="132" t="s">
        <v>172</v>
      </c>
      <c r="I400" s="132" t="s">
        <v>596</v>
      </c>
      <c r="J400" s="132" t="s">
        <v>172</v>
      </c>
      <c r="K400" s="132" t="s">
        <v>86</v>
      </c>
      <c r="L400" s="132" t="s">
        <v>2949</v>
      </c>
      <c r="M400" s="132" t="s">
        <v>2940</v>
      </c>
      <c r="N400" s="142" t="s">
        <v>86</v>
      </c>
    </row>
    <row r="401" spans="1:14">
      <c r="A401" s="141" t="s">
        <v>2950</v>
      </c>
      <c r="B401" s="132" t="s">
        <v>2951</v>
      </c>
      <c r="C401" s="297"/>
      <c r="D401" s="142" t="s">
        <v>2952</v>
      </c>
      <c r="E401" s="132" t="s">
        <v>2953</v>
      </c>
      <c r="F401" s="141" t="s">
        <v>2892</v>
      </c>
      <c r="G401" s="132" t="s">
        <v>2893</v>
      </c>
      <c r="H401" s="132" t="s">
        <v>172</v>
      </c>
      <c r="I401" s="132" t="s">
        <v>596</v>
      </c>
      <c r="J401" s="132" t="s">
        <v>172</v>
      </c>
      <c r="K401" s="132" t="s">
        <v>86</v>
      </c>
      <c r="L401" s="132" t="s">
        <v>2954</v>
      </c>
      <c r="M401" s="132" t="s">
        <v>2950</v>
      </c>
      <c r="N401" s="142" t="s">
        <v>86</v>
      </c>
    </row>
    <row r="402" spans="1:14">
      <c r="A402" s="141" t="s">
        <v>2950</v>
      </c>
      <c r="B402" s="132" t="s">
        <v>2955</v>
      </c>
      <c r="C402" s="297"/>
      <c r="D402" s="142" t="s">
        <v>2956</v>
      </c>
      <c r="E402" s="132" t="s">
        <v>2957</v>
      </c>
      <c r="F402" s="141" t="s">
        <v>2898</v>
      </c>
      <c r="G402" s="132" t="s">
        <v>2893</v>
      </c>
      <c r="H402" s="132" t="s">
        <v>42</v>
      </c>
      <c r="I402" s="132" t="s">
        <v>596</v>
      </c>
      <c r="J402" s="132" t="s">
        <v>42</v>
      </c>
      <c r="K402" s="132" t="s">
        <v>86</v>
      </c>
      <c r="L402" s="132" t="s">
        <v>2958</v>
      </c>
      <c r="M402" s="132" t="s">
        <v>2959</v>
      </c>
      <c r="N402" s="142" t="s">
        <v>86</v>
      </c>
    </row>
    <row r="403" spans="1:14" ht="31.5">
      <c r="A403" s="141" t="s">
        <v>2960</v>
      </c>
      <c r="B403" s="132" t="s">
        <v>2961</v>
      </c>
      <c r="C403" s="297">
        <v>54330</v>
      </c>
      <c r="D403" s="142" t="s">
        <v>2962</v>
      </c>
      <c r="E403" s="272" t="s">
        <v>2963</v>
      </c>
      <c r="F403" s="510" t="s">
        <v>2964</v>
      </c>
      <c r="G403" s="132" t="s">
        <v>2965</v>
      </c>
      <c r="H403" s="132" t="s">
        <v>929</v>
      </c>
      <c r="I403" s="132" t="s">
        <v>596</v>
      </c>
      <c r="J403" s="132" t="s">
        <v>172</v>
      </c>
      <c r="K403" s="132">
        <v>7.97</v>
      </c>
      <c r="L403" s="132" t="s">
        <v>2966</v>
      </c>
      <c r="M403" s="132" t="s">
        <v>2960</v>
      </c>
      <c r="N403" s="142" t="s">
        <v>86</v>
      </c>
    </row>
    <row r="404" spans="1:14" ht="31.5">
      <c r="A404" s="141" t="s">
        <v>2967</v>
      </c>
      <c r="B404" s="132" t="s">
        <v>2968</v>
      </c>
      <c r="C404" s="297">
        <v>54328</v>
      </c>
      <c r="D404" s="142" t="s">
        <v>2969</v>
      </c>
      <c r="E404" s="272" t="s">
        <v>2970</v>
      </c>
      <c r="F404" s="510" t="s">
        <v>2964</v>
      </c>
      <c r="G404" s="132" t="s">
        <v>2965</v>
      </c>
      <c r="H404" s="132" t="s">
        <v>929</v>
      </c>
      <c r="I404" s="132" t="s">
        <v>596</v>
      </c>
      <c r="J404" s="132" t="s">
        <v>172</v>
      </c>
      <c r="K404" s="132">
        <v>6.6</v>
      </c>
      <c r="L404" s="132" t="s">
        <v>2971</v>
      </c>
      <c r="M404" s="132" t="s">
        <v>2967</v>
      </c>
      <c r="N404" s="142" t="s">
        <v>86</v>
      </c>
    </row>
    <row r="405" spans="1:14" ht="31.5">
      <c r="A405" s="141" t="s">
        <v>2972</v>
      </c>
      <c r="B405" s="132" t="s">
        <v>2973</v>
      </c>
      <c r="C405" s="297"/>
      <c r="D405" s="142" t="s">
        <v>2974</v>
      </c>
      <c r="E405" s="272" t="s">
        <v>2975</v>
      </c>
      <c r="F405" s="510" t="s">
        <v>2964</v>
      </c>
      <c r="G405" s="132" t="s">
        <v>2965</v>
      </c>
      <c r="H405" s="132" t="s">
        <v>929</v>
      </c>
      <c r="I405" s="132" t="s">
        <v>596</v>
      </c>
      <c r="J405" s="132" t="s">
        <v>172</v>
      </c>
      <c r="K405" s="132">
        <v>6.6</v>
      </c>
      <c r="L405" s="132" t="s">
        <v>2976</v>
      </c>
      <c r="M405" s="132" t="s">
        <v>2972</v>
      </c>
      <c r="N405" s="142" t="s">
        <v>86</v>
      </c>
    </row>
    <row r="406" spans="1:14" ht="31.5">
      <c r="A406" s="141" t="s">
        <v>2977</v>
      </c>
      <c r="B406" s="132" t="s">
        <v>2978</v>
      </c>
      <c r="C406" s="297"/>
      <c r="D406" s="142" t="s">
        <v>2979</v>
      </c>
      <c r="E406" s="272" t="s">
        <v>2980</v>
      </c>
      <c r="F406" s="510" t="s">
        <v>2964</v>
      </c>
      <c r="G406" s="132" t="s">
        <v>2965</v>
      </c>
      <c r="H406" s="132" t="s">
        <v>929</v>
      </c>
      <c r="I406" s="132" t="s">
        <v>596</v>
      </c>
      <c r="J406" s="132" t="s">
        <v>172</v>
      </c>
      <c r="K406" s="132">
        <v>6.6</v>
      </c>
      <c r="L406" s="132" t="s">
        <v>2981</v>
      </c>
      <c r="M406" s="132" t="s">
        <v>2977</v>
      </c>
      <c r="N406" s="142" t="s">
        <v>86</v>
      </c>
    </row>
    <row r="407" spans="1:14">
      <c r="A407" s="141" t="s">
        <v>2982</v>
      </c>
      <c r="B407" s="132" t="s">
        <v>2983</v>
      </c>
      <c r="C407" s="297"/>
      <c r="D407" s="142" t="s">
        <v>2984</v>
      </c>
      <c r="E407" s="132" t="s">
        <v>2985</v>
      </c>
      <c r="F407" s="141" t="s">
        <v>2986</v>
      </c>
      <c r="G407" s="132" t="s">
        <v>2987</v>
      </c>
      <c r="H407" s="132" t="s">
        <v>172</v>
      </c>
      <c r="I407" s="132" t="s">
        <v>596</v>
      </c>
      <c r="J407" s="132" t="s">
        <v>172</v>
      </c>
      <c r="K407" s="132">
        <v>0</v>
      </c>
      <c r="L407" s="132" t="s">
        <v>2988</v>
      </c>
      <c r="M407" s="132" t="s">
        <v>2982</v>
      </c>
      <c r="N407" s="142" t="s">
        <v>86</v>
      </c>
    </row>
    <row r="408" spans="1:14">
      <c r="A408" s="141" t="s">
        <v>2989</v>
      </c>
      <c r="B408" s="132" t="s">
        <v>2990</v>
      </c>
      <c r="C408" s="297"/>
      <c r="D408" s="142" t="s">
        <v>2991</v>
      </c>
      <c r="E408" s="132" t="s">
        <v>2992</v>
      </c>
      <c r="F408" s="141" t="s">
        <v>2993</v>
      </c>
      <c r="G408" s="132" t="s">
        <v>2994</v>
      </c>
      <c r="H408" s="132" t="s">
        <v>172</v>
      </c>
      <c r="I408" s="132" t="s">
        <v>596</v>
      </c>
      <c r="J408" s="132" t="s">
        <v>172</v>
      </c>
      <c r="K408" s="132" t="s">
        <v>86</v>
      </c>
      <c r="L408" s="132" t="s">
        <v>2995</v>
      </c>
      <c r="M408" s="132" t="s">
        <v>2989</v>
      </c>
      <c r="N408" s="142" t="s">
        <v>86</v>
      </c>
    </row>
    <row r="409" spans="1:14" ht="31.5">
      <c r="A409" s="141" t="s">
        <v>2996</v>
      </c>
      <c r="B409" s="132" t="s">
        <v>2997</v>
      </c>
      <c r="C409" s="297">
        <v>54332</v>
      </c>
      <c r="D409" s="142" t="s">
        <v>2998</v>
      </c>
      <c r="E409" s="272" t="s">
        <v>2999</v>
      </c>
      <c r="F409" s="510" t="s">
        <v>2964</v>
      </c>
      <c r="G409" s="132" t="s">
        <v>2965</v>
      </c>
      <c r="H409" s="132" t="s">
        <v>929</v>
      </c>
      <c r="I409" s="132" t="s">
        <v>596</v>
      </c>
      <c r="J409" s="132" t="s">
        <v>172</v>
      </c>
      <c r="K409" s="132">
        <v>5.97</v>
      </c>
      <c r="L409" s="132" t="s">
        <v>3000</v>
      </c>
      <c r="M409" s="132" t="s">
        <v>2996</v>
      </c>
      <c r="N409" s="142" t="s">
        <v>86</v>
      </c>
    </row>
    <row r="410" spans="1:14">
      <c r="A410" s="141" t="s">
        <v>3001</v>
      </c>
      <c r="B410" s="132" t="s">
        <v>3002</v>
      </c>
      <c r="C410" s="297"/>
      <c r="D410" s="142" t="s">
        <v>3003</v>
      </c>
      <c r="E410" s="132" t="s">
        <v>3004</v>
      </c>
      <c r="F410" s="141" t="s">
        <v>3005</v>
      </c>
      <c r="G410" s="132" t="s">
        <v>3006</v>
      </c>
      <c r="H410" s="132" t="s">
        <v>172</v>
      </c>
      <c r="I410" s="132" t="s">
        <v>596</v>
      </c>
      <c r="J410" s="132" t="s">
        <v>172</v>
      </c>
      <c r="K410" s="132" t="s">
        <v>86</v>
      </c>
      <c r="L410" s="132" t="s">
        <v>3007</v>
      </c>
      <c r="M410" s="132" t="s">
        <v>3001</v>
      </c>
      <c r="N410" s="142" t="s">
        <v>86</v>
      </c>
    </row>
    <row r="411" spans="1:14">
      <c r="A411" s="141" t="s">
        <v>3008</v>
      </c>
      <c r="B411" s="132" t="s">
        <v>3009</v>
      </c>
      <c r="C411" s="297" t="s">
        <v>3010</v>
      </c>
      <c r="D411" s="142" t="s">
        <v>3011</v>
      </c>
      <c r="E411" s="132" t="s">
        <v>3012</v>
      </c>
      <c r="F411" s="141" t="s">
        <v>3013</v>
      </c>
      <c r="G411" s="132" t="s">
        <v>3014</v>
      </c>
      <c r="H411" s="132" t="s">
        <v>3015</v>
      </c>
      <c r="I411" s="132" t="s">
        <v>596</v>
      </c>
      <c r="J411" s="132" t="s">
        <v>3015</v>
      </c>
      <c r="K411" s="132" t="s">
        <v>86</v>
      </c>
      <c r="L411" s="132" t="s">
        <v>3016</v>
      </c>
      <c r="M411" s="132" t="s">
        <v>3008</v>
      </c>
      <c r="N411" s="142" t="s">
        <v>86</v>
      </c>
    </row>
    <row r="412" spans="1:14">
      <c r="A412" s="141" t="s">
        <v>3017</v>
      </c>
      <c r="B412" s="132" t="s">
        <v>3018</v>
      </c>
      <c r="C412" s="297"/>
      <c r="D412" s="142" t="s">
        <v>3019</v>
      </c>
      <c r="E412" s="132" t="s">
        <v>3020</v>
      </c>
      <c r="F412" s="141" t="s">
        <v>3021</v>
      </c>
      <c r="G412" s="132" t="s">
        <v>3022</v>
      </c>
      <c r="H412" s="132" t="s">
        <v>42</v>
      </c>
      <c r="I412" s="132" t="s">
        <v>596</v>
      </c>
      <c r="J412" s="132" t="s">
        <v>42</v>
      </c>
      <c r="K412" s="132" t="s">
        <v>86</v>
      </c>
      <c r="L412" s="132" t="s">
        <v>3023</v>
      </c>
      <c r="M412" s="132" t="s">
        <v>3024</v>
      </c>
      <c r="N412" s="142" t="s">
        <v>86</v>
      </c>
    </row>
    <row r="413" spans="1:14">
      <c r="A413" s="141" t="s">
        <v>3017</v>
      </c>
      <c r="B413" s="132" t="s">
        <v>3025</v>
      </c>
      <c r="C413" s="297"/>
      <c r="D413" s="142" t="s">
        <v>3026</v>
      </c>
      <c r="E413" s="132" t="s">
        <v>3027</v>
      </c>
      <c r="F413" s="141" t="s">
        <v>3028</v>
      </c>
      <c r="G413" s="132" t="s">
        <v>3022</v>
      </c>
      <c r="H413" s="132" t="s">
        <v>172</v>
      </c>
      <c r="I413" s="132" t="s">
        <v>596</v>
      </c>
      <c r="J413" s="132" t="s">
        <v>172</v>
      </c>
      <c r="K413" s="132" t="s">
        <v>86</v>
      </c>
      <c r="L413" s="132" t="s">
        <v>3029</v>
      </c>
      <c r="M413" s="132" t="s">
        <v>3017</v>
      </c>
      <c r="N413" s="142" t="s">
        <v>86</v>
      </c>
    </row>
    <row r="414" spans="1:14">
      <c r="A414" s="141" t="s">
        <v>3030</v>
      </c>
      <c r="B414" s="132" t="s">
        <v>3031</v>
      </c>
      <c r="C414" s="297"/>
      <c r="D414" s="142" t="s">
        <v>3032</v>
      </c>
      <c r="E414" s="132" t="s">
        <v>3033</v>
      </c>
      <c r="F414" s="141" t="s">
        <v>3034</v>
      </c>
      <c r="G414" s="132" t="s">
        <v>3035</v>
      </c>
      <c r="H414" s="132" t="s">
        <v>42</v>
      </c>
      <c r="I414" s="132" t="s">
        <v>596</v>
      </c>
      <c r="J414" s="132" t="s">
        <v>42</v>
      </c>
      <c r="K414" s="132" t="s">
        <v>86</v>
      </c>
      <c r="L414" s="132" t="s">
        <v>3036</v>
      </c>
      <c r="M414" s="132" t="s">
        <v>3037</v>
      </c>
      <c r="N414" s="142" t="s">
        <v>86</v>
      </c>
    </row>
    <row r="415" spans="1:14">
      <c r="A415" s="141" t="s">
        <v>3030</v>
      </c>
      <c r="B415" s="132" t="s">
        <v>3038</v>
      </c>
      <c r="C415" s="297"/>
      <c r="D415" s="142" t="s">
        <v>3039</v>
      </c>
      <c r="E415" s="132" t="s">
        <v>3040</v>
      </c>
      <c r="F415" s="141" t="s">
        <v>3041</v>
      </c>
      <c r="G415" s="132" t="s">
        <v>3035</v>
      </c>
      <c r="H415" s="132" t="s">
        <v>172</v>
      </c>
      <c r="I415" s="132" t="s">
        <v>596</v>
      </c>
      <c r="J415" s="132" t="s">
        <v>172</v>
      </c>
      <c r="K415" s="132" t="s">
        <v>86</v>
      </c>
      <c r="L415" s="132" t="s">
        <v>3042</v>
      </c>
      <c r="M415" s="132" t="s">
        <v>3030</v>
      </c>
      <c r="N415" s="142" t="s">
        <v>86</v>
      </c>
    </row>
    <row r="416" spans="1:14">
      <c r="A416" s="141" t="s">
        <v>3043</v>
      </c>
      <c r="B416" s="132" t="s">
        <v>3044</v>
      </c>
      <c r="C416" s="297"/>
      <c r="D416" s="142" t="s">
        <v>3045</v>
      </c>
      <c r="E416" s="132" t="s">
        <v>3046</v>
      </c>
      <c r="F416" s="141" t="s">
        <v>3047</v>
      </c>
      <c r="G416" s="132" t="s">
        <v>3048</v>
      </c>
      <c r="H416" s="132" t="s">
        <v>172</v>
      </c>
      <c r="I416" s="132" t="s">
        <v>596</v>
      </c>
      <c r="J416" s="132" t="s">
        <v>172</v>
      </c>
      <c r="K416" s="132" t="s">
        <v>86</v>
      </c>
      <c r="L416" s="132" t="s">
        <v>3049</v>
      </c>
      <c r="M416" s="132" t="s">
        <v>3043</v>
      </c>
      <c r="N416" s="142" t="s">
        <v>86</v>
      </c>
    </row>
    <row r="417" spans="1:14">
      <c r="A417" s="141" t="s">
        <v>3043</v>
      </c>
      <c r="B417" s="132" t="s">
        <v>3050</v>
      </c>
      <c r="C417" s="297"/>
      <c r="D417" s="142" t="s">
        <v>3051</v>
      </c>
      <c r="E417" s="132" t="s">
        <v>3052</v>
      </c>
      <c r="F417" s="141" t="s">
        <v>3053</v>
      </c>
      <c r="G417" s="132" t="s">
        <v>3048</v>
      </c>
      <c r="H417" s="132" t="s">
        <v>42</v>
      </c>
      <c r="I417" s="132" t="s">
        <v>596</v>
      </c>
      <c r="J417" s="132" t="s">
        <v>42</v>
      </c>
      <c r="K417" s="132" t="s">
        <v>86</v>
      </c>
      <c r="L417" s="132" t="s">
        <v>3054</v>
      </c>
      <c r="M417" s="132" t="s">
        <v>3055</v>
      </c>
      <c r="N417" s="142" t="s">
        <v>86</v>
      </c>
    </row>
    <row r="418" spans="1:14">
      <c r="A418" s="141" t="s">
        <v>3056</v>
      </c>
      <c r="B418" s="132" t="s">
        <v>3057</v>
      </c>
      <c r="C418" s="297"/>
      <c r="D418" s="142" t="s">
        <v>3058</v>
      </c>
      <c r="E418" s="132" t="s">
        <v>3059</v>
      </c>
      <c r="F418" s="141" t="s">
        <v>3060</v>
      </c>
      <c r="G418" s="132" t="s">
        <v>3061</v>
      </c>
      <c r="H418" s="132" t="s">
        <v>172</v>
      </c>
      <c r="I418" s="132" t="s">
        <v>596</v>
      </c>
      <c r="J418" s="132" t="s">
        <v>172</v>
      </c>
      <c r="K418" s="132" t="s">
        <v>86</v>
      </c>
      <c r="L418" s="132" t="s">
        <v>3062</v>
      </c>
      <c r="M418" s="132" t="s">
        <v>3056</v>
      </c>
      <c r="N418" s="142" t="s">
        <v>86</v>
      </c>
    </row>
    <row r="419" spans="1:14">
      <c r="A419" s="141" t="s">
        <v>163</v>
      </c>
      <c r="B419" s="132" t="s">
        <v>3063</v>
      </c>
      <c r="C419" s="297" t="s">
        <v>3064</v>
      </c>
      <c r="D419" s="142" t="s">
        <v>3065</v>
      </c>
      <c r="E419" s="132" t="s">
        <v>3066</v>
      </c>
      <c r="F419" s="141" t="s">
        <v>3067</v>
      </c>
      <c r="G419" s="132" t="s">
        <v>3068</v>
      </c>
      <c r="H419" s="132" t="s">
        <v>929</v>
      </c>
      <c r="I419" s="132" t="s">
        <v>596</v>
      </c>
      <c r="J419" s="132" t="s">
        <v>42</v>
      </c>
      <c r="K419" s="132" t="s">
        <v>86</v>
      </c>
      <c r="L419" s="132" t="s">
        <v>3069</v>
      </c>
      <c r="M419" s="132" t="s">
        <v>3070</v>
      </c>
      <c r="N419" s="142" t="s">
        <v>86</v>
      </c>
    </row>
    <row r="420" spans="1:14">
      <c r="A420" s="141" t="s">
        <v>3071</v>
      </c>
      <c r="B420" s="132" t="s">
        <v>3072</v>
      </c>
      <c r="C420" s="297"/>
      <c r="D420" s="142" t="s">
        <v>3073</v>
      </c>
      <c r="E420" s="132" t="s">
        <v>3074</v>
      </c>
      <c r="F420" s="141" t="s">
        <v>3075</v>
      </c>
      <c r="G420" s="132" t="s">
        <v>3076</v>
      </c>
      <c r="H420" s="132" t="s">
        <v>766</v>
      </c>
      <c r="I420" s="132" t="s">
        <v>596</v>
      </c>
      <c r="J420" s="132" t="s">
        <v>766</v>
      </c>
      <c r="K420" s="132" t="s">
        <v>86</v>
      </c>
      <c r="L420" s="132" t="s">
        <v>3077</v>
      </c>
      <c r="M420" s="132" t="s">
        <v>3078</v>
      </c>
      <c r="N420" s="142" t="s">
        <v>86</v>
      </c>
    </row>
    <row r="421" spans="1:14">
      <c r="A421" s="141" t="s">
        <v>3079</v>
      </c>
      <c r="B421" s="132" t="s">
        <v>3080</v>
      </c>
      <c r="C421" s="297"/>
      <c r="D421" s="142" t="s">
        <v>3081</v>
      </c>
      <c r="E421" s="132" t="s">
        <v>3082</v>
      </c>
      <c r="F421" s="141" t="s">
        <v>3075</v>
      </c>
      <c r="G421" s="132" t="s">
        <v>3076</v>
      </c>
      <c r="H421" s="132" t="s">
        <v>766</v>
      </c>
      <c r="I421" s="132" t="s">
        <v>596</v>
      </c>
      <c r="J421" s="132" t="s">
        <v>766</v>
      </c>
      <c r="K421" s="132" t="s">
        <v>86</v>
      </c>
      <c r="L421" s="132" t="s">
        <v>3083</v>
      </c>
      <c r="M421" s="132" t="s">
        <v>3084</v>
      </c>
      <c r="N421" s="142" t="s">
        <v>86</v>
      </c>
    </row>
    <row r="422" spans="1:14">
      <c r="A422" s="141" t="s">
        <v>3085</v>
      </c>
      <c r="B422" s="132" t="s">
        <v>3086</v>
      </c>
      <c r="C422" s="297"/>
      <c r="D422" s="142" t="s">
        <v>3087</v>
      </c>
      <c r="E422" s="132" t="s">
        <v>3088</v>
      </c>
      <c r="F422" s="141" t="s">
        <v>3075</v>
      </c>
      <c r="G422" s="132" t="s">
        <v>3076</v>
      </c>
      <c r="H422" s="132" t="s">
        <v>766</v>
      </c>
      <c r="I422" s="132" t="s">
        <v>596</v>
      </c>
      <c r="J422" s="132" t="s">
        <v>766</v>
      </c>
      <c r="K422" s="132" t="s">
        <v>86</v>
      </c>
      <c r="L422" s="132" t="s">
        <v>3089</v>
      </c>
      <c r="M422" s="132" t="s">
        <v>3090</v>
      </c>
      <c r="N422" s="142" t="s">
        <v>86</v>
      </c>
    </row>
    <row r="423" spans="1:14">
      <c r="A423" s="141" t="s">
        <v>3091</v>
      </c>
      <c r="B423" s="132" t="s">
        <v>3092</v>
      </c>
      <c r="C423" s="297"/>
      <c r="D423" s="142" t="s">
        <v>3093</v>
      </c>
      <c r="E423" s="132" t="s">
        <v>3094</v>
      </c>
      <c r="F423" s="141" t="s">
        <v>2892</v>
      </c>
      <c r="G423" s="132" t="s">
        <v>2893</v>
      </c>
      <c r="H423" s="132" t="s">
        <v>172</v>
      </c>
      <c r="I423" s="132" t="s">
        <v>596</v>
      </c>
      <c r="J423" s="132" t="s">
        <v>172</v>
      </c>
      <c r="K423" s="132" t="s">
        <v>86</v>
      </c>
      <c r="L423" s="132" t="s">
        <v>3095</v>
      </c>
      <c r="M423" s="132" t="s">
        <v>3096</v>
      </c>
      <c r="N423" s="142" t="s">
        <v>86</v>
      </c>
    </row>
    <row r="424" spans="1:14">
      <c r="A424" s="141" t="s">
        <v>3097</v>
      </c>
      <c r="B424" s="132" t="s">
        <v>3098</v>
      </c>
      <c r="C424" s="297"/>
      <c r="D424" s="142" t="s">
        <v>3099</v>
      </c>
      <c r="E424" s="132" t="s">
        <v>3100</v>
      </c>
      <c r="F424" s="141" t="s">
        <v>2892</v>
      </c>
      <c r="G424" s="132" t="s">
        <v>2893</v>
      </c>
      <c r="H424" s="132" t="s">
        <v>172</v>
      </c>
      <c r="I424" s="132" t="s">
        <v>596</v>
      </c>
      <c r="J424" s="132" t="s">
        <v>172</v>
      </c>
      <c r="K424" s="132" t="s">
        <v>86</v>
      </c>
      <c r="L424" s="132" t="s">
        <v>3101</v>
      </c>
      <c r="M424" s="132" t="s">
        <v>3102</v>
      </c>
      <c r="N424" s="142" t="s">
        <v>86</v>
      </c>
    </row>
    <row r="425" spans="1:14">
      <c r="A425" s="141" t="s">
        <v>3103</v>
      </c>
      <c r="B425" s="132" t="s">
        <v>3104</v>
      </c>
      <c r="C425" s="297"/>
      <c r="D425" s="142" t="s">
        <v>3105</v>
      </c>
      <c r="E425" s="132" t="s">
        <v>3106</v>
      </c>
      <c r="F425" s="141" t="s">
        <v>2892</v>
      </c>
      <c r="G425" s="132" t="s">
        <v>2893</v>
      </c>
      <c r="H425" s="132" t="s">
        <v>172</v>
      </c>
      <c r="I425" s="132" t="s">
        <v>596</v>
      </c>
      <c r="J425" s="132" t="s">
        <v>172</v>
      </c>
      <c r="K425" s="132" t="s">
        <v>86</v>
      </c>
      <c r="L425" s="132" t="s">
        <v>3107</v>
      </c>
      <c r="M425" s="132" t="s">
        <v>3108</v>
      </c>
      <c r="N425" s="142" t="s">
        <v>86</v>
      </c>
    </row>
    <row r="426" spans="1:14">
      <c r="A426" s="141" t="s">
        <v>3109</v>
      </c>
      <c r="B426" s="132" t="s">
        <v>3110</v>
      </c>
      <c r="C426" s="297"/>
      <c r="D426" s="142" t="s">
        <v>3111</v>
      </c>
      <c r="E426" s="132" t="s">
        <v>3112</v>
      </c>
      <c r="F426" s="141" t="s">
        <v>2892</v>
      </c>
      <c r="G426" s="132" t="s">
        <v>2893</v>
      </c>
      <c r="H426" s="132" t="s">
        <v>172</v>
      </c>
      <c r="I426" s="132" t="s">
        <v>596</v>
      </c>
      <c r="J426" s="132" t="s">
        <v>172</v>
      </c>
      <c r="K426" s="132" t="s">
        <v>86</v>
      </c>
      <c r="L426" s="132" t="s">
        <v>3113</v>
      </c>
      <c r="M426" s="132" t="s">
        <v>3114</v>
      </c>
      <c r="N426" s="142" t="s">
        <v>86</v>
      </c>
    </row>
    <row r="427" spans="1:14" ht="31.5">
      <c r="A427" s="141" t="s">
        <v>3115</v>
      </c>
      <c r="B427" s="132" t="s">
        <v>3116</v>
      </c>
      <c r="C427" s="297"/>
      <c r="D427" s="142" t="s">
        <v>3117</v>
      </c>
      <c r="E427" s="272" t="s">
        <v>3118</v>
      </c>
      <c r="F427" s="510" t="s">
        <v>2964</v>
      </c>
      <c r="G427" s="132" t="s">
        <v>2965</v>
      </c>
      <c r="H427" s="132" t="s">
        <v>929</v>
      </c>
      <c r="I427" s="132" t="s">
        <v>596</v>
      </c>
      <c r="J427" s="132" t="s">
        <v>172</v>
      </c>
      <c r="K427" s="132">
        <v>6.4</v>
      </c>
      <c r="L427" s="132" t="s">
        <v>3119</v>
      </c>
      <c r="M427" s="132" t="s">
        <v>3120</v>
      </c>
      <c r="N427" s="142" t="s">
        <v>86</v>
      </c>
    </row>
    <row r="428" spans="1:14">
      <c r="A428" s="141" t="s">
        <v>3121</v>
      </c>
      <c r="B428" s="132" t="s">
        <v>3122</v>
      </c>
      <c r="C428" s="297"/>
      <c r="D428" s="142" t="s">
        <v>3123</v>
      </c>
      <c r="E428" s="132" t="s">
        <v>3124</v>
      </c>
      <c r="F428" s="141" t="s">
        <v>3125</v>
      </c>
      <c r="G428" s="132" t="s">
        <v>1082</v>
      </c>
      <c r="H428" s="132" t="s">
        <v>151</v>
      </c>
      <c r="I428" s="132" t="s">
        <v>596</v>
      </c>
      <c r="J428" s="132" t="s">
        <v>151</v>
      </c>
      <c r="K428" s="132" t="s">
        <v>86</v>
      </c>
      <c r="L428" s="132" t="s">
        <v>3126</v>
      </c>
      <c r="M428" s="132" t="s">
        <v>3127</v>
      </c>
      <c r="N428" s="142" t="s">
        <v>86</v>
      </c>
    </row>
    <row r="429" spans="1:14">
      <c r="A429" s="141" t="s">
        <v>3121</v>
      </c>
      <c r="B429" s="132"/>
      <c r="C429" s="297"/>
      <c r="D429" s="142" t="s">
        <v>3128</v>
      </c>
      <c r="E429" s="132" t="s">
        <v>3129</v>
      </c>
      <c r="F429" s="141" t="s">
        <v>1081</v>
      </c>
      <c r="G429" s="132" t="s">
        <v>1082</v>
      </c>
      <c r="H429" s="132" t="s">
        <v>42</v>
      </c>
      <c r="I429" s="132" t="s">
        <v>596</v>
      </c>
      <c r="J429" s="132" t="s">
        <v>42</v>
      </c>
      <c r="K429" s="132" t="s">
        <v>86</v>
      </c>
      <c r="L429" s="132"/>
      <c r="M429" s="132"/>
      <c r="N429" s="142" t="s">
        <v>86</v>
      </c>
    </row>
    <row r="430" spans="1:14">
      <c r="A430" s="141" t="s">
        <v>3130</v>
      </c>
      <c r="B430" s="132" t="s">
        <v>3131</v>
      </c>
      <c r="C430" s="297"/>
      <c r="D430" s="142" t="s">
        <v>3132</v>
      </c>
      <c r="E430" s="132" t="s">
        <v>3133</v>
      </c>
      <c r="F430" s="141" t="s">
        <v>1081</v>
      </c>
      <c r="G430" s="132" t="s">
        <v>1082</v>
      </c>
      <c r="H430" s="132" t="s">
        <v>42</v>
      </c>
      <c r="I430" s="132" t="s">
        <v>596</v>
      </c>
      <c r="J430" s="132" t="s">
        <v>42</v>
      </c>
      <c r="K430" s="132" t="s">
        <v>86</v>
      </c>
      <c r="L430" s="132" t="s">
        <v>3134</v>
      </c>
      <c r="M430" s="132" t="s">
        <v>3135</v>
      </c>
      <c r="N430" s="142" t="s">
        <v>86</v>
      </c>
    </row>
    <row r="431" spans="1:14">
      <c r="A431" s="141" t="s">
        <v>3136</v>
      </c>
      <c r="B431" s="132"/>
      <c r="C431" s="297"/>
      <c r="D431" s="142" t="s">
        <v>3137</v>
      </c>
      <c r="E431" s="132" t="s">
        <v>3138</v>
      </c>
      <c r="F431" s="141" t="s">
        <v>1081</v>
      </c>
      <c r="G431" s="132" t="s">
        <v>1082</v>
      </c>
      <c r="H431" s="132" t="s">
        <v>42</v>
      </c>
      <c r="I431" s="132" t="s">
        <v>596</v>
      </c>
      <c r="J431" s="132" t="s">
        <v>42</v>
      </c>
      <c r="K431" s="132" t="s">
        <v>86</v>
      </c>
      <c r="L431" s="132"/>
      <c r="M431" s="132"/>
      <c r="N431" s="142" t="s">
        <v>86</v>
      </c>
    </row>
    <row r="432" spans="1:14">
      <c r="A432" s="141" t="s">
        <v>3136</v>
      </c>
      <c r="B432" s="132" t="s">
        <v>3139</v>
      </c>
      <c r="C432" s="297"/>
      <c r="D432" s="142" t="s">
        <v>3140</v>
      </c>
      <c r="E432" s="132" t="s">
        <v>3141</v>
      </c>
      <c r="F432" s="141" t="s">
        <v>3125</v>
      </c>
      <c r="G432" s="132" t="s">
        <v>1082</v>
      </c>
      <c r="H432" s="132" t="s">
        <v>151</v>
      </c>
      <c r="I432" s="132" t="s">
        <v>596</v>
      </c>
      <c r="J432" s="132" t="s">
        <v>151</v>
      </c>
      <c r="K432" s="132" t="s">
        <v>86</v>
      </c>
      <c r="L432" s="132" t="s">
        <v>3142</v>
      </c>
      <c r="M432" s="132" t="s">
        <v>3143</v>
      </c>
      <c r="N432" s="142" t="s">
        <v>86</v>
      </c>
    </row>
    <row r="433" spans="1:14">
      <c r="A433" s="141" t="s">
        <v>3144</v>
      </c>
      <c r="B433" s="132" t="s">
        <v>3145</v>
      </c>
      <c r="C433" s="297"/>
      <c r="D433" s="142" t="s">
        <v>3146</v>
      </c>
      <c r="E433" s="132" t="s">
        <v>3147</v>
      </c>
      <c r="F433" s="141" t="s">
        <v>3125</v>
      </c>
      <c r="G433" s="132" t="s">
        <v>1082</v>
      </c>
      <c r="H433" s="132" t="s">
        <v>151</v>
      </c>
      <c r="I433" s="132" t="s">
        <v>596</v>
      </c>
      <c r="J433" s="132" t="s">
        <v>151</v>
      </c>
      <c r="K433" s="132" t="s">
        <v>86</v>
      </c>
      <c r="L433" s="132" t="s">
        <v>3148</v>
      </c>
      <c r="M433" s="132" t="s">
        <v>992</v>
      </c>
      <c r="N433" s="142" t="s">
        <v>86</v>
      </c>
    </row>
    <row r="434" spans="1:14">
      <c r="A434" s="141" t="s">
        <v>3144</v>
      </c>
      <c r="B434" s="132"/>
      <c r="C434" s="297"/>
      <c r="D434" s="142" t="s">
        <v>3149</v>
      </c>
      <c r="E434" s="132" t="s">
        <v>3150</v>
      </c>
      <c r="F434" s="141" t="s">
        <v>1081</v>
      </c>
      <c r="G434" s="132" t="s">
        <v>1082</v>
      </c>
      <c r="H434" s="132" t="s">
        <v>42</v>
      </c>
      <c r="I434" s="132" t="s">
        <v>596</v>
      </c>
      <c r="J434" s="132" t="s">
        <v>42</v>
      </c>
      <c r="K434" s="132" t="s">
        <v>86</v>
      </c>
      <c r="L434" s="132"/>
      <c r="M434" s="132"/>
      <c r="N434" s="142" t="s">
        <v>86</v>
      </c>
    </row>
    <row r="435" spans="1:14">
      <c r="A435" s="141" t="s">
        <v>3151</v>
      </c>
      <c r="B435" s="132" t="s">
        <v>3152</v>
      </c>
      <c r="C435" s="297" t="s">
        <v>3153</v>
      </c>
      <c r="D435" s="142" t="s">
        <v>3154</v>
      </c>
      <c r="E435" s="132" t="s">
        <v>3155</v>
      </c>
      <c r="F435" s="141" t="s">
        <v>3156</v>
      </c>
      <c r="G435" s="132" t="s">
        <v>3157</v>
      </c>
      <c r="H435" s="132" t="s">
        <v>40</v>
      </c>
      <c r="I435" s="132" t="s">
        <v>3158</v>
      </c>
      <c r="J435" s="132" t="s">
        <v>101</v>
      </c>
      <c r="K435" s="132" t="s">
        <v>86</v>
      </c>
      <c r="L435" s="132" t="s">
        <v>3159</v>
      </c>
      <c r="M435" s="132" t="s">
        <v>3151</v>
      </c>
      <c r="N435" s="142" t="s">
        <v>86</v>
      </c>
    </row>
    <row r="436" spans="1:14">
      <c r="A436" s="141" t="s">
        <v>3160</v>
      </c>
      <c r="B436" s="132" t="s">
        <v>3161</v>
      </c>
      <c r="C436" s="297" t="s">
        <v>3162</v>
      </c>
      <c r="D436" s="142" t="s">
        <v>3163</v>
      </c>
      <c r="E436" s="132" t="s">
        <v>3164</v>
      </c>
      <c r="F436" s="141" t="s">
        <v>3165</v>
      </c>
      <c r="G436" s="132" t="s">
        <v>3166</v>
      </c>
      <c r="H436" s="132" t="s">
        <v>40</v>
      </c>
      <c r="I436" s="132" t="s">
        <v>3158</v>
      </c>
      <c r="J436" s="132" t="s">
        <v>101</v>
      </c>
      <c r="K436" s="132" t="s">
        <v>86</v>
      </c>
      <c r="L436" s="132" t="s">
        <v>3167</v>
      </c>
      <c r="M436" s="132" t="s">
        <v>3160</v>
      </c>
      <c r="N436" s="142" t="s">
        <v>86</v>
      </c>
    </row>
    <row r="437" spans="1:14">
      <c r="A437" s="141" t="s">
        <v>3168</v>
      </c>
      <c r="B437" s="132" t="s">
        <v>3169</v>
      </c>
      <c r="C437" s="297"/>
      <c r="D437" s="142" t="s">
        <v>3170</v>
      </c>
      <c r="E437" s="132" t="s">
        <v>3171</v>
      </c>
      <c r="F437" s="141" t="s">
        <v>3172</v>
      </c>
      <c r="G437" s="132" t="s">
        <v>3173</v>
      </c>
      <c r="H437" s="132" t="s">
        <v>40</v>
      </c>
      <c r="I437" s="132" t="s">
        <v>596</v>
      </c>
      <c r="J437" s="132" t="s">
        <v>101</v>
      </c>
      <c r="K437" s="132" t="s">
        <v>86</v>
      </c>
      <c r="L437" s="132" t="s">
        <v>3174</v>
      </c>
      <c r="M437" s="132" t="s">
        <v>3168</v>
      </c>
      <c r="N437" s="142" t="s">
        <v>86</v>
      </c>
    </row>
    <row r="438" spans="1:14">
      <c r="A438" s="141" t="s">
        <v>3175</v>
      </c>
      <c r="B438" s="132" t="s">
        <v>3176</v>
      </c>
      <c r="C438" s="297"/>
      <c r="D438" s="142" t="s">
        <v>3177</v>
      </c>
      <c r="E438" s="132" t="s">
        <v>3178</v>
      </c>
      <c r="F438" s="141" t="s">
        <v>3172</v>
      </c>
      <c r="G438" s="132" t="s">
        <v>3173</v>
      </c>
      <c r="H438" s="132" t="s">
        <v>40</v>
      </c>
      <c r="I438" s="132" t="s">
        <v>596</v>
      </c>
      <c r="J438" s="132" t="s">
        <v>101</v>
      </c>
      <c r="K438" s="132" t="s">
        <v>86</v>
      </c>
      <c r="L438" s="132" t="s">
        <v>3179</v>
      </c>
      <c r="M438" s="132" t="s">
        <v>3175</v>
      </c>
      <c r="N438" s="142" t="s">
        <v>86</v>
      </c>
    </row>
    <row r="439" spans="1:14">
      <c r="A439" s="141" t="s">
        <v>3180</v>
      </c>
      <c r="B439" s="132" t="s">
        <v>86</v>
      </c>
      <c r="C439" s="297"/>
      <c r="D439" s="142" t="s">
        <v>3181</v>
      </c>
      <c r="E439" s="132" t="s">
        <v>3182</v>
      </c>
      <c r="F439" s="141" t="s">
        <v>596</v>
      </c>
      <c r="G439" s="132" t="s">
        <v>1595</v>
      </c>
      <c r="H439" s="132" t="s">
        <v>40</v>
      </c>
      <c r="I439" s="132" t="s">
        <v>3183</v>
      </c>
      <c r="J439" s="132" t="s">
        <v>101</v>
      </c>
      <c r="K439" s="132" t="s">
        <v>86</v>
      </c>
      <c r="L439" s="132"/>
      <c r="M439" s="132"/>
      <c r="N439" s="142" t="s">
        <v>86</v>
      </c>
    </row>
    <row r="440" spans="1:14">
      <c r="A440" s="141" t="s">
        <v>3180</v>
      </c>
      <c r="B440" s="132" t="s">
        <v>86</v>
      </c>
      <c r="C440" s="297"/>
      <c r="D440" s="142" t="s">
        <v>3184</v>
      </c>
      <c r="E440" s="132" t="s">
        <v>3185</v>
      </c>
      <c r="F440" s="141" t="s">
        <v>596</v>
      </c>
      <c r="G440" s="132" t="s">
        <v>1595</v>
      </c>
      <c r="H440" s="132" t="s">
        <v>40</v>
      </c>
      <c r="I440" s="132" t="s">
        <v>3183</v>
      </c>
      <c r="J440" s="132" t="s">
        <v>57</v>
      </c>
      <c r="K440" s="132" t="s">
        <v>86</v>
      </c>
      <c r="L440" s="132"/>
      <c r="M440" s="132"/>
      <c r="N440" s="142" t="s">
        <v>86</v>
      </c>
    </row>
    <row r="441" spans="1:14">
      <c r="A441" s="141" t="s">
        <v>3186</v>
      </c>
      <c r="B441" s="132" t="s">
        <v>3187</v>
      </c>
      <c r="C441" s="297" t="s">
        <v>3188</v>
      </c>
      <c r="D441" s="142" t="s">
        <v>3189</v>
      </c>
      <c r="E441" s="132" t="s">
        <v>3190</v>
      </c>
      <c r="F441" s="141" t="s">
        <v>3191</v>
      </c>
      <c r="G441" s="132" t="s">
        <v>3192</v>
      </c>
      <c r="H441" s="132" t="s">
        <v>40</v>
      </c>
      <c r="I441" s="132" t="s">
        <v>3193</v>
      </c>
      <c r="J441" s="132" t="s">
        <v>57</v>
      </c>
      <c r="K441" s="132">
        <v>7.42</v>
      </c>
      <c r="L441" s="132" t="s">
        <v>3194</v>
      </c>
      <c r="M441" s="132" t="s">
        <v>3186</v>
      </c>
      <c r="N441" s="142" t="s">
        <v>86</v>
      </c>
    </row>
    <row r="442" spans="1:14">
      <c r="A442" s="141" t="s">
        <v>3195</v>
      </c>
      <c r="B442" s="132" t="s">
        <v>3196</v>
      </c>
      <c r="C442" s="297"/>
      <c r="D442" s="142" t="s">
        <v>3197</v>
      </c>
      <c r="E442" s="132" t="s">
        <v>3198</v>
      </c>
      <c r="F442" s="141" t="s">
        <v>3199</v>
      </c>
      <c r="G442" s="132" t="s">
        <v>3200</v>
      </c>
      <c r="H442" s="132" t="s">
        <v>40</v>
      </c>
      <c r="I442" s="132" t="s">
        <v>606</v>
      </c>
      <c r="J442" s="132" t="s">
        <v>101</v>
      </c>
      <c r="K442" s="132" t="s">
        <v>86</v>
      </c>
      <c r="L442" s="132" t="s">
        <v>3201</v>
      </c>
      <c r="M442" s="132" t="s">
        <v>3195</v>
      </c>
      <c r="N442" s="142" t="s">
        <v>86</v>
      </c>
    </row>
    <row r="443" spans="1:14">
      <c r="A443" s="141" t="s">
        <v>3202</v>
      </c>
      <c r="B443" s="132" t="s">
        <v>86</v>
      </c>
      <c r="C443" s="297"/>
      <c r="D443" s="142" t="s">
        <v>3203</v>
      </c>
      <c r="E443" s="132" t="s">
        <v>3204</v>
      </c>
      <c r="F443" s="141" t="s">
        <v>3205</v>
      </c>
      <c r="G443" s="132" t="s">
        <v>3206</v>
      </c>
      <c r="H443" s="132" t="s">
        <v>40</v>
      </c>
      <c r="I443" s="132" t="s">
        <v>3207</v>
      </c>
      <c r="J443" s="132" t="s">
        <v>57</v>
      </c>
      <c r="K443" s="132" t="s">
        <v>86</v>
      </c>
      <c r="L443" s="132"/>
      <c r="M443" s="132"/>
      <c r="N443" s="142" t="s">
        <v>86</v>
      </c>
    </row>
    <row r="444" spans="1:14">
      <c r="A444" s="141" t="s">
        <v>3202</v>
      </c>
      <c r="B444" s="132" t="s">
        <v>3208</v>
      </c>
      <c r="C444" s="297"/>
      <c r="D444" s="142" t="s">
        <v>3209</v>
      </c>
      <c r="E444" s="132" t="s">
        <v>3210</v>
      </c>
      <c r="F444" s="141" t="s">
        <v>3211</v>
      </c>
      <c r="G444" s="132" t="s">
        <v>3206</v>
      </c>
      <c r="H444" s="132" t="s">
        <v>40</v>
      </c>
      <c r="I444" s="132" t="s">
        <v>3207</v>
      </c>
      <c r="J444" s="132" t="s">
        <v>101</v>
      </c>
      <c r="K444" s="132" t="s">
        <v>86</v>
      </c>
      <c r="L444" s="132" t="s">
        <v>3212</v>
      </c>
      <c r="M444" s="132" t="s">
        <v>3213</v>
      </c>
      <c r="N444" s="142" t="s">
        <v>86</v>
      </c>
    </row>
    <row r="445" spans="1:14">
      <c r="A445" s="141" t="s">
        <v>3214</v>
      </c>
      <c r="B445" s="132" t="s">
        <v>3215</v>
      </c>
      <c r="C445" s="297" t="s">
        <v>3216</v>
      </c>
      <c r="D445" s="142" t="s">
        <v>3217</v>
      </c>
      <c r="E445" s="132" t="s">
        <v>3218</v>
      </c>
      <c r="F445" s="141" t="s">
        <v>3219</v>
      </c>
      <c r="G445" s="132" t="s">
        <v>3220</v>
      </c>
      <c r="H445" s="132" t="s">
        <v>40</v>
      </c>
      <c r="I445" s="132" t="s">
        <v>3221</v>
      </c>
      <c r="J445" s="132" t="s">
        <v>57</v>
      </c>
      <c r="K445" s="132">
        <v>8.6300000000000008</v>
      </c>
      <c r="L445" s="132" t="s">
        <v>3222</v>
      </c>
      <c r="M445" s="132" t="s">
        <v>3214</v>
      </c>
      <c r="N445" s="142" t="s">
        <v>86</v>
      </c>
    </row>
    <row r="446" spans="1:14">
      <c r="A446" s="141" t="s">
        <v>3214</v>
      </c>
      <c r="B446" s="132" t="s">
        <v>3223</v>
      </c>
      <c r="C446" s="297" t="s">
        <v>3224</v>
      </c>
      <c r="D446" s="142" t="s">
        <v>3225</v>
      </c>
      <c r="E446" s="132" t="s">
        <v>3226</v>
      </c>
      <c r="F446" s="141" t="s">
        <v>3227</v>
      </c>
      <c r="G446" s="132" t="s">
        <v>3220</v>
      </c>
      <c r="H446" s="132" t="s">
        <v>40</v>
      </c>
      <c r="I446" s="132" t="s">
        <v>3221</v>
      </c>
      <c r="J446" s="132" t="s">
        <v>101</v>
      </c>
      <c r="K446" s="132">
        <v>8.6300000000000008</v>
      </c>
      <c r="L446" s="132" t="s">
        <v>3228</v>
      </c>
      <c r="M446" s="132" t="s">
        <v>634</v>
      </c>
      <c r="N446" s="142" t="s">
        <v>86</v>
      </c>
    </row>
    <row r="447" spans="1:14">
      <c r="A447" s="141" t="s">
        <v>3229</v>
      </c>
      <c r="B447" s="132" t="s">
        <v>3230</v>
      </c>
      <c r="C447" s="297" t="s">
        <v>3231</v>
      </c>
      <c r="D447" s="142" t="s">
        <v>3232</v>
      </c>
      <c r="E447" s="132" t="s">
        <v>3233</v>
      </c>
      <c r="F447" s="141" t="s">
        <v>3234</v>
      </c>
      <c r="G447" s="132" t="s">
        <v>3235</v>
      </c>
      <c r="H447" s="132" t="s">
        <v>40</v>
      </c>
      <c r="I447" s="132" t="s">
        <v>1799</v>
      </c>
      <c r="J447" s="132" t="s">
        <v>3236</v>
      </c>
      <c r="K447" s="132">
        <v>10.46</v>
      </c>
      <c r="L447" s="132" t="s">
        <v>3237</v>
      </c>
      <c r="M447" s="132" t="s">
        <v>3238</v>
      </c>
      <c r="N447" s="142" t="s">
        <v>86</v>
      </c>
    </row>
    <row r="448" spans="1:14">
      <c r="A448" s="141" t="s">
        <v>3229</v>
      </c>
      <c r="B448" s="132" t="s">
        <v>3239</v>
      </c>
      <c r="C448" s="297" t="s">
        <v>3240</v>
      </c>
      <c r="D448" s="142" t="s">
        <v>3241</v>
      </c>
      <c r="E448" s="132" t="s">
        <v>3242</v>
      </c>
      <c r="F448" s="141" t="s">
        <v>3243</v>
      </c>
      <c r="G448" s="132" t="s">
        <v>3244</v>
      </c>
      <c r="H448" s="132" t="s">
        <v>40</v>
      </c>
      <c r="I448" s="132" t="s">
        <v>1799</v>
      </c>
      <c r="J448" s="132" t="s">
        <v>3245</v>
      </c>
      <c r="K448" s="132">
        <v>17.16</v>
      </c>
      <c r="L448" s="132" t="s">
        <v>3246</v>
      </c>
      <c r="M448" s="132" t="s">
        <v>3229</v>
      </c>
      <c r="N448" s="142" t="s">
        <v>86</v>
      </c>
    </row>
    <row r="449" spans="1:14">
      <c r="A449" s="141" t="s">
        <v>3247</v>
      </c>
      <c r="B449" s="132" t="s">
        <v>3248</v>
      </c>
      <c r="C449" s="297" t="s">
        <v>3249</v>
      </c>
      <c r="D449" s="142" t="s">
        <v>3250</v>
      </c>
      <c r="E449" s="132" t="s">
        <v>3251</v>
      </c>
      <c r="F449" s="141" t="s">
        <v>3252</v>
      </c>
      <c r="G449" s="132" t="s">
        <v>3253</v>
      </c>
      <c r="H449" s="132" t="s">
        <v>40</v>
      </c>
      <c r="I449" s="132" t="s">
        <v>632</v>
      </c>
      <c r="J449" s="132" t="s">
        <v>57</v>
      </c>
      <c r="K449" s="132">
        <v>10.46</v>
      </c>
      <c r="L449" s="132" t="s">
        <v>3254</v>
      </c>
      <c r="M449" s="132" t="s">
        <v>3247</v>
      </c>
      <c r="N449" s="142" t="s">
        <v>86</v>
      </c>
    </row>
    <row r="450" spans="1:14">
      <c r="A450" s="141" t="s">
        <v>3255</v>
      </c>
      <c r="B450" s="132" t="s">
        <v>3256</v>
      </c>
      <c r="C450" s="297"/>
      <c r="D450" s="142" t="s">
        <v>3257</v>
      </c>
      <c r="E450" s="132" t="s">
        <v>3258</v>
      </c>
      <c r="F450" s="141" t="s">
        <v>3259</v>
      </c>
      <c r="G450" s="132" t="s">
        <v>3260</v>
      </c>
      <c r="H450" s="132" t="s">
        <v>40</v>
      </c>
      <c r="I450" s="132" t="s">
        <v>2665</v>
      </c>
      <c r="J450" s="132" t="s">
        <v>101</v>
      </c>
      <c r="K450" s="132" t="s">
        <v>86</v>
      </c>
      <c r="L450" s="132" t="s">
        <v>3261</v>
      </c>
      <c r="M450" s="132" t="s">
        <v>3255</v>
      </c>
      <c r="N450" s="142" t="s">
        <v>86</v>
      </c>
    </row>
    <row r="451" spans="1:14">
      <c r="A451" s="141" t="s">
        <v>3262</v>
      </c>
      <c r="B451" s="132" t="s">
        <v>3263</v>
      </c>
      <c r="C451" s="297" t="s">
        <v>3264</v>
      </c>
      <c r="D451" s="142" t="s">
        <v>3265</v>
      </c>
      <c r="E451" s="132" t="s">
        <v>3266</v>
      </c>
      <c r="F451" s="141" t="s">
        <v>3267</v>
      </c>
      <c r="G451" s="132" t="s">
        <v>3268</v>
      </c>
      <c r="H451" s="132" t="s">
        <v>40</v>
      </c>
      <c r="I451" s="132" t="s">
        <v>1799</v>
      </c>
      <c r="J451" s="132" t="s">
        <v>101</v>
      </c>
      <c r="K451" s="132">
        <v>8.73</v>
      </c>
      <c r="L451" s="132" t="s">
        <v>3269</v>
      </c>
      <c r="M451" s="132" t="s">
        <v>3262</v>
      </c>
      <c r="N451" s="142" t="s">
        <v>86</v>
      </c>
    </row>
    <row r="452" spans="1:14">
      <c r="A452" s="141" t="s">
        <v>3262</v>
      </c>
      <c r="B452" s="132" t="s">
        <v>3270</v>
      </c>
      <c r="C452" s="297" t="s">
        <v>3271</v>
      </c>
      <c r="D452" s="142" t="s">
        <v>3272</v>
      </c>
      <c r="E452" s="132" t="s">
        <v>3273</v>
      </c>
      <c r="F452" s="141" t="s">
        <v>3274</v>
      </c>
      <c r="G452" s="132" t="s">
        <v>3275</v>
      </c>
      <c r="H452" s="132" t="s">
        <v>40</v>
      </c>
      <c r="I452" s="132" t="s">
        <v>1799</v>
      </c>
      <c r="J452" s="132" t="s">
        <v>3276</v>
      </c>
      <c r="K452" s="132">
        <v>14.85</v>
      </c>
      <c r="L452" s="132" t="s">
        <v>3277</v>
      </c>
      <c r="M452" s="132" t="s">
        <v>3278</v>
      </c>
      <c r="N452" s="142" t="s">
        <v>86</v>
      </c>
    </row>
    <row r="453" spans="1:14">
      <c r="A453" s="141" t="s">
        <v>3279</v>
      </c>
      <c r="B453" s="132" t="s">
        <v>3280</v>
      </c>
      <c r="C453" s="297"/>
      <c r="D453" s="142" t="s">
        <v>3281</v>
      </c>
      <c r="E453" s="132" t="s">
        <v>3282</v>
      </c>
      <c r="F453" s="141" t="s">
        <v>3283</v>
      </c>
      <c r="G453" s="132" t="s">
        <v>3284</v>
      </c>
      <c r="H453" s="132" t="s">
        <v>40</v>
      </c>
      <c r="I453" s="132" t="s">
        <v>3158</v>
      </c>
      <c r="J453" s="132" t="s">
        <v>101</v>
      </c>
      <c r="K453" s="132" t="s">
        <v>86</v>
      </c>
      <c r="L453" s="132" t="s">
        <v>3285</v>
      </c>
      <c r="M453" s="132" t="s">
        <v>3279</v>
      </c>
      <c r="N453" s="142" t="s">
        <v>86</v>
      </c>
    </row>
    <row r="454" spans="1:14">
      <c r="A454" s="141" t="s">
        <v>3286</v>
      </c>
      <c r="B454" s="132" t="s">
        <v>3287</v>
      </c>
      <c r="C454" s="297"/>
      <c r="D454" s="142" t="s">
        <v>3288</v>
      </c>
      <c r="E454" s="132" t="s">
        <v>3289</v>
      </c>
      <c r="F454" s="141" t="s">
        <v>3290</v>
      </c>
      <c r="G454" s="132" t="s">
        <v>3291</v>
      </c>
      <c r="H454" s="132" t="s">
        <v>40</v>
      </c>
      <c r="I454" s="132" t="s">
        <v>3207</v>
      </c>
      <c r="J454" s="132" t="s">
        <v>101</v>
      </c>
      <c r="K454" s="132">
        <v>0</v>
      </c>
      <c r="L454" s="132" t="s">
        <v>3292</v>
      </c>
      <c r="M454" s="132" t="s">
        <v>3293</v>
      </c>
      <c r="N454" s="142" t="s">
        <v>86</v>
      </c>
    </row>
    <row r="455" spans="1:14">
      <c r="A455" s="141" t="s">
        <v>3286</v>
      </c>
      <c r="B455" s="132" t="s">
        <v>86</v>
      </c>
      <c r="C455" s="297"/>
      <c r="D455" s="142" t="s">
        <v>3294</v>
      </c>
      <c r="E455" s="132" t="s">
        <v>3295</v>
      </c>
      <c r="F455" s="141" t="s">
        <v>3296</v>
      </c>
      <c r="G455" s="132" t="s">
        <v>3291</v>
      </c>
      <c r="H455" s="132" t="s">
        <v>40</v>
      </c>
      <c r="I455" s="132" t="s">
        <v>3207</v>
      </c>
      <c r="J455" s="132" t="s">
        <v>57</v>
      </c>
      <c r="K455" s="132">
        <v>0</v>
      </c>
      <c r="L455" s="132"/>
      <c r="M455" s="132"/>
      <c r="N455" s="142" t="s">
        <v>86</v>
      </c>
    </row>
    <row r="456" spans="1:14">
      <c r="A456" s="141" t="s">
        <v>3297</v>
      </c>
      <c r="B456" s="132" t="s">
        <v>3298</v>
      </c>
      <c r="C456" s="297" t="s">
        <v>3299</v>
      </c>
      <c r="D456" s="142" t="s">
        <v>3300</v>
      </c>
      <c r="E456" s="132" t="s">
        <v>3301</v>
      </c>
      <c r="F456" s="141" t="s">
        <v>3302</v>
      </c>
      <c r="G456" s="132" t="s">
        <v>3303</v>
      </c>
      <c r="H456" s="132" t="s">
        <v>40</v>
      </c>
      <c r="I456" s="132" t="s">
        <v>3304</v>
      </c>
      <c r="J456" s="132" t="s">
        <v>57</v>
      </c>
      <c r="K456" s="132">
        <v>6.72</v>
      </c>
      <c r="L456" s="132" t="s">
        <v>3305</v>
      </c>
      <c r="M456" s="132" t="s">
        <v>3297</v>
      </c>
      <c r="N456" s="142" t="s">
        <v>86</v>
      </c>
    </row>
    <row r="457" spans="1:14">
      <c r="A457" s="141" t="s">
        <v>3297</v>
      </c>
      <c r="B457" s="132" t="s">
        <v>3306</v>
      </c>
      <c r="C457" s="297" t="s">
        <v>3299</v>
      </c>
      <c r="D457" s="142" t="s">
        <v>3307</v>
      </c>
      <c r="E457" s="132" t="s">
        <v>3308</v>
      </c>
      <c r="F457" s="141" t="s">
        <v>3309</v>
      </c>
      <c r="G457" s="132" t="s">
        <v>3303</v>
      </c>
      <c r="H457" s="132" t="s">
        <v>40</v>
      </c>
      <c r="I457" s="132" t="s">
        <v>3304</v>
      </c>
      <c r="J457" s="132" t="s">
        <v>101</v>
      </c>
      <c r="K457" s="132">
        <v>6.72</v>
      </c>
      <c r="L457" s="132" t="s">
        <v>3310</v>
      </c>
      <c r="M457" s="132" t="s">
        <v>2653</v>
      </c>
      <c r="N457" s="142" t="s">
        <v>86</v>
      </c>
    </row>
    <row r="458" spans="1:14">
      <c r="A458" s="141" t="s">
        <v>3311</v>
      </c>
      <c r="B458" s="132" t="s">
        <v>3312</v>
      </c>
      <c r="C458" s="297"/>
      <c r="D458" s="142" t="s">
        <v>3313</v>
      </c>
      <c r="E458" s="132" t="s">
        <v>3314</v>
      </c>
      <c r="F458" s="141" t="s">
        <v>3315</v>
      </c>
      <c r="G458" s="132" t="s">
        <v>3316</v>
      </c>
      <c r="H458" s="132" t="s">
        <v>40</v>
      </c>
      <c r="I458" s="132" t="s">
        <v>632</v>
      </c>
      <c r="J458" s="132" t="s">
        <v>101</v>
      </c>
      <c r="K458" s="132" t="s">
        <v>86</v>
      </c>
      <c r="L458" s="132" t="s">
        <v>3317</v>
      </c>
      <c r="M458" s="132" t="s">
        <v>3311</v>
      </c>
      <c r="N458" s="142" t="s">
        <v>86</v>
      </c>
    </row>
    <row r="459" spans="1:14">
      <c r="A459" s="141" t="s">
        <v>3311</v>
      </c>
      <c r="B459" s="132" t="s">
        <v>3318</v>
      </c>
      <c r="C459" s="297"/>
      <c r="D459" s="142" t="s">
        <v>3319</v>
      </c>
      <c r="E459" s="132" t="s">
        <v>3320</v>
      </c>
      <c r="F459" s="141" t="s">
        <v>3321</v>
      </c>
      <c r="G459" s="132" t="s">
        <v>3316</v>
      </c>
      <c r="H459" s="132" t="s">
        <v>40</v>
      </c>
      <c r="I459" s="132" t="s">
        <v>632</v>
      </c>
      <c r="J459" s="132" t="s">
        <v>57</v>
      </c>
      <c r="K459" s="132" t="s">
        <v>86</v>
      </c>
      <c r="L459" s="132" t="s">
        <v>3322</v>
      </c>
      <c r="M459" s="132" t="s">
        <v>3323</v>
      </c>
      <c r="N459" s="142" t="s">
        <v>86</v>
      </c>
    </row>
    <row r="460" spans="1:14">
      <c r="A460" s="141" t="s">
        <v>3324</v>
      </c>
      <c r="B460" s="132" t="s">
        <v>3325</v>
      </c>
      <c r="C460" s="297"/>
      <c r="D460" s="142" t="s">
        <v>3326</v>
      </c>
      <c r="E460" s="132" t="s">
        <v>3327</v>
      </c>
      <c r="F460" s="141" t="s">
        <v>3328</v>
      </c>
      <c r="G460" s="132" t="s">
        <v>3329</v>
      </c>
      <c r="H460" s="132" t="s">
        <v>40</v>
      </c>
      <c r="I460" s="132" t="s">
        <v>3193</v>
      </c>
      <c r="J460" s="132" t="s">
        <v>57</v>
      </c>
      <c r="K460" s="132" t="s">
        <v>86</v>
      </c>
      <c r="L460" s="132" t="s">
        <v>3330</v>
      </c>
      <c r="M460" s="132" t="s">
        <v>3324</v>
      </c>
      <c r="N460" s="142" t="s">
        <v>86</v>
      </c>
    </row>
    <row r="461" spans="1:14">
      <c r="A461" s="141" t="s">
        <v>3331</v>
      </c>
      <c r="B461" s="132" t="s">
        <v>3332</v>
      </c>
      <c r="C461" s="297" t="s">
        <v>3333</v>
      </c>
      <c r="D461" s="142" t="s">
        <v>3334</v>
      </c>
      <c r="E461" s="132" t="s">
        <v>3335</v>
      </c>
      <c r="F461" s="141" t="s">
        <v>3336</v>
      </c>
      <c r="G461" s="132" t="s">
        <v>3337</v>
      </c>
      <c r="H461" s="132" t="s">
        <v>40</v>
      </c>
      <c r="I461" s="132" t="s">
        <v>3338</v>
      </c>
      <c r="J461" s="132" t="s">
        <v>101</v>
      </c>
      <c r="K461" s="132" t="s">
        <v>86</v>
      </c>
      <c r="L461" s="132" t="s">
        <v>3339</v>
      </c>
      <c r="M461" s="132" t="s">
        <v>3340</v>
      </c>
      <c r="N461" s="142" t="s">
        <v>86</v>
      </c>
    </row>
    <row r="462" spans="1:14">
      <c r="A462" s="141" t="s">
        <v>3341</v>
      </c>
      <c r="B462" s="132" t="s">
        <v>3342</v>
      </c>
      <c r="C462" s="297" t="s">
        <v>3343</v>
      </c>
      <c r="D462" s="142" t="s">
        <v>3344</v>
      </c>
      <c r="E462" s="132" t="s">
        <v>3345</v>
      </c>
      <c r="F462" s="141" t="s">
        <v>3346</v>
      </c>
      <c r="G462" s="132" t="s">
        <v>3347</v>
      </c>
      <c r="H462" s="132" t="s">
        <v>40</v>
      </c>
      <c r="I462" s="132" t="s">
        <v>3348</v>
      </c>
      <c r="J462" s="132" t="s">
        <v>101</v>
      </c>
      <c r="K462" s="132">
        <v>6.53</v>
      </c>
      <c r="L462" s="132" t="s">
        <v>3349</v>
      </c>
      <c r="M462" s="132" t="s">
        <v>3341</v>
      </c>
      <c r="N462" s="142" t="s">
        <v>86</v>
      </c>
    </row>
    <row r="463" spans="1:14">
      <c r="A463" s="141" t="s">
        <v>3350</v>
      </c>
      <c r="B463" s="132" t="s">
        <v>3351</v>
      </c>
      <c r="C463" s="297"/>
      <c r="D463" s="142" t="s">
        <v>3352</v>
      </c>
      <c r="E463" s="132" t="s">
        <v>3353</v>
      </c>
      <c r="F463" s="141" t="s">
        <v>3354</v>
      </c>
      <c r="G463" s="132" t="s">
        <v>3355</v>
      </c>
      <c r="H463" s="132" t="s">
        <v>40</v>
      </c>
      <c r="I463" s="132" t="s">
        <v>3356</v>
      </c>
      <c r="J463" s="132" t="s">
        <v>57</v>
      </c>
      <c r="K463" s="132" t="s">
        <v>86</v>
      </c>
      <c r="L463" s="132" t="s">
        <v>3357</v>
      </c>
      <c r="M463" s="132" t="s">
        <v>3358</v>
      </c>
      <c r="N463" s="142" t="s">
        <v>86</v>
      </c>
    </row>
    <row r="464" spans="1:14">
      <c r="A464" s="141" t="s">
        <v>3350</v>
      </c>
      <c r="B464" s="132" t="s">
        <v>3359</v>
      </c>
      <c r="C464" s="297" t="s">
        <v>3360</v>
      </c>
      <c r="D464" s="142" t="s">
        <v>3361</v>
      </c>
      <c r="E464" s="132" t="s">
        <v>3362</v>
      </c>
      <c r="F464" s="141" t="s">
        <v>3363</v>
      </c>
      <c r="G464" s="132" t="s">
        <v>3355</v>
      </c>
      <c r="H464" s="132" t="s">
        <v>40</v>
      </c>
      <c r="I464" s="132" t="s">
        <v>3356</v>
      </c>
      <c r="J464" s="132" t="s">
        <v>101</v>
      </c>
      <c r="K464" s="132" t="s">
        <v>86</v>
      </c>
      <c r="L464" s="132" t="s">
        <v>3364</v>
      </c>
      <c r="M464" s="132" t="s">
        <v>3350</v>
      </c>
      <c r="N464" s="142" t="s">
        <v>86</v>
      </c>
    </row>
    <row r="465" spans="1:14">
      <c r="A465" s="141">
        <v>932</v>
      </c>
      <c r="B465" s="132" t="s">
        <v>3365</v>
      </c>
      <c r="C465" s="297" t="s">
        <v>3366</v>
      </c>
      <c r="D465" s="142" t="s">
        <v>3367</v>
      </c>
      <c r="E465" s="132" t="s">
        <v>3368</v>
      </c>
      <c r="F465" s="141" t="s">
        <v>3369</v>
      </c>
      <c r="G465" s="132" t="s">
        <v>3370</v>
      </c>
      <c r="H465" s="132" t="s">
        <v>929</v>
      </c>
      <c r="I465" s="132" t="s">
        <v>3371</v>
      </c>
      <c r="J465" s="132" t="s">
        <v>57</v>
      </c>
      <c r="K465" s="132">
        <v>3.5</v>
      </c>
      <c r="L465" s="132" t="s">
        <v>3372</v>
      </c>
      <c r="M465" s="132" t="s">
        <v>3373</v>
      </c>
      <c r="N465" s="142"/>
    </row>
    <row r="466" spans="1:14">
      <c r="A466" s="141" t="s">
        <v>3374</v>
      </c>
      <c r="B466" s="132" t="s">
        <v>3365</v>
      </c>
      <c r="C466" s="297"/>
      <c r="D466" s="142" t="s">
        <v>3375</v>
      </c>
      <c r="E466" s="132" t="s">
        <v>3376</v>
      </c>
      <c r="F466" s="141" t="s">
        <v>3377</v>
      </c>
      <c r="G466" s="132" t="s">
        <v>3370</v>
      </c>
      <c r="H466" s="132" t="s">
        <v>929</v>
      </c>
      <c r="I466" s="132" t="s">
        <v>3371</v>
      </c>
      <c r="J466" s="132" t="s">
        <v>2274</v>
      </c>
      <c r="K466" s="132"/>
      <c r="L466" s="132" t="s">
        <v>3372</v>
      </c>
      <c r="M466" s="132" t="s">
        <v>3373</v>
      </c>
      <c r="N466" s="142" t="s">
        <v>86</v>
      </c>
    </row>
    <row r="467" spans="1:14">
      <c r="A467" s="141" t="s">
        <v>3378</v>
      </c>
      <c r="B467" s="132" t="s">
        <v>3379</v>
      </c>
      <c r="C467" s="297"/>
      <c r="D467" s="142" t="s">
        <v>3380</v>
      </c>
      <c r="E467" s="132" t="s">
        <v>3381</v>
      </c>
      <c r="F467" s="141" t="s">
        <v>3382</v>
      </c>
      <c r="G467" s="132" t="s">
        <v>3383</v>
      </c>
      <c r="H467" s="132" t="s">
        <v>40</v>
      </c>
      <c r="I467" s="132" t="s">
        <v>3384</v>
      </c>
      <c r="J467" s="132" t="s">
        <v>101</v>
      </c>
      <c r="K467" s="132">
        <v>4.72</v>
      </c>
      <c r="L467" s="132" t="s">
        <v>3385</v>
      </c>
      <c r="M467" s="132" t="s">
        <v>3378</v>
      </c>
      <c r="N467" s="142" t="s">
        <v>86</v>
      </c>
    </row>
    <row r="468" spans="1:14">
      <c r="A468" s="141" t="s">
        <v>3386</v>
      </c>
      <c r="B468" s="132" t="s">
        <v>3387</v>
      </c>
      <c r="C468" s="297"/>
      <c r="D468" s="142" t="s">
        <v>3388</v>
      </c>
      <c r="E468" s="132" t="s">
        <v>3389</v>
      </c>
      <c r="F468" s="141" t="s">
        <v>3390</v>
      </c>
      <c r="G468" s="132" t="s">
        <v>3391</v>
      </c>
      <c r="H468" s="132" t="s">
        <v>40</v>
      </c>
      <c r="I468" s="132" t="s">
        <v>3392</v>
      </c>
      <c r="J468" s="132" t="s">
        <v>101</v>
      </c>
      <c r="K468" s="132">
        <v>16.16</v>
      </c>
      <c r="L468" s="132" t="s">
        <v>3393</v>
      </c>
      <c r="M468" s="132" t="s">
        <v>3386</v>
      </c>
      <c r="N468" s="142" t="s">
        <v>86</v>
      </c>
    </row>
    <row r="469" spans="1:14">
      <c r="A469" s="141" t="s">
        <v>3394</v>
      </c>
      <c r="B469" s="132" t="s">
        <v>3395</v>
      </c>
      <c r="C469" s="297" t="s">
        <v>3396</v>
      </c>
      <c r="D469" s="142" t="s">
        <v>3397</v>
      </c>
      <c r="E469" s="132" t="s">
        <v>3398</v>
      </c>
      <c r="F469" s="141" t="s">
        <v>3399</v>
      </c>
      <c r="G469" s="132" t="s">
        <v>3400</v>
      </c>
      <c r="H469" s="132" t="s">
        <v>40</v>
      </c>
      <c r="I469" s="132" t="s">
        <v>3401</v>
      </c>
      <c r="J469" s="132" t="s">
        <v>57</v>
      </c>
      <c r="K469" s="132">
        <v>10.23</v>
      </c>
      <c r="L469" s="132" t="s">
        <v>3402</v>
      </c>
      <c r="M469" s="132" t="s">
        <v>3394</v>
      </c>
      <c r="N469" s="142" t="s">
        <v>86</v>
      </c>
    </row>
    <row r="470" spans="1:14">
      <c r="A470" s="141" t="s">
        <v>3394</v>
      </c>
      <c r="B470" s="132" t="s">
        <v>3403</v>
      </c>
      <c r="C470" s="297" t="s">
        <v>3396</v>
      </c>
      <c r="D470" s="142" t="s">
        <v>3404</v>
      </c>
      <c r="E470" s="132" t="s">
        <v>3405</v>
      </c>
      <c r="F470" s="141" t="s">
        <v>3406</v>
      </c>
      <c r="G470" s="132" t="s">
        <v>3400</v>
      </c>
      <c r="H470" s="132" t="s">
        <v>40</v>
      </c>
      <c r="I470" s="132" t="s">
        <v>3401</v>
      </c>
      <c r="J470" s="132" t="s">
        <v>101</v>
      </c>
      <c r="K470" s="132">
        <v>10.23</v>
      </c>
      <c r="L470" s="132" t="s">
        <v>3407</v>
      </c>
      <c r="M470" s="132" t="s">
        <v>3408</v>
      </c>
      <c r="N470" s="142" t="s">
        <v>86</v>
      </c>
    </row>
    <row r="471" spans="1:14">
      <c r="A471" s="141" t="s">
        <v>3409</v>
      </c>
      <c r="B471" s="132" t="s">
        <v>3410</v>
      </c>
      <c r="C471" s="297" t="s">
        <v>3411</v>
      </c>
      <c r="D471" s="142" t="s">
        <v>3412</v>
      </c>
      <c r="E471" s="132" t="s">
        <v>3413</v>
      </c>
      <c r="F471" s="141" t="s">
        <v>3414</v>
      </c>
      <c r="G471" s="132" t="s">
        <v>3415</v>
      </c>
      <c r="H471" s="132" t="s">
        <v>40</v>
      </c>
      <c r="I471" s="132" t="s">
        <v>3416</v>
      </c>
      <c r="J471" s="132" t="s">
        <v>57</v>
      </c>
      <c r="K471" s="132">
        <v>7.97</v>
      </c>
      <c r="L471" s="132" t="s">
        <v>3417</v>
      </c>
      <c r="M471" s="132" t="s">
        <v>3409</v>
      </c>
      <c r="N471" s="142" t="s">
        <v>86</v>
      </c>
    </row>
    <row r="472" spans="1:14">
      <c r="A472" s="141" t="s">
        <v>3418</v>
      </c>
      <c r="B472" s="132" t="s">
        <v>86</v>
      </c>
      <c r="C472" s="297"/>
      <c r="D472" s="142" t="s">
        <v>3419</v>
      </c>
      <c r="E472" s="132" t="s">
        <v>3420</v>
      </c>
      <c r="F472" s="141" t="s">
        <v>596</v>
      </c>
      <c r="G472" s="132" t="s">
        <v>1595</v>
      </c>
      <c r="H472" s="132" t="s">
        <v>40</v>
      </c>
      <c r="I472" s="132" t="s">
        <v>3421</v>
      </c>
      <c r="J472" s="132" t="s">
        <v>101</v>
      </c>
      <c r="K472" s="132" t="s">
        <v>86</v>
      </c>
      <c r="L472" s="132"/>
      <c r="M472" s="132"/>
      <c r="N472" s="142" t="s">
        <v>86</v>
      </c>
    </row>
    <row r="473" spans="1:14">
      <c r="A473" s="141" t="s">
        <v>3418</v>
      </c>
      <c r="B473" s="132" t="s">
        <v>86</v>
      </c>
      <c r="C473" s="297"/>
      <c r="D473" s="142" t="s">
        <v>3422</v>
      </c>
      <c r="E473" s="132" t="s">
        <v>3423</v>
      </c>
      <c r="F473" s="141" t="s">
        <v>596</v>
      </c>
      <c r="G473" s="132" t="s">
        <v>1595</v>
      </c>
      <c r="H473" s="132" t="s">
        <v>40</v>
      </c>
      <c r="I473" s="132" t="s">
        <v>3421</v>
      </c>
      <c r="J473" s="132" t="s">
        <v>57</v>
      </c>
      <c r="K473" s="132" t="s">
        <v>86</v>
      </c>
      <c r="L473" s="132"/>
      <c r="M473" s="132"/>
      <c r="N473" s="142" t="s">
        <v>86</v>
      </c>
    </row>
    <row r="474" spans="1:14">
      <c r="A474" s="141" t="s">
        <v>3424</v>
      </c>
      <c r="B474" s="132" t="s">
        <v>3425</v>
      </c>
      <c r="C474" s="297"/>
      <c r="D474" s="142" t="s">
        <v>3426</v>
      </c>
      <c r="E474" s="132" t="s">
        <v>3427</v>
      </c>
      <c r="F474" s="141" t="s">
        <v>596</v>
      </c>
      <c r="G474" s="132" t="s">
        <v>1595</v>
      </c>
      <c r="H474" s="132" t="s">
        <v>40</v>
      </c>
      <c r="I474" s="132" t="s">
        <v>3428</v>
      </c>
      <c r="J474" s="132" t="s">
        <v>101</v>
      </c>
      <c r="K474" s="132" t="s">
        <v>86</v>
      </c>
      <c r="L474" s="132" t="s">
        <v>3429</v>
      </c>
      <c r="M474" s="132" t="s">
        <v>3424</v>
      </c>
      <c r="N474" s="142" t="s">
        <v>86</v>
      </c>
    </row>
    <row r="475" spans="1:14">
      <c r="A475" s="141" t="s">
        <v>3430</v>
      </c>
      <c r="B475" s="132" t="s">
        <v>3431</v>
      </c>
      <c r="C475" s="297"/>
      <c r="D475" s="142" t="s">
        <v>3432</v>
      </c>
      <c r="E475" s="132" t="s">
        <v>3433</v>
      </c>
      <c r="F475" s="141" t="s">
        <v>3434</v>
      </c>
      <c r="G475" s="132" t="s">
        <v>3435</v>
      </c>
      <c r="H475" s="132" t="s">
        <v>40</v>
      </c>
      <c r="I475" s="132" t="s">
        <v>606</v>
      </c>
      <c r="J475" s="132" t="s">
        <v>101</v>
      </c>
      <c r="K475" s="132" t="s">
        <v>86</v>
      </c>
      <c r="L475" s="132" t="s">
        <v>3436</v>
      </c>
      <c r="M475" s="132" t="s">
        <v>3430</v>
      </c>
      <c r="N475" s="142" t="s">
        <v>86</v>
      </c>
    </row>
    <row r="476" spans="1:14">
      <c r="A476" s="141" t="s">
        <v>3437</v>
      </c>
      <c r="B476" s="132" t="s">
        <v>3438</v>
      </c>
      <c r="C476" s="297"/>
      <c r="D476" s="142" t="s">
        <v>3439</v>
      </c>
      <c r="E476" s="132" t="s">
        <v>3440</v>
      </c>
      <c r="F476" s="141" t="s">
        <v>3441</v>
      </c>
      <c r="G476" s="132" t="s">
        <v>3442</v>
      </c>
      <c r="H476" s="132" t="s">
        <v>40</v>
      </c>
      <c r="I476" s="132" t="s">
        <v>606</v>
      </c>
      <c r="J476" s="132" t="s">
        <v>101</v>
      </c>
      <c r="K476" s="132" t="s">
        <v>86</v>
      </c>
      <c r="L476" s="132" t="s">
        <v>3443</v>
      </c>
      <c r="M476" s="132" t="s">
        <v>3437</v>
      </c>
      <c r="N476" s="142" t="s">
        <v>86</v>
      </c>
    </row>
    <row r="477" spans="1:14">
      <c r="A477" s="141" t="s">
        <v>3444</v>
      </c>
      <c r="B477" s="132" t="s">
        <v>3445</v>
      </c>
      <c r="C477" s="297"/>
      <c r="D477" s="142" t="s">
        <v>3446</v>
      </c>
      <c r="E477" s="132" t="s">
        <v>3447</v>
      </c>
      <c r="F477" s="141" t="s">
        <v>596</v>
      </c>
      <c r="G477" s="132" t="s">
        <v>1595</v>
      </c>
      <c r="H477" s="132" t="s">
        <v>40</v>
      </c>
      <c r="I477" s="132" t="s">
        <v>606</v>
      </c>
      <c r="J477" s="132" t="s">
        <v>101</v>
      </c>
      <c r="K477" s="132" t="s">
        <v>86</v>
      </c>
      <c r="L477" s="132" t="s">
        <v>3448</v>
      </c>
      <c r="M477" s="132" t="s">
        <v>3444</v>
      </c>
      <c r="N477" s="142" t="s">
        <v>86</v>
      </c>
    </row>
    <row r="478" spans="1:14">
      <c r="A478" s="141" t="s">
        <v>3449</v>
      </c>
      <c r="B478" s="132" t="s">
        <v>3450</v>
      </c>
      <c r="C478" s="297" t="s">
        <v>3451</v>
      </c>
      <c r="D478" s="142" t="s">
        <v>3452</v>
      </c>
      <c r="E478" s="132" t="s">
        <v>3453</v>
      </c>
      <c r="F478" s="141" t="s">
        <v>3454</v>
      </c>
      <c r="G478" s="132" t="s">
        <v>3455</v>
      </c>
      <c r="H478" s="132" t="s">
        <v>40</v>
      </c>
      <c r="I478" s="132" t="s">
        <v>606</v>
      </c>
      <c r="J478" s="132" t="s">
        <v>101</v>
      </c>
      <c r="K478" s="132" t="s">
        <v>86</v>
      </c>
      <c r="L478" s="132" t="s">
        <v>3456</v>
      </c>
      <c r="M478" s="132" t="s">
        <v>3449</v>
      </c>
      <c r="N478" s="142" t="s">
        <v>86</v>
      </c>
    </row>
    <row r="479" spans="1:14">
      <c r="A479" s="141" t="s">
        <v>3457</v>
      </c>
      <c r="B479" s="132" t="s">
        <v>3458</v>
      </c>
      <c r="C479" s="297" t="s">
        <v>3459</v>
      </c>
      <c r="D479" s="142" t="s">
        <v>3460</v>
      </c>
      <c r="E479" s="132" t="s">
        <v>3461</v>
      </c>
      <c r="F479" s="141" t="s">
        <v>3462</v>
      </c>
      <c r="G479" s="132" t="s">
        <v>3463</v>
      </c>
      <c r="H479" s="132" t="s">
        <v>40</v>
      </c>
      <c r="I479" s="132" t="s">
        <v>3464</v>
      </c>
      <c r="J479" s="132" t="s">
        <v>57</v>
      </c>
      <c r="K479" s="132">
        <v>7.46</v>
      </c>
      <c r="L479" s="132" t="s">
        <v>3465</v>
      </c>
      <c r="M479" s="132" t="s">
        <v>3457</v>
      </c>
      <c r="N479" s="142" t="s">
        <v>86</v>
      </c>
    </row>
    <row r="480" spans="1:14">
      <c r="A480" s="141" t="s">
        <v>3466</v>
      </c>
      <c r="B480" s="132" t="s">
        <v>3467</v>
      </c>
      <c r="C480" s="297"/>
      <c r="D480" s="142" t="s">
        <v>3468</v>
      </c>
      <c r="E480" s="132" t="s">
        <v>3469</v>
      </c>
      <c r="F480" s="141" t="s">
        <v>3470</v>
      </c>
      <c r="G480" s="132" t="s">
        <v>3471</v>
      </c>
      <c r="H480" s="132" t="s">
        <v>40</v>
      </c>
      <c r="I480" s="132" t="s">
        <v>3348</v>
      </c>
      <c r="J480" s="132" t="s">
        <v>101</v>
      </c>
      <c r="K480" s="132">
        <v>8.26</v>
      </c>
      <c r="L480" s="132" t="s">
        <v>3472</v>
      </c>
      <c r="M480" s="132" t="s">
        <v>3473</v>
      </c>
      <c r="N480" s="142" t="s">
        <v>86</v>
      </c>
    </row>
    <row r="481" spans="1:14">
      <c r="A481" s="141" t="s">
        <v>3474</v>
      </c>
      <c r="B481" s="132" t="s">
        <v>3475</v>
      </c>
      <c r="C481" s="297"/>
      <c r="D481" s="142" t="s">
        <v>3476</v>
      </c>
      <c r="E481" s="132" t="s">
        <v>3477</v>
      </c>
      <c r="F481" s="141" t="s">
        <v>3478</v>
      </c>
      <c r="G481" s="132" t="s">
        <v>3479</v>
      </c>
      <c r="H481" s="132" t="s">
        <v>40</v>
      </c>
      <c r="I481" s="132" t="s">
        <v>3480</v>
      </c>
      <c r="J481" s="132" t="s">
        <v>68</v>
      </c>
      <c r="K481" s="132" t="s">
        <v>86</v>
      </c>
      <c r="L481" s="132" t="s">
        <v>3481</v>
      </c>
      <c r="M481" s="132" t="s">
        <v>3482</v>
      </c>
      <c r="N481" s="142" t="s">
        <v>86</v>
      </c>
    </row>
    <row r="482" spans="1:14">
      <c r="A482" s="141" t="s">
        <v>3474</v>
      </c>
      <c r="B482" s="132" t="s">
        <v>3483</v>
      </c>
      <c r="C482" s="297"/>
      <c r="D482" s="142" t="s">
        <v>3484</v>
      </c>
      <c r="E482" s="132" t="s">
        <v>3485</v>
      </c>
      <c r="F482" s="141" t="s">
        <v>3486</v>
      </c>
      <c r="G482" s="132" t="s">
        <v>3479</v>
      </c>
      <c r="H482" s="132" t="s">
        <v>40</v>
      </c>
      <c r="I482" s="132" t="s">
        <v>3480</v>
      </c>
      <c r="J482" s="132" t="s">
        <v>42</v>
      </c>
      <c r="K482" s="132" t="s">
        <v>86</v>
      </c>
      <c r="L482" s="132" t="s">
        <v>3487</v>
      </c>
      <c r="M482" s="132" t="s">
        <v>3474</v>
      </c>
      <c r="N482" s="142" t="s">
        <v>86</v>
      </c>
    </row>
    <row r="483" spans="1:14">
      <c r="A483" s="141" t="s">
        <v>3488</v>
      </c>
      <c r="B483" s="132" t="s">
        <v>3489</v>
      </c>
      <c r="C483" s="297"/>
      <c r="D483" s="142" t="s">
        <v>3490</v>
      </c>
      <c r="E483" s="132" t="s">
        <v>3491</v>
      </c>
      <c r="F483" s="141" t="s">
        <v>3492</v>
      </c>
      <c r="G483" s="132" t="s">
        <v>3493</v>
      </c>
      <c r="H483" s="132" t="s">
        <v>1090</v>
      </c>
      <c r="I483" s="132" t="s">
        <v>596</v>
      </c>
      <c r="J483" s="132" t="s">
        <v>1090</v>
      </c>
      <c r="K483" s="132">
        <v>10.050000000000001</v>
      </c>
      <c r="L483" s="132" t="s">
        <v>3494</v>
      </c>
      <c r="M483" s="132" t="s">
        <v>3495</v>
      </c>
      <c r="N483" s="142" t="s">
        <v>86</v>
      </c>
    </row>
    <row r="484" spans="1:14">
      <c r="A484" s="141" t="s">
        <v>3488</v>
      </c>
      <c r="B484" s="132" t="s">
        <v>3496</v>
      </c>
      <c r="C484" s="297"/>
      <c r="D484" s="142" t="s">
        <v>3497</v>
      </c>
      <c r="E484" s="132" t="s">
        <v>3498</v>
      </c>
      <c r="F484" s="141" t="s">
        <v>3499</v>
      </c>
      <c r="G484" s="132" t="s">
        <v>3493</v>
      </c>
      <c r="H484" s="132" t="s">
        <v>3500</v>
      </c>
      <c r="I484" s="132" t="s">
        <v>596</v>
      </c>
      <c r="J484" s="132" t="s">
        <v>3500</v>
      </c>
      <c r="K484" s="132">
        <v>10.050000000000001</v>
      </c>
      <c r="L484" s="132" t="s">
        <v>3501</v>
      </c>
      <c r="M484" s="132" t="s">
        <v>3502</v>
      </c>
      <c r="N484" s="142" t="s">
        <v>86</v>
      </c>
    </row>
    <row r="485" spans="1:14">
      <c r="A485" s="141" t="s">
        <v>3488</v>
      </c>
      <c r="B485" s="132" t="s">
        <v>3503</v>
      </c>
      <c r="C485" s="297" t="s">
        <v>3504</v>
      </c>
      <c r="D485" s="142" t="s">
        <v>3505</v>
      </c>
      <c r="E485" s="132" t="s">
        <v>3506</v>
      </c>
      <c r="F485" s="141" t="s">
        <v>3507</v>
      </c>
      <c r="G485" s="132" t="s">
        <v>3493</v>
      </c>
      <c r="H485" s="132" t="s">
        <v>676</v>
      </c>
      <c r="I485" s="132" t="s">
        <v>596</v>
      </c>
      <c r="J485" s="132" t="s">
        <v>676</v>
      </c>
      <c r="K485" s="132">
        <v>10.050000000000001</v>
      </c>
      <c r="L485" s="132" t="s">
        <v>3508</v>
      </c>
      <c r="M485" s="132" t="s">
        <v>3509</v>
      </c>
      <c r="N485" s="142" t="s">
        <v>86</v>
      </c>
    </row>
    <row r="486" spans="1:14">
      <c r="A486" s="141" t="s">
        <v>3510</v>
      </c>
      <c r="B486" s="132" t="s">
        <v>3511</v>
      </c>
      <c r="C486" s="297" t="s">
        <v>3512</v>
      </c>
      <c r="D486" s="142" t="s">
        <v>3513</v>
      </c>
      <c r="E486" s="132" t="s">
        <v>3514</v>
      </c>
      <c r="F486" s="141" t="s">
        <v>3515</v>
      </c>
      <c r="G486" s="132" t="s">
        <v>3516</v>
      </c>
      <c r="H486" s="132" t="s">
        <v>676</v>
      </c>
      <c r="I486" s="132" t="s">
        <v>596</v>
      </c>
      <c r="J486" s="132" t="s">
        <v>676</v>
      </c>
      <c r="K486" s="132">
        <v>10.050000000000001</v>
      </c>
      <c r="L486" s="132" t="s">
        <v>3517</v>
      </c>
      <c r="M486" s="132" t="s">
        <v>3518</v>
      </c>
      <c r="N486" s="142" t="s">
        <v>86</v>
      </c>
    </row>
    <row r="487" spans="1:14">
      <c r="A487" s="141" t="s">
        <v>3510</v>
      </c>
      <c r="B487" s="132" t="s">
        <v>3519</v>
      </c>
      <c r="C487" s="297"/>
      <c r="D487" s="142" t="s">
        <v>3520</v>
      </c>
      <c r="E487" s="132" t="s">
        <v>3521</v>
      </c>
      <c r="F487" s="141" t="s">
        <v>3522</v>
      </c>
      <c r="G487" s="132" t="s">
        <v>3516</v>
      </c>
      <c r="H487" s="132" t="s">
        <v>3500</v>
      </c>
      <c r="I487" s="132" t="s">
        <v>596</v>
      </c>
      <c r="J487" s="132" t="s">
        <v>3500</v>
      </c>
      <c r="K487" s="132">
        <v>10.050000000000001</v>
      </c>
      <c r="L487" s="132" t="s">
        <v>3523</v>
      </c>
      <c r="M487" s="132" t="s">
        <v>3524</v>
      </c>
      <c r="N487" s="142" t="s">
        <v>86</v>
      </c>
    </row>
    <row r="488" spans="1:14">
      <c r="A488" s="141" t="s">
        <v>3510</v>
      </c>
      <c r="B488" s="132" t="s">
        <v>3525</v>
      </c>
      <c r="C488" s="297"/>
      <c r="D488" s="142" t="s">
        <v>3526</v>
      </c>
      <c r="E488" s="132" t="s">
        <v>3527</v>
      </c>
      <c r="F488" s="141" t="s">
        <v>3528</v>
      </c>
      <c r="G488" s="132" t="s">
        <v>3516</v>
      </c>
      <c r="H488" s="132" t="s">
        <v>1090</v>
      </c>
      <c r="I488" s="132" t="s">
        <v>596</v>
      </c>
      <c r="J488" s="132" t="s">
        <v>1090</v>
      </c>
      <c r="K488" s="132">
        <v>10.050000000000001</v>
      </c>
      <c r="L488" s="132" t="s">
        <v>3529</v>
      </c>
      <c r="M488" s="132" t="s">
        <v>3530</v>
      </c>
      <c r="N488" s="142" t="s">
        <v>86</v>
      </c>
    </row>
    <row r="489" spans="1:14">
      <c r="A489" s="141" t="s">
        <v>3531</v>
      </c>
      <c r="B489" s="132" t="s">
        <v>3532</v>
      </c>
      <c r="C489" s="297" t="s">
        <v>3533</v>
      </c>
      <c r="D489" s="142" t="s">
        <v>3534</v>
      </c>
      <c r="E489" s="132" t="s">
        <v>3535</v>
      </c>
      <c r="F489" s="141" t="s">
        <v>3536</v>
      </c>
      <c r="G489" s="132" t="s">
        <v>3537</v>
      </c>
      <c r="H489" s="132" t="s">
        <v>1137</v>
      </c>
      <c r="I489" s="132" t="s">
        <v>596</v>
      </c>
      <c r="J489" s="132" t="s">
        <v>1137</v>
      </c>
      <c r="K489" s="132" t="s">
        <v>86</v>
      </c>
      <c r="L489" s="132" t="s">
        <v>3538</v>
      </c>
      <c r="M489" s="132" t="s">
        <v>3539</v>
      </c>
      <c r="N489" s="142" t="s">
        <v>86</v>
      </c>
    </row>
    <row r="490" spans="1:14">
      <c r="A490" s="141" t="s">
        <v>3540</v>
      </c>
      <c r="B490" s="132" t="s">
        <v>3541</v>
      </c>
      <c r="C490" s="297" t="s">
        <v>3542</v>
      </c>
      <c r="D490" s="142" t="s">
        <v>3543</v>
      </c>
      <c r="E490" s="132" t="s">
        <v>3544</v>
      </c>
      <c r="F490" s="141" t="s">
        <v>3545</v>
      </c>
      <c r="G490" s="132" t="s">
        <v>3546</v>
      </c>
      <c r="H490" s="132" t="s">
        <v>334</v>
      </c>
      <c r="I490" s="132" t="s">
        <v>596</v>
      </c>
      <c r="J490" s="132" t="s">
        <v>334</v>
      </c>
      <c r="K490" s="132">
        <v>8.66</v>
      </c>
      <c r="L490" s="132" t="s">
        <v>3547</v>
      </c>
      <c r="M490" s="132" t="s">
        <v>3548</v>
      </c>
      <c r="N490" s="142" t="s">
        <v>86</v>
      </c>
    </row>
    <row r="491" spans="1:14">
      <c r="A491" s="141" t="s">
        <v>3549</v>
      </c>
      <c r="B491" s="132" t="s">
        <v>3550</v>
      </c>
      <c r="C491" s="297"/>
      <c r="D491" s="142" t="s">
        <v>3551</v>
      </c>
      <c r="E491" s="132" t="s">
        <v>3552</v>
      </c>
      <c r="F491" s="141" t="s">
        <v>3553</v>
      </c>
      <c r="G491" s="132" t="s">
        <v>3554</v>
      </c>
      <c r="H491" s="132" t="s">
        <v>40</v>
      </c>
      <c r="I491" s="132" t="s">
        <v>3464</v>
      </c>
      <c r="J491" s="132" t="s">
        <v>57</v>
      </c>
      <c r="K491" s="132">
        <v>8.7799999999999994</v>
      </c>
      <c r="L491" s="132" t="s">
        <v>3555</v>
      </c>
      <c r="M491" s="132" t="s">
        <v>3549</v>
      </c>
      <c r="N491" s="142" t="s">
        <v>86</v>
      </c>
    </row>
    <row r="492" spans="1:14">
      <c r="A492" s="141" t="s">
        <v>3549</v>
      </c>
      <c r="B492" s="132" t="s">
        <v>3556</v>
      </c>
      <c r="C492" s="297" t="s">
        <v>3557</v>
      </c>
      <c r="D492" s="142" t="s">
        <v>3558</v>
      </c>
      <c r="E492" s="132" t="s">
        <v>3559</v>
      </c>
      <c r="F492" s="141" t="s">
        <v>3560</v>
      </c>
      <c r="G492" s="132" t="s">
        <v>3554</v>
      </c>
      <c r="H492" s="132" t="s">
        <v>40</v>
      </c>
      <c r="I492" s="132" t="s">
        <v>3464</v>
      </c>
      <c r="J492" s="132" t="s">
        <v>101</v>
      </c>
      <c r="K492" s="132">
        <v>8.7799999999999994</v>
      </c>
      <c r="L492" s="132" t="s">
        <v>3561</v>
      </c>
      <c r="M492" s="132" t="s">
        <v>3562</v>
      </c>
      <c r="N492" s="142" t="s">
        <v>86</v>
      </c>
    </row>
    <row r="493" spans="1:14">
      <c r="A493" s="141" t="s">
        <v>3563</v>
      </c>
      <c r="B493" s="132" t="s">
        <v>3564</v>
      </c>
      <c r="C493" s="297"/>
      <c r="D493" s="142" t="s">
        <v>3565</v>
      </c>
      <c r="E493" s="132" t="s">
        <v>3566</v>
      </c>
      <c r="F493" s="141" t="s">
        <v>3567</v>
      </c>
      <c r="G493" s="132" t="s">
        <v>3568</v>
      </c>
      <c r="H493" s="132" t="s">
        <v>40</v>
      </c>
      <c r="I493" s="132" t="s">
        <v>3569</v>
      </c>
      <c r="J493" s="132" t="s">
        <v>101</v>
      </c>
      <c r="K493" s="132" t="s">
        <v>86</v>
      </c>
      <c r="L493" s="132" t="s">
        <v>3570</v>
      </c>
      <c r="M493" s="132" t="s">
        <v>3563</v>
      </c>
      <c r="N493" s="142" t="s">
        <v>86</v>
      </c>
    </row>
    <row r="494" spans="1:14">
      <c r="A494" s="141" t="s">
        <v>3571</v>
      </c>
      <c r="B494" s="132" t="s">
        <v>3572</v>
      </c>
      <c r="C494" s="297" t="s">
        <v>3573</v>
      </c>
      <c r="D494" s="142" t="s">
        <v>3574</v>
      </c>
      <c r="E494" s="132" t="s">
        <v>3575</v>
      </c>
      <c r="F494" s="141" t="s">
        <v>3576</v>
      </c>
      <c r="G494" s="132" t="s">
        <v>3577</v>
      </c>
      <c r="H494" s="132" t="s">
        <v>3578</v>
      </c>
      <c r="I494" s="132" t="s">
        <v>596</v>
      </c>
      <c r="J494" s="132" t="s">
        <v>3578</v>
      </c>
      <c r="K494" s="132">
        <v>9.5299999999999994</v>
      </c>
      <c r="L494" s="132" t="s">
        <v>3579</v>
      </c>
      <c r="M494" s="132" t="s">
        <v>3580</v>
      </c>
      <c r="N494" s="142" t="s">
        <v>86</v>
      </c>
    </row>
    <row r="495" spans="1:14">
      <c r="A495" s="141" t="s">
        <v>3581</v>
      </c>
      <c r="B495" s="132" t="s">
        <v>3582</v>
      </c>
      <c r="C495" s="297" t="s">
        <v>3583</v>
      </c>
      <c r="D495" s="142" t="s">
        <v>3584</v>
      </c>
      <c r="E495" s="132" t="s">
        <v>3585</v>
      </c>
      <c r="F495" s="141" t="s">
        <v>3586</v>
      </c>
      <c r="G495" s="132" t="s">
        <v>3587</v>
      </c>
      <c r="H495" s="132" t="s">
        <v>3578</v>
      </c>
      <c r="I495" s="132" t="s">
        <v>596</v>
      </c>
      <c r="J495" s="132" t="s">
        <v>3578</v>
      </c>
      <c r="K495" s="132">
        <v>9.08</v>
      </c>
      <c r="L495" s="132" t="s">
        <v>3588</v>
      </c>
      <c r="M495" s="132" t="s">
        <v>3589</v>
      </c>
      <c r="N495" s="142" t="s">
        <v>86</v>
      </c>
    </row>
    <row r="496" spans="1:14">
      <c r="A496" s="141" t="s">
        <v>1573</v>
      </c>
      <c r="B496" s="132" t="s">
        <v>3590</v>
      </c>
      <c r="C496" s="297" t="s">
        <v>3591</v>
      </c>
      <c r="D496" s="142" t="s">
        <v>3592</v>
      </c>
      <c r="E496" s="132" t="s">
        <v>3593</v>
      </c>
      <c r="F496" s="141" t="s">
        <v>3594</v>
      </c>
      <c r="G496" s="132" t="s">
        <v>3595</v>
      </c>
      <c r="H496" s="132" t="s">
        <v>942</v>
      </c>
      <c r="I496" s="132" t="s">
        <v>596</v>
      </c>
      <c r="J496" s="132" t="s">
        <v>942</v>
      </c>
      <c r="K496" s="132">
        <v>6.7</v>
      </c>
      <c r="L496" s="132" t="s">
        <v>3596</v>
      </c>
      <c r="M496" s="132" t="s">
        <v>3597</v>
      </c>
      <c r="N496" s="142" t="s">
        <v>86</v>
      </c>
    </row>
    <row r="497" spans="1:14">
      <c r="A497" s="141" t="s">
        <v>3598</v>
      </c>
      <c r="B497" s="132" t="s">
        <v>3599</v>
      </c>
      <c r="C497" s="297"/>
      <c r="D497" s="142" t="s">
        <v>3600</v>
      </c>
      <c r="E497" s="132" t="s">
        <v>3601</v>
      </c>
      <c r="F497" s="141" t="s">
        <v>3602</v>
      </c>
      <c r="G497" s="132" t="s">
        <v>3603</v>
      </c>
      <c r="H497" s="132" t="s">
        <v>942</v>
      </c>
      <c r="I497" s="132" t="s">
        <v>596</v>
      </c>
      <c r="J497" s="132" t="s">
        <v>942</v>
      </c>
      <c r="K497" s="132" t="s">
        <v>86</v>
      </c>
      <c r="L497" s="132" t="s">
        <v>3604</v>
      </c>
      <c r="M497" s="132" t="s">
        <v>3605</v>
      </c>
      <c r="N497" s="142" t="s">
        <v>86</v>
      </c>
    </row>
    <row r="498" spans="1:14">
      <c r="A498" s="141" t="s">
        <v>847</v>
      </c>
      <c r="B498" s="132" t="s">
        <v>3606</v>
      </c>
      <c r="C498" s="297" t="s">
        <v>3607</v>
      </c>
      <c r="D498" s="142" t="s">
        <v>3608</v>
      </c>
      <c r="E498" s="132" t="s">
        <v>3609</v>
      </c>
      <c r="F498" s="141" t="s">
        <v>3610</v>
      </c>
      <c r="G498" s="132" t="s">
        <v>3611</v>
      </c>
      <c r="H498" s="132" t="s">
        <v>695</v>
      </c>
      <c r="I498" s="132" t="s">
        <v>596</v>
      </c>
      <c r="J498" s="132" t="s">
        <v>42</v>
      </c>
      <c r="K498" s="132">
        <v>4.57</v>
      </c>
      <c r="L498" s="132" t="s">
        <v>3612</v>
      </c>
      <c r="M498" s="132" t="s">
        <v>3613</v>
      </c>
      <c r="N498" s="142" t="s">
        <v>86</v>
      </c>
    </row>
    <row r="499" spans="1:14">
      <c r="A499" s="141" t="s">
        <v>3614</v>
      </c>
      <c r="B499" s="132" t="s">
        <v>3615</v>
      </c>
      <c r="C499" s="297" t="s">
        <v>3616</v>
      </c>
      <c r="D499" s="142" t="s">
        <v>3617</v>
      </c>
      <c r="E499" s="132" t="s">
        <v>3618</v>
      </c>
      <c r="F499" s="141" t="s">
        <v>3619</v>
      </c>
      <c r="G499" s="132" t="s">
        <v>3620</v>
      </c>
      <c r="H499" s="132" t="s">
        <v>40</v>
      </c>
      <c r="I499" s="132" t="s">
        <v>3621</v>
      </c>
      <c r="J499" s="132" t="s">
        <v>68</v>
      </c>
      <c r="K499" s="132">
        <v>12.71</v>
      </c>
      <c r="L499" s="132" t="s">
        <v>3622</v>
      </c>
      <c r="M499" s="132" t="s">
        <v>3614</v>
      </c>
      <c r="N499" s="142" t="s">
        <v>86</v>
      </c>
    </row>
    <row r="500" spans="1:14">
      <c r="A500" s="141" t="s">
        <v>3623</v>
      </c>
      <c r="B500" s="132" t="s">
        <v>3624</v>
      </c>
      <c r="C500" s="297"/>
      <c r="D500" s="142" t="s">
        <v>3625</v>
      </c>
      <c r="E500" s="132" t="s">
        <v>3626</v>
      </c>
      <c r="F500" s="141" t="s">
        <v>3627</v>
      </c>
      <c r="G500" s="132" t="s">
        <v>3628</v>
      </c>
      <c r="H500" s="132" t="s">
        <v>40</v>
      </c>
      <c r="I500" s="132" t="s">
        <v>3629</v>
      </c>
      <c r="J500" s="132" t="s">
        <v>101</v>
      </c>
      <c r="K500" s="132" t="s">
        <v>86</v>
      </c>
      <c r="L500" s="132" t="s">
        <v>3630</v>
      </c>
      <c r="M500" s="132" t="s">
        <v>3623</v>
      </c>
      <c r="N500" s="142" t="s">
        <v>86</v>
      </c>
    </row>
    <row r="501" spans="1:14">
      <c r="A501" s="141" t="s">
        <v>3631</v>
      </c>
      <c r="B501" s="132" t="s">
        <v>3632</v>
      </c>
      <c r="C501" s="297" t="s">
        <v>3633</v>
      </c>
      <c r="D501" s="142" t="s">
        <v>3634</v>
      </c>
      <c r="E501" s="132" t="s">
        <v>3635</v>
      </c>
      <c r="F501" s="141" t="s">
        <v>3636</v>
      </c>
      <c r="G501" s="132" t="s">
        <v>3637</v>
      </c>
      <c r="H501" s="132" t="s">
        <v>40</v>
      </c>
      <c r="I501" s="132" t="s">
        <v>3638</v>
      </c>
      <c r="J501" s="132" t="s">
        <v>57</v>
      </c>
      <c r="K501" s="132">
        <v>8.73</v>
      </c>
      <c r="L501" s="132" t="s">
        <v>3639</v>
      </c>
      <c r="M501" s="132" t="s">
        <v>3631</v>
      </c>
      <c r="N501" s="142" t="s">
        <v>86</v>
      </c>
    </row>
    <row r="502" spans="1:14">
      <c r="A502" s="141" t="s">
        <v>3631</v>
      </c>
      <c r="B502" s="132" t="s">
        <v>3640</v>
      </c>
      <c r="C502" s="297" t="s">
        <v>3633</v>
      </c>
      <c r="D502" s="142" t="s">
        <v>3641</v>
      </c>
      <c r="E502" s="132" t="s">
        <v>3642</v>
      </c>
      <c r="F502" s="141" t="s">
        <v>3643</v>
      </c>
      <c r="G502" s="132" t="s">
        <v>3637</v>
      </c>
      <c r="H502" s="132" t="s">
        <v>40</v>
      </c>
      <c r="I502" s="132" t="s">
        <v>3638</v>
      </c>
      <c r="J502" s="132" t="s">
        <v>101</v>
      </c>
      <c r="K502" s="132">
        <v>8.73</v>
      </c>
      <c r="L502" s="132" t="s">
        <v>3644</v>
      </c>
      <c r="M502" s="132" t="s">
        <v>3645</v>
      </c>
      <c r="N502" s="142" t="s">
        <v>86</v>
      </c>
    </row>
    <row r="503" spans="1:14">
      <c r="A503" s="141" t="s">
        <v>3646</v>
      </c>
      <c r="B503" s="132" t="s">
        <v>3647</v>
      </c>
      <c r="C503" s="297" t="s">
        <v>3648</v>
      </c>
      <c r="D503" s="142" t="s">
        <v>3649</v>
      </c>
      <c r="E503" s="132" t="s">
        <v>3650</v>
      </c>
      <c r="F503" s="141" t="s">
        <v>3651</v>
      </c>
      <c r="G503" s="132" t="s">
        <v>3652</v>
      </c>
      <c r="H503" s="132" t="s">
        <v>40</v>
      </c>
      <c r="I503" s="132" t="s">
        <v>615</v>
      </c>
      <c r="J503" s="132" t="s">
        <v>57</v>
      </c>
      <c r="K503" s="132">
        <v>9.24</v>
      </c>
      <c r="L503" s="132" t="s">
        <v>3653</v>
      </c>
      <c r="M503" s="132" t="s">
        <v>3646</v>
      </c>
      <c r="N503" s="142" t="s">
        <v>86</v>
      </c>
    </row>
    <row r="504" spans="1:14">
      <c r="A504" s="141" t="s">
        <v>3654</v>
      </c>
      <c r="B504" s="132" t="s">
        <v>3655</v>
      </c>
      <c r="C504" s="297"/>
      <c r="D504" s="142" t="s">
        <v>3656</v>
      </c>
      <c r="E504" s="132" t="s">
        <v>3657</v>
      </c>
      <c r="F504" s="141" t="s">
        <v>3658</v>
      </c>
      <c r="G504" s="132" t="s">
        <v>3659</v>
      </c>
      <c r="H504" s="132" t="s">
        <v>40</v>
      </c>
      <c r="I504" s="132" t="s">
        <v>3660</v>
      </c>
      <c r="J504" s="132" t="s">
        <v>42</v>
      </c>
      <c r="K504" s="132" t="s">
        <v>86</v>
      </c>
      <c r="L504" s="132" t="s">
        <v>3661</v>
      </c>
      <c r="M504" s="132" t="s">
        <v>3654</v>
      </c>
      <c r="N504" s="142" t="s">
        <v>86</v>
      </c>
    </row>
    <row r="505" spans="1:14">
      <c r="A505" s="141" t="s">
        <v>3662</v>
      </c>
      <c r="B505" s="132" t="s">
        <v>3663</v>
      </c>
      <c r="C505" s="297" t="s">
        <v>3664</v>
      </c>
      <c r="D505" s="142" t="s">
        <v>3665</v>
      </c>
      <c r="E505" s="132" t="s">
        <v>3666</v>
      </c>
      <c r="F505" s="141" t="s">
        <v>3667</v>
      </c>
      <c r="G505" s="132" t="s">
        <v>3668</v>
      </c>
      <c r="H505" s="132" t="s">
        <v>40</v>
      </c>
      <c r="I505" s="132" t="s">
        <v>1762</v>
      </c>
      <c r="J505" s="132" t="s">
        <v>68</v>
      </c>
      <c r="K505" s="132" t="s">
        <v>86</v>
      </c>
      <c r="L505" s="132" t="s">
        <v>3669</v>
      </c>
      <c r="M505" s="132" t="s">
        <v>3662</v>
      </c>
      <c r="N505" s="142" t="s">
        <v>86</v>
      </c>
    </row>
    <row r="506" spans="1:14">
      <c r="A506" s="141" t="s">
        <v>3670</v>
      </c>
      <c r="B506" s="132" t="s">
        <v>3671</v>
      </c>
      <c r="C506" s="297" t="s">
        <v>3672</v>
      </c>
      <c r="D506" s="142" t="s">
        <v>3673</v>
      </c>
      <c r="E506" s="132" t="s">
        <v>3674</v>
      </c>
      <c r="F506" s="141" t="s">
        <v>3675</v>
      </c>
      <c r="G506" s="132" t="s">
        <v>1683</v>
      </c>
      <c r="H506" s="132" t="s">
        <v>40</v>
      </c>
      <c r="I506" s="132" t="s">
        <v>1684</v>
      </c>
      <c r="J506" s="132" t="s">
        <v>101</v>
      </c>
      <c r="K506" s="132">
        <v>13.58</v>
      </c>
      <c r="L506" s="132" t="s">
        <v>3676</v>
      </c>
      <c r="M506" s="132" t="s">
        <v>3670</v>
      </c>
      <c r="N506" s="142" t="s">
        <v>86</v>
      </c>
    </row>
    <row r="507" spans="1:14">
      <c r="A507" s="141" t="s">
        <v>3677</v>
      </c>
      <c r="B507" s="132" t="s">
        <v>3678</v>
      </c>
      <c r="C507" s="297" t="s">
        <v>3679</v>
      </c>
      <c r="D507" s="142" t="s">
        <v>3680</v>
      </c>
      <c r="E507" s="132" t="s">
        <v>3681</v>
      </c>
      <c r="F507" s="141" t="s">
        <v>3682</v>
      </c>
      <c r="G507" s="132" t="s">
        <v>3683</v>
      </c>
      <c r="H507" s="132" t="s">
        <v>40</v>
      </c>
      <c r="I507" s="132" t="s">
        <v>3684</v>
      </c>
      <c r="J507" s="132" t="s">
        <v>3685</v>
      </c>
      <c r="K507" s="132">
        <v>16.46</v>
      </c>
      <c r="L507" s="132" t="s">
        <v>3686</v>
      </c>
      <c r="M507" s="132" t="s">
        <v>3677</v>
      </c>
      <c r="N507" s="142" t="s">
        <v>86</v>
      </c>
    </row>
    <row r="508" spans="1:14">
      <c r="A508" s="141" t="s">
        <v>3687</v>
      </c>
      <c r="B508" s="132" t="s">
        <v>3688</v>
      </c>
      <c r="C508" s="297"/>
      <c r="D508" s="142" t="s">
        <v>3689</v>
      </c>
      <c r="E508" s="132" t="s">
        <v>3690</v>
      </c>
      <c r="F508" s="141" t="s">
        <v>3691</v>
      </c>
      <c r="G508" s="132" t="s">
        <v>3692</v>
      </c>
      <c r="H508" s="132" t="s">
        <v>40</v>
      </c>
      <c r="I508" s="132" t="s">
        <v>3693</v>
      </c>
      <c r="J508" s="132" t="s">
        <v>68</v>
      </c>
      <c r="K508" s="132">
        <v>14.6</v>
      </c>
      <c r="L508" s="132" t="s">
        <v>3694</v>
      </c>
      <c r="M508" s="132" t="s">
        <v>3687</v>
      </c>
      <c r="N508" s="142" t="s">
        <v>86</v>
      </c>
    </row>
    <row r="509" spans="1:14">
      <c r="A509" s="141" t="s">
        <v>3687</v>
      </c>
      <c r="B509" s="132" t="s">
        <v>3695</v>
      </c>
      <c r="C509" s="297" t="s">
        <v>3696</v>
      </c>
      <c r="D509" s="142" t="s">
        <v>3697</v>
      </c>
      <c r="E509" s="132" t="s">
        <v>3698</v>
      </c>
      <c r="F509" s="141" t="s">
        <v>3699</v>
      </c>
      <c r="G509" s="132" t="s">
        <v>3692</v>
      </c>
      <c r="H509" s="132" t="s">
        <v>40</v>
      </c>
      <c r="I509" s="132" t="s">
        <v>3693</v>
      </c>
      <c r="J509" s="132" t="s">
        <v>42</v>
      </c>
      <c r="K509" s="132">
        <v>14.6</v>
      </c>
      <c r="L509" s="132" t="s">
        <v>3700</v>
      </c>
      <c r="M509" s="132" t="s">
        <v>643</v>
      </c>
      <c r="N509" s="142" t="s">
        <v>86</v>
      </c>
    </row>
    <row r="510" spans="1:14">
      <c r="A510" s="141" t="s">
        <v>3701</v>
      </c>
      <c r="B510" s="132" t="s">
        <v>3702</v>
      </c>
      <c r="C510" s="297"/>
      <c r="D510" s="142" t="s">
        <v>3703</v>
      </c>
      <c r="E510" s="132" t="s">
        <v>3704</v>
      </c>
      <c r="F510" s="141" t="s">
        <v>3705</v>
      </c>
      <c r="G510" s="132" t="s">
        <v>3706</v>
      </c>
      <c r="H510" s="132" t="s">
        <v>873</v>
      </c>
      <c r="I510" s="132" t="s">
        <v>3707</v>
      </c>
      <c r="J510" s="132" t="s">
        <v>873</v>
      </c>
      <c r="K510" s="132" t="s">
        <v>86</v>
      </c>
      <c r="L510" s="132" t="s">
        <v>3708</v>
      </c>
      <c r="M510" s="132" t="s">
        <v>3701</v>
      </c>
      <c r="N510" s="142" t="s">
        <v>86</v>
      </c>
    </row>
    <row r="511" spans="1:14">
      <c r="A511" s="141" t="s">
        <v>3709</v>
      </c>
      <c r="B511" s="132" t="s">
        <v>3710</v>
      </c>
      <c r="C511" s="297" t="s">
        <v>3711</v>
      </c>
      <c r="D511" s="142" t="s">
        <v>3712</v>
      </c>
      <c r="E511" s="132" t="s">
        <v>3713</v>
      </c>
      <c r="F511" s="141" t="s">
        <v>3714</v>
      </c>
      <c r="G511" s="132" t="s">
        <v>3715</v>
      </c>
      <c r="H511" s="132" t="s">
        <v>40</v>
      </c>
      <c r="I511" s="132" t="s">
        <v>1479</v>
      </c>
      <c r="J511" s="132" t="s">
        <v>57</v>
      </c>
      <c r="K511" s="132">
        <v>6.76</v>
      </c>
      <c r="L511" s="132" t="s">
        <v>3716</v>
      </c>
      <c r="M511" s="132" t="s">
        <v>3709</v>
      </c>
      <c r="N511" s="142" t="s">
        <v>86</v>
      </c>
    </row>
    <row r="512" spans="1:14">
      <c r="A512" s="141" t="s">
        <v>3717</v>
      </c>
      <c r="B512" s="132" t="s">
        <v>3718</v>
      </c>
      <c r="C512" s="297" t="s">
        <v>3719</v>
      </c>
      <c r="D512" s="142" t="s">
        <v>3720</v>
      </c>
      <c r="E512" s="132" t="s">
        <v>3721</v>
      </c>
      <c r="F512" s="141" t="s">
        <v>3722</v>
      </c>
      <c r="G512" s="132" t="s">
        <v>3723</v>
      </c>
      <c r="H512" s="132" t="s">
        <v>40</v>
      </c>
      <c r="I512" s="132" t="s">
        <v>1479</v>
      </c>
      <c r="J512" s="132" t="s">
        <v>57</v>
      </c>
      <c r="K512" s="132">
        <v>6.76</v>
      </c>
      <c r="L512" s="132" t="s">
        <v>3724</v>
      </c>
      <c r="M512" s="132" t="s">
        <v>3717</v>
      </c>
      <c r="N512" s="142" t="s">
        <v>86</v>
      </c>
    </row>
    <row r="513" spans="1:14">
      <c r="A513" s="141" t="s">
        <v>3725</v>
      </c>
      <c r="B513" s="132" t="s">
        <v>3726</v>
      </c>
      <c r="C513" s="297"/>
      <c r="D513" s="142" t="s">
        <v>3727</v>
      </c>
      <c r="E513" s="132" t="s">
        <v>3728</v>
      </c>
      <c r="F513" s="141" t="s">
        <v>3729</v>
      </c>
      <c r="G513" s="132" t="s">
        <v>3730</v>
      </c>
      <c r="H513" s="132" t="s">
        <v>873</v>
      </c>
      <c r="I513" s="132" t="s">
        <v>3731</v>
      </c>
      <c r="J513" s="132" t="s">
        <v>873</v>
      </c>
      <c r="K513" s="132" t="s">
        <v>86</v>
      </c>
      <c r="L513" s="132" t="s">
        <v>3732</v>
      </c>
      <c r="M513" s="132" t="s">
        <v>3725</v>
      </c>
      <c r="N513" s="142" t="s">
        <v>86</v>
      </c>
    </row>
    <row r="514" spans="1:14">
      <c r="A514" s="141" t="s">
        <v>3733</v>
      </c>
      <c r="B514" s="132" t="s">
        <v>3734</v>
      </c>
      <c r="C514" s="297"/>
      <c r="D514" s="142" t="s">
        <v>3735</v>
      </c>
      <c r="E514" s="132" t="s">
        <v>3736</v>
      </c>
      <c r="F514" s="141" t="s">
        <v>3737</v>
      </c>
      <c r="G514" s="132" t="s">
        <v>3738</v>
      </c>
      <c r="H514" s="132" t="s">
        <v>873</v>
      </c>
      <c r="I514" s="132" t="s">
        <v>3739</v>
      </c>
      <c r="J514" s="132" t="s">
        <v>873</v>
      </c>
      <c r="K514" s="132" t="s">
        <v>86</v>
      </c>
      <c r="L514" s="132" t="s">
        <v>3740</v>
      </c>
      <c r="M514" s="132" t="s">
        <v>3733</v>
      </c>
      <c r="N514" s="142" t="s">
        <v>86</v>
      </c>
    </row>
    <row r="515" spans="1:14">
      <c r="A515" s="141" t="s">
        <v>3741</v>
      </c>
      <c r="B515" s="132" t="s">
        <v>3742</v>
      </c>
      <c r="C515" s="297"/>
      <c r="D515" s="142" t="s">
        <v>3743</v>
      </c>
      <c r="E515" s="132" t="s">
        <v>3744</v>
      </c>
      <c r="F515" s="141" t="s">
        <v>3745</v>
      </c>
      <c r="G515" s="132" t="s">
        <v>3746</v>
      </c>
      <c r="H515" s="132" t="s">
        <v>873</v>
      </c>
      <c r="I515" s="132" t="s">
        <v>3739</v>
      </c>
      <c r="J515" s="132" t="s">
        <v>873</v>
      </c>
      <c r="K515" s="132" t="s">
        <v>86</v>
      </c>
      <c r="L515" s="132" t="s">
        <v>3747</v>
      </c>
      <c r="M515" s="132" t="s">
        <v>3741</v>
      </c>
      <c r="N515" s="142" t="s">
        <v>86</v>
      </c>
    </row>
    <row r="516" spans="1:14">
      <c r="A516" s="141" t="s">
        <v>3748</v>
      </c>
      <c r="B516" s="132" t="s">
        <v>3749</v>
      </c>
      <c r="C516" s="297"/>
      <c r="D516" s="142" t="s">
        <v>3750</v>
      </c>
      <c r="E516" s="132" t="s">
        <v>3751</v>
      </c>
      <c r="F516" s="141" t="s">
        <v>3752</v>
      </c>
      <c r="G516" s="132" t="s">
        <v>3753</v>
      </c>
      <c r="H516" s="132" t="s">
        <v>40</v>
      </c>
      <c r="I516" s="132" t="s">
        <v>3754</v>
      </c>
      <c r="J516" s="132" t="s">
        <v>42</v>
      </c>
      <c r="K516" s="132" t="s">
        <v>86</v>
      </c>
      <c r="L516" s="132" t="s">
        <v>3755</v>
      </c>
      <c r="M516" s="132" t="s">
        <v>3748</v>
      </c>
      <c r="N516" s="142" t="s">
        <v>86</v>
      </c>
    </row>
    <row r="517" spans="1:14">
      <c r="A517" s="141" t="s">
        <v>3756</v>
      </c>
      <c r="B517" s="132" t="s">
        <v>3757</v>
      </c>
      <c r="C517" s="297" t="s">
        <v>3758</v>
      </c>
      <c r="D517" s="142" t="s">
        <v>3759</v>
      </c>
      <c r="E517" s="132" t="s">
        <v>3760</v>
      </c>
      <c r="F517" s="141" t="s">
        <v>3761</v>
      </c>
      <c r="G517" s="132" t="s">
        <v>3762</v>
      </c>
      <c r="H517" s="132" t="s">
        <v>929</v>
      </c>
      <c r="I517" s="132" t="s">
        <v>3763</v>
      </c>
      <c r="J517" s="132" t="s">
        <v>132</v>
      </c>
      <c r="K517" s="132">
        <v>0.92</v>
      </c>
      <c r="L517" s="132" t="s">
        <v>3764</v>
      </c>
      <c r="M517" s="132" t="s">
        <v>3756</v>
      </c>
      <c r="N517" s="142" t="s">
        <v>86</v>
      </c>
    </row>
    <row r="518" spans="1:14">
      <c r="A518" s="141" t="s">
        <v>3765</v>
      </c>
      <c r="B518" s="132" t="s">
        <v>3766</v>
      </c>
      <c r="C518" s="297" t="s">
        <v>3767</v>
      </c>
      <c r="D518" s="142" t="s">
        <v>3768</v>
      </c>
      <c r="E518" s="132" t="s">
        <v>3769</v>
      </c>
      <c r="F518" s="141" t="s">
        <v>3770</v>
      </c>
      <c r="G518" s="132" t="s">
        <v>3771</v>
      </c>
      <c r="H518" s="132" t="s">
        <v>1470</v>
      </c>
      <c r="I518" s="132" t="s">
        <v>596</v>
      </c>
      <c r="J518" s="132" t="s">
        <v>1470</v>
      </c>
      <c r="K518" s="132">
        <v>8.5500000000000007</v>
      </c>
      <c r="L518" s="132" t="s">
        <v>3772</v>
      </c>
      <c r="M518" s="132" t="s">
        <v>3773</v>
      </c>
      <c r="N518" s="142" t="s">
        <v>86</v>
      </c>
    </row>
    <row r="519" spans="1:14">
      <c r="A519" s="141" t="s">
        <v>3774</v>
      </c>
      <c r="B519" s="132" t="s">
        <v>3775</v>
      </c>
      <c r="C519" s="297"/>
      <c r="D519" s="142" t="s">
        <v>3776</v>
      </c>
      <c r="E519" s="132" t="s">
        <v>3777</v>
      </c>
      <c r="F519" s="141" t="s">
        <v>3778</v>
      </c>
      <c r="G519" s="132" t="s">
        <v>3779</v>
      </c>
      <c r="H519" s="132" t="s">
        <v>101</v>
      </c>
      <c r="I519" s="132" t="s">
        <v>3371</v>
      </c>
      <c r="J519" s="132" t="s">
        <v>101</v>
      </c>
      <c r="K519" s="132" t="s">
        <v>86</v>
      </c>
      <c r="L519" s="132" t="s">
        <v>3780</v>
      </c>
      <c r="M519" s="132" t="s">
        <v>3774</v>
      </c>
      <c r="N519" s="142" t="s">
        <v>86</v>
      </c>
    </row>
    <row r="520" spans="1:14">
      <c r="A520" s="141" t="s">
        <v>3781</v>
      </c>
      <c r="B520" s="132" t="s">
        <v>3782</v>
      </c>
      <c r="C520" s="297"/>
      <c r="D520" s="142" t="s">
        <v>3783</v>
      </c>
      <c r="E520" s="132" t="s">
        <v>3784</v>
      </c>
      <c r="F520" s="141" t="s">
        <v>3785</v>
      </c>
      <c r="G520" s="132" t="s">
        <v>3786</v>
      </c>
      <c r="H520" s="132" t="s">
        <v>57</v>
      </c>
      <c r="I520" s="132" t="s">
        <v>632</v>
      </c>
      <c r="J520" s="132" t="s">
        <v>57</v>
      </c>
      <c r="K520" s="132" t="s">
        <v>86</v>
      </c>
      <c r="L520" s="132" t="s">
        <v>3787</v>
      </c>
      <c r="M520" s="132" t="s">
        <v>3781</v>
      </c>
      <c r="N520" s="142" t="s">
        <v>86</v>
      </c>
    </row>
    <row r="521" spans="1:14">
      <c r="A521" s="141" t="s">
        <v>3788</v>
      </c>
      <c r="B521" s="132" t="s">
        <v>3789</v>
      </c>
      <c r="C521" s="297" t="s">
        <v>3790</v>
      </c>
      <c r="D521" s="142" t="s">
        <v>3791</v>
      </c>
      <c r="E521" s="132" t="s">
        <v>3792</v>
      </c>
      <c r="F521" s="141" t="s">
        <v>3793</v>
      </c>
      <c r="G521" s="132" t="s">
        <v>3794</v>
      </c>
      <c r="H521" s="132" t="s">
        <v>595</v>
      </c>
      <c r="I521" s="132" t="s">
        <v>596</v>
      </c>
      <c r="J521" s="132" t="s">
        <v>3795</v>
      </c>
      <c r="K521" s="132">
        <v>5.2</v>
      </c>
      <c r="L521" s="132" t="s">
        <v>3796</v>
      </c>
      <c r="M521" s="132" t="s">
        <v>3788</v>
      </c>
      <c r="N521" s="142" t="s">
        <v>86</v>
      </c>
    </row>
    <row r="522" spans="1:14">
      <c r="A522" s="141" t="s">
        <v>3797</v>
      </c>
      <c r="B522" s="132" t="s">
        <v>3798</v>
      </c>
      <c r="C522" s="297" t="s">
        <v>3799</v>
      </c>
      <c r="D522" s="142" t="s">
        <v>3800</v>
      </c>
      <c r="E522" s="132" t="s">
        <v>3801</v>
      </c>
      <c r="F522" s="141" t="s">
        <v>3802</v>
      </c>
      <c r="G522" s="132" t="s">
        <v>3803</v>
      </c>
      <c r="H522" s="132" t="s">
        <v>873</v>
      </c>
      <c r="I522" s="132" t="s">
        <v>596</v>
      </c>
      <c r="J522" s="132" t="s">
        <v>873</v>
      </c>
      <c r="K522" s="132">
        <v>3.58</v>
      </c>
      <c r="L522" s="132" t="s">
        <v>3804</v>
      </c>
      <c r="M522" s="132" t="s">
        <v>3805</v>
      </c>
      <c r="N522" s="142" t="s">
        <v>86</v>
      </c>
    </row>
    <row r="523" spans="1:14">
      <c r="A523" s="141" t="s">
        <v>3806</v>
      </c>
      <c r="B523" s="132" t="s">
        <v>3807</v>
      </c>
      <c r="C523" s="297" t="s">
        <v>3808</v>
      </c>
      <c r="D523" s="142" t="s">
        <v>3809</v>
      </c>
      <c r="E523" s="132" t="s">
        <v>3810</v>
      </c>
      <c r="F523" s="141" t="s">
        <v>3802</v>
      </c>
      <c r="G523" s="132" t="s">
        <v>3803</v>
      </c>
      <c r="H523" s="132" t="s">
        <v>873</v>
      </c>
      <c r="I523" s="132" t="s">
        <v>596</v>
      </c>
      <c r="J523" s="132" t="s">
        <v>873</v>
      </c>
      <c r="K523" s="132">
        <v>4.04</v>
      </c>
      <c r="L523" s="132" t="s">
        <v>3811</v>
      </c>
      <c r="M523" s="132" t="s">
        <v>3812</v>
      </c>
      <c r="N523" s="142" t="s">
        <v>86</v>
      </c>
    </row>
    <row r="524" spans="1:14">
      <c r="A524" s="141" t="s">
        <v>336</v>
      </c>
      <c r="B524" s="132" t="s">
        <v>3813</v>
      </c>
      <c r="C524" s="297"/>
      <c r="D524" s="142" t="s">
        <v>3814</v>
      </c>
      <c r="E524" s="132" t="s">
        <v>3815</v>
      </c>
      <c r="F524" s="141" t="s">
        <v>3802</v>
      </c>
      <c r="G524" s="132" t="s">
        <v>3803</v>
      </c>
      <c r="H524" s="132" t="s">
        <v>873</v>
      </c>
      <c r="I524" s="132" t="s">
        <v>596</v>
      </c>
      <c r="J524" s="132" t="s">
        <v>873</v>
      </c>
      <c r="K524" s="132">
        <v>0</v>
      </c>
      <c r="L524" s="132" t="s">
        <v>3816</v>
      </c>
      <c r="M524" s="132" t="s">
        <v>3817</v>
      </c>
      <c r="N524" s="142" t="s">
        <v>86</v>
      </c>
    </row>
    <row r="525" spans="1:14">
      <c r="A525" s="141">
        <v>993</v>
      </c>
      <c r="B525" s="132"/>
      <c r="C525" s="297"/>
      <c r="D525" s="142">
        <v>993025</v>
      </c>
      <c r="E525" s="132" t="s">
        <v>3818</v>
      </c>
      <c r="F525" s="141" t="s">
        <v>3802</v>
      </c>
      <c r="G525" s="132" t="s">
        <v>3803</v>
      </c>
      <c r="H525" s="132" t="s">
        <v>873</v>
      </c>
      <c r="I525" s="132" t="s">
        <v>596</v>
      </c>
      <c r="J525" s="132" t="s">
        <v>873</v>
      </c>
      <c r="K525" s="132">
        <v>5.04</v>
      </c>
      <c r="L525" s="132"/>
      <c r="M525" s="132"/>
      <c r="N525" s="142"/>
    </row>
    <row r="526" spans="1:14">
      <c r="A526" s="141" t="s">
        <v>3819</v>
      </c>
      <c r="B526" s="132"/>
      <c r="C526" s="297"/>
      <c r="D526" s="142" t="s">
        <v>3820</v>
      </c>
      <c r="E526" s="132" t="s">
        <v>3821</v>
      </c>
      <c r="F526" s="141" t="s">
        <v>3822</v>
      </c>
      <c r="G526" s="132" t="s">
        <v>3823</v>
      </c>
      <c r="H526" s="132" t="s">
        <v>132</v>
      </c>
      <c r="I526" s="132" t="s">
        <v>596</v>
      </c>
      <c r="J526" s="132" t="s">
        <v>132</v>
      </c>
      <c r="K526" s="132">
        <v>9.1999999999999993</v>
      </c>
      <c r="L526" s="132"/>
      <c r="M526" s="132"/>
      <c r="N526" s="142" t="s">
        <v>86</v>
      </c>
    </row>
    <row r="527" spans="1:14">
      <c r="A527" s="141" t="s">
        <v>3824</v>
      </c>
      <c r="B527" s="132"/>
      <c r="C527" s="297"/>
      <c r="D527" s="142" t="s">
        <v>3825</v>
      </c>
      <c r="E527" s="132" t="s">
        <v>3826</v>
      </c>
      <c r="F527" s="141" t="s">
        <v>3827</v>
      </c>
      <c r="G527" s="132" t="s">
        <v>3828</v>
      </c>
      <c r="H527" s="132" t="s">
        <v>873</v>
      </c>
      <c r="I527" s="132" t="s">
        <v>596</v>
      </c>
      <c r="J527" s="132" t="s">
        <v>873</v>
      </c>
      <c r="K527" s="132">
        <v>4.13</v>
      </c>
      <c r="L527" s="132"/>
      <c r="M527" s="132"/>
      <c r="N527" s="142" t="s">
        <v>86</v>
      </c>
    </row>
    <row r="528" spans="1:14">
      <c r="A528" s="141" t="s">
        <v>3829</v>
      </c>
      <c r="B528" s="132" t="s">
        <v>3830</v>
      </c>
      <c r="C528" s="297"/>
      <c r="D528" s="142" t="s">
        <v>3831</v>
      </c>
      <c r="E528" s="132" t="s">
        <v>3832</v>
      </c>
      <c r="F528" s="141" t="s">
        <v>3833</v>
      </c>
      <c r="G528" s="132" t="s">
        <v>3834</v>
      </c>
      <c r="H528" s="132" t="s">
        <v>101</v>
      </c>
      <c r="I528" s="132" t="s">
        <v>596</v>
      </c>
      <c r="J528" s="132" t="s">
        <v>101</v>
      </c>
      <c r="K528" s="132" t="s">
        <v>86</v>
      </c>
      <c r="L528" s="132" t="s">
        <v>3835</v>
      </c>
      <c r="M528" s="132" t="s">
        <v>3829</v>
      </c>
      <c r="N528" s="142" t="s">
        <v>86</v>
      </c>
    </row>
    <row r="529" spans="1:14">
      <c r="A529" s="141" t="s">
        <v>3836</v>
      </c>
      <c r="B529" s="132" t="s">
        <v>3837</v>
      </c>
      <c r="C529" s="297"/>
      <c r="D529" s="142" t="s">
        <v>3838</v>
      </c>
      <c r="E529" s="132" t="s">
        <v>3839</v>
      </c>
      <c r="F529" s="141" t="s">
        <v>3840</v>
      </c>
      <c r="G529" s="132" t="s">
        <v>3841</v>
      </c>
      <c r="H529" s="132" t="s">
        <v>101</v>
      </c>
      <c r="I529" s="132" t="s">
        <v>596</v>
      </c>
      <c r="J529" s="132" t="s">
        <v>101</v>
      </c>
      <c r="K529" s="132" t="s">
        <v>86</v>
      </c>
      <c r="L529" s="132" t="s">
        <v>3842</v>
      </c>
      <c r="M529" s="132" t="s">
        <v>3836</v>
      </c>
      <c r="N529" s="142" t="s">
        <v>86</v>
      </c>
    </row>
    <row r="530" spans="1:14">
      <c r="A530" s="141" t="s">
        <v>3843</v>
      </c>
      <c r="B530" s="132" t="s">
        <v>3844</v>
      </c>
      <c r="C530" s="297"/>
      <c r="D530" s="142" t="s">
        <v>3845</v>
      </c>
      <c r="E530" s="132" t="s">
        <v>3846</v>
      </c>
      <c r="F530" s="141" t="s">
        <v>3847</v>
      </c>
      <c r="G530" s="132" t="s">
        <v>3848</v>
      </c>
      <c r="H530" s="132" t="s">
        <v>57</v>
      </c>
      <c r="I530" s="132" t="s">
        <v>3849</v>
      </c>
      <c r="J530" s="132" t="s">
        <v>57</v>
      </c>
      <c r="K530" s="132">
        <v>2.27</v>
      </c>
      <c r="L530" s="132" t="s">
        <v>3850</v>
      </c>
      <c r="M530" s="132" t="s">
        <v>3843</v>
      </c>
      <c r="N530" s="142" t="s">
        <v>86</v>
      </c>
    </row>
    <row r="531" spans="1:14">
      <c r="A531" s="141" t="s">
        <v>3843</v>
      </c>
      <c r="B531" s="132" t="s">
        <v>3851</v>
      </c>
      <c r="C531" s="297"/>
      <c r="D531" s="142" t="s">
        <v>3852</v>
      </c>
      <c r="E531" s="132" t="s">
        <v>3853</v>
      </c>
      <c r="F531" s="141" t="s">
        <v>3854</v>
      </c>
      <c r="G531" s="132" t="s">
        <v>3848</v>
      </c>
      <c r="H531" s="132" t="s">
        <v>68</v>
      </c>
      <c r="I531" s="132" t="s">
        <v>3849</v>
      </c>
      <c r="J531" s="132" t="s">
        <v>68</v>
      </c>
      <c r="K531" s="132">
        <v>2.27</v>
      </c>
      <c r="L531" s="132" t="s">
        <v>3855</v>
      </c>
      <c r="M531" s="132" t="s">
        <v>3856</v>
      </c>
      <c r="N531" s="142" t="s">
        <v>86</v>
      </c>
    </row>
    <row r="532" spans="1:14">
      <c r="A532" s="147" t="s">
        <v>3857</v>
      </c>
      <c r="B532" s="148" t="s">
        <v>3858</v>
      </c>
      <c r="C532" s="298"/>
      <c r="D532" s="149" t="s">
        <v>3859</v>
      </c>
      <c r="E532" s="132" t="s">
        <v>3860</v>
      </c>
      <c r="F532" s="147" t="s">
        <v>3861</v>
      </c>
      <c r="G532" s="148" t="s">
        <v>3862</v>
      </c>
      <c r="H532" s="148" t="s">
        <v>40</v>
      </c>
      <c r="I532" s="148" t="s">
        <v>3193</v>
      </c>
      <c r="J532" s="148" t="s">
        <v>57</v>
      </c>
      <c r="K532" s="148" t="s">
        <v>86</v>
      </c>
      <c r="L532" s="148" t="s">
        <v>3863</v>
      </c>
      <c r="M532" s="148" t="s">
        <v>3857</v>
      </c>
      <c r="N532" s="149" t="s">
        <v>86</v>
      </c>
    </row>
    <row r="533" spans="1:14" ht="31.5">
      <c r="A533" s="141" t="s">
        <v>3864</v>
      </c>
      <c r="B533" s="148"/>
      <c r="C533" s="298"/>
      <c r="D533" s="149"/>
      <c r="E533" s="132" t="s">
        <v>3865</v>
      </c>
      <c r="F533" s="511" t="s">
        <v>3866</v>
      </c>
      <c r="G533" s="267" t="s">
        <v>3866</v>
      </c>
      <c r="H533" s="148" t="s">
        <v>3867</v>
      </c>
      <c r="I533" s="132" t="s">
        <v>596</v>
      </c>
      <c r="J533" s="148"/>
      <c r="K533" s="148">
        <v>3</v>
      </c>
      <c r="L533" s="148"/>
      <c r="M533" s="148"/>
      <c r="N533" s="149"/>
    </row>
    <row r="534" spans="1:14">
      <c r="A534" s="147" t="s">
        <v>3868</v>
      </c>
      <c r="B534" s="148"/>
      <c r="C534" s="298"/>
      <c r="D534" s="149"/>
      <c r="E534" s="132" t="s">
        <v>3869</v>
      </c>
      <c r="F534" s="511" t="s">
        <v>3870</v>
      </c>
      <c r="G534" s="148" t="s">
        <v>3870</v>
      </c>
      <c r="H534" s="148" t="s">
        <v>3867</v>
      </c>
      <c r="I534" s="132" t="s">
        <v>596</v>
      </c>
      <c r="J534" s="148"/>
      <c r="K534" s="148">
        <v>1.1499999999999999</v>
      </c>
      <c r="L534" s="148"/>
      <c r="M534" s="148"/>
      <c r="N534" s="149"/>
    </row>
    <row r="535" spans="1:14">
      <c r="A535" s="141" t="s">
        <v>3871</v>
      </c>
      <c r="B535" s="148"/>
      <c r="C535" s="297"/>
      <c r="D535" s="149"/>
      <c r="E535" s="132" t="s">
        <v>3872</v>
      </c>
      <c r="F535" s="147" t="s">
        <v>3873</v>
      </c>
      <c r="G535" s="148" t="s">
        <v>3873</v>
      </c>
      <c r="H535" s="148" t="s">
        <v>873</v>
      </c>
      <c r="I535" s="132" t="s">
        <v>596</v>
      </c>
      <c r="J535" s="148"/>
      <c r="K535" s="148">
        <v>3</v>
      </c>
      <c r="L535" s="148"/>
      <c r="M535" s="148"/>
      <c r="N535" s="149"/>
    </row>
    <row r="536" spans="1:14" ht="31.5">
      <c r="A536" s="147" t="s">
        <v>3874</v>
      </c>
      <c r="B536" s="148"/>
      <c r="C536" s="297">
        <v>52654</v>
      </c>
      <c r="D536" s="149"/>
      <c r="E536" s="272" t="s">
        <v>3875</v>
      </c>
      <c r="F536" s="512" t="s">
        <v>3876</v>
      </c>
      <c r="G536" s="266" t="s">
        <v>3876</v>
      </c>
      <c r="H536" s="147" t="s">
        <v>873</v>
      </c>
      <c r="I536" s="132" t="s">
        <v>596</v>
      </c>
      <c r="J536" s="148" t="s">
        <v>3877</v>
      </c>
      <c r="K536" s="148">
        <v>3.84</v>
      </c>
      <c r="L536" s="148"/>
      <c r="M536" s="148"/>
      <c r="N536" s="149"/>
    </row>
    <row r="537" spans="1:14">
      <c r="A537" s="141" t="s">
        <v>3878</v>
      </c>
      <c r="B537" s="148"/>
      <c r="C537" s="297"/>
      <c r="D537" s="149"/>
      <c r="E537" s="132" t="s">
        <v>3879</v>
      </c>
      <c r="F537" s="513" t="s">
        <v>3880</v>
      </c>
      <c r="G537" s="274" t="s">
        <v>3880</v>
      </c>
      <c r="H537" s="147" t="s">
        <v>3867</v>
      </c>
      <c r="I537" s="132" t="s">
        <v>596</v>
      </c>
      <c r="J537" s="148"/>
      <c r="K537" s="148">
        <v>7.91</v>
      </c>
      <c r="L537" s="148"/>
      <c r="M537" s="148"/>
      <c r="N537" s="149"/>
    </row>
    <row r="538" spans="1:14" ht="31.5">
      <c r="A538" s="147" t="s">
        <v>3881</v>
      </c>
      <c r="B538" s="148"/>
      <c r="C538" s="297">
        <v>53445</v>
      </c>
      <c r="D538" s="149"/>
      <c r="E538" s="272" t="s">
        <v>3882</v>
      </c>
      <c r="F538" s="511" t="s">
        <v>3883</v>
      </c>
      <c r="G538" s="275" t="s">
        <v>3883</v>
      </c>
      <c r="H538" s="148" t="s">
        <v>3867</v>
      </c>
      <c r="I538" s="132" t="s">
        <v>596</v>
      </c>
      <c r="J538" s="148" t="s">
        <v>3884</v>
      </c>
      <c r="K538" s="148">
        <v>1.01</v>
      </c>
      <c r="L538" s="148"/>
      <c r="M538" s="148"/>
      <c r="N538" s="149"/>
    </row>
    <row r="539" spans="1:14" ht="47.25">
      <c r="A539" s="147" t="s">
        <v>3885</v>
      </c>
      <c r="B539" s="148"/>
      <c r="C539" s="297">
        <v>52655</v>
      </c>
      <c r="D539" s="149"/>
      <c r="E539" s="132" t="s">
        <v>3886</v>
      </c>
      <c r="F539" s="511" t="s">
        <v>3887</v>
      </c>
      <c r="G539" s="267" t="s">
        <v>3887</v>
      </c>
      <c r="H539" s="148" t="s">
        <v>3867</v>
      </c>
      <c r="I539" s="132" t="s">
        <v>596</v>
      </c>
      <c r="J539" s="148" t="s">
        <v>3884</v>
      </c>
      <c r="K539" s="148">
        <v>0.88</v>
      </c>
      <c r="L539" s="148"/>
      <c r="M539" s="148"/>
      <c r="N539" s="149"/>
    </row>
    <row r="540" spans="1:14" ht="31.5">
      <c r="A540" s="147" t="s">
        <v>3888</v>
      </c>
      <c r="B540" s="148"/>
      <c r="C540" s="297">
        <v>52655</v>
      </c>
      <c r="D540" s="149"/>
      <c r="E540" s="272" t="s">
        <v>3889</v>
      </c>
      <c r="F540" s="511" t="s">
        <v>3890</v>
      </c>
      <c r="G540" s="267" t="s">
        <v>3891</v>
      </c>
      <c r="H540" s="148" t="s">
        <v>3867</v>
      </c>
      <c r="I540" s="132" t="s">
        <v>596</v>
      </c>
      <c r="J540" s="148" t="s">
        <v>3884</v>
      </c>
      <c r="K540" s="148">
        <v>0.97</v>
      </c>
      <c r="L540" s="148"/>
      <c r="M540" s="148"/>
      <c r="N540" s="149"/>
    </row>
    <row r="541" spans="1:14" ht="31.5">
      <c r="A541" s="147" t="s">
        <v>3892</v>
      </c>
      <c r="B541" s="148"/>
      <c r="C541" s="297">
        <v>52655</v>
      </c>
      <c r="D541" s="149"/>
      <c r="E541" s="272" t="s">
        <v>3893</v>
      </c>
      <c r="F541" s="511" t="s">
        <v>3894</v>
      </c>
      <c r="G541" s="267" t="s">
        <v>3894</v>
      </c>
      <c r="H541" s="148" t="s">
        <v>3867</v>
      </c>
      <c r="I541" s="132" t="s">
        <v>596</v>
      </c>
      <c r="J541" s="148" t="s">
        <v>3884</v>
      </c>
      <c r="K541" s="148">
        <v>0.97</v>
      </c>
      <c r="L541" s="148"/>
      <c r="M541" s="148"/>
      <c r="N541" s="149"/>
    </row>
    <row r="542" spans="1:14" ht="31.5">
      <c r="A542" s="147" t="s">
        <v>3895</v>
      </c>
      <c r="B542" s="148"/>
      <c r="C542" s="297">
        <v>52656</v>
      </c>
      <c r="D542" s="149"/>
      <c r="E542" s="272" t="s">
        <v>3896</v>
      </c>
      <c r="F542" s="511" t="s">
        <v>3897</v>
      </c>
      <c r="G542" s="267" t="s">
        <v>3897</v>
      </c>
      <c r="H542" s="148" t="s">
        <v>3867</v>
      </c>
      <c r="I542" s="132" t="s">
        <v>596</v>
      </c>
      <c r="J542" s="148" t="s">
        <v>3884</v>
      </c>
      <c r="K542" s="148">
        <v>0.88</v>
      </c>
      <c r="L542" s="148"/>
      <c r="M542" s="148"/>
      <c r="N542" s="149"/>
    </row>
    <row r="543" spans="1:14" ht="29.25">
      <c r="A543" s="147"/>
      <c r="B543" s="148"/>
      <c r="C543" s="297"/>
      <c r="D543" s="149"/>
      <c r="E543" s="274" t="s">
        <v>3898</v>
      </c>
      <c r="F543" s="511" t="s">
        <v>3899</v>
      </c>
      <c r="G543" s="267" t="s">
        <v>3900</v>
      </c>
      <c r="H543" s="148" t="s">
        <v>3867</v>
      </c>
      <c r="I543" s="132" t="s">
        <v>596</v>
      </c>
      <c r="J543" s="148" t="s">
        <v>3884</v>
      </c>
      <c r="K543" s="148">
        <v>1.33</v>
      </c>
      <c r="L543" s="148"/>
      <c r="M543" s="148"/>
      <c r="N543" s="149"/>
    </row>
    <row r="544" spans="1:14">
      <c r="A544" s="147" t="s">
        <v>3901</v>
      </c>
      <c r="B544" s="148"/>
      <c r="C544" s="297"/>
      <c r="D544" s="149"/>
      <c r="E544" s="132" t="s">
        <v>3902</v>
      </c>
      <c r="F544" s="147" t="s">
        <v>3903</v>
      </c>
      <c r="G544" s="148" t="s">
        <v>3903</v>
      </c>
      <c r="H544" s="148" t="s">
        <v>3867</v>
      </c>
      <c r="I544" s="132" t="s">
        <v>596</v>
      </c>
      <c r="J544" s="148"/>
      <c r="K544" s="148">
        <v>12.64</v>
      </c>
      <c r="L544" s="148"/>
      <c r="M544" s="148"/>
      <c r="N544" s="149"/>
    </row>
    <row r="545" spans="1:14" ht="31.5">
      <c r="A545" s="147" t="s">
        <v>3904</v>
      </c>
      <c r="B545" s="148"/>
      <c r="C545" s="297"/>
      <c r="D545" s="149"/>
      <c r="E545" s="132" t="s">
        <v>3905</v>
      </c>
      <c r="F545" s="511" t="s">
        <v>3906</v>
      </c>
      <c r="G545" s="267" t="s">
        <v>3906</v>
      </c>
      <c r="H545" s="148" t="s">
        <v>3867</v>
      </c>
      <c r="I545" s="132" t="s">
        <v>596</v>
      </c>
      <c r="J545" s="148"/>
      <c r="K545" s="148">
        <v>12.64</v>
      </c>
      <c r="L545" s="148"/>
      <c r="M545" s="148"/>
      <c r="N545" s="149"/>
    </row>
    <row r="546" spans="1:14" ht="31.5">
      <c r="A546" s="147" t="s">
        <v>3907</v>
      </c>
      <c r="B546" s="148"/>
      <c r="C546" s="297"/>
      <c r="D546" s="149"/>
      <c r="E546" s="132" t="s">
        <v>3908</v>
      </c>
      <c r="F546" s="511" t="s">
        <v>3909</v>
      </c>
      <c r="G546" s="267" t="s">
        <v>3909</v>
      </c>
      <c r="H546" s="148" t="s">
        <v>3867</v>
      </c>
      <c r="I546" s="132" t="s">
        <v>596</v>
      </c>
      <c r="J546" s="148"/>
      <c r="K546" s="148">
        <v>18.54</v>
      </c>
      <c r="L546" s="148"/>
      <c r="M546" s="148"/>
      <c r="N546" s="149"/>
    </row>
    <row r="547" spans="1:14" ht="31.5">
      <c r="A547" s="147" t="s">
        <v>3910</v>
      </c>
      <c r="B547" s="148"/>
      <c r="C547" s="297"/>
      <c r="D547" s="149"/>
      <c r="E547" s="132" t="s">
        <v>3911</v>
      </c>
      <c r="F547" s="511" t="s">
        <v>3912</v>
      </c>
      <c r="G547" s="267" t="s">
        <v>3912</v>
      </c>
      <c r="H547" s="148" t="s">
        <v>3867</v>
      </c>
      <c r="I547" s="132" t="s">
        <v>596</v>
      </c>
      <c r="J547" s="148"/>
      <c r="K547" s="148">
        <v>17.2</v>
      </c>
      <c r="L547" s="148"/>
      <c r="M547" s="148"/>
      <c r="N547" s="149"/>
    </row>
    <row r="548" spans="1:14">
      <c r="A548" s="132" t="s">
        <v>3913</v>
      </c>
      <c r="B548" s="132"/>
      <c r="C548" s="297"/>
      <c r="D548" s="142"/>
      <c r="E548" s="132" t="s">
        <v>3914</v>
      </c>
      <c r="F548" s="141" t="s">
        <v>3915</v>
      </c>
      <c r="G548" s="132" t="s">
        <v>3915</v>
      </c>
      <c r="H548" s="132" t="s">
        <v>40</v>
      </c>
      <c r="I548" s="132" t="s">
        <v>596</v>
      </c>
      <c r="J548" s="132" t="s">
        <v>101</v>
      </c>
      <c r="K548" s="132">
        <v>4</v>
      </c>
      <c r="L548" s="132"/>
      <c r="M548" s="132"/>
      <c r="N548" s="132"/>
    </row>
    <row r="549" spans="1:14" ht="29.25">
      <c r="A549" s="147">
        <v>1013</v>
      </c>
      <c r="B549" s="276"/>
      <c r="C549" s="297">
        <v>52666</v>
      </c>
      <c r="D549" s="505"/>
      <c r="E549" s="276" t="s">
        <v>3916</v>
      </c>
      <c r="F549" s="514" t="s">
        <v>3917</v>
      </c>
      <c r="G549" s="274" t="s">
        <v>3918</v>
      </c>
      <c r="H549" s="276" t="s">
        <v>1056</v>
      </c>
      <c r="I549" s="132" t="s">
        <v>596</v>
      </c>
      <c r="J549" s="276" t="s">
        <v>132</v>
      </c>
      <c r="K549" s="132">
        <v>2.0099999999999998</v>
      </c>
      <c r="L549" s="276"/>
      <c r="M549" s="276"/>
      <c r="N549" s="276"/>
    </row>
    <row r="550" spans="1:14">
      <c r="A550" s="132">
        <v>1014</v>
      </c>
      <c r="B550" s="276"/>
      <c r="C550" s="297"/>
      <c r="D550" s="505"/>
      <c r="E550" s="276" t="s">
        <v>3919</v>
      </c>
      <c r="F550" s="409" t="s">
        <v>3920</v>
      </c>
      <c r="G550" s="274" t="s">
        <v>3920</v>
      </c>
      <c r="H550" s="276" t="s">
        <v>1056</v>
      </c>
      <c r="I550" s="132" t="s">
        <v>596</v>
      </c>
      <c r="J550" s="276" t="s">
        <v>132</v>
      </c>
      <c r="K550" s="132">
        <v>2.6</v>
      </c>
      <c r="L550" s="276"/>
      <c r="M550" s="276"/>
      <c r="N550" s="276"/>
    </row>
    <row r="551" spans="1:14">
      <c r="A551" s="147">
        <v>1015</v>
      </c>
      <c r="B551" s="276"/>
      <c r="C551" s="297">
        <v>250105</v>
      </c>
      <c r="D551" s="505"/>
      <c r="E551" s="132" t="s">
        <v>3921</v>
      </c>
      <c r="F551" s="141" t="s">
        <v>3922</v>
      </c>
      <c r="G551" s="132" t="s">
        <v>3923</v>
      </c>
      <c r="H551" s="132" t="s">
        <v>929</v>
      </c>
      <c r="I551" s="132" t="s">
        <v>596</v>
      </c>
      <c r="J551" s="276" t="s">
        <v>3924</v>
      </c>
      <c r="K551" s="132">
        <v>25.3</v>
      </c>
      <c r="L551" s="276"/>
      <c r="M551" s="276"/>
      <c r="N551" s="276"/>
    </row>
    <row r="552" spans="1:14">
      <c r="A552" s="132">
        <v>1016</v>
      </c>
      <c r="B552" s="276"/>
      <c r="C552" s="297">
        <v>53479</v>
      </c>
      <c r="D552" s="505"/>
      <c r="E552" s="276" t="s">
        <v>3925</v>
      </c>
      <c r="F552" s="141" t="s">
        <v>3926</v>
      </c>
      <c r="G552" s="132" t="s">
        <v>3923</v>
      </c>
      <c r="H552" s="132" t="s">
        <v>929</v>
      </c>
      <c r="I552" s="132" t="s">
        <v>596</v>
      </c>
      <c r="J552" s="276" t="s">
        <v>3927</v>
      </c>
      <c r="K552" s="132">
        <v>15</v>
      </c>
      <c r="L552" s="276"/>
      <c r="M552" s="276"/>
      <c r="N552" s="276"/>
    </row>
    <row r="553" spans="1:14" ht="29.25">
      <c r="A553" s="147">
        <v>1017</v>
      </c>
      <c r="B553" s="276"/>
      <c r="C553" s="297">
        <v>52672</v>
      </c>
      <c r="D553" s="505"/>
      <c r="E553" s="276" t="s">
        <v>3928</v>
      </c>
      <c r="F553" s="514" t="s">
        <v>3929</v>
      </c>
      <c r="G553" s="276" t="s">
        <v>3930</v>
      </c>
      <c r="H553" s="292" t="s">
        <v>929</v>
      </c>
      <c r="I553" s="132" t="s">
        <v>596</v>
      </c>
      <c r="J553" s="292" t="s">
        <v>3931</v>
      </c>
      <c r="K553" s="148">
        <v>14.84</v>
      </c>
      <c r="L553" s="292"/>
      <c r="M553" s="292"/>
      <c r="N553" s="292"/>
    </row>
    <row r="554" spans="1:14" ht="29.25">
      <c r="A554" s="148">
        <v>1018</v>
      </c>
      <c r="B554" s="292"/>
      <c r="C554" s="297">
        <v>52673</v>
      </c>
      <c r="D554" s="293"/>
      <c r="E554" s="276" t="s">
        <v>3932</v>
      </c>
      <c r="F554" s="515" t="s">
        <v>3933</v>
      </c>
      <c r="G554" s="293" t="s">
        <v>3930</v>
      </c>
      <c r="H554" s="292" t="s">
        <v>929</v>
      </c>
      <c r="I554" s="132" t="s">
        <v>596</v>
      </c>
      <c r="J554" s="292" t="s">
        <v>3934</v>
      </c>
      <c r="K554" s="148">
        <v>26.76</v>
      </c>
      <c r="L554" s="292"/>
      <c r="M554" s="292"/>
      <c r="N554" s="292"/>
    </row>
    <row r="555" spans="1:14" ht="29.25">
      <c r="A555" s="132">
        <v>1019</v>
      </c>
      <c r="B555" s="276"/>
      <c r="C555" s="299"/>
      <c r="D555" s="505"/>
      <c r="E555" s="277" t="s">
        <v>3935</v>
      </c>
      <c r="F555" s="510" t="s">
        <v>3936</v>
      </c>
      <c r="G555" s="132" t="s">
        <v>1504</v>
      </c>
      <c r="H555" s="276" t="s">
        <v>595</v>
      </c>
      <c r="I555" s="132" t="s">
        <v>596</v>
      </c>
      <c r="J555" s="276" t="s">
        <v>172</v>
      </c>
      <c r="K555" s="276">
        <v>4.5999999999999996</v>
      </c>
      <c r="L555" s="276"/>
      <c r="M555" s="276"/>
      <c r="N555" s="276"/>
    </row>
    <row r="556" spans="1:14" ht="29.25">
      <c r="A556" s="148">
        <v>1020</v>
      </c>
      <c r="B556" s="292"/>
      <c r="C556" s="300"/>
      <c r="D556" s="293"/>
      <c r="E556" s="277" t="s">
        <v>3937</v>
      </c>
      <c r="F556" s="515" t="s">
        <v>3938</v>
      </c>
      <c r="G556" s="292" t="s">
        <v>3939</v>
      </c>
      <c r="H556" s="292" t="s">
        <v>929</v>
      </c>
      <c r="I556" s="132" t="s">
        <v>596</v>
      </c>
      <c r="J556" s="292" t="s">
        <v>57</v>
      </c>
      <c r="K556" s="292">
        <v>8.6300000000000008</v>
      </c>
      <c r="L556" s="292"/>
      <c r="M556" s="292"/>
      <c r="N556" s="292"/>
    </row>
    <row r="557" spans="1:14" ht="29.25">
      <c r="A557" s="132">
        <v>1021</v>
      </c>
      <c r="B557" s="276"/>
      <c r="C557" s="299"/>
      <c r="D557" s="505"/>
      <c r="E557" s="276" t="s">
        <v>3940</v>
      </c>
      <c r="F557" s="516" t="s">
        <v>3941</v>
      </c>
      <c r="G557" s="295" t="s">
        <v>3942</v>
      </c>
      <c r="H557" s="276" t="s">
        <v>595</v>
      </c>
      <c r="I557" s="132" t="s">
        <v>596</v>
      </c>
      <c r="J557" s="276" t="s">
        <v>1175</v>
      </c>
      <c r="K557" s="276">
        <v>2.93</v>
      </c>
      <c r="L557" s="276"/>
      <c r="M557" s="276"/>
      <c r="N557" s="276"/>
    </row>
    <row r="558" spans="1:14" ht="29.25">
      <c r="A558" s="132">
        <v>10211</v>
      </c>
      <c r="B558" s="276"/>
      <c r="C558" s="299">
        <v>53487</v>
      </c>
      <c r="D558" s="505"/>
      <c r="E558" s="276" t="s">
        <v>3943</v>
      </c>
      <c r="F558" s="516" t="s">
        <v>3944</v>
      </c>
      <c r="G558" s="295" t="s">
        <v>3942</v>
      </c>
      <c r="H558" s="276" t="s">
        <v>595</v>
      </c>
      <c r="I558" s="132" t="s">
        <v>596</v>
      </c>
      <c r="J558" s="276" t="s">
        <v>3945</v>
      </c>
      <c r="K558" s="276">
        <v>3.2</v>
      </c>
      <c r="L558" s="276"/>
      <c r="M558" s="276"/>
      <c r="N558" s="276"/>
    </row>
    <row r="559" spans="1:14">
      <c r="A559" s="132">
        <v>1022</v>
      </c>
      <c r="B559" s="276"/>
      <c r="C559" s="297"/>
      <c r="D559" s="505"/>
      <c r="E559" s="276" t="s">
        <v>3946</v>
      </c>
      <c r="F559" s="409" t="s">
        <v>3947</v>
      </c>
      <c r="G559" s="276" t="s">
        <v>3948</v>
      </c>
      <c r="H559" s="276" t="s">
        <v>929</v>
      </c>
      <c r="I559" s="132" t="s">
        <v>596</v>
      </c>
      <c r="J559" s="276" t="s">
        <v>3949</v>
      </c>
      <c r="K559" s="276">
        <v>16.489999999999998</v>
      </c>
      <c r="L559" s="276"/>
      <c r="M559" s="276"/>
      <c r="N559" s="276"/>
    </row>
    <row r="560" spans="1:14">
      <c r="A560" s="132">
        <v>1023</v>
      </c>
      <c r="B560" s="276"/>
      <c r="C560" s="297"/>
      <c r="D560" s="505"/>
      <c r="E560" s="132" t="s">
        <v>3950</v>
      </c>
      <c r="F560" s="409" t="s">
        <v>3951</v>
      </c>
      <c r="G560" s="276" t="s">
        <v>3952</v>
      </c>
      <c r="H560" s="276" t="s">
        <v>929</v>
      </c>
      <c r="I560" s="132" t="s">
        <v>596</v>
      </c>
      <c r="J560" s="276" t="s">
        <v>3927</v>
      </c>
      <c r="K560" s="132">
        <v>15</v>
      </c>
      <c r="L560" s="276"/>
      <c r="M560" s="276"/>
      <c r="N560" s="276"/>
    </row>
    <row r="561" spans="1:14">
      <c r="A561" s="132">
        <v>1024</v>
      </c>
      <c r="B561" s="292"/>
      <c r="C561" s="297"/>
      <c r="D561" s="293"/>
      <c r="E561" s="132" t="s">
        <v>3953</v>
      </c>
      <c r="F561" s="369" t="s">
        <v>3954</v>
      </c>
      <c r="G561" s="292" t="s">
        <v>3955</v>
      </c>
      <c r="H561" s="292" t="s">
        <v>929</v>
      </c>
      <c r="I561" s="132" t="s">
        <v>596</v>
      </c>
      <c r="J561" s="292" t="s">
        <v>3924</v>
      </c>
      <c r="K561" s="148">
        <v>25.3</v>
      </c>
      <c r="L561" s="292"/>
      <c r="M561" s="292"/>
      <c r="N561" s="292"/>
    </row>
    <row r="562" spans="1:14">
      <c r="A562" s="132">
        <v>1025</v>
      </c>
      <c r="B562" s="276"/>
      <c r="C562" s="297">
        <v>27262</v>
      </c>
      <c r="D562" s="505"/>
      <c r="E562" s="276" t="s">
        <v>3956</v>
      </c>
      <c r="F562" s="409" t="s">
        <v>3957</v>
      </c>
      <c r="G562" s="276" t="s">
        <v>3958</v>
      </c>
      <c r="H562" s="276" t="s">
        <v>595</v>
      </c>
      <c r="I562" s="132" t="s">
        <v>596</v>
      </c>
      <c r="J562" s="276" t="s">
        <v>334</v>
      </c>
      <c r="K562" s="132">
        <v>4.07</v>
      </c>
      <c r="L562" s="276"/>
      <c r="M562" s="276"/>
      <c r="N562" s="276"/>
    </row>
    <row r="563" spans="1:14">
      <c r="A563" s="132">
        <v>1026</v>
      </c>
      <c r="B563" s="276"/>
      <c r="C563" s="297"/>
      <c r="D563" s="505"/>
      <c r="E563" s="276" t="s">
        <v>3959</v>
      </c>
      <c r="F563" s="409"/>
      <c r="G563" s="276"/>
      <c r="H563" s="276" t="s">
        <v>172</v>
      </c>
      <c r="I563" s="132" t="s">
        <v>596</v>
      </c>
      <c r="J563" s="276"/>
      <c r="K563" s="132"/>
      <c r="L563" s="276"/>
      <c r="M563" s="276"/>
      <c r="N563" s="276"/>
    </row>
    <row r="564" spans="1:14">
      <c r="A564" s="132">
        <v>1027</v>
      </c>
      <c r="B564" s="276"/>
      <c r="C564" s="297">
        <v>52766</v>
      </c>
      <c r="D564" s="505"/>
      <c r="E564" s="276" t="s">
        <v>3960</v>
      </c>
      <c r="F564" s="409" t="s">
        <v>3961</v>
      </c>
      <c r="G564" s="276" t="s">
        <v>3962</v>
      </c>
      <c r="H564" s="276" t="s">
        <v>595</v>
      </c>
      <c r="I564" s="132" t="s">
        <v>596</v>
      </c>
      <c r="J564" s="276" t="s">
        <v>42</v>
      </c>
      <c r="K564" s="132">
        <v>4.21</v>
      </c>
      <c r="L564" s="276"/>
      <c r="M564" s="276"/>
      <c r="N564" s="276"/>
    </row>
    <row r="565" spans="1:14" ht="29.25">
      <c r="A565" s="148">
        <v>1028</v>
      </c>
      <c r="B565" s="292"/>
      <c r="C565" s="298">
        <v>52678</v>
      </c>
      <c r="D565" s="293"/>
      <c r="E565" s="276" t="s">
        <v>3963</v>
      </c>
      <c r="F565" s="515" t="s">
        <v>3964</v>
      </c>
      <c r="G565" s="294" t="s">
        <v>3965</v>
      </c>
      <c r="H565" s="292" t="s">
        <v>2611</v>
      </c>
      <c r="I565" s="148" t="s">
        <v>596</v>
      </c>
      <c r="J565" s="292" t="s">
        <v>3966</v>
      </c>
      <c r="K565" s="148">
        <v>7.91</v>
      </c>
      <c r="L565" s="292"/>
      <c r="M565" s="292"/>
      <c r="N565" s="292"/>
    </row>
    <row r="566" spans="1:14" ht="29.25">
      <c r="A566" s="132">
        <v>1029</v>
      </c>
      <c r="B566" s="276"/>
      <c r="C566" s="297">
        <v>50079</v>
      </c>
      <c r="D566" s="505"/>
      <c r="E566" s="276" t="s">
        <v>3967</v>
      </c>
      <c r="F566" s="516" t="s">
        <v>3968</v>
      </c>
      <c r="G566" s="295" t="s">
        <v>3969</v>
      </c>
      <c r="H566" s="276" t="s">
        <v>1056</v>
      </c>
      <c r="I566" s="132" t="s">
        <v>596</v>
      </c>
      <c r="J566" s="276" t="s">
        <v>3970</v>
      </c>
      <c r="K566" s="132">
        <v>3.07</v>
      </c>
      <c r="L566" s="276"/>
      <c r="M566" s="276"/>
      <c r="N566" s="276"/>
    </row>
    <row r="567" spans="1:14">
      <c r="A567" s="132">
        <v>1030</v>
      </c>
      <c r="B567" s="276"/>
      <c r="C567" s="299"/>
      <c r="D567" s="505"/>
      <c r="E567" s="276" t="s">
        <v>3971</v>
      </c>
      <c r="F567" s="517" t="s">
        <v>3972</v>
      </c>
      <c r="G567" s="302" t="s">
        <v>3973</v>
      </c>
      <c r="H567" s="276" t="s">
        <v>3867</v>
      </c>
      <c r="I567" s="132" t="s">
        <v>596</v>
      </c>
      <c r="J567" s="276" t="s">
        <v>3974</v>
      </c>
      <c r="K567" s="303">
        <v>3.5</v>
      </c>
      <c r="L567" s="276"/>
      <c r="M567" s="276"/>
      <c r="N567" s="276"/>
    </row>
    <row r="568" spans="1:14" ht="29.25">
      <c r="A568" s="132">
        <v>1031</v>
      </c>
      <c r="B568" s="276"/>
      <c r="C568" s="299"/>
      <c r="D568" s="505"/>
      <c r="E568" s="274" t="s">
        <v>3975</v>
      </c>
      <c r="F568" s="518" t="s">
        <v>3976</v>
      </c>
      <c r="G568" s="295" t="s">
        <v>3977</v>
      </c>
      <c r="H568" s="276" t="s">
        <v>3867</v>
      </c>
      <c r="I568" s="132" t="s">
        <v>596</v>
      </c>
      <c r="J568" s="276" t="s">
        <v>3978</v>
      </c>
      <c r="K568" s="303">
        <v>2</v>
      </c>
      <c r="L568" s="276"/>
      <c r="M568" s="276"/>
      <c r="N568" s="276"/>
    </row>
    <row r="569" spans="1:14">
      <c r="A569" s="132">
        <v>1032</v>
      </c>
      <c r="B569" s="276"/>
      <c r="C569" s="299">
        <v>53575</v>
      </c>
      <c r="D569" s="505"/>
      <c r="E569" s="276" t="s">
        <v>3979</v>
      </c>
      <c r="F569" s="409" t="s">
        <v>3980</v>
      </c>
      <c r="G569" s="274" t="s">
        <v>3981</v>
      </c>
      <c r="H569" s="276" t="s">
        <v>1056</v>
      </c>
      <c r="I569" s="132" t="s">
        <v>596</v>
      </c>
      <c r="J569" s="276" t="s">
        <v>172</v>
      </c>
      <c r="K569" s="303">
        <v>6.17</v>
      </c>
      <c r="L569" s="276"/>
      <c r="M569" s="276"/>
      <c r="N569" s="276"/>
    </row>
    <row r="570" spans="1:14">
      <c r="A570" s="148">
        <v>1033</v>
      </c>
      <c r="B570" s="292"/>
      <c r="C570" s="300">
        <v>53571</v>
      </c>
      <c r="D570" s="293"/>
      <c r="E570" s="276" t="s">
        <v>3982</v>
      </c>
      <c r="F570" s="369" t="s">
        <v>3983</v>
      </c>
      <c r="G570" s="292" t="s">
        <v>3984</v>
      </c>
      <c r="H570" s="292" t="s">
        <v>1056</v>
      </c>
      <c r="I570" s="148" t="s">
        <v>596</v>
      </c>
      <c r="J570" s="292" t="s">
        <v>57</v>
      </c>
      <c r="K570" s="327">
        <v>4.0999999999999996</v>
      </c>
      <c r="L570" s="292"/>
      <c r="M570" s="292"/>
      <c r="N570" s="292"/>
    </row>
    <row r="571" spans="1:14">
      <c r="A571" s="148">
        <v>1034</v>
      </c>
      <c r="B571" s="276"/>
      <c r="C571" s="299">
        <v>53574</v>
      </c>
      <c r="D571" s="505"/>
      <c r="E571" s="276" t="s">
        <v>3985</v>
      </c>
      <c r="F571" s="409" t="s">
        <v>3986</v>
      </c>
      <c r="G571" s="276" t="s">
        <v>3987</v>
      </c>
      <c r="H571" s="276" t="s">
        <v>595</v>
      </c>
      <c r="I571" s="132" t="s">
        <v>596</v>
      </c>
      <c r="J571" s="276" t="s">
        <v>172</v>
      </c>
      <c r="K571" s="303">
        <v>10.26</v>
      </c>
      <c r="L571" s="276"/>
      <c r="M571" s="276"/>
      <c r="N571" s="276"/>
    </row>
    <row r="572" spans="1:14">
      <c r="A572" s="148">
        <v>1035</v>
      </c>
      <c r="B572" s="276"/>
      <c r="C572" s="299">
        <v>53576</v>
      </c>
      <c r="D572" s="505"/>
      <c r="E572" s="276" t="s">
        <v>3988</v>
      </c>
      <c r="F572" s="409"/>
      <c r="G572" s="276"/>
      <c r="H572" s="276" t="s">
        <v>1056</v>
      </c>
      <c r="I572" s="132" t="s">
        <v>596</v>
      </c>
      <c r="J572" s="276" t="s">
        <v>3989</v>
      </c>
      <c r="K572" s="276"/>
      <c r="L572" s="276"/>
      <c r="M572" s="276"/>
      <c r="N572" s="276"/>
    </row>
    <row r="573" spans="1:14" ht="29.25">
      <c r="A573" s="148">
        <v>1036</v>
      </c>
      <c r="B573" s="276"/>
      <c r="C573" s="299">
        <v>53670</v>
      </c>
      <c r="D573" s="505"/>
      <c r="E573" s="276" t="s">
        <v>3990</v>
      </c>
      <c r="F573" s="514" t="s">
        <v>3991</v>
      </c>
      <c r="G573" s="276" t="s">
        <v>3992</v>
      </c>
      <c r="H573" s="276" t="s">
        <v>1056</v>
      </c>
      <c r="I573" s="132" t="s">
        <v>596</v>
      </c>
      <c r="J573" s="276" t="s">
        <v>3993</v>
      </c>
      <c r="K573" s="303">
        <v>6.03</v>
      </c>
      <c r="L573" s="276"/>
      <c r="M573" s="276"/>
      <c r="N573" s="276"/>
    </row>
    <row r="574" spans="1:14" ht="29.25">
      <c r="A574" s="148">
        <v>1037</v>
      </c>
      <c r="B574" s="276"/>
      <c r="C574" s="299">
        <v>53676</v>
      </c>
      <c r="D574" s="505"/>
      <c r="E574" s="276" t="s">
        <v>3994</v>
      </c>
      <c r="F574" s="514" t="s">
        <v>3995</v>
      </c>
      <c r="G574" s="278" t="s">
        <v>3996</v>
      </c>
      <c r="H574" s="276" t="s">
        <v>1056</v>
      </c>
      <c r="I574" s="132" t="s">
        <v>596</v>
      </c>
      <c r="J574" s="276" t="s">
        <v>3993</v>
      </c>
      <c r="K574" s="303">
        <v>6.03</v>
      </c>
      <c r="L574" s="276"/>
      <c r="M574" s="276"/>
      <c r="N574" s="276"/>
    </row>
    <row r="575" spans="1:14">
      <c r="A575" s="148">
        <v>1038</v>
      </c>
      <c r="B575" s="276"/>
      <c r="C575" s="299">
        <v>53672</v>
      </c>
      <c r="D575" s="505"/>
      <c r="E575" s="276" t="s">
        <v>3997</v>
      </c>
      <c r="F575" s="409" t="s">
        <v>3998</v>
      </c>
      <c r="G575" s="276" t="s">
        <v>3999</v>
      </c>
      <c r="H575" s="276" t="s">
        <v>1056</v>
      </c>
      <c r="I575" s="132" t="s">
        <v>596</v>
      </c>
      <c r="J575" s="276" t="s">
        <v>3993</v>
      </c>
      <c r="K575" s="303">
        <v>6.03</v>
      </c>
      <c r="L575" s="276"/>
      <c r="M575" s="276"/>
      <c r="N575" s="276"/>
    </row>
    <row r="576" spans="1:14" ht="29.25">
      <c r="A576" s="148">
        <v>1039</v>
      </c>
      <c r="B576" s="276"/>
      <c r="C576" s="299">
        <v>53674</v>
      </c>
      <c r="D576" s="505"/>
      <c r="E576" s="276" t="s">
        <v>4000</v>
      </c>
      <c r="F576" s="514" t="s">
        <v>4001</v>
      </c>
      <c r="G576" s="278" t="s">
        <v>4002</v>
      </c>
      <c r="H576" s="276" t="s">
        <v>1056</v>
      </c>
      <c r="I576" s="132" t="s">
        <v>596</v>
      </c>
      <c r="J576" s="276" t="s">
        <v>132</v>
      </c>
      <c r="K576" s="303">
        <v>6.03</v>
      </c>
      <c r="L576" s="276"/>
      <c r="M576" s="276"/>
      <c r="N576" s="276"/>
    </row>
    <row r="577" spans="1:14">
      <c r="A577" s="148">
        <v>1040</v>
      </c>
      <c r="B577" s="276"/>
      <c r="C577" s="299">
        <v>53678</v>
      </c>
      <c r="D577" s="505"/>
      <c r="E577" s="276" t="s">
        <v>4003</v>
      </c>
      <c r="F577" s="409" t="s">
        <v>4004</v>
      </c>
      <c r="G577" s="276" t="s">
        <v>4005</v>
      </c>
      <c r="H577" s="276" t="s">
        <v>1056</v>
      </c>
      <c r="I577" s="132" t="s">
        <v>596</v>
      </c>
      <c r="J577" s="276" t="s">
        <v>3877</v>
      </c>
      <c r="K577" s="303">
        <v>6.03</v>
      </c>
      <c r="L577" s="276"/>
      <c r="M577" s="276"/>
      <c r="N577" s="276"/>
    </row>
    <row r="578" spans="1:14">
      <c r="A578" s="148">
        <v>1041</v>
      </c>
      <c r="B578" s="292"/>
      <c r="C578" s="300">
        <v>53668</v>
      </c>
      <c r="D578" s="293"/>
      <c r="E578" s="276" t="s">
        <v>4006</v>
      </c>
      <c r="F578" s="369" t="s">
        <v>4007</v>
      </c>
      <c r="G578" s="292" t="s">
        <v>4008</v>
      </c>
      <c r="H578" s="292" t="s">
        <v>1056</v>
      </c>
      <c r="I578" s="148" t="s">
        <v>596</v>
      </c>
      <c r="J578" s="292" t="s">
        <v>132</v>
      </c>
      <c r="K578" s="303">
        <v>6.03</v>
      </c>
      <c r="L578" s="292"/>
      <c r="M578" s="292"/>
      <c r="N578" s="292"/>
    </row>
    <row r="579" spans="1:14" ht="29.25">
      <c r="A579" s="132">
        <v>1042</v>
      </c>
      <c r="B579" s="276"/>
      <c r="C579" s="299">
        <v>53666</v>
      </c>
      <c r="D579" s="505"/>
      <c r="E579" s="276" t="s">
        <v>4009</v>
      </c>
      <c r="F579" s="514" t="s">
        <v>4010</v>
      </c>
      <c r="G579" s="278" t="s">
        <v>4011</v>
      </c>
      <c r="H579" s="276" t="s">
        <v>1056</v>
      </c>
      <c r="I579" s="132" t="s">
        <v>596</v>
      </c>
      <c r="J579" s="276" t="s">
        <v>4012</v>
      </c>
      <c r="K579" s="303">
        <v>4.47</v>
      </c>
      <c r="L579" s="276"/>
      <c r="M579" s="276"/>
      <c r="N579" s="276"/>
    </row>
    <row r="580" spans="1:14" ht="29.25">
      <c r="A580" s="148">
        <v>1043</v>
      </c>
      <c r="B580" s="276"/>
      <c r="C580" s="299"/>
      <c r="D580" s="505"/>
      <c r="E580" s="276" t="s">
        <v>4013</v>
      </c>
      <c r="F580" s="514" t="s">
        <v>4014</v>
      </c>
      <c r="G580" s="278" t="s">
        <v>4015</v>
      </c>
      <c r="H580" s="276" t="s">
        <v>595</v>
      </c>
      <c r="I580" s="132" t="s">
        <v>596</v>
      </c>
      <c r="J580" s="276" t="s">
        <v>334</v>
      </c>
      <c r="K580" s="303">
        <v>7.62</v>
      </c>
      <c r="L580" s="276"/>
      <c r="M580" s="276"/>
      <c r="N580" s="276"/>
    </row>
    <row r="581" spans="1:14" ht="29.25">
      <c r="A581" s="132">
        <v>1044</v>
      </c>
      <c r="B581" s="292"/>
      <c r="C581" s="300">
        <v>53800</v>
      </c>
      <c r="D581" s="293"/>
      <c r="E581" s="276" t="s">
        <v>4016</v>
      </c>
      <c r="F581" s="515" t="s">
        <v>4017</v>
      </c>
      <c r="G581" s="294" t="s">
        <v>4018</v>
      </c>
      <c r="H581" s="292" t="s">
        <v>595</v>
      </c>
      <c r="I581" s="148" t="s">
        <v>596</v>
      </c>
      <c r="J581" s="292" t="s">
        <v>151</v>
      </c>
      <c r="K581" s="327">
        <v>7.04</v>
      </c>
      <c r="L581" s="292"/>
      <c r="M581" s="292"/>
      <c r="N581" s="292"/>
    </row>
    <row r="582" spans="1:14" ht="31.5">
      <c r="A582" s="148">
        <v>1045</v>
      </c>
      <c r="B582" s="358" t="s">
        <v>4019</v>
      </c>
      <c r="C582" s="300"/>
      <c r="D582" s="293"/>
      <c r="E582" s="132" t="s">
        <v>4020</v>
      </c>
      <c r="F582" s="511" t="s">
        <v>4021</v>
      </c>
      <c r="G582" s="267" t="s">
        <v>1034</v>
      </c>
      <c r="H582" s="292" t="s">
        <v>595</v>
      </c>
      <c r="I582" s="148" t="s">
        <v>596</v>
      </c>
      <c r="J582" s="292" t="s">
        <v>4022</v>
      </c>
      <c r="K582" s="327">
        <v>5.17</v>
      </c>
      <c r="L582" s="292"/>
      <c r="M582" s="292"/>
      <c r="N582" s="292"/>
    </row>
    <row r="583" spans="1:14" ht="29.25">
      <c r="A583" s="132">
        <v>1046</v>
      </c>
      <c r="B583" s="292"/>
      <c r="C583" s="300"/>
      <c r="D583" s="293"/>
      <c r="E583" s="276" t="s">
        <v>4023</v>
      </c>
      <c r="F583" s="514" t="s">
        <v>4024</v>
      </c>
      <c r="G583" s="276" t="s">
        <v>4025</v>
      </c>
      <c r="H583" s="276" t="s">
        <v>1056</v>
      </c>
      <c r="I583" s="132" t="s">
        <v>596</v>
      </c>
      <c r="J583" s="276" t="s">
        <v>57</v>
      </c>
      <c r="K583" s="303">
        <v>24.51</v>
      </c>
      <c r="L583" s="276"/>
      <c r="M583" s="276"/>
      <c r="N583" s="276"/>
    </row>
    <row r="584" spans="1:14">
      <c r="A584" s="148">
        <v>1047</v>
      </c>
      <c r="B584" s="358" t="s">
        <v>4026</v>
      </c>
      <c r="C584" s="300">
        <v>53915</v>
      </c>
      <c r="D584" s="293"/>
      <c r="E584" s="276" t="s">
        <v>4027</v>
      </c>
      <c r="F584" s="369" t="s">
        <v>4028</v>
      </c>
      <c r="G584" s="292" t="s">
        <v>4029</v>
      </c>
      <c r="H584" s="292" t="s">
        <v>1056</v>
      </c>
      <c r="I584" s="148" t="s">
        <v>596</v>
      </c>
      <c r="J584" s="292" t="s">
        <v>57</v>
      </c>
      <c r="K584" s="327">
        <v>4.3</v>
      </c>
      <c r="L584" s="292"/>
      <c r="M584" s="292"/>
      <c r="N584" s="292"/>
    </row>
    <row r="585" spans="1:14">
      <c r="A585" s="132">
        <v>1048</v>
      </c>
      <c r="B585" s="276"/>
      <c r="C585" s="299"/>
      <c r="D585" s="505"/>
      <c r="E585" s="276" t="s">
        <v>4030</v>
      </c>
      <c r="F585" s="409" t="s">
        <v>4031</v>
      </c>
      <c r="G585" s="377" t="s">
        <v>4032</v>
      </c>
      <c r="H585" s="276" t="s">
        <v>1056</v>
      </c>
      <c r="I585" s="148" t="s">
        <v>596</v>
      </c>
      <c r="J585" s="276" t="s">
        <v>68</v>
      </c>
      <c r="K585" s="303">
        <v>1.6</v>
      </c>
      <c r="L585" s="276"/>
      <c r="M585" s="276"/>
      <c r="N585" s="276"/>
    </row>
    <row r="586" spans="1:14">
      <c r="A586" s="148">
        <v>1049</v>
      </c>
      <c r="B586" s="276"/>
      <c r="C586" s="299"/>
      <c r="D586" s="505"/>
      <c r="E586" s="276" t="s">
        <v>4033</v>
      </c>
      <c r="F586" s="409" t="s">
        <v>4034</v>
      </c>
      <c r="G586" s="276" t="s">
        <v>4035</v>
      </c>
      <c r="H586" s="276" t="s">
        <v>1056</v>
      </c>
      <c r="I586" s="148" t="s">
        <v>596</v>
      </c>
      <c r="J586" s="276" t="s">
        <v>696</v>
      </c>
      <c r="K586" s="276"/>
      <c r="L586" s="276"/>
      <c r="M586" s="276"/>
      <c r="N586" s="276"/>
    </row>
    <row r="587" spans="1:14">
      <c r="A587" s="132">
        <v>1050</v>
      </c>
      <c r="B587" s="276"/>
      <c r="C587" s="299"/>
      <c r="D587" s="505"/>
      <c r="E587" s="276" t="s">
        <v>4036</v>
      </c>
      <c r="F587" s="409" t="s">
        <v>4037</v>
      </c>
      <c r="G587" s="377" t="s">
        <v>4038</v>
      </c>
      <c r="H587" s="276" t="s">
        <v>1056</v>
      </c>
      <c r="I587" s="148" t="s">
        <v>596</v>
      </c>
      <c r="J587" s="276" t="s">
        <v>696</v>
      </c>
      <c r="K587" s="276"/>
      <c r="L587" s="276"/>
      <c r="M587" s="276"/>
      <c r="N587" s="276"/>
    </row>
    <row r="588" spans="1:14">
      <c r="A588" s="148">
        <v>1051</v>
      </c>
      <c r="B588" s="276"/>
      <c r="C588" s="299">
        <v>54055</v>
      </c>
      <c r="D588" s="505"/>
      <c r="E588" s="276" t="s">
        <v>4039</v>
      </c>
      <c r="F588" s="409" t="s">
        <v>4040</v>
      </c>
      <c r="G588" s="276" t="s">
        <v>4041</v>
      </c>
      <c r="H588" s="276" t="s">
        <v>595</v>
      </c>
      <c r="I588" s="148" t="s">
        <v>596</v>
      </c>
      <c r="J588" s="276" t="s">
        <v>1175</v>
      </c>
      <c r="K588" s="327">
        <v>2.5299999999999998</v>
      </c>
      <c r="L588" s="276"/>
      <c r="M588" s="276"/>
      <c r="N588" s="276"/>
    </row>
    <row r="589" spans="1:14">
      <c r="A589" s="132">
        <v>1052</v>
      </c>
      <c r="B589" s="276"/>
      <c r="C589" s="299">
        <v>54057</v>
      </c>
      <c r="D589" s="505"/>
      <c r="E589" s="276" t="s">
        <v>4042</v>
      </c>
      <c r="F589" s="409" t="s">
        <v>4043</v>
      </c>
      <c r="G589" s="276" t="s">
        <v>4044</v>
      </c>
      <c r="H589" s="276" t="s">
        <v>595</v>
      </c>
      <c r="I589" s="148" t="s">
        <v>596</v>
      </c>
      <c r="J589" s="276" t="s">
        <v>68</v>
      </c>
      <c r="K589" s="327">
        <v>1.72</v>
      </c>
      <c r="L589" s="276"/>
      <c r="M589" s="276"/>
      <c r="N589" s="276"/>
    </row>
    <row r="590" spans="1:14">
      <c r="A590" s="148">
        <v>1053</v>
      </c>
      <c r="B590" s="276"/>
      <c r="C590" s="299">
        <v>54056</v>
      </c>
      <c r="D590" s="505"/>
      <c r="E590" s="276" t="s">
        <v>4045</v>
      </c>
      <c r="F590" s="409" t="s">
        <v>4046</v>
      </c>
      <c r="G590" s="276" t="s">
        <v>4047</v>
      </c>
      <c r="H590" s="276" t="s">
        <v>595</v>
      </c>
      <c r="I590" s="148" t="s">
        <v>596</v>
      </c>
      <c r="J590" s="276" t="s">
        <v>4048</v>
      </c>
      <c r="K590" s="327">
        <v>1.72</v>
      </c>
      <c r="L590" s="276"/>
      <c r="M590" s="276"/>
      <c r="N590" s="276"/>
    </row>
    <row r="591" spans="1:14">
      <c r="A591" s="132">
        <v>1054</v>
      </c>
      <c r="B591" s="276"/>
      <c r="C591" s="299">
        <v>54054</v>
      </c>
      <c r="D591" s="505"/>
      <c r="E591" s="276" t="s">
        <v>4049</v>
      </c>
      <c r="F591" s="409" t="s">
        <v>4050</v>
      </c>
      <c r="G591" s="276" t="s">
        <v>4051</v>
      </c>
      <c r="H591" s="276" t="s">
        <v>595</v>
      </c>
      <c r="I591" s="148" t="s">
        <v>596</v>
      </c>
      <c r="J591" s="276" t="s">
        <v>4052</v>
      </c>
      <c r="K591" s="327">
        <v>2.02</v>
      </c>
      <c r="L591" s="276"/>
      <c r="M591" s="276"/>
      <c r="N591" s="276"/>
    </row>
    <row r="592" spans="1:14">
      <c r="A592" s="148">
        <v>1055</v>
      </c>
      <c r="B592" s="276"/>
      <c r="C592" s="299">
        <v>54053</v>
      </c>
      <c r="D592" s="505"/>
      <c r="E592" s="276" t="s">
        <v>4053</v>
      </c>
      <c r="F592" s="409" t="s">
        <v>4054</v>
      </c>
      <c r="G592" s="276" t="s">
        <v>4055</v>
      </c>
      <c r="H592" s="276" t="s">
        <v>595</v>
      </c>
      <c r="I592" s="148" t="s">
        <v>596</v>
      </c>
      <c r="J592" s="276" t="s">
        <v>42</v>
      </c>
      <c r="K592" s="327">
        <v>2.2999999999999998</v>
      </c>
      <c r="L592" s="276"/>
      <c r="M592" s="276"/>
      <c r="N592" s="276"/>
    </row>
    <row r="593" spans="1:14">
      <c r="A593" s="132">
        <v>1056</v>
      </c>
      <c r="B593" s="276"/>
      <c r="C593" s="299">
        <v>54052</v>
      </c>
      <c r="D593" s="505"/>
      <c r="E593" s="276" t="s">
        <v>4056</v>
      </c>
      <c r="F593" s="409" t="s">
        <v>4057</v>
      </c>
      <c r="G593" s="276" t="s">
        <v>4058</v>
      </c>
      <c r="H593" s="276" t="s">
        <v>595</v>
      </c>
      <c r="I593" s="148" t="s">
        <v>596</v>
      </c>
      <c r="J593" s="276" t="s">
        <v>4052</v>
      </c>
      <c r="K593" s="327">
        <v>1.98</v>
      </c>
      <c r="L593" s="276"/>
      <c r="M593" s="276"/>
      <c r="N593" s="276"/>
    </row>
    <row r="594" spans="1:14">
      <c r="A594" s="148">
        <v>1057</v>
      </c>
      <c r="B594" s="276"/>
      <c r="C594" s="299">
        <v>54051</v>
      </c>
      <c r="D594" s="505"/>
      <c r="E594" s="276" t="s">
        <v>4059</v>
      </c>
      <c r="F594" s="409" t="s">
        <v>4060</v>
      </c>
      <c r="G594" s="276" t="s">
        <v>4061</v>
      </c>
      <c r="H594" s="276" t="s">
        <v>595</v>
      </c>
      <c r="I594" s="148" t="s">
        <v>596</v>
      </c>
      <c r="J594" s="276" t="s">
        <v>4052</v>
      </c>
      <c r="K594" s="327">
        <v>1.98</v>
      </c>
      <c r="L594" s="276"/>
      <c r="M594" s="276"/>
      <c r="N594" s="276"/>
    </row>
    <row r="595" spans="1:14">
      <c r="A595" s="132">
        <v>1058</v>
      </c>
      <c r="B595" s="276"/>
      <c r="C595" s="299">
        <v>54058</v>
      </c>
      <c r="D595" s="505"/>
      <c r="E595" s="276" t="s">
        <v>4062</v>
      </c>
      <c r="F595" s="409" t="s">
        <v>4063</v>
      </c>
      <c r="G595" s="276" t="s">
        <v>4064</v>
      </c>
      <c r="H595" s="276" t="s">
        <v>595</v>
      </c>
      <c r="I595" s="148" t="s">
        <v>596</v>
      </c>
      <c r="J595" s="276" t="s">
        <v>4065</v>
      </c>
      <c r="K595" s="327">
        <v>2.36</v>
      </c>
      <c r="L595" s="276"/>
      <c r="M595" s="276"/>
      <c r="N595" s="276"/>
    </row>
    <row r="596" spans="1:14">
      <c r="A596" s="148">
        <v>1059</v>
      </c>
      <c r="B596" s="276"/>
      <c r="C596" s="299">
        <v>54165</v>
      </c>
      <c r="D596" s="505"/>
      <c r="E596" s="276" t="s">
        <v>4066</v>
      </c>
      <c r="F596" s="409" t="s">
        <v>4067</v>
      </c>
      <c r="G596" s="276" t="s">
        <v>4068</v>
      </c>
      <c r="H596" s="276" t="s">
        <v>595</v>
      </c>
      <c r="I596" s="148" t="s">
        <v>596</v>
      </c>
      <c r="J596" s="276" t="s">
        <v>57</v>
      </c>
      <c r="K596" s="303">
        <v>8.4700000000000006</v>
      </c>
      <c r="L596" s="276"/>
      <c r="M596" s="276"/>
      <c r="N596" s="276"/>
    </row>
    <row r="597" spans="1:14">
      <c r="A597" s="132">
        <v>1060</v>
      </c>
      <c r="B597" s="276"/>
      <c r="C597" s="299">
        <v>54174</v>
      </c>
      <c r="D597" s="505"/>
      <c r="E597" s="276" t="s">
        <v>4069</v>
      </c>
      <c r="F597" s="409" t="s">
        <v>4070</v>
      </c>
      <c r="G597" s="276" t="s">
        <v>4071</v>
      </c>
      <c r="H597" s="276" t="s">
        <v>1056</v>
      </c>
      <c r="I597" s="148" t="s">
        <v>596</v>
      </c>
      <c r="J597" s="276" t="s">
        <v>4072</v>
      </c>
      <c r="K597" s="303">
        <v>3.73</v>
      </c>
      <c r="L597" s="276"/>
      <c r="M597" s="276"/>
      <c r="N597" s="276"/>
    </row>
    <row r="598" spans="1:14" ht="29.25">
      <c r="A598" s="148">
        <v>1061</v>
      </c>
      <c r="B598" s="276"/>
      <c r="C598" s="299">
        <v>54182</v>
      </c>
      <c r="D598" s="505"/>
      <c r="E598" s="276" t="s">
        <v>4073</v>
      </c>
      <c r="F598" s="514" t="s">
        <v>4074</v>
      </c>
      <c r="G598" s="278" t="s">
        <v>4075</v>
      </c>
      <c r="H598" s="276" t="s">
        <v>1056</v>
      </c>
      <c r="I598" s="148" t="s">
        <v>596</v>
      </c>
      <c r="J598" s="276" t="s">
        <v>4076</v>
      </c>
      <c r="K598" s="303">
        <v>3.63</v>
      </c>
      <c r="L598" s="276"/>
      <c r="M598" s="276"/>
      <c r="N598" s="276"/>
    </row>
    <row r="599" spans="1:14">
      <c r="A599" s="132">
        <v>1062</v>
      </c>
      <c r="B599" s="276"/>
      <c r="C599" s="299">
        <v>54183</v>
      </c>
      <c r="D599" s="505"/>
      <c r="E599" s="276" t="s">
        <v>4077</v>
      </c>
      <c r="F599" s="409" t="s">
        <v>4078</v>
      </c>
      <c r="G599" s="276" t="s">
        <v>4079</v>
      </c>
      <c r="H599" s="276" t="s">
        <v>1056</v>
      </c>
      <c r="I599" s="148" t="s">
        <v>596</v>
      </c>
      <c r="J599" s="276" t="s">
        <v>4076</v>
      </c>
      <c r="K599" s="303">
        <v>3.63</v>
      </c>
      <c r="L599" s="276"/>
      <c r="M599" s="276"/>
      <c r="N599" s="276"/>
    </row>
    <row r="600" spans="1:14">
      <c r="A600" s="148">
        <v>1063</v>
      </c>
      <c r="B600" s="276"/>
      <c r="C600" s="299">
        <v>54186</v>
      </c>
      <c r="D600" s="505"/>
      <c r="E600" s="276" t="s">
        <v>4080</v>
      </c>
      <c r="F600" s="409" t="s">
        <v>4081</v>
      </c>
      <c r="G600" s="276" t="s">
        <v>4082</v>
      </c>
      <c r="H600" s="276" t="s">
        <v>1056</v>
      </c>
      <c r="I600" s="148" t="s">
        <v>596</v>
      </c>
      <c r="J600" s="276" t="s">
        <v>4076</v>
      </c>
      <c r="K600" s="303">
        <v>3.63</v>
      </c>
      <c r="L600" s="276"/>
      <c r="M600" s="276"/>
      <c r="N600" s="276"/>
    </row>
    <row r="601" spans="1:14" ht="29.25">
      <c r="A601" s="148">
        <v>1064</v>
      </c>
      <c r="B601" s="292"/>
      <c r="C601" s="300">
        <v>27262</v>
      </c>
      <c r="D601" s="293"/>
      <c r="E601" s="276" t="s">
        <v>4083</v>
      </c>
      <c r="F601" s="515" t="s">
        <v>4084</v>
      </c>
      <c r="G601" s="377" t="s">
        <v>4085</v>
      </c>
      <c r="H601" s="292" t="s">
        <v>595</v>
      </c>
      <c r="I601" s="148" t="s">
        <v>596</v>
      </c>
      <c r="J601" s="292" t="s">
        <v>172</v>
      </c>
      <c r="K601" s="303">
        <v>3.72</v>
      </c>
      <c r="L601" s="276"/>
      <c r="M601" s="276"/>
      <c r="N601" s="276"/>
    </row>
    <row r="602" spans="1:14">
      <c r="A602" s="132">
        <v>1065</v>
      </c>
      <c r="B602" s="276"/>
      <c r="C602" s="299"/>
      <c r="D602" s="505"/>
      <c r="E602" s="276" t="s">
        <v>4086</v>
      </c>
      <c r="F602" s="409" t="s">
        <v>4087</v>
      </c>
      <c r="G602" s="276" t="s">
        <v>4087</v>
      </c>
      <c r="H602" s="276" t="s">
        <v>929</v>
      </c>
      <c r="I602" s="132" t="s">
        <v>596</v>
      </c>
      <c r="J602" s="276" t="s">
        <v>4088</v>
      </c>
      <c r="K602" s="276"/>
      <c r="L602" s="409"/>
      <c r="M602" s="276"/>
      <c r="N602" s="276"/>
    </row>
    <row r="603" spans="1:14">
      <c r="A603" s="148">
        <v>1066</v>
      </c>
      <c r="B603" s="292"/>
      <c r="C603" s="300">
        <v>54181</v>
      </c>
      <c r="D603" s="293"/>
      <c r="E603" s="276" t="s">
        <v>4089</v>
      </c>
      <c r="F603" s="369" t="s">
        <v>4090</v>
      </c>
      <c r="G603" s="292" t="s">
        <v>4090</v>
      </c>
      <c r="H603" s="292" t="s">
        <v>595</v>
      </c>
      <c r="I603" s="132" t="s">
        <v>596</v>
      </c>
      <c r="J603" s="276" t="s">
        <v>4088</v>
      </c>
      <c r="K603" s="303">
        <v>4.41</v>
      </c>
      <c r="L603" s="369"/>
      <c r="M603" s="292"/>
      <c r="N603" s="292"/>
    </row>
    <row r="604" spans="1:14">
      <c r="A604" s="148">
        <v>1067</v>
      </c>
      <c r="B604" s="292"/>
      <c r="C604" s="300">
        <v>54184</v>
      </c>
      <c r="D604" s="293"/>
      <c r="E604" s="276" t="s">
        <v>4091</v>
      </c>
      <c r="F604" s="369" t="s">
        <v>4092</v>
      </c>
      <c r="G604" s="292" t="s">
        <v>4092</v>
      </c>
      <c r="H604" s="292" t="s">
        <v>595</v>
      </c>
      <c r="I604" s="147" t="s">
        <v>596</v>
      </c>
      <c r="J604" s="292" t="s">
        <v>4088</v>
      </c>
      <c r="K604" s="439">
        <v>5.31</v>
      </c>
      <c r="L604" s="292"/>
      <c r="M604" s="292"/>
      <c r="N604" s="292"/>
    </row>
    <row r="605" spans="1:14">
      <c r="A605" s="132">
        <v>1068</v>
      </c>
      <c r="B605" s="276"/>
      <c r="C605" s="299">
        <v>54185</v>
      </c>
      <c r="D605" s="505"/>
      <c r="E605" s="276" t="s">
        <v>4093</v>
      </c>
      <c r="F605" s="409" t="s">
        <v>4094</v>
      </c>
      <c r="G605" s="276" t="s">
        <v>4095</v>
      </c>
      <c r="H605" s="276" t="s">
        <v>595</v>
      </c>
      <c r="I605" s="132" t="s">
        <v>596</v>
      </c>
      <c r="J605" s="276" t="s">
        <v>4088</v>
      </c>
      <c r="K605" s="303">
        <v>5.31</v>
      </c>
      <c r="L605" s="276"/>
      <c r="M605" s="276"/>
      <c r="N605" s="276"/>
    </row>
    <row r="606" spans="1:14">
      <c r="A606" s="132">
        <v>1069</v>
      </c>
      <c r="B606" s="276"/>
      <c r="C606" s="299"/>
      <c r="D606" s="505"/>
      <c r="E606" s="438" t="s">
        <v>4096</v>
      </c>
      <c r="F606" s="519" t="s">
        <v>4097</v>
      </c>
      <c r="G606" s="438" t="s">
        <v>4097</v>
      </c>
      <c r="H606" s="438" t="s">
        <v>40</v>
      </c>
      <c r="I606" s="438" t="s">
        <v>596</v>
      </c>
      <c r="J606" s="438" t="s">
        <v>40</v>
      </c>
      <c r="K606" s="440">
        <v>7.54</v>
      </c>
      <c r="L606" s="438"/>
      <c r="M606" s="438"/>
      <c r="N606" s="438"/>
    </row>
    <row r="607" spans="1:14">
      <c r="A607" s="132">
        <v>1070</v>
      </c>
      <c r="B607" s="292"/>
      <c r="C607" s="300"/>
      <c r="D607" s="293"/>
      <c r="E607" s="438" t="s">
        <v>4098</v>
      </c>
      <c r="F607" s="520" t="s">
        <v>4099</v>
      </c>
      <c r="G607" s="443" t="s">
        <v>4100</v>
      </c>
      <c r="H607" s="443" t="s">
        <v>40</v>
      </c>
      <c r="I607" s="443" t="s">
        <v>596</v>
      </c>
      <c r="J607" s="443" t="s">
        <v>40</v>
      </c>
      <c r="K607" s="327">
        <v>9.2200000000000006</v>
      </c>
      <c r="L607" s="292"/>
      <c r="M607" s="292"/>
      <c r="N607" s="292"/>
    </row>
    <row r="608" spans="1:14">
      <c r="A608" s="142">
        <v>1071</v>
      </c>
      <c r="B608" s="276"/>
      <c r="C608" s="299">
        <v>54217</v>
      </c>
      <c r="D608" s="505"/>
      <c r="E608" s="276" t="s">
        <v>4101</v>
      </c>
      <c r="F608" s="409" t="s">
        <v>4102</v>
      </c>
      <c r="G608" s="276" t="s">
        <v>4103</v>
      </c>
      <c r="H608" s="276" t="s">
        <v>929</v>
      </c>
      <c r="I608" s="438" t="s">
        <v>596</v>
      </c>
      <c r="J608" s="276" t="s">
        <v>151</v>
      </c>
      <c r="K608" s="303">
        <v>1.87</v>
      </c>
      <c r="L608" s="276"/>
      <c r="M608" s="276"/>
      <c r="N608" s="276"/>
    </row>
    <row r="609" spans="1:14" ht="29.25">
      <c r="A609" s="142">
        <v>1072</v>
      </c>
      <c r="B609" s="276"/>
      <c r="C609" s="299"/>
      <c r="D609" s="505"/>
      <c r="E609" s="276" t="s">
        <v>4104</v>
      </c>
      <c r="F609" s="514" t="s">
        <v>4105</v>
      </c>
      <c r="G609" s="278" t="s">
        <v>4106</v>
      </c>
      <c r="H609" s="276" t="s">
        <v>595</v>
      </c>
      <c r="I609" s="438" t="s">
        <v>596</v>
      </c>
      <c r="J609" s="276" t="s">
        <v>4088</v>
      </c>
      <c r="K609" s="303">
        <v>5.78</v>
      </c>
      <c r="L609" s="276"/>
      <c r="M609" s="276"/>
      <c r="N609" s="276"/>
    </row>
    <row r="610" spans="1:14">
      <c r="A610" s="148">
        <v>1073</v>
      </c>
      <c r="B610" s="292"/>
      <c r="C610" s="300">
        <v>54267</v>
      </c>
      <c r="D610" s="293"/>
      <c r="E610" s="276" t="s">
        <v>4107</v>
      </c>
      <c r="F610" s="369" t="s">
        <v>4108</v>
      </c>
      <c r="G610" s="292" t="s">
        <v>4109</v>
      </c>
      <c r="H610" s="292" t="s">
        <v>929</v>
      </c>
      <c r="I610" s="443" t="s">
        <v>596</v>
      </c>
      <c r="J610" s="292" t="s">
        <v>3989</v>
      </c>
      <c r="K610" s="327">
        <v>6.07</v>
      </c>
      <c r="L610" s="292"/>
      <c r="M610" s="292"/>
      <c r="N610" s="292"/>
    </row>
    <row r="611" spans="1:14">
      <c r="A611" s="142">
        <v>1074</v>
      </c>
      <c r="B611" s="276"/>
      <c r="C611" s="299"/>
      <c r="D611" s="505"/>
      <c r="E611" s="276" t="s">
        <v>4110</v>
      </c>
      <c r="F611" s="409" t="s">
        <v>4111</v>
      </c>
      <c r="G611" s="276" t="s">
        <v>4112</v>
      </c>
      <c r="H611" s="276" t="s">
        <v>595</v>
      </c>
      <c r="I611" s="443" t="s">
        <v>596</v>
      </c>
      <c r="J611" s="276" t="s">
        <v>696</v>
      </c>
      <c r="K611" s="303">
        <v>1.62</v>
      </c>
      <c r="L611" s="276"/>
      <c r="M611" s="276"/>
      <c r="N611" s="276"/>
    </row>
    <row r="612" spans="1:14" ht="21" customHeight="1">
      <c r="A612" s="148">
        <v>1075</v>
      </c>
      <c r="B612" s="276"/>
      <c r="C612" s="299">
        <v>54338</v>
      </c>
      <c r="D612" s="505"/>
      <c r="E612" s="277" t="s">
        <v>4113</v>
      </c>
      <c r="F612" s="510" t="s">
        <v>4114</v>
      </c>
      <c r="G612" s="276" t="s">
        <v>4115</v>
      </c>
      <c r="H612" s="292" t="s">
        <v>929</v>
      </c>
      <c r="I612" s="443" t="s">
        <v>596</v>
      </c>
      <c r="J612" s="276" t="s">
        <v>1175</v>
      </c>
      <c r="K612" s="276">
        <v>4.99</v>
      </c>
      <c r="L612" s="276"/>
      <c r="M612" s="276"/>
      <c r="N612" s="276"/>
    </row>
    <row r="613" spans="1:14" ht="21" customHeight="1">
      <c r="A613" s="142">
        <v>1076</v>
      </c>
      <c r="B613" s="276"/>
      <c r="C613" s="299">
        <v>54334</v>
      </c>
      <c r="D613" s="505"/>
      <c r="E613" s="277" t="s">
        <v>4116</v>
      </c>
      <c r="F613" s="510" t="s">
        <v>4114</v>
      </c>
      <c r="G613" s="276" t="s">
        <v>4115</v>
      </c>
      <c r="H613" s="292" t="s">
        <v>929</v>
      </c>
      <c r="I613" s="443" t="s">
        <v>596</v>
      </c>
      <c r="J613" s="276" t="s">
        <v>1175</v>
      </c>
      <c r="K613" s="276">
        <v>4.99</v>
      </c>
      <c r="L613" s="276"/>
      <c r="M613" s="276"/>
      <c r="N613" s="276"/>
    </row>
    <row r="614" spans="1:14" ht="21" customHeight="1">
      <c r="A614" s="148">
        <v>1077</v>
      </c>
      <c r="B614" s="292"/>
      <c r="C614" s="300">
        <v>54336</v>
      </c>
      <c r="D614" s="293"/>
      <c r="E614" s="277" t="s">
        <v>4117</v>
      </c>
      <c r="F614" s="510" t="s">
        <v>4114</v>
      </c>
      <c r="G614" s="276" t="s">
        <v>4115</v>
      </c>
      <c r="H614" s="292" t="s">
        <v>929</v>
      </c>
      <c r="I614" s="443" t="s">
        <v>596</v>
      </c>
      <c r="J614" s="276" t="s">
        <v>1175</v>
      </c>
      <c r="K614" s="276">
        <v>4.99</v>
      </c>
      <c r="L614" s="276"/>
      <c r="M614" s="276"/>
      <c r="N614" s="276"/>
    </row>
    <row r="615" spans="1:14">
      <c r="A615" s="132">
        <v>1078</v>
      </c>
      <c r="B615" s="276"/>
      <c r="C615" s="299">
        <v>54365</v>
      </c>
      <c r="D615" s="505"/>
      <c r="E615" s="262" t="s">
        <v>4118</v>
      </c>
      <c r="F615" s="521" t="s">
        <v>4119</v>
      </c>
      <c r="G615" s="506" t="s">
        <v>4120</v>
      </c>
      <c r="H615" s="292" t="s">
        <v>1056</v>
      </c>
      <c r="I615" s="443" t="s">
        <v>596</v>
      </c>
      <c r="J615" s="292" t="s">
        <v>57</v>
      </c>
      <c r="K615" s="507">
        <v>3.46</v>
      </c>
      <c r="L615" s="292"/>
      <c r="M615" s="292"/>
      <c r="N615" s="292"/>
    </row>
    <row r="616" spans="1:14" ht="29.25">
      <c r="A616" s="132">
        <v>1079</v>
      </c>
      <c r="B616" s="276"/>
      <c r="C616" s="299">
        <v>54366</v>
      </c>
      <c r="D616" s="505"/>
      <c r="E616" s="502" t="s">
        <v>4121</v>
      </c>
      <c r="F616" s="522" t="s">
        <v>4122</v>
      </c>
      <c r="G616" s="302" t="s">
        <v>4123</v>
      </c>
      <c r="H616" s="276" t="s">
        <v>1056</v>
      </c>
      <c r="I616" s="438" t="s">
        <v>596</v>
      </c>
      <c r="J616" s="276" t="s">
        <v>744</v>
      </c>
      <c r="K616" s="504">
        <v>1.24</v>
      </c>
      <c r="L616" s="276"/>
      <c r="M616" s="276"/>
      <c r="N616" s="276"/>
    </row>
    <row r="617" spans="1:14" ht="29.25">
      <c r="A617" s="132">
        <v>1080</v>
      </c>
      <c r="B617" s="276"/>
      <c r="C617" s="299">
        <v>54368</v>
      </c>
      <c r="D617" s="505"/>
      <c r="E617" s="502" t="s">
        <v>4124</v>
      </c>
      <c r="F617" s="522" t="s">
        <v>4125</v>
      </c>
      <c r="G617" s="302" t="s">
        <v>4126</v>
      </c>
      <c r="H617" s="276" t="s">
        <v>1056</v>
      </c>
      <c r="I617" s="438" t="s">
        <v>596</v>
      </c>
      <c r="J617" s="276" t="s">
        <v>744</v>
      </c>
      <c r="K617" s="504">
        <v>3.19</v>
      </c>
      <c r="L617" s="276"/>
      <c r="M617" s="276"/>
      <c r="N617" s="276"/>
    </row>
    <row r="618" spans="1:14">
      <c r="A618" s="132">
        <v>1081</v>
      </c>
      <c r="B618" s="276"/>
      <c r="C618" s="299">
        <v>54370</v>
      </c>
      <c r="D618" s="505"/>
      <c r="E618" s="502" t="s">
        <v>4127</v>
      </c>
      <c r="F618" s="522" t="s">
        <v>4128</v>
      </c>
      <c r="G618" s="302" t="s">
        <v>4129</v>
      </c>
      <c r="H618" s="276" t="s">
        <v>1056</v>
      </c>
      <c r="I618" s="438" t="s">
        <v>596</v>
      </c>
      <c r="J618" s="276" t="s">
        <v>68</v>
      </c>
      <c r="K618" s="504">
        <v>1.66</v>
      </c>
      <c r="L618" s="276"/>
      <c r="M618" s="276"/>
      <c r="N618" s="276"/>
    </row>
    <row r="619" spans="1:14">
      <c r="A619" s="148">
        <v>1082</v>
      </c>
      <c r="B619" s="292"/>
      <c r="C619" s="300">
        <v>54372</v>
      </c>
      <c r="D619" s="293"/>
      <c r="E619" s="531" t="s">
        <v>4130</v>
      </c>
      <c r="F619" s="532" t="s">
        <v>4131</v>
      </c>
      <c r="G619" s="533" t="s">
        <v>4132</v>
      </c>
      <c r="H619" s="292" t="s">
        <v>1056</v>
      </c>
      <c r="I619" s="443" t="s">
        <v>596</v>
      </c>
      <c r="J619" s="292" t="s">
        <v>68</v>
      </c>
      <c r="K619" s="534">
        <v>2</v>
      </c>
      <c r="L619" s="292"/>
      <c r="M619" s="292"/>
      <c r="N619" s="292"/>
    </row>
    <row r="620" spans="1:14">
      <c r="A620" s="132">
        <v>1083</v>
      </c>
      <c r="B620" s="276"/>
      <c r="C620" s="299">
        <v>54374</v>
      </c>
      <c r="D620" s="276"/>
      <c r="E620" s="529" t="s">
        <v>4133</v>
      </c>
      <c r="F620" s="302" t="s">
        <v>4134</v>
      </c>
      <c r="G620" s="302" t="s">
        <v>4135</v>
      </c>
      <c r="H620" s="276" t="s">
        <v>1056</v>
      </c>
      <c r="I620" s="438" t="s">
        <v>596</v>
      </c>
      <c r="J620" s="276" t="s">
        <v>68</v>
      </c>
      <c r="K620" s="504">
        <v>1.95</v>
      </c>
      <c r="L620" s="276"/>
      <c r="M620" s="276"/>
      <c r="N620" s="276"/>
    </row>
    <row r="621" spans="1:14">
      <c r="A621" s="132">
        <v>1084</v>
      </c>
      <c r="B621" s="276"/>
      <c r="C621" s="299">
        <v>54376</v>
      </c>
      <c r="D621" s="276"/>
      <c r="E621" s="529" t="s">
        <v>4136</v>
      </c>
      <c r="F621" s="302" t="s">
        <v>4137</v>
      </c>
      <c r="G621" s="302" t="s">
        <v>4138</v>
      </c>
      <c r="H621" s="276" t="s">
        <v>1056</v>
      </c>
      <c r="I621" s="438" t="s">
        <v>596</v>
      </c>
      <c r="J621" s="276" t="s">
        <v>68</v>
      </c>
      <c r="K621" s="504">
        <v>1.95</v>
      </c>
      <c r="L621" s="276"/>
      <c r="M621" s="276"/>
      <c r="N621" s="276"/>
    </row>
    <row r="622" spans="1:14">
      <c r="A622" s="132">
        <v>1085</v>
      </c>
      <c r="B622" s="292"/>
      <c r="C622" s="300">
        <v>54378</v>
      </c>
      <c r="D622" s="292"/>
      <c r="E622" s="535" t="s">
        <v>4139</v>
      </c>
      <c r="F622" s="533" t="s">
        <v>4140</v>
      </c>
      <c r="G622" s="533" t="s">
        <v>4141</v>
      </c>
      <c r="H622" s="292" t="s">
        <v>1056</v>
      </c>
      <c r="I622" s="443" t="s">
        <v>596</v>
      </c>
      <c r="J622" s="292" t="s">
        <v>68</v>
      </c>
      <c r="K622" s="534">
        <v>1.83</v>
      </c>
      <c r="L622" s="292"/>
      <c r="M622" s="292"/>
      <c r="N622" s="292"/>
    </row>
    <row r="623" spans="1:14">
      <c r="A623" s="142">
        <v>1086</v>
      </c>
      <c r="B623" s="276"/>
      <c r="C623" s="299">
        <v>54391</v>
      </c>
      <c r="D623" s="276"/>
      <c r="E623" s="530" t="s">
        <v>4142</v>
      </c>
      <c r="F623" s="276" t="s">
        <v>4143</v>
      </c>
      <c r="G623" s="276" t="s">
        <v>4144</v>
      </c>
      <c r="H623" s="276" t="s">
        <v>595</v>
      </c>
      <c r="I623" s="438" t="s">
        <v>596</v>
      </c>
      <c r="J623" s="276" t="s">
        <v>42</v>
      </c>
      <c r="K623" s="276">
        <v>4.12</v>
      </c>
      <c r="L623" s="276"/>
      <c r="M623" s="276"/>
      <c r="N623" s="276"/>
    </row>
    <row r="624" spans="1:14" ht="29.25">
      <c r="A624" s="142">
        <v>1087</v>
      </c>
      <c r="B624" s="276"/>
      <c r="C624" s="299">
        <v>54383</v>
      </c>
      <c r="D624" s="276"/>
      <c r="E624" s="529" t="s">
        <v>4145</v>
      </c>
      <c r="F624" s="278" t="s">
        <v>4146</v>
      </c>
      <c r="G624" s="276" t="s">
        <v>4147</v>
      </c>
      <c r="H624" s="276" t="s">
        <v>1056</v>
      </c>
      <c r="I624" s="438" t="s">
        <v>596</v>
      </c>
      <c r="J624" s="276" t="s">
        <v>4148</v>
      </c>
      <c r="K624" s="276">
        <v>2.35</v>
      </c>
      <c r="L624" s="276"/>
      <c r="M624" s="276"/>
      <c r="N624" s="276"/>
    </row>
    <row r="625" spans="1:14">
      <c r="A625" s="142">
        <v>1088</v>
      </c>
      <c r="B625" s="276"/>
      <c r="C625" s="299">
        <v>54386</v>
      </c>
      <c r="D625" s="276"/>
      <c r="E625" s="529" t="s">
        <v>4149</v>
      </c>
      <c r="F625" s="276" t="s">
        <v>4150</v>
      </c>
      <c r="G625" s="276" t="s">
        <v>4151</v>
      </c>
      <c r="H625" s="276" t="s">
        <v>1056</v>
      </c>
      <c r="I625" s="438" t="s">
        <v>596</v>
      </c>
      <c r="J625" s="276" t="s">
        <v>4148</v>
      </c>
      <c r="K625" s="276">
        <v>2.35</v>
      </c>
      <c r="L625" s="276"/>
      <c r="M625" s="276"/>
      <c r="N625" s="276"/>
    </row>
    <row r="626" spans="1:14" ht="29.25">
      <c r="A626" s="142">
        <v>1089</v>
      </c>
      <c r="B626" s="276"/>
      <c r="C626" s="299">
        <v>54385</v>
      </c>
      <c r="D626" s="276"/>
      <c r="E626" s="529" t="s">
        <v>4152</v>
      </c>
      <c r="F626" s="278" t="s">
        <v>4153</v>
      </c>
      <c r="G626" s="278" t="s">
        <v>4154</v>
      </c>
      <c r="H626" s="276" t="s">
        <v>1056</v>
      </c>
      <c r="I626" s="438" t="s">
        <v>596</v>
      </c>
      <c r="J626" s="276" t="s">
        <v>4148</v>
      </c>
      <c r="K626" s="276">
        <v>2.35</v>
      </c>
      <c r="L626" s="276"/>
      <c r="M626" s="276"/>
      <c r="N626" s="276"/>
    </row>
    <row r="627" spans="1:14" ht="29.25">
      <c r="A627" s="142">
        <v>1090</v>
      </c>
      <c r="B627" s="292"/>
      <c r="C627" s="300">
        <v>54387</v>
      </c>
      <c r="D627" s="292"/>
      <c r="E627" s="535" t="s">
        <v>4155</v>
      </c>
      <c r="F627" s="294" t="s">
        <v>4156</v>
      </c>
      <c r="G627" s="294" t="s">
        <v>4157</v>
      </c>
      <c r="H627" s="292" t="s">
        <v>1056</v>
      </c>
      <c r="I627" s="443" t="s">
        <v>596</v>
      </c>
      <c r="J627" s="292" t="s">
        <v>4148</v>
      </c>
      <c r="K627" s="292">
        <v>2.35</v>
      </c>
      <c r="L627" s="292"/>
      <c r="M627" s="276"/>
      <c r="N627" s="276"/>
    </row>
    <row r="628" spans="1:14">
      <c r="A628" s="142">
        <v>1091</v>
      </c>
      <c r="B628" s="276"/>
      <c r="C628" s="299"/>
      <c r="D628" s="276"/>
      <c r="E628" s="529" t="s">
        <v>4158</v>
      </c>
      <c r="F628" s="276" t="s">
        <v>4159</v>
      </c>
      <c r="G628" s="276" t="s">
        <v>4160</v>
      </c>
      <c r="H628" s="276" t="s">
        <v>1056</v>
      </c>
      <c r="I628" s="438" t="s">
        <v>596</v>
      </c>
      <c r="J628" s="276" t="s">
        <v>132</v>
      </c>
      <c r="K628" s="276">
        <v>1.02</v>
      </c>
      <c r="L628" s="276"/>
      <c r="M628" s="409"/>
      <c r="N628" s="276"/>
    </row>
    <row r="629" spans="1:14">
      <c r="A629" s="142">
        <v>1092</v>
      </c>
      <c r="B629" s="292"/>
      <c r="C629" s="300">
        <v>54403</v>
      </c>
      <c r="D629" s="292"/>
      <c r="E629" s="535" t="s">
        <v>4161</v>
      </c>
      <c r="F629" s="292" t="s">
        <v>4162</v>
      </c>
      <c r="G629" s="292" t="s">
        <v>4163</v>
      </c>
      <c r="H629" s="292" t="s">
        <v>1056</v>
      </c>
      <c r="I629" s="443" t="s">
        <v>596</v>
      </c>
      <c r="J629" s="292" t="s">
        <v>132</v>
      </c>
      <c r="K629" s="292">
        <v>1.02</v>
      </c>
      <c r="L629" s="292"/>
      <c r="M629" s="369"/>
      <c r="N629" s="292"/>
    </row>
    <row r="630" spans="1:14">
      <c r="A630" s="142">
        <v>1093</v>
      </c>
      <c r="B630" s="276"/>
      <c r="C630" s="299"/>
      <c r="D630" s="276"/>
      <c r="E630" s="530" t="s">
        <v>4164</v>
      </c>
      <c r="F630" s="276" t="s">
        <v>4165</v>
      </c>
      <c r="G630" s="276" t="s">
        <v>4166</v>
      </c>
      <c r="H630" s="276" t="s">
        <v>929</v>
      </c>
      <c r="I630" s="438" t="s">
        <v>596</v>
      </c>
      <c r="J630" s="276" t="s">
        <v>68</v>
      </c>
      <c r="K630" s="276">
        <v>2.34</v>
      </c>
      <c r="L630" s="276"/>
      <c r="M630" s="276"/>
      <c r="N630" s="276"/>
    </row>
    <row r="631" spans="1:14">
      <c r="A631" s="142">
        <v>1094</v>
      </c>
      <c r="B631" s="276"/>
      <c r="C631" s="299"/>
      <c r="D631" s="276"/>
      <c r="E631" s="529" t="s">
        <v>4167</v>
      </c>
      <c r="F631" s="566" t="s">
        <v>4168</v>
      </c>
      <c r="G631" s="566" t="s">
        <v>4169</v>
      </c>
      <c r="H631" s="292" t="s">
        <v>1056</v>
      </c>
      <c r="I631" s="438" t="s">
        <v>596</v>
      </c>
      <c r="J631" s="276" t="s">
        <v>3945</v>
      </c>
      <c r="K631" s="262">
        <v>2.7</v>
      </c>
      <c r="L631" s="276"/>
      <c r="M631" s="276"/>
      <c r="N631" s="276"/>
    </row>
    <row r="632" spans="1:14" ht="29.25">
      <c r="A632" s="142">
        <v>1095</v>
      </c>
      <c r="B632" s="292"/>
      <c r="C632" s="300"/>
      <c r="D632" s="292"/>
      <c r="E632" s="535" t="s">
        <v>4170</v>
      </c>
      <c r="F632" s="573" t="s">
        <v>4171</v>
      </c>
      <c r="G632" s="567" t="s">
        <v>4172</v>
      </c>
      <c r="H632" s="292" t="s">
        <v>1056</v>
      </c>
      <c r="I632" s="438" t="s">
        <v>596</v>
      </c>
      <c r="J632" s="276" t="s">
        <v>42</v>
      </c>
      <c r="K632" s="502">
        <v>3.25</v>
      </c>
      <c r="L632" s="276"/>
      <c r="M632" s="276"/>
      <c r="N632" s="276"/>
    </row>
    <row r="633" spans="1:14">
      <c r="A633" s="142">
        <v>1096</v>
      </c>
      <c r="B633" s="276"/>
      <c r="C633" s="299"/>
      <c r="D633" s="276"/>
      <c r="E633" s="529" t="s">
        <v>4173</v>
      </c>
      <c r="F633" s="302" t="s">
        <v>4174</v>
      </c>
      <c r="G633" s="572" t="s">
        <v>4175</v>
      </c>
      <c r="H633" s="292" t="s">
        <v>1056</v>
      </c>
      <c r="I633" s="438" t="s">
        <v>596</v>
      </c>
      <c r="J633" s="276" t="s">
        <v>57</v>
      </c>
      <c r="K633" s="502">
        <v>4.4800000000000004</v>
      </c>
      <c r="L633" s="276"/>
      <c r="M633" s="276"/>
      <c r="N633" s="276"/>
    </row>
    <row r="634" spans="1:14">
      <c r="A634" s="142">
        <v>1097</v>
      </c>
      <c r="B634" s="276"/>
      <c r="C634" s="299"/>
      <c r="D634" s="276"/>
      <c r="E634" s="529" t="s">
        <v>4176</v>
      </c>
      <c r="F634" s="302" t="s">
        <v>4177</v>
      </c>
      <c r="G634" s="572" t="s">
        <v>4178</v>
      </c>
      <c r="H634" s="292" t="s">
        <v>1056</v>
      </c>
      <c r="I634" s="438" t="s">
        <v>596</v>
      </c>
      <c r="J634" s="276" t="s">
        <v>42</v>
      </c>
      <c r="K634" s="502">
        <v>3.25</v>
      </c>
      <c r="L634" s="276"/>
      <c r="M634" s="276"/>
      <c r="N634" s="276"/>
    </row>
    <row r="635" spans="1:14">
      <c r="A635" s="142">
        <v>1098</v>
      </c>
      <c r="B635" s="276"/>
      <c r="C635" s="299"/>
      <c r="D635" s="276"/>
      <c r="E635" s="529" t="s">
        <v>4179</v>
      </c>
      <c r="F635" s="529" t="s">
        <v>4180</v>
      </c>
      <c r="G635" s="503" t="s">
        <v>4181</v>
      </c>
      <c r="H635" s="292" t="s">
        <v>1056</v>
      </c>
      <c r="I635" s="438" t="s">
        <v>596</v>
      </c>
      <c r="J635" s="276" t="s">
        <v>4182</v>
      </c>
      <c r="K635" s="276">
        <v>0.96</v>
      </c>
      <c r="L635" s="276"/>
      <c r="M635" s="276"/>
      <c r="N635" s="276"/>
    </row>
  </sheetData>
  <autoFilter ref="A1:N1" xr:uid="{0905C089-638D-484C-9F69-E68AC0009C8F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1234"/>
  <sheetViews>
    <sheetView tabSelected="1" zoomScale="90" zoomScaleNormal="90" workbookViewId="0">
      <selection activeCell="C228" sqref="C228"/>
    </sheetView>
  </sheetViews>
  <sheetFormatPr defaultColWidth="9.125" defaultRowHeight="16.5"/>
  <cols>
    <col min="1" max="1" width="7.25" style="1" customWidth="1"/>
    <col min="2" max="2" width="10.75" style="1" customWidth="1"/>
    <col min="3" max="3" width="19.25" style="1" customWidth="1"/>
    <col min="4" max="4" width="11.125" style="107" customWidth="1"/>
    <col min="5" max="5" width="32.125" style="1" customWidth="1"/>
    <col min="6" max="6" width="37.375" style="1" customWidth="1"/>
    <col min="7" max="7" width="12.75" style="105" customWidth="1"/>
    <col min="8" max="8" width="16.875" style="1" customWidth="1"/>
    <col min="9" max="9" width="17.875" style="1" customWidth="1"/>
    <col min="10" max="10" width="21.375" style="1" customWidth="1"/>
    <col min="11" max="11" width="11" style="351" customWidth="1"/>
    <col min="12" max="12" width="9.125" style="350" customWidth="1"/>
    <col min="13" max="16384" width="9.125" style="1"/>
  </cols>
  <sheetData>
    <row r="1" spans="1:12" ht="25.5">
      <c r="A1" s="106" t="s">
        <v>4183</v>
      </c>
      <c r="B1" s="9"/>
      <c r="C1" s="9"/>
      <c r="E1" s="108"/>
      <c r="F1" s="108"/>
      <c r="G1" s="108"/>
      <c r="H1" s="108"/>
      <c r="I1" s="108"/>
      <c r="J1" s="108"/>
    </row>
    <row r="2" spans="1:12" s="541" customFormat="1" ht="33.75" customHeight="1">
      <c r="A2" s="600">
        <v>45922</v>
      </c>
      <c r="B2" s="600"/>
      <c r="C2" s="601"/>
      <c r="D2" s="600"/>
      <c r="E2" s="108"/>
      <c r="F2" s="22"/>
      <c r="G2" s="538"/>
      <c r="H2" s="539"/>
      <c r="I2" s="540">
        <f>(300*9)/1000</f>
        <v>2.7</v>
      </c>
      <c r="J2" s="539"/>
      <c r="K2" s="351"/>
      <c r="L2" s="350"/>
    </row>
    <row r="3" spans="1:12" s="8" customFormat="1" ht="33.75" customHeight="1">
      <c r="A3" s="8" t="s">
        <v>4184</v>
      </c>
      <c r="B3" s="11"/>
      <c r="C3" s="548">
        <v>551</v>
      </c>
      <c r="D3" s="542"/>
      <c r="E3" s="543"/>
      <c r="F3" s="544"/>
      <c r="G3" s="545"/>
      <c r="H3" s="544">
        <v>9</v>
      </c>
      <c r="I3" s="544">
        <f>H3/1</f>
        <v>9</v>
      </c>
      <c r="J3" s="546"/>
      <c r="K3" s="549"/>
      <c r="L3" s="547"/>
    </row>
    <row r="4" spans="1:12" ht="41.25" customHeight="1">
      <c r="A4" s="151" t="s">
        <v>4185</v>
      </c>
      <c r="B4" s="152" t="s">
        <v>4186</v>
      </c>
      <c r="C4" s="156" t="s">
        <v>4187</v>
      </c>
      <c r="D4" s="153" t="s">
        <v>4188</v>
      </c>
      <c r="E4" s="536" t="s">
        <v>4189</v>
      </c>
      <c r="F4" s="20" t="s">
        <v>4190</v>
      </c>
      <c r="G4" s="155" t="s">
        <v>4191</v>
      </c>
      <c r="H4" s="154" t="s">
        <v>4192</v>
      </c>
      <c r="I4" s="20" t="s">
        <v>4193</v>
      </c>
      <c r="J4" s="20" t="s">
        <v>4194</v>
      </c>
      <c r="K4" s="351" t="s">
        <v>40</v>
      </c>
      <c r="L4" s="350" t="s">
        <v>4195</v>
      </c>
    </row>
    <row r="5" spans="1:12" hidden="1">
      <c r="A5" s="150"/>
      <c r="B5" s="16"/>
      <c r="C5" s="16" t="s">
        <v>9</v>
      </c>
      <c r="D5" s="460" t="str" cm="1">
        <f t="array" ref="D5">LOOKUP(1,1/(E5=DSSP!$E$2:$E$823),DSSP!$A$2:$A$823)</f>
        <v>311</v>
      </c>
      <c r="E5" s="430" t="s">
        <v>444</v>
      </c>
      <c r="F5" s="424" t="str">
        <f>IFERROR(VLOOKUP(E5,DSSP!$E$2:$F$761,2,0),"")</f>
        <v>Baby Corn 100 gr</v>
      </c>
      <c r="G5" s="120" t="str">
        <f>RIGHT(E5,6)</f>
        <v>100 gr</v>
      </c>
      <c r="H5" s="16">
        <v>0.2</v>
      </c>
      <c r="I5" s="447">
        <f>IFERROR(IF(RIGHT(G5,4)="1 kg",(H5/1),H5*1000/LEFT(G5,3)),"")</f>
        <v>2</v>
      </c>
      <c r="J5" s="16"/>
      <c r="K5" s="351">
        <f t="shared" ref="K5:K6" si="0">IFERROR((I5*LEFT(G5,3))/1000,"")</f>
        <v>0.2</v>
      </c>
      <c r="L5" s="350">
        <f t="shared" ref="L5:L6" si="1">IFERROR(IF(RIGHT(G5,4)="1 kg",(H5/1),H5*1000/LEFT(G5,3)),"")</f>
        <v>2</v>
      </c>
    </row>
    <row r="6" spans="1:12" hidden="1">
      <c r="A6" s="150"/>
      <c r="B6" s="16"/>
      <c r="C6" s="16" t="s">
        <v>9</v>
      </c>
      <c r="D6" s="460" t="str" cm="1">
        <f t="array" ref="D6">LOOKUP(1,1/(E6=DSSP!$E$2:$E$823),DSSP!$A$2:$A$823)</f>
        <v>291</v>
      </c>
      <c r="E6" s="424" t="s">
        <v>426</v>
      </c>
      <c r="F6" s="430" t="str">
        <f>IFERROR(VLOOKUP(E6,DSSP!$E$2:$F$761,2,0),"")</f>
        <v>Winter Melon weight</v>
      </c>
      <c r="G6" s="120" t="str">
        <f>RIGHT(E6,6)</f>
        <v>weight</v>
      </c>
      <c r="H6" s="16">
        <v>0.5</v>
      </c>
      <c r="I6" s="447" t="str">
        <f>IFERROR(IF(RIGHT(G6,4)="1 kg",(H6/1),H6*1000/LEFT(G6,3)),"")</f>
        <v/>
      </c>
      <c r="J6" s="16"/>
      <c r="K6" s="351" t="str">
        <f t="shared" si="0"/>
        <v/>
      </c>
      <c r="L6" s="350" t="str">
        <f t="shared" si="1"/>
        <v/>
      </c>
    </row>
    <row r="7" spans="1:12" hidden="1">
      <c r="A7" s="150"/>
      <c r="B7" s="16"/>
      <c r="C7" s="16" t="s">
        <v>9</v>
      </c>
      <c r="D7" s="460" cm="1">
        <f t="array" ref="D7">LOOKUP(1,1/(E7=DSSP!$E$2:$E$823),DSSP!$A$2:$A$823)</f>
        <v>101</v>
      </c>
      <c r="E7" s="424" t="s">
        <v>37</v>
      </c>
      <c r="F7" s="430" t="str">
        <f>IFERROR(VLOOKUP(E7,DSSP!$E$2:$F$761,2,0),"")</f>
        <v>Green Eggplant 200 gr</v>
      </c>
      <c r="G7" s="120" t="str">
        <f>RIGHT(E7,6)</f>
        <v>200 gr</v>
      </c>
      <c r="H7" s="16">
        <v>0.4</v>
      </c>
      <c r="I7" s="447">
        <f>IFERROR(IF(RIGHT(G7,4)="1 kg",(H7/1),H7*1000/LEFT(G7,3)),"")</f>
        <v>2</v>
      </c>
      <c r="J7" s="16"/>
      <c r="K7" s="351">
        <f t="shared" ref="K7" si="2">IFERROR((I7*LEFT(G7,3))/1000,"")</f>
        <v>0.4</v>
      </c>
      <c r="L7" s="350">
        <f t="shared" ref="L7" si="3">IFERROR(IF(RIGHT(G7,4)="1 kg",(H7/1),H7*1000/LEFT(G7,3)),"")</f>
        <v>2</v>
      </c>
    </row>
    <row r="8" spans="1:12" hidden="1">
      <c r="A8" s="150"/>
      <c r="B8" s="16"/>
      <c r="C8" s="16" t="s">
        <v>9</v>
      </c>
      <c r="D8" s="460" t="str" cm="1">
        <f t="array" ref="D8">LOOKUP(1,1/(E8=DSSP!$E$2:$E$823),DSSP!$A$2:$A$823)</f>
        <v>101</v>
      </c>
      <c r="E8" s="424" t="s">
        <v>55</v>
      </c>
      <c r="F8" s="430" t="str">
        <f>IFERROR(VLOOKUP(E8,DSSP!$E$2:$F$761,2,0),"")</f>
        <v>Green Eggplant 500 gr</v>
      </c>
      <c r="G8" s="120" t="str">
        <f>RIGHT(E8,6)</f>
        <v>500 gr</v>
      </c>
      <c r="H8" s="16">
        <v>0.5</v>
      </c>
      <c r="I8" s="447">
        <f>IFERROR(IF(RIGHT(G8,4)="1 kg",(H8/1),H8*1000/LEFT(G8,3)),"")</f>
        <v>1</v>
      </c>
      <c r="J8" s="16"/>
      <c r="K8" s="351">
        <f t="shared" ref="K8" si="4">IFERROR((I8*LEFT(G8,3))/1000,"")</f>
        <v>0.5</v>
      </c>
      <c r="L8" s="350">
        <f t="shared" ref="L8" si="5">IFERROR(IF(RIGHT(G8,4)="1 kg",(H8/1),H8*1000/LEFT(G8,3)),"")</f>
        <v>1</v>
      </c>
    </row>
    <row r="9" spans="1:12" hidden="1">
      <c r="A9" s="150"/>
      <c r="B9" s="16"/>
      <c r="C9" s="16" t="s">
        <v>9</v>
      </c>
      <c r="D9" s="460" t="str" cm="1">
        <f t="array" ref="D9">LOOKUP(1,1/(E9=DSSP!$E$2:$E$823),DSSP!$A$2:$A$823)</f>
        <v>144</v>
      </c>
      <c r="E9" s="115" t="s">
        <v>179</v>
      </c>
      <c r="F9" s="430" t="str">
        <f>IFERROR(VLOOKUP(E9,DSSP!$E$2:$F$761,2,0),"")</f>
        <v>Chinese Kale 250 gr</v>
      </c>
      <c r="G9" s="120" t="str">
        <f>RIGHT(E9,6)</f>
        <v>250 gr</v>
      </c>
      <c r="H9" s="16">
        <v>0.5</v>
      </c>
      <c r="I9" s="447">
        <f>IFERROR(IF(RIGHT(G9,4)="1 kg",(H9/1),H9*1000/LEFT(G9,3)),"")</f>
        <v>2</v>
      </c>
      <c r="J9" s="16"/>
      <c r="K9" s="351">
        <f t="shared" ref="K9:K10" si="6">IFERROR((I9*LEFT(G9,3))/1000,"")</f>
        <v>0.5</v>
      </c>
      <c r="L9" s="350">
        <f t="shared" ref="L9:L10" si="7">IFERROR(IF(RIGHT(G9,4)="1 kg",(H9/1),H9*1000/LEFT(G9,3)),"")</f>
        <v>2</v>
      </c>
    </row>
    <row r="10" spans="1:12" hidden="1">
      <c r="A10" s="150"/>
      <c r="B10" s="16"/>
      <c r="C10" s="16" t="s">
        <v>9</v>
      </c>
      <c r="D10" s="460" t="str" cm="1">
        <f t="array" ref="D10">LOOKUP(1,1/(E10=DSSP!$E$2:$E$823),DSSP!$A$2:$A$823)</f>
        <v>232</v>
      </c>
      <c r="E10" s="115" t="s">
        <v>308</v>
      </c>
      <c r="F10" s="430" t="str">
        <f>IFERROR(VLOOKUP(E10,DSSP!$E$2:$F$761,2,0),"")</f>
        <v>Chinese Cellery 100 gr</v>
      </c>
      <c r="G10" s="120" t="str">
        <f>RIGHT(E10,6)</f>
        <v>100 gr</v>
      </c>
      <c r="H10" s="16">
        <v>0.1</v>
      </c>
      <c r="I10" s="447">
        <f>IFERROR(IF(RIGHT(G10,4)="1 kg",(H10/1),H10*1000/LEFT(G10,3)),"")</f>
        <v>1</v>
      </c>
      <c r="J10" s="16"/>
      <c r="K10" s="351">
        <f t="shared" si="6"/>
        <v>0.1</v>
      </c>
      <c r="L10" s="350">
        <f t="shared" si="7"/>
        <v>1</v>
      </c>
    </row>
    <row r="11" spans="1:12" hidden="1">
      <c r="A11" s="150"/>
      <c r="B11" s="16"/>
      <c r="C11" s="16" t="s">
        <v>9</v>
      </c>
      <c r="D11" s="460" t="str" cm="1">
        <f t="array" ref="D11">LOOKUP(1,1/(E11=DSSP!$E$2:$E$823),DSSP!$A$2:$A$823)</f>
        <v>930</v>
      </c>
      <c r="E11" s="115" t="s">
        <v>3345</v>
      </c>
      <c r="F11" s="430" t="str">
        <f>IFERROR(VLOOKUP(E11,DSSP!$E$2:$F$761,2,0),"")</f>
        <v>Siamese Banana weight</v>
      </c>
      <c r="G11" s="120" t="str">
        <f>RIGHT(E11,6)</f>
        <v>weight</v>
      </c>
      <c r="H11" s="16">
        <v>2</v>
      </c>
      <c r="I11" s="447" t="str">
        <f>IFERROR(IF(RIGHT(G11,4)="1 kg",(H11/1),H11*1000/LEFT(G11,3)),"")</f>
        <v/>
      </c>
      <c r="J11" s="16"/>
      <c r="K11" s="351" t="str">
        <f t="shared" ref="K11:K13" si="8">IFERROR((I11*LEFT(G11,3))/1000,"")</f>
        <v/>
      </c>
      <c r="L11" s="350" t="str">
        <f t="shared" ref="L11:L13" si="9">IFERROR(IF(RIGHT(G11,4)="1 kg",(H11/1),H11*1000/LEFT(G11,3)),"")</f>
        <v/>
      </c>
    </row>
    <row r="12" spans="1:12" hidden="1">
      <c r="A12" s="150"/>
      <c r="B12" s="16"/>
      <c r="C12" s="16" t="s">
        <v>9</v>
      </c>
      <c r="D12" s="460" t="str" cm="1">
        <f t="array" ref="D12">LOOKUP(1,1/(E12=DSSP!$E$2:$E$823),DSSP!$A$2:$A$823)</f>
        <v>946</v>
      </c>
      <c r="E12" s="115" t="s">
        <v>3461</v>
      </c>
      <c r="F12" s="430" t="str">
        <f>IFERROR(VLOOKUP(E12,DSSP!$E$2:$F$761,2,0),"")</f>
        <v>Young Ambarella 500 gr</v>
      </c>
      <c r="G12" s="120" t="str">
        <f>RIGHT(E12,6)</f>
        <v>500 gr</v>
      </c>
      <c r="H12" s="16">
        <v>1</v>
      </c>
      <c r="I12" s="447">
        <f>IFERROR(IF(RIGHT(G12,4)="1 kg",(H12/1),H12*1000/LEFT(G12,3)),"")</f>
        <v>2</v>
      </c>
      <c r="J12" s="16"/>
      <c r="K12" s="351">
        <f t="shared" si="8"/>
        <v>1</v>
      </c>
      <c r="L12" s="350">
        <f t="shared" si="9"/>
        <v>2</v>
      </c>
    </row>
    <row r="13" spans="1:12" hidden="1">
      <c r="A13" s="150"/>
      <c r="B13" s="16"/>
      <c r="C13" s="16" t="s">
        <v>9</v>
      </c>
      <c r="D13" s="460" t="str" cm="1">
        <f t="array" ref="D13">LOOKUP(1,1/(E13=DSSP!$E$2:$E$823),DSSP!$A$2:$A$823)</f>
        <v>717</v>
      </c>
      <c r="E13" s="115" t="s">
        <v>1606</v>
      </c>
      <c r="F13" s="430" t="str">
        <f>IFERROR(VLOOKUP(E13,DSSP!$E$2:$F$761,2,0),"")</f>
        <v>Galangal 100 gr</v>
      </c>
      <c r="G13" s="120" t="str">
        <f>RIGHT(E13,6)</f>
        <v>100 gr</v>
      </c>
      <c r="H13" s="16">
        <v>0.1</v>
      </c>
      <c r="I13" s="447">
        <f>IFERROR(IF(RIGHT(G13,4)="1 kg",(H13/1),H13*1000/LEFT(G13,3)),"")</f>
        <v>1</v>
      </c>
      <c r="J13" s="16"/>
      <c r="K13" s="351">
        <f t="shared" si="8"/>
        <v>0.1</v>
      </c>
      <c r="L13" s="350">
        <f t="shared" si="9"/>
        <v>1</v>
      </c>
    </row>
    <row r="14" spans="1:12" hidden="1">
      <c r="A14" s="150"/>
      <c r="B14" s="16"/>
      <c r="C14" s="16" t="s">
        <v>9</v>
      </c>
      <c r="D14" s="460" t="str" cm="1">
        <f t="array" ref="D14">LOOKUP(1,1/(E14=DSSP!$E$2:$E$823),DSSP!$A$2:$A$823)</f>
        <v>261</v>
      </c>
      <c r="E14" s="115" t="s">
        <v>370</v>
      </c>
      <c r="F14" s="430" t="str">
        <f>IFERROR(VLOOKUP(E14,DSSP!$E$2:$F$761,2,0),"")</f>
        <v>Yardlong Bean 300 gr</v>
      </c>
      <c r="G14" s="120" t="str">
        <f>RIGHT(E14,6)</f>
        <v>300 gr</v>
      </c>
      <c r="H14" s="16">
        <v>0.6</v>
      </c>
      <c r="I14" s="447">
        <f>IFERROR(IF(RIGHT(G14,4)="1 kg",(H14/1),H14*1000/LEFT(G14,3)),"")</f>
        <v>2</v>
      </c>
      <c r="J14" s="16"/>
      <c r="K14" s="351">
        <f t="shared" ref="K14" si="10">IFERROR((I14*LEFT(G14,3))/1000,"")</f>
        <v>0.6</v>
      </c>
      <c r="L14" s="350">
        <f t="shared" ref="L14" si="11">IFERROR(IF(RIGHT(G14,4)="1 kg",(H14/1),H14*1000/LEFT(G14,3)),"")</f>
        <v>2</v>
      </c>
    </row>
    <row r="15" spans="1:12" hidden="1">
      <c r="A15" s="150"/>
      <c r="B15" s="16"/>
      <c r="C15" s="16" t="s">
        <v>9</v>
      </c>
      <c r="D15" s="460" t="str" cm="1">
        <f t="array" ref="D15">LOOKUP(1,1/(E15=DSSP!$E$2:$E$823),DSSP!$A$2:$A$823)</f>
        <v>262</v>
      </c>
      <c r="E15" s="115" t="s">
        <v>385</v>
      </c>
      <c r="F15" s="430" t="str">
        <f>IFERROR(VLOOKUP(E15,DSSP!$E$2:$F$761,2,0),"")</f>
        <v>Winged Bean 100 gr</v>
      </c>
      <c r="G15" s="120" t="str">
        <f>RIGHT(E15,6)</f>
        <v>100 gr</v>
      </c>
      <c r="H15" s="16">
        <v>0.3</v>
      </c>
      <c r="I15" s="447">
        <f>IFERROR(IF(RIGHT(G15,4)="1 kg",(H15/1),H15*1000/LEFT(G15,3)),"")</f>
        <v>3</v>
      </c>
      <c r="J15" s="16"/>
      <c r="K15" s="351">
        <f t="shared" ref="K15:K18" si="12">IFERROR((I15*LEFT(G15,3))/1000,"")</f>
        <v>0.3</v>
      </c>
      <c r="L15" s="350">
        <f t="shared" ref="L15:L18" si="13">IFERROR(IF(RIGHT(G15,4)="1 kg",(H15/1),H15*1000/LEFT(G15,3)),"")</f>
        <v>3</v>
      </c>
    </row>
    <row r="16" spans="1:12" hidden="1">
      <c r="A16" s="150"/>
      <c r="B16" s="16"/>
      <c r="C16" s="16" t="s">
        <v>9</v>
      </c>
      <c r="D16" s="460" t="str" cm="1">
        <f t="array" ref="D16">LOOKUP(1,1/(E16=DSSP!$E$2:$E$823),DSSP!$A$2:$A$823)</f>
        <v>121</v>
      </c>
      <c r="E16" s="115" t="s">
        <v>97</v>
      </c>
      <c r="F16" s="430" t="str">
        <f>IFERROR(VLOOKUP(E16,DSSP!$E$2:$F$761,2,0),"")</f>
        <v>Papaya weight</v>
      </c>
      <c r="G16" s="120" t="str">
        <f>RIGHT(E16,6)</f>
        <v>weight</v>
      </c>
      <c r="H16" s="16">
        <v>10</v>
      </c>
      <c r="I16" s="447" t="str">
        <f>IFERROR(IF(RIGHT(G16,4)="1 kg",(H16/1),H16*1000/LEFT(G16,3)),"")</f>
        <v/>
      </c>
      <c r="J16" s="16"/>
      <c r="K16" s="351" t="str">
        <f t="shared" si="12"/>
        <v/>
      </c>
      <c r="L16" s="350" t="str">
        <f t="shared" si="13"/>
        <v/>
      </c>
    </row>
    <row r="17" spans="1:12" hidden="1">
      <c r="A17" s="150"/>
      <c r="B17" s="16"/>
      <c r="C17" s="16" t="s">
        <v>9</v>
      </c>
      <c r="D17" s="460" cm="1">
        <f t="array" ref="D17">LOOKUP(1,1/(E17=DSSP!$E$2:$E$823),DSSP!$A$2:$A$823)</f>
        <v>932</v>
      </c>
      <c r="E17" s="115" t="s">
        <v>3368</v>
      </c>
      <c r="F17" s="430" t="str">
        <f>IFERROR(VLOOKUP(E17,DSSP!$E$2:$F$761,2,0),"")</f>
        <v>Siam coconut 500 gr</v>
      </c>
      <c r="G17" s="120" t="str">
        <f>RIGHT(E17,6)</f>
        <v>500 gr</v>
      </c>
      <c r="H17" s="16">
        <v>2.5</v>
      </c>
      <c r="I17" s="447">
        <f>IFERROR(IF(RIGHT(G17,4)="1 kg",(H17/1),H17*1000/LEFT(G17,3)),"")</f>
        <v>5</v>
      </c>
      <c r="J17" s="16"/>
      <c r="K17" s="351">
        <f t="shared" si="12"/>
        <v>2.5</v>
      </c>
      <c r="L17" s="350">
        <f t="shared" si="13"/>
        <v>5</v>
      </c>
    </row>
    <row r="18" spans="1:12" hidden="1">
      <c r="A18" s="150"/>
      <c r="B18" s="16"/>
      <c r="C18" s="16" t="s">
        <v>9</v>
      </c>
      <c r="D18" s="460" t="str" cm="1">
        <f t="array" ref="D18">LOOKUP(1,1/(E18=DSSP!$E$2:$E$823),DSSP!$A$2:$A$823)</f>
        <v>181</v>
      </c>
      <c r="E18" s="115" t="s">
        <v>236</v>
      </c>
      <c r="F18" s="430" t="str">
        <f>IFERROR(VLOOKUP(E18,DSSP!$E$2:$F$761,2,0),"")</f>
        <v>Welsh Onion 100 gr</v>
      </c>
      <c r="G18" s="120" t="str">
        <f>RIGHT(E18,6)</f>
        <v>100 gr</v>
      </c>
      <c r="H18" s="16">
        <v>1</v>
      </c>
      <c r="I18" s="447">
        <f>IFERROR(IF(RIGHT(G18,4)="1 kg",(H18/1),H18*1000/LEFT(G18,3)),"")</f>
        <v>10</v>
      </c>
      <c r="J18" s="16"/>
      <c r="K18" s="351">
        <f t="shared" si="12"/>
        <v>1</v>
      </c>
      <c r="L18" s="350">
        <f t="shared" si="13"/>
        <v>10</v>
      </c>
    </row>
    <row r="19" spans="1:12" hidden="1">
      <c r="A19" s="150"/>
      <c r="B19" s="16"/>
      <c r="C19" s="16" t="s">
        <v>9</v>
      </c>
      <c r="D19" s="460" t="str" cm="1">
        <f t="array" ref="D19">LOOKUP(1,1/(E19=DSSP!$E$2:$E$823),DSSP!$A$2:$A$823)</f>
        <v>181</v>
      </c>
      <c r="E19" s="115" t="s">
        <v>244</v>
      </c>
      <c r="F19" s="430" t="str">
        <f>IFERROR(VLOOKUP(E19,DSSP!$E$2:$F$761,2,0),"")</f>
        <v>Welsh Onion 200 gr</v>
      </c>
      <c r="G19" s="120" t="str">
        <f>RIGHT(E19,6)</f>
        <v>200 gr</v>
      </c>
      <c r="H19" s="16">
        <v>1.4</v>
      </c>
      <c r="I19" s="447">
        <f>IFERROR(IF(RIGHT(G19,4)="1 kg",(H19/1),H19*1000/LEFT(G19,3)),"")</f>
        <v>7</v>
      </c>
      <c r="J19" s="16"/>
      <c r="K19" s="351">
        <f t="shared" ref="K19" si="14">IFERROR((I19*LEFT(G19,3))/1000,"")</f>
        <v>1.4</v>
      </c>
      <c r="L19" s="350">
        <f t="shared" ref="L19" si="15">IFERROR(IF(RIGHT(G19,4)="1 kg",(H19/1),H19*1000/LEFT(G19,3)),"")</f>
        <v>7</v>
      </c>
    </row>
    <row r="20" spans="1:12" hidden="1">
      <c r="A20" s="150"/>
      <c r="B20" s="16"/>
      <c r="C20" s="16" t="s">
        <v>9</v>
      </c>
      <c r="D20" s="460" t="str" cm="1">
        <f t="array" ref="D20">LOOKUP(1,1/(E20=DSSP!$E$2:$E$823),DSSP!$A$2:$A$823)</f>
        <v>172</v>
      </c>
      <c r="E20" s="115" t="s">
        <v>227</v>
      </c>
      <c r="F20" s="430" t="str">
        <f>IFERROR(VLOOKUP(E20,DSSP!$E$2:$F$761,2,0),"")</f>
        <v>Holy Basil Leaf 100 gr</v>
      </c>
      <c r="G20" s="120" t="str">
        <f>RIGHT(E20,6)</f>
        <v>100 gr</v>
      </c>
      <c r="H20" s="16">
        <v>0.3</v>
      </c>
      <c r="I20" s="447">
        <f>IFERROR(IF(RIGHT(G20,4)="1 kg",(H20/1),H20*1000/LEFT(G20,3)),"")</f>
        <v>3</v>
      </c>
      <c r="J20" s="16"/>
      <c r="K20" s="351">
        <f t="shared" ref="K20:K24" si="16">IFERROR((I20*LEFT(G20,3))/1000,"")</f>
        <v>0.3</v>
      </c>
      <c r="L20" s="350">
        <f t="shared" ref="L20:L24" si="17">IFERROR(IF(RIGHT(G20,4)="1 kg",(H20/1),H20*1000/LEFT(G20,3)),"")</f>
        <v>3</v>
      </c>
    </row>
    <row r="21" spans="1:12" hidden="1">
      <c r="A21" s="150"/>
      <c r="B21" s="16"/>
      <c r="C21" s="16" t="s">
        <v>9</v>
      </c>
      <c r="D21" s="460" t="str" cm="1">
        <f t="array" ref="D21">LOOKUP(1,1/(E21=DSSP!$E$2:$E$823),DSSP!$A$2:$A$823)</f>
        <v>324</v>
      </c>
      <c r="E21" s="115" t="s">
        <v>500</v>
      </c>
      <c r="F21" s="430" t="str">
        <f>IFERROR(VLOOKUP(E21,DSSP!$E$2:$F$761,2,0),"")</f>
        <v>Cha Plu Leaves 100 gr</v>
      </c>
      <c r="G21" s="120" t="str">
        <f>RIGHT(E21,6)</f>
        <v>100 gr</v>
      </c>
      <c r="H21" s="16">
        <v>0.2</v>
      </c>
      <c r="I21" s="447">
        <f>IFERROR(IF(RIGHT(G21,4)="1 kg",(H21/1),H21*1000/LEFT(G21,3)),"")</f>
        <v>2</v>
      </c>
      <c r="J21" s="16"/>
      <c r="K21" s="351">
        <f t="shared" si="16"/>
        <v>0.2</v>
      </c>
      <c r="L21" s="350">
        <f t="shared" si="17"/>
        <v>2</v>
      </c>
    </row>
    <row r="22" spans="1:12" hidden="1">
      <c r="A22" s="150"/>
      <c r="B22" s="16"/>
      <c r="C22" s="16" t="s">
        <v>9</v>
      </c>
      <c r="D22" s="460" t="str" cm="1">
        <f t="array" ref="D22">LOOKUP(1,1/(E22=DSSP!$E$2:$E$823),DSSP!$A$2:$A$823)</f>
        <v>171</v>
      </c>
      <c r="E22" s="115" t="s">
        <v>218</v>
      </c>
      <c r="F22" s="430" t="str">
        <f>IFERROR(VLOOKUP(E22,DSSP!$E$2:$F$761,2,0),"")</f>
        <v>Basil Leaf 100 gr</v>
      </c>
      <c r="G22" s="120" t="str">
        <f>RIGHT(E22,6)</f>
        <v>100 gr</v>
      </c>
      <c r="H22" s="16">
        <v>1.5</v>
      </c>
      <c r="I22" s="447">
        <f>IFERROR(IF(RIGHT(G22,4)="1 kg",(H22/1),H22*1000/LEFT(G22,3)),"")</f>
        <v>15</v>
      </c>
      <c r="J22" s="16"/>
      <c r="K22" s="351">
        <f t="shared" si="16"/>
        <v>1.5</v>
      </c>
      <c r="L22" s="350">
        <f t="shared" si="17"/>
        <v>15</v>
      </c>
    </row>
    <row r="23" spans="1:12" hidden="1">
      <c r="A23" s="150"/>
      <c r="B23" s="16"/>
      <c r="C23" s="16" t="s">
        <v>9</v>
      </c>
      <c r="D23" s="460" t="str" cm="1">
        <f t="array" ref="D23">LOOKUP(1,1/(E23=DSSP!$E$2:$E$823),DSSP!$A$2:$A$823)</f>
        <v>720</v>
      </c>
      <c r="E23" s="115" t="s">
        <v>1650</v>
      </c>
      <c r="F23" s="430" t="str">
        <f>IFERROR(VLOOKUP(E23,DSSP!$E$2:$F$761,2,0),"")</f>
        <v>Small Batata 500 gr</v>
      </c>
      <c r="G23" s="120" t="str">
        <f>RIGHT(E23,6)</f>
        <v>500 gr</v>
      </c>
      <c r="H23" s="16">
        <v>0.5</v>
      </c>
      <c r="I23" s="447">
        <f>IFERROR(IF(RIGHT(G23,4)="1 kg",(H23/1),H23*1000/LEFT(G23,3)),"")</f>
        <v>1</v>
      </c>
      <c r="J23" s="16"/>
      <c r="K23" s="351">
        <f t="shared" si="16"/>
        <v>0.5</v>
      </c>
      <c r="L23" s="350">
        <f t="shared" si="17"/>
        <v>1</v>
      </c>
    </row>
    <row r="24" spans="1:12" hidden="1">
      <c r="A24" s="150"/>
      <c r="B24" s="16"/>
      <c r="C24" s="16" t="s">
        <v>9</v>
      </c>
      <c r="D24" s="460" t="str" cm="1">
        <f t="array" ref="D24">LOOKUP(1,1/(E24=DSSP!$E$2:$E$823),DSSP!$A$2:$A$823)</f>
        <v>911</v>
      </c>
      <c r="E24" s="115" t="s">
        <v>3242</v>
      </c>
      <c r="F24" s="430" t="str">
        <f>IFERROR(VLOOKUP(E24,DSSP!$E$2:$F$761,2,0),"")</f>
        <v>Red Jackfruit (tách hạt)  300 gr</v>
      </c>
      <c r="G24" s="120" t="str">
        <f>RIGHT(E24,6)</f>
        <v>300 gr</v>
      </c>
      <c r="H24" s="16">
        <v>0.9</v>
      </c>
      <c r="I24" s="447">
        <f>IFERROR(IF(RIGHT(G24,4)="1 kg",(H24/1),H24*1000/LEFT(G24,3)),"")</f>
        <v>3</v>
      </c>
      <c r="J24" s="16"/>
      <c r="K24" s="351">
        <f t="shared" si="16"/>
        <v>0.9</v>
      </c>
      <c r="L24" s="350">
        <f t="shared" si="17"/>
        <v>3</v>
      </c>
    </row>
    <row r="25" spans="1:12" hidden="1">
      <c r="A25" s="150"/>
      <c r="B25" s="16"/>
      <c r="C25" s="16" t="s">
        <v>9</v>
      </c>
      <c r="D25" s="460" t="str" cm="1">
        <f t="array" ref="D25">LOOKUP(1,1/(E25=DSSP!$E$2:$E$823),DSSP!$A$2:$A$823)</f>
        <v>921</v>
      </c>
      <c r="E25" s="115" t="s">
        <v>3273</v>
      </c>
      <c r="F25" s="430" t="str">
        <f>IFERROR(VLOOKUP(E25,DSSP!$E$2:$F$761,2,0),"")</f>
        <v>Jackfruit (tách hạt)  300 gr</v>
      </c>
      <c r="G25" s="120" t="str">
        <f>RIGHT(E25,6)</f>
        <v>300 gr</v>
      </c>
      <c r="H25" s="16">
        <v>0.9</v>
      </c>
      <c r="I25" s="447">
        <f>IFERROR(IF(RIGHT(G25,4)="1 kg",(H25/1),H25*1000/LEFT(G25,3)),"")</f>
        <v>3</v>
      </c>
      <c r="J25" s="16"/>
      <c r="K25" s="351">
        <f t="shared" ref="K25:K30" si="18">IFERROR((I25*LEFT(G25,3))/1000,"")</f>
        <v>0.9</v>
      </c>
      <c r="L25" s="350">
        <f t="shared" ref="L25:L30" si="19">IFERROR(IF(RIGHT(G25,4)="1 kg",(H25/1),H25*1000/LEFT(G25,3)),"")</f>
        <v>3</v>
      </c>
    </row>
    <row r="26" spans="1:12" hidden="1">
      <c r="A26" s="150"/>
      <c r="B26" s="16"/>
      <c r="C26" s="16" t="s">
        <v>9</v>
      </c>
      <c r="D26" s="460" t="str" cm="1">
        <f t="array" ref="D26">LOOKUP(1,1/(E26=DSSP!$E$2:$E$823),DSSP!$A$2:$A$823)</f>
        <v>151</v>
      </c>
      <c r="E26" s="115" t="s">
        <v>199</v>
      </c>
      <c r="F26" s="430" t="str">
        <f>IFERROR(VLOOKUP(E26,DSSP!$E$2:$F$761,2,0),"")</f>
        <v>Ceylon Spinach 300 gr</v>
      </c>
      <c r="G26" s="120" t="str">
        <f>RIGHT(E26,6)</f>
        <v>300 gr</v>
      </c>
      <c r="H26" s="16">
        <v>0.6</v>
      </c>
      <c r="I26" s="447">
        <f>IFERROR(IF(RIGHT(G26,4)="1 kg",(H26/1),H26*1000/LEFT(G26,3)),"")</f>
        <v>2</v>
      </c>
      <c r="J26" s="16"/>
      <c r="K26" s="351">
        <f t="shared" si="18"/>
        <v>0.6</v>
      </c>
      <c r="L26" s="350">
        <f t="shared" si="19"/>
        <v>2</v>
      </c>
    </row>
    <row r="27" spans="1:12" hidden="1">
      <c r="A27" s="150"/>
      <c r="B27" s="16"/>
      <c r="C27" s="16" t="s">
        <v>9</v>
      </c>
      <c r="D27" s="460" t="str" cm="1">
        <f t="array" ref="D27">LOOKUP(1,1/(E27=DSSP!$E$2:$E$823),DSSP!$A$2:$A$823)</f>
        <v>271</v>
      </c>
      <c r="E27" s="115" t="s">
        <v>400</v>
      </c>
      <c r="F27" s="430" t="str">
        <f>IFERROR(VLOOKUP(E27,DSSP!$E$2:$F$761,2,0),"")</f>
        <v>Round Luffa weight</v>
      </c>
      <c r="G27" s="120" t="str">
        <f>RIGHT(E27,6)</f>
        <v>weight</v>
      </c>
      <c r="H27" s="16">
        <v>0.9</v>
      </c>
      <c r="I27" s="447" t="str">
        <f>IFERROR(IF(RIGHT(G27,4)="1 kg",(H27/1),H27*1000/LEFT(G27,3)),"")</f>
        <v/>
      </c>
      <c r="J27" s="16"/>
      <c r="K27" s="351" t="str">
        <f t="shared" si="18"/>
        <v/>
      </c>
      <c r="L27" s="350" t="str">
        <f t="shared" si="19"/>
        <v/>
      </c>
    </row>
    <row r="28" spans="1:12" hidden="1">
      <c r="A28" s="150"/>
      <c r="B28" s="16"/>
      <c r="C28" s="16" t="s">
        <v>9</v>
      </c>
      <c r="D28" s="460" t="str" cm="1">
        <f t="array" ref="D28">LOOKUP(1,1/(E28=DSSP!$E$2:$E$823),DSSP!$A$2:$A$823)</f>
        <v>858</v>
      </c>
      <c r="E28" s="115" t="s">
        <v>2845</v>
      </c>
      <c r="F28" s="430" t="str">
        <f>IFERROR(VLOOKUP(E28,DSSP!$E$2:$F$761,2,0),"")</f>
        <v>Seafood Mushroom 150 gr</v>
      </c>
      <c r="G28" s="120" t="str">
        <f>RIGHT(E28,6)</f>
        <v>150 gr</v>
      </c>
      <c r="H28" s="16">
        <v>0.3</v>
      </c>
      <c r="I28" s="447">
        <f>IFERROR(IF(RIGHT(G28,4)="1 kg",(H28/1),H28*1000/LEFT(G28,3)),"")</f>
        <v>2</v>
      </c>
      <c r="J28" s="16"/>
      <c r="K28" s="351">
        <f t="shared" si="18"/>
        <v>0.3</v>
      </c>
      <c r="L28" s="350">
        <f t="shared" si="19"/>
        <v>2</v>
      </c>
    </row>
    <row r="29" spans="1:12" hidden="1">
      <c r="A29" s="150"/>
      <c r="B29" s="16"/>
      <c r="C29" s="16" t="s">
        <v>9</v>
      </c>
      <c r="D29" s="460" t="str" cm="1">
        <f t="array" ref="D29">LOOKUP(1,1/(E29=DSSP!$E$2:$E$823),DSSP!$A$2:$A$823)</f>
        <v>973</v>
      </c>
      <c r="E29" s="115" t="s">
        <v>3681</v>
      </c>
      <c r="F29" s="430" t="str">
        <f>IFERROR(VLOOKUP(E29,DSSP!$E$2:$F$761,2,0),"")</f>
        <v>Shiitake Mushroom 175 gr</v>
      </c>
      <c r="G29" s="120" t="str">
        <f>RIGHT(E29,6)</f>
        <v>175 gr</v>
      </c>
      <c r="H29" s="16">
        <v>0.35</v>
      </c>
      <c r="I29" s="447">
        <f>IFERROR(IF(RIGHT(G29,4)="1 kg",(H29/1),H29*1000/LEFT(G29,3)),"")</f>
        <v>2</v>
      </c>
      <c r="J29" s="16"/>
      <c r="K29" s="351">
        <f t="shared" si="18"/>
        <v>0.35</v>
      </c>
      <c r="L29" s="350">
        <f t="shared" si="19"/>
        <v>2</v>
      </c>
    </row>
    <row r="30" spans="1:12" hidden="1">
      <c r="A30" s="150"/>
      <c r="B30" s="16"/>
      <c r="C30" s="16" t="s">
        <v>9</v>
      </c>
      <c r="D30" s="460" t="str" cm="1">
        <f t="array" ref="D30">LOOKUP(1,1/(E30=DSSP!$E$2:$E$823),DSSP!$A$2:$A$823)</f>
        <v>972</v>
      </c>
      <c r="E30" s="115" t="s">
        <v>3674</v>
      </c>
      <c r="F30" s="430" t="str">
        <f>IFERROR(VLOOKUP(E30,DSSP!$E$2:$F$761,2,0),"")</f>
        <v>King Oyster Mushroom weight</v>
      </c>
      <c r="G30" s="120" t="str">
        <f>RIGHT(E30,6)</f>
        <v>weight</v>
      </c>
      <c r="H30" s="16">
        <v>0.4</v>
      </c>
      <c r="I30" s="447" t="str">
        <f>IFERROR(IF(RIGHT(G30,4)="1 kg",(H30/1),H30*1000/LEFT(G30,3)),"")</f>
        <v/>
      </c>
      <c r="J30" s="16"/>
      <c r="K30" s="351" t="str">
        <f t="shared" si="18"/>
        <v/>
      </c>
      <c r="L30" s="350" t="str">
        <f t="shared" si="19"/>
        <v/>
      </c>
    </row>
    <row r="31" spans="1:12" hidden="1">
      <c r="A31" s="150"/>
      <c r="B31" s="16"/>
      <c r="C31" s="16" t="s">
        <v>9</v>
      </c>
      <c r="D31" s="460" t="str" cm="1">
        <f t="array" ref="D31">LOOKUP(1,1/(E31=DSSP!$E$2:$E$823),DSSP!$A$2:$A$823)</f>
        <v>726</v>
      </c>
      <c r="E31" s="115" t="s">
        <v>1681</v>
      </c>
      <c r="F31" s="430" t="str">
        <f>IFERROR(VLOOKUP(E31,DSSP!$E$2:$F$761,2,0),"")</f>
        <v>King Oyster Mushroom 100 gr</v>
      </c>
      <c r="G31" s="120" t="str">
        <f>RIGHT(E31,6)</f>
        <v>100 gr</v>
      </c>
      <c r="H31" s="16">
        <v>0.2</v>
      </c>
      <c r="I31" s="447">
        <f>IFERROR(IF(RIGHT(G31,4)="1 kg",(H31/1),H31*1000/LEFT(G31,3)),"")</f>
        <v>2</v>
      </c>
      <c r="J31" s="16"/>
      <c r="K31" s="351">
        <f t="shared" ref="K31:K42" si="20">IFERROR((I31*LEFT(G31,3))/1000,"")</f>
        <v>0.2</v>
      </c>
      <c r="L31" s="350">
        <f t="shared" ref="L31:L42" si="21">IFERROR(IF(RIGHT(G31,4)="1 kg",(H31/1),H31*1000/LEFT(G31,3)),"")</f>
        <v>2</v>
      </c>
    </row>
    <row r="32" spans="1:12" hidden="1">
      <c r="A32" s="150"/>
      <c r="B32" s="16"/>
      <c r="C32" s="16" t="s">
        <v>9</v>
      </c>
      <c r="D32" s="460" t="str" cm="1">
        <f t="array" ref="D32">LOOKUP(1,1/(E32=DSSP!$E$2:$E$823),DSSP!$A$2:$A$823)</f>
        <v>727</v>
      </c>
      <c r="E32" s="115" t="s">
        <v>1690</v>
      </c>
      <c r="F32" s="430" t="str">
        <f>IFERROR(VLOOKUP(E32,DSSP!$E$2:$F$761,2,0),"")</f>
        <v>Enoki Mushroom 200 gr</v>
      </c>
      <c r="G32" s="120" t="str">
        <f>RIGHT(E32,6)</f>
        <v>200 gr</v>
      </c>
      <c r="H32" s="16">
        <v>2</v>
      </c>
      <c r="I32" s="447">
        <f>IFERROR(IF(RIGHT(G32,4)="1 kg",(H32/1),H32*1000/LEFT(G32,3)),"")</f>
        <v>10</v>
      </c>
      <c r="J32" s="16"/>
      <c r="K32" s="351">
        <f t="shared" si="20"/>
        <v>2</v>
      </c>
      <c r="L32" s="350">
        <f t="shared" si="21"/>
        <v>10</v>
      </c>
    </row>
    <row r="33" spans="1:12" hidden="1">
      <c r="A33" s="150"/>
      <c r="B33" s="16"/>
      <c r="C33" s="16" t="s">
        <v>9</v>
      </c>
      <c r="D33" s="460" t="str" cm="1">
        <f t="array" ref="D33">LOOKUP(1,1/(E33=DSSP!$E$2:$E$823),DSSP!$A$2:$A$823)</f>
        <v>729</v>
      </c>
      <c r="E33" s="115" t="s">
        <v>1710</v>
      </c>
      <c r="F33" s="430" t="str">
        <f>IFERROR(VLOOKUP(E33,DSSP!$E$2:$F$761,2,0),"")</f>
        <v>Brown Ganoderma 125 gr</v>
      </c>
      <c r="G33" s="120" t="str">
        <f>RIGHT(E33,6)</f>
        <v>125 gr</v>
      </c>
      <c r="H33" s="16">
        <v>0.5</v>
      </c>
      <c r="I33" s="447">
        <f>IFERROR(IF(RIGHT(G33,4)="1 kg",(H33/1),H33*1000/LEFT(G33,3)),"")</f>
        <v>4</v>
      </c>
      <c r="J33" s="16"/>
      <c r="K33" s="351">
        <f t="shared" si="20"/>
        <v>0.5</v>
      </c>
      <c r="L33" s="350">
        <f t="shared" si="21"/>
        <v>4</v>
      </c>
    </row>
    <row r="34" spans="1:12" hidden="1">
      <c r="A34" s="150"/>
      <c r="B34" s="16"/>
      <c r="C34" s="16" t="s">
        <v>9</v>
      </c>
      <c r="D34" s="460" t="str" cm="1">
        <f t="array" ref="D34">LOOKUP(1,1/(E34=DSSP!$E$2:$E$823),DSSP!$A$2:$A$823)</f>
        <v>728</v>
      </c>
      <c r="E34" s="115" t="s">
        <v>1699</v>
      </c>
      <c r="F34" s="430" t="str">
        <f>IFERROR(VLOOKUP(E34,DSSP!$E$2:$F$761,2,0),"")</f>
        <v>White Ganoderma 125 gr</v>
      </c>
      <c r="G34" s="120" t="str">
        <f>RIGHT(E34,6)</f>
        <v>125 gr</v>
      </c>
      <c r="H34" s="16">
        <v>0.25</v>
      </c>
      <c r="I34" s="447">
        <f>IFERROR(IF(RIGHT(G34,4)="1 kg",(H34/1),H34*1000/LEFT(G34,3)),"")</f>
        <v>2</v>
      </c>
      <c r="J34" s="16"/>
      <c r="K34" s="351">
        <f t="shared" si="20"/>
        <v>0.25</v>
      </c>
      <c r="L34" s="350">
        <f t="shared" si="21"/>
        <v>2</v>
      </c>
    </row>
    <row r="35" spans="1:12" hidden="1">
      <c r="A35" s="150"/>
      <c r="B35" s="16"/>
      <c r="C35" s="16" t="s">
        <v>9</v>
      </c>
      <c r="D35" s="460" t="str" cm="1">
        <f t="array" ref="D35">LOOKUP(1,1/(E35=DSSP!$E$2:$E$823),DSSP!$A$2:$A$823)</f>
        <v>730</v>
      </c>
      <c r="E35" s="115" t="s">
        <v>1719</v>
      </c>
      <c r="F35" s="430" t="str">
        <f>IFERROR(VLOOKUP(E35,DSSP!$E$2:$F$761,2,0),"")</f>
        <v>Jew's Ear 100 gr</v>
      </c>
      <c r="G35" s="120" t="str">
        <f>RIGHT(E35,6)</f>
        <v>100 gr</v>
      </c>
      <c r="H35" s="16">
        <v>0.1</v>
      </c>
      <c r="I35" s="447">
        <f>IFERROR(IF(RIGHT(G35,4)="1 kg",(H35/1),H35*1000/LEFT(G35,3)),"")</f>
        <v>1</v>
      </c>
      <c r="J35" s="16"/>
      <c r="K35" s="351">
        <f t="shared" si="20"/>
        <v>0.1</v>
      </c>
      <c r="L35" s="350">
        <f t="shared" si="21"/>
        <v>1</v>
      </c>
    </row>
    <row r="36" spans="1:12" hidden="1">
      <c r="A36" s="150"/>
      <c r="B36" s="16"/>
      <c r="C36" s="16" t="s">
        <v>9</v>
      </c>
      <c r="D36" s="460" t="str" cm="1">
        <f t="array" ref="D36">LOOKUP(1,1/(E36=DSSP!$E$2:$E$823),DSSP!$A$2:$A$823)</f>
        <v>732</v>
      </c>
      <c r="E36" s="115" t="s">
        <v>1753</v>
      </c>
      <c r="F36" s="430" t="str">
        <f>IFERROR(VLOOKUP(E36,DSSP!$E$2:$F$761,2,0),"")</f>
        <v>Finger Root 100 gr</v>
      </c>
      <c r="G36" s="120" t="str">
        <f>RIGHT(E36,6)</f>
        <v>100 gr</v>
      </c>
      <c r="H36" s="16">
        <v>0.2</v>
      </c>
      <c r="I36" s="447">
        <f>IFERROR(IF(RIGHT(G36,4)="1 kg",(H36/1),H36*1000/LEFT(G36,3)),"")</f>
        <v>2</v>
      </c>
      <c r="J36" s="16"/>
      <c r="K36" s="351">
        <f t="shared" si="20"/>
        <v>0.2</v>
      </c>
      <c r="L36" s="350">
        <f t="shared" si="21"/>
        <v>2</v>
      </c>
    </row>
    <row r="37" spans="1:12" hidden="1">
      <c r="A37" s="150"/>
      <c r="B37" s="16"/>
      <c r="C37" s="16" t="s">
        <v>9</v>
      </c>
      <c r="D37" s="460" t="str" cm="1">
        <f t="array" ref="D37">LOOKUP(1,1/(E37=DSSP!$E$2:$E$823),DSSP!$A$2:$A$823)</f>
        <v>718</v>
      </c>
      <c r="E37" s="115" t="s">
        <v>1621</v>
      </c>
      <c r="F37" s="430" t="str">
        <f>IFERROR(VLOOKUP(E37,DSSP!$E$2:$F$761,2,0),"")</f>
        <v>Turmeric 100 gr</v>
      </c>
      <c r="G37" s="120" t="str">
        <f>RIGHT(E37,6)</f>
        <v>100 gr</v>
      </c>
      <c r="H37" s="16">
        <v>0.1</v>
      </c>
      <c r="I37" s="447">
        <f>IFERROR(IF(RIGHT(G37,4)="1 kg",(H37/1),H37*1000/LEFT(G37,3)),"")</f>
        <v>1</v>
      </c>
      <c r="J37" s="16"/>
      <c r="K37" s="351">
        <f t="shared" si="20"/>
        <v>0.1</v>
      </c>
      <c r="L37" s="350">
        <f t="shared" si="21"/>
        <v>1</v>
      </c>
    </row>
    <row r="38" spans="1:12" hidden="1">
      <c r="A38" s="150"/>
      <c r="B38" s="16"/>
      <c r="C38" s="16" t="s">
        <v>9</v>
      </c>
      <c r="D38" s="460" t="str" cm="1">
        <f t="array" ref="D38">LOOKUP(1,1/(E38=DSSP!$E$2:$E$823),DSSP!$A$2:$A$823)</f>
        <v>131</v>
      </c>
      <c r="E38" s="115" t="s">
        <v>107</v>
      </c>
      <c r="F38" s="430" t="str">
        <f>IFERROR(VLOOKUP(E38,DSSP!$E$2:$F$761,2,0),"")</f>
        <v>Culantro 100 gr</v>
      </c>
      <c r="G38" s="120" t="str">
        <f>RIGHT(E38,6)</f>
        <v>100 gr</v>
      </c>
      <c r="H38" s="16">
        <v>0.5</v>
      </c>
      <c r="I38" s="447">
        <f>IFERROR(IF(RIGHT(G38,4)="1 kg",(H38/1),H38*1000/LEFT(G38,3)),"")</f>
        <v>5</v>
      </c>
      <c r="J38" s="16"/>
      <c r="K38" s="351">
        <f t="shared" si="20"/>
        <v>0.5</v>
      </c>
      <c r="L38" s="350">
        <f t="shared" si="21"/>
        <v>5</v>
      </c>
    </row>
    <row r="39" spans="1:12" hidden="1">
      <c r="A39" s="150"/>
      <c r="B39" s="16"/>
      <c r="C39" s="16" t="s">
        <v>9</v>
      </c>
      <c r="D39" s="460" t="str" cm="1">
        <f t="array" ref="D39">LOOKUP(1,1/(E39=DSSP!$E$2:$E$823),DSSP!$A$2:$A$823)</f>
        <v>133</v>
      </c>
      <c r="E39" s="115" t="s">
        <v>138</v>
      </c>
      <c r="F39" s="430" t="str">
        <f>IFERROR(VLOOKUP(E39,DSSP!$E$2:$F$761,2,0),"")</f>
        <v>Rice Paddy Herb 100 gr</v>
      </c>
      <c r="G39" s="120" t="str">
        <f>RIGHT(E39,6)</f>
        <v>100 gr</v>
      </c>
      <c r="H39" s="16">
        <v>0.5</v>
      </c>
      <c r="I39" s="447">
        <f>IFERROR(IF(RIGHT(G39,4)="1 kg",(H39/1),H39*1000/LEFT(G39,3)),"")</f>
        <v>5</v>
      </c>
      <c r="J39" s="16"/>
      <c r="K39" s="351">
        <f t="shared" si="20"/>
        <v>0.5</v>
      </c>
      <c r="L39" s="350">
        <f t="shared" si="21"/>
        <v>5</v>
      </c>
    </row>
    <row r="40" spans="1:12" hidden="1">
      <c r="A40" s="150"/>
      <c r="B40" s="16"/>
      <c r="C40" s="16" t="s">
        <v>9</v>
      </c>
      <c r="D40" s="460" t="str" cm="1">
        <f t="array" ref="D40">LOOKUP(1,1/(E40=DSSP!$E$2:$E$823),DSSP!$A$2:$A$823)</f>
        <v>989</v>
      </c>
      <c r="E40" s="115" t="s">
        <v>3792</v>
      </c>
      <c r="F40" s="430" t="str">
        <f>IFERROR(VLOOKUP(E40,DSSP!$E$2:$F$761,2,0),"")</f>
        <v>Radish Kimchi Box 500 gr</v>
      </c>
      <c r="G40" s="120" t="str">
        <f>RIGHT(E40,6)</f>
        <v>500 gr</v>
      </c>
      <c r="H40" s="16">
        <v>1</v>
      </c>
      <c r="I40" s="447">
        <f>IFERROR(IF(RIGHT(G40,4)="1 kg",(H40/1),H40*1000/LEFT(G40,3)),"")</f>
        <v>2</v>
      </c>
      <c r="J40" s="16"/>
      <c r="K40" s="351">
        <f t="shared" si="20"/>
        <v>1</v>
      </c>
      <c r="L40" s="350">
        <f t="shared" si="21"/>
        <v>2</v>
      </c>
    </row>
    <row r="41" spans="1:12" hidden="1">
      <c r="A41" s="150"/>
      <c r="B41" s="16"/>
      <c r="C41" s="16" t="s">
        <v>9</v>
      </c>
      <c r="D41" s="460" t="str" cm="1">
        <f t="array" ref="D41">LOOKUP(1,1/(E41=DSSP!$E$2:$E$823),DSSP!$A$2:$A$823)</f>
        <v>161</v>
      </c>
      <c r="E41" s="115" t="s">
        <v>209</v>
      </c>
      <c r="F41" s="430" t="str">
        <f>IFERROR(VLOOKUP(E41,DSSP!$E$2:$F$761,2,0),"")</f>
        <v>Morning Glory 200 gr</v>
      </c>
      <c r="G41" s="120" t="str">
        <f>RIGHT(E41,6)</f>
        <v>200 gr</v>
      </c>
      <c r="H41" s="16">
        <v>2</v>
      </c>
      <c r="I41" s="447">
        <f>IFERROR(IF(RIGHT(G41,4)="1 kg",(H41/1),H41*1000/LEFT(G41,3)),"")</f>
        <v>10</v>
      </c>
      <c r="J41" s="16"/>
      <c r="K41" s="351">
        <f t="shared" si="20"/>
        <v>2</v>
      </c>
      <c r="L41" s="350">
        <f t="shared" si="21"/>
        <v>10</v>
      </c>
    </row>
    <row r="42" spans="1:12" hidden="1">
      <c r="A42" s="150"/>
      <c r="B42" s="16"/>
      <c r="C42" s="16" t="s">
        <v>9</v>
      </c>
      <c r="D42" s="460" t="str" cm="1">
        <f t="array" ref="D42">LOOKUP(1,1/(E42=DSSP!$E$2:$E$823),DSSP!$A$2:$A$823)</f>
        <v>331</v>
      </c>
      <c r="E42" s="115" t="s">
        <v>564</v>
      </c>
      <c r="F42" s="430" t="str">
        <f>IFERROR(VLOOKUP(E42,DSSP!$E$2:$F$761,2,0),"")</f>
        <v>Knotgrass 100 gr</v>
      </c>
      <c r="G42" s="120" t="str">
        <f>RIGHT(E42,6)</f>
        <v>100 gr</v>
      </c>
      <c r="H42" s="16">
        <v>0.3</v>
      </c>
      <c r="I42" s="447">
        <f>IFERROR(IF(RIGHT(G42,4)="1 kg",(H42/1),H42*1000/LEFT(G42,3)),"")</f>
        <v>3</v>
      </c>
      <c r="J42" s="16"/>
      <c r="K42" s="351">
        <f t="shared" si="20"/>
        <v>0.3</v>
      </c>
      <c r="L42" s="350">
        <f t="shared" si="21"/>
        <v>3</v>
      </c>
    </row>
    <row r="43" spans="1:12" hidden="1">
      <c r="A43" s="150"/>
      <c r="B43" s="16"/>
      <c r="C43" s="16" t="s">
        <v>9</v>
      </c>
      <c r="D43" s="460" t="str" cm="1">
        <f t="array" ref="D43">LOOKUP(1,1/(E43=DSSP!$E$2:$E$823),DSSP!$A$2:$A$823)</f>
        <v>325</v>
      </c>
      <c r="E43" s="115" t="s">
        <v>509</v>
      </c>
      <c r="F43" s="430" t="str">
        <f>IFERROR(VLOOKUP(E43,DSSP!$E$2:$F$761,2,0),"")</f>
        <v>Lemon Grass 100 gr</v>
      </c>
      <c r="G43" s="120" t="str">
        <f>RIGHT(E43,6)</f>
        <v>100 gr</v>
      </c>
      <c r="H43" s="16">
        <v>1.5</v>
      </c>
      <c r="I43" s="447">
        <f>IFERROR(IF(RIGHT(G43,4)="1 kg",(H43/1),H43*1000/LEFT(G43,3)),"")</f>
        <v>15</v>
      </c>
      <c r="J43" s="16"/>
      <c r="K43" s="351">
        <f t="shared" ref="K43:K56" si="22">IFERROR((I43*LEFT(G43,3))/1000,"")</f>
        <v>1.5</v>
      </c>
      <c r="L43" s="350">
        <f t="shared" ref="L43:L56" si="23">IFERROR(IF(RIGHT(G43,4)="1 kg",(H43/1),H43*1000/LEFT(G43,3)),"")</f>
        <v>15</v>
      </c>
    </row>
    <row r="44" spans="1:12" hidden="1">
      <c r="A44" s="150"/>
      <c r="B44" s="16"/>
      <c r="C44" s="16" t="s">
        <v>9</v>
      </c>
      <c r="D44" s="460" t="str" cm="1">
        <f t="array" ref="D44">LOOKUP(1,1/(E44=DSSP!$E$2:$E$823),DSSP!$A$2:$A$823)</f>
        <v>221</v>
      </c>
      <c r="E44" s="115" t="s">
        <v>290</v>
      </c>
      <c r="F44" s="430" t="str">
        <f>IFERROR(VLOOKUP(E44,DSSP!$E$2:$F$761,2,0),"")</f>
        <v>Perilla Leaf 100 gr</v>
      </c>
      <c r="G44" s="120" t="str">
        <f>RIGHT(E44,6)</f>
        <v>100 gr</v>
      </c>
      <c r="H44" s="16">
        <v>0.5</v>
      </c>
      <c r="I44" s="447">
        <f>IFERROR(IF(RIGHT(G44,4)="1 kg",(H44/1),H44*1000/LEFT(G44,3)),"")</f>
        <v>5</v>
      </c>
      <c r="J44" s="16"/>
      <c r="K44" s="351">
        <f t="shared" si="22"/>
        <v>0.5</v>
      </c>
      <c r="L44" s="350">
        <f t="shared" si="23"/>
        <v>5</v>
      </c>
    </row>
    <row r="45" spans="1:12" hidden="1">
      <c r="A45" s="150"/>
      <c r="B45" s="16"/>
      <c r="C45" s="16" t="s">
        <v>9</v>
      </c>
      <c r="D45" s="460" t="str" cm="1">
        <f t="array" ref="D45">LOOKUP(1,1/(E45=DSSP!$E$2:$E$823),DSSP!$A$2:$A$823)</f>
        <v>966</v>
      </c>
      <c r="E45" s="115" t="s">
        <v>3618</v>
      </c>
      <c r="F45" s="430" t="str">
        <f>IFERROR(VLOOKUP(E45,DSSP!$E$2:$F$761,2,0),"")</f>
        <v>Green pepper 100 gr</v>
      </c>
      <c r="G45" s="120" t="str">
        <f>RIGHT(E45,6)</f>
        <v>100 gr</v>
      </c>
      <c r="H45" s="16">
        <v>0.4</v>
      </c>
      <c r="I45" s="447">
        <f>IFERROR(IF(RIGHT(G45,4)="1 kg",(H45/1),H45*1000/LEFT(G45,3)),"")</f>
        <v>4</v>
      </c>
      <c r="J45" s="16"/>
      <c r="K45" s="351">
        <f t="shared" si="22"/>
        <v>0.4</v>
      </c>
      <c r="L45" s="350">
        <f t="shared" si="23"/>
        <v>4</v>
      </c>
    </row>
    <row r="46" spans="1:12" hidden="1">
      <c r="A46" s="150"/>
      <c r="B46" s="16"/>
      <c r="C46" s="16" t="s">
        <v>7</v>
      </c>
      <c r="D46" s="460" t="str" cm="1">
        <f t="array" ref="D46">LOOKUP(1,1/(E46=DSSP!$E$2:$E$823),DSSP!$A$2:$A$823)</f>
        <v>321</v>
      </c>
      <c r="E46" s="430" t="s">
        <v>468</v>
      </c>
      <c r="F46" s="430" t="str">
        <f>IFERROR(VLOOKUP(E46,DSSP!$E$2:$F$761,2,0),"")</f>
        <v>Galadium 200 gr</v>
      </c>
      <c r="G46" s="120" t="str">
        <f>RIGHT(E46,6)</f>
        <v>200 gr</v>
      </c>
      <c r="H46" s="16">
        <v>0.6</v>
      </c>
      <c r="I46" s="447">
        <f>IFERROR(IF(RIGHT(G46,4)="1 kg",(H46/1),H46*1000/LEFT(G46,3)),"")</f>
        <v>3</v>
      </c>
      <c r="J46" s="16"/>
      <c r="K46" s="351">
        <f t="shared" si="22"/>
        <v>0.6</v>
      </c>
      <c r="L46" s="350">
        <f t="shared" si="23"/>
        <v>3</v>
      </c>
    </row>
    <row r="47" spans="1:12" hidden="1">
      <c r="A47" s="150"/>
      <c r="B47" s="16"/>
      <c r="C47" s="16" t="s">
        <v>7</v>
      </c>
      <c r="D47" s="460" t="str" cm="1">
        <f t="array" ref="D47">LOOKUP(1,1/(E47=DSSP!$E$2:$E$823),DSSP!$A$2:$A$823)</f>
        <v>311</v>
      </c>
      <c r="E47" s="430" t="s">
        <v>444</v>
      </c>
      <c r="F47" s="430" t="str">
        <f>IFERROR(VLOOKUP(E47,DSSP!$E$2:$F$761,2,0),"")</f>
        <v>Baby Corn 100 gr</v>
      </c>
      <c r="G47" s="120" t="str">
        <f>RIGHT(E47,6)</f>
        <v>100 gr</v>
      </c>
      <c r="H47" s="16">
        <v>1</v>
      </c>
      <c r="I47" s="447">
        <f>IFERROR(IF(RIGHT(G47,4)="1 kg",(H47/1),H47*1000/LEFT(G47,3)),"")</f>
        <v>10</v>
      </c>
      <c r="J47" s="16"/>
      <c r="K47" s="351">
        <f t="shared" si="22"/>
        <v>1</v>
      </c>
      <c r="L47" s="350">
        <f t="shared" si="23"/>
        <v>10</v>
      </c>
    </row>
    <row r="48" spans="1:12" hidden="1">
      <c r="A48" s="150"/>
      <c r="B48" s="16"/>
      <c r="C48" s="16" t="s">
        <v>7</v>
      </c>
      <c r="D48" s="460" t="str" cm="1">
        <f t="array" ref="D48">LOOKUP(1,1/(E48=DSSP!$E$2:$E$823),DSSP!$A$2:$A$823)</f>
        <v>291</v>
      </c>
      <c r="E48" s="424" t="s">
        <v>426</v>
      </c>
      <c r="F48" s="430" t="str">
        <f>IFERROR(VLOOKUP(E48,DSSP!$E$2:$F$761,2,0),"")</f>
        <v>Winter Melon weight</v>
      </c>
      <c r="G48" s="120" t="str">
        <f>RIGHT(E48,6)</f>
        <v>weight</v>
      </c>
      <c r="H48" s="16">
        <v>0.5</v>
      </c>
      <c r="I48" s="447" t="str">
        <f>IFERROR(IF(RIGHT(G48,4)="1 kg",(H48/1),H48*1000/LEFT(G48,3)),"")</f>
        <v/>
      </c>
      <c r="J48" s="16"/>
      <c r="K48" s="351" t="str">
        <f t="shared" si="22"/>
        <v/>
      </c>
      <c r="L48" s="350" t="str">
        <f t="shared" si="23"/>
        <v/>
      </c>
    </row>
    <row r="49" spans="1:12" hidden="1">
      <c r="A49" s="150"/>
      <c r="B49" s="16"/>
      <c r="C49" s="16" t="s">
        <v>7</v>
      </c>
      <c r="D49" s="460" cm="1">
        <f t="array" ref="D49">LOOKUP(1,1/(E49=DSSP!$E$2:$E$823),DSSP!$A$2:$A$823)</f>
        <v>101</v>
      </c>
      <c r="E49" s="424" t="s">
        <v>37</v>
      </c>
      <c r="F49" s="430" t="str">
        <f>IFERROR(VLOOKUP(E49,DSSP!$E$2:$F$761,2,0),"")</f>
        <v>Green Eggplant 200 gr</v>
      </c>
      <c r="G49" s="120" t="str">
        <f>RIGHT(E49,6)</f>
        <v>200 gr</v>
      </c>
      <c r="H49" s="16">
        <v>1</v>
      </c>
      <c r="I49" s="447">
        <f>IFERROR(IF(RIGHT(G49,4)="1 kg",(H49/1),H49*1000/LEFT(G49,3)),"")</f>
        <v>5</v>
      </c>
      <c r="J49" s="16"/>
      <c r="K49" s="351">
        <f t="shared" si="22"/>
        <v>1</v>
      </c>
      <c r="L49" s="350">
        <f t="shared" si="23"/>
        <v>5</v>
      </c>
    </row>
    <row r="50" spans="1:12" hidden="1">
      <c r="A50" s="150"/>
      <c r="B50" s="16"/>
      <c r="C50" s="16" t="s">
        <v>7</v>
      </c>
      <c r="D50" s="460" t="str" cm="1">
        <f t="array" ref="D50">LOOKUP(1,1/(E50=DSSP!$E$2:$E$823),DSSP!$A$2:$A$823)</f>
        <v>101</v>
      </c>
      <c r="E50" s="424" t="s">
        <v>55</v>
      </c>
      <c r="F50" s="430" t="str">
        <f>IFERROR(VLOOKUP(E50,DSSP!$E$2:$F$761,2,0),"")</f>
        <v>Green Eggplant 500 gr</v>
      </c>
      <c r="G50" s="120" t="str">
        <f>RIGHT(E50,6)</f>
        <v>500 gr</v>
      </c>
      <c r="H50" s="16">
        <v>0.5</v>
      </c>
      <c r="I50" s="447">
        <f>IFERROR(IF(RIGHT(G50,4)="1 kg",(H50/1),H50*1000/LEFT(G50,3)),"")</f>
        <v>1</v>
      </c>
      <c r="J50" s="16"/>
      <c r="K50" s="351">
        <f t="shared" si="22"/>
        <v>0.5</v>
      </c>
      <c r="L50" s="350">
        <f t="shared" si="23"/>
        <v>1</v>
      </c>
    </row>
    <row r="51" spans="1:12" hidden="1">
      <c r="A51" s="150"/>
      <c r="B51" s="16"/>
      <c r="C51" s="16" t="s">
        <v>7</v>
      </c>
      <c r="D51" s="460" t="str" cm="1">
        <f t="array" ref="D51">LOOKUP(1,1/(E51=DSSP!$E$2:$E$823),DSSP!$A$2:$A$823)</f>
        <v>143</v>
      </c>
      <c r="E51" s="115" t="s">
        <v>168</v>
      </c>
      <c r="F51" s="430" t="str">
        <f>IFERROR(VLOOKUP(E51,DSSP!$E$2:$F$761,2,0),"")</f>
        <v>Chinese Mustard 300 gr</v>
      </c>
      <c r="G51" s="120" t="str">
        <f>RIGHT(E51,6)</f>
        <v>300 gr</v>
      </c>
      <c r="H51" s="16">
        <v>0.6</v>
      </c>
      <c r="I51" s="447">
        <f>IFERROR(IF(RIGHT(G51,4)="1 kg",(H51/1),H51*1000/LEFT(G51,3)),"")</f>
        <v>2</v>
      </c>
      <c r="J51" s="16"/>
      <c r="K51" s="351">
        <f t="shared" si="22"/>
        <v>0.6</v>
      </c>
      <c r="L51" s="350">
        <f t="shared" si="23"/>
        <v>2</v>
      </c>
    </row>
    <row r="52" spans="1:12" hidden="1">
      <c r="A52" s="150"/>
      <c r="B52" s="16"/>
      <c r="C52" s="16" t="s">
        <v>7</v>
      </c>
      <c r="D52" s="460" t="str" cm="1">
        <f t="array" ref="D52">LOOKUP(1,1/(E52=DSSP!$E$2:$E$823),DSSP!$A$2:$A$823)</f>
        <v>141</v>
      </c>
      <c r="E52" s="115" t="s">
        <v>147</v>
      </c>
      <c r="F52" s="430" t="str">
        <f>IFERROR(VLOOKUP(E52,DSSP!$E$2:$F$761,2,0),"")</f>
        <v>Celery Cabbage 250 gr</v>
      </c>
      <c r="G52" s="120" t="str">
        <f>RIGHT(E52,6)</f>
        <v>250 gr</v>
      </c>
      <c r="H52" s="16">
        <v>0.5</v>
      </c>
      <c r="I52" s="447">
        <f>IFERROR(IF(RIGHT(G52,4)="1 kg",(H52/1),H52*1000/LEFT(G52,3)),"")</f>
        <v>2</v>
      </c>
      <c r="J52" s="16"/>
      <c r="K52" s="351">
        <f t="shared" si="22"/>
        <v>0.5</v>
      </c>
      <c r="L52" s="350">
        <f t="shared" si="23"/>
        <v>2</v>
      </c>
    </row>
    <row r="53" spans="1:12" hidden="1">
      <c r="A53" s="150"/>
      <c r="B53" s="16"/>
      <c r="C53" s="16" t="s">
        <v>7</v>
      </c>
      <c r="D53" s="460" t="str" cm="1">
        <f t="array" ref="D53">LOOKUP(1,1/(E53=DSSP!$E$2:$E$823),DSSP!$A$2:$A$823)</f>
        <v>144</v>
      </c>
      <c r="E53" s="115" t="s">
        <v>179</v>
      </c>
      <c r="F53" s="430" t="str">
        <f>IFERROR(VLOOKUP(E53,DSSP!$E$2:$F$761,2,0),"")</f>
        <v>Chinese Kale 250 gr</v>
      </c>
      <c r="G53" s="120" t="str">
        <f>RIGHT(E53,6)</f>
        <v>250 gr</v>
      </c>
      <c r="H53" s="16">
        <v>0.5</v>
      </c>
      <c r="I53" s="447">
        <f>IFERROR(IF(RIGHT(G53,4)="1 kg",(H53/1),H53*1000/LEFT(G53,3)),"")</f>
        <v>2</v>
      </c>
      <c r="J53" s="16"/>
      <c r="K53" s="351">
        <f t="shared" si="22"/>
        <v>0.5</v>
      </c>
      <c r="L53" s="350">
        <f t="shared" si="23"/>
        <v>2</v>
      </c>
    </row>
    <row r="54" spans="1:12" hidden="1">
      <c r="A54" s="150"/>
      <c r="B54" s="16"/>
      <c r="C54" s="16" t="s">
        <v>7</v>
      </c>
      <c r="D54" s="460" t="str" cm="1">
        <f t="array" ref="D54">LOOKUP(1,1/(E54=DSSP!$E$2:$E$823),DSSP!$A$2:$A$823)</f>
        <v>142</v>
      </c>
      <c r="E54" s="115" t="s">
        <v>158</v>
      </c>
      <c r="F54" s="430" t="str">
        <f>IFERROR(VLOOKUP(E54,DSSP!$E$2:$F$761,2,0),"")</f>
        <v>Bok Choi 250 gr</v>
      </c>
      <c r="G54" s="120" t="str">
        <f>RIGHT(E54,6)</f>
        <v>250 gr</v>
      </c>
      <c r="H54" s="16">
        <v>2.5</v>
      </c>
      <c r="I54" s="447">
        <f>IFERROR(IF(RIGHT(G54,4)="1 kg",(H54/1),H54*1000/LEFT(G54,3)),"")</f>
        <v>10</v>
      </c>
      <c r="J54" s="16"/>
      <c r="K54" s="351">
        <f t="shared" si="22"/>
        <v>2.5</v>
      </c>
      <c r="L54" s="350">
        <f t="shared" si="23"/>
        <v>10</v>
      </c>
    </row>
    <row r="55" spans="1:12" hidden="1">
      <c r="A55" s="150"/>
      <c r="B55" s="16"/>
      <c r="C55" s="16" t="s">
        <v>7</v>
      </c>
      <c r="D55" s="460" t="str" cm="1">
        <f t="array" ref="D55">LOOKUP(1,1/(E55=DSSP!$E$2:$E$823),DSSP!$A$2:$A$823)</f>
        <v>232</v>
      </c>
      <c r="E55" s="115" t="s">
        <v>308</v>
      </c>
      <c r="F55" s="430" t="str">
        <f>IFERROR(VLOOKUP(E55,DSSP!$E$2:$F$761,2,0),"")</f>
        <v>Chinese Cellery 100 gr</v>
      </c>
      <c r="G55" s="120" t="str">
        <f>RIGHT(E55,6)</f>
        <v>100 gr</v>
      </c>
      <c r="H55" s="16">
        <v>0.3</v>
      </c>
      <c r="I55" s="447">
        <f>IFERROR(IF(RIGHT(G55,4)="1 kg",(H55/1),H55*1000/LEFT(G55,3)),"")</f>
        <v>3</v>
      </c>
      <c r="J55" s="16"/>
      <c r="K55" s="351">
        <f t="shared" si="22"/>
        <v>0.3</v>
      </c>
      <c r="L55" s="350">
        <f t="shared" si="23"/>
        <v>3</v>
      </c>
    </row>
    <row r="56" spans="1:12" hidden="1">
      <c r="A56" s="150"/>
      <c r="B56" s="16"/>
      <c r="C56" s="16" t="s">
        <v>7</v>
      </c>
      <c r="D56" s="460" t="str" cm="1">
        <f t="array" ref="D56">LOOKUP(1,1/(E56=DSSP!$E$2:$E$823),DSSP!$A$2:$A$823)</f>
        <v>930</v>
      </c>
      <c r="E56" s="115" t="s">
        <v>3345</v>
      </c>
      <c r="F56" s="430" t="str">
        <f>IFERROR(VLOOKUP(E56,DSSP!$E$2:$F$761,2,0),"")</f>
        <v>Siamese Banana weight</v>
      </c>
      <c r="G56" s="120" t="str">
        <f>RIGHT(E56,6)</f>
        <v>weight</v>
      </c>
      <c r="H56" s="16">
        <v>6</v>
      </c>
      <c r="I56" s="447" t="str">
        <f>IFERROR(IF(RIGHT(G56,4)="1 kg",(H56/1),H56*1000/LEFT(G56,3)),"")</f>
        <v/>
      </c>
      <c r="J56" s="16"/>
      <c r="K56" s="351" t="str">
        <f t="shared" si="22"/>
        <v/>
      </c>
      <c r="L56" s="350" t="str">
        <f t="shared" si="23"/>
        <v/>
      </c>
    </row>
    <row r="57" spans="1:12" hidden="1">
      <c r="A57" s="150"/>
      <c r="B57" s="16"/>
      <c r="C57" s="16" t="s">
        <v>7</v>
      </c>
      <c r="D57" s="460" t="str" cm="1">
        <f t="array" ref="D57">LOOKUP(1,1/(E57=DSSP!$E$2:$E$823),DSSP!$A$2:$A$823)</f>
        <v>946</v>
      </c>
      <c r="E57" s="115" t="s">
        <v>3461</v>
      </c>
      <c r="F57" s="430" t="str">
        <f>IFERROR(VLOOKUP(E57,DSSP!$E$2:$F$761,2,0),"")</f>
        <v>Young Ambarella 500 gr</v>
      </c>
      <c r="G57" s="120" t="str">
        <f>RIGHT(E57,6)</f>
        <v>500 gr</v>
      </c>
      <c r="H57" s="16">
        <v>1</v>
      </c>
      <c r="I57" s="447">
        <f>IFERROR(IF(RIGHT(G57,4)="1 kg",(H57/1),H57*1000/LEFT(G57,3)),"")</f>
        <v>2</v>
      </c>
      <c r="J57" s="16"/>
      <c r="K57" s="351">
        <f t="shared" ref="K57:K65" si="24">IFERROR((I57*LEFT(G57,3))/1000,"")</f>
        <v>1</v>
      </c>
      <c r="L57" s="350">
        <f t="shared" ref="L57:L65" si="25">IFERROR(IF(RIGHT(G57,4)="1 kg",(H57/1),H57*1000/LEFT(G57,3)),"")</f>
        <v>2</v>
      </c>
    </row>
    <row r="58" spans="1:12" hidden="1">
      <c r="A58" s="150"/>
      <c r="B58" s="16"/>
      <c r="C58" s="16" t="s">
        <v>7</v>
      </c>
      <c r="D58" s="460" t="str" cm="1">
        <f t="array" ref="D58">LOOKUP(1,1/(E58=DSSP!$E$2:$E$823),DSSP!$A$2:$A$823)</f>
        <v>717</v>
      </c>
      <c r="E58" s="115" t="s">
        <v>1606</v>
      </c>
      <c r="F58" s="430" t="str">
        <f>IFERROR(VLOOKUP(E58,DSSP!$E$2:$F$761,2,0),"")</f>
        <v>Galangal 100 gr</v>
      </c>
      <c r="G58" s="120" t="str">
        <f>RIGHT(E58,6)</f>
        <v>100 gr</v>
      </c>
      <c r="H58" s="16">
        <v>0.5</v>
      </c>
      <c r="I58" s="447">
        <f>IFERROR(IF(RIGHT(G58,4)="1 kg",(H58/1),H58*1000/LEFT(G58,3)),"")</f>
        <v>5</v>
      </c>
      <c r="J58" s="16"/>
      <c r="K58" s="351">
        <f t="shared" si="24"/>
        <v>0.5</v>
      </c>
      <c r="L58" s="350">
        <f t="shared" si="25"/>
        <v>5</v>
      </c>
    </row>
    <row r="59" spans="1:12" hidden="1">
      <c r="A59" s="150"/>
      <c r="B59" s="16"/>
      <c r="C59" s="16" t="s">
        <v>7</v>
      </c>
      <c r="D59" s="460" t="str" cm="1">
        <f t="array" ref="D59">LOOKUP(1,1/(E59=DSSP!$E$2:$E$823),DSSP!$A$2:$A$823)</f>
        <v>711</v>
      </c>
      <c r="E59" s="115" t="s">
        <v>1540</v>
      </c>
      <c r="F59" s="430" t="str">
        <f>IFERROR(VLOOKUP(E59,DSSP!$E$2:$F$761,2,0),"")</f>
        <v>Yam bean weight</v>
      </c>
      <c r="G59" s="120" t="str">
        <f>RIGHT(E59,6)</f>
        <v>weight</v>
      </c>
      <c r="H59" s="16">
        <v>0.5</v>
      </c>
      <c r="I59" s="447" t="str">
        <f>IFERROR(IF(RIGHT(G59,4)="1 kg",(H59/1),H59*1000/LEFT(G59,3)),"")</f>
        <v/>
      </c>
      <c r="J59" s="16"/>
      <c r="K59" s="351" t="str">
        <f t="shared" si="24"/>
        <v/>
      </c>
      <c r="L59" s="350" t="str">
        <f t="shared" si="25"/>
        <v/>
      </c>
    </row>
    <row r="60" spans="1:12" hidden="1">
      <c r="A60" s="150"/>
      <c r="B60" s="16"/>
      <c r="C60" s="16" t="s">
        <v>7</v>
      </c>
      <c r="D60" s="460" t="str" cm="1">
        <f t="array" ref="D60">LOOKUP(1,1/(E60=DSSP!$E$2:$E$823),DSSP!$A$2:$A$823)</f>
        <v>323</v>
      </c>
      <c r="E60" s="115" t="s">
        <v>491</v>
      </c>
      <c r="F60" s="430" t="str">
        <f>IFERROR(VLOOKUP(E60,DSSP!$E$2:$F$761,2,0),"")</f>
        <v>Fish Herb 100 gr</v>
      </c>
      <c r="G60" s="120" t="str">
        <f>RIGHT(E60,6)</f>
        <v>100 gr</v>
      </c>
      <c r="H60" s="16">
        <v>0.3</v>
      </c>
      <c r="I60" s="447">
        <f>IFERROR(IF(RIGHT(G60,4)="1 kg",(H60/1),H60*1000/LEFT(G60,3)),"")</f>
        <v>3</v>
      </c>
      <c r="J60" s="16"/>
      <c r="K60" s="351">
        <f t="shared" si="24"/>
        <v>0.3</v>
      </c>
      <c r="L60" s="350">
        <f t="shared" si="25"/>
        <v>3</v>
      </c>
    </row>
    <row r="61" spans="1:12" hidden="1">
      <c r="A61" s="150"/>
      <c r="B61" s="16"/>
      <c r="C61" s="16" t="s">
        <v>7</v>
      </c>
      <c r="D61" s="460" t="str" cm="1">
        <f t="array" ref="D61">LOOKUP(1,1/(E61=DSSP!$E$2:$E$823),DSSP!$A$2:$A$823)</f>
        <v>261</v>
      </c>
      <c r="E61" s="115" t="s">
        <v>370</v>
      </c>
      <c r="F61" s="430" t="str">
        <f>IFERROR(VLOOKUP(E61,DSSP!$E$2:$F$761,2,0),"")</f>
        <v>Yardlong Bean 300 gr</v>
      </c>
      <c r="G61" s="120" t="str">
        <f>RIGHT(E61,6)</f>
        <v>300 gr</v>
      </c>
      <c r="H61" s="16">
        <v>0.9</v>
      </c>
      <c r="I61" s="447">
        <f>IFERROR(IF(RIGHT(G61,4)="1 kg",(H61/1),H61*1000/LEFT(G61,3)),"")</f>
        <v>3</v>
      </c>
      <c r="J61" s="16"/>
      <c r="K61" s="351">
        <f t="shared" si="24"/>
        <v>0.9</v>
      </c>
      <c r="L61" s="350">
        <f t="shared" si="25"/>
        <v>3</v>
      </c>
    </row>
    <row r="62" spans="1:12" hidden="1">
      <c r="A62" s="150"/>
      <c r="B62" s="16"/>
      <c r="C62" s="16" t="s">
        <v>7</v>
      </c>
      <c r="D62" s="460" t="str" cm="1">
        <f t="array" ref="D62">LOOKUP(1,1/(E62=DSSP!$E$2:$E$823),DSSP!$A$2:$A$823)</f>
        <v>262</v>
      </c>
      <c r="E62" s="115" t="s">
        <v>385</v>
      </c>
      <c r="F62" s="430" t="str">
        <f>IFERROR(VLOOKUP(E62,DSSP!$E$2:$F$761,2,0),"")</f>
        <v>Winged Bean 100 gr</v>
      </c>
      <c r="G62" s="120" t="str">
        <f>RIGHT(E62,6)</f>
        <v>100 gr</v>
      </c>
      <c r="H62" s="16">
        <v>0.3</v>
      </c>
      <c r="I62" s="447">
        <f>IFERROR(IF(RIGHT(G62,4)="1 kg",(H62/1),H62*1000/LEFT(G62,3)),"")</f>
        <v>3</v>
      </c>
      <c r="J62" s="16"/>
      <c r="K62" s="351">
        <f t="shared" si="24"/>
        <v>0.3</v>
      </c>
      <c r="L62" s="350">
        <f t="shared" si="25"/>
        <v>3</v>
      </c>
    </row>
    <row r="63" spans="1:12" hidden="1">
      <c r="A63" s="150"/>
      <c r="B63" s="16"/>
      <c r="C63" s="16" t="s">
        <v>7</v>
      </c>
      <c r="D63" s="460" cm="1">
        <f t="array" ref="D63">LOOKUP(1,1/(E63=DSSP!$E$2:$E$823),DSSP!$A$2:$A$823)</f>
        <v>932</v>
      </c>
      <c r="E63" s="115" t="s">
        <v>3368</v>
      </c>
      <c r="F63" s="430" t="str">
        <f>IFERROR(VLOOKUP(E63,DSSP!$E$2:$F$761,2,0),"")</f>
        <v>Siam coconut 500 gr</v>
      </c>
      <c r="G63" s="120" t="str">
        <f>RIGHT(E63,6)</f>
        <v>500 gr</v>
      </c>
      <c r="H63" s="16">
        <v>2</v>
      </c>
      <c r="I63" s="447">
        <f>IFERROR(IF(RIGHT(G63,4)="1 kg",(H63/1),H63*1000/LEFT(G63,3)),"")</f>
        <v>4</v>
      </c>
      <c r="J63" s="16"/>
      <c r="K63" s="351">
        <f t="shared" si="24"/>
        <v>2</v>
      </c>
      <c r="L63" s="350">
        <f t="shared" si="25"/>
        <v>4</v>
      </c>
    </row>
    <row r="64" spans="1:12" hidden="1">
      <c r="A64" s="150"/>
      <c r="B64" s="16"/>
      <c r="C64" s="16" t="s">
        <v>7</v>
      </c>
      <c r="D64" s="460" t="str" cm="1">
        <f t="array" ref="D64">LOOKUP(1,1/(E64=DSSP!$E$2:$E$823),DSSP!$A$2:$A$823)</f>
        <v>181</v>
      </c>
      <c r="E64" s="115" t="s">
        <v>236</v>
      </c>
      <c r="F64" s="430" t="str">
        <f>IFERROR(VLOOKUP(E64,DSSP!$E$2:$F$761,2,0),"")</f>
        <v>Welsh Onion 100 gr</v>
      </c>
      <c r="G64" s="120" t="str">
        <f>RIGHT(E64,6)</f>
        <v>100 gr</v>
      </c>
      <c r="H64" s="16">
        <v>1.5</v>
      </c>
      <c r="I64" s="447">
        <f>IFERROR(IF(RIGHT(G64,4)="1 kg",(H64/1),H64*1000/LEFT(G64,3)),"")</f>
        <v>15</v>
      </c>
      <c r="J64" s="16"/>
      <c r="K64" s="351">
        <f t="shared" si="24"/>
        <v>1.5</v>
      </c>
      <c r="L64" s="350">
        <f t="shared" si="25"/>
        <v>15</v>
      </c>
    </row>
    <row r="65" spans="1:12" hidden="1">
      <c r="A65" s="150"/>
      <c r="B65" s="16"/>
      <c r="C65" s="16" t="s">
        <v>7</v>
      </c>
      <c r="D65" s="460" t="str" cm="1">
        <f t="array" ref="D65">LOOKUP(1,1/(E65=DSSP!$E$2:$E$823),DSSP!$A$2:$A$823)</f>
        <v>181</v>
      </c>
      <c r="E65" s="115" t="s">
        <v>244</v>
      </c>
      <c r="F65" s="430" t="str">
        <f>IFERROR(VLOOKUP(E65,DSSP!$E$2:$F$761,2,0),"")</f>
        <v>Welsh Onion 200 gr</v>
      </c>
      <c r="G65" s="120" t="str">
        <f>RIGHT(E65,6)</f>
        <v>200 gr</v>
      </c>
      <c r="H65" s="16">
        <v>4</v>
      </c>
      <c r="I65" s="447">
        <f>IFERROR(IF(RIGHT(G65,4)="1 kg",(H65/1),H65*1000/LEFT(G65,3)),"")</f>
        <v>20</v>
      </c>
      <c r="J65" s="16"/>
      <c r="K65" s="351">
        <f t="shared" si="24"/>
        <v>4</v>
      </c>
      <c r="L65" s="350">
        <f t="shared" si="25"/>
        <v>20</v>
      </c>
    </row>
    <row r="66" spans="1:12" hidden="1">
      <c r="A66" s="150"/>
      <c r="B66" s="16"/>
      <c r="C66" s="16" t="s">
        <v>7</v>
      </c>
      <c r="D66" s="460" t="str" cm="1">
        <f t="array" ref="D66">LOOKUP(1,1/(E66=DSSP!$E$2:$E$823),DSSP!$A$2:$A$823)</f>
        <v>201</v>
      </c>
      <c r="E66" s="115" t="s">
        <v>260</v>
      </c>
      <c r="F66" s="430" t="str">
        <f>IFERROR(VLOOKUP(E66,DSSP!$E$2:$F$761,2,0),"")</f>
        <v>Guichai Leaf 100 gr</v>
      </c>
      <c r="G66" s="120" t="str">
        <f t="shared" ref="G66:G96" si="26">RIGHT(E66,6)</f>
        <v>100 gr</v>
      </c>
      <c r="H66" s="16">
        <v>1</v>
      </c>
      <c r="I66" s="447">
        <f t="shared" ref="I66:I96" si="27">IFERROR(IF(RIGHT(G66,4)="1 kg",(H66/1),H66*1000/LEFT(G66,3)),"")</f>
        <v>10</v>
      </c>
      <c r="J66" s="16"/>
      <c r="K66" s="351">
        <f t="shared" ref="K66:K96" si="28">IFERROR((I66*LEFT(G66,3))/1000,"")</f>
        <v>1</v>
      </c>
      <c r="L66" s="350">
        <f t="shared" ref="L66:L96" si="29">IFERROR(IF(RIGHT(G66,4)="1 kg",(H66/1),H66*1000/LEFT(G66,3)),"")</f>
        <v>10</v>
      </c>
    </row>
    <row r="67" spans="1:12" hidden="1">
      <c r="A67" s="150"/>
      <c r="B67" s="16"/>
      <c r="C67" s="16" t="s">
        <v>7</v>
      </c>
      <c r="D67" s="460" t="str" cm="1">
        <f t="array" ref="D67">LOOKUP(1,1/(E67=DSSP!$E$2:$E$823),DSSP!$A$2:$A$823)</f>
        <v>201</v>
      </c>
      <c r="E67" s="115" t="s">
        <v>267</v>
      </c>
      <c r="F67" s="430" t="str">
        <f>IFERROR(VLOOKUP(E67,DSSP!$E$2:$F$761,2,0),"")</f>
        <v>Guichai Leaf 200 gr</v>
      </c>
      <c r="G67" s="120" t="str">
        <f t="shared" si="26"/>
        <v>200 gr</v>
      </c>
      <c r="H67" s="16">
        <v>2</v>
      </c>
      <c r="I67" s="447">
        <f t="shared" si="27"/>
        <v>10</v>
      </c>
      <c r="J67" s="16"/>
      <c r="K67" s="351">
        <f t="shared" si="28"/>
        <v>2</v>
      </c>
      <c r="L67" s="350">
        <f t="shared" si="29"/>
        <v>10</v>
      </c>
    </row>
    <row r="68" spans="1:12" hidden="1">
      <c r="A68" s="150"/>
      <c r="B68" s="16"/>
      <c r="C68" s="16" t="s">
        <v>7</v>
      </c>
      <c r="D68" s="460" t="str" cm="1">
        <f t="array" ref="D68">LOOKUP(1,1/(E68=DSSP!$E$2:$E$823),DSSP!$A$2:$A$823)</f>
        <v>172</v>
      </c>
      <c r="E68" s="115" t="s">
        <v>227</v>
      </c>
      <c r="F68" s="430" t="str">
        <f>IFERROR(VLOOKUP(E68,DSSP!$E$2:$F$761,2,0),"")</f>
        <v>Holy Basil Leaf 100 gr</v>
      </c>
      <c r="G68" s="120" t="str">
        <f t="shared" si="26"/>
        <v>100 gr</v>
      </c>
      <c r="H68" s="16">
        <v>0.3</v>
      </c>
      <c r="I68" s="447">
        <f t="shared" si="27"/>
        <v>3</v>
      </c>
      <c r="J68" s="16"/>
      <c r="K68" s="351">
        <f t="shared" si="28"/>
        <v>0.3</v>
      </c>
      <c r="L68" s="350">
        <f t="shared" si="29"/>
        <v>3</v>
      </c>
    </row>
    <row r="69" spans="1:12" hidden="1">
      <c r="A69" s="150"/>
      <c r="B69" s="16"/>
      <c r="C69" s="16" t="s">
        <v>7</v>
      </c>
      <c r="D69" s="460" t="str" cm="1">
        <f t="array" ref="D69">LOOKUP(1,1/(E69=DSSP!$E$2:$E$823),DSSP!$A$2:$A$823)</f>
        <v>705</v>
      </c>
      <c r="E69" s="115" t="s">
        <v>1476</v>
      </c>
      <c r="F69" s="430" t="str">
        <f>IFERROR(VLOOKUP(E69,DSSP!$E$2:$F$761,2,0),"")</f>
        <v>Red Batata weight</v>
      </c>
      <c r="G69" s="120" t="str">
        <f t="shared" si="26"/>
        <v>weight</v>
      </c>
      <c r="H69" s="16">
        <v>0.5</v>
      </c>
      <c r="I69" s="447" t="str">
        <f t="shared" si="27"/>
        <v/>
      </c>
      <c r="J69" s="16"/>
      <c r="K69" s="351" t="str">
        <f t="shared" si="28"/>
        <v/>
      </c>
      <c r="L69" s="350" t="str">
        <f t="shared" si="29"/>
        <v/>
      </c>
    </row>
    <row r="70" spans="1:12" hidden="1">
      <c r="A70" s="150"/>
      <c r="B70" s="16"/>
      <c r="C70" s="16" t="s">
        <v>7</v>
      </c>
      <c r="D70" s="460" t="str" cm="1">
        <f t="array" ref="D70">LOOKUP(1,1/(E70=DSSP!$E$2:$E$823),DSSP!$A$2:$A$823)</f>
        <v>977</v>
      </c>
      <c r="E70" s="115" t="s">
        <v>3713</v>
      </c>
      <c r="F70" s="430" t="str">
        <f>IFERROR(VLOOKUP(E70,DSSP!$E$2:$F$761,2,0),"")</f>
        <v>Small White Batata 500 gr</v>
      </c>
      <c r="G70" s="120" t="str">
        <f t="shared" si="26"/>
        <v>500 gr</v>
      </c>
      <c r="H70" s="16">
        <v>0.5</v>
      </c>
      <c r="I70" s="447">
        <f t="shared" si="27"/>
        <v>1</v>
      </c>
      <c r="J70" s="16"/>
      <c r="K70" s="351">
        <f t="shared" si="28"/>
        <v>0.5</v>
      </c>
      <c r="L70" s="350">
        <f t="shared" si="29"/>
        <v>1</v>
      </c>
    </row>
    <row r="71" spans="1:12" hidden="1">
      <c r="A71" s="150"/>
      <c r="B71" s="16"/>
      <c r="C71" s="16" t="s">
        <v>7</v>
      </c>
      <c r="D71" s="460" t="str" cm="1">
        <f t="array" ref="D71">LOOKUP(1,1/(E71=DSSP!$E$2:$E$823),DSSP!$A$2:$A$823)</f>
        <v>721</v>
      </c>
      <c r="E71" s="115" t="s">
        <v>1657</v>
      </c>
      <c r="F71" s="430" t="str">
        <f>IFERROR(VLOOKUP(E71,DSSP!$E$2:$F$761,2,0),"")</f>
        <v>Purple Yam weight</v>
      </c>
      <c r="G71" s="120" t="str">
        <f t="shared" si="26"/>
        <v>weight</v>
      </c>
      <c r="H71" s="16">
        <v>1</v>
      </c>
      <c r="I71" s="447" t="str">
        <f t="shared" si="27"/>
        <v/>
      </c>
      <c r="J71" s="16"/>
      <c r="K71" s="351" t="str">
        <f t="shared" si="28"/>
        <v/>
      </c>
      <c r="L71" s="350" t="str">
        <f t="shared" si="29"/>
        <v/>
      </c>
    </row>
    <row r="72" spans="1:12" hidden="1">
      <c r="A72" s="150"/>
      <c r="B72" s="16"/>
      <c r="C72" s="16" t="s">
        <v>7</v>
      </c>
      <c r="D72" s="460" t="str" cm="1">
        <f t="array" ref="D72">LOOKUP(1,1/(E72=DSSP!$E$2:$E$823),DSSP!$A$2:$A$823)</f>
        <v>351</v>
      </c>
      <c r="E72" s="115" t="s">
        <v>612</v>
      </c>
      <c r="F72" s="430" t="str">
        <f>IFERROR(VLOOKUP(E72,DSSP!$E$2:$F$761,2,0),"")</f>
        <v>Taro Root weight</v>
      </c>
      <c r="G72" s="120" t="str">
        <f t="shared" si="26"/>
        <v>weight</v>
      </c>
      <c r="H72" s="16">
        <v>0.7</v>
      </c>
      <c r="I72" s="447" t="str">
        <f t="shared" si="27"/>
        <v/>
      </c>
      <c r="J72" s="16"/>
      <c r="K72" s="351" t="str">
        <f t="shared" si="28"/>
        <v/>
      </c>
      <c r="L72" s="350" t="str">
        <f t="shared" si="29"/>
        <v/>
      </c>
    </row>
    <row r="73" spans="1:12" hidden="1">
      <c r="A73" s="150"/>
      <c r="B73" s="16"/>
      <c r="C73" s="16" t="s">
        <v>7</v>
      </c>
      <c r="D73" s="460" t="str" cm="1">
        <f t="array" ref="D73">LOOKUP(1,1/(E73=DSSP!$E$2:$E$823),DSSP!$A$2:$A$823)</f>
        <v>969</v>
      </c>
      <c r="E73" s="115" t="s">
        <v>3650</v>
      </c>
      <c r="F73" s="430" t="str">
        <f>IFERROR(VLOOKUP(E73,DSSP!$E$2:$F$761,2,0),"")</f>
        <v>Small Taro 500 gr</v>
      </c>
      <c r="G73" s="120" t="str">
        <f t="shared" si="26"/>
        <v>500 gr</v>
      </c>
      <c r="H73" s="16">
        <v>0.5</v>
      </c>
      <c r="I73" s="447">
        <f t="shared" si="27"/>
        <v>1</v>
      </c>
      <c r="J73" s="16"/>
      <c r="K73" s="351">
        <f t="shared" si="28"/>
        <v>0.5</v>
      </c>
      <c r="L73" s="350">
        <f t="shared" si="29"/>
        <v>1</v>
      </c>
    </row>
    <row r="74" spans="1:12" hidden="1">
      <c r="A74" s="150"/>
      <c r="B74" s="16"/>
      <c r="C74" s="16" t="s">
        <v>7</v>
      </c>
      <c r="D74" s="460" t="str" cm="1">
        <f t="array" ref="D74">LOOKUP(1,1/(E74=DSSP!$E$2:$E$823),DSSP!$A$2:$A$823)</f>
        <v>725</v>
      </c>
      <c r="E74" s="115" t="s">
        <v>1673</v>
      </c>
      <c r="F74" s="430" t="str">
        <f>IFERROR(VLOOKUP(E74,DSSP!$E$2:$F$761,2,0),"")</f>
        <v>Banana leaf 500 gr</v>
      </c>
      <c r="G74" s="120" t="str">
        <f t="shared" si="26"/>
        <v>500 gr</v>
      </c>
      <c r="H74" s="16">
        <v>1</v>
      </c>
      <c r="I74" s="447">
        <f t="shared" si="27"/>
        <v>2</v>
      </c>
      <c r="J74" s="16"/>
      <c r="K74" s="351">
        <f t="shared" si="28"/>
        <v>1</v>
      </c>
      <c r="L74" s="350">
        <f t="shared" si="29"/>
        <v>2</v>
      </c>
    </row>
    <row r="75" spans="1:12" hidden="1">
      <c r="A75" s="150"/>
      <c r="B75" s="16"/>
      <c r="C75" s="16" t="s">
        <v>7</v>
      </c>
      <c r="D75" s="460" t="str" cm="1">
        <f t="array" ref="D75">LOOKUP(1,1/(E75=DSSP!$E$2:$E$823),DSSP!$A$2:$A$823)</f>
        <v>324</v>
      </c>
      <c r="E75" s="115" t="s">
        <v>500</v>
      </c>
      <c r="F75" s="430" t="str">
        <f>IFERROR(VLOOKUP(E75,DSSP!$E$2:$F$761,2,0),"")</f>
        <v>Cha Plu Leaves 100 gr</v>
      </c>
      <c r="G75" s="120" t="str">
        <f t="shared" si="26"/>
        <v>100 gr</v>
      </c>
      <c r="H75" s="16">
        <v>0.5</v>
      </c>
      <c r="I75" s="447">
        <f t="shared" si="27"/>
        <v>5</v>
      </c>
      <c r="J75" s="16"/>
      <c r="K75" s="351">
        <f t="shared" si="28"/>
        <v>0.5</v>
      </c>
      <c r="L75" s="350">
        <f t="shared" si="29"/>
        <v>5</v>
      </c>
    </row>
    <row r="76" spans="1:12" hidden="1">
      <c r="A76" s="150"/>
      <c r="B76" s="16"/>
      <c r="C76" s="16" t="s">
        <v>7</v>
      </c>
      <c r="D76" s="460" t="str" cm="1">
        <f t="array" ref="D76">LOOKUP(1,1/(E76=DSSP!$E$2:$E$823),DSSP!$A$2:$A$823)</f>
        <v>171</v>
      </c>
      <c r="E76" s="115" t="s">
        <v>218</v>
      </c>
      <c r="F76" s="430" t="str">
        <f>IFERROR(VLOOKUP(E76,DSSP!$E$2:$F$761,2,0),"")</f>
        <v>Basil Leaf 100 gr</v>
      </c>
      <c r="G76" s="120" t="str">
        <f t="shared" si="26"/>
        <v>100 gr</v>
      </c>
      <c r="H76" s="16">
        <v>4</v>
      </c>
      <c r="I76" s="447">
        <f t="shared" si="27"/>
        <v>40</v>
      </c>
      <c r="J76" s="16"/>
      <c r="K76" s="351">
        <f t="shared" si="28"/>
        <v>4</v>
      </c>
      <c r="L76" s="350">
        <f t="shared" si="29"/>
        <v>40</v>
      </c>
    </row>
    <row r="77" spans="1:12" hidden="1">
      <c r="A77" s="150"/>
      <c r="B77" s="16"/>
      <c r="C77" s="16" t="s">
        <v>7</v>
      </c>
      <c r="D77" s="460" t="str" cm="1">
        <f t="array" ref="D77">LOOKUP(1,1/(E77=DSSP!$E$2:$E$823),DSSP!$A$2:$A$823)</f>
        <v>911</v>
      </c>
      <c r="E77" s="115" t="s">
        <v>3242</v>
      </c>
      <c r="F77" s="430" t="str">
        <f>IFERROR(VLOOKUP(E77,DSSP!$E$2:$F$761,2,0),"")</f>
        <v>Red Jackfruit (tách hạt)  300 gr</v>
      </c>
      <c r="G77" s="120" t="str">
        <f t="shared" si="26"/>
        <v>300 gr</v>
      </c>
      <c r="H77" s="16">
        <v>0.9</v>
      </c>
      <c r="I77" s="447">
        <f t="shared" si="27"/>
        <v>3</v>
      </c>
      <c r="J77" s="16"/>
      <c r="K77" s="351">
        <f t="shared" si="28"/>
        <v>0.9</v>
      </c>
      <c r="L77" s="350">
        <f t="shared" si="29"/>
        <v>3</v>
      </c>
    </row>
    <row r="78" spans="1:12" hidden="1">
      <c r="A78" s="150"/>
      <c r="B78" s="16"/>
      <c r="C78" s="16" t="s">
        <v>7</v>
      </c>
      <c r="D78" s="460" t="str" cm="1">
        <f t="array" ref="D78">LOOKUP(1,1/(E78=DSSP!$E$2:$E$823),DSSP!$A$2:$A$823)</f>
        <v>921</v>
      </c>
      <c r="E78" s="115" t="s">
        <v>3273</v>
      </c>
      <c r="F78" s="430" t="str">
        <f>IFERROR(VLOOKUP(E78,DSSP!$E$2:$F$761,2,0),"")</f>
        <v>Jackfruit (tách hạt)  300 gr</v>
      </c>
      <c r="G78" s="120" t="str">
        <f t="shared" si="26"/>
        <v>300 gr</v>
      </c>
      <c r="H78" s="16">
        <v>0.9</v>
      </c>
      <c r="I78" s="447">
        <f t="shared" si="27"/>
        <v>3</v>
      </c>
      <c r="J78" s="16"/>
      <c r="K78" s="351">
        <f t="shared" si="28"/>
        <v>0.9</v>
      </c>
      <c r="L78" s="350">
        <f t="shared" si="29"/>
        <v>3</v>
      </c>
    </row>
    <row r="79" spans="1:12" hidden="1">
      <c r="A79" s="150"/>
      <c r="B79" s="16"/>
      <c r="C79" s="16" t="s">
        <v>7</v>
      </c>
      <c r="D79" s="460" t="str" cm="1">
        <f t="array" ref="D79">LOOKUP(1,1/(E79=DSSP!$E$2:$E$823),DSSP!$A$2:$A$823)</f>
        <v>151</v>
      </c>
      <c r="E79" s="115" t="s">
        <v>199</v>
      </c>
      <c r="F79" s="430" t="str">
        <f>IFERROR(VLOOKUP(E79,DSSP!$E$2:$F$761,2,0),"")</f>
        <v>Ceylon Spinach 300 gr</v>
      </c>
      <c r="G79" s="120" t="str">
        <f t="shared" si="26"/>
        <v>300 gr</v>
      </c>
      <c r="H79" s="16">
        <v>0.6</v>
      </c>
      <c r="I79" s="447">
        <f t="shared" si="27"/>
        <v>2</v>
      </c>
      <c r="J79" s="16"/>
      <c r="K79" s="351">
        <f t="shared" si="28"/>
        <v>0.6</v>
      </c>
      <c r="L79" s="350">
        <f t="shared" si="29"/>
        <v>2</v>
      </c>
    </row>
    <row r="80" spans="1:12" hidden="1">
      <c r="A80" s="150"/>
      <c r="B80" s="16"/>
      <c r="C80" s="16" t="s">
        <v>7</v>
      </c>
      <c r="D80" s="460" t="str" cm="1">
        <f t="array" ref="D80">LOOKUP(1,1/(E80=DSSP!$E$2:$E$823),DSSP!$A$2:$A$823)</f>
        <v>271</v>
      </c>
      <c r="E80" s="115" t="s">
        <v>400</v>
      </c>
      <c r="F80" s="430" t="str">
        <f>IFERROR(VLOOKUP(E80,DSSP!$E$2:$F$761,2,0),"")</f>
        <v>Round Luffa weight</v>
      </c>
      <c r="G80" s="120" t="str">
        <f t="shared" si="26"/>
        <v>weight</v>
      </c>
      <c r="H80" s="16">
        <v>0.6</v>
      </c>
      <c r="I80" s="447" t="str">
        <f t="shared" si="27"/>
        <v/>
      </c>
      <c r="J80" s="16"/>
      <c r="K80" s="351" t="str">
        <f t="shared" si="28"/>
        <v/>
      </c>
      <c r="L80" s="350" t="str">
        <f t="shared" si="29"/>
        <v/>
      </c>
    </row>
    <row r="81" spans="1:12" hidden="1">
      <c r="A81" s="150"/>
      <c r="B81" s="16"/>
      <c r="C81" s="16" t="s">
        <v>7</v>
      </c>
      <c r="D81" s="460" t="str" cm="1">
        <f t="array" ref="D81">LOOKUP(1,1/(E81=DSSP!$E$2:$E$823),DSSP!$A$2:$A$823)</f>
        <v>858</v>
      </c>
      <c r="E81" s="115" t="s">
        <v>2845</v>
      </c>
      <c r="F81" s="430" t="str">
        <f>IFERROR(VLOOKUP(E81,DSSP!$E$2:$F$761,2,0),"")</f>
        <v>Seafood Mushroom 150 gr</v>
      </c>
      <c r="G81" s="120" t="str">
        <f t="shared" si="26"/>
        <v>150 gr</v>
      </c>
      <c r="H81" s="16">
        <v>0.6</v>
      </c>
      <c r="I81" s="447">
        <f t="shared" si="27"/>
        <v>4</v>
      </c>
      <c r="J81" s="16"/>
      <c r="K81" s="351">
        <f t="shared" si="28"/>
        <v>0.6</v>
      </c>
      <c r="L81" s="350">
        <f t="shared" si="29"/>
        <v>4</v>
      </c>
    </row>
    <row r="82" spans="1:12" hidden="1">
      <c r="A82" s="150"/>
      <c r="B82" s="16"/>
      <c r="C82" s="16" t="s">
        <v>7</v>
      </c>
      <c r="D82" s="460" t="str" cm="1">
        <f t="array" ref="D82">LOOKUP(1,1/(E82=DSSP!$E$2:$E$823),DSSP!$A$2:$A$823)</f>
        <v>973</v>
      </c>
      <c r="E82" s="115" t="s">
        <v>3681</v>
      </c>
      <c r="F82" s="430" t="str">
        <f>IFERROR(VLOOKUP(E82,DSSP!$E$2:$F$761,2,0),"")</f>
        <v>Shiitake Mushroom 175 gr</v>
      </c>
      <c r="G82" s="120" t="str">
        <f t="shared" si="26"/>
        <v>175 gr</v>
      </c>
      <c r="H82" s="16">
        <v>0.7</v>
      </c>
      <c r="I82" s="447">
        <f t="shared" si="27"/>
        <v>4</v>
      </c>
      <c r="J82" s="16"/>
      <c r="K82" s="351">
        <f t="shared" si="28"/>
        <v>0.7</v>
      </c>
      <c r="L82" s="350">
        <f t="shared" si="29"/>
        <v>4</v>
      </c>
    </row>
    <row r="83" spans="1:12" hidden="1">
      <c r="A83" s="150"/>
      <c r="B83" s="16"/>
      <c r="C83" s="16" t="s">
        <v>7</v>
      </c>
      <c r="D83" s="460" t="str" cm="1">
        <f t="array" ref="D83">LOOKUP(1,1/(E83=DSSP!$E$2:$E$823),DSSP!$A$2:$A$823)</f>
        <v>972</v>
      </c>
      <c r="E83" s="115" t="s">
        <v>3674</v>
      </c>
      <c r="F83" s="430" t="str">
        <f>IFERROR(VLOOKUP(E83,DSSP!$E$2:$F$761,2,0),"")</f>
        <v>King Oyster Mushroom weight</v>
      </c>
      <c r="G83" s="120" t="str">
        <f t="shared" si="26"/>
        <v>weight</v>
      </c>
      <c r="H83" s="16">
        <v>0.4</v>
      </c>
      <c r="I83" s="447" t="str">
        <f t="shared" si="27"/>
        <v/>
      </c>
      <c r="J83" s="16"/>
      <c r="K83" s="351" t="str">
        <f t="shared" si="28"/>
        <v/>
      </c>
      <c r="L83" s="350" t="str">
        <f t="shared" si="29"/>
        <v/>
      </c>
    </row>
    <row r="84" spans="1:12" hidden="1">
      <c r="A84" s="150"/>
      <c r="B84" s="16"/>
      <c r="C84" s="16" t="s">
        <v>7</v>
      </c>
      <c r="D84" s="460" t="str" cm="1">
        <f t="array" ref="D84">LOOKUP(1,1/(E84=DSSP!$E$2:$E$823),DSSP!$A$2:$A$823)</f>
        <v>726</v>
      </c>
      <c r="E84" s="115" t="s">
        <v>1681</v>
      </c>
      <c r="F84" s="430" t="str">
        <f>IFERROR(VLOOKUP(E84,DSSP!$E$2:$F$761,2,0),"")</f>
        <v>King Oyster Mushroom 100 gr</v>
      </c>
      <c r="G84" s="120" t="str">
        <f t="shared" si="26"/>
        <v>100 gr</v>
      </c>
      <c r="H84" s="16">
        <v>0.4</v>
      </c>
      <c r="I84" s="447">
        <f t="shared" si="27"/>
        <v>4</v>
      </c>
      <c r="J84" s="16"/>
      <c r="K84" s="351">
        <f t="shared" si="28"/>
        <v>0.4</v>
      </c>
      <c r="L84" s="350">
        <f t="shared" si="29"/>
        <v>4</v>
      </c>
    </row>
    <row r="85" spans="1:12" hidden="1">
      <c r="A85" s="150"/>
      <c r="B85" s="16"/>
      <c r="C85" s="16" t="s">
        <v>7</v>
      </c>
      <c r="D85" s="460" t="str" cm="1">
        <f t="array" ref="D85">LOOKUP(1,1/(E85=DSSP!$E$2:$E$823),DSSP!$A$2:$A$823)</f>
        <v>727</v>
      </c>
      <c r="E85" s="115" t="s">
        <v>1690</v>
      </c>
      <c r="F85" s="430" t="str">
        <f>IFERROR(VLOOKUP(E85,DSSP!$E$2:$F$761,2,0),"")</f>
        <v>Enoki Mushroom 200 gr</v>
      </c>
      <c r="G85" s="120" t="str">
        <f t="shared" si="26"/>
        <v>200 gr</v>
      </c>
      <c r="H85" s="16">
        <v>2</v>
      </c>
      <c r="I85" s="447">
        <f t="shared" si="27"/>
        <v>10</v>
      </c>
      <c r="J85" s="16"/>
      <c r="K85" s="351">
        <f t="shared" si="28"/>
        <v>2</v>
      </c>
      <c r="L85" s="350">
        <f t="shared" si="29"/>
        <v>10</v>
      </c>
    </row>
    <row r="86" spans="1:12" hidden="1">
      <c r="A86" s="150"/>
      <c r="B86" s="16"/>
      <c r="C86" s="16" t="s">
        <v>7</v>
      </c>
      <c r="D86" s="460" t="str" cm="1">
        <f t="array" ref="D86">LOOKUP(1,1/(E86=DSSP!$E$2:$E$823),DSSP!$A$2:$A$823)</f>
        <v>729</v>
      </c>
      <c r="E86" s="115" t="s">
        <v>1710</v>
      </c>
      <c r="F86" s="430" t="str">
        <f>IFERROR(VLOOKUP(E86,DSSP!$E$2:$F$761,2,0),"")</f>
        <v>Brown Ganoderma 125 gr</v>
      </c>
      <c r="G86" s="120" t="str">
        <f t="shared" si="26"/>
        <v>125 gr</v>
      </c>
      <c r="H86" s="16">
        <v>0.5</v>
      </c>
      <c r="I86" s="447">
        <f t="shared" si="27"/>
        <v>4</v>
      </c>
      <c r="J86" s="16"/>
      <c r="K86" s="351">
        <f t="shared" si="28"/>
        <v>0.5</v>
      </c>
      <c r="L86" s="350">
        <f t="shared" si="29"/>
        <v>4</v>
      </c>
    </row>
    <row r="87" spans="1:12" hidden="1">
      <c r="A87" s="150"/>
      <c r="B87" s="16"/>
      <c r="C87" s="16" t="s">
        <v>7</v>
      </c>
      <c r="D87" s="460" t="str" cm="1">
        <f t="array" ref="D87">LOOKUP(1,1/(E87=DSSP!$E$2:$E$823),DSSP!$A$2:$A$823)</f>
        <v>728</v>
      </c>
      <c r="E87" s="115" t="s">
        <v>1699</v>
      </c>
      <c r="F87" s="430" t="str">
        <f>IFERROR(VLOOKUP(E87,DSSP!$E$2:$F$761,2,0),"")</f>
        <v>White Ganoderma 125 gr</v>
      </c>
      <c r="G87" s="120" t="str">
        <f t="shared" si="26"/>
        <v>125 gr</v>
      </c>
      <c r="H87" s="16">
        <v>0.5</v>
      </c>
      <c r="I87" s="447">
        <f t="shared" si="27"/>
        <v>4</v>
      </c>
      <c r="J87" s="16"/>
      <c r="K87" s="351">
        <f t="shared" si="28"/>
        <v>0.5</v>
      </c>
      <c r="L87" s="350">
        <f t="shared" si="29"/>
        <v>4</v>
      </c>
    </row>
    <row r="88" spans="1:12" hidden="1">
      <c r="A88" s="150"/>
      <c r="B88" s="16"/>
      <c r="C88" s="16" t="s">
        <v>7</v>
      </c>
      <c r="D88" s="460" t="str" cm="1">
        <f t="array" ref="D88">LOOKUP(1,1/(E88=DSSP!$E$2:$E$823),DSSP!$A$2:$A$823)</f>
        <v>730</v>
      </c>
      <c r="E88" s="115" t="s">
        <v>1719</v>
      </c>
      <c r="F88" s="430" t="str">
        <f>IFERROR(VLOOKUP(E88,DSSP!$E$2:$F$761,2,0),"")</f>
        <v>Jew's Ear 100 gr</v>
      </c>
      <c r="G88" s="120" t="str">
        <f t="shared" si="26"/>
        <v>100 gr</v>
      </c>
      <c r="H88" s="16">
        <v>0.3</v>
      </c>
      <c r="I88" s="447">
        <f t="shared" si="27"/>
        <v>3</v>
      </c>
      <c r="J88" s="16"/>
      <c r="K88" s="351">
        <f t="shared" si="28"/>
        <v>0.3</v>
      </c>
      <c r="L88" s="350">
        <f t="shared" si="29"/>
        <v>3</v>
      </c>
    </row>
    <row r="89" spans="1:12" hidden="1">
      <c r="A89" s="150"/>
      <c r="B89" s="16"/>
      <c r="C89" s="16" t="s">
        <v>7</v>
      </c>
      <c r="D89" s="460" t="str" cm="1">
        <f t="array" ref="D89">LOOKUP(1,1/(E89=DSSP!$E$2:$E$823),DSSP!$A$2:$A$823)</f>
        <v>732</v>
      </c>
      <c r="E89" s="115" t="s">
        <v>1753</v>
      </c>
      <c r="F89" s="430" t="str">
        <f>IFERROR(VLOOKUP(E89,DSSP!$E$2:$F$761,2,0),"")</f>
        <v>Finger Root 100 gr</v>
      </c>
      <c r="G89" s="120" t="str">
        <f t="shared" si="26"/>
        <v>100 gr</v>
      </c>
      <c r="H89" s="16">
        <v>0.3</v>
      </c>
      <c r="I89" s="447">
        <f t="shared" si="27"/>
        <v>3</v>
      </c>
      <c r="J89" s="16"/>
      <c r="K89" s="351">
        <f t="shared" si="28"/>
        <v>0.3</v>
      </c>
      <c r="L89" s="350">
        <f t="shared" si="29"/>
        <v>3</v>
      </c>
    </row>
    <row r="90" spans="1:12" hidden="1">
      <c r="A90" s="150"/>
      <c r="B90" s="16"/>
      <c r="C90" s="16" t="s">
        <v>7</v>
      </c>
      <c r="D90" s="460" t="str" cm="1">
        <f t="array" ref="D90">LOOKUP(1,1/(E90=DSSP!$E$2:$E$823),DSSP!$A$2:$A$823)</f>
        <v>718</v>
      </c>
      <c r="E90" s="115" t="s">
        <v>1621</v>
      </c>
      <c r="F90" s="430" t="str">
        <f>IFERROR(VLOOKUP(E90,DSSP!$E$2:$F$761,2,0),"")</f>
        <v>Turmeric 100 gr</v>
      </c>
      <c r="G90" s="120" t="str">
        <f t="shared" si="26"/>
        <v>100 gr</v>
      </c>
      <c r="H90" s="16">
        <v>0.3</v>
      </c>
      <c r="I90" s="447">
        <f t="shared" si="27"/>
        <v>3</v>
      </c>
      <c r="J90" s="16"/>
      <c r="K90" s="351">
        <f t="shared" si="28"/>
        <v>0.3</v>
      </c>
      <c r="L90" s="350">
        <f t="shared" si="29"/>
        <v>3</v>
      </c>
    </row>
    <row r="91" spans="1:12" hidden="1">
      <c r="A91" s="150"/>
      <c r="B91" s="16"/>
      <c r="C91" s="16" t="s">
        <v>7</v>
      </c>
      <c r="D91" s="460" t="str" cm="1">
        <f t="array" ref="D91">LOOKUP(1,1/(E91=DSSP!$E$2:$E$823),DSSP!$A$2:$A$823)</f>
        <v>131</v>
      </c>
      <c r="E91" s="115" t="s">
        <v>107</v>
      </c>
      <c r="F91" s="430" t="str">
        <f>IFERROR(VLOOKUP(E91,DSSP!$E$2:$F$761,2,0),"")</f>
        <v>Culantro 100 gr</v>
      </c>
      <c r="G91" s="120" t="str">
        <f t="shared" si="26"/>
        <v>100 gr</v>
      </c>
      <c r="H91" s="16">
        <v>2</v>
      </c>
      <c r="I91" s="447">
        <f t="shared" si="27"/>
        <v>20</v>
      </c>
      <c r="J91" s="16"/>
      <c r="K91" s="351">
        <f t="shared" si="28"/>
        <v>2</v>
      </c>
      <c r="L91" s="350">
        <f t="shared" si="29"/>
        <v>20</v>
      </c>
    </row>
    <row r="92" spans="1:12" hidden="1">
      <c r="A92" s="150"/>
      <c r="B92" s="16"/>
      <c r="C92" s="16" t="s">
        <v>7</v>
      </c>
      <c r="D92" s="460" t="str" cm="1">
        <f t="array" ref="D92">LOOKUP(1,1/(E92=DSSP!$E$2:$E$823),DSSP!$A$2:$A$823)</f>
        <v>133</v>
      </c>
      <c r="E92" s="115" t="s">
        <v>138</v>
      </c>
      <c r="F92" s="430" t="str">
        <f>IFERROR(VLOOKUP(E92,DSSP!$E$2:$F$761,2,0),"")</f>
        <v>Rice Paddy Herb 100 gr</v>
      </c>
      <c r="G92" s="120" t="str">
        <f t="shared" si="26"/>
        <v>100 gr</v>
      </c>
      <c r="H92" s="16">
        <v>0.3</v>
      </c>
      <c r="I92" s="447">
        <f t="shared" si="27"/>
        <v>3</v>
      </c>
      <c r="J92" s="16"/>
      <c r="K92" s="351">
        <f t="shared" si="28"/>
        <v>0.3</v>
      </c>
      <c r="L92" s="350">
        <f t="shared" si="29"/>
        <v>3</v>
      </c>
    </row>
    <row r="93" spans="1:12" hidden="1">
      <c r="A93" s="150"/>
      <c r="B93" s="16"/>
      <c r="C93" s="16" t="s">
        <v>7</v>
      </c>
      <c r="D93" s="460" t="str" cm="1">
        <f t="array" ref="D93">LOOKUP(1,1/(E93=DSSP!$E$2:$E$823),DSSP!$A$2:$A$823)</f>
        <v>161</v>
      </c>
      <c r="E93" s="115" t="s">
        <v>209</v>
      </c>
      <c r="F93" s="430" t="str">
        <f>IFERROR(VLOOKUP(E93,DSSP!$E$2:$F$761,2,0),"")</f>
        <v>Morning Glory 200 gr</v>
      </c>
      <c r="G93" s="120" t="str">
        <f t="shared" si="26"/>
        <v>200 gr</v>
      </c>
      <c r="H93" s="16">
        <v>3</v>
      </c>
      <c r="I93" s="447">
        <f t="shared" si="27"/>
        <v>15</v>
      </c>
      <c r="J93" s="16"/>
      <c r="K93" s="351">
        <f t="shared" si="28"/>
        <v>3</v>
      </c>
      <c r="L93" s="350">
        <f t="shared" si="29"/>
        <v>15</v>
      </c>
    </row>
    <row r="94" spans="1:12" hidden="1">
      <c r="A94" s="150"/>
      <c r="B94" s="16"/>
      <c r="C94" s="16" t="s">
        <v>7</v>
      </c>
      <c r="D94" s="460" t="str" cm="1">
        <f t="array" ref="D94">LOOKUP(1,1/(E94=DSSP!$E$2:$E$823),DSSP!$A$2:$A$823)</f>
        <v>325</v>
      </c>
      <c r="E94" s="115" t="s">
        <v>509</v>
      </c>
      <c r="F94" s="430" t="str">
        <f>IFERROR(VLOOKUP(E94,DSSP!$E$2:$F$761,2,0),"")</f>
        <v>Lemon Grass 100 gr</v>
      </c>
      <c r="G94" s="120" t="str">
        <f t="shared" si="26"/>
        <v>100 gr</v>
      </c>
      <c r="H94" s="16">
        <v>2</v>
      </c>
      <c r="I94" s="447">
        <f t="shared" si="27"/>
        <v>20</v>
      </c>
      <c r="J94" s="16"/>
      <c r="K94" s="351">
        <f t="shared" si="28"/>
        <v>2</v>
      </c>
      <c r="L94" s="350">
        <f t="shared" si="29"/>
        <v>20</v>
      </c>
    </row>
    <row r="95" spans="1:12" hidden="1">
      <c r="A95" s="150"/>
      <c r="B95" s="16"/>
      <c r="C95" s="16" t="s">
        <v>7</v>
      </c>
      <c r="D95" s="460" t="str" cm="1">
        <f t="array" ref="D95">LOOKUP(1,1/(E95=DSSP!$E$2:$E$823),DSSP!$A$2:$A$823)</f>
        <v>221</v>
      </c>
      <c r="E95" s="115" t="s">
        <v>290</v>
      </c>
      <c r="F95" s="430" t="str">
        <f>IFERROR(VLOOKUP(E95,DSSP!$E$2:$F$761,2,0),"")</f>
        <v>Perilla Leaf 100 gr</v>
      </c>
      <c r="G95" s="120" t="str">
        <f t="shared" si="26"/>
        <v>100 gr</v>
      </c>
      <c r="H95" s="16">
        <v>0.3</v>
      </c>
      <c r="I95" s="447">
        <f t="shared" si="27"/>
        <v>3</v>
      </c>
      <c r="J95" s="16"/>
      <c r="K95" s="351">
        <f t="shared" si="28"/>
        <v>0.3</v>
      </c>
      <c r="L95" s="350">
        <f t="shared" si="29"/>
        <v>3</v>
      </c>
    </row>
    <row r="96" spans="1:12" hidden="1">
      <c r="A96" s="150"/>
      <c r="B96" s="16"/>
      <c r="C96" s="16" t="s">
        <v>7</v>
      </c>
      <c r="D96" s="460" t="str" cm="1">
        <f t="array" ref="D96">LOOKUP(1,1/(E96=DSSP!$E$2:$E$823),DSSP!$A$2:$A$823)</f>
        <v>966</v>
      </c>
      <c r="E96" s="115" t="s">
        <v>3618</v>
      </c>
      <c r="F96" s="430" t="str">
        <f>IFERROR(VLOOKUP(E96,DSSP!$E$2:$F$761,2,0),"")</f>
        <v>Green pepper 100 gr</v>
      </c>
      <c r="G96" s="120" t="str">
        <f t="shared" si="26"/>
        <v>100 gr</v>
      </c>
      <c r="H96" s="16">
        <v>0.3</v>
      </c>
      <c r="I96" s="447">
        <f t="shared" si="27"/>
        <v>3</v>
      </c>
      <c r="J96" s="16"/>
      <c r="K96" s="351">
        <f t="shared" si="28"/>
        <v>0.3</v>
      </c>
      <c r="L96" s="350">
        <f t="shared" si="29"/>
        <v>3</v>
      </c>
    </row>
    <row r="97" spans="1:12" hidden="1">
      <c r="A97" s="150"/>
      <c r="B97" s="16"/>
      <c r="C97" s="16" t="s">
        <v>0</v>
      </c>
      <c r="D97" s="460" t="str" cm="1">
        <f t="array" ref="D97">LOOKUP(1,1/(E97=DSSP!$E$2:$E$823),DSSP!$A$2:$A$823)</f>
        <v>321</v>
      </c>
      <c r="E97" s="430" t="s">
        <v>468</v>
      </c>
      <c r="F97" s="430" t="str">
        <f>IFERROR(VLOOKUP(E97,DSSP!$E$2:$F$761,2,0),"")</f>
        <v>Galadium 200 gr</v>
      </c>
      <c r="G97" s="120" t="str">
        <f t="shared" ref="G97:G126" si="30">RIGHT(E97,6)</f>
        <v>200 gr</v>
      </c>
      <c r="H97" s="16">
        <v>0.6</v>
      </c>
      <c r="I97" s="447">
        <f t="shared" ref="I97:I126" si="31">IFERROR(IF(RIGHT(G97,4)="1 kg",(H97/1),H97*1000/LEFT(G97,3)),"")</f>
        <v>3</v>
      </c>
      <c r="J97" s="16"/>
      <c r="K97" s="351">
        <f t="shared" ref="K97:K126" si="32">IFERROR((I97*LEFT(G97,3))/1000,"")</f>
        <v>0.6</v>
      </c>
      <c r="L97" s="350">
        <f t="shared" ref="L97:L126" si="33">IFERROR(IF(RIGHT(G97,4)="1 kg",(H97/1),H97*1000/LEFT(G97,3)),"")</f>
        <v>3</v>
      </c>
    </row>
    <row r="98" spans="1:12" hidden="1">
      <c r="A98" s="150"/>
      <c r="B98" s="16"/>
      <c r="C98" s="16" t="s">
        <v>0</v>
      </c>
      <c r="D98" s="460" t="str" cm="1">
        <f t="array" ref="D98">LOOKUP(1,1/(E98=DSSP!$E$2:$E$823),DSSP!$A$2:$A$823)</f>
        <v>341</v>
      </c>
      <c r="E98" s="430" t="s">
        <v>583</v>
      </c>
      <c r="F98" s="430" t="str">
        <f>IFERROR(VLOOKUP(E98,DSSP!$E$2:$F$761,2,0),"")</f>
        <v>Banana Flower weight</v>
      </c>
      <c r="G98" s="120" t="str">
        <f t="shared" si="30"/>
        <v>weight</v>
      </c>
      <c r="H98" s="16">
        <v>1.6</v>
      </c>
      <c r="I98" s="447" t="str">
        <f t="shared" si="31"/>
        <v/>
      </c>
      <c r="J98" s="16"/>
      <c r="K98" s="351" t="str">
        <f t="shared" si="32"/>
        <v/>
      </c>
      <c r="L98" s="350" t="str">
        <f t="shared" si="33"/>
        <v/>
      </c>
    </row>
    <row r="99" spans="1:12" hidden="1">
      <c r="A99" s="150"/>
      <c r="B99" s="16"/>
      <c r="C99" s="16" t="s">
        <v>0</v>
      </c>
      <c r="D99" s="460" t="str" cm="1">
        <f t="array" ref="D99">LOOKUP(1,1/(E99=DSSP!$E$2:$E$823),DSSP!$A$2:$A$823)</f>
        <v>311</v>
      </c>
      <c r="E99" s="430" t="s">
        <v>444</v>
      </c>
      <c r="F99" s="430" t="str">
        <f>IFERROR(VLOOKUP(E99,DSSP!$E$2:$F$761,2,0),"")</f>
        <v>Baby Corn 100 gr</v>
      </c>
      <c r="G99" s="120" t="str">
        <f t="shared" si="30"/>
        <v>100 gr</v>
      </c>
      <c r="H99" s="16">
        <v>2</v>
      </c>
      <c r="I99" s="447">
        <f t="shared" si="31"/>
        <v>20</v>
      </c>
      <c r="J99" s="16"/>
      <c r="K99" s="351">
        <f t="shared" si="32"/>
        <v>2</v>
      </c>
      <c r="L99" s="350">
        <f t="shared" si="33"/>
        <v>20</v>
      </c>
    </row>
    <row r="100" spans="1:12" hidden="1">
      <c r="A100" s="150"/>
      <c r="B100" s="16"/>
      <c r="C100" s="16" t="s">
        <v>0</v>
      </c>
      <c r="D100" s="460" t="str" cm="1">
        <f t="array" ref="D100">LOOKUP(1,1/(E100=DSSP!$E$2:$E$823),DSSP!$A$2:$A$823)</f>
        <v>291</v>
      </c>
      <c r="E100" s="424" t="s">
        <v>426</v>
      </c>
      <c r="F100" s="430" t="str">
        <f>IFERROR(VLOOKUP(E100,DSSP!$E$2:$F$761,2,0),"")</f>
        <v>Winter Melon weight</v>
      </c>
      <c r="G100" s="120" t="str">
        <f t="shared" si="30"/>
        <v>weight</v>
      </c>
      <c r="H100" s="16">
        <v>1</v>
      </c>
      <c r="I100" s="447" t="str">
        <f t="shared" si="31"/>
        <v/>
      </c>
      <c r="J100" s="16"/>
      <c r="K100" s="351" t="str">
        <f t="shared" si="32"/>
        <v/>
      </c>
      <c r="L100" s="350" t="str">
        <f t="shared" si="33"/>
        <v/>
      </c>
    </row>
    <row r="101" spans="1:12" hidden="1">
      <c r="A101" s="150"/>
      <c r="B101" s="16"/>
      <c r="C101" s="16" t="s">
        <v>0</v>
      </c>
      <c r="D101" s="460" cm="1">
        <f t="array" ref="D101">LOOKUP(1,1/(E101=DSSP!$E$2:$E$823),DSSP!$A$2:$A$823)</f>
        <v>101</v>
      </c>
      <c r="E101" s="424" t="s">
        <v>37</v>
      </c>
      <c r="F101" s="430" t="str">
        <f>IFERROR(VLOOKUP(E101,DSSP!$E$2:$F$761,2,0),"")</f>
        <v>Green Eggplant 200 gr</v>
      </c>
      <c r="G101" s="120" t="str">
        <f t="shared" si="30"/>
        <v>200 gr</v>
      </c>
      <c r="H101" s="16">
        <v>4</v>
      </c>
      <c r="I101" s="447">
        <f t="shared" si="31"/>
        <v>20</v>
      </c>
      <c r="J101" s="16"/>
      <c r="K101" s="351">
        <f t="shared" si="32"/>
        <v>4</v>
      </c>
      <c r="L101" s="350">
        <f t="shared" si="33"/>
        <v>20</v>
      </c>
    </row>
    <row r="102" spans="1:12" hidden="1">
      <c r="A102" s="150"/>
      <c r="B102" s="16"/>
      <c r="C102" s="16" t="s">
        <v>0</v>
      </c>
      <c r="D102" s="460" t="str" cm="1">
        <f t="array" ref="D102">LOOKUP(1,1/(E102=DSSP!$E$2:$E$823),DSSP!$A$2:$A$823)</f>
        <v>101</v>
      </c>
      <c r="E102" s="424" t="s">
        <v>55</v>
      </c>
      <c r="F102" s="430" t="str">
        <f>IFERROR(VLOOKUP(E102,DSSP!$E$2:$F$761,2,0),"")</f>
        <v>Green Eggplant 500 gr</v>
      </c>
      <c r="G102" s="120" t="str">
        <f t="shared" si="30"/>
        <v>500 gr</v>
      </c>
      <c r="H102" s="16">
        <v>6</v>
      </c>
      <c r="I102" s="447">
        <f t="shared" si="31"/>
        <v>12</v>
      </c>
      <c r="J102" s="16"/>
      <c r="K102" s="351">
        <f t="shared" si="32"/>
        <v>6</v>
      </c>
      <c r="L102" s="350">
        <f t="shared" si="33"/>
        <v>12</v>
      </c>
    </row>
    <row r="103" spans="1:12" hidden="1">
      <c r="A103" s="150"/>
      <c r="B103" s="16"/>
      <c r="C103" s="16" t="s">
        <v>0</v>
      </c>
      <c r="D103" s="460" t="str" cm="1">
        <f t="array" ref="D103">LOOKUP(1,1/(E103=DSSP!$E$2:$E$823),DSSP!$A$2:$A$823)</f>
        <v>143</v>
      </c>
      <c r="E103" s="115" t="s">
        <v>168</v>
      </c>
      <c r="F103" s="430" t="str">
        <f>IFERROR(VLOOKUP(E103,DSSP!$E$2:$F$761,2,0),"")</f>
        <v>Chinese Mustard 300 gr</v>
      </c>
      <c r="G103" s="120" t="str">
        <f t="shared" si="30"/>
        <v>300 gr</v>
      </c>
      <c r="H103" s="16">
        <v>1.2</v>
      </c>
      <c r="I103" s="447">
        <f t="shared" si="31"/>
        <v>4</v>
      </c>
      <c r="J103" s="16"/>
      <c r="K103" s="351">
        <f t="shared" si="32"/>
        <v>1.2</v>
      </c>
      <c r="L103" s="350">
        <f t="shared" si="33"/>
        <v>4</v>
      </c>
    </row>
    <row r="104" spans="1:12" hidden="1">
      <c r="A104" s="150"/>
      <c r="B104" s="16"/>
      <c r="C104" s="16" t="s">
        <v>0</v>
      </c>
      <c r="D104" s="460" t="str" cm="1">
        <f t="array" ref="D104">LOOKUP(1,1/(E104=DSSP!$E$2:$E$823),DSSP!$A$2:$A$823)</f>
        <v>141</v>
      </c>
      <c r="E104" s="115" t="s">
        <v>147</v>
      </c>
      <c r="F104" s="430" t="str">
        <f>IFERROR(VLOOKUP(E104,DSSP!$E$2:$F$761,2,0),"")</f>
        <v>Celery Cabbage 250 gr</v>
      </c>
      <c r="G104" s="120" t="str">
        <f t="shared" si="30"/>
        <v>250 gr</v>
      </c>
      <c r="H104" s="16">
        <v>1</v>
      </c>
      <c r="I104" s="447">
        <f t="shared" si="31"/>
        <v>4</v>
      </c>
      <c r="J104" s="16"/>
      <c r="K104" s="351">
        <f t="shared" si="32"/>
        <v>1</v>
      </c>
      <c r="L104" s="350">
        <f t="shared" si="33"/>
        <v>4</v>
      </c>
    </row>
    <row r="105" spans="1:12" hidden="1">
      <c r="A105" s="150"/>
      <c r="B105" s="16"/>
      <c r="C105" s="16" t="s">
        <v>0</v>
      </c>
      <c r="D105" s="460" t="str" cm="1">
        <f t="array" ref="D105">LOOKUP(1,1/(E105=DSSP!$E$2:$E$823),DSSP!$A$2:$A$823)</f>
        <v>144</v>
      </c>
      <c r="E105" s="115" t="s">
        <v>179</v>
      </c>
      <c r="F105" s="430" t="str">
        <f>IFERROR(VLOOKUP(E105,DSSP!$E$2:$F$761,2,0),"")</f>
        <v>Chinese Kale 250 gr</v>
      </c>
      <c r="G105" s="120" t="str">
        <f t="shared" si="30"/>
        <v>250 gr</v>
      </c>
      <c r="H105" s="16">
        <v>5</v>
      </c>
      <c r="I105" s="447">
        <f t="shared" si="31"/>
        <v>20</v>
      </c>
      <c r="J105" s="16"/>
      <c r="K105" s="351">
        <f t="shared" si="32"/>
        <v>5</v>
      </c>
      <c r="L105" s="350">
        <f t="shared" si="33"/>
        <v>20</v>
      </c>
    </row>
    <row r="106" spans="1:12" hidden="1">
      <c r="A106" s="150"/>
      <c r="B106" s="16"/>
      <c r="C106" s="16" t="s">
        <v>0</v>
      </c>
      <c r="D106" s="460" t="str" cm="1">
        <f t="array" ref="D106">LOOKUP(1,1/(E106=DSSP!$E$2:$E$823),DSSP!$A$2:$A$823)</f>
        <v>142</v>
      </c>
      <c r="E106" s="115" t="s">
        <v>158</v>
      </c>
      <c r="F106" s="430" t="str">
        <f>IFERROR(VLOOKUP(E106,DSSP!$E$2:$F$761,2,0),"")</f>
        <v>Bok Choi 250 gr</v>
      </c>
      <c r="G106" s="120" t="str">
        <f t="shared" si="30"/>
        <v>250 gr</v>
      </c>
      <c r="H106" s="16">
        <v>8.75</v>
      </c>
      <c r="I106" s="447">
        <f t="shared" si="31"/>
        <v>35</v>
      </c>
      <c r="J106" s="16"/>
      <c r="K106" s="351">
        <f t="shared" si="32"/>
        <v>8.75</v>
      </c>
      <c r="L106" s="350">
        <f t="shared" si="33"/>
        <v>35</v>
      </c>
    </row>
    <row r="107" spans="1:12" hidden="1">
      <c r="A107" s="150"/>
      <c r="B107" s="16"/>
      <c r="C107" s="16" t="s">
        <v>0</v>
      </c>
      <c r="D107" s="460" t="str" cm="1">
        <f t="array" ref="D107">LOOKUP(1,1/(E107=DSSP!$E$2:$E$823),DSSP!$A$2:$A$823)</f>
        <v>232</v>
      </c>
      <c r="E107" s="115" t="s">
        <v>308</v>
      </c>
      <c r="F107" s="430" t="str">
        <f>IFERROR(VLOOKUP(E107,DSSP!$E$2:$F$761,2,0),"")</f>
        <v>Chinese Cellery 100 gr</v>
      </c>
      <c r="G107" s="120" t="str">
        <f t="shared" si="30"/>
        <v>100 gr</v>
      </c>
      <c r="H107" s="16">
        <v>1</v>
      </c>
      <c r="I107" s="447">
        <f t="shared" si="31"/>
        <v>10</v>
      </c>
      <c r="J107" s="16"/>
      <c r="K107" s="351">
        <f t="shared" si="32"/>
        <v>1</v>
      </c>
      <c r="L107" s="350">
        <f t="shared" si="33"/>
        <v>10</v>
      </c>
    </row>
    <row r="108" spans="1:12" hidden="1">
      <c r="A108" s="150"/>
      <c r="B108" s="16"/>
      <c r="C108" s="16" t="s">
        <v>0</v>
      </c>
      <c r="D108" s="460" t="str" cm="1">
        <f t="array" ref="D108">LOOKUP(1,1/(E108=DSSP!$E$2:$E$823),DSSP!$A$2:$A$823)</f>
        <v>930</v>
      </c>
      <c r="E108" s="115" t="s">
        <v>3345</v>
      </c>
      <c r="F108" s="430" t="str">
        <f>IFERROR(VLOOKUP(E108,DSSP!$E$2:$F$761,2,0),"")</f>
        <v>Siamese Banana weight</v>
      </c>
      <c r="G108" s="120" t="str">
        <f t="shared" si="30"/>
        <v>weight</v>
      </c>
      <c r="H108" s="16">
        <v>6</v>
      </c>
      <c r="I108" s="447" t="str">
        <f t="shared" si="31"/>
        <v/>
      </c>
      <c r="J108" s="16"/>
      <c r="K108" s="351" t="str">
        <f t="shared" si="32"/>
        <v/>
      </c>
      <c r="L108" s="350" t="str">
        <f t="shared" si="33"/>
        <v/>
      </c>
    </row>
    <row r="109" spans="1:12" hidden="1">
      <c r="A109" s="150"/>
      <c r="B109" s="16"/>
      <c r="C109" s="16" t="s">
        <v>0</v>
      </c>
      <c r="D109" s="460" t="str" cm="1">
        <f t="array" ref="D109">LOOKUP(1,1/(E109=DSSP!$E$2:$E$823),DSSP!$A$2:$A$823)</f>
        <v>946</v>
      </c>
      <c r="E109" s="115" t="s">
        <v>3461</v>
      </c>
      <c r="F109" s="430" t="str">
        <f>IFERROR(VLOOKUP(E109,DSSP!$E$2:$F$761,2,0),"")</f>
        <v>Young Ambarella 500 gr</v>
      </c>
      <c r="G109" s="120" t="str">
        <f t="shared" si="30"/>
        <v>500 gr</v>
      </c>
      <c r="H109" s="16">
        <v>1</v>
      </c>
      <c r="I109" s="447">
        <f t="shared" si="31"/>
        <v>2</v>
      </c>
      <c r="J109" s="16"/>
      <c r="K109" s="351">
        <f t="shared" si="32"/>
        <v>1</v>
      </c>
      <c r="L109" s="350">
        <f t="shared" si="33"/>
        <v>2</v>
      </c>
    </row>
    <row r="110" spans="1:12" hidden="1">
      <c r="A110" s="150"/>
      <c r="B110" s="16"/>
      <c r="C110" s="16" t="s">
        <v>0</v>
      </c>
      <c r="D110" s="460" t="str" cm="1">
        <f t="array" ref="D110">LOOKUP(1,1/(E110=DSSP!$E$2:$E$823),DSSP!$A$2:$A$823)</f>
        <v>713</v>
      </c>
      <c r="E110" s="115" t="s">
        <v>1578</v>
      </c>
      <c r="F110" s="430" t="str">
        <f>IFERROR(VLOOKUP(E110,DSSP!$E$2:$F$761,2,0),"")</f>
        <v>Shallot 200 gr</v>
      </c>
      <c r="G110" s="120" t="str">
        <f t="shared" si="30"/>
        <v>200 gr</v>
      </c>
      <c r="H110" s="16">
        <v>1.2</v>
      </c>
      <c r="I110" s="447">
        <f t="shared" si="31"/>
        <v>6</v>
      </c>
      <c r="J110" s="16"/>
      <c r="K110" s="351">
        <f t="shared" si="32"/>
        <v>1.2</v>
      </c>
      <c r="L110" s="350">
        <f t="shared" si="33"/>
        <v>6</v>
      </c>
    </row>
    <row r="111" spans="1:12" hidden="1">
      <c r="A111" s="150"/>
      <c r="B111" s="16"/>
      <c r="C111" s="16" t="s">
        <v>0</v>
      </c>
      <c r="D111" s="460" t="str" cm="1">
        <f t="array" ref="D111">LOOKUP(1,1/(E111=DSSP!$E$2:$E$823),DSSP!$A$2:$A$823)</f>
        <v>717</v>
      </c>
      <c r="E111" s="115" t="s">
        <v>1606</v>
      </c>
      <c r="F111" s="430" t="str">
        <f>IFERROR(VLOOKUP(E111,DSSP!$E$2:$F$761,2,0),"")</f>
        <v>Galangal 100 gr</v>
      </c>
      <c r="G111" s="120" t="str">
        <f t="shared" si="30"/>
        <v>100 gr</v>
      </c>
      <c r="H111" s="16">
        <v>1.5</v>
      </c>
      <c r="I111" s="447">
        <f t="shared" si="31"/>
        <v>15</v>
      </c>
      <c r="J111" s="16"/>
      <c r="K111" s="351">
        <f t="shared" si="32"/>
        <v>1.5</v>
      </c>
      <c r="L111" s="350">
        <f t="shared" si="33"/>
        <v>15</v>
      </c>
    </row>
    <row r="112" spans="1:12" hidden="1">
      <c r="A112" s="150"/>
      <c r="B112" s="16"/>
      <c r="C112" s="16" t="s">
        <v>0</v>
      </c>
      <c r="D112" s="460" t="str" cm="1">
        <f t="array" ref="D112">LOOKUP(1,1/(E112=DSSP!$E$2:$E$823),DSSP!$A$2:$A$823)</f>
        <v>717</v>
      </c>
      <c r="E112" s="115" t="s">
        <v>1614</v>
      </c>
      <c r="F112" s="430" t="str">
        <f>IFERROR(VLOOKUP(E112,DSSP!$E$2:$F$761,2,0),"")</f>
        <v>Galangal 200 gr</v>
      </c>
      <c r="G112" s="120" t="str">
        <f t="shared" si="30"/>
        <v>200 gr</v>
      </c>
      <c r="H112" s="16">
        <v>4</v>
      </c>
      <c r="I112" s="447">
        <f t="shared" si="31"/>
        <v>20</v>
      </c>
      <c r="J112" s="16"/>
      <c r="K112" s="351">
        <f t="shared" si="32"/>
        <v>4</v>
      </c>
      <c r="L112" s="350">
        <f t="shared" si="33"/>
        <v>20</v>
      </c>
    </row>
    <row r="113" spans="1:12" hidden="1">
      <c r="A113" s="150"/>
      <c r="B113" s="16"/>
      <c r="C113" s="16" t="s">
        <v>0</v>
      </c>
      <c r="D113" s="460" t="str" cm="1">
        <f t="array" ref="D113">LOOKUP(1,1/(E113=DSSP!$E$2:$E$823),DSSP!$A$2:$A$823)</f>
        <v>711</v>
      </c>
      <c r="E113" s="115" t="s">
        <v>1540</v>
      </c>
      <c r="F113" s="430" t="str">
        <f>IFERROR(VLOOKUP(E113,DSSP!$E$2:$F$761,2,0),"")</f>
        <v>Yam bean weight</v>
      </c>
      <c r="G113" s="120" t="str">
        <f t="shared" si="30"/>
        <v>weight</v>
      </c>
      <c r="H113" s="16">
        <v>1</v>
      </c>
      <c r="I113" s="447" t="str">
        <f t="shared" si="31"/>
        <v/>
      </c>
      <c r="J113" s="16"/>
      <c r="K113" s="351" t="str">
        <f t="shared" si="32"/>
        <v/>
      </c>
      <c r="L113" s="350" t="str">
        <f t="shared" si="33"/>
        <v/>
      </c>
    </row>
    <row r="114" spans="1:12" hidden="1">
      <c r="A114" s="150"/>
      <c r="B114" s="16"/>
      <c r="C114" s="16" t="s">
        <v>0</v>
      </c>
      <c r="D114" s="460" t="str" cm="1">
        <f t="array" ref="D114">LOOKUP(1,1/(E114=DSSP!$E$2:$E$823),DSSP!$A$2:$A$823)</f>
        <v>323</v>
      </c>
      <c r="E114" s="115" t="s">
        <v>491</v>
      </c>
      <c r="F114" s="430" t="str">
        <f>IFERROR(VLOOKUP(E114,DSSP!$E$2:$F$761,2,0),"")</f>
        <v>Fish Herb 100 gr</v>
      </c>
      <c r="G114" s="120" t="str">
        <f t="shared" si="30"/>
        <v>100 gr</v>
      </c>
      <c r="H114" s="16">
        <v>0.6</v>
      </c>
      <c r="I114" s="447">
        <f t="shared" si="31"/>
        <v>6</v>
      </c>
      <c r="J114" s="16"/>
      <c r="K114" s="351">
        <f t="shared" si="32"/>
        <v>0.6</v>
      </c>
      <c r="L114" s="350">
        <f t="shared" si="33"/>
        <v>6</v>
      </c>
    </row>
    <row r="115" spans="1:12" hidden="1">
      <c r="A115" s="150"/>
      <c r="B115" s="16"/>
      <c r="C115" s="16" t="s">
        <v>0</v>
      </c>
      <c r="D115" s="460" t="str" cm="1">
        <f t="array" ref="D115">LOOKUP(1,1/(E115=DSSP!$E$2:$E$823),DSSP!$A$2:$A$823)</f>
        <v>261</v>
      </c>
      <c r="E115" s="115" t="s">
        <v>370</v>
      </c>
      <c r="F115" s="430" t="str">
        <f>IFERROR(VLOOKUP(E115,DSSP!$E$2:$F$761,2,0),"")</f>
        <v>Yardlong Bean 300 gr</v>
      </c>
      <c r="G115" s="120" t="str">
        <f t="shared" si="30"/>
        <v>300 gr</v>
      </c>
      <c r="H115" s="16">
        <v>6</v>
      </c>
      <c r="I115" s="447">
        <f t="shared" si="31"/>
        <v>20</v>
      </c>
      <c r="J115" s="16"/>
      <c r="K115" s="351">
        <f t="shared" si="32"/>
        <v>6</v>
      </c>
      <c r="L115" s="350">
        <f t="shared" si="33"/>
        <v>20</v>
      </c>
    </row>
    <row r="116" spans="1:12" hidden="1">
      <c r="A116" s="150"/>
      <c r="B116" s="16"/>
      <c r="C116" s="16" t="s">
        <v>0</v>
      </c>
      <c r="D116" s="460" cm="1">
        <f t="array" ref="D116">LOOKUP(1,1/(E116=DSSP!$E$2:$E$823),DSSP!$A$2:$A$823)</f>
        <v>932</v>
      </c>
      <c r="E116" s="115" t="s">
        <v>3368</v>
      </c>
      <c r="F116" s="430" t="str">
        <f>IFERROR(VLOOKUP(E116,DSSP!$E$2:$F$761,2,0),"")</f>
        <v>Siam coconut 500 gr</v>
      </c>
      <c r="G116" s="120" t="str">
        <f t="shared" si="30"/>
        <v>500 gr</v>
      </c>
      <c r="H116" s="16">
        <v>5</v>
      </c>
      <c r="I116" s="447">
        <f t="shared" si="31"/>
        <v>10</v>
      </c>
      <c r="J116" s="16"/>
      <c r="K116" s="351">
        <f t="shared" si="32"/>
        <v>5</v>
      </c>
      <c r="L116" s="350">
        <f t="shared" si="33"/>
        <v>10</v>
      </c>
    </row>
    <row r="117" spans="1:12" hidden="1">
      <c r="A117" s="150"/>
      <c r="B117" s="16"/>
      <c r="C117" s="16" t="s">
        <v>0</v>
      </c>
      <c r="D117" s="460" t="str" cm="1">
        <f t="array" ref="D117">LOOKUP(1,1/(E117=DSSP!$E$2:$E$823),DSSP!$A$2:$A$823)</f>
        <v>181</v>
      </c>
      <c r="E117" s="115" t="s">
        <v>236</v>
      </c>
      <c r="F117" s="430" t="str">
        <f>IFERROR(VLOOKUP(E117,DSSP!$E$2:$F$761,2,0),"")</f>
        <v>Welsh Onion 100 gr</v>
      </c>
      <c r="G117" s="120" t="str">
        <f t="shared" si="30"/>
        <v>100 gr</v>
      </c>
      <c r="H117" s="16">
        <v>4</v>
      </c>
      <c r="I117" s="447">
        <f t="shared" si="31"/>
        <v>40</v>
      </c>
      <c r="J117" s="16"/>
      <c r="K117" s="351">
        <f t="shared" si="32"/>
        <v>4</v>
      </c>
      <c r="L117" s="350">
        <f t="shared" si="33"/>
        <v>40</v>
      </c>
    </row>
    <row r="118" spans="1:12" hidden="1">
      <c r="A118" s="150"/>
      <c r="B118" s="16"/>
      <c r="C118" s="16" t="s">
        <v>0</v>
      </c>
      <c r="D118" s="460" t="str" cm="1">
        <f t="array" ref="D118">LOOKUP(1,1/(E118=DSSP!$E$2:$E$823),DSSP!$A$2:$A$823)</f>
        <v>181</v>
      </c>
      <c r="E118" s="115" t="s">
        <v>244</v>
      </c>
      <c r="F118" s="430" t="str">
        <f>IFERROR(VLOOKUP(E118,DSSP!$E$2:$F$761,2,0),"")</f>
        <v>Welsh Onion 200 gr</v>
      </c>
      <c r="G118" s="120" t="str">
        <f t="shared" si="30"/>
        <v>200 gr</v>
      </c>
      <c r="H118" s="16">
        <v>9</v>
      </c>
      <c r="I118" s="447">
        <f t="shared" si="31"/>
        <v>45</v>
      </c>
      <c r="J118" s="16"/>
      <c r="K118" s="351">
        <f t="shared" si="32"/>
        <v>9</v>
      </c>
      <c r="L118" s="350">
        <f t="shared" si="33"/>
        <v>45</v>
      </c>
    </row>
    <row r="119" spans="1:12" hidden="1">
      <c r="A119" s="150"/>
      <c r="B119" s="16"/>
      <c r="C119" s="16" t="s">
        <v>0</v>
      </c>
      <c r="D119" s="460" t="str" cm="1">
        <f t="array" ref="D119">LOOKUP(1,1/(E119=DSSP!$E$2:$E$823),DSSP!$A$2:$A$823)</f>
        <v>201</v>
      </c>
      <c r="E119" s="115" t="s">
        <v>260</v>
      </c>
      <c r="F119" s="430" t="str">
        <f>IFERROR(VLOOKUP(E119,DSSP!$E$2:$F$761,2,0),"")</f>
        <v>Guichai Leaf 100 gr</v>
      </c>
      <c r="G119" s="120" t="str">
        <f t="shared" si="30"/>
        <v>100 gr</v>
      </c>
      <c r="H119" s="16">
        <v>1</v>
      </c>
      <c r="I119" s="447">
        <f t="shared" si="31"/>
        <v>10</v>
      </c>
      <c r="J119" s="16"/>
      <c r="K119" s="351">
        <f t="shared" si="32"/>
        <v>1</v>
      </c>
      <c r="L119" s="350">
        <f t="shared" si="33"/>
        <v>10</v>
      </c>
    </row>
    <row r="120" spans="1:12" hidden="1">
      <c r="A120" s="150"/>
      <c r="B120" s="16"/>
      <c r="C120" s="16" t="s">
        <v>0</v>
      </c>
      <c r="D120" s="460" t="str" cm="1">
        <f t="array" ref="D120">LOOKUP(1,1/(E120=DSSP!$E$2:$E$823),DSSP!$A$2:$A$823)</f>
        <v>201</v>
      </c>
      <c r="E120" s="115" t="s">
        <v>267</v>
      </c>
      <c r="F120" s="430" t="str">
        <f>IFERROR(VLOOKUP(E120,DSSP!$E$2:$F$761,2,0),"")</f>
        <v>Guichai Leaf 200 gr</v>
      </c>
      <c r="G120" s="120" t="str">
        <f t="shared" si="30"/>
        <v>200 gr</v>
      </c>
      <c r="H120" s="16">
        <v>3</v>
      </c>
      <c r="I120" s="447">
        <f t="shared" si="31"/>
        <v>15</v>
      </c>
      <c r="J120" s="16"/>
      <c r="K120" s="351">
        <f t="shared" si="32"/>
        <v>3</v>
      </c>
      <c r="L120" s="350">
        <f t="shared" si="33"/>
        <v>15</v>
      </c>
    </row>
    <row r="121" spans="1:12" hidden="1">
      <c r="A121" s="150"/>
      <c r="B121" s="16"/>
      <c r="C121" s="16" t="s">
        <v>0</v>
      </c>
      <c r="D121" s="460" t="str" cm="1">
        <f t="array" ref="D121">LOOKUP(1,1/(E121=DSSP!$E$2:$E$823),DSSP!$A$2:$A$823)</f>
        <v>172</v>
      </c>
      <c r="E121" s="115" t="s">
        <v>227</v>
      </c>
      <c r="F121" s="430" t="str">
        <f>IFERROR(VLOOKUP(E121,DSSP!$E$2:$F$761,2,0),"")</f>
        <v>Holy Basil Leaf 100 gr</v>
      </c>
      <c r="G121" s="120" t="str">
        <f t="shared" si="30"/>
        <v>100 gr</v>
      </c>
      <c r="H121" s="16">
        <v>5.5</v>
      </c>
      <c r="I121" s="447">
        <f t="shared" si="31"/>
        <v>55</v>
      </c>
      <c r="J121" s="16"/>
      <c r="K121" s="351">
        <f t="shared" si="32"/>
        <v>5.5</v>
      </c>
      <c r="L121" s="350">
        <f t="shared" si="33"/>
        <v>55</v>
      </c>
    </row>
    <row r="122" spans="1:12" hidden="1">
      <c r="A122" s="150"/>
      <c r="B122" s="16"/>
      <c r="C122" s="16" t="s">
        <v>0</v>
      </c>
      <c r="D122" s="460" t="str" cm="1">
        <f t="array" ref="D122">LOOKUP(1,1/(E122=DSSP!$E$2:$E$823),DSSP!$A$2:$A$823)</f>
        <v>978</v>
      </c>
      <c r="E122" s="115" t="s">
        <v>3721</v>
      </c>
      <c r="F122" s="430" t="str">
        <f>IFERROR(VLOOKUP(E122,DSSP!$E$2:$F$761,2,0),"")</f>
        <v>Small Purple Batata 500 gr</v>
      </c>
      <c r="G122" s="120" t="str">
        <f t="shared" si="30"/>
        <v>500 gr</v>
      </c>
      <c r="H122" s="16">
        <v>1</v>
      </c>
      <c r="I122" s="447">
        <f t="shared" si="31"/>
        <v>2</v>
      </c>
      <c r="J122" s="16"/>
      <c r="K122" s="351">
        <f t="shared" si="32"/>
        <v>1</v>
      </c>
      <c r="L122" s="350">
        <f t="shared" si="33"/>
        <v>2</v>
      </c>
    </row>
    <row r="123" spans="1:12" hidden="1">
      <c r="A123" s="150"/>
      <c r="B123" s="16"/>
      <c r="C123" s="16" t="s">
        <v>0</v>
      </c>
      <c r="D123" s="460" t="str" cm="1">
        <f t="array" ref="D123">LOOKUP(1,1/(E123=DSSP!$E$2:$E$823),DSSP!$A$2:$A$823)</f>
        <v>964</v>
      </c>
      <c r="E123" s="115" t="s">
        <v>3609</v>
      </c>
      <c r="F123" s="430" t="str">
        <f>IFERROR(VLOOKUP(E123,DSSP!$E$2:$F$761,2,0),"")</f>
        <v>Vegetarian crispy fried rice 200 gr</v>
      </c>
      <c r="G123" s="120" t="str">
        <f t="shared" si="30"/>
        <v>200 gr</v>
      </c>
      <c r="H123" s="16">
        <v>2</v>
      </c>
      <c r="I123" s="447">
        <f t="shared" si="31"/>
        <v>10</v>
      </c>
      <c r="J123" s="16"/>
      <c r="K123" s="351">
        <f t="shared" si="32"/>
        <v>2</v>
      </c>
      <c r="L123" s="350">
        <f t="shared" si="33"/>
        <v>10</v>
      </c>
    </row>
    <row r="124" spans="1:12" hidden="1">
      <c r="A124" s="150"/>
      <c r="B124" s="16"/>
      <c r="C124" s="16" t="s">
        <v>0</v>
      </c>
      <c r="D124" s="460" t="str" cm="1">
        <f t="array" ref="D124">LOOKUP(1,1/(E124=DSSP!$E$2:$E$823),DSSP!$A$2:$A$823)</f>
        <v>977</v>
      </c>
      <c r="E124" s="115" t="s">
        <v>3713</v>
      </c>
      <c r="F124" s="430" t="str">
        <f>IFERROR(VLOOKUP(E124,DSSP!$E$2:$F$761,2,0),"")</f>
        <v>Small White Batata 500 gr</v>
      </c>
      <c r="G124" s="120" t="str">
        <f t="shared" si="30"/>
        <v>500 gr</v>
      </c>
      <c r="H124" s="16">
        <v>1</v>
      </c>
      <c r="I124" s="447">
        <f t="shared" si="31"/>
        <v>2</v>
      </c>
      <c r="J124" s="16"/>
      <c r="K124" s="351">
        <f t="shared" si="32"/>
        <v>1</v>
      </c>
      <c r="L124" s="350">
        <f t="shared" si="33"/>
        <v>2</v>
      </c>
    </row>
    <row r="125" spans="1:12" hidden="1">
      <c r="A125" s="150"/>
      <c r="B125" s="16"/>
      <c r="C125" s="16" t="s">
        <v>0</v>
      </c>
      <c r="D125" s="460" t="str" cm="1">
        <f t="array" ref="D125">LOOKUP(1,1/(E125=DSSP!$E$2:$E$823),DSSP!$A$2:$A$823)</f>
        <v>721</v>
      </c>
      <c r="E125" s="115" t="s">
        <v>1657</v>
      </c>
      <c r="F125" s="430" t="str">
        <f>IFERROR(VLOOKUP(E125,DSSP!$E$2:$F$761,2,0),"")</f>
        <v>Purple Yam weight</v>
      </c>
      <c r="G125" s="120" t="str">
        <f t="shared" si="30"/>
        <v>weight</v>
      </c>
      <c r="H125" s="16">
        <v>3</v>
      </c>
      <c r="I125" s="447" t="str">
        <f t="shared" si="31"/>
        <v/>
      </c>
      <c r="J125" s="16"/>
      <c r="K125" s="351" t="str">
        <f t="shared" si="32"/>
        <v/>
      </c>
      <c r="L125" s="350" t="str">
        <f t="shared" si="33"/>
        <v/>
      </c>
    </row>
    <row r="126" spans="1:12" hidden="1">
      <c r="A126" s="150"/>
      <c r="B126" s="16"/>
      <c r="C126" s="16" t="s">
        <v>0</v>
      </c>
      <c r="D126" s="460" t="str" cm="1">
        <f t="array" ref="D126">LOOKUP(1,1/(E126=DSSP!$E$2:$E$823),DSSP!$A$2:$A$823)</f>
        <v>351</v>
      </c>
      <c r="E126" s="115" t="s">
        <v>612</v>
      </c>
      <c r="F126" s="430" t="str">
        <f>IFERROR(VLOOKUP(E126,DSSP!$E$2:$F$761,2,0),"")</f>
        <v>Taro Root weight</v>
      </c>
      <c r="G126" s="120" t="str">
        <f t="shared" si="30"/>
        <v>weight</v>
      </c>
      <c r="H126" s="16">
        <v>2.1</v>
      </c>
      <c r="I126" s="447" t="str">
        <f t="shared" si="31"/>
        <v/>
      </c>
      <c r="J126" s="16"/>
      <c r="K126" s="351" t="str">
        <f t="shared" si="32"/>
        <v/>
      </c>
      <c r="L126" s="350" t="str">
        <f t="shared" si="33"/>
        <v/>
      </c>
    </row>
    <row r="127" spans="1:12" hidden="1">
      <c r="A127" s="150"/>
      <c r="B127" s="16"/>
      <c r="C127" s="16" t="s">
        <v>0</v>
      </c>
      <c r="D127" s="460" t="str" cm="1">
        <f t="array" ref="D127">LOOKUP(1,1/(E127=DSSP!$E$2:$E$823),DSSP!$A$2:$A$823)</f>
        <v>969</v>
      </c>
      <c r="E127" s="115" t="s">
        <v>3650</v>
      </c>
      <c r="F127" s="430" t="str">
        <f>IFERROR(VLOOKUP(E127,DSSP!$E$2:$F$761,2,0),"")</f>
        <v>Small Taro 500 gr</v>
      </c>
      <c r="G127" s="120" t="str">
        <f t="shared" ref="G127:G138" si="34">RIGHT(E127,6)</f>
        <v>500 gr</v>
      </c>
      <c r="H127" s="16">
        <v>1</v>
      </c>
      <c r="I127" s="447">
        <f t="shared" ref="I127:I138" si="35">IFERROR(IF(RIGHT(G127,4)="1 kg",(H127/1),H127*1000/LEFT(G127,3)),"")</f>
        <v>2</v>
      </c>
      <c r="J127" s="16"/>
      <c r="K127" s="351">
        <f t="shared" ref="K127:K139" si="36">IFERROR((I127*LEFT(G127,3))/1000,"")</f>
        <v>1</v>
      </c>
      <c r="L127" s="350">
        <f t="shared" ref="L127:L139" si="37">IFERROR(IF(RIGHT(G127,4)="1 kg",(H127/1),H127*1000/LEFT(G127,3)),"")</f>
        <v>2</v>
      </c>
    </row>
    <row r="128" spans="1:12" hidden="1">
      <c r="A128" s="150"/>
      <c r="B128" s="16"/>
      <c r="C128" s="16" t="s">
        <v>0</v>
      </c>
      <c r="D128" s="460" t="str" cm="1">
        <f t="array" ref="D128">LOOKUP(1,1/(E128=DSSP!$E$2:$E$823),DSSP!$A$2:$A$823)</f>
        <v>989</v>
      </c>
      <c r="E128" s="115" t="s">
        <v>3792</v>
      </c>
      <c r="F128" s="430" t="str">
        <f>IFERROR(VLOOKUP(E128,DSSP!$E$2:$F$761,2,0),"")</f>
        <v>Radish Kimchi Box 500 gr</v>
      </c>
      <c r="G128" s="120" t="str">
        <f t="shared" si="34"/>
        <v>500 gr</v>
      </c>
      <c r="H128" s="16">
        <v>5</v>
      </c>
      <c r="I128" s="447">
        <f t="shared" si="35"/>
        <v>10</v>
      </c>
      <c r="J128" s="16"/>
      <c r="K128" s="351">
        <f t="shared" si="36"/>
        <v>5</v>
      </c>
      <c r="L128" s="350">
        <f t="shared" si="37"/>
        <v>10</v>
      </c>
    </row>
    <row r="129" spans="1:12" hidden="1">
      <c r="A129" s="150"/>
      <c r="B129" s="16"/>
      <c r="C129" s="16" t="s">
        <v>0</v>
      </c>
      <c r="D129" s="460" t="str" cm="1">
        <f t="array" ref="D129">LOOKUP(1,1/(E129=DSSP!$E$2:$E$823),DSSP!$A$2:$A$823)</f>
        <v>725</v>
      </c>
      <c r="E129" s="115" t="s">
        <v>1673</v>
      </c>
      <c r="F129" s="430" t="str">
        <f>IFERROR(VLOOKUP(E129,DSSP!$E$2:$F$761,2,0),"")</f>
        <v>Banana leaf 500 gr</v>
      </c>
      <c r="G129" s="120" t="str">
        <f t="shared" si="34"/>
        <v>500 gr</v>
      </c>
      <c r="H129" s="16">
        <v>2.5</v>
      </c>
      <c r="I129" s="447">
        <f t="shared" si="35"/>
        <v>5</v>
      </c>
      <c r="J129" s="16"/>
      <c r="K129" s="351">
        <f t="shared" si="36"/>
        <v>2.5</v>
      </c>
      <c r="L129" s="350">
        <f t="shared" si="37"/>
        <v>5</v>
      </c>
    </row>
    <row r="130" spans="1:12" hidden="1">
      <c r="A130" s="150"/>
      <c r="B130" s="16"/>
      <c r="C130" s="16" t="s">
        <v>0</v>
      </c>
      <c r="D130" s="460" t="str" cm="1">
        <f t="array" ref="D130">LOOKUP(1,1/(E130=DSSP!$E$2:$E$823),DSSP!$A$2:$A$823)</f>
        <v>324</v>
      </c>
      <c r="E130" s="115" t="s">
        <v>500</v>
      </c>
      <c r="F130" s="430" t="str">
        <f>IFERROR(VLOOKUP(E130,DSSP!$E$2:$F$761,2,0),"")</f>
        <v>Cha Plu Leaves 100 gr</v>
      </c>
      <c r="G130" s="120" t="str">
        <f t="shared" si="34"/>
        <v>100 gr</v>
      </c>
      <c r="H130" s="16">
        <v>1</v>
      </c>
      <c r="I130" s="447">
        <f t="shared" si="35"/>
        <v>10</v>
      </c>
      <c r="J130" s="16"/>
      <c r="K130" s="351">
        <f t="shared" si="36"/>
        <v>1</v>
      </c>
      <c r="L130" s="350">
        <f t="shared" si="37"/>
        <v>10</v>
      </c>
    </row>
    <row r="131" spans="1:12" hidden="1">
      <c r="A131" s="150"/>
      <c r="B131" s="16"/>
      <c r="C131" s="16" t="s">
        <v>0</v>
      </c>
      <c r="D131" s="460" t="str" cm="1">
        <f t="array" ref="D131">LOOKUP(1,1/(E131=DSSP!$E$2:$E$823),DSSP!$A$2:$A$823)</f>
        <v>171</v>
      </c>
      <c r="E131" s="115" t="s">
        <v>218</v>
      </c>
      <c r="F131" s="430" t="str">
        <f>IFERROR(VLOOKUP(E131,DSSP!$E$2:$F$761,2,0),"")</f>
        <v>Basil Leaf 100 gr</v>
      </c>
      <c r="G131" s="120" t="str">
        <f t="shared" si="34"/>
        <v>100 gr</v>
      </c>
      <c r="H131" s="16">
        <v>8</v>
      </c>
      <c r="I131" s="447">
        <f t="shared" si="35"/>
        <v>80</v>
      </c>
      <c r="J131" s="16"/>
      <c r="K131" s="351">
        <f t="shared" si="36"/>
        <v>8</v>
      </c>
      <c r="L131" s="350">
        <f t="shared" si="37"/>
        <v>80</v>
      </c>
    </row>
    <row r="132" spans="1:12" hidden="1">
      <c r="A132" s="150"/>
      <c r="B132" s="16"/>
      <c r="C132" s="16" t="s">
        <v>0</v>
      </c>
      <c r="D132" s="460" t="str" cm="1">
        <f t="array" ref="D132">LOOKUP(1,1/(E132=DSSP!$E$2:$E$823),DSSP!$A$2:$A$823)</f>
        <v>814</v>
      </c>
      <c r="E132" s="115" t="s">
        <v>2725</v>
      </c>
      <c r="F132" s="430" t="str">
        <f>IFERROR(VLOOKUP(E132,DSSP!$E$2:$F$761,2,0),"")</f>
        <v>Bamboo Shoot weight</v>
      </c>
      <c r="G132" s="120" t="str">
        <f t="shared" si="34"/>
        <v>weight</v>
      </c>
      <c r="H132" s="16">
        <v>2.4</v>
      </c>
      <c r="I132" s="447" t="str">
        <f t="shared" si="35"/>
        <v/>
      </c>
      <c r="J132" s="16"/>
      <c r="K132" s="351" t="str">
        <f t="shared" si="36"/>
        <v/>
      </c>
      <c r="L132" s="350" t="str">
        <f t="shared" si="37"/>
        <v/>
      </c>
    </row>
    <row r="133" spans="1:12" hidden="1">
      <c r="A133" s="150"/>
      <c r="B133" s="16"/>
      <c r="C133" s="16" t="s">
        <v>0</v>
      </c>
      <c r="D133" s="460" t="str" cm="1">
        <f t="array" ref="D133">LOOKUP(1,1/(E133=DSSP!$E$2:$E$823),DSSP!$A$2:$A$823)</f>
        <v>911</v>
      </c>
      <c r="E133" s="115" t="s">
        <v>3242</v>
      </c>
      <c r="F133" s="430" t="str">
        <f>IFERROR(VLOOKUP(E133,DSSP!$E$2:$F$761,2,0),"")</f>
        <v>Red Jackfruit (tách hạt)  300 gr</v>
      </c>
      <c r="G133" s="120" t="str">
        <f t="shared" si="34"/>
        <v>300 gr</v>
      </c>
      <c r="H133" s="16">
        <v>2.4</v>
      </c>
      <c r="I133" s="447">
        <f t="shared" si="35"/>
        <v>8</v>
      </c>
      <c r="J133" s="16"/>
      <c r="K133" s="351">
        <f t="shared" si="36"/>
        <v>2.4</v>
      </c>
      <c r="L133" s="350">
        <f t="shared" si="37"/>
        <v>8</v>
      </c>
    </row>
    <row r="134" spans="1:12" hidden="1">
      <c r="A134" s="150"/>
      <c r="B134" s="16"/>
      <c r="C134" s="16" t="s">
        <v>0</v>
      </c>
      <c r="D134" s="460" t="str" cm="1">
        <f t="array" ref="D134">LOOKUP(1,1/(E134=DSSP!$E$2:$E$823),DSSP!$A$2:$A$823)</f>
        <v>911</v>
      </c>
      <c r="E134" s="115" t="s">
        <v>3233</v>
      </c>
      <c r="F134" s="430" t="str">
        <f>IFERROR(VLOOKUP(E134,DSSP!$E$2:$F$761,2,0),"")</f>
        <v>Red Jackfruit (xẻ miếng) weight</v>
      </c>
      <c r="G134" s="120" t="str">
        <f t="shared" si="34"/>
        <v>weight</v>
      </c>
      <c r="H134" s="16">
        <v>3</v>
      </c>
      <c r="I134" s="447" t="str">
        <f t="shared" si="35"/>
        <v/>
      </c>
      <c r="J134" s="16"/>
      <c r="K134" s="351" t="str">
        <f t="shared" si="36"/>
        <v/>
      </c>
      <c r="L134" s="350" t="str">
        <f t="shared" si="37"/>
        <v/>
      </c>
    </row>
    <row r="135" spans="1:12" hidden="1">
      <c r="A135" s="150"/>
      <c r="B135" s="16"/>
      <c r="C135" s="16" t="s">
        <v>0</v>
      </c>
      <c r="D135" s="460" t="str" cm="1">
        <f t="array" ref="D135">LOOKUP(1,1/(E135=DSSP!$E$2:$E$823),DSSP!$A$2:$A$823)</f>
        <v>151</v>
      </c>
      <c r="E135" s="115" t="s">
        <v>199</v>
      </c>
      <c r="F135" s="430" t="str">
        <f>IFERROR(VLOOKUP(E135,DSSP!$E$2:$F$761,2,0),"")</f>
        <v>Ceylon Spinach 300 gr</v>
      </c>
      <c r="G135" s="120" t="str">
        <f t="shared" si="34"/>
        <v>300 gr</v>
      </c>
      <c r="H135" s="16">
        <v>1.2</v>
      </c>
      <c r="I135" s="447">
        <f t="shared" si="35"/>
        <v>4</v>
      </c>
      <c r="J135" s="16"/>
      <c r="K135" s="351">
        <f t="shared" si="36"/>
        <v>1.2</v>
      </c>
      <c r="L135" s="350">
        <f t="shared" si="37"/>
        <v>4</v>
      </c>
    </row>
    <row r="136" spans="1:12" hidden="1">
      <c r="A136" s="150"/>
      <c r="B136" s="16"/>
      <c r="C136" s="16" t="s">
        <v>0</v>
      </c>
      <c r="D136" s="460" t="str" cm="1">
        <f t="array" ref="D136">LOOKUP(1,1/(E136=DSSP!$E$2:$E$823),DSSP!$A$2:$A$823)</f>
        <v>271</v>
      </c>
      <c r="E136" s="115" t="s">
        <v>400</v>
      </c>
      <c r="F136" s="430" t="str">
        <f>IFERROR(VLOOKUP(E136,DSSP!$E$2:$F$761,2,0),"")</f>
        <v>Round Luffa weight</v>
      </c>
      <c r="G136" s="120" t="str">
        <f t="shared" si="34"/>
        <v>weight</v>
      </c>
      <c r="H136" s="16">
        <v>1.2</v>
      </c>
      <c r="I136" s="447" t="str">
        <f t="shared" si="35"/>
        <v/>
      </c>
      <c r="J136" s="16"/>
      <c r="K136" s="351" t="str">
        <f t="shared" si="36"/>
        <v/>
      </c>
      <c r="L136" s="350" t="str">
        <f t="shared" si="37"/>
        <v/>
      </c>
    </row>
    <row r="137" spans="1:12" hidden="1">
      <c r="A137" s="150"/>
      <c r="B137" s="16"/>
      <c r="C137" s="16" t="s">
        <v>0</v>
      </c>
      <c r="D137" s="460" t="str" cm="1">
        <f t="array" ref="D137">LOOKUP(1,1/(E137=DSSP!$E$2:$E$823),DSSP!$A$2:$A$823)</f>
        <v>726</v>
      </c>
      <c r="E137" s="115" t="s">
        <v>1681</v>
      </c>
      <c r="F137" s="430" t="str">
        <f>IFERROR(VLOOKUP(E137,DSSP!$E$2:$F$761,2,0),"")</f>
        <v>King Oyster Mushroom 100 gr</v>
      </c>
      <c r="G137" s="120" t="str">
        <f t="shared" si="34"/>
        <v>100 gr</v>
      </c>
      <c r="H137" s="16">
        <v>1</v>
      </c>
      <c r="I137" s="447">
        <f t="shared" si="35"/>
        <v>10</v>
      </c>
      <c r="J137" s="16"/>
      <c r="K137" s="351">
        <f t="shared" si="36"/>
        <v>1</v>
      </c>
      <c r="L137" s="350">
        <f t="shared" si="37"/>
        <v>10</v>
      </c>
    </row>
    <row r="138" spans="1:12" hidden="1">
      <c r="A138" s="150"/>
      <c r="B138" s="16"/>
      <c r="C138" s="16" t="s">
        <v>0</v>
      </c>
      <c r="D138" s="460" t="str" cm="1">
        <f t="array" ref="D138">LOOKUP(1,1/(E138=DSSP!$E$2:$E$823),DSSP!$A$2:$A$823)</f>
        <v>727</v>
      </c>
      <c r="E138" s="115" t="s">
        <v>1690</v>
      </c>
      <c r="F138" s="430" t="str">
        <f>IFERROR(VLOOKUP(E138,DSSP!$E$2:$F$761,2,0),"")</f>
        <v>Enoki Mushroom 200 gr</v>
      </c>
      <c r="G138" s="120" t="str">
        <f t="shared" si="34"/>
        <v>200 gr</v>
      </c>
      <c r="H138" s="16">
        <v>6</v>
      </c>
      <c r="I138" s="447">
        <f t="shared" si="35"/>
        <v>30</v>
      </c>
      <c r="J138" s="16"/>
      <c r="K138" s="351">
        <f t="shared" si="36"/>
        <v>6</v>
      </c>
      <c r="L138" s="350">
        <f t="shared" si="37"/>
        <v>30</v>
      </c>
    </row>
    <row r="139" spans="1:12" hidden="1">
      <c r="A139" s="150"/>
      <c r="B139" s="16"/>
      <c r="C139" s="16" t="s">
        <v>0</v>
      </c>
      <c r="D139" s="460" t="str" cm="1">
        <f t="array" ref="D139">LOOKUP(1,1/(E139=DSSP!$E$2:$E$823),DSSP!$A$2:$A$823)</f>
        <v>729</v>
      </c>
      <c r="E139" s="115" t="s">
        <v>1710</v>
      </c>
      <c r="F139" s="430" t="str">
        <f>IFERROR(VLOOKUP(E139,DSSP!$E$2:$F$761,2,0),"")</f>
        <v>Brown Ganoderma 125 gr</v>
      </c>
      <c r="G139" s="120" t="str">
        <f t="shared" ref="G139:G173" si="38">RIGHT(E139,6)</f>
        <v>125 gr</v>
      </c>
      <c r="H139" s="16">
        <v>0.75</v>
      </c>
      <c r="I139" s="447">
        <f t="shared" ref="I139:I173" si="39">IFERROR(IF(RIGHT(G139,4)="1 kg",(H139/1),H139*1000/LEFT(G139,3)),"")</f>
        <v>6</v>
      </c>
      <c r="J139" s="16"/>
      <c r="K139" s="351">
        <f t="shared" si="36"/>
        <v>0.75</v>
      </c>
      <c r="L139" s="350">
        <f t="shared" si="37"/>
        <v>6</v>
      </c>
    </row>
    <row r="140" spans="1:12" hidden="1">
      <c r="A140" s="150"/>
      <c r="B140" s="16"/>
      <c r="C140" s="16" t="s">
        <v>0</v>
      </c>
      <c r="D140" s="460" t="str" cm="1">
        <f t="array" ref="D140">LOOKUP(1,1/(E140=DSSP!$E$2:$E$823),DSSP!$A$2:$A$823)</f>
        <v>728</v>
      </c>
      <c r="E140" s="115" t="s">
        <v>1699</v>
      </c>
      <c r="F140" s="430" t="str">
        <f>IFERROR(VLOOKUP(E140,DSSP!$E$2:$F$761,2,0),"")</f>
        <v>White Ganoderma 125 gr</v>
      </c>
      <c r="G140" s="120" t="str">
        <f t="shared" si="38"/>
        <v>125 gr</v>
      </c>
      <c r="H140" s="16">
        <v>1</v>
      </c>
      <c r="I140" s="447">
        <f t="shared" si="39"/>
        <v>8</v>
      </c>
      <c r="J140" s="16"/>
      <c r="K140" s="351">
        <f t="shared" ref="K140:K178" si="40">IFERROR((I140*LEFT(G140,3))/1000,"")</f>
        <v>1</v>
      </c>
      <c r="L140" s="350">
        <f t="shared" ref="L140:L178" si="41">IFERROR(IF(RIGHT(G140,4)="1 kg",(H140/1),H140*1000/LEFT(G140,3)),"")</f>
        <v>8</v>
      </c>
    </row>
    <row r="141" spans="1:12" hidden="1">
      <c r="A141" s="150"/>
      <c r="B141" s="16"/>
      <c r="C141" s="16" t="s">
        <v>0</v>
      </c>
      <c r="D141" s="460" t="str" cm="1">
        <f t="array" ref="D141">LOOKUP(1,1/(E141=DSSP!$E$2:$E$823),DSSP!$A$2:$A$823)</f>
        <v>8611</v>
      </c>
      <c r="E141" s="115" t="s">
        <v>2875</v>
      </c>
      <c r="F141" s="430" t="str">
        <f>IFERROR(VLOOKUP(E141,DSSP!$E$2:$F$761,2,0),"")</f>
        <v>Nescafe Café Viet box 240 gr</v>
      </c>
      <c r="G141" s="120" t="str">
        <f t="shared" si="38"/>
        <v>240 gr</v>
      </c>
      <c r="H141" s="16">
        <v>2.4</v>
      </c>
      <c r="I141" s="447">
        <f t="shared" si="39"/>
        <v>10</v>
      </c>
      <c r="J141" s="16"/>
      <c r="K141" s="351">
        <f t="shared" si="40"/>
        <v>2.4</v>
      </c>
      <c r="L141" s="350">
        <f t="shared" si="41"/>
        <v>10</v>
      </c>
    </row>
    <row r="142" spans="1:12" hidden="1">
      <c r="A142" s="150"/>
      <c r="B142" s="16"/>
      <c r="C142" s="16" t="s">
        <v>0</v>
      </c>
      <c r="D142" s="460" t="str" cm="1">
        <f t="array" ref="D142">LOOKUP(1,1/(E142=DSSP!$E$2:$E$823),DSSP!$A$2:$A$823)</f>
        <v>732</v>
      </c>
      <c r="E142" s="115" t="s">
        <v>1753</v>
      </c>
      <c r="F142" s="430" t="str">
        <f>IFERROR(VLOOKUP(E142,DSSP!$E$2:$F$761,2,0),"")</f>
        <v>Finger Root 100 gr</v>
      </c>
      <c r="G142" s="120" t="str">
        <f t="shared" si="38"/>
        <v>100 gr</v>
      </c>
      <c r="H142" s="16">
        <v>1.2</v>
      </c>
      <c r="I142" s="447">
        <f t="shared" si="39"/>
        <v>12</v>
      </c>
      <c r="J142" s="16"/>
      <c r="K142" s="351">
        <f t="shared" si="40"/>
        <v>1.2</v>
      </c>
      <c r="L142" s="350">
        <f t="shared" si="41"/>
        <v>12</v>
      </c>
    </row>
    <row r="143" spans="1:12" hidden="1">
      <c r="A143" s="150"/>
      <c r="B143" s="16"/>
      <c r="C143" s="16" t="s">
        <v>0</v>
      </c>
      <c r="D143" s="460" t="str" cm="1">
        <f t="array" ref="D143">LOOKUP(1,1/(E143=DSSP!$E$2:$E$823),DSSP!$A$2:$A$823)</f>
        <v>131</v>
      </c>
      <c r="E143" s="115" t="s">
        <v>107</v>
      </c>
      <c r="F143" s="430" t="str">
        <f>IFERROR(VLOOKUP(E143,DSSP!$E$2:$F$761,2,0),"")</f>
        <v>Culantro 100 gr</v>
      </c>
      <c r="G143" s="120" t="str">
        <f t="shared" si="38"/>
        <v>100 gr</v>
      </c>
      <c r="H143" s="16">
        <v>3.5</v>
      </c>
      <c r="I143" s="447">
        <f t="shared" si="39"/>
        <v>35</v>
      </c>
      <c r="J143" s="16"/>
      <c r="K143" s="351">
        <f t="shared" si="40"/>
        <v>3.5</v>
      </c>
      <c r="L143" s="350">
        <f t="shared" si="41"/>
        <v>35</v>
      </c>
    </row>
    <row r="144" spans="1:12" hidden="1">
      <c r="A144" s="150"/>
      <c r="B144" s="16"/>
      <c r="C144" s="16" t="s">
        <v>0</v>
      </c>
      <c r="D144" s="460" t="str" cm="1">
        <f t="array" ref="D144">LOOKUP(1,1/(E144=DSSP!$E$2:$E$823),DSSP!$A$2:$A$823)</f>
        <v>133</v>
      </c>
      <c r="E144" s="115" t="s">
        <v>138</v>
      </c>
      <c r="F144" s="430" t="str">
        <f>IFERROR(VLOOKUP(E144,DSSP!$E$2:$F$761,2,0),"")</f>
        <v>Rice Paddy Herb 100 gr</v>
      </c>
      <c r="G144" s="120" t="str">
        <f t="shared" si="38"/>
        <v>100 gr</v>
      </c>
      <c r="H144" s="16">
        <v>0.6</v>
      </c>
      <c r="I144" s="447">
        <f t="shared" si="39"/>
        <v>6</v>
      </c>
      <c r="J144" s="16"/>
      <c r="K144" s="351">
        <f t="shared" si="40"/>
        <v>0.6</v>
      </c>
      <c r="L144" s="350">
        <f t="shared" si="41"/>
        <v>6</v>
      </c>
    </row>
    <row r="145" spans="1:12" hidden="1">
      <c r="A145" s="150"/>
      <c r="B145" s="16"/>
      <c r="C145" s="16" t="s">
        <v>0</v>
      </c>
      <c r="D145" s="460" t="str" cm="1">
        <f t="array" ref="D145">LOOKUP(1,1/(E145=DSSP!$E$2:$E$823),DSSP!$A$2:$A$823)</f>
        <v>329</v>
      </c>
      <c r="E145" s="115" t="s">
        <v>555</v>
      </c>
      <c r="F145" s="430" t="str">
        <f>IFERROR(VLOOKUP(E145,DSSP!$E$2:$F$761,2,0),"")</f>
        <v>Aloe Vera weight</v>
      </c>
      <c r="G145" s="120" t="str">
        <f t="shared" si="38"/>
        <v>weight</v>
      </c>
      <c r="H145" s="16">
        <v>0.6</v>
      </c>
      <c r="I145" s="447" t="str">
        <f t="shared" si="39"/>
        <v/>
      </c>
      <c r="J145" s="16"/>
      <c r="K145" s="351" t="str">
        <f t="shared" si="40"/>
        <v/>
      </c>
      <c r="L145" s="350" t="str">
        <f t="shared" si="41"/>
        <v/>
      </c>
    </row>
    <row r="146" spans="1:12" hidden="1">
      <c r="A146" s="150"/>
      <c r="B146" s="16"/>
      <c r="C146" s="16" t="s">
        <v>0</v>
      </c>
      <c r="D146" s="460" t="str" cm="1">
        <f t="array" ref="D146">LOOKUP(1,1/(E146=DSSP!$E$2:$E$823),DSSP!$A$2:$A$823)</f>
        <v>161</v>
      </c>
      <c r="E146" s="115" t="s">
        <v>209</v>
      </c>
      <c r="F146" s="430" t="str">
        <f>IFERROR(VLOOKUP(E146,DSSP!$E$2:$F$761,2,0),"")</f>
        <v>Morning Glory 200 gr</v>
      </c>
      <c r="G146" s="120" t="str">
        <f t="shared" si="38"/>
        <v>200 gr</v>
      </c>
      <c r="H146" s="16">
        <v>12</v>
      </c>
      <c r="I146" s="447">
        <f t="shared" si="39"/>
        <v>60</v>
      </c>
      <c r="J146" s="16"/>
      <c r="K146" s="351">
        <f t="shared" si="40"/>
        <v>12</v>
      </c>
      <c r="L146" s="350">
        <f t="shared" si="41"/>
        <v>60</v>
      </c>
    </row>
    <row r="147" spans="1:12" hidden="1">
      <c r="A147" s="150"/>
      <c r="B147" s="16"/>
      <c r="C147" s="16" t="s">
        <v>0</v>
      </c>
      <c r="D147" s="460" t="str" cm="1">
        <f t="array" ref="D147">LOOKUP(1,1/(E147=DSSP!$E$2:$E$823),DSSP!$A$2:$A$823)</f>
        <v>331</v>
      </c>
      <c r="E147" s="115" t="s">
        <v>564</v>
      </c>
      <c r="F147" s="430" t="str">
        <f>IFERROR(VLOOKUP(E147,DSSP!$E$2:$F$761,2,0),"")</f>
        <v>Knotgrass 100 gr</v>
      </c>
      <c r="G147" s="120" t="str">
        <f t="shared" si="38"/>
        <v>100 gr</v>
      </c>
      <c r="H147" s="16">
        <v>0.6</v>
      </c>
      <c r="I147" s="447">
        <f t="shared" si="39"/>
        <v>6</v>
      </c>
      <c r="J147" s="16"/>
      <c r="K147" s="351">
        <f t="shared" si="40"/>
        <v>0.6</v>
      </c>
      <c r="L147" s="350">
        <f t="shared" si="41"/>
        <v>6</v>
      </c>
    </row>
    <row r="148" spans="1:12" hidden="1">
      <c r="A148" s="150"/>
      <c r="B148" s="16"/>
      <c r="C148" s="16" t="s">
        <v>0</v>
      </c>
      <c r="D148" s="460" t="str" cm="1">
        <f t="array" ref="D148">LOOKUP(1,1/(E148=DSSP!$E$2:$E$823),DSSP!$A$2:$A$823)</f>
        <v>325</v>
      </c>
      <c r="E148" s="115" t="s">
        <v>509</v>
      </c>
      <c r="F148" s="430" t="str">
        <f>IFERROR(VLOOKUP(E148,DSSP!$E$2:$F$761,2,0),"")</f>
        <v>Lemon Grass 100 gr</v>
      </c>
      <c r="G148" s="120" t="str">
        <f t="shared" si="38"/>
        <v>100 gr</v>
      </c>
      <c r="H148" s="16">
        <v>8</v>
      </c>
      <c r="I148" s="447">
        <f t="shared" si="39"/>
        <v>80</v>
      </c>
      <c r="J148" s="16"/>
      <c r="K148" s="351">
        <f t="shared" si="40"/>
        <v>8</v>
      </c>
      <c r="L148" s="350">
        <f t="shared" si="41"/>
        <v>80</v>
      </c>
    </row>
    <row r="149" spans="1:12" hidden="1">
      <c r="A149" s="150"/>
      <c r="B149" s="16"/>
      <c r="C149" s="16" t="s">
        <v>0</v>
      </c>
      <c r="D149" s="460" t="str" cm="1">
        <f t="array" ref="D149">LOOKUP(1,1/(E149=DSSP!$E$2:$E$823),DSSP!$A$2:$A$823)</f>
        <v>221</v>
      </c>
      <c r="E149" s="115" t="s">
        <v>290</v>
      </c>
      <c r="F149" s="430" t="str">
        <f>IFERROR(VLOOKUP(E149,DSSP!$E$2:$F$761,2,0),"")</f>
        <v>Perilla Leaf 100 gr</v>
      </c>
      <c r="G149" s="120" t="str">
        <f t="shared" si="38"/>
        <v>100 gr</v>
      </c>
      <c r="H149" s="16">
        <v>1</v>
      </c>
      <c r="I149" s="447">
        <f t="shared" si="39"/>
        <v>10</v>
      </c>
      <c r="J149" s="16"/>
      <c r="K149" s="351">
        <f t="shared" si="40"/>
        <v>1</v>
      </c>
      <c r="L149" s="350">
        <f t="shared" si="41"/>
        <v>10</v>
      </c>
    </row>
    <row r="150" spans="1:12" hidden="1">
      <c r="A150" s="150"/>
      <c r="B150" s="16"/>
      <c r="C150" s="16" t="s">
        <v>0</v>
      </c>
      <c r="D150" s="460" t="str" cm="1">
        <f t="array" ref="D150">LOOKUP(1,1/(E150=DSSP!$E$2:$E$823),DSSP!$A$2:$A$823)</f>
        <v>966</v>
      </c>
      <c r="E150" s="115" t="s">
        <v>3618</v>
      </c>
      <c r="F150" s="430" t="str">
        <f>IFERROR(VLOOKUP(E150,DSSP!$E$2:$F$761,2,0),"")</f>
        <v>Green pepper 100 gr</v>
      </c>
      <c r="G150" s="120" t="str">
        <f t="shared" si="38"/>
        <v>100 gr</v>
      </c>
      <c r="H150" s="16">
        <v>0.4</v>
      </c>
      <c r="I150" s="447">
        <f t="shared" si="39"/>
        <v>4</v>
      </c>
      <c r="J150" s="16"/>
      <c r="K150" s="351">
        <f t="shared" si="40"/>
        <v>0.4</v>
      </c>
      <c r="L150" s="350">
        <f t="shared" si="41"/>
        <v>4</v>
      </c>
    </row>
    <row r="151" spans="1:12" hidden="1">
      <c r="A151" s="150"/>
      <c r="B151" s="16"/>
      <c r="C151" s="16" t="s">
        <v>1</v>
      </c>
      <c r="D151" s="460" t="str" cm="1">
        <f t="array" ref="D151">LOOKUP(1,1/(E151=DSSP!$E$2:$E$823),DSSP!$A$2:$A$823)</f>
        <v>321</v>
      </c>
      <c r="E151" s="430" t="s">
        <v>468</v>
      </c>
      <c r="F151" s="430" t="str">
        <f>IFERROR(VLOOKUP(E151,DSSP!$E$2:$F$761,2,0),"")</f>
        <v>Galadium 200 gr</v>
      </c>
      <c r="G151" s="120" t="str">
        <f t="shared" si="38"/>
        <v>200 gr</v>
      </c>
      <c r="H151" s="16">
        <v>0.8</v>
      </c>
      <c r="I151" s="447">
        <f t="shared" si="39"/>
        <v>4</v>
      </c>
      <c r="J151" s="16"/>
      <c r="K151" s="351">
        <f t="shared" si="40"/>
        <v>0.8</v>
      </c>
      <c r="L151" s="350">
        <f t="shared" si="41"/>
        <v>4</v>
      </c>
    </row>
    <row r="152" spans="1:12" hidden="1">
      <c r="A152" s="150"/>
      <c r="B152" s="16"/>
      <c r="C152" s="16" t="s">
        <v>1</v>
      </c>
      <c r="D152" s="460" t="str" cm="1">
        <f t="array" ref="D152">LOOKUP(1,1/(E152=DSSP!$E$2:$E$823),DSSP!$A$2:$A$823)</f>
        <v>341</v>
      </c>
      <c r="E152" s="430" t="s">
        <v>583</v>
      </c>
      <c r="F152" s="430" t="str">
        <f>IFERROR(VLOOKUP(E152,DSSP!$E$2:$F$761,2,0),"")</f>
        <v>Banana Flower weight</v>
      </c>
      <c r="G152" s="120" t="str">
        <f t="shared" si="38"/>
        <v>weight</v>
      </c>
      <c r="H152" s="16">
        <v>0.8</v>
      </c>
      <c r="I152" s="447" t="str">
        <f t="shared" si="39"/>
        <v/>
      </c>
      <c r="J152" s="16"/>
      <c r="K152" s="351" t="str">
        <f t="shared" si="40"/>
        <v/>
      </c>
      <c r="L152" s="350" t="str">
        <f t="shared" si="41"/>
        <v/>
      </c>
    </row>
    <row r="153" spans="1:12" hidden="1">
      <c r="A153" s="150"/>
      <c r="B153" s="16"/>
      <c r="C153" s="16" t="s">
        <v>1</v>
      </c>
      <c r="D153" s="460" t="str" cm="1">
        <f t="array" ref="D153">LOOKUP(1,1/(E153=DSSP!$E$2:$E$823),DSSP!$A$2:$A$823)</f>
        <v>311</v>
      </c>
      <c r="E153" s="430" t="s">
        <v>444</v>
      </c>
      <c r="F153" s="430" t="str">
        <f>IFERROR(VLOOKUP(E153,DSSP!$E$2:$F$761,2,0),"")</f>
        <v>Baby Corn 100 gr</v>
      </c>
      <c r="G153" s="120" t="str">
        <f t="shared" si="38"/>
        <v>100 gr</v>
      </c>
      <c r="H153" s="16">
        <v>2.5</v>
      </c>
      <c r="I153" s="447">
        <f t="shared" si="39"/>
        <v>25</v>
      </c>
      <c r="J153" s="16"/>
      <c r="K153" s="351">
        <f t="shared" si="40"/>
        <v>2.5</v>
      </c>
      <c r="L153" s="350">
        <f t="shared" si="41"/>
        <v>25</v>
      </c>
    </row>
    <row r="154" spans="1:12" hidden="1">
      <c r="A154" s="150"/>
      <c r="B154" s="16"/>
      <c r="C154" s="16" t="s">
        <v>1</v>
      </c>
      <c r="D154" s="460" t="str" cm="1">
        <f t="array" ref="D154">LOOKUP(1,1/(E154=DSSP!$E$2:$E$823),DSSP!$A$2:$A$823)</f>
        <v>291</v>
      </c>
      <c r="E154" s="424" t="s">
        <v>426</v>
      </c>
      <c r="F154" s="430" t="str">
        <f>IFERROR(VLOOKUP(E154,DSSP!$E$2:$F$761,2,0),"")</f>
        <v>Winter Melon weight</v>
      </c>
      <c r="G154" s="120" t="str">
        <f t="shared" si="38"/>
        <v>weight</v>
      </c>
      <c r="H154" s="16">
        <v>1</v>
      </c>
      <c r="I154" s="447" t="str">
        <f t="shared" si="39"/>
        <v/>
      </c>
      <c r="J154" s="16"/>
      <c r="K154" s="351" t="str">
        <f t="shared" si="40"/>
        <v/>
      </c>
      <c r="L154" s="350" t="str">
        <f t="shared" si="41"/>
        <v/>
      </c>
    </row>
    <row r="155" spans="1:12" hidden="1">
      <c r="A155" s="150"/>
      <c r="B155" s="16"/>
      <c r="C155" s="16" t="s">
        <v>1</v>
      </c>
      <c r="D155" s="460" t="str" cm="1">
        <f t="array" ref="D155">LOOKUP(1,1/(E155=DSSP!$E$2:$E$823),DSSP!$A$2:$A$823)</f>
        <v>101</v>
      </c>
      <c r="E155" s="424" t="s">
        <v>48</v>
      </c>
      <c r="F155" s="430" t="str">
        <f>IFERROR(VLOOKUP(E155,DSSP!$E$2:$F$761,2,0),"")</f>
        <v>Green Eggplant 1 kg</v>
      </c>
      <c r="G155" s="120" t="str">
        <f t="shared" si="38"/>
        <v>i 1 kg</v>
      </c>
      <c r="H155" s="16">
        <v>4</v>
      </c>
      <c r="I155" s="447">
        <f t="shared" si="39"/>
        <v>4</v>
      </c>
      <c r="J155" s="16"/>
      <c r="K155" s="351" t="str">
        <f t="shared" si="40"/>
        <v/>
      </c>
      <c r="L155" s="350">
        <f t="shared" si="41"/>
        <v>4</v>
      </c>
    </row>
    <row r="156" spans="1:12" hidden="1">
      <c r="A156" s="150"/>
      <c r="B156" s="16"/>
      <c r="C156" s="16" t="s">
        <v>1</v>
      </c>
      <c r="D156" s="460" cm="1">
        <f t="array" ref="D156">LOOKUP(1,1/(E156=DSSP!$E$2:$E$823),DSSP!$A$2:$A$823)</f>
        <v>101</v>
      </c>
      <c r="E156" s="424" t="s">
        <v>37</v>
      </c>
      <c r="F156" s="430" t="str">
        <f>IFERROR(VLOOKUP(E156,DSSP!$E$2:$F$761,2,0),"")</f>
        <v>Green Eggplant 200 gr</v>
      </c>
      <c r="G156" s="120" t="str">
        <f t="shared" si="38"/>
        <v>200 gr</v>
      </c>
      <c r="H156" s="16">
        <v>1.2</v>
      </c>
      <c r="I156" s="447">
        <f t="shared" si="39"/>
        <v>6</v>
      </c>
      <c r="J156" s="16"/>
      <c r="K156" s="351">
        <f t="shared" si="40"/>
        <v>1.2</v>
      </c>
      <c r="L156" s="350">
        <f t="shared" si="41"/>
        <v>6</v>
      </c>
    </row>
    <row r="157" spans="1:12" hidden="1">
      <c r="A157" s="150"/>
      <c r="B157" s="16"/>
      <c r="C157" s="16" t="s">
        <v>1</v>
      </c>
      <c r="D157" s="460" t="str" cm="1">
        <f t="array" ref="D157">LOOKUP(1,1/(E157=DSSP!$E$2:$E$823),DSSP!$A$2:$A$823)</f>
        <v>101</v>
      </c>
      <c r="E157" s="424" t="s">
        <v>55</v>
      </c>
      <c r="F157" s="430" t="str">
        <f>IFERROR(VLOOKUP(E157,DSSP!$E$2:$F$761,2,0),"")</f>
        <v>Green Eggplant 500 gr</v>
      </c>
      <c r="G157" s="120" t="str">
        <f t="shared" si="38"/>
        <v>500 gr</v>
      </c>
      <c r="H157" s="16">
        <v>3</v>
      </c>
      <c r="I157" s="447">
        <f t="shared" si="39"/>
        <v>6</v>
      </c>
      <c r="J157" s="16"/>
      <c r="K157" s="351">
        <f t="shared" si="40"/>
        <v>3</v>
      </c>
      <c r="L157" s="350">
        <f t="shared" si="41"/>
        <v>6</v>
      </c>
    </row>
    <row r="158" spans="1:12" hidden="1">
      <c r="A158" s="150"/>
      <c r="B158" s="16"/>
      <c r="C158" s="16" t="s">
        <v>1</v>
      </c>
      <c r="D158" s="460" t="str" cm="1">
        <f t="array" ref="D158">LOOKUP(1,1/(E158=DSSP!$E$2:$E$823),DSSP!$A$2:$A$823)</f>
        <v>143</v>
      </c>
      <c r="E158" s="115" t="s">
        <v>168</v>
      </c>
      <c r="F158" s="430" t="str">
        <f>IFERROR(VLOOKUP(E158,DSSP!$E$2:$F$761,2,0),"")</f>
        <v>Chinese Mustard 300 gr</v>
      </c>
      <c r="G158" s="120" t="str">
        <f t="shared" si="38"/>
        <v>300 gr</v>
      </c>
      <c r="H158" s="16">
        <v>1.2</v>
      </c>
      <c r="I158" s="447">
        <f t="shared" si="39"/>
        <v>4</v>
      </c>
      <c r="J158" s="16"/>
      <c r="K158" s="351">
        <f t="shared" si="40"/>
        <v>1.2</v>
      </c>
      <c r="L158" s="350">
        <f t="shared" si="41"/>
        <v>4</v>
      </c>
    </row>
    <row r="159" spans="1:12" hidden="1">
      <c r="A159" s="150"/>
      <c r="B159" s="16"/>
      <c r="C159" s="16" t="s">
        <v>1</v>
      </c>
      <c r="D159" s="460" t="str" cm="1">
        <f t="array" ref="D159">LOOKUP(1,1/(E159=DSSP!$E$2:$E$823),DSSP!$A$2:$A$823)</f>
        <v>141</v>
      </c>
      <c r="E159" s="115" t="s">
        <v>147</v>
      </c>
      <c r="F159" s="430" t="str">
        <f>IFERROR(VLOOKUP(E159,DSSP!$E$2:$F$761,2,0),"")</f>
        <v>Celery Cabbage 250 gr</v>
      </c>
      <c r="G159" s="120" t="str">
        <f t="shared" si="38"/>
        <v>250 gr</v>
      </c>
      <c r="H159" s="16">
        <v>1.5</v>
      </c>
      <c r="I159" s="447">
        <f t="shared" si="39"/>
        <v>6</v>
      </c>
      <c r="J159" s="16"/>
      <c r="K159" s="351">
        <f t="shared" si="40"/>
        <v>1.5</v>
      </c>
      <c r="L159" s="350">
        <f t="shared" si="41"/>
        <v>6</v>
      </c>
    </row>
    <row r="160" spans="1:12" hidden="1">
      <c r="A160" s="150"/>
      <c r="B160" s="16"/>
      <c r="C160" s="16" t="s">
        <v>1</v>
      </c>
      <c r="D160" s="460" t="str" cm="1">
        <f t="array" ref="D160">LOOKUP(1,1/(E160=DSSP!$E$2:$E$823),DSSP!$A$2:$A$823)</f>
        <v>144</v>
      </c>
      <c r="E160" s="115" t="s">
        <v>179</v>
      </c>
      <c r="F160" s="430" t="str">
        <f>IFERROR(VLOOKUP(E160,DSSP!$E$2:$F$761,2,0),"")</f>
        <v>Chinese Kale 250 gr</v>
      </c>
      <c r="G160" s="120" t="str">
        <f t="shared" si="38"/>
        <v>250 gr</v>
      </c>
      <c r="H160" s="16">
        <v>2.5</v>
      </c>
      <c r="I160" s="447">
        <f t="shared" si="39"/>
        <v>10</v>
      </c>
      <c r="J160" s="16"/>
      <c r="K160" s="351">
        <f t="shared" si="40"/>
        <v>2.5</v>
      </c>
      <c r="L160" s="350">
        <f t="shared" si="41"/>
        <v>10</v>
      </c>
    </row>
    <row r="161" spans="1:12" hidden="1">
      <c r="A161" s="150"/>
      <c r="B161" s="16"/>
      <c r="C161" s="16" t="s">
        <v>1</v>
      </c>
      <c r="D161" s="460" t="str" cm="1">
        <f t="array" ref="D161">LOOKUP(1,1/(E161=DSSP!$E$2:$E$823),DSSP!$A$2:$A$823)</f>
        <v>142</v>
      </c>
      <c r="E161" s="115" t="s">
        <v>158</v>
      </c>
      <c r="F161" s="430" t="str">
        <f>IFERROR(VLOOKUP(E161,DSSP!$E$2:$F$761,2,0),"")</f>
        <v>Bok Choi 250 gr</v>
      </c>
      <c r="G161" s="120" t="str">
        <f t="shared" si="38"/>
        <v>250 gr</v>
      </c>
      <c r="H161" s="16">
        <v>3.75</v>
      </c>
      <c r="I161" s="447">
        <f t="shared" si="39"/>
        <v>15</v>
      </c>
      <c r="J161" s="16"/>
      <c r="K161" s="351">
        <f t="shared" si="40"/>
        <v>3.75</v>
      </c>
      <c r="L161" s="350">
        <f t="shared" si="41"/>
        <v>15</v>
      </c>
    </row>
    <row r="162" spans="1:12" hidden="1">
      <c r="A162" s="150"/>
      <c r="B162" s="16"/>
      <c r="C162" s="16" t="s">
        <v>1</v>
      </c>
      <c r="D162" s="460" t="str" cm="1">
        <f t="array" ref="D162">LOOKUP(1,1/(E162=DSSP!$E$2:$E$823),DSSP!$A$2:$A$823)</f>
        <v>232</v>
      </c>
      <c r="E162" s="115" t="s">
        <v>308</v>
      </c>
      <c r="F162" s="430" t="str">
        <f>IFERROR(VLOOKUP(E162,DSSP!$E$2:$F$761,2,0),"")</f>
        <v>Chinese Cellery 100 gr</v>
      </c>
      <c r="G162" s="120" t="str">
        <f t="shared" si="38"/>
        <v>100 gr</v>
      </c>
      <c r="H162" s="16">
        <v>0.4</v>
      </c>
      <c r="I162" s="447">
        <f t="shared" si="39"/>
        <v>4</v>
      </c>
      <c r="J162" s="16"/>
      <c r="K162" s="351">
        <f t="shared" si="40"/>
        <v>0.4</v>
      </c>
      <c r="L162" s="350">
        <f t="shared" si="41"/>
        <v>4</v>
      </c>
    </row>
    <row r="163" spans="1:12" hidden="1">
      <c r="A163" s="150"/>
      <c r="B163" s="16"/>
      <c r="C163" s="16" t="s">
        <v>1</v>
      </c>
      <c r="D163" s="460" t="str" cm="1">
        <f t="array" ref="D163">LOOKUP(1,1/(E163=DSSP!$E$2:$E$823),DSSP!$A$2:$A$823)</f>
        <v>930</v>
      </c>
      <c r="E163" s="115" t="s">
        <v>3345</v>
      </c>
      <c r="F163" s="430" t="str">
        <f>IFERROR(VLOOKUP(E163,DSSP!$E$2:$F$761,2,0),"")</f>
        <v>Siamese Banana weight</v>
      </c>
      <c r="G163" s="120" t="str">
        <f t="shared" si="38"/>
        <v>weight</v>
      </c>
      <c r="H163" s="16">
        <v>12</v>
      </c>
      <c r="I163" s="447" t="str">
        <f t="shared" si="39"/>
        <v/>
      </c>
      <c r="J163" s="16"/>
      <c r="K163" s="351" t="str">
        <f t="shared" si="40"/>
        <v/>
      </c>
      <c r="L163" s="350" t="str">
        <f t="shared" si="41"/>
        <v/>
      </c>
    </row>
    <row r="164" spans="1:12" hidden="1">
      <c r="A164" s="150"/>
      <c r="B164" s="16"/>
      <c r="C164" s="16" t="s">
        <v>1</v>
      </c>
      <c r="D164" s="460" t="str" cm="1">
        <f t="array" ref="D164">LOOKUP(1,1/(E164=DSSP!$E$2:$E$823),DSSP!$A$2:$A$823)</f>
        <v>946</v>
      </c>
      <c r="E164" s="115" t="s">
        <v>3461</v>
      </c>
      <c r="F164" s="430" t="str">
        <f>IFERROR(VLOOKUP(E164,DSSP!$E$2:$F$761,2,0),"")</f>
        <v>Young Ambarella 500 gr</v>
      </c>
      <c r="G164" s="120" t="str">
        <f t="shared" si="38"/>
        <v>500 gr</v>
      </c>
      <c r="H164" s="16">
        <v>0.5</v>
      </c>
      <c r="I164" s="447">
        <f t="shared" si="39"/>
        <v>1</v>
      </c>
      <c r="J164" s="16"/>
      <c r="K164" s="351">
        <f t="shared" si="40"/>
        <v>0.5</v>
      </c>
      <c r="L164" s="350">
        <f t="shared" si="41"/>
        <v>1</v>
      </c>
    </row>
    <row r="165" spans="1:12" hidden="1">
      <c r="A165" s="150"/>
      <c r="B165" s="16"/>
      <c r="C165" s="16" t="s">
        <v>1</v>
      </c>
      <c r="D165" s="460" t="str" cm="1">
        <f t="array" ref="D165">LOOKUP(1,1/(E165=DSSP!$E$2:$E$823),DSSP!$A$2:$A$823)</f>
        <v>713</v>
      </c>
      <c r="E165" s="115" t="s">
        <v>1578</v>
      </c>
      <c r="F165" s="430" t="str">
        <f>IFERROR(VLOOKUP(E165,DSSP!$E$2:$F$761,2,0),"")</f>
        <v>Shallot 200 gr</v>
      </c>
      <c r="G165" s="120" t="str">
        <f t="shared" si="38"/>
        <v>200 gr</v>
      </c>
      <c r="H165" s="16">
        <v>1.2</v>
      </c>
      <c r="I165" s="447">
        <f t="shared" si="39"/>
        <v>6</v>
      </c>
      <c r="J165" s="16"/>
      <c r="K165" s="351">
        <f t="shared" si="40"/>
        <v>1.2</v>
      </c>
      <c r="L165" s="350">
        <f t="shared" si="41"/>
        <v>6</v>
      </c>
    </row>
    <row r="166" spans="1:12" hidden="1">
      <c r="A166" s="150"/>
      <c r="B166" s="16"/>
      <c r="C166" s="16" t="s">
        <v>1</v>
      </c>
      <c r="D166" s="460" t="str" cm="1">
        <f t="array" ref="D166">LOOKUP(1,1/(E166=DSSP!$E$2:$E$823),DSSP!$A$2:$A$823)</f>
        <v>717</v>
      </c>
      <c r="E166" s="115" t="s">
        <v>1606</v>
      </c>
      <c r="F166" s="430" t="str">
        <f>IFERROR(VLOOKUP(E166,DSSP!$E$2:$F$761,2,0),"")</f>
        <v>Galangal 100 gr</v>
      </c>
      <c r="G166" s="120" t="str">
        <f t="shared" si="38"/>
        <v>100 gr</v>
      </c>
      <c r="H166" s="16">
        <v>0.8</v>
      </c>
      <c r="I166" s="447">
        <f t="shared" si="39"/>
        <v>8</v>
      </c>
      <c r="J166" s="16"/>
      <c r="K166" s="351">
        <f t="shared" si="40"/>
        <v>0.8</v>
      </c>
      <c r="L166" s="350">
        <f t="shared" si="41"/>
        <v>8</v>
      </c>
    </row>
    <row r="167" spans="1:12" hidden="1">
      <c r="A167" s="150"/>
      <c r="B167" s="16"/>
      <c r="C167" s="16" t="s">
        <v>1</v>
      </c>
      <c r="D167" s="460" t="str" cm="1">
        <f t="array" ref="D167">LOOKUP(1,1/(E167=DSSP!$E$2:$E$823),DSSP!$A$2:$A$823)</f>
        <v>717</v>
      </c>
      <c r="E167" s="115" t="s">
        <v>1614</v>
      </c>
      <c r="F167" s="430" t="str">
        <f>IFERROR(VLOOKUP(E167,DSSP!$E$2:$F$761,2,0),"")</f>
        <v>Galangal 200 gr</v>
      </c>
      <c r="G167" s="120" t="str">
        <f t="shared" si="38"/>
        <v>200 gr</v>
      </c>
      <c r="H167" s="16">
        <v>1.6</v>
      </c>
      <c r="I167" s="447">
        <f t="shared" si="39"/>
        <v>8</v>
      </c>
      <c r="J167" s="16"/>
      <c r="K167" s="351">
        <f t="shared" si="40"/>
        <v>1.6</v>
      </c>
      <c r="L167" s="350">
        <f t="shared" si="41"/>
        <v>8</v>
      </c>
    </row>
    <row r="168" spans="1:12" hidden="1">
      <c r="A168" s="150"/>
      <c r="B168" s="16"/>
      <c r="C168" s="16" t="s">
        <v>1</v>
      </c>
      <c r="D168" s="460" t="str" cm="1">
        <f t="array" ref="D168">LOOKUP(1,1/(E168=DSSP!$E$2:$E$823),DSSP!$A$2:$A$823)</f>
        <v>711</v>
      </c>
      <c r="E168" s="115" t="s">
        <v>1540</v>
      </c>
      <c r="F168" s="430" t="str">
        <f>IFERROR(VLOOKUP(E168,DSSP!$E$2:$F$761,2,0),"")</f>
        <v>Yam bean weight</v>
      </c>
      <c r="G168" s="120" t="str">
        <f t="shared" si="38"/>
        <v>weight</v>
      </c>
      <c r="H168" s="16">
        <v>0.5</v>
      </c>
      <c r="I168" s="447" t="str">
        <f t="shared" si="39"/>
        <v/>
      </c>
      <c r="J168" s="16"/>
      <c r="K168" s="351" t="str">
        <f t="shared" si="40"/>
        <v/>
      </c>
      <c r="L168" s="350" t="str">
        <f t="shared" si="41"/>
        <v/>
      </c>
    </row>
    <row r="169" spans="1:12" hidden="1">
      <c r="A169" s="150"/>
      <c r="B169" s="16"/>
      <c r="C169" s="16" t="s">
        <v>1</v>
      </c>
      <c r="D169" s="460" t="str" cm="1">
        <f t="array" ref="D169">LOOKUP(1,1/(E169=DSSP!$E$2:$E$823),DSSP!$A$2:$A$823)</f>
        <v>323</v>
      </c>
      <c r="E169" s="115" t="s">
        <v>491</v>
      </c>
      <c r="F169" s="430" t="str">
        <f>IFERROR(VLOOKUP(E169,DSSP!$E$2:$F$761,2,0),"")</f>
        <v>Fish Herb 100 gr</v>
      </c>
      <c r="G169" s="120" t="str">
        <f t="shared" si="38"/>
        <v>100 gr</v>
      </c>
      <c r="H169" s="16">
        <v>0.4</v>
      </c>
      <c r="I169" s="447">
        <f t="shared" si="39"/>
        <v>4</v>
      </c>
      <c r="J169" s="16"/>
      <c r="K169" s="351">
        <f t="shared" si="40"/>
        <v>0.4</v>
      </c>
      <c r="L169" s="350">
        <f t="shared" si="41"/>
        <v>4</v>
      </c>
    </row>
    <row r="170" spans="1:12" hidden="1">
      <c r="A170" s="150"/>
      <c r="B170" s="16"/>
      <c r="C170" s="16" t="s">
        <v>1</v>
      </c>
      <c r="D170" s="460" t="str" cm="1">
        <f t="array" ref="D170">LOOKUP(1,1/(E170=DSSP!$E$2:$E$823),DSSP!$A$2:$A$823)</f>
        <v>261</v>
      </c>
      <c r="E170" s="115" t="s">
        <v>370</v>
      </c>
      <c r="F170" s="430" t="str">
        <f>IFERROR(VLOOKUP(E170,DSSP!$E$2:$F$761,2,0),"")</f>
        <v>Yardlong Bean 300 gr</v>
      </c>
      <c r="G170" s="120" t="str">
        <f t="shared" si="38"/>
        <v>300 gr</v>
      </c>
      <c r="H170" s="16">
        <v>4.5</v>
      </c>
      <c r="I170" s="447">
        <f t="shared" si="39"/>
        <v>15</v>
      </c>
      <c r="J170" s="16"/>
      <c r="K170" s="351">
        <f t="shared" si="40"/>
        <v>4.5</v>
      </c>
      <c r="L170" s="350">
        <f t="shared" si="41"/>
        <v>15</v>
      </c>
    </row>
    <row r="171" spans="1:12" hidden="1">
      <c r="A171" s="150"/>
      <c r="B171" s="16"/>
      <c r="C171" s="16" t="s">
        <v>1</v>
      </c>
      <c r="D171" s="460" t="str" cm="1">
        <f t="array" ref="D171">LOOKUP(1,1/(E171=DSSP!$E$2:$E$823),DSSP!$A$2:$A$823)</f>
        <v>262</v>
      </c>
      <c r="E171" s="115" t="s">
        <v>385</v>
      </c>
      <c r="F171" s="430" t="str">
        <f>IFERROR(VLOOKUP(E171,DSSP!$E$2:$F$761,2,0),"")</f>
        <v>Winged Bean 100 gr</v>
      </c>
      <c r="G171" s="120" t="str">
        <f t="shared" si="38"/>
        <v>100 gr</v>
      </c>
      <c r="H171" s="16">
        <v>0.4</v>
      </c>
      <c r="I171" s="447">
        <f t="shared" si="39"/>
        <v>4</v>
      </c>
      <c r="J171" s="16"/>
      <c r="K171" s="351">
        <f t="shared" si="40"/>
        <v>0.4</v>
      </c>
      <c r="L171" s="350">
        <f t="shared" si="41"/>
        <v>4</v>
      </c>
    </row>
    <row r="172" spans="1:12" hidden="1">
      <c r="A172" s="150"/>
      <c r="B172" s="16"/>
      <c r="C172" s="16" t="s">
        <v>1</v>
      </c>
      <c r="D172" s="460" t="str" cm="1">
        <f t="array" ref="D172">LOOKUP(1,1/(E172=DSSP!$E$2:$E$823),DSSP!$A$2:$A$823)</f>
        <v>121</v>
      </c>
      <c r="E172" s="115" t="s">
        <v>97</v>
      </c>
      <c r="F172" s="430" t="str">
        <f>IFERROR(VLOOKUP(E172,DSSP!$E$2:$F$761,2,0),"")</f>
        <v>Papaya weight</v>
      </c>
      <c r="G172" s="120" t="str">
        <f t="shared" si="38"/>
        <v>weight</v>
      </c>
      <c r="H172" s="16">
        <v>30</v>
      </c>
      <c r="I172" s="447" t="str">
        <f t="shared" si="39"/>
        <v/>
      </c>
      <c r="J172" s="16"/>
      <c r="K172" s="351" t="str">
        <f t="shared" si="40"/>
        <v/>
      </c>
      <c r="L172" s="350" t="str">
        <f t="shared" si="41"/>
        <v/>
      </c>
    </row>
    <row r="173" spans="1:12" hidden="1">
      <c r="A173" s="150"/>
      <c r="B173" s="16"/>
      <c r="C173" s="16" t="s">
        <v>1</v>
      </c>
      <c r="D173" s="460" cm="1">
        <f t="array" ref="D173">LOOKUP(1,1/(E173=DSSP!$E$2:$E$823),DSSP!$A$2:$A$823)</f>
        <v>932</v>
      </c>
      <c r="E173" s="115" t="s">
        <v>3368</v>
      </c>
      <c r="F173" s="430" t="str">
        <f>IFERROR(VLOOKUP(E173,DSSP!$E$2:$F$761,2,0),"")</f>
        <v>Siam coconut 500 gr</v>
      </c>
      <c r="G173" s="120" t="str">
        <f t="shared" si="38"/>
        <v>500 gr</v>
      </c>
      <c r="H173" s="16">
        <v>2.5</v>
      </c>
      <c r="I173" s="447">
        <f t="shared" si="39"/>
        <v>5</v>
      </c>
      <c r="J173" s="16"/>
      <c r="K173" s="351">
        <f t="shared" si="40"/>
        <v>2.5</v>
      </c>
      <c r="L173" s="350">
        <f t="shared" si="41"/>
        <v>5</v>
      </c>
    </row>
    <row r="174" spans="1:12" hidden="1">
      <c r="A174" s="150"/>
      <c r="B174" s="16"/>
      <c r="C174" s="16" t="s">
        <v>1</v>
      </c>
      <c r="D174" s="460" t="str" cm="1">
        <f t="array" ref="D174">LOOKUP(1,1/(E174=DSSP!$E$2:$E$823),DSSP!$A$2:$A$823)</f>
        <v>181</v>
      </c>
      <c r="E174" s="115" t="s">
        <v>236</v>
      </c>
      <c r="F174" s="430" t="str">
        <f>IFERROR(VLOOKUP(E174,DSSP!$E$2:$F$761,2,0),"")</f>
        <v>Welsh Onion 100 gr</v>
      </c>
      <c r="G174" s="120" t="str">
        <f t="shared" ref="G174:G214" si="42">RIGHT(E174,6)</f>
        <v>100 gr</v>
      </c>
      <c r="H174" s="16">
        <v>3</v>
      </c>
      <c r="I174" s="447">
        <f t="shared" ref="I174:I214" si="43">IFERROR(IF(RIGHT(G174,4)="1 kg",(H174/1),H174*1000/LEFT(G174,3)),"")</f>
        <v>30</v>
      </c>
      <c r="J174" s="16"/>
      <c r="K174" s="351">
        <f t="shared" si="40"/>
        <v>3</v>
      </c>
      <c r="L174" s="350">
        <f t="shared" si="41"/>
        <v>30</v>
      </c>
    </row>
    <row r="175" spans="1:12" hidden="1">
      <c r="A175" s="150"/>
      <c r="B175" s="16"/>
      <c r="C175" s="16" t="s">
        <v>1</v>
      </c>
      <c r="D175" s="460" t="str" cm="1">
        <f t="array" ref="D175">LOOKUP(1,1/(E175=DSSP!$E$2:$E$823),DSSP!$A$2:$A$823)</f>
        <v>181</v>
      </c>
      <c r="E175" s="115" t="s">
        <v>244</v>
      </c>
      <c r="F175" s="430" t="str">
        <f>IFERROR(VLOOKUP(E175,DSSP!$E$2:$F$761,2,0),"")</f>
        <v>Welsh Onion 200 gr</v>
      </c>
      <c r="G175" s="120" t="str">
        <f t="shared" si="42"/>
        <v>200 gr</v>
      </c>
      <c r="H175" s="16">
        <v>7</v>
      </c>
      <c r="I175" s="447">
        <f t="shared" si="43"/>
        <v>35</v>
      </c>
      <c r="J175" s="16"/>
      <c r="K175" s="351">
        <f t="shared" si="40"/>
        <v>7</v>
      </c>
      <c r="L175" s="350">
        <f t="shared" si="41"/>
        <v>35</v>
      </c>
    </row>
    <row r="176" spans="1:12" hidden="1">
      <c r="A176" s="150"/>
      <c r="B176" s="16"/>
      <c r="C176" s="16" t="s">
        <v>1</v>
      </c>
      <c r="D176" s="460" t="str" cm="1">
        <f t="array" ref="D176">LOOKUP(1,1/(E176=DSSP!$E$2:$E$823),DSSP!$A$2:$A$823)</f>
        <v>201</v>
      </c>
      <c r="E176" s="115" t="s">
        <v>260</v>
      </c>
      <c r="F176" s="430" t="str">
        <f>IFERROR(VLOOKUP(E176,DSSP!$E$2:$F$761,2,0),"")</f>
        <v>Guichai Leaf 100 gr</v>
      </c>
      <c r="G176" s="120" t="str">
        <f t="shared" si="42"/>
        <v>100 gr</v>
      </c>
      <c r="H176" s="16">
        <v>0.6</v>
      </c>
      <c r="I176" s="447">
        <f t="shared" si="43"/>
        <v>6</v>
      </c>
      <c r="J176" s="16"/>
      <c r="K176" s="351">
        <f t="shared" si="40"/>
        <v>0.6</v>
      </c>
      <c r="L176" s="350">
        <f t="shared" si="41"/>
        <v>6</v>
      </c>
    </row>
    <row r="177" spans="1:12" hidden="1">
      <c r="A177" s="150"/>
      <c r="B177" s="16"/>
      <c r="C177" s="16" t="s">
        <v>1</v>
      </c>
      <c r="D177" s="460" t="str" cm="1">
        <f t="array" ref="D177">LOOKUP(1,1/(E177=DSSP!$E$2:$E$823),DSSP!$A$2:$A$823)</f>
        <v>201</v>
      </c>
      <c r="E177" s="115" t="s">
        <v>267</v>
      </c>
      <c r="F177" s="430" t="str">
        <f>IFERROR(VLOOKUP(E177,DSSP!$E$2:$F$761,2,0),"")</f>
        <v>Guichai Leaf 200 gr</v>
      </c>
      <c r="G177" s="120" t="str">
        <f t="shared" si="42"/>
        <v>200 gr</v>
      </c>
      <c r="H177" s="16">
        <v>1.6</v>
      </c>
      <c r="I177" s="447">
        <f t="shared" si="43"/>
        <v>8</v>
      </c>
      <c r="J177" s="16"/>
      <c r="K177" s="351">
        <f t="shared" si="40"/>
        <v>1.6</v>
      </c>
      <c r="L177" s="350">
        <f t="shared" si="41"/>
        <v>8</v>
      </c>
    </row>
    <row r="178" spans="1:12" hidden="1">
      <c r="A178" s="150"/>
      <c r="B178" s="16"/>
      <c r="C178" s="16" t="s">
        <v>1</v>
      </c>
      <c r="D178" s="460" t="str" cm="1">
        <f t="array" ref="D178">LOOKUP(1,1/(E178=DSSP!$E$2:$E$823),DSSP!$A$2:$A$823)</f>
        <v>172</v>
      </c>
      <c r="E178" s="115" t="s">
        <v>227</v>
      </c>
      <c r="F178" s="430" t="str">
        <f>IFERROR(VLOOKUP(E178,DSSP!$E$2:$F$761,2,0),"")</f>
        <v>Holy Basil Leaf 100 gr</v>
      </c>
      <c r="G178" s="120" t="str">
        <f t="shared" si="42"/>
        <v>100 gr</v>
      </c>
      <c r="H178" s="16">
        <v>3</v>
      </c>
      <c r="I178" s="447">
        <f t="shared" si="43"/>
        <v>30</v>
      </c>
      <c r="J178" s="16"/>
      <c r="K178" s="351">
        <f t="shared" si="40"/>
        <v>3</v>
      </c>
      <c r="L178" s="350">
        <f t="shared" si="41"/>
        <v>30</v>
      </c>
    </row>
    <row r="179" spans="1:12" hidden="1">
      <c r="A179" s="150"/>
      <c r="B179" s="16"/>
      <c r="C179" s="16" t="s">
        <v>1</v>
      </c>
      <c r="D179" s="460" t="str" cm="1">
        <f t="array" ref="D179">LOOKUP(1,1/(E179=DSSP!$E$2:$E$823),DSSP!$A$2:$A$823)</f>
        <v>969</v>
      </c>
      <c r="E179" s="115" t="s">
        <v>3650</v>
      </c>
      <c r="F179" s="430" t="str">
        <f>IFERROR(VLOOKUP(E179,DSSP!$E$2:$F$761,2,0),"")</f>
        <v>Small Taro 500 gr</v>
      </c>
      <c r="G179" s="120" t="str">
        <f t="shared" si="42"/>
        <v>500 gr</v>
      </c>
      <c r="H179" s="16">
        <v>1</v>
      </c>
      <c r="I179" s="447">
        <f t="shared" si="43"/>
        <v>2</v>
      </c>
      <c r="J179" s="16"/>
      <c r="K179" s="351">
        <f t="shared" ref="K179:K227" si="44">IFERROR((I179*LEFT(G179,3))/1000,"")</f>
        <v>1</v>
      </c>
      <c r="L179" s="350">
        <f t="shared" ref="L179:L227" si="45">IFERROR(IF(RIGHT(G179,4)="1 kg",(H179/1),H179*1000/LEFT(G179,3)),"")</f>
        <v>2</v>
      </c>
    </row>
    <row r="180" spans="1:12" hidden="1">
      <c r="A180" s="150"/>
      <c r="B180" s="16"/>
      <c r="C180" s="16" t="s">
        <v>1</v>
      </c>
      <c r="D180" s="460" t="str" cm="1">
        <f t="array" ref="D180">LOOKUP(1,1/(E180=DSSP!$E$2:$E$823),DSSP!$A$2:$A$823)</f>
        <v>725</v>
      </c>
      <c r="E180" s="115" t="s">
        <v>1673</v>
      </c>
      <c r="F180" s="430" t="str">
        <f>IFERROR(VLOOKUP(E180,DSSP!$E$2:$F$761,2,0),"")</f>
        <v>Banana leaf 500 gr</v>
      </c>
      <c r="G180" s="120" t="str">
        <f t="shared" si="42"/>
        <v>500 gr</v>
      </c>
      <c r="H180" s="16">
        <v>3</v>
      </c>
      <c r="I180" s="447">
        <f t="shared" si="43"/>
        <v>6</v>
      </c>
      <c r="J180" s="16"/>
      <c r="K180" s="351">
        <f t="shared" si="44"/>
        <v>3</v>
      </c>
      <c r="L180" s="350">
        <f t="shared" si="45"/>
        <v>6</v>
      </c>
    </row>
    <row r="181" spans="1:12" hidden="1">
      <c r="A181" s="150"/>
      <c r="B181" s="16"/>
      <c r="C181" s="16" t="s">
        <v>1</v>
      </c>
      <c r="D181" s="460" t="str" cm="1">
        <f t="array" ref="D181">LOOKUP(1,1/(E181=DSSP!$E$2:$E$823),DSSP!$A$2:$A$823)</f>
        <v>324</v>
      </c>
      <c r="E181" s="115" t="s">
        <v>500</v>
      </c>
      <c r="F181" s="430" t="str">
        <f>IFERROR(VLOOKUP(E181,DSSP!$E$2:$F$761,2,0),"")</f>
        <v>Cha Plu Leaves 100 gr</v>
      </c>
      <c r="G181" s="120" t="str">
        <f t="shared" si="42"/>
        <v>100 gr</v>
      </c>
      <c r="H181" s="16">
        <v>0.8</v>
      </c>
      <c r="I181" s="447">
        <f t="shared" si="43"/>
        <v>8</v>
      </c>
      <c r="J181" s="16"/>
      <c r="K181" s="351">
        <f t="shared" si="44"/>
        <v>0.8</v>
      </c>
      <c r="L181" s="350">
        <f t="shared" si="45"/>
        <v>8</v>
      </c>
    </row>
    <row r="182" spans="1:12" hidden="1">
      <c r="A182" s="150"/>
      <c r="B182" s="16"/>
      <c r="C182" s="16" t="s">
        <v>1</v>
      </c>
      <c r="D182" s="460" t="str" cm="1">
        <f t="array" ref="D182">LOOKUP(1,1/(E182=DSSP!$E$2:$E$823),DSSP!$A$2:$A$823)</f>
        <v>171</v>
      </c>
      <c r="E182" s="115" t="s">
        <v>218</v>
      </c>
      <c r="F182" s="430" t="str">
        <f>IFERROR(VLOOKUP(E182,DSSP!$E$2:$F$761,2,0),"")</f>
        <v>Basil Leaf 100 gr</v>
      </c>
      <c r="G182" s="120" t="str">
        <f t="shared" si="42"/>
        <v>100 gr</v>
      </c>
      <c r="H182" s="16">
        <v>4</v>
      </c>
      <c r="I182" s="447">
        <f t="shared" si="43"/>
        <v>40</v>
      </c>
      <c r="J182" s="16"/>
      <c r="K182" s="351">
        <f t="shared" si="44"/>
        <v>4</v>
      </c>
      <c r="L182" s="350">
        <f t="shared" si="45"/>
        <v>40</v>
      </c>
    </row>
    <row r="183" spans="1:12" hidden="1">
      <c r="A183" s="150"/>
      <c r="B183" s="16"/>
      <c r="C183" s="16" t="s">
        <v>1</v>
      </c>
      <c r="D183" s="460" t="str" cm="1">
        <f t="array" ref="D183">LOOKUP(1,1/(E183=DSSP!$E$2:$E$823),DSSP!$A$2:$A$823)</f>
        <v>814</v>
      </c>
      <c r="E183" s="115" t="s">
        <v>2725</v>
      </c>
      <c r="F183" s="430" t="str">
        <f>IFERROR(VLOOKUP(E183,DSSP!$E$2:$F$761,2,0),"")</f>
        <v>Bamboo Shoot weight</v>
      </c>
      <c r="G183" s="120" t="str">
        <f t="shared" si="42"/>
        <v>weight</v>
      </c>
      <c r="H183" s="16">
        <v>0.8</v>
      </c>
      <c r="I183" s="447" t="str">
        <f t="shared" si="43"/>
        <v/>
      </c>
      <c r="J183" s="16"/>
      <c r="K183" s="351" t="str">
        <f t="shared" si="44"/>
        <v/>
      </c>
      <c r="L183" s="350" t="str">
        <f t="shared" si="45"/>
        <v/>
      </c>
    </row>
    <row r="184" spans="1:12" hidden="1">
      <c r="A184" s="150"/>
      <c r="B184" s="16"/>
      <c r="C184" s="16" t="s">
        <v>1</v>
      </c>
      <c r="D184" s="460" t="str" cm="1">
        <f t="array" ref="D184">LOOKUP(1,1/(E184=DSSP!$E$2:$E$823),DSSP!$A$2:$A$823)</f>
        <v>911</v>
      </c>
      <c r="E184" s="115" t="s">
        <v>3242</v>
      </c>
      <c r="F184" s="430" t="str">
        <f>IFERROR(VLOOKUP(E184,DSSP!$E$2:$F$761,2,0),"")</f>
        <v>Red Jackfruit (tách hạt)  300 gr</v>
      </c>
      <c r="G184" s="120" t="str">
        <f t="shared" si="42"/>
        <v>300 gr</v>
      </c>
      <c r="H184" s="16">
        <v>0.6</v>
      </c>
      <c r="I184" s="447">
        <f t="shared" si="43"/>
        <v>2</v>
      </c>
      <c r="J184" s="16"/>
      <c r="K184" s="351">
        <f t="shared" si="44"/>
        <v>0.6</v>
      </c>
      <c r="L184" s="350">
        <f t="shared" si="45"/>
        <v>2</v>
      </c>
    </row>
    <row r="185" spans="1:12" hidden="1">
      <c r="A185" s="150"/>
      <c r="B185" s="16"/>
      <c r="C185" s="16" t="s">
        <v>1</v>
      </c>
      <c r="D185" s="460" t="str" cm="1">
        <f t="array" ref="D185">LOOKUP(1,1/(E185=DSSP!$E$2:$E$823),DSSP!$A$2:$A$823)</f>
        <v>911</v>
      </c>
      <c r="E185" s="115" t="s">
        <v>3233</v>
      </c>
      <c r="F185" s="430" t="str">
        <f>IFERROR(VLOOKUP(E185,DSSP!$E$2:$F$761,2,0),"")</f>
        <v>Red Jackfruit (xẻ miếng) weight</v>
      </c>
      <c r="G185" s="120" t="str">
        <f t="shared" si="42"/>
        <v>weight</v>
      </c>
      <c r="H185" s="16">
        <v>1</v>
      </c>
      <c r="I185" s="447" t="str">
        <f t="shared" si="43"/>
        <v/>
      </c>
      <c r="J185" s="16"/>
      <c r="K185" s="351" t="str">
        <f t="shared" si="44"/>
        <v/>
      </c>
      <c r="L185" s="350" t="str">
        <f t="shared" si="45"/>
        <v/>
      </c>
    </row>
    <row r="186" spans="1:12" hidden="1">
      <c r="A186" s="150"/>
      <c r="B186" s="16"/>
      <c r="C186" s="16" t="s">
        <v>1</v>
      </c>
      <c r="D186" s="460" t="str" cm="1">
        <f t="array" ref="D186">LOOKUP(1,1/(E186=DSSP!$E$2:$E$823),DSSP!$A$2:$A$823)</f>
        <v>921</v>
      </c>
      <c r="E186" s="115" t="s">
        <v>3273</v>
      </c>
      <c r="F186" s="430" t="str">
        <f>IFERROR(VLOOKUP(E186,DSSP!$E$2:$F$761,2,0),"")</f>
        <v>Jackfruit (tách hạt)  300 gr</v>
      </c>
      <c r="G186" s="120" t="str">
        <f t="shared" si="42"/>
        <v>300 gr</v>
      </c>
      <c r="H186" s="16">
        <v>0.6</v>
      </c>
      <c r="I186" s="447">
        <f t="shared" si="43"/>
        <v>2</v>
      </c>
      <c r="J186" s="16"/>
      <c r="K186" s="351">
        <f t="shared" si="44"/>
        <v>0.6</v>
      </c>
      <c r="L186" s="350">
        <f t="shared" si="45"/>
        <v>2</v>
      </c>
    </row>
    <row r="187" spans="1:12" hidden="1">
      <c r="A187" s="150"/>
      <c r="B187" s="16"/>
      <c r="C187" s="16" t="s">
        <v>1</v>
      </c>
      <c r="D187" s="460" t="str" cm="1">
        <f t="array" ref="D187">LOOKUP(1,1/(E187=DSSP!$E$2:$E$823),DSSP!$A$2:$A$823)</f>
        <v>921</v>
      </c>
      <c r="E187" s="115" t="s">
        <v>3266</v>
      </c>
      <c r="F187" s="430" t="str">
        <f>IFERROR(VLOOKUP(E187,DSSP!$E$2:$F$761,2,0),"")</f>
        <v>Jackfruit weight</v>
      </c>
      <c r="G187" s="120" t="str">
        <f t="shared" si="42"/>
        <v>weight</v>
      </c>
      <c r="H187" s="16">
        <v>1</v>
      </c>
      <c r="I187" s="447" t="str">
        <f t="shared" si="43"/>
        <v/>
      </c>
      <c r="J187" s="16"/>
      <c r="K187" s="351" t="str">
        <f t="shared" si="44"/>
        <v/>
      </c>
      <c r="L187" s="350" t="str">
        <f t="shared" si="45"/>
        <v/>
      </c>
    </row>
    <row r="188" spans="1:12" hidden="1">
      <c r="A188" s="150"/>
      <c r="B188" s="16"/>
      <c r="C188" s="16" t="s">
        <v>1</v>
      </c>
      <c r="D188" s="460" t="str" cm="1">
        <f t="array" ref="D188">LOOKUP(1,1/(E188=DSSP!$E$2:$E$823),DSSP!$A$2:$A$823)</f>
        <v>151</v>
      </c>
      <c r="E188" s="115" t="s">
        <v>199</v>
      </c>
      <c r="F188" s="430" t="str">
        <f>IFERROR(VLOOKUP(E188,DSSP!$E$2:$F$761,2,0),"")</f>
        <v>Ceylon Spinach 300 gr</v>
      </c>
      <c r="G188" s="120" t="str">
        <f t="shared" si="42"/>
        <v>300 gr</v>
      </c>
      <c r="H188" s="16">
        <v>0.6</v>
      </c>
      <c r="I188" s="447">
        <f t="shared" si="43"/>
        <v>2</v>
      </c>
      <c r="J188" s="16"/>
      <c r="K188" s="351">
        <f t="shared" si="44"/>
        <v>0.6</v>
      </c>
      <c r="L188" s="350">
        <f t="shared" si="45"/>
        <v>2</v>
      </c>
    </row>
    <row r="189" spans="1:12" hidden="1">
      <c r="A189" s="150"/>
      <c r="B189" s="16"/>
      <c r="C189" s="16" t="s">
        <v>1</v>
      </c>
      <c r="D189" s="460" t="str" cm="1">
        <f t="array" ref="D189">LOOKUP(1,1/(E189=DSSP!$E$2:$E$823),DSSP!$A$2:$A$823)</f>
        <v>271</v>
      </c>
      <c r="E189" s="115" t="s">
        <v>400</v>
      </c>
      <c r="F189" s="430" t="str">
        <f>IFERROR(VLOOKUP(E189,DSSP!$E$2:$F$761,2,0),"")</f>
        <v>Round Luffa weight</v>
      </c>
      <c r="G189" s="120" t="str">
        <f t="shared" si="42"/>
        <v>weight</v>
      </c>
      <c r="H189" s="16">
        <v>1.2</v>
      </c>
      <c r="I189" s="447" t="str">
        <f t="shared" si="43"/>
        <v/>
      </c>
      <c r="J189" s="16"/>
      <c r="K189" s="351" t="str">
        <f t="shared" si="44"/>
        <v/>
      </c>
      <c r="L189" s="350" t="str">
        <f t="shared" si="45"/>
        <v/>
      </c>
    </row>
    <row r="190" spans="1:12" hidden="1">
      <c r="A190" s="150"/>
      <c r="B190" s="16"/>
      <c r="C190" s="16" t="s">
        <v>1</v>
      </c>
      <c r="D190" s="460" t="str" cm="1">
        <f t="array" ref="D190">LOOKUP(1,1/(E190=DSSP!$E$2:$E$823),DSSP!$A$2:$A$823)</f>
        <v>858</v>
      </c>
      <c r="E190" s="115" t="s">
        <v>2845</v>
      </c>
      <c r="F190" s="430" t="str">
        <f>IFERROR(VLOOKUP(E190,DSSP!$E$2:$F$761,2,0),"")</f>
        <v>Seafood Mushroom 150 gr</v>
      </c>
      <c r="G190" s="120" t="str">
        <f t="shared" si="42"/>
        <v>150 gr</v>
      </c>
      <c r="H190" s="16">
        <v>1.2</v>
      </c>
      <c r="I190" s="447">
        <f t="shared" si="43"/>
        <v>8</v>
      </c>
      <c r="J190" s="16"/>
      <c r="K190" s="351">
        <f t="shared" si="44"/>
        <v>1.2</v>
      </c>
      <c r="L190" s="350">
        <f t="shared" si="45"/>
        <v>8</v>
      </c>
    </row>
    <row r="191" spans="1:12" hidden="1">
      <c r="A191" s="150"/>
      <c r="B191" s="16"/>
      <c r="C191" s="16" t="s">
        <v>1</v>
      </c>
      <c r="D191" s="460" t="str" cm="1">
        <f t="array" ref="D191">LOOKUP(1,1/(E191=DSSP!$E$2:$E$823),DSSP!$A$2:$A$823)</f>
        <v>973</v>
      </c>
      <c r="E191" s="115" t="s">
        <v>3681</v>
      </c>
      <c r="F191" s="430" t="str">
        <f>IFERROR(VLOOKUP(E191,DSSP!$E$2:$F$761,2,0),"")</f>
        <v>Shiitake Mushroom 175 gr</v>
      </c>
      <c r="G191" s="120" t="str">
        <f t="shared" si="42"/>
        <v>175 gr</v>
      </c>
      <c r="H191" s="16">
        <v>0.7</v>
      </c>
      <c r="I191" s="447">
        <f t="shared" si="43"/>
        <v>4</v>
      </c>
      <c r="J191" s="16"/>
      <c r="K191" s="351">
        <f t="shared" si="44"/>
        <v>0.7</v>
      </c>
      <c r="L191" s="350">
        <f t="shared" si="45"/>
        <v>4</v>
      </c>
    </row>
    <row r="192" spans="1:12" hidden="1">
      <c r="A192" s="150"/>
      <c r="B192" s="16"/>
      <c r="C192" s="16" t="s">
        <v>1</v>
      </c>
      <c r="D192" s="460" t="str" cm="1">
        <f t="array" ref="D192">LOOKUP(1,1/(E192=DSSP!$E$2:$E$823),DSSP!$A$2:$A$823)</f>
        <v>972</v>
      </c>
      <c r="E192" s="115" t="s">
        <v>3674</v>
      </c>
      <c r="F192" s="430" t="str">
        <f>IFERROR(VLOOKUP(E192,DSSP!$E$2:$F$761,2,0),"")</f>
        <v>King Oyster Mushroom weight</v>
      </c>
      <c r="G192" s="120" t="str">
        <f t="shared" si="42"/>
        <v>weight</v>
      </c>
      <c r="H192" s="16">
        <v>0.8</v>
      </c>
      <c r="I192" s="447" t="str">
        <f t="shared" si="43"/>
        <v/>
      </c>
      <c r="J192" s="16"/>
      <c r="K192" s="351" t="str">
        <f t="shared" si="44"/>
        <v/>
      </c>
      <c r="L192" s="350" t="str">
        <f t="shared" si="45"/>
        <v/>
      </c>
    </row>
    <row r="193" spans="1:12" hidden="1">
      <c r="A193" s="150"/>
      <c r="B193" s="16"/>
      <c r="C193" s="16" t="s">
        <v>1</v>
      </c>
      <c r="D193" s="460" t="str" cm="1">
        <f t="array" ref="D193">LOOKUP(1,1/(E193=DSSP!$E$2:$E$823),DSSP!$A$2:$A$823)</f>
        <v>726</v>
      </c>
      <c r="E193" s="115" t="s">
        <v>1681</v>
      </c>
      <c r="F193" s="430" t="str">
        <f>IFERROR(VLOOKUP(E193,DSSP!$E$2:$F$761,2,0),"")</f>
        <v>King Oyster Mushroom 100 gr</v>
      </c>
      <c r="G193" s="120" t="str">
        <f t="shared" si="42"/>
        <v>100 gr</v>
      </c>
      <c r="H193" s="16">
        <v>0.8</v>
      </c>
      <c r="I193" s="447">
        <f t="shared" si="43"/>
        <v>8</v>
      </c>
      <c r="J193" s="16"/>
      <c r="K193" s="351">
        <f t="shared" si="44"/>
        <v>0.8</v>
      </c>
      <c r="L193" s="350">
        <f t="shared" si="45"/>
        <v>8</v>
      </c>
    </row>
    <row r="194" spans="1:12" hidden="1">
      <c r="A194" s="150"/>
      <c r="B194" s="16"/>
      <c r="C194" s="16" t="s">
        <v>1</v>
      </c>
      <c r="D194" s="460" t="str" cm="1">
        <f t="array" ref="D194">LOOKUP(1,1/(E194=DSSP!$E$2:$E$823),DSSP!$A$2:$A$823)</f>
        <v>727</v>
      </c>
      <c r="E194" s="115" t="s">
        <v>1690</v>
      </c>
      <c r="F194" s="430" t="str">
        <f>IFERROR(VLOOKUP(E194,DSSP!$E$2:$F$761,2,0),"")</f>
        <v>Enoki Mushroom 200 gr</v>
      </c>
      <c r="G194" s="120" t="str">
        <f t="shared" si="42"/>
        <v>200 gr</v>
      </c>
      <c r="H194" s="16">
        <v>2</v>
      </c>
      <c r="I194" s="447">
        <f t="shared" si="43"/>
        <v>10</v>
      </c>
      <c r="J194" s="16"/>
      <c r="K194" s="351">
        <f t="shared" si="44"/>
        <v>2</v>
      </c>
      <c r="L194" s="350">
        <f t="shared" si="45"/>
        <v>10</v>
      </c>
    </row>
    <row r="195" spans="1:12" hidden="1">
      <c r="A195" s="150"/>
      <c r="B195" s="16"/>
      <c r="C195" s="16" t="s">
        <v>1</v>
      </c>
      <c r="D195" s="460" t="str" cm="1">
        <f t="array" ref="D195">LOOKUP(1,1/(E195=DSSP!$E$2:$E$823),DSSP!$A$2:$A$823)</f>
        <v>729</v>
      </c>
      <c r="E195" s="115" t="s">
        <v>1710</v>
      </c>
      <c r="F195" s="430" t="str">
        <f>IFERROR(VLOOKUP(E195,DSSP!$E$2:$F$761,2,0),"")</f>
        <v>Brown Ganoderma 125 gr</v>
      </c>
      <c r="G195" s="120" t="str">
        <f t="shared" si="42"/>
        <v>125 gr</v>
      </c>
      <c r="H195" s="16">
        <v>0.75</v>
      </c>
      <c r="I195" s="447">
        <f t="shared" si="43"/>
        <v>6</v>
      </c>
      <c r="J195" s="16"/>
      <c r="K195" s="351">
        <f t="shared" si="44"/>
        <v>0.75</v>
      </c>
      <c r="L195" s="350">
        <f t="shared" si="45"/>
        <v>6</v>
      </c>
    </row>
    <row r="196" spans="1:12" hidden="1">
      <c r="A196" s="150"/>
      <c r="B196" s="16"/>
      <c r="C196" s="16" t="s">
        <v>1</v>
      </c>
      <c r="D196" s="460" t="str" cm="1">
        <f t="array" ref="D196">LOOKUP(1,1/(E196=DSSP!$E$2:$E$823),DSSP!$A$2:$A$823)</f>
        <v>728</v>
      </c>
      <c r="E196" s="115" t="s">
        <v>1699</v>
      </c>
      <c r="F196" s="430" t="str">
        <f>IFERROR(VLOOKUP(E196,DSSP!$E$2:$F$761,2,0),"")</f>
        <v>White Ganoderma 125 gr</v>
      </c>
      <c r="G196" s="120" t="str">
        <f t="shared" si="42"/>
        <v>125 gr</v>
      </c>
      <c r="H196" s="16">
        <v>1</v>
      </c>
      <c r="I196" s="447">
        <f t="shared" si="43"/>
        <v>8</v>
      </c>
      <c r="J196" s="16"/>
      <c r="K196" s="351">
        <f t="shared" si="44"/>
        <v>1</v>
      </c>
      <c r="L196" s="350">
        <f t="shared" si="45"/>
        <v>8</v>
      </c>
    </row>
    <row r="197" spans="1:12" hidden="1">
      <c r="A197" s="150"/>
      <c r="B197" s="16"/>
      <c r="C197" s="16" t="s">
        <v>1</v>
      </c>
      <c r="D197" s="460" t="str" cm="1">
        <f t="array" ref="D197">LOOKUP(1,1/(E197=DSSP!$E$2:$E$823),DSSP!$A$2:$A$823)</f>
        <v>730</v>
      </c>
      <c r="E197" s="115" t="s">
        <v>1719</v>
      </c>
      <c r="F197" s="430" t="str">
        <f>IFERROR(VLOOKUP(E197,DSSP!$E$2:$F$761,2,0),"")</f>
        <v>Jew's Ear 100 gr</v>
      </c>
      <c r="G197" s="120" t="str">
        <f t="shared" si="42"/>
        <v>100 gr</v>
      </c>
      <c r="H197" s="16">
        <v>0.3</v>
      </c>
      <c r="I197" s="447">
        <f t="shared" si="43"/>
        <v>3</v>
      </c>
      <c r="J197" s="16"/>
      <c r="K197" s="351">
        <f t="shared" si="44"/>
        <v>0.3</v>
      </c>
      <c r="L197" s="350">
        <f t="shared" si="45"/>
        <v>3</v>
      </c>
    </row>
    <row r="198" spans="1:12" hidden="1">
      <c r="A198" s="150"/>
      <c r="B198" s="16"/>
      <c r="C198" s="16" t="s">
        <v>1</v>
      </c>
      <c r="D198" s="460" t="str" cm="1">
        <f t="array" ref="D198">LOOKUP(1,1/(E198=DSSP!$E$2:$E$823),DSSP!$A$2:$A$823)</f>
        <v>732</v>
      </c>
      <c r="E198" s="115" t="s">
        <v>1753</v>
      </c>
      <c r="F198" s="430" t="str">
        <f>IFERROR(VLOOKUP(E198,DSSP!$E$2:$F$761,2,0),"")</f>
        <v>Finger Root 100 gr</v>
      </c>
      <c r="G198" s="120" t="str">
        <f t="shared" si="42"/>
        <v>100 gr</v>
      </c>
      <c r="H198" s="16">
        <v>0.8</v>
      </c>
      <c r="I198" s="447">
        <f t="shared" si="43"/>
        <v>8</v>
      </c>
      <c r="J198" s="16"/>
      <c r="K198" s="351">
        <f t="shared" si="44"/>
        <v>0.8</v>
      </c>
      <c r="L198" s="350">
        <f t="shared" si="45"/>
        <v>8</v>
      </c>
    </row>
    <row r="199" spans="1:12" hidden="1">
      <c r="A199" s="150"/>
      <c r="B199" s="16"/>
      <c r="C199" s="16" t="s">
        <v>1</v>
      </c>
      <c r="D199" s="460" t="str" cm="1">
        <f t="array" ref="D199">LOOKUP(1,1/(E199=DSSP!$E$2:$E$823),DSSP!$A$2:$A$823)</f>
        <v>732</v>
      </c>
      <c r="E199" s="115" t="s">
        <v>1745</v>
      </c>
      <c r="F199" s="430" t="str">
        <f>IFERROR(VLOOKUP(E199,DSSP!$E$2:$F$761,2,0),"")</f>
        <v>Finger Root 200 gr</v>
      </c>
      <c r="G199" s="120" t="str">
        <f t="shared" si="42"/>
        <v>200 gr</v>
      </c>
      <c r="H199" s="16">
        <v>0.4</v>
      </c>
      <c r="I199" s="447">
        <f t="shared" si="43"/>
        <v>2</v>
      </c>
      <c r="J199" s="16"/>
      <c r="K199" s="351">
        <f t="shared" si="44"/>
        <v>0.4</v>
      </c>
      <c r="L199" s="350">
        <f t="shared" si="45"/>
        <v>2</v>
      </c>
    </row>
    <row r="200" spans="1:12" hidden="1">
      <c r="A200" s="150"/>
      <c r="B200" s="16"/>
      <c r="C200" s="16" t="s">
        <v>1</v>
      </c>
      <c r="D200" s="460" t="str" cm="1">
        <f t="array" ref="D200">LOOKUP(1,1/(E200=DSSP!$E$2:$E$823),DSSP!$A$2:$A$823)</f>
        <v>718</v>
      </c>
      <c r="E200" s="115" t="s">
        <v>1621</v>
      </c>
      <c r="F200" s="430" t="str">
        <f>IFERROR(VLOOKUP(E200,DSSP!$E$2:$F$761,2,0),"")</f>
        <v>Turmeric 100 gr</v>
      </c>
      <c r="G200" s="120" t="str">
        <f t="shared" si="42"/>
        <v>100 gr</v>
      </c>
      <c r="H200" s="16">
        <v>0.4</v>
      </c>
      <c r="I200" s="447">
        <f t="shared" si="43"/>
        <v>4</v>
      </c>
      <c r="J200" s="16"/>
      <c r="K200" s="351">
        <f t="shared" si="44"/>
        <v>0.4</v>
      </c>
      <c r="L200" s="350">
        <f t="shared" si="45"/>
        <v>4</v>
      </c>
    </row>
    <row r="201" spans="1:12" hidden="1">
      <c r="A201" s="150"/>
      <c r="B201" s="16"/>
      <c r="C201" s="16" t="s">
        <v>1</v>
      </c>
      <c r="D201" s="460" t="str" cm="1">
        <f t="array" ref="D201">LOOKUP(1,1/(E201=DSSP!$E$2:$E$823),DSSP!$A$2:$A$823)</f>
        <v>131</v>
      </c>
      <c r="E201" s="115" t="s">
        <v>107</v>
      </c>
      <c r="F201" s="430" t="str">
        <f>IFERROR(VLOOKUP(E201,DSSP!$E$2:$F$761,2,0),"")</f>
        <v>Culantro 100 gr</v>
      </c>
      <c r="G201" s="120" t="str">
        <f t="shared" si="42"/>
        <v>100 gr</v>
      </c>
      <c r="H201" s="16">
        <v>1.5</v>
      </c>
      <c r="I201" s="447">
        <f t="shared" si="43"/>
        <v>15</v>
      </c>
      <c r="J201" s="16"/>
      <c r="K201" s="351">
        <f t="shared" si="44"/>
        <v>1.5</v>
      </c>
      <c r="L201" s="350">
        <f t="shared" si="45"/>
        <v>15</v>
      </c>
    </row>
    <row r="202" spans="1:12" hidden="1">
      <c r="A202" s="150"/>
      <c r="B202" s="16"/>
      <c r="C202" s="16" t="s">
        <v>1</v>
      </c>
      <c r="D202" s="460" t="str" cm="1">
        <f t="array" ref="D202">LOOKUP(1,1/(E202=DSSP!$E$2:$E$823),DSSP!$A$2:$A$823)</f>
        <v>133</v>
      </c>
      <c r="E202" s="115" t="s">
        <v>138</v>
      </c>
      <c r="F202" s="430" t="str">
        <f>IFERROR(VLOOKUP(E202,DSSP!$E$2:$F$761,2,0),"")</f>
        <v>Rice Paddy Herb 100 gr</v>
      </c>
      <c r="G202" s="120" t="str">
        <f t="shared" si="42"/>
        <v>100 gr</v>
      </c>
      <c r="H202" s="16">
        <v>0.3</v>
      </c>
      <c r="I202" s="447">
        <f t="shared" si="43"/>
        <v>3</v>
      </c>
      <c r="J202" s="16"/>
      <c r="K202" s="351">
        <f t="shared" si="44"/>
        <v>0.3</v>
      </c>
      <c r="L202" s="350">
        <f t="shared" si="45"/>
        <v>3</v>
      </c>
    </row>
    <row r="203" spans="1:12" hidden="1">
      <c r="A203" s="150"/>
      <c r="B203" s="16"/>
      <c r="C203" s="16" t="s">
        <v>1</v>
      </c>
      <c r="D203" s="460" t="str" cm="1">
        <f t="array" ref="D203">LOOKUP(1,1/(E203=DSSP!$E$2:$E$823),DSSP!$A$2:$A$823)</f>
        <v>161</v>
      </c>
      <c r="E203" s="115" t="s">
        <v>209</v>
      </c>
      <c r="F203" s="430" t="str">
        <f>IFERROR(VLOOKUP(E203,DSSP!$E$2:$F$761,2,0),"")</f>
        <v>Morning Glory 200 gr</v>
      </c>
      <c r="G203" s="120" t="str">
        <f t="shared" si="42"/>
        <v>200 gr</v>
      </c>
      <c r="H203" s="16">
        <v>5</v>
      </c>
      <c r="I203" s="447">
        <f t="shared" si="43"/>
        <v>25</v>
      </c>
      <c r="J203" s="16"/>
      <c r="K203" s="351">
        <f t="shared" si="44"/>
        <v>5</v>
      </c>
      <c r="L203" s="350">
        <f t="shared" si="45"/>
        <v>25</v>
      </c>
    </row>
    <row r="204" spans="1:12" hidden="1">
      <c r="A204" s="150"/>
      <c r="B204" s="16"/>
      <c r="C204" s="16" t="s">
        <v>1</v>
      </c>
      <c r="D204" s="460" t="str" cm="1">
        <f t="array" ref="D204">LOOKUP(1,1/(E204=DSSP!$E$2:$E$823),DSSP!$A$2:$A$823)</f>
        <v>331</v>
      </c>
      <c r="E204" s="115" t="s">
        <v>564</v>
      </c>
      <c r="F204" s="430" t="str">
        <f>IFERROR(VLOOKUP(E204,DSSP!$E$2:$F$761,2,0),"")</f>
        <v>Knotgrass 100 gr</v>
      </c>
      <c r="G204" s="120" t="str">
        <f t="shared" si="42"/>
        <v>100 gr</v>
      </c>
      <c r="H204" s="16">
        <v>0.8</v>
      </c>
      <c r="I204" s="447">
        <f t="shared" si="43"/>
        <v>8</v>
      </c>
      <c r="J204" s="16"/>
      <c r="K204" s="351">
        <f t="shared" si="44"/>
        <v>0.8</v>
      </c>
      <c r="L204" s="350">
        <f t="shared" si="45"/>
        <v>8</v>
      </c>
    </row>
    <row r="205" spans="1:12" hidden="1">
      <c r="A205" s="150"/>
      <c r="B205" s="16"/>
      <c r="C205" s="16" t="s">
        <v>1</v>
      </c>
      <c r="D205" s="460" t="str" cm="1">
        <f t="array" ref="D205">LOOKUP(1,1/(E205=DSSP!$E$2:$E$823),DSSP!$A$2:$A$823)</f>
        <v>325</v>
      </c>
      <c r="E205" s="115" t="s">
        <v>509</v>
      </c>
      <c r="F205" s="430" t="str">
        <f>IFERROR(VLOOKUP(E205,DSSP!$E$2:$F$761,2,0),"")</f>
        <v>Lemon Grass 100 gr</v>
      </c>
      <c r="G205" s="120" t="str">
        <f t="shared" si="42"/>
        <v>100 gr</v>
      </c>
      <c r="H205" s="16">
        <v>5</v>
      </c>
      <c r="I205" s="447">
        <f t="shared" si="43"/>
        <v>50</v>
      </c>
      <c r="J205" s="16"/>
      <c r="K205" s="351">
        <f t="shared" si="44"/>
        <v>5</v>
      </c>
      <c r="L205" s="350">
        <f t="shared" si="45"/>
        <v>50</v>
      </c>
    </row>
    <row r="206" spans="1:12" hidden="1">
      <c r="A206" s="150"/>
      <c r="B206" s="16"/>
      <c r="C206" s="16" t="s">
        <v>1</v>
      </c>
      <c r="D206" s="460" t="str" cm="1">
        <f t="array" ref="D206">LOOKUP(1,1/(E206=DSSP!$E$2:$E$823),DSSP!$A$2:$A$823)</f>
        <v>221</v>
      </c>
      <c r="E206" s="115" t="s">
        <v>290</v>
      </c>
      <c r="F206" s="430" t="str">
        <f>IFERROR(VLOOKUP(E206,DSSP!$E$2:$F$761,2,0),"")</f>
        <v>Perilla Leaf 100 gr</v>
      </c>
      <c r="G206" s="120" t="str">
        <f t="shared" si="42"/>
        <v>100 gr</v>
      </c>
      <c r="H206" s="16">
        <v>0.4</v>
      </c>
      <c r="I206" s="447">
        <f t="shared" si="43"/>
        <v>4</v>
      </c>
      <c r="J206" s="16"/>
      <c r="K206" s="351">
        <f t="shared" si="44"/>
        <v>0.4</v>
      </c>
      <c r="L206" s="350">
        <f t="shared" si="45"/>
        <v>4</v>
      </c>
    </row>
    <row r="207" spans="1:12" hidden="1">
      <c r="A207" s="150"/>
      <c r="B207" s="16"/>
      <c r="C207" s="16" t="s">
        <v>1</v>
      </c>
      <c r="D207" s="460" t="str" cm="1">
        <f t="array" ref="D207">LOOKUP(1,1/(E207=DSSP!$E$2:$E$823),DSSP!$A$2:$A$823)</f>
        <v>966</v>
      </c>
      <c r="E207" s="115" t="s">
        <v>3618</v>
      </c>
      <c r="F207" s="430" t="str">
        <f>IFERROR(VLOOKUP(E207,DSSP!$E$2:$F$761,2,0),"")</f>
        <v>Green pepper 100 gr</v>
      </c>
      <c r="G207" s="120" t="str">
        <f t="shared" si="42"/>
        <v>100 gr</v>
      </c>
      <c r="H207" s="16">
        <v>0.8</v>
      </c>
      <c r="I207" s="447">
        <f t="shared" si="43"/>
        <v>8</v>
      </c>
      <c r="J207" s="16"/>
      <c r="K207" s="351">
        <f t="shared" si="44"/>
        <v>0.8</v>
      </c>
      <c r="L207" s="350">
        <f t="shared" si="45"/>
        <v>8</v>
      </c>
    </row>
    <row r="208" spans="1:12" hidden="1">
      <c r="A208" s="150"/>
      <c r="B208" s="16"/>
      <c r="C208" s="16" t="s">
        <v>2</v>
      </c>
      <c r="D208" s="460" t="str" cm="1">
        <f t="array" ref="D208">LOOKUP(1,1/(E208=DSSP!$E$2:$E$823),DSSP!$A$2:$A$823)</f>
        <v>321</v>
      </c>
      <c r="E208" s="430" t="s">
        <v>468</v>
      </c>
      <c r="F208" s="430" t="str">
        <f>IFERROR(VLOOKUP(E208,DSSP!$E$2:$F$761,2,0),"")</f>
        <v>Galadium 200 gr</v>
      </c>
      <c r="G208" s="120" t="str">
        <f t="shared" si="42"/>
        <v>200 gr</v>
      </c>
      <c r="H208" s="16">
        <v>0.8</v>
      </c>
      <c r="I208" s="447">
        <f t="shared" si="43"/>
        <v>4</v>
      </c>
      <c r="J208" s="16"/>
      <c r="K208" s="351">
        <f t="shared" si="44"/>
        <v>0.8</v>
      </c>
      <c r="L208" s="350">
        <f t="shared" si="45"/>
        <v>4</v>
      </c>
    </row>
    <row r="209" spans="1:12" hidden="1">
      <c r="A209" s="150"/>
      <c r="B209" s="16"/>
      <c r="C209" s="16" t="s">
        <v>2</v>
      </c>
      <c r="D209" s="460" t="str" cm="1">
        <f t="array" ref="D209">LOOKUP(1,1/(E209=DSSP!$E$2:$E$823),DSSP!$A$2:$A$823)</f>
        <v>341</v>
      </c>
      <c r="E209" s="430" t="s">
        <v>583</v>
      </c>
      <c r="F209" s="430" t="str">
        <f>IFERROR(VLOOKUP(E209,DSSP!$E$2:$F$761,2,0),"")</f>
        <v>Banana Flower weight</v>
      </c>
      <c r="G209" s="120" t="str">
        <f t="shared" si="42"/>
        <v>weight</v>
      </c>
      <c r="H209" s="16">
        <v>3.2</v>
      </c>
      <c r="I209" s="447" t="str">
        <f t="shared" si="43"/>
        <v/>
      </c>
      <c r="J209" s="16"/>
      <c r="K209" s="351" t="str">
        <f t="shared" si="44"/>
        <v/>
      </c>
      <c r="L209" s="350" t="str">
        <f t="shared" si="45"/>
        <v/>
      </c>
    </row>
    <row r="210" spans="1:12" hidden="1">
      <c r="A210" s="150"/>
      <c r="B210" s="16"/>
      <c r="C210" s="16" t="s">
        <v>2</v>
      </c>
      <c r="D210" s="460" t="str" cm="1">
        <f t="array" ref="D210">LOOKUP(1,1/(E210=DSSP!$E$2:$E$823),DSSP!$A$2:$A$823)</f>
        <v>311</v>
      </c>
      <c r="E210" s="430" t="s">
        <v>444</v>
      </c>
      <c r="F210" s="430" t="str">
        <f>IFERROR(VLOOKUP(E210,DSSP!$E$2:$F$761,2,0),"")</f>
        <v>Baby Corn 100 gr</v>
      </c>
      <c r="G210" s="120" t="str">
        <f t="shared" si="42"/>
        <v>100 gr</v>
      </c>
      <c r="H210" s="16">
        <v>0.5</v>
      </c>
      <c r="I210" s="447">
        <f t="shared" si="43"/>
        <v>5</v>
      </c>
      <c r="J210" s="16"/>
      <c r="K210" s="351">
        <f t="shared" si="44"/>
        <v>0.5</v>
      </c>
      <c r="L210" s="350">
        <f t="shared" si="45"/>
        <v>5</v>
      </c>
    </row>
    <row r="211" spans="1:12" hidden="1">
      <c r="A211" s="150"/>
      <c r="B211" s="16"/>
      <c r="C211" s="16" t="s">
        <v>2</v>
      </c>
      <c r="D211" s="460" t="str" cm="1">
        <f t="array" ref="D211">LOOKUP(1,1/(E211=DSSP!$E$2:$E$823),DSSP!$A$2:$A$823)</f>
        <v>101</v>
      </c>
      <c r="E211" s="424" t="s">
        <v>48</v>
      </c>
      <c r="F211" s="430" t="str">
        <f>IFERROR(VLOOKUP(E211,DSSP!$E$2:$F$761,2,0),"")</f>
        <v>Green Eggplant 1 kg</v>
      </c>
      <c r="G211" s="120" t="str">
        <f t="shared" si="42"/>
        <v>i 1 kg</v>
      </c>
      <c r="H211" s="16">
        <v>7</v>
      </c>
      <c r="I211" s="447">
        <f t="shared" si="43"/>
        <v>7</v>
      </c>
      <c r="J211" s="16"/>
      <c r="K211" s="351" t="str">
        <f t="shared" si="44"/>
        <v/>
      </c>
      <c r="L211" s="350">
        <f t="shared" si="45"/>
        <v>7</v>
      </c>
    </row>
    <row r="212" spans="1:12" hidden="1">
      <c r="A212" s="150"/>
      <c r="B212" s="16"/>
      <c r="C212" s="16" t="s">
        <v>2</v>
      </c>
      <c r="D212" s="460" cm="1">
        <f t="array" ref="D212">LOOKUP(1,1/(E212=DSSP!$E$2:$E$823),DSSP!$A$2:$A$823)</f>
        <v>101</v>
      </c>
      <c r="E212" s="424" t="s">
        <v>37</v>
      </c>
      <c r="F212" s="430" t="str">
        <f>IFERROR(VLOOKUP(E212,DSSP!$E$2:$F$761,2,0),"")</f>
        <v>Green Eggplant 200 gr</v>
      </c>
      <c r="G212" s="120" t="str">
        <f t="shared" si="42"/>
        <v>200 gr</v>
      </c>
      <c r="H212" s="16">
        <v>5</v>
      </c>
      <c r="I212" s="447">
        <f t="shared" si="43"/>
        <v>25</v>
      </c>
      <c r="J212" s="16"/>
      <c r="K212" s="351">
        <f t="shared" si="44"/>
        <v>5</v>
      </c>
      <c r="L212" s="350">
        <f t="shared" si="45"/>
        <v>25</v>
      </c>
    </row>
    <row r="213" spans="1:12" hidden="1">
      <c r="A213" s="150"/>
      <c r="B213" s="16"/>
      <c r="C213" s="16" t="s">
        <v>2</v>
      </c>
      <c r="D213" s="460" t="str" cm="1">
        <f t="array" ref="D213">LOOKUP(1,1/(E213=DSSP!$E$2:$E$823),DSSP!$A$2:$A$823)</f>
        <v>101</v>
      </c>
      <c r="E213" s="424" t="s">
        <v>55</v>
      </c>
      <c r="F213" s="430" t="str">
        <f>IFERROR(VLOOKUP(E213,DSSP!$E$2:$F$761,2,0),"")</f>
        <v>Green Eggplant 500 gr</v>
      </c>
      <c r="G213" s="120" t="str">
        <f t="shared" si="42"/>
        <v>500 gr</v>
      </c>
      <c r="H213" s="16">
        <v>3.5</v>
      </c>
      <c r="I213" s="447">
        <f t="shared" si="43"/>
        <v>7</v>
      </c>
      <c r="J213" s="16"/>
      <c r="K213" s="351">
        <f t="shared" si="44"/>
        <v>3.5</v>
      </c>
      <c r="L213" s="350">
        <f t="shared" si="45"/>
        <v>7</v>
      </c>
    </row>
    <row r="214" spans="1:12" hidden="1">
      <c r="A214" s="150"/>
      <c r="B214" s="16"/>
      <c r="C214" s="16" t="s">
        <v>2</v>
      </c>
      <c r="D214" s="460" t="str" cm="1">
        <f t="array" ref="D214">LOOKUP(1,1/(E214=DSSP!$E$2:$E$823),DSSP!$A$2:$A$823)</f>
        <v>143</v>
      </c>
      <c r="E214" s="115" t="s">
        <v>168</v>
      </c>
      <c r="F214" s="430" t="str">
        <f>IFERROR(VLOOKUP(E214,DSSP!$E$2:$F$761,2,0),"")</f>
        <v>Chinese Mustard 300 gr</v>
      </c>
      <c r="G214" s="120" t="str">
        <f t="shared" si="42"/>
        <v>300 gr</v>
      </c>
      <c r="H214" s="16">
        <v>1.2</v>
      </c>
      <c r="I214" s="447">
        <f t="shared" si="43"/>
        <v>4</v>
      </c>
      <c r="J214" s="16"/>
      <c r="K214" s="351">
        <f t="shared" si="44"/>
        <v>1.2</v>
      </c>
      <c r="L214" s="350">
        <f t="shared" si="45"/>
        <v>4</v>
      </c>
    </row>
    <row r="215" spans="1:12" hidden="1">
      <c r="A215" s="150"/>
      <c r="B215" s="16"/>
      <c r="C215" s="16" t="s">
        <v>2</v>
      </c>
      <c r="D215" s="460" t="str" cm="1">
        <f t="array" ref="D215">LOOKUP(1,1/(E215=DSSP!$E$2:$E$823),DSSP!$A$2:$A$823)</f>
        <v>141</v>
      </c>
      <c r="E215" s="115" t="s">
        <v>147</v>
      </c>
      <c r="F215" s="430" t="str">
        <f>IFERROR(VLOOKUP(E215,DSSP!$E$2:$F$761,2,0),"")</f>
        <v>Celery Cabbage 250 gr</v>
      </c>
      <c r="G215" s="120" t="str">
        <f t="shared" ref="G215:G255" si="46">RIGHT(E215,6)</f>
        <v>250 gr</v>
      </c>
      <c r="H215" s="16">
        <v>3.75</v>
      </c>
      <c r="I215" s="447">
        <f t="shared" ref="I215:I255" si="47">IFERROR(IF(RIGHT(G215,4)="1 kg",(H215/1),H215*1000/LEFT(G215,3)),"")</f>
        <v>15</v>
      </c>
      <c r="J215" s="16"/>
      <c r="K215" s="351">
        <f t="shared" si="44"/>
        <v>3.75</v>
      </c>
      <c r="L215" s="350">
        <f t="shared" si="45"/>
        <v>15</v>
      </c>
    </row>
    <row r="216" spans="1:12" hidden="1">
      <c r="A216" s="150"/>
      <c r="B216" s="16"/>
      <c r="C216" s="16" t="s">
        <v>2</v>
      </c>
      <c r="D216" s="460" t="str" cm="1">
        <f t="array" ref="D216">LOOKUP(1,1/(E216=DSSP!$E$2:$E$823),DSSP!$A$2:$A$823)</f>
        <v>144</v>
      </c>
      <c r="E216" s="115" t="s">
        <v>179</v>
      </c>
      <c r="F216" s="430" t="str">
        <f>IFERROR(VLOOKUP(E216,DSSP!$E$2:$F$761,2,0),"")</f>
        <v>Chinese Kale 250 gr</v>
      </c>
      <c r="G216" s="120" t="str">
        <f t="shared" si="46"/>
        <v>250 gr</v>
      </c>
      <c r="H216" s="16">
        <v>10</v>
      </c>
      <c r="I216" s="447">
        <f t="shared" si="47"/>
        <v>40</v>
      </c>
      <c r="J216" s="16"/>
      <c r="K216" s="351">
        <f t="shared" si="44"/>
        <v>10</v>
      </c>
      <c r="L216" s="350">
        <f t="shared" si="45"/>
        <v>40</v>
      </c>
    </row>
    <row r="217" spans="1:12" hidden="1">
      <c r="A217" s="150"/>
      <c r="B217" s="16"/>
      <c r="C217" s="16" t="s">
        <v>2</v>
      </c>
      <c r="D217" s="460" t="str" cm="1">
        <f t="array" ref="D217">LOOKUP(1,1/(E217=DSSP!$E$2:$E$823),DSSP!$A$2:$A$823)</f>
        <v>142</v>
      </c>
      <c r="E217" s="115" t="s">
        <v>158</v>
      </c>
      <c r="F217" s="430" t="str">
        <f>IFERROR(VLOOKUP(E217,DSSP!$E$2:$F$761,2,0),"")</f>
        <v>Bok Choi 250 gr</v>
      </c>
      <c r="G217" s="120" t="str">
        <f t="shared" si="46"/>
        <v>250 gr</v>
      </c>
      <c r="H217" s="16">
        <v>8.75</v>
      </c>
      <c r="I217" s="447">
        <f t="shared" si="47"/>
        <v>35</v>
      </c>
      <c r="J217" s="16"/>
      <c r="K217" s="351">
        <f t="shared" si="44"/>
        <v>8.75</v>
      </c>
      <c r="L217" s="350">
        <f t="shared" si="45"/>
        <v>35</v>
      </c>
    </row>
    <row r="218" spans="1:12" hidden="1">
      <c r="A218" s="150"/>
      <c r="B218" s="16"/>
      <c r="C218" s="16" t="s">
        <v>2</v>
      </c>
      <c r="D218" s="460" t="str" cm="1">
        <f t="array" ref="D218">LOOKUP(1,1/(E218=DSSP!$E$2:$E$823),DSSP!$A$2:$A$823)</f>
        <v>232</v>
      </c>
      <c r="E218" s="115" t="s">
        <v>308</v>
      </c>
      <c r="F218" s="430" t="str">
        <f>IFERROR(VLOOKUP(E218,DSSP!$E$2:$F$761,2,0),"")</f>
        <v>Chinese Cellery 100 gr</v>
      </c>
      <c r="G218" s="120" t="str">
        <f t="shared" si="46"/>
        <v>100 gr</v>
      </c>
      <c r="H218" s="16">
        <v>0.3</v>
      </c>
      <c r="I218" s="447">
        <f t="shared" si="47"/>
        <v>3</v>
      </c>
      <c r="J218" s="16"/>
      <c r="K218" s="351">
        <f t="shared" si="44"/>
        <v>0.3</v>
      </c>
      <c r="L218" s="350">
        <f t="shared" si="45"/>
        <v>3</v>
      </c>
    </row>
    <row r="219" spans="1:12" hidden="1">
      <c r="A219" s="150"/>
      <c r="B219" s="16"/>
      <c r="C219" s="16" t="s">
        <v>2</v>
      </c>
      <c r="D219" s="460" t="str" cm="1">
        <f t="array" ref="D219">LOOKUP(1,1/(E219=DSSP!$E$2:$E$823),DSSP!$A$2:$A$823)</f>
        <v>930</v>
      </c>
      <c r="E219" s="115" t="s">
        <v>3345</v>
      </c>
      <c r="F219" s="430" t="str">
        <f>IFERROR(VLOOKUP(E219,DSSP!$E$2:$F$761,2,0),"")</f>
        <v>Siamese Banana weight</v>
      </c>
      <c r="G219" s="120" t="str">
        <f t="shared" si="46"/>
        <v>weight</v>
      </c>
      <c r="H219" s="16">
        <v>2</v>
      </c>
      <c r="I219" s="447" t="str">
        <f t="shared" si="47"/>
        <v/>
      </c>
      <c r="J219" s="16"/>
      <c r="K219" s="351" t="str">
        <f t="shared" si="44"/>
        <v/>
      </c>
      <c r="L219" s="350" t="str">
        <f t="shared" si="45"/>
        <v/>
      </c>
    </row>
    <row r="220" spans="1:12" hidden="1">
      <c r="A220" s="150"/>
      <c r="B220" s="16"/>
      <c r="C220" s="16" t="s">
        <v>2</v>
      </c>
      <c r="D220" s="460" t="str" cm="1">
        <f t="array" ref="D220">LOOKUP(1,1/(E220=DSSP!$E$2:$E$823),DSSP!$A$2:$A$823)</f>
        <v>946</v>
      </c>
      <c r="E220" s="115" t="s">
        <v>3461</v>
      </c>
      <c r="F220" s="430" t="str">
        <f>IFERROR(VLOOKUP(E220,DSSP!$E$2:$F$761,2,0),"")</f>
        <v>Young Ambarella 500 gr</v>
      </c>
      <c r="G220" s="120" t="str">
        <f t="shared" si="46"/>
        <v>500 gr</v>
      </c>
      <c r="H220" s="16">
        <v>1.5</v>
      </c>
      <c r="I220" s="447">
        <f t="shared" si="47"/>
        <v>3</v>
      </c>
      <c r="J220" s="16"/>
      <c r="K220" s="351">
        <f t="shared" si="44"/>
        <v>1.5</v>
      </c>
      <c r="L220" s="350">
        <f t="shared" si="45"/>
        <v>3</v>
      </c>
    </row>
    <row r="221" spans="1:12" hidden="1">
      <c r="A221" s="150"/>
      <c r="B221" s="16"/>
      <c r="C221" s="16" t="s">
        <v>2</v>
      </c>
      <c r="D221" s="460" t="str" cm="1">
        <f t="array" ref="D221">LOOKUP(1,1/(E221=DSSP!$E$2:$E$823),DSSP!$A$2:$A$823)</f>
        <v>713</v>
      </c>
      <c r="E221" s="115" t="s">
        <v>1578</v>
      </c>
      <c r="F221" s="430" t="str">
        <f>IFERROR(VLOOKUP(E221,DSSP!$E$2:$F$761,2,0),"")</f>
        <v>Shallot 200 gr</v>
      </c>
      <c r="G221" s="120" t="str">
        <f t="shared" si="46"/>
        <v>200 gr</v>
      </c>
      <c r="H221" s="16">
        <v>2</v>
      </c>
      <c r="I221" s="447">
        <f t="shared" si="47"/>
        <v>10</v>
      </c>
      <c r="J221" s="16"/>
      <c r="K221" s="351">
        <f t="shared" si="44"/>
        <v>2</v>
      </c>
      <c r="L221" s="350">
        <f t="shared" si="45"/>
        <v>10</v>
      </c>
    </row>
    <row r="222" spans="1:12" hidden="1">
      <c r="A222" s="150"/>
      <c r="B222" s="16"/>
      <c r="C222" s="16" t="s">
        <v>2</v>
      </c>
      <c r="D222" s="460" t="str" cm="1">
        <f t="array" ref="D222">LOOKUP(1,1/(E222=DSSP!$E$2:$E$823),DSSP!$A$2:$A$823)</f>
        <v>7947</v>
      </c>
      <c r="E222" s="115" t="s">
        <v>2508</v>
      </c>
      <c r="F222" s="430" t="str">
        <f>IFERROR(VLOOKUP(E222,DSSP!$E$2:$F$761,2,0),"")</f>
        <v>Dried Banana 500 gr</v>
      </c>
      <c r="G222" s="120" t="str">
        <f t="shared" si="46"/>
        <v>500 gr</v>
      </c>
      <c r="H222" s="16">
        <v>5</v>
      </c>
      <c r="I222" s="447">
        <f t="shared" si="47"/>
        <v>10</v>
      </c>
      <c r="J222" s="16"/>
      <c r="K222" s="351">
        <f t="shared" si="44"/>
        <v>5</v>
      </c>
      <c r="L222" s="350">
        <f t="shared" si="45"/>
        <v>10</v>
      </c>
    </row>
    <row r="223" spans="1:12" hidden="1">
      <c r="A223" s="150"/>
      <c r="B223" s="16"/>
      <c r="C223" s="16" t="s">
        <v>2</v>
      </c>
      <c r="D223" s="460" t="str" cm="1">
        <f t="array" ref="D223">LOOKUP(1,1/(E223=DSSP!$E$2:$E$823),DSSP!$A$2:$A$823)</f>
        <v>7925</v>
      </c>
      <c r="E223" s="115" t="s">
        <v>2307</v>
      </c>
      <c r="F223" s="430" t="str">
        <f>IFERROR(VLOOKUP(E223,DSSP!$E$2:$F$761,2,0),"")</f>
        <v>Dried Mango 500 gr</v>
      </c>
      <c r="G223" s="120" t="str">
        <f t="shared" si="46"/>
        <v>500 gr</v>
      </c>
      <c r="H223" s="16">
        <v>10</v>
      </c>
      <c r="I223" s="447">
        <f t="shared" si="47"/>
        <v>20</v>
      </c>
      <c r="J223" s="16"/>
      <c r="K223" s="351">
        <f t="shared" si="44"/>
        <v>10</v>
      </c>
      <c r="L223" s="350">
        <f t="shared" si="45"/>
        <v>20</v>
      </c>
    </row>
    <row r="224" spans="1:12" hidden="1">
      <c r="A224" s="150"/>
      <c r="B224" s="16"/>
      <c r="C224" s="16" t="s">
        <v>2</v>
      </c>
      <c r="D224" s="460" t="str" cm="1">
        <f t="array" ref="D224">LOOKUP(1,1/(E224=DSSP!$E$2:$E$823),DSSP!$A$2:$A$823)</f>
        <v>711</v>
      </c>
      <c r="E224" s="115" t="s">
        <v>1540</v>
      </c>
      <c r="F224" s="430" t="str">
        <f>IFERROR(VLOOKUP(E224,DSSP!$E$2:$F$761,2,0),"")</f>
        <v>Yam bean weight</v>
      </c>
      <c r="G224" s="120" t="str">
        <f t="shared" si="46"/>
        <v>weight</v>
      </c>
      <c r="H224" s="16">
        <v>1</v>
      </c>
      <c r="I224" s="447" t="str">
        <f t="shared" si="47"/>
        <v/>
      </c>
      <c r="J224" s="16"/>
      <c r="K224" s="351" t="str">
        <f t="shared" si="44"/>
        <v/>
      </c>
      <c r="L224" s="350" t="str">
        <f t="shared" si="45"/>
        <v/>
      </c>
    </row>
    <row r="225" spans="1:12" hidden="1">
      <c r="A225" s="150"/>
      <c r="B225" s="16"/>
      <c r="C225" s="16" t="s">
        <v>2</v>
      </c>
      <c r="D225" s="460" t="str" cm="1">
        <f t="array" ref="D225">LOOKUP(1,1/(E225=DSSP!$E$2:$E$823),DSSP!$A$2:$A$823)</f>
        <v>323</v>
      </c>
      <c r="E225" s="115" t="s">
        <v>491</v>
      </c>
      <c r="F225" s="430" t="str">
        <f>IFERROR(VLOOKUP(E225,DSSP!$E$2:$F$761,2,0),"")</f>
        <v>Fish Herb 100 gr</v>
      </c>
      <c r="G225" s="120" t="str">
        <f t="shared" si="46"/>
        <v>100 gr</v>
      </c>
      <c r="H225" s="16">
        <v>0.6</v>
      </c>
      <c r="I225" s="447">
        <f t="shared" si="47"/>
        <v>6</v>
      </c>
      <c r="J225" s="16"/>
      <c r="K225" s="351">
        <f t="shared" si="44"/>
        <v>0.6</v>
      </c>
      <c r="L225" s="350">
        <f t="shared" si="45"/>
        <v>6</v>
      </c>
    </row>
    <row r="226" spans="1:12" hidden="1">
      <c r="A226" s="150"/>
      <c r="B226" s="16"/>
      <c r="C226" s="16" t="s">
        <v>2</v>
      </c>
      <c r="D226" s="460" t="str" cm="1">
        <f t="array" ref="D226">LOOKUP(1,1/(E226=DSSP!$E$2:$E$823),DSSP!$A$2:$A$823)</f>
        <v>261</v>
      </c>
      <c r="E226" s="115" t="s">
        <v>370</v>
      </c>
      <c r="F226" s="430" t="str">
        <f>IFERROR(VLOOKUP(E226,DSSP!$E$2:$F$761,2,0),"")</f>
        <v>Yardlong Bean 300 gr</v>
      </c>
      <c r="G226" s="120" t="str">
        <f t="shared" si="46"/>
        <v>300 gr</v>
      </c>
      <c r="H226" s="16">
        <v>15</v>
      </c>
      <c r="I226" s="447">
        <f t="shared" si="47"/>
        <v>50</v>
      </c>
      <c r="J226" s="16"/>
      <c r="K226" s="351">
        <f t="shared" si="44"/>
        <v>15</v>
      </c>
      <c r="L226" s="350">
        <f t="shared" si="45"/>
        <v>50</v>
      </c>
    </row>
    <row r="227" spans="1:12" hidden="1">
      <c r="A227" s="150"/>
      <c r="B227" s="16"/>
      <c r="C227" s="16" t="s">
        <v>2</v>
      </c>
      <c r="D227" s="460" t="str" cm="1">
        <f t="array" ref="D227">LOOKUP(1,1/(E227=DSSP!$E$2:$E$823),DSSP!$A$2:$A$823)</f>
        <v>262</v>
      </c>
      <c r="E227" s="115" t="s">
        <v>385</v>
      </c>
      <c r="F227" s="430" t="str">
        <f>IFERROR(VLOOKUP(E227,DSSP!$E$2:$F$761,2,0),"")</f>
        <v>Winged Bean 100 gr</v>
      </c>
      <c r="G227" s="120" t="str">
        <f t="shared" si="46"/>
        <v>100 gr</v>
      </c>
      <c r="H227" s="16">
        <v>0.5</v>
      </c>
      <c r="I227" s="447">
        <f t="shared" si="47"/>
        <v>5</v>
      </c>
      <c r="J227" s="16"/>
      <c r="K227" s="351">
        <f t="shared" si="44"/>
        <v>0.5</v>
      </c>
      <c r="L227" s="350">
        <f t="shared" si="45"/>
        <v>5</v>
      </c>
    </row>
    <row r="228" spans="1:12" hidden="1">
      <c r="A228" s="150"/>
      <c r="B228" s="16"/>
      <c r="C228" s="16" t="s">
        <v>2</v>
      </c>
      <c r="D228" s="460" t="str" cm="1">
        <f t="array" ref="D228">LOOKUP(1,1/(E228=DSSP!$E$2:$E$823),DSSP!$A$2:$A$823)</f>
        <v>121</v>
      </c>
      <c r="E228" s="115" t="s">
        <v>97</v>
      </c>
      <c r="F228" s="430" t="str">
        <f>IFERROR(VLOOKUP(E228,DSSP!$E$2:$F$761,2,0),"")</f>
        <v>Papaya weight</v>
      </c>
      <c r="G228" s="120" t="str">
        <f t="shared" si="46"/>
        <v>weight</v>
      </c>
      <c r="H228" s="16">
        <v>40</v>
      </c>
      <c r="I228" s="447" t="str">
        <f t="shared" si="47"/>
        <v/>
      </c>
      <c r="J228" s="16"/>
      <c r="K228" s="351" t="str">
        <f t="shared" ref="K228:K260" si="48">IFERROR((I228*LEFT(G228,3))/1000,"")</f>
        <v/>
      </c>
      <c r="L228" s="350" t="str">
        <f t="shared" ref="L228:L260" si="49">IFERROR(IF(RIGHT(G228,4)="1 kg",(H228/1),H228*1000/LEFT(G228,3)),"")</f>
        <v/>
      </c>
    </row>
    <row r="229" spans="1:12" hidden="1">
      <c r="A229" s="150"/>
      <c r="B229" s="16"/>
      <c r="C229" s="16" t="s">
        <v>2</v>
      </c>
      <c r="D229" s="460" t="str" cm="1">
        <f t="array" ref="D229">LOOKUP(1,1/(E229=DSSP!$E$2:$E$823),DSSP!$A$2:$A$823)</f>
        <v>983</v>
      </c>
      <c r="E229" s="115" t="s">
        <v>3760</v>
      </c>
      <c r="F229" s="430" t="str">
        <f>IFERROR(VLOOKUP(E229,DSSP!$E$2:$F$761,2,0),"")</f>
        <v>Ker Gawl 50 gr</v>
      </c>
      <c r="G229" s="120" t="str">
        <f t="shared" si="46"/>
        <v xml:space="preserve"> 50 gr</v>
      </c>
      <c r="H229" s="16">
        <v>0.5</v>
      </c>
      <c r="I229" s="447">
        <f t="shared" si="47"/>
        <v>10</v>
      </c>
      <c r="J229" s="16"/>
      <c r="K229" s="351">
        <f t="shared" si="48"/>
        <v>0.5</v>
      </c>
      <c r="L229" s="350">
        <f t="shared" si="49"/>
        <v>10</v>
      </c>
    </row>
    <row r="230" spans="1:12" hidden="1">
      <c r="A230" s="150"/>
      <c r="B230" s="16"/>
      <c r="C230" s="16" t="s">
        <v>2</v>
      </c>
      <c r="D230" s="460" t="str" cm="1">
        <f t="array" ref="D230">LOOKUP(1,1/(E230=DSSP!$E$2:$E$823),DSSP!$A$2:$A$823)</f>
        <v>181</v>
      </c>
      <c r="E230" s="115" t="s">
        <v>236</v>
      </c>
      <c r="F230" s="430" t="str">
        <f>IFERROR(VLOOKUP(E230,DSSP!$E$2:$F$761,2,0),"")</f>
        <v>Welsh Onion 100 gr</v>
      </c>
      <c r="G230" s="120" t="str">
        <f t="shared" si="46"/>
        <v>100 gr</v>
      </c>
      <c r="H230" s="16">
        <v>4.5</v>
      </c>
      <c r="I230" s="447">
        <f t="shared" si="47"/>
        <v>45</v>
      </c>
      <c r="J230" s="16"/>
      <c r="K230" s="351">
        <f t="shared" si="48"/>
        <v>4.5</v>
      </c>
      <c r="L230" s="350">
        <f t="shared" si="49"/>
        <v>45</v>
      </c>
    </row>
    <row r="231" spans="1:12" hidden="1">
      <c r="A231" s="150"/>
      <c r="B231" s="16"/>
      <c r="C231" s="16" t="s">
        <v>2</v>
      </c>
      <c r="D231" s="460" t="str" cm="1">
        <f t="array" ref="D231">LOOKUP(1,1/(E231=DSSP!$E$2:$E$823),DSSP!$A$2:$A$823)</f>
        <v>181</v>
      </c>
      <c r="E231" s="115" t="s">
        <v>244</v>
      </c>
      <c r="F231" s="430" t="str">
        <f>IFERROR(VLOOKUP(E231,DSSP!$E$2:$F$761,2,0),"")</f>
        <v>Welsh Onion 200 gr</v>
      </c>
      <c r="G231" s="120" t="str">
        <f t="shared" si="46"/>
        <v>200 gr</v>
      </c>
      <c r="H231" s="16">
        <v>7</v>
      </c>
      <c r="I231" s="447">
        <f t="shared" si="47"/>
        <v>35</v>
      </c>
      <c r="J231" s="16"/>
      <c r="K231" s="351">
        <f t="shared" si="48"/>
        <v>7</v>
      </c>
      <c r="L231" s="350">
        <f t="shared" si="49"/>
        <v>35</v>
      </c>
    </row>
    <row r="232" spans="1:12" hidden="1">
      <c r="A232" s="150"/>
      <c r="B232" s="16"/>
      <c r="C232" s="16" t="s">
        <v>2</v>
      </c>
      <c r="D232" s="460" t="str" cm="1">
        <f t="array" ref="D232">LOOKUP(1,1/(E232=DSSP!$E$2:$E$823),DSSP!$A$2:$A$823)</f>
        <v>201</v>
      </c>
      <c r="E232" s="115" t="s">
        <v>260</v>
      </c>
      <c r="F232" s="430" t="str">
        <f>IFERROR(VLOOKUP(E232,DSSP!$E$2:$F$761,2,0),"")</f>
        <v>Guichai Leaf 100 gr</v>
      </c>
      <c r="G232" s="120" t="str">
        <f t="shared" si="46"/>
        <v>100 gr</v>
      </c>
      <c r="H232" s="16">
        <v>1</v>
      </c>
      <c r="I232" s="447">
        <f t="shared" si="47"/>
        <v>10</v>
      </c>
      <c r="J232" s="16"/>
      <c r="K232" s="351">
        <f t="shared" si="48"/>
        <v>1</v>
      </c>
      <c r="L232" s="350">
        <f t="shared" si="49"/>
        <v>10</v>
      </c>
    </row>
    <row r="233" spans="1:12" hidden="1">
      <c r="A233" s="150"/>
      <c r="B233" s="16"/>
      <c r="C233" s="16" t="s">
        <v>2</v>
      </c>
      <c r="D233" s="460" t="str" cm="1">
        <f t="array" ref="D233">LOOKUP(1,1/(E233=DSSP!$E$2:$E$823),DSSP!$A$2:$A$823)</f>
        <v>201</v>
      </c>
      <c r="E233" s="115" t="s">
        <v>267</v>
      </c>
      <c r="F233" s="430" t="str">
        <f>IFERROR(VLOOKUP(E233,DSSP!$E$2:$F$761,2,0),"")</f>
        <v>Guichai Leaf 200 gr</v>
      </c>
      <c r="G233" s="120" t="str">
        <f t="shared" si="46"/>
        <v>200 gr</v>
      </c>
      <c r="H233" s="16">
        <v>4</v>
      </c>
      <c r="I233" s="447">
        <f t="shared" si="47"/>
        <v>20</v>
      </c>
      <c r="J233" s="16"/>
      <c r="K233" s="351">
        <f t="shared" si="48"/>
        <v>4</v>
      </c>
      <c r="L233" s="350">
        <f t="shared" si="49"/>
        <v>20</v>
      </c>
    </row>
    <row r="234" spans="1:12" hidden="1">
      <c r="A234" s="150"/>
      <c r="B234" s="16"/>
      <c r="C234" s="16" t="s">
        <v>2</v>
      </c>
      <c r="D234" s="460" t="str" cm="1">
        <f t="array" ref="D234">LOOKUP(1,1/(E234=DSSP!$E$2:$E$823),DSSP!$A$2:$A$823)</f>
        <v>172</v>
      </c>
      <c r="E234" s="115" t="s">
        <v>227</v>
      </c>
      <c r="F234" s="430" t="str">
        <f>IFERROR(VLOOKUP(E234,DSSP!$E$2:$F$761,2,0),"")</f>
        <v>Holy Basil Leaf 100 gr</v>
      </c>
      <c r="G234" s="120" t="str">
        <f t="shared" si="46"/>
        <v>100 gr</v>
      </c>
      <c r="H234" s="16">
        <v>4</v>
      </c>
      <c r="I234" s="447">
        <f t="shared" si="47"/>
        <v>40</v>
      </c>
      <c r="J234" s="16"/>
      <c r="K234" s="351">
        <f t="shared" si="48"/>
        <v>4</v>
      </c>
      <c r="L234" s="350">
        <f t="shared" si="49"/>
        <v>40</v>
      </c>
    </row>
    <row r="235" spans="1:12" hidden="1">
      <c r="A235" s="150"/>
      <c r="B235" s="16"/>
      <c r="C235" s="16" t="s">
        <v>2</v>
      </c>
      <c r="D235" s="460" t="str" cm="1">
        <f t="array" ref="D235">LOOKUP(1,1/(E235=DSSP!$E$2:$E$823),DSSP!$A$2:$A$823)</f>
        <v>707</v>
      </c>
      <c r="E235" s="115" t="s">
        <v>1493</v>
      </c>
      <c r="F235" s="430" t="str">
        <f>IFERROR(VLOOKUP(E235,DSSP!$E$2:$F$761,2,0),"")</f>
        <v>White Batata weight</v>
      </c>
      <c r="G235" s="120" t="str">
        <f t="shared" si="46"/>
        <v>weight</v>
      </c>
      <c r="H235" s="16">
        <v>1</v>
      </c>
      <c r="I235" s="447" t="str">
        <f t="shared" si="47"/>
        <v/>
      </c>
      <c r="J235" s="16"/>
      <c r="K235" s="351" t="str">
        <f t="shared" si="48"/>
        <v/>
      </c>
      <c r="L235" s="350" t="str">
        <f t="shared" si="49"/>
        <v/>
      </c>
    </row>
    <row r="236" spans="1:12" hidden="1">
      <c r="A236" s="150"/>
      <c r="B236" s="16"/>
      <c r="C236" s="16" t="s">
        <v>2</v>
      </c>
      <c r="D236" s="460" t="str" cm="1">
        <f t="array" ref="D236">LOOKUP(1,1/(E236=DSSP!$E$2:$E$823),DSSP!$A$2:$A$823)</f>
        <v>989</v>
      </c>
      <c r="E236" s="115" t="s">
        <v>3792</v>
      </c>
      <c r="F236" s="430" t="str">
        <f>IFERROR(VLOOKUP(E236,DSSP!$E$2:$F$761,2,0),"")</f>
        <v>Radish Kimchi Box 500 gr</v>
      </c>
      <c r="G236" s="120" t="str">
        <f t="shared" si="46"/>
        <v>500 gr</v>
      </c>
      <c r="H236" s="16">
        <v>5</v>
      </c>
      <c r="I236" s="447">
        <f t="shared" si="47"/>
        <v>10</v>
      </c>
      <c r="J236" s="16"/>
      <c r="K236" s="351">
        <f t="shared" si="48"/>
        <v>5</v>
      </c>
      <c r="L236" s="350">
        <f t="shared" si="49"/>
        <v>10</v>
      </c>
    </row>
    <row r="237" spans="1:12" hidden="1">
      <c r="A237" s="150"/>
      <c r="B237" s="16"/>
      <c r="C237" s="16" t="s">
        <v>2</v>
      </c>
      <c r="D237" s="460" t="str" cm="1">
        <f t="array" ref="D237">LOOKUP(1,1/(E237=DSSP!$E$2:$E$823),DSSP!$A$2:$A$823)</f>
        <v>714</v>
      </c>
      <c r="E237" s="115" t="s">
        <v>1586</v>
      </c>
      <c r="F237" s="430" t="str">
        <f>IFERROR(VLOOKUP(E237,DSSP!$E$2:$F$761,2,0),"")</f>
        <v>Yellow Batata weight</v>
      </c>
      <c r="G237" s="120" t="str">
        <f t="shared" si="46"/>
        <v>weight</v>
      </c>
      <c r="H237" s="16">
        <v>1</v>
      </c>
      <c r="I237" s="447" t="str">
        <f t="shared" si="47"/>
        <v/>
      </c>
      <c r="J237" s="16"/>
      <c r="K237" s="351" t="str">
        <f t="shared" si="48"/>
        <v/>
      </c>
      <c r="L237" s="350" t="str">
        <f t="shared" si="49"/>
        <v/>
      </c>
    </row>
    <row r="238" spans="1:12" hidden="1">
      <c r="A238" s="150"/>
      <c r="B238" s="16"/>
      <c r="C238" s="16" t="s">
        <v>2</v>
      </c>
      <c r="D238" s="460" t="str" cm="1">
        <f t="array" ref="D238">LOOKUP(1,1/(E238=DSSP!$E$2:$E$823),DSSP!$A$2:$A$823)</f>
        <v>969</v>
      </c>
      <c r="E238" s="115" t="s">
        <v>3650</v>
      </c>
      <c r="F238" s="430" t="str">
        <f>IFERROR(VLOOKUP(E238,DSSP!$E$2:$F$761,2,0),"")</f>
        <v>Small Taro 500 gr</v>
      </c>
      <c r="G238" s="120" t="str">
        <f t="shared" si="46"/>
        <v>500 gr</v>
      </c>
      <c r="H238" s="16">
        <v>1</v>
      </c>
      <c r="I238" s="447">
        <f t="shared" si="47"/>
        <v>2</v>
      </c>
      <c r="J238" s="16"/>
      <c r="K238" s="351">
        <f t="shared" si="48"/>
        <v>1</v>
      </c>
      <c r="L238" s="350">
        <f t="shared" si="49"/>
        <v>2</v>
      </c>
    </row>
    <row r="239" spans="1:12" hidden="1">
      <c r="A239" s="150"/>
      <c r="B239" s="16"/>
      <c r="C239" s="16" t="s">
        <v>2</v>
      </c>
      <c r="D239" s="460" t="str" cm="1">
        <f t="array" ref="D239">LOOKUP(1,1/(E239=DSSP!$E$2:$E$823),DSSP!$A$2:$A$823)</f>
        <v>211</v>
      </c>
      <c r="E239" s="115" t="s">
        <v>275</v>
      </c>
      <c r="F239" s="430" t="str">
        <f>IFERROR(VLOOKUP(E239,DSSP!$E$2:$F$761,2,0),"")</f>
        <v>Coks Comb Leaf 100 gr</v>
      </c>
      <c r="G239" s="120" t="str">
        <f t="shared" si="46"/>
        <v>100 gr</v>
      </c>
      <c r="H239" s="16">
        <v>0.3</v>
      </c>
      <c r="I239" s="447">
        <f t="shared" si="47"/>
        <v>3</v>
      </c>
      <c r="J239" s="16"/>
      <c r="K239" s="351">
        <f t="shared" si="48"/>
        <v>0.3</v>
      </c>
      <c r="L239" s="350">
        <f t="shared" si="49"/>
        <v>3</v>
      </c>
    </row>
    <row r="240" spans="1:12" hidden="1">
      <c r="A240" s="150"/>
      <c r="B240" s="16"/>
      <c r="C240" s="16" t="s">
        <v>2</v>
      </c>
      <c r="D240" s="460" t="str" cm="1">
        <f t="array" ref="D240">LOOKUP(1,1/(E240=DSSP!$E$2:$E$823),DSSP!$A$2:$A$823)</f>
        <v>725</v>
      </c>
      <c r="E240" s="115" t="s">
        <v>1673</v>
      </c>
      <c r="F240" s="430" t="str">
        <f>IFERROR(VLOOKUP(E240,DSSP!$E$2:$F$761,2,0),"")</f>
        <v>Banana leaf 500 gr</v>
      </c>
      <c r="G240" s="120" t="str">
        <f t="shared" si="46"/>
        <v>500 gr</v>
      </c>
      <c r="H240" s="16">
        <v>2.5</v>
      </c>
      <c r="I240" s="447">
        <f t="shared" si="47"/>
        <v>5</v>
      </c>
      <c r="J240" s="16"/>
      <c r="K240" s="351">
        <f t="shared" si="48"/>
        <v>2.5</v>
      </c>
      <c r="L240" s="350">
        <f t="shared" si="49"/>
        <v>5</v>
      </c>
    </row>
    <row r="241" spans="1:12" hidden="1">
      <c r="A241" s="150"/>
      <c r="B241" s="16"/>
      <c r="C241" s="16" t="s">
        <v>2</v>
      </c>
      <c r="D241" s="460" t="str" cm="1">
        <f t="array" ref="D241">LOOKUP(1,1/(E241=DSSP!$E$2:$E$823),DSSP!$A$2:$A$823)</f>
        <v>324</v>
      </c>
      <c r="E241" s="115" t="s">
        <v>500</v>
      </c>
      <c r="F241" s="430" t="str">
        <f>IFERROR(VLOOKUP(E241,DSSP!$E$2:$F$761,2,0),"")</f>
        <v>Cha Plu Leaves 100 gr</v>
      </c>
      <c r="G241" s="120" t="str">
        <f t="shared" si="46"/>
        <v>100 gr</v>
      </c>
      <c r="H241" s="16">
        <v>0.5</v>
      </c>
      <c r="I241" s="447">
        <f t="shared" si="47"/>
        <v>5</v>
      </c>
      <c r="J241" s="16"/>
      <c r="K241" s="351">
        <f t="shared" si="48"/>
        <v>0.5</v>
      </c>
      <c r="L241" s="350">
        <f t="shared" si="49"/>
        <v>5</v>
      </c>
    </row>
    <row r="242" spans="1:12" hidden="1">
      <c r="A242" s="150"/>
      <c r="B242" s="16"/>
      <c r="C242" s="16" t="s">
        <v>2</v>
      </c>
      <c r="D242" s="460" t="str" cm="1">
        <f t="array" ref="D242">LOOKUP(1,1/(E242=DSSP!$E$2:$E$823),DSSP!$A$2:$A$823)</f>
        <v>171</v>
      </c>
      <c r="E242" s="115" t="s">
        <v>218</v>
      </c>
      <c r="F242" s="430" t="str">
        <f>IFERROR(VLOOKUP(E242,DSSP!$E$2:$F$761,2,0),"")</f>
        <v>Basil Leaf 100 gr</v>
      </c>
      <c r="G242" s="120" t="str">
        <f t="shared" si="46"/>
        <v>100 gr</v>
      </c>
      <c r="H242" s="16">
        <v>6</v>
      </c>
      <c r="I242" s="447">
        <f t="shared" si="47"/>
        <v>60</v>
      </c>
      <c r="J242" s="16"/>
      <c r="K242" s="351">
        <f t="shared" si="48"/>
        <v>6</v>
      </c>
      <c r="L242" s="350">
        <f t="shared" si="49"/>
        <v>60</v>
      </c>
    </row>
    <row r="243" spans="1:12" hidden="1">
      <c r="A243" s="150"/>
      <c r="B243" s="16"/>
      <c r="C243" s="16" t="s">
        <v>2</v>
      </c>
      <c r="D243" s="460" t="str" cm="1">
        <f t="array" ref="D243">LOOKUP(1,1/(E243=DSSP!$E$2:$E$823),DSSP!$A$2:$A$823)</f>
        <v>814</v>
      </c>
      <c r="E243" s="115" t="s">
        <v>2725</v>
      </c>
      <c r="F243" s="430" t="str">
        <f>IFERROR(VLOOKUP(E243,DSSP!$E$2:$F$761,2,0),"")</f>
        <v>Bamboo Shoot weight</v>
      </c>
      <c r="G243" s="120" t="str">
        <f t="shared" si="46"/>
        <v>weight</v>
      </c>
      <c r="H243" s="16">
        <v>1.6</v>
      </c>
      <c r="I243" s="447" t="str">
        <f t="shared" si="47"/>
        <v/>
      </c>
      <c r="J243" s="16"/>
      <c r="K243" s="351" t="str">
        <f t="shared" si="48"/>
        <v/>
      </c>
      <c r="L243" s="350" t="str">
        <f t="shared" si="49"/>
        <v/>
      </c>
    </row>
    <row r="244" spans="1:12" hidden="1">
      <c r="A244" s="150"/>
      <c r="B244" s="16"/>
      <c r="C244" s="16" t="s">
        <v>2</v>
      </c>
      <c r="D244" s="460" t="str" cm="1">
        <f t="array" ref="D244">LOOKUP(1,1/(E244=DSSP!$E$2:$E$823),DSSP!$A$2:$A$823)</f>
        <v>911</v>
      </c>
      <c r="E244" s="115" t="s">
        <v>3242</v>
      </c>
      <c r="F244" s="430" t="str">
        <f>IFERROR(VLOOKUP(E244,DSSP!$E$2:$F$761,2,0),"")</f>
        <v>Red Jackfruit (tách hạt)  300 gr</v>
      </c>
      <c r="G244" s="120" t="str">
        <f t="shared" si="46"/>
        <v>300 gr</v>
      </c>
      <c r="H244" s="16">
        <v>1.8</v>
      </c>
      <c r="I244" s="447">
        <f t="shared" si="47"/>
        <v>6</v>
      </c>
      <c r="J244" s="16"/>
      <c r="K244" s="351">
        <f t="shared" si="48"/>
        <v>1.8</v>
      </c>
      <c r="L244" s="350">
        <f t="shared" si="49"/>
        <v>6</v>
      </c>
    </row>
    <row r="245" spans="1:12" ht="33" hidden="1">
      <c r="A245" s="150"/>
      <c r="B245" s="16"/>
      <c r="C245" s="16" t="s">
        <v>2</v>
      </c>
      <c r="D245" s="460" cm="1">
        <f t="array" ref="D245">LOOKUP(1,1/(E245=DSSP!$E$2:$E$823),DSSP!$A$2:$A$823)</f>
        <v>1051</v>
      </c>
      <c r="E245" s="115" t="s">
        <v>4039</v>
      </c>
      <c r="F245" s="430" t="str">
        <f>IFERROR(VLOOKUP(E245,DSSP!$E$2:$F$761,2,0),"")</f>
        <v>Special coconut caramel 150 gr</v>
      </c>
      <c r="G245" s="120" t="str">
        <f t="shared" si="46"/>
        <v>150 gr</v>
      </c>
      <c r="H245" s="16">
        <v>0.75</v>
      </c>
      <c r="I245" s="447">
        <f t="shared" si="47"/>
        <v>5</v>
      </c>
      <c r="J245" s="16"/>
      <c r="K245" s="351">
        <f t="shared" si="48"/>
        <v>0.75</v>
      </c>
      <c r="L245" s="350">
        <f t="shared" si="49"/>
        <v>5</v>
      </c>
    </row>
    <row r="246" spans="1:12" hidden="1">
      <c r="A246" s="150"/>
      <c r="B246" s="16"/>
      <c r="C246" s="16" t="s">
        <v>2</v>
      </c>
      <c r="D246" s="460" t="str" cm="1">
        <f t="array" ref="D246">LOOKUP(1,1/(E246=DSSP!$E$2:$E$823),DSSP!$A$2:$A$823)</f>
        <v>921</v>
      </c>
      <c r="E246" s="115" t="s">
        <v>3273</v>
      </c>
      <c r="F246" s="430" t="str">
        <f>IFERROR(VLOOKUP(E246,DSSP!$E$2:$F$761,2,0),"")</f>
        <v>Jackfruit (tách hạt)  300 gr</v>
      </c>
      <c r="G246" s="120" t="str">
        <f t="shared" si="46"/>
        <v>300 gr</v>
      </c>
      <c r="H246" s="16">
        <v>3</v>
      </c>
      <c r="I246" s="447">
        <f t="shared" si="47"/>
        <v>10</v>
      </c>
      <c r="J246" s="16"/>
      <c r="K246" s="351">
        <f t="shared" si="48"/>
        <v>3</v>
      </c>
      <c r="L246" s="350">
        <f t="shared" si="49"/>
        <v>10</v>
      </c>
    </row>
    <row r="247" spans="1:12" hidden="1">
      <c r="A247" s="150"/>
      <c r="B247" s="16"/>
      <c r="C247" s="16" t="s">
        <v>2</v>
      </c>
      <c r="D247" s="460" t="str" cm="1">
        <f t="array" ref="D247">LOOKUP(1,1/(E247=DSSP!$E$2:$E$823),DSSP!$A$2:$A$823)</f>
        <v>151</v>
      </c>
      <c r="E247" s="115" t="s">
        <v>199</v>
      </c>
      <c r="F247" s="430" t="str">
        <f>IFERROR(VLOOKUP(E247,DSSP!$E$2:$F$761,2,0),"")</f>
        <v>Ceylon Spinach 300 gr</v>
      </c>
      <c r="G247" s="120" t="str">
        <f t="shared" si="46"/>
        <v>300 gr</v>
      </c>
      <c r="H247" s="16">
        <v>0.6</v>
      </c>
      <c r="I247" s="447">
        <f t="shared" si="47"/>
        <v>2</v>
      </c>
      <c r="J247" s="16"/>
      <c r="K247" s="351">
        <f t="shared" si="48"/>
        <v>0.6</v>
      </c>
      <c r="L247" s="350">
        <f t="shared" si="49"/>
        <v>2</v>
      </c>
    </row>
    <row r="248" spans="1:12" hidden="1">
      <c r="A248" s="150"/>
      <c r="B248" s="16"/>
      <c r="C248" s="16" t="s">
        <v>2</v>
      </c>
      <c r="D248" s="460" t="str" cm="1">
        <f t="array" ref="D248">LOOKUP(1,1/(E248=DSSP!$E$2:$E$823),DSSP!$A$2:$A$823)</f>
        <v>271</v>
      </c>
      <c r="E248" s="115" t="s">
        <v>400</v>
      </c>
      <c r="F248" s="430" t="str">
        <f>IFERROR(VLOOKUP(E248,DSSP!$E$2:$F$761,2,0),"")</f>
        <v>Round Luffa weight</v>
      </c>
      <c r="G248" s="120" t="str">
        <f t="shared" si="46"/>
        <v>weight</v>
      </c>
      <c r="H248" s="16">
        <v>1.2</v>
      </c>
      <c r="I248" s="447" t="str">
        <f t="shared" si="47"/>
        <v/>
      </c>
      <c r="J248" s="16"/>
      <c r="K248" s="351" t="str">
        <f t="shared" si="48"/>
        <v/>
      </c>
      <c r="L248" s="350" t="str">
        <f t="shared" si="49"/>
        <v/>
      </c>
    </row>
    <row r="249" spans="1:12" hidden="1">
      <c r="A249" s="150"/>
      <c r="B249" s="16"/>
      <c r="C249" s="16" t="s">
        <v>2</v>
      </c>
      <c r="D249" s="460" t="str" cm="1">
        <f t="array" ref="D249">LOOKUP(1,1/(E249=DSSP!$E$2:$E$823),DSSP!$A$2:$A$823)</f>
        <v>858</v>
      </c>
      <c r="E249" s="115" t="s">
        <v>2845</v>
      </c>
      <c r="F249" s="430" t="str">
        <f>IFERROR(VLOOKUP(E249,DSSP!$E$2:$F$761,2,0),"")</f>
        <v>Seafood Mushroom 150 gr</v>
      </c>
      <c r="G249" s="120" t="str">
        <f t="shared" si="46"/>
        <v>150 gr</v>
      </c>
      <c r="H249" s="16">
        <v>1.2</v>
      </c>
      <c r="I249" s="447">
        <f t="shared" si="47"/>
        <v>8</v>
      </c>
      <c r="J249" s="16"/>
      <c r="K249" s="351">
        <f t="shared" si="48"/>
        <v>1.2</v>
      </c>
      <c r="L249" s="350">
        <f t="shared" si="49"/>
        <v>8</v>
      </c>
    </row>
    <row r="250" spans="1:12" hidden="1">
      <c r="A250" s="150"/>
      <c r="B250" s="16"/>
      <c r="C250" s="16" t="s">
        <v>2</v>
      </c>
      <c r="D250" s="460" t="str" cm="1">
        <f t="array" ref="D250">LOOKUP(1,1/(E250=DSSP!$E$2:$E$823),DSSP!$A$2:$A$823)</f>
        <v>973</v>
      </c>
      <c r="E250" s="115" t="s">
        <v>3681</v>
      </c>
      <c r="F250" s="430" t="str">
        <f>IFERROR(VLOOKUP(E250,DSSP!$E$2:$F$761,2,0),"")</f>
        <v>Shiitake Mushroom 175 gr</v>
      </c>
      <c r="G250" s="120" t="str">
        <f t="shared" si="46"/>
        <v>175 gr</v>
      </c>
      <c r="H250" s="16">
        <v>1.4</v>
      </c>
      <c r="I250" s="447">
        <f t="shared" si="47"/>
        <v>8</v>
      </c>
      <c r="J250" s="16"/>
      <c r="K250" s="351">
        <f t="shared" si="48"/>
        <v>1.4</v>
      </c>
      <c r="L250" s="350">
        <f t="shared" si="49"/>
        <v>8</v>
      </c>
    </row>
    <row r="251" spans="1:12" hidden="1">
      <c r="A251" s="150"/>
      <c r="B251" s="16"/>
      <c r="C251" s="16" t="s">
        <v>2</v>
      </c>
      <c r="D251" s="460" t="str" cm="1">
        <f t="array" ref="D251">LOOKUP(1,1/(E251=DSSP!$E$2:$E$823),DSSP!$A$2:$A$823)</f>
        <v>972</v>
      </c>
      <c r="E251" s="115" t="s">
        <v>3674</v>
      </c>
      <c r="F251" s="430" t="str">
        <f>IFERROR(VLOOKUP(E251,DSSP!$E$2:$F$761,2,0),"")</f>
        <v>King Oyster Mushroom weight</v>
      </c>
      <c r="G251" s="120" t="str">
        <f t="shared" si="46"/>
        <v>weight</v>
      </c>
      <c r="H251" s="16">
        <v>2</v>
      </c>
      <c r="I251" s="447" t="str">
        <f t="shared" si="47"/>
        <v/>
      </c>
      <c r="J251" s="16"/>
      <c r="K251" s="351" t="str">
        <f t="shared" si="48"/>
        <v/>
      </c>
      <c r="L251" s="350" t="str">
        <f t="shared" si="49"/>
        <v/>
      </c>
    </row>
    <row r="252" spans="1:12" hidden="1">
      <c r="A252" s="150"/>
      <c r="B252" s="16"/>
      <c r="C252" s="16" t="s">
        <v>2</v>
      </c>
      <c r="D252" s="460" t="str" cm="1">
        <f t="array" ref="D252">LOOKUP(1,1/(E252=DSSP!$E$2:$E$823),DSSP!$A$2:$A$823)</f>
        <v>726</v>
      </c>
      <c r="E252" s="115" t="s">
        <v>1681</v>
      </c>
      <c r="F252" s="430" t="str">
        <f>IFERROR(VLOOKUP(E252,DSSP!$E$2:$F$761,2,0),"")</f>
        <v>King Oyster Mushroom 100 gr</v>
      </c>
      <c r="G252" s="120" t="str">
        <f t="shared" si="46"/>
        <v>100 gr</v>
      </c>
      <c r="H252" s="16">
        <v>1</v>
      </c>
      <c r="I252" s="447">
        <f t="shared" si="47"/>
        <v>10</v>
      </c>
      <c r="J252" s="16"/>
      <c r="K252" s="351">
        <f t="shared" si="48"/>
        <v>1</v>
      </c>
      <c r="L252" s="350">
        <f t="shared" si="49"/>
        <v>10</v>
      </c>
    </row>
    <row r="253" spans="1:12" hidden="1">
      <c r="A253" s="150"/>
      <c r="B253" s="16"/>
      <c r="C253" s="16" t="s">
        <v>2</v>
      </c>
      <c r="D253" s="460" t="str" cm="1">
        <f t="array" ref="D253">LOOKUP(1,1/(E253=DSSP!$E$2:$E$823),DSSP!$A$2:$A$823)</f>
        <v>727</v>
      </c>
      <c r="E253" s="115" t="s">
        <v>1690</v>
      </c>
      <c r="F253" s="430" t="str">
        <f>IFERROR(VLOOKUP(E253,DSSP!$E$2:$F$761,2,0),"")</f>
        <v>Enoki Mushroom 200 gr</v>
      </c>
      <c r="G253" s="120" t="str">
        <f t="shared" si="46"/>
        <v>200 gr</v>
      </c>
      <c r="H253" s="16">
        <v>4</v>
      </c>
      <c r="I253" s="447">
        <f t="shared" si="47"/>
        <v>20</v>
      </c>
      <c r="J253" s="16"/>
      <c r="K253" s="351">
        <f t="shared" si="48"/>
        <v>4</v>
      </c>
      <c r="L253" s="350">
        <f t="shared" si="49"/>
        <v>20</v>
      </c>
    </row>
    <row r="254" spans="1:12" hidden="1">
      <c r="A254" s="150"/>
      <c r="B254" s="16"/>
      <c r="C254" s="16" t="s">
        <v>2</v>
      </c>
      <c r="D254" s="460" t="str" cm="1">
        <f t="array" ref="D254">LOOKUP(1,1/(E254=DSSP!$E$2:$E$823),DSSP!$A$2:$A$823)</f>
        <v>729</v>
      </c>
      <c r="E254" s="115" t="s">
        <v>1710</v>
      </c>
      <c r="F254" s="430" t="str">
        <f>IFERROR(VLOOKUP(E254,DSSP!$E$2:$F$761,2,0),"")</f>
        <v>Brown Ganoderma 125 gr</v>
      </c>
      <c r="G254" s="120" t="str">
        <f t="shared" si="46"/>
        <v>125 gr</v>
      </c>
      <c r="H254" s="16">
        <v>1.25</v>
      </c>
      <c r="I254" s="447">
        <f t="shared" si="47"/>
        <v>10</v>
      </c>
      <c r="J254" s="16"/>
      <c r="K254" s="351">
        <f t="shared" si="48"/>
        <v>1.25</v>
      </c>
      <c r="L254" s="350">
        <f t="shared" si="49"/>
        <v>10</v>
      </c>
    </row>
    <row r="255" spans="1:12" hidden="1">
      <c r="A255" s="150"/>
      <c r="B255" s="16"/>
      <c r="C255" s="16" t="s">
        <v>2</v>
      </c>
      <c r="D255" s="460" t="str" cm="1">
        <f t="array" ref="D255">LOOKUP(1,1/(E255=DSSP!$E$2:$E$823),DSSP!$A$2:$A$823)</f>
        <v>728</v>
      </c>
      <c r="E255" s="115" t="s">
        <v>1699</v>
      </c>
      <c r="F255" s="430" t="str">
        <f>IFERROR(VLOOKUP(E255,DSSP!$E$2:$F$761,2,0),"")</f>
        <v>White Ganoderma 125 gr</v>
      </c>
      <c r="G255" s="120" t="str">
        <f t="shared" si="46"/>
        <v>125 gr</v>
      </c>
      <c r="H255" s="16">
        <v>1.25</v>
      </c>
      <c r="I255" s="447">
        <f t="shared" si="47"/>
        <v>10</v>
      </c>
      <c r="J255" s="16"/>
      <c r="K255" s="351">
        <f t="shared" si="48"/>
        <v>1.25</v>
      </c>
      <c r="L255" s="350">
        <f t="shared" si="49"/>
        <v>10</v>
      </c>
    </row>
    <row r="256" spans="1:12" hidden="1">
      <c r="A256" s="150"/>
      <c r="B256" s="16"/>
      <c r="C256" s="16" t="s">
        <v>2</v>
      </c>
      <c r="D256" s="460" t="str" cm="1">
        <f t="array" ref="D256">LOOKUP(1,1/(E256=DSSP!$E$2:$E$823),DSSP!$A$2:$A$823)</f>
        <v>730</v>
      </c>
      <c r="E256" s="115" t="s">
        <v>1719</v>
      </c>
      <c r="F256" s="430" t="str">
        <f>IFERROR(VLOOKUP(E256,DSSP!$E$2:$F$761,2,0),"")</f>
        <v>Jew's Ear 100 gr</v>
      </c>
      <c r="G256" s="120" t="str">
        <f t="shared" ref="G256:G260" si="50">RIGHT(E256,6)</f>
        <v>100 gr</v>
      </c>
      <c r="H256" s="16">
        <v>0.3</v>
      </c>
      <c r="I256" s="447">
        <f t="shared" ref="I256:I260" si="51">IFERROR(IF(RIGHT(G256,4)="1 kg",(H256/1),H256*1000/LEFT(G256,3)),"")</f>
        <v>3</v>
      </c>
      <c r="J256" s="16"/>
      <c r="K256" s="351">
        <f t="shared" si="48"/>
        <v>0.3</v>
      </c>
      <c r="L256" s="350">
        <f t="shared" si="49"/>
        <v>3</v>
      </c>
    </row>
    <row r="257" spans="1:12" hidden="1">
      <c r="A257" s="150"/>
      <c r="B257" s="16"/>
      <c r="C257" s="16" t="s">
        <v>2</v>
      </c>
      <c r="D257" s="460" t="str" cm="1">
        <f t="array" ref="D257">LOOKUP(1,1/(E257=DSSP!$E$2:$E$823),DSSP!$A$2:$A$823)</f>
        <v>732</v>
      </c>
      <c r="E257" s="115" t="s">
        <v>1753</v>
      </c>
      <c r="F257" s="430" t="str">
        <f>IFERROR(VLOOKUP(E257,DSSP!$E$2:$F$761,2,0),"")</f>
        <v>Finger Root 100 gr</v>
      </c>
      <c r="G257" s="120" t="str">
        <f t="shared" si="50"/>
        <v>100 gr</v>
      </c>
      <c r="H257" s="16">
        <v>2</v>
      </c>
      <c r="I257" s="447">
        <f t="shared" si="51"/>
        <v>20</v>
      </c>
      <c r="J257" s="16"/>
      <c r="K257" s="351">
        <f t="shared" si="48"/>
        <v>2</v>
      </c>
      <c r="L257" s="350">
        <f t="shared" si="49"/>
        <v>20</v>
      </c>
    </row>
    <row r="258" spans="1:12" hidden="1">
      <c r="A258" s="150"/>
      <c r="B258" s="16"/>
      <c r="C258" s="16" t="s">
        <v>2</v>
      </c>
      <c r="D258" s="448" t="str" cm="1">
        <f t="array" ref="D258">LOOKUP(1,1/(E258=DSSP!$E$2:$E$823),DSSP!$A$2:$A$823)</f>
        <v>718</v>
      </c>
      <c r="E258" s="115" t="s">
        <v>1621</v>
      </c>
      <c r="F258" s="430" t="str">
        <f>IFERROR(VLOOKUP(E258,DSSP!$E$2:$F$761,2,0),"")</f>
        <v>Turmeric 100 gr</v>
      </c>
      <c r="G258" s="120" t="str">
        <f t="shared" si="50"/>
        <v>100 gr</v>
      </c>
      <c r="H258" s="16">
        <v>0.5</v>
      </c>
      <c r="I258" s="447">
        <f t="shared" si="51"/>
        <v>5</v>
      </c>
      <c r="J258" s="16"/>
      <c r="K258" s="351">
        <f t="shared" si="48"/>
        <v>0.5</v>
      </c>
      <c r="L258" s="350">
        <f t="shared" si="49"/>
        <v>5</v>
      </c>
    </row>
    <row r="259" spans="1:12" hidden="1">
      <c r="A259" s="150"/>
      <c r="B259" s="16"/>
      <c r="C259" s="16" t="s">
        <v>2</v>
      </c>
      <c r="D259" s="448" t="str" cm="1">
        <f t="array" ref="D259">LOOKUP(1,1/(E259=DSSP!$E$2:$E$823),DSSP!$A$2:$A$823)</f>
        <v>131</v>
      </c>
      <c r="E259" s="115" t="s">
        <v>107</v>
      </c>
      <c r="F259" s="430" t="str">
        <f>IFERROR(VLOOKUP(E259,DSSP!$E$2:$F$761,2,0),"")</f>
        <v>Culantro 100 gr</v>
      </c>
      <c r="G259" s="120" t="str">
        <f t="shared" si="50"/>
        <v>100 gr</v>
      </c>
      <c r="H259" s="16">
        <v>4.5</v>
      </c>
      <c r="I259" s="447">
        <f t="shared" si="51"/>
        <v>45</v>
      </c>
      <c r="J259" s="16"/>
      <c r="K259" s="351">
        <f t="shared" si="48"/>
        <v>4.5</v>
      </c>
      <c r="L259" s="350">
        <f t="shared" si="49"/>
        <v>45</v>
      </c>
    </row>
    <row r="260" spans="1:12" hidden="1">
      <c r="A260" s="150"/>
      <c r="B260" s="16"/>
      <c r="C260" s="16" t="s">
        <v>2</v>
      </c>
      <c r="D260" s="448" t="str" cm="1">
        <f t="array" ref="D260">LOOKUP(1,1/(E260=DSSP!$E$2:$E$823),DSSP!$A$2:$A$823)</f>
        <v>133</v>
      </c>
      <c r="E260" s="115" t="s">
        <v>138</v>
      </c>
      <c r="F260" s="430" t="str">
        <f>IFERROR(VLOOKUP(E260,DSSP!$E$2:$F$761,2,0),"")</f>
        <v>Rice Paddy Herb 100 gr</v>
      </c>
      <c r="G260" s="120" t="str">
        <f t="shared" si="50"/>
        <v>100 gr</v>
      </c>
      <c r="H260" s="16">
        <v>0.5</v>
      </c>
      <c r="I260" s="447">
        <f t="shared" si="51"/>
        <v>5</v>
      </c>
      <c r="J260" s="16"/>
      <c r="K260" s="351">
        <f t="shared" si="48"/>
        <v>0.5</v>
      </c>
      <c r="L260" s="350">
        <f t="shared" si="49"/>
        <v>5</v>
      </c>
    </row>
    <row r="261" spans="1:12" hidden="1">
      <c r="A261" s="150"/>
      <c r="B261" s="16"/>
      <c r="C261" s="16" t="s">
        <v>2</v>
      </c>
      <c r="D261" s="448" t="str" cm="1">
        <f t="array" ref="D261">LOOKUP(1,1/(E261=DSSP!$E$2:$E$823),DSSP!$A$2:$A$823)</f>
        <v>161</v>
      </c>
      <c r="E261" s="115" t="s">
        <v>209</v>
      </c>
      <c r="F261" s="430" t="str">
        <f>IFERROR(VLOOKUP(E261,DSSP!$E$2:$F$761,2,0),"")</f>
        <v>Morning Glory 200 gr</v>
      </c>
      <c r="G261" s="120" t="str">
        <f t="shared" ref="G261:G317" si="52">RIGHT(E261,6)</f>
        <v>200 gr</v>
      </c>
      <c r="H261" s="16">
        <v>12</v>
      </c>
      <c r="I261" s="447">
        <f t="shared" ref="I261:I317" si="53">IFERROR(IF(RIGHT(G261,4)="1 kg",(H261/1),H261*1000/LEFT(G261,3)),"")</f>
        <v>60</v>
      </c>
      <c r="J261" s="16"/>
      <c r="K261" s="351">
        <f t="shared" ref="K261:K317" si="54">IFERROR((I261*LEFT(G261,3))/1000,"")</f>
        <v>12</v>
      </c>
      <c r="L261" s="350">
        <f t="shared" ref="L261:L317" si="55">IFERROR(IF(RIGHT(G261,4)="1 kg",(H261/1),H261*1000/LEFT(G261,3)),"")</f>
        <v>60</v>
      </c>
    </row>
    <row r="262" spans="1:12" hidden="1">
      <c r="A262" s="150"/>
      <c r="B262" s="16"/>
      <c r="C262" s="16" t="s">
        <v>2</v>
      </c>
      <c r="D262" s="448" t="str" cm="1">
        <f t="array" ref="D262">LOOKUP(1,1/(E262=DSSP!$E$2:$E$823),DSSP!$A$2:$A$823)</f>
        <v>325</v>
      </c>
      <c r="E262" s="115" t="s">
        <v>509</v>
      </c>
      <c r="F262" s="430" t="str">
        <f>IFERROR(VLOOKUP(E262,DSSP!$E$2:$F$761,2,0),"")</f>
        <v>Lemon Grass 100 gr</v>
      </c>
      <c r="G262" s="120" t="str">
        <f t="shared" si="52"/>
        <v>100 gr</v>
      </c>
      <c r="H262" s="16">
        <v>12</v>
      </c>
      <c r="I262" s="447">
        <f t="shared" si="53"/>
        <v>120</v>
      </c>
      <c r="J262" s="16"/>
      <c r="K262" s="351">
        <f t="shared" si="54"/>
        <v>12</v>
      </c>
      <c r="L262" s="350">
        <f t="shared" si="55"/>
        <v>120</v>
      </c>
    </row>
    <row r="263" spans="1:12" hidden="1">
      <c r="A263" s="150"/>
      <c r="B263" s="16"/>
      <c r="C263" s="16" t="s">
        <v>2</v>
      </c>
      <c r="D263" s="448" t="str" cm="1">
        <f t="array" ref="D263">LOOKUP(1,1/(E263=DSSP!$E$2:$E$823),DSSP!$A$2:$A$823)</f>
        <v>221</v>
      </c>
      <c r="E263" s="115" t="s">
        <v>290</v>
      </c>
      <c r="F263" s="430" t="str">
        <f>IFERROR(VLOOKUP(E263,DSSP!$E$2:$F$761,2,0),"")</f>
        <v>Perilla Leaf 100 gr</v>
      </c>
      <c r="G263" s="120" t="str">
        <f t="shared" si="52"/>
        <v>100 gr</v>
      </c>
      <c r="H263" s="16">
        <v>1</v>
      </c>
      <c r="I263" s="447">
        <f t="shared" si="53"/>
        <v>10</v>
      </c>
      <c r="J263" s="16"/>
      <c r="K263" s="351">
        <f t="shared" si="54"/>
        <v>1</v>
      </c>
      <c r="L263" s="350">
        <f t="shared" si="55"/>
        <v>10</v>
      </c>
    </row>
    <row r="264" spans="1:12" hidden="1">
      <c r="A264" s="150"/>
      <c r="B264" s="16"/>
      <c r="C264" s="16" t="s">
        <v>2</v>
      </c>
      <c r="D264" s="448" t="str" cm="1">
        <f t="array" ref="D264">LOOKUP(1,1/(E264=DSSP!$E$2:$E$823),DSSP!$A$2:$A$823)</f>
        <v>966</v>
      </c>
      <c r="E264" s="115" t="s">
        <v>3618</v>
      </c>
      <c r="F264" s="430" t="str">
        <f>IFERROR(VLOOKUP(E264,DSSP!$E$2:$F$761,2,0),"")</f>
        <v>Green pepper 100 gr</v>
      </c>
      <c r="G264" s="120" t="str">
        <f t="shared" si="52"/>
        <v>100 gr</v>
      </c>
      <c r="H264" s="16">
        <v>0.5</v>
      </c>
      <c r="I264" s="447">
        <f t="shared" si="53"/>
        <v>5</v>
      </c>
      <c r="J264" s="16"/>
      <c r="K264" s="351">
        <f t="shared" si="54"/>
        <v>0.5</v>
      </c>
      <c r="L264" s="350">
        <f t="shared" si="55"/>
        <v>5</v>
      </c>
    </row>
    <row r="265" spans="1:12" hidden="1">
      <c r="A265" s="150"/>
      <c r="B265" s="16"/>
      <c r="C265" s="16" t="s">
        <v>3</v>
      </c>
      <c r="D265" s="448" t="str" cm="1">
        <f t="array" ref="D265">LOOKUP(1,1/(E265=DSSP!$E$2:$E$823),DSSP!$A$2:$A$823)</f>
        <v>321</v>
      </c>
      <c r="E265" s="430" t="s">
        <v>468</v>
      </c>
      <c r="F265" s="430" t="str">
        <f>IFERROR(VLOOKUP(E265,DSSP!$E$2:$F$761,2,0),"")</f>
        <v>Galadium 200 gr</v>
      </c>
      <c r="G265" s="120" t="str">
        <f t="shared" si="52"/>
        <v>200 gr</v>
      </c>
      <c r="H265" s="16">
        <v>1</v>
      </c>
      <c r="I265" s="447">
        <f t="shared" si="53"/>
        <v>5</v>
      </c>
      <c r="J265" s="16"/>
      <c r="K265" s="351">
        <f t="shared" si="54"/>
        <v>1</v>
      </c>
      <c r="L265" s="350">
        <f t="shared" si="55"/>
        <v>5</v>
      </c>
    </row>
    <row r="266" spans="1:12" hidden="1">
      <c r="A266" s="150"/>
      <c r="B266" s="16"/>
      <c r="C266" s="16" t="s">
        <v>3</v>
      </c>
      <c r="D266" s="448" t="str" cm="1">
        <f t="array" ref="D266">LOOKUP(1,1/(E266=DSSP!$E$2:$E$823),DSSP!$A$2:$A$823)</f>
        <v>341</v>
      </c>
      <c r="E266" s="430" t="s">
        <v>583</v>
      </c>
      <c r="F266" s="430" t="str">
        <f>IFERROR(VLOOKUP(E266,DSSP!$E$2:$F$761,2,0),"")</f>
        <v>Banana Flower weight</v>
      </c>
      <c r="G266" s="120" t="str">
        <f t="shared" si="52"/>
        <v>weight</v>
      </c>
      <c r="H266" s="16">
        <v>1.6</v>
      </c>
      <c r="I266" s="447" t="str">
        <f t="shared" si="53"/>
        <v/>
      </c>
      <c r="J266" s="16"/>
      <c r="K266" s="351" t="str">
        <f t="shared" si="54"/>
        <v/>
      </c>
      <c r="L266" s="350" t="str">
        <f t="shared" si="55"/>
        <v/>
      </c>
    </row>
    <row r="267" spans="1:12" hidden="1">
      <c r="A267" s="150"/>
      <c r="B267" s="16"/>
      <c r="C267" s="16" t="s">
        <v>3</v>
      </c>
      <c r="D267" s="448" t="str" cm="1">
        <f t="array" ref="D267">LOOKUP(1,1/(E267=DSSP!$E$2:$E$823),DSSP!$A$2:$A$823)</f>
        <v>311</v>
      </c>
      <c r="E267" s="430" t="s">
        <v>444</v>
      </c>
      <c r="F267" s="430" t="str">
        <f>IFERROR(VLOOKUP(E267,DSSP!$E$2:$F$761,2,0),"")</f>
        <v>Baby Corn 100 gr</v>
      </c>
      <c r="G267" s="120" t="str">
        <f t="shared" si="52"/>
        <v>100 gr</v>
      </c>
      <c r="H267" s="16">
        <v>1.5</v>
      </c>
      <c r="I267" s="447">
        <f t="shared" si="53"/>
        <v>15</v>
      </c>
      <c r="J267" s="16"/>
      <c r="K267" s="351">
        <f t="shared" si="54"/>
        <v>1.5</v>
      </c>
      <c r="L267" s="350">
        <f t="shared" si="55"/>
        <v>15</v>
      </c>
    </row>
    <row r="268" spans="1:12" hidden="1">
      <c r="A268" s="150"/>
      <c r="B268" s="16"/>
      <c r="C268" s="16" t="s">
        <v>3</v>
      </c>
      <c r="D268" s="448" t="str" cm="1">
        <f t="array" ref="D268">LOOKUP(1,1/(E268=DSSP!$E$2:$E$823),DSSP!$A$2:$A$823)</f>
        <v>291</v>
      </c>
      <c r="E268" s="424" t="s">
        <v>426</v>
      </c>
      <c r="F268" s="430" t="str">
        <f>IFERROR(VLOOKUP(E268,DSSP!$E$2:$F$761,2,0),"")</f>
        <v>Winter Melon weight</v>
      </c>
      <c r="G268" s="120" t="str">
        <f t="shared" si="52"/>
        <v>weight</v>
      </c>
      <c r="H268" s="16">
        <v>1</v>
      </c>
      <c r="I268" s="447" t="str">
        <f t="shared" si="53"/>
        <v/>
      </c>
      <c r="J268" s="16"/>
      <c r="K268" s="351" t="str">
        <f t="shared" si="54"/>
        <v/>
      </c>
      <c r="L268" s="350" t="str">
        <f t="shared" si="55"/>
        <v/>
      </c>
    </row>
    <row r="269" spans="1:12" hidden="1">
      <c r="A269" s="150"/>
      <c r="B269" s="16"/>
      <c r="C269" s="16" t="s">
        <v>3</v>
      </c>
      <c r="D269" s="448" t="str" cm="1">
        <f t="array" ref="D269">LOOKUP(1,1/(E269=DSSP!$E$2:$E$823),DSSP!$A$2:$A$823)</f>
        <v>292</v>
      </c>
      <c r="E269" s="424" t="s">
        <v>435</v>
      </c>
      <c r="F269" s="430" t="str">
        <f>IFERROR(VLOOKUP(E269,DSSP!$E$2:$F$761,2,0),"")</f>
        <v>Pumpkin weight</v>
      </c>
      <c r="G269" s="120" t="str">
        <f t="shared" si="52"/>
        <v>weight</v>
      </c>
      <c r="H269" s="16">
        <v>5</v>
      </c>
      <c r="I269" s="447" t="str">
        <f t="shared" si="53"/>
        <v/>
      </c>
      <c r="J269" s="16"/>
      <c r="K269" s="351" t="str">
        <f t="shared" si="54"/>
        <v/>
      </c>
      <c r="L269" s="350" t="str">
        <f t="shared" si="55"/>
        <v/>
      </c>
    </row>
    <row r="270" spans="1:12" hidden="1">
      <c r="A270" s="150"/>
      <c r="B270" s="16"/>
      <c r="C270" s="16" t="s">
        <v>3</v>
      </c>
      <c r="D270" s="448" t="str" cm="1">
        <f t="array" ref="D270">LOOKUP(1,1/(E270=DSSP!$E$2:$E$823),DSSP!$A$2:$A$823)</f>
        <v>101</v>
      </c>
      <c r="E270" s="424" t="s">
        <v>48</v>
      </c>
      <c r="F270" s="430" t="str">
        <f>IFERROR(VLOOKUP(E270,DSSP!$E$2:$F$761,2,0),"")</f>
        <v>Green Eggplant 1 kg</v>
      </c>
      <c r="G270" s="120" t="str">
        <f t="shared" si="52"/>
        <v>i 1 kg</v>
      </c>
      <c r="H270" s="16">
        <v>3</v>
      </c>
      <c r="I270" s="447">
        <f t="shared" si="53"/>
        <v>3</v>
      </c>
      <c r="J270" s="16"/>
      <c r="K270" s="351" t="str">
        <f t="shared" si="54"/>
        <v/>
      </c>
      <c r="L270" s="350">
        <f t="shared" si="55"/>
        <v>3</v>
      </c>
    </row>
    <row r="271" spans="1:12" hidden="1">
      <c r="A271" s="150"/>
      <c r="B271" s="16"/>
      <c r="C271" s="16" t="s">
        <v>3</v>
      </c>
      <c r="D271" s="448" cm="1">
        <f t="array" ref="D271">LOOKUP(1,1/(E271=DSSP!$E$2:$E$823),DSSP!$A$2:$A$823)</f>
        <v>101</v>
      </c>
      <c r="E271" s="424" t="s">
        <v>37</v>
      </c>
      <c r="F271" s="430" t="str">
        <f>IFERROR(VLOOKUP(E271,DSSP!$E$2:$F$761,2,0),"")</f>
        <v>Green Eggplant 200 gr</v>
      </c>
      <c r="G271" s="120" t="str">
        <f t="shared" si="52"/>
        <v>200 gr</v>
      </c>
      <c r="H271" s="16">
        <v>1</v>
      </c>
      <c r="I271" s="447">
        <f t="shared" si="53"/>
        <v>5</v>
      </c>
      <c r="J271" s="16"/>
      <c r="K271" s="351">
        <f t="shared" si="54"/>
        <v>1</v>
      </c>
      <c r="L271" s="350">
        <f t="shared" si="55"/>
        <v>5</v>
      </c>
    </row>
    <row r="272" spans="1:12" hidden="1">
      <c r="A272" s="150"/>
      <c r="B272" s="16"/>
      <c r="C272" s="16" t="s">
        <v>3</v>
      </c>
      <c r="D272" s="448" t="str" cm="1">
        <f t="array" ref="D272">LOOKUP(1,1/(E272=DSSP!$E$2:$E$823),DSSP!$A$2:$A$823)</f>
        <v>101</v>
      </c>
      <c r="E272" s="424" t="s">
        <v>55</v>
      </c>
      <c r="F272" s="430" t="str">
        <f>IFERROR(VLOOKUP(E272,DSSP!$E$2:$F$761,2,0),"")</f>
        <v>Green Eggplant 500 gr</v>
      </c>
      <c r="G272" s="120" t="str">
        <f t="shared" si="52"/>
        <v>500 gr</v>
      </c>
      <c r="H272" s="16">
        <v>2.5</v>
      </c>
      <c r="I272" s="447">
        <f t="shared" si="53"/>
        <v>5</v>
      </c>
      <c r="J272" s="16"/>
      <c r="K272" s="351">
        <f t="shared" si="54"/>
        <v>2.5</v>
      </c>
      <c r="L272" s="350">
        <f t="shared" si="55"/>
        <v>5</v>
      </c>
    </row>
    <row r="273" spans="1:12" hidden="1">
      <c r="A273" s="150"/>
      <c r="B273" s="16"/>
      <c r="C273" s="16" t="s">
        <v>3</v>
      </c>
      <c r="D273" s="448" t="str" cm="1">
        <f t="array" ref="D273">LOOKUP(1,1/(E273=DSSP!$E$2:$E$823),DSSP!$A$2:$A$823)</f>
        <v>143</v>
      </c>
      <c r="E273" s="115" t="s">
        <v>168</v>
      </c>
      <c r="F273" s="430" t="str">
        <f>IFERROR(VLOOKUP(E273,DSSP!$E$2:$F$761,2,0),"")</f>
        <v>Chinese Mustard 300 gr</v>
      </c>
      <c r="G273" s="120" t="str">
        <f t="shared" si="52"/>
        <v>300 gr</v>
      </c>
      <c r="H273" s="16">
        <v>0.9</v>
      </c>
      <c r="I273" s="447">
        <f t="shared" si="53"/>
        <v>3</v>
      </c>
      <c r="J273" s="16"/>
      <c r="K273" s="351">
        <f t="shared" si="54"/>
        <v>0.9</v>
      </c>
      <c r="L273" s="350">
        <f t="shared" si="55"/>
        <v>3</v>
      </c>
    </row>
    <row r="274" spans="1:12" hidden="1">
      <c r="A274" s="150"/>
      <c r="B274" s="16"/>
      <c r="C274" s="16" t="s">
        <v>3</v>
      </c>
      <c r="D274" s="448" t="str" cm="1">
        <f t="array" ref="D274">LOOKUP(1,1/(E274=DSSP!$E$2:$E$823),DSSP!$A$2:$A$823)</f>
        <v>141</v>
      </c>
      <c r="E274" s="115" t="s">
        <v>147</v>
      </c>
      <c r="F274" s="430" t="str">
        <f>IFERROR(VLOOKUP(E274,DSSP!$E$2:$F$761,2,0),"")</f>
        <v>Celery Cabbage 250 gr</v>
      </c>
      <c r="G274" s="120" t="str">
        <f t="shared" si="52"/>
        <v>250 gr</v>
      </c>
      <c r="H274" s="16">
        <v>3</v>
      </c>
      <c r="I274" s="447">
        <f t="shared" si="53"/>
        <v>12</v>
      </c>
      <c r="J274" s="16"/>
      <c r="K274" s="351">
        <f t="shared" si="54"/>
        <v>3</v>
      </c>
      <c r="L274" s="350">
        <f t="shared" si="55"/>
        <v>12</v>
      </c>
    </row>
    <row r="275" spans="1:12" hidden="1">
      <c r="A275" s="150"/>
      <c r="B275" s="16"/>
      <c r="C275" s="16" t="s">
        <v>3</v>
      </c>
      <c r="D275" s="448" t="str" cm="1">
        <f t="array" ref="D275">LOOKUP(1,1/(E275=DSSP!$E$2:$E$823),DSSP!$A$2:$A$823)</f>
        <v>144</v>
      </c>
      <c r="E275" s="115" t="s">
        <v>179</v>
      </c>
      <c r="F275" s="430" t="str">
        <f>IFERROR(VLOOKUP(E275,DSSP!$E$2:$F$761,2,0),"")</f>
        <v>Chinese Kale 250 gr</v>
      </c>
      <c r="G275" s="120" t="str">
        <f t="shared" si="52"/>
        <v>250 gr</v>
      </c>
      <c r="H275" s="16">
        <v>3</v>
      </c>
      <c r="I275" s="447">
        <f t="shared" si="53"/>
        <v>12</v>
      </c>
      <c r="J275" s="16"/>
      <c r="K275" s="351">
        <f t="shared" si="54"/>
        <v>3</v>
      </c>
      <c r="L275" s="350">
        <f t="shared" si="55"/>
        <v>12</v>
      </c>
    </row>
    <row r="276" spans="1:12" hidden="1">
      <c r="A276" s="150"/>
      <c r="B276" s="16"/>
      <c r="C276" s="16" t="s">
        <v>3</v>
      </c>
      <c r="D276" s="448" t="str" cm="1">
        <f t="array" ref="D276">LOOKUP(1,1/(E276=DSSP!$E$2:$E$823),DSSP!$A$2:$A$823)</f>
        <v>142</v>
      </c>
      <c r="E276" s="115" t="s">
        <v>158</v>
      </c>
      <c r="F276" s="430" t="str">
        <f>IFERROR(VLOOKUP(E276,DSSP!$E$2:$F$761,2,0),"")</f>
        <v>Bok Choi 250 gr</v>
      </c>
      <c r="G276" s="120" t="str">
        <f t="shared" si="52"/>
        <v>250 gr</v>
      </c>
      <c r="H276" s="16">
        <v>3</v>
      </c>
      <c r="I276" s="447">
        <f t="shared" si="53"/>
        <v>12</v>
      </c>
      <c r="J276" s="16"/>
      <c r="K276" s="351">
        <f t="shared" si="54"/>
        <v>3</v>
      </c>
      <c r="L276" s="350">
        <f t="shared" si="55"/>
        <v>12</v>
      </c>
    </row>
    <row r="277" spans="1:12" hidden="1">
      <c r="A277" s="150"/>
      <c r="B277" s="16"/>
      <c r="C277" s="16" t="s">
        <v>3</v>
      </c>
      <c r="D277" s="448" t="str" cm="1">
        <f t="array" ref="D277">LOOKUP(1,1/(E277=DSSP!$E$2:$E$823),DSSP!$A$2:$A$823)</f>
        <v>232</v>
      </c>
      <c r="E277" s="115" t="s">
        <v>308</v>
      </c>
      <c r="F277" s="430" t="str">
        <f>IFERROR(VLOOKUP(E277,DSSP!$E$2:$F$761,2,0),"")</f>
        <v>Chinese Cellery 100 gr</v>
      </c>
      <c r="G277" s="120" t="str">
        <f t="shared" si="52"/>
        <v>100 gr</v>
      </c>
      <c r="H277" s="16">
        <v>1</v>
      </c>
      <c r="I277" s="447">
        <f t="shared" si="53"/>
        <v>10</v>
      </c>
      <c r="J277" s="16"/>
      <c r="K277" s="351">
        <f t="shared" si="54"/>
        <v>1</v>
      </c>
      <c r="L277" s="350">
        <f t="shared" si="55"/>
        <v>10</v>
      </c>
    </row>
    <row r="278" spans="1:12" hidden="1">
      <c r="A278" s="150"/>
      <c r="B278" s="16"/>
      <c r="C278" s="16" t="s">
        <v>3</v>
      </c>
      <c r="D278" s="448" t="str" cm="1">
        <f t="array" ref="D278">LOOKUP(1,1/(E278=DSSP!$E$2:$E$823),DSSP!$A$2:$A$823)</f>
        <v>930</v>
      </c>
      <c r="E278" s="115" t="s">
        <v>3345</v>
      </c>
      <c r="F278" s="430" t="str">
        <f>IFERROR(VLOOKUP(E278,DSSP!$E$2:$F$761,2,0),"")</f>
        <v>Siamese Banana weight</v>
      </c>
      <c r="G278" s="120" t="str">
        <f t="shared" si="52"/>
        <v>weight</v>
      </c>
      <c r="H278" s="16">
        <v>6</v>
      </c>
      <c r="I278" s="447" t="str">
        <f t="shared" si="53"/>
        <v/>
      </c>
      <c r="J278" s="16"/>
      <c r="K278" s="351" t="str">
        <f t="shared" si="54"/>
        <v/>
      </c>
      <c r="L278" s="350" t="str">
        <f t="shared" si="55"/>
        <v/>
      </c>
    </row>
    <row r="279" spans="1:12" hidden="1">
      <c r="A279" s="150"/>
      <c r="B279" s="16"/>
      <c r="C279" s="16" t="s">
        <v>3</v>
      </c>
      <c r="D279" s="448" t="str" cm="1">
        <f t="array" ref="D279">LOOKUP(1,1/(E279=DSSP!$E$2:$E$823),DSSP!$A$2:$A$823)</f>
        <v>946</v>
      </c>
      <c r="E279" s="115" t="s">
        <v>3461</v>
      </c>
      <c r="F279" s="430" t="str">
        <f>IFERROR(VLOOKUP(E279,DSSP!$E$2:$F$761,2,0),"")</f>
        <v>Young Ambarella 500 gr</v>
      </c>
      <c r="G279" s="120" t="str">
        <f t="shared" si="52"/>
        <v>500 gr</v>
      </c>
      <c r="H279" s="16">
        <v>1</v>
      </c>
      <c r="I279" s="447">
        <f t="shared" si="53"/>
        <v>2</v>
      </c>
      <c r="J279" s="16"/>
      <c r="K279" s="351">
        <f t="shared" si="54"/>
        <v>1</v>
      </c>
      <c r="L279" s="350">
        <f t="shared" si="55"/>
        <v>2</v>
      </c>
    </row>
    <row r="280" spans="1:12" hidden="1">
      <c r="A280" s="150"/>
      <c r="B280" s="16"/>
      <c r="C280" s="16" t="s">
        <v>3</v>
      </c>
      <c r="D280" s="448" t="str" cm="1">
        <f t="array" ref="D280">LOOKUP(1,1/(E280=DSSP!$E$2:$E$823),DSSP!$A$2:$A$823)</f>
        <v>713</v>
      </c>
      <c r="E280" s="115" t="s">
        <v>1578</v>
      </c>
      <c r="F280" s="430" t="str">
        <f>IFERROR(VLOOKUP(E280,DSSP!$E$2:$F$761,2,0),"")</f>
        <v>Shallot 200 gr</v>
      </c>
      <c r="G280" s="120" t="str">
        <f t="shared" si="52"/>
        <v>200 gr</v>
      </c>
      <c r="H280" s="16">
        <v>1</v>
      </c>
      <c r="I280" s="447">
        <f t="shared" si="53"/>
        <v>5</v>
      </c>
      <c r="J280" s="16"/>
      <c r="K280" s="351">
        <f t="shared" si="54"/>
        <v>1</v>
      </c>
      <c r="L280" s="350">
        <f t="shared" si="55"/>
        <v>5</v>
      </c>
    </row>
    <row r="281" spans="1:12" hidden="1">
      <c r="A281" s="150"/>
      <c r="B281" s="16"/>
      <c r="C281" s="16" t="s">
        <v>3</v>
      </c>
      <c r="D281" s="448" t="str" cm="1">
        <f t="array" ref="D281">LOOKUP(1,1/(E281=DSSP!$E$2:$E$823),DSSP!$A$2:$A$823)</f>
        <v>717</v>
      </c>
      <c r="E281" s="115" t="s">
        <v>1606</v>
      </c>
      <c r="F281" s="430" t="str">
        <f>IFERROR(VLOOKUP(E281,DSSP!$E$2:$F$761,2,0),"")</f>
        <v>Galangal 100 gr</v>
      </c>
      <c r="G281" s="120" t="str">
        <f t="shared" si="52"/>
        <v>100 gr</v>
      </c>
      <c r="H281" s="16">
        <v>1</v>
      </c>
      <c r="I281" s="447">
        <f t="shared" si="53"/>
        <v>10</v>
      </c>
      <c r="J281" s="16"/>
      <c r="K281" s="351">
        <f t="shared" si="54"/>
        <v>1</v>
      </c>
      <c r="L281" s="350">
        <f t="shared" si="55"/>
        <v>10</v>
      </c>
    </row>
    <row r="282" spans="1:12" hidden="1">
      <c r="A282" s="150"/>
      <c r="B282" s="16"/>
      <c r="C282" s="16" t="s">
        <v>3</v>
      </c>
      <c r="D282" s="448" t="str" cm="1">
        <f t="array" ref="D282">LOOKUP(1,1/(E282=DSSP!$E$2:$E$823),DSSP!$A$2:$A$823)</f>
        <v>989</v>
      </c>
      <c r="E282" s="115" t="s">
        <v>3792</v>
      </c>
      <c r="F282" s="430" t="str">
        <f>IFERROR(VLOOKUP(E282,DSSP!$E$2:$F$761,2,0),"")</f>
        <v>Radish Kimchi Box 500 gr</v>
      </c>
      <c r="G282" s="120" t="str">
        <f t="shared" si="52"/>
        <v>500 gr</v>
      </c>
      <c r="H282" s="16">
        <v>5</v>
      </c>
      <c r="I282" s="447">
        <f t="shared" si="53"/>
        <v>10</v>
      </c>
      <c r="J282" s="16"/>
      <c r="K282" s="351">
        <f t="shared" si="54"/>
        <v>5</v>
      </c>
      <c r="L282" s="350">
        <f t="shared" si="55"/>
        <v>10</v>
      </c>
    </row>
    <row r="283" spans="1:12" hidden="1">
      <c r="A283" s="150"/>
      <c r="B283" s="16"/>
      <c r="C283" s="16" t="s">
        <v>3</v>
      </c>
      <c r="D283" s="448" t="str" cm="1">
        <f t="array" ref="D283">LOOKUP(1,1/(E283=DSSP!$E$2:$E$823),DSSP!$A$2:$A$823)</f>
        <v>711</v>
      </c>
      <c r="E283" s="115" t="s">
        <v>1540</v>
      </c>
      <c r="F283" s="430" t="str">
        <f>IFERROR(VLOOKUP(E283,DSSP!$E$2:$F$761,2,0),"")</f>
        <v>Yam bean weight</v>
      </c>
      <c r="G283" s="120" t="str">
        <f t="shared" si="52"/>
        <v>weight</v>
      </c>
      <c r="H283" s="16">
        <v>2</v>
      </c>
      <c r="I283" s="447" t="str">
        <f t="shared" si="53"/>
        <v/>
      </c>
      <c r="J283" s="16"/>
      <c r="K283" s="351" t="str">
        <f t="shared" si="54"/>
        <v/>
      </c>
      <c r="L283" s="350" t="str">
        <f t="shared" si="55"/>
        <v/>
      </c>
    </row>
    <row r="284" spans="1:12" hidden="1">
      <c r="A284" s="150"/>
      <c r="B284" s="16"/>
      <c r="C284" s="16" t="s">
        <v>3</v>
      </c>
      <c r="D284" s="448" t="str" cm="1">
        <f t="array" ref="D284">LOOKUP(1,1/(E284=DSSP!$E$2:$E$823),DSSP!$A$2:$A$823)</f>
        <v>323</v>
      </c>
      <c r="E284" s="115" t="s">
        <v>491</v>
      </c>
      <c r="F284" s="430" t="str">
        <f>IFERROR(VLOOKUP(E284,DSSP!$E$2:$F$761,2,0),"")</f>
        <v>Fish Herb 100 gr</v>
      </c>
      <c r="G284" s="120" t="str">
        <f t="shared" si="52"/>
        <v>100 gr</v>
      </c>
      <c r="H284" s="16">
        <v>0.8</v>
      </c>
      <c r="I284" s="447">
        <f t="shared" si="53"/>
        <v>8</v>
      </c>
      <c r="J284" s="16"/>
      <c r="K284" s="351">
        <f t="shared" si="54"/>
        <v>0.8</v>
      </c>
      <c r="L284" s="350">
        <f t="shared" si="55"/>
        <v>8</v>
      </c>
    </row>
    <row r="285" spans="1:12" hidden="1">
      <c r="A285" s="150"/>
      <c r="B285" s="16"/>
      <c r="C285" s="16" t="s">
        <v>3</v>
      </c>
      <c r="D285" s="448" t="str" cm="1">
        <f t="array" ref="D285">LOOKUP(1,1/(E285=DSSP!$E$2:$E$823),DSSP!$A$2:$A$823)</f>
        <v>261</v>
      </c>
      <c r="E285" s="115" t="s">
        <v>370</v>
      </c>
      <c r="F285" s="430" t="str">
        <f>IFERROR(VLOOKUP(E285,DSSP!$E$2:$F$761,2,0),"")</f>
        <v>Yardlong Bean 300 gr</v>
      </c>
      <c r="G285" s="120" t="str">
        <f t="shared" si="52"/>
        <v>300 gr</v>
      </c>
      <c r="H285" s="16">
        <v>6</v>
      </c>
      <c r="I285" s="447">
        <f t="shared" si="53"/>
        <v>20</v>
      </c>
      <c r="J285" s="16"/>
      <c r="K285" s="351">
        <f t="shared" si="54"/>
        <v>6</v>
      </c>
      <c r="L285" s="350">
        <f t="shared" si="55"/>
        <v>20</v>
      </c>
    </row>
    <row r="286" spans="1:12" hidden="1">
      <c r="A286" s="150"/>
      <c r="B286" s="16"/>
      <c r="C286" s="16" t="s">
        <v>3</v>
      </c>
      <c r="D286" s="448" t="str" cm="1">
        <f t="array" ref="D286">LOOKUP(1,1/(E286=DSSP!$E$2:$E$823),DSSP!$A$2:$A$823)</f>
        <v>262</v>
      </c>
      <c r="E286" s="115" t="s">
        <v>385</v>
      </c>
      <c r="F286" s="430" t="str">
        <f>IFERROR(VLOOKUP(E286,DSSP!$E$2:$F$761,2,0),"")</f>
        <v>Winged Bean 100 gr</v>
      </c>
      <c r="G286" s="120" t="str">
        <f t="shared" si="52"/>
        <v>100 gr</v>
      </c>
      <c r="H286" s="16">
        <v>0.5</v>
      </c>
      <c r="I286" s="447">
        <f t="shared" si="53"/>
        <v>5</v>
      </c>
      <c r="J286" s="16"/>
      <c r="K286" s="351">
        <f t="shared" si="54"/>
        <v>0.5</v>
      </c>
      <c r="L286" s="350">
        <f t="shared" si="55"/>
        <v>5</v>
      </c>
    </row>
    <row r="287" spans="1:12" hidden="1">
      <c r="A287" s="150"/>
      <c r="B287" s="16"/>
      <c r="C287" s="16" t="s">
        <v>3</v>
      </c>
      <c r="D287" s="448" t="str" cm="1">
        <f t="array" ref="D287">LOOKUP(1,1/(E287=DSSP!$E$2:$E$823),DSSP!$A$2:$A$823)</f>
        <v>121</v>
      </c>
      <c r="E287" s="115" t="s">
        <v>97</v>
      </c>
      <c r="F287" s="430" t="str">
        <f>IFERROR(VLOOKUP(E287,DSSP!$E$2:$F$761,2,0),"")</f>
        <v>Papaya weight</v>
      </c>
      <c r="G287" s="120" t="str">
        <f t="shared" si="52"/>
        <v>weight</v>
      </c>
      <c r="H287" s="16">
        <v>20</v>
      </c>
      <c r="I287" s="447" t="str">
        <f t="shared" si="53"/>
        <v/>
      </c>
      <c r="J287" s="16"/>
      <c r="K287" s="351" t="str">
        <f t="shared" si="54"/>
        <v/>
      </c>
      <c r="L287" s="350" t="str">
        <f t="shared" si="55"/>
        <v/>
      </c>
    </row>
    <row r="288" spans="1:12" hidden="1">
      <c r="A288" s="150"/>
      <c r="B288" s="16"/>
      <c r="C288" s="16" t="s">
        <v>3</v>
      </c>
      <c r="D288" s="448" cm="1">
        <f t="array" ref="D288">LOOKUP(1,1/(E288=DSSP!$E$2:$E$823),DSSP!$A$2:$A$823)</f>
        <v>932</v>
      </c>
      <c r="E288" s="115" t="s">
        <v>3368</v>
      </c>
      <c r="F288" s="430" t="str">
        <f>IFERROR(VLOOKUP(E288,DSSP!$E$2:$F$761,2,0),"")</f>
        <v>Siam coconut 500 gr</v>
      </c>
      <c r="G288" s="120" t="str">
        <f t="shared" si="52"/>
        <v>500 gr</v>
      </c>
      <c r="H288" s="16">
        <v>2.5</v>
      </c>
      <c r="I288" s="447">
        <f t="shared" si="53"/>
        <v>5</v>
      </c>
      <c r="J288" s="16"/>
      <c r="K288" s="351">
        <f t="shared" si="54"/>
        <v>2.5</v>
      </c>
      <c r="L288" s="350">
        <f t="shared" si="55"/>
        <v>5</v>
      </c>
    </row>
    <row r="289" spans="1:12" hidden="1">
      <c r="A289" s="150"/>
      <c r="B289" s="16"/>
      <c r="C289" s="16" t="s">
        <v>3</v>
      </c>
      <c r="D289" s="448" t="str" cm="1">
        <f t="array" ref="D289">LOOKUP(1,1/(E289=DSSP!$E$2:$E$823),DSSP!$A$2:$A$823)</f>
        <v>181</v>
      </c>
      <c r="E289" s="115" t="s">
        <v>236</v>
      </c>
      <c r="F289" s="430" t="str">
        <f>IFERROR(VLOOKUP(E289,DSSP!$E$2:$F$761,2,0),"")</f>
        <v>Welsh Onion 100 gr</v>
      </c>
      <c r="G289" s="120" t="str">
        <f t="shared" si="52"/>
        <v>100 gr</v>
      </c>
      <c r="H289" s="16">
        <v>2.5</v>
      </c>
      <c r="I289" s="447">
        <f t="shared" si="53"/>
        <v>25</v>
      </c>
      <c r="J289" s="16"/>
      <c r="K289" s="351">
        <f t="shared" si="54"/>
        <v>2.5</v>
      </c>
      <c r="L289" s="350">
        <f t="shared" si="55"/>
        <v>25</v>
      </c>
    </row>
    <row r="290" spans="1:12" hidden="1">
      <c r="A290" s="150"/>
      <c r="B290" s="16"/>
      <c r="C290" s="16" t="s">
        <v>3</v>
      </c>
      <c r="D290" s="448" t="str" cm="1">
        <f t="array" ref="D290">LOOKUP(1,1/(E290=DSSP!$E$2:$E$823),DSSP!$A$2:$A$823)</f>
        <v>181</v>
      </c>
      <c r="E290" s="115" t="s">
        <v>244</v>
      </c>
      <c r="F290" s="430" t="str">
        <f>IFERROR(VLOOKUP(E290,DSSP!$E$2:$F$761,2,0),"")</f>
        <v>Welsh Onion 200 gr</v>
      </c>
      <c r="G290" s="120" t="str">
        <f t="shared" si="52"/>
        <v>200 gr</v>
      </c>
      <c r="H290" s="16">
        <v>5</v>
      </c>
      <c r="I290" s="447">
        <f t="shared" si="53"/>
        <v>25</v>
      </c>
      <c r="J290" s="16"/>
      <c r="K290" s="351">
        <f t="shared" si="54"/>
        <v>5</v>
      </c>
      <c r="L290" s="350">
        <f t="shared" si="55"/>
        <v>25</v>
      </c>
    </row>
    <row r="291" spans="1:12" hidden="1">
      <c r="A291" s="150"/>
      <c r="B291" s="16"/>
      <c r="C291" s="16" t="s">
        <v>3</v>
      </c>
      <c r="D291" s="448" t="str" cm="1">
        <f t="array" ref="D291">LOOKUP(1,1/(E291=DSSP!$E$2:$E$823),DSSP!$A$2:$A$823)</f>
        <v>201</v>
      </c>
      <c r="E291" s="115" t="s">
        <v>260</v>
      </c>
      <c r="F291" s="430" t="str">
        <f>IFERROR(VLOOKUP(E291,DSSP!$E$2:$F$761,2,0),"")</f>
        <v>Guichai Leaf 100 gr</v>
      </c>
      <c r="G291" s="120" t="str">
        <f t="shared" si="52"/>
        <v>100 gr</v>
      </c>
      <c r="H291" s="16">
        <v>1</v>
      </c>
      <c r="I291" s="447">
        <f t="shared" si="53"/>
        <v>10</v>
      </c>
      <c r="J291" s="16"/>
      <c r="K291" s="351">
        <f t="shared" si="54"/>
        <v>1</v>
      </c>
      <c r="L291" s="350">
        <f t="shared" si="55"/>
        <v>10</v>
      </c>
    </row>
    <row r="292" spans="1:12" hidden="1">
      <c r="A292" s="150"/>
      <c r="B292" s="16"/>
      <c r="C292" s="16" t="s">
        <v>3</v>
      </c>
      <c r="D292" s="448" t="str" cm="1">
        <f t="array" ref="D292">LOOKUP(1,1/(E292=DSSP!$E$2:$E$823),DSSP!$A$2:$A$823)</f>
        <v>201</v>
      </c>
      <c r="E292" s="115" t="s">
        <v>267</v>
      </c>
      <c r="F292" s="430" t="str">
        <f>IFERROR(VLOOKUP(E292,DSSP!$E$2:$F$761,2,0),"")</f>
        <v>Guichai Leaf 200 gr</v>
      </c>
      <c r="G292" s="120" t="str">
        <f t="shared" si="52"/>
        <v>200 gr</v>
      </c>
      <c r="H292" s="16">
        <v>3</v>
      </c>
      <c r="I292" s="447">
        <f t="shared" si="53"/>
        <v>15</v>
      </c>
      <c r="J292" s="16"/>
      <c r="K292" s="351">
        <f t="shared" si="54"/>
        <v>3</v>
      </c>
      <c r="L292" s="350">
        <f t="shared" si="55"/>
        <v>15</v>
      </c>
    </row>
    <row r="293" spans="1:12" hidden="1">
      <c r="A293" s="150"/>
      <c r="B293" s="16"/>
      <c r="C293" s="16" t="s">
        <v>3</v>
      </c>
      <c r="D293" s="448" t="str" cm="1">
        <f t="array" ref="D293">LOOKUP(1,1/(E293=DSSP!$E$2:$E$823),DSSP!$A$2:$A$823)</f>
        <v>172</v>
      </c>
      <c r="E293" s="115" t="s">
        <v>227</v>
      </c>
      <c r="F293" s="430" t="str">
        <f>IFERROR(VLOOKUP(E293,DSSP!$E$2:$F$761,2,0),"")</f>
        <v>Holy Basil Leaf 100 gr</v>
      </c>
      <c r="G293" s="120" t="str">
        <f t="shared" si="52"/>
        <v>100 gr</v>
      </c>
      <c r="H293" s="16">
        <v>2.5</v>
      </c>
      <c r="I293" s="447">
        <f t="shared" si="53"/>
        <v>25</v>
      </c>
      <c r="J293" s="16"/>
      <c r="K293" s="351">
        <f t="shared" si="54"/>
        <v>2.5</v>
      </c>
      <c r="L293" s="350">
        <f t="shared" si="55"/>
        <v>25</v>
      </c>
    </row>
    <row r="294" spans="1:12" hidden="1">
      <c r="A294" s="150"/>
      <c r="B294" s="16"/>
      <c r="C294" s="16" t="s">
        <v>3</v>
      </c>
      <c r="D294" s="448" t="str" cm="1">
        <f t="array" ref="D294">LOOKUP(1,1/(E294=DSSP!$E$2:$E$823),DSSP!$A$2:$A$823)</f>
        <v>705</v>
      </c>
      <c r="E294" s="115" t="s">
        <v>1476</v>
      </c>
      <c r="F294" s="430" t="str">
        <f>IFERROR(VLOOKUP(E294,DSSP!$E$2:$F$761,2,0),"")</f>
        <v>Red Batata weight</v>
      </c>
      <c r="G294" s="120" t="str">
        <f t="shared" si="52"/>
        <v>weight</v>
      </c>
      <c r="H294" s="16">
        <v>0.5</v>
      </c>
      <c r="I294" s="447" t="str">
        <f t="shared" si="53"/>
        <v/>
      </c>
      <c r="J294" s="16"/>
      <c r="K294" s="351" t="str">
        <f t="shared" si="54"/>
        <v/>
      </c>
      <c r="L294" s="350" t="str">
        <f t="shared" si="55"/>
        <v/>
      </c>
    </row>
    <row r="295" spans="1:12" hidden="1">
      <c r="A295" s="150"/>
      <c r="B295" s="16"/>
      <c r="C295" s="16" t="s">
        <v>3</v>
      </c>
      <c r="D295" s="448" t="str" cm="1">
        <f t="array" ref="D295">LOOKUP(1,1/(E295=DSSP!$E$2:$E$823),DSSP!$A$2:$A$823)</f>
        <v>706</v>
      </c>
      <c r="E295" s="115" t="s">
        <v>1486</v>
      </c>
      <c r="F295" s="430" t="str">
        <f>IFERROR(VLOOKUP(E295,DSSP!$E$2:$F$761,2,0),"")</f>
        <v>Purple Batata weight</v>
      </c>
      <c r="G295" s="120" t="str">
        <f t="shared" si="52"/>
        <v>weight</v>
      </c>
      <c r="H295" s="16">
        <v>1</v>
      </c>
      <c r="I295" s="447" t="str">
        <f t="shared" si="53"/>
        <v/>
      </c>
      <c r="J295" s="16"/>
      <c r="K295" s="351" t="str">
        <f t="shared" si="54"/>
        <v/>
      </c>
      <c r="L295" s="350" t="str">
        <f t="shared" si="55"/>
        <v/>
      </c>
    </row>
    <row r="296" spans="1:12">
      <c r="A296" s="150"/>
      <c r="B296" s="16"/>
      <c r="C296" s="16" t="s">
        <v>3</v>
      </c>
      <c r="D296" s="448" t="str" cm="1">
        <f t="array" ref="D296">LOOKUP(1,1/(E296=DSSP!$E$2:$E$823),DSSP!$A$2:$A$823)</f>
        <v>7951</v>
      </c>
      <c r="E296" s="115" t="s">
        <v>2542</v>
      </c>
      <c r="F296" s="430" t="str">
        <f>IFERROR(VLOOKUP(E296,DSSP!$E$2:$F$761,2,0),"")</f>
        <v>Matcha Tea Powder 100 gr</v>
      </c>
      <c r="G296" s="120" t="str">
        <f t="shared" si="52"/>
        <v>100 gr</v>
      </c>
      <c r="H296" s="16">
        <v>1</v>
      </c>
      <c r="I296" s="447">
        <f t="shared" si="53"/>
        <v>10</v>
      </c>
      <c r="J296" s="16"/>
      <c r="K296" s="351">
        <f t="shared" si="54"/>
        <v>1</v>
      </c>
      <c r="L296" s="350">
        <f t="shared" si="55"/>
        <v>10</v>
      </c>
    </row>
    <row r="297" spans="1:12" hidden="1">
      <c r="A297" s="150"/>
      <c r="B297" s="16"/>
      <c r="C297" s="16" t="s">
        <v>3</v>
      </c>
      <c r="D297" s="448" t="str" cm="1">
        <f t="array" ref="D297">LOOKUP(1,1/(E297=DSSP!$E$2:$E$823),DSSP!$A$2:$A$823)</f>
        <v>707</v>
      </c>
      <c r="E297" s="115" t="s">
        <v>1493</v>
      </c>
      <c r="F297" s="430" t="str">
        <f>IFERROR(VLOOKUP(E297,DSSP!$E$2:$F$761,2,0),"")</f>
        <v>White Batata weight</v>
      </c>
      <c r="G297" s="120" t="str">
        <f t="shared" si="52"/>
        <v>weight</v>
      </c>
      <c r="H297" s="16">
        <v>1</v>
      </c>
      <c r="I297" s="447" t="str">
        <f t="shared" si="53"/>
        <v/>
      </c>
      <c r="J297" s="16"/>
      <c r="K297" s="351" t="str">
        <f t="shared" si="54"/>
        <v/>
      </c>
      <c r="L297" s="350" t="str">
        <f t="shared" si="55"/>
        <v/>
      </c>
    </row>
    <row r="298" spans="1:12" hidden="1">
      <c r="A298" s="150"/>
      <c r="B298" s="16"/>
      <c r="C298" s="16" t="s">
        <v>3</v>
      </c>
      <c r="D298" s="448" t="str" cm="1">
        <f t="array" ref="D298">LOOKUP(1,1/(E298=DSSP!$E$2:$E$823),DSSP!$A$2:$A$823)</f>
        <v>7925</v>
      </c>
      <c r="E298" s="115" t="s">
        <v>2307</v>
      </c>
      <c r="F298" s="430" t="str">
        <f>IFERROR(VLOOKUP(E298,DSSP!$E$2:$F$761,2,0),"")</f>
        <v>Dried Mango 500 gr</v>
      </c>
      <c r="G298" s="120" t="str">
        <f t="shared" si="52"/>
        <v>500 gr</v>
      </c>
      <c r="H298" s="16">
        <v>5</v>
      </c>
      <c r="I298" s="447">
        <f t="shared" si="53"/>
        <v>10</v>
      </c>
      <c r="J298" s="16"/>
      <c r="K298" s="351">
        <f t="shared" si="54"/>
        <v>5</v>
      </c>
      <c r="L298" s="350">
        <f t="shared" si="55"/>
        <v>10</v>
      </c>
    </row>
    <row r="299" spans="1:12" hidden="1">
      <c r="A299" s="150"/>
      <c r="B299" s="16"/>
      <c r="C299" s="16" t="s">
        <v>3</v>
      </c>
      <c r="D299" s="448" t="str" cm="1">
        <f t="array" ref="D299">LOOKUP(1,1/(E299=DSSP!$E$2:$E$823),DSSP!$A$2:$A$823)</f>
        <v>714</v>
      </c>
      <c r="E299" s="115" t="s">
        <v>1586</v>
      </c>
      <c r="F299" s="430" t="str">
        <f>IFERROR(VLOOKUP(E299,DSSP!$E$2:$F$761,2,0),"")</f>
        <v>Yellow Batata weight</v>
      </c>
      <c r="G299" s="120" t="str">
        <f t="shared" si="52"/>
        <v>weight</v>
      </c>
      <c r="H299" s="16">
        <v>1</v>
      </c>
      <c r="I299" s="447" t="str">
        <f t="shared" si="53"/>
        <v/>
      </c>
      <c r="J299" s="16"/>
      <c r="K299" s="351" t="str">
        <f t="shared" si="54"/>
        <v/>
      </c>
      <c r="L299" s="350" t="str">
        <f t="shared" si="55"/>
        <v/>
      </c>
    </row>
    <row r="300" spans="1:12" hidden="1">
      <c r="A300" s="150"/>
      <c r="B300" s="16"/>
      <c r="C300" s="16" t="s">
        <v>3</v>
      </c>
      <c r="D300" s="448" t="str" cm="1">
        <f t="array" ref="D300">LOOKUP(1,1/(E300=DSSP!$E$2:$E$823),DSSP!$A$2:$A$823)</f>
        <v>351</v>
      </c>
      <c r="E300" s="115" t="s">
        <v>612</v>
      </c>
      <c r="F300" s="430" t="str">
        <f>IFERROR(VLOOKUP(E300,DSSP!$E$2:$F$761,2,0),"")</f>
        <v>Taro Root weight</v>
      </c>
      <c r="G300" s="120" t="str">
        <f t="shared" si="52"/>
        <v>weight</v>
      </c>
      <c r="H300" s="16">
        <v>1.4</v>
      </c>
      <c r="I300" s="447" t="str">
        <f t="shared" si="53"/>
        <v/>
      </c>
      <c r="J300" s="16"/>
      <c r="K300" s="351" t="str">
        <f t="shared" si="54"/>
        <v/>
      </c>
      <c r="L300" s="350" t="str">
        <f t="shared" si="55"/>
        <v/>
      </c>
    </row>
    <row r="301" spans="1:12" hidden="1">
      <c r="A301" s="150"/>
      <c r="B301" s="16"/>
      <c r="C301" s="16" t="s">
        <v>3</v>
      </c>
      <c r="D301" s="448" t="str" cm="1">
        <f t="array" ref="D301">LOOKUP(1,1/(E301=DSSP!$E$2:$E$823),DSSP!$A$2:$A$823)</f>
        <v>725</v>
      </c>
      <c r="E301" s="115" t="s">
        <v>1673</v>
      </c>
      <c r="F301" s="430" t="str">
        <f>IFERROR(VLOOKUP(E301,DSSP!$E$2:$F$761,2,0),"")</f>
        <v>Banana leaf 500 gr</v>
      </c>
      <c r="G301" s="120" t="str">
        <f t="shared" si="52"/>
        <v>500 gr</v>
      </c>
      <c r="H301" s="16">
        <v>2</v>
      </c>
      <c r="I301" s="447">
        <f t="shared" si="53"/>
        <v>4</v>
      </c>
      <c r="J301" s="16"/>
      <c r="K301" s="351">
        <f t="shared" si="54"/>
        <v>2</v>
      </c>
      <c r="L301" s="350">
        <f t="shared" si="55"/>
        <v>4</v>
      </c>
    </row>
    <row r="302" spans="1:12" hidden="1">
      <c r="A302" s="150"/>
      <c r="B302" s="16"/>
      <c r="C302" s="16" t="s">
        <v>3</v>
      </c>
      <c r="D302" s="448" t="str" cm="1">
        <f t="array" ref="D302">LOOKUP(1,1/(E302=DSSP!$E$2:$E$823),DSSP!$A$2:$A$823)</f>
        <v>324</v>
      </c>
      <c r="E302" s="115" t="s">
        <v>500</v>
      </c>
      <c r="F302" s="430" t="str">
        <f>IFERROR(VLOOKUP(E302,DSSP!$E$2:$F$761,2,0),"")</f>
        <v>Cha Plu Leaves 100 gr</v>
      </c>
      <c r="G302" s="120" t="str">
        <f t="shared" si="52"/>
        <v>100 gr</v>
      </c>
      <c r="H302" s="16">
        <v>1</v>
      </c>
      <c r="I302" s="447">
        <f t="shared" si="53"/>
        <v>10</v>
      </c>
      <c r="J302" s="16"/>
      <c r="K302" s="351">
        <f t="shared" si="54"/>
        <v>1</v>
      </c>
      <c r="L302" s="350">
        <f t="shared" si="55"/>
        <v>10</v>
      </c>
    </row>
    <row r="303" spans="1:12" hidden="1">
      <c r="A303" s="150"/>
      <c r="B303" s="16"/>
      <c r="C303" s="16" t="s">
        <v>3</v>
      </c>
      <c r="D303" s="448" t="str" cm="1">
        <f t="array" ref="D303">LOOKUP(1,1/(E303=DSSP!$E$2:$E$823),DSSP!$A$2:$A$823)</f>
        <v>171</v>
      </c>
      <c r="E303" s="115" t="s">
        <v>218</v>
      </c>
      <c r="F303" s="430" t="str">
        <f>IFERROR(VLOOKUP(E303,DSSP!$E$2:$F$761,2,0),"")</f>
        <v>Basil Leaf 100 gr</v>
      </c>
      <c r="G303" s="120" t="str">
        <f t="shared" si="52"/>
        <v>100 gr</v>
      </c>
      <c r="H303" s="16">
        <v>6.5</v>
      </c>
      <c r="I303" s="447">
        <f t="shared" si="53"/>
        <v>65</v>
      </c>
      <c r="J303" s="16"/>
      <c r="K303" s="351">
        <f t="shared" si="54"/>
        <v>6.5</v>
      </c>
      <c r="L303" s="350">
        <f t="shared" si="55"/>
        <v>65</v>
      </c>
    </row>
    <row r="304" spans="1:12" hidden="1">
      <c r="A304" s="150"/>
      <c r="B304" s="16"/>
      <c r="C304" s="16" t="s">
        <v>3</v>
      </c>
      <c r="D304" s="448" t="str" cm="1">
        <f t="array" ref="D304">LOOKUP(1,1/(E304=DSSP!$E$2:$E$823),DSSP!$A$2:$A$823)</f>
        <v>814</v>
      </c>
      <c r="E304" s="115" t="s">
        <v>2725</v>
      </c>
      <c r="F304" s="430" t="str">
        <f>IFERROR(VLOOKUP(E304,DSSP!$E$2:$F$761,2,0),"")</f>
        <v>Bamboo Shoot weight</v>
      </c>
      <c r="G304" s="120" t="str">
        <f t="shared" si="52"/>
        <v>weight</v>
      </c>
      <c r="H304" s="16">
        <v>1.6</v>
      </c>
      <c r="I304" s="447" t="str">
        <f t="shared" si="53"/>
        <v/>
      </c>
      <c r="J304" s="16"/>
      <c r="K304" s="351" t="str">
        <f t="shared" si="54"/>
        <v/>
      </c>
      <c r="L304" s="350" t="str">
        <f t="shared" si="55"/>
        <v/>
      </c>
    </row>
    <row r="305" spans="1:12" hidden="1">
      <c r="A305" s="150"/>
      <c r="B305" s="16"/>
      <c r="C305" s="16" t="s">
        <v>3</v>
      </c>
      <c r="D305" s="448" t="str" cm="1">
        <f t="array" ref="D305">LOOKUP(1,1/(E305=DSSP!$E$2:$E$823),DSSP!$A$2:$A$823)</f>
        <v>911</v>
      </c>
      <c r="E305" s="115" t="s">
        <v>3242</v>
      </c>
      <c r="F305" s="430" t="str">
        <f>IFERROR(VLOOKUP(E305,DSSP!$E$2:$F$761,2,0),"")</f>
        <v>Red Jackfruit (tách hạt)  300 gr</v>
      </c>
      <c r="G305" s="120" t="str">
        <f t="shared" si="52"/>
        <v>300 gr</v>
      </c>
      <c r="H305" s="16">
        <v>0.9</v>
      </c>
      <c r="I305" s="447">
        <f t="shared" si="53"/>
        <v>3</v>
      </c>
      <c r="J305" s="16"/>
      <c r="K305" s="351">
        <f t="shared" si="54"/>
        <v>0.9</v>
      </c>
      <c r="L305" s="350">
        <f t="shared" si="55"/>
        <v>3</v>
      </c>
    </row>
    <row r="306" spans="1:12" hidden="1">
      <c r="A306" s="150"/>
      <c r="B306" s="16"/>
      <c r="C306" s="16" t="s">
        <v>3</v>
      </c>
      <c r="D306" s="448" t="str" cm="1">
        <f t="array" ref="D306">LOOKUP(1,1/(E306=DSSP!$E$2:$E$823),DSSP!$A$2:$A$823)</f>
        <v>911</v>
      </c>
      <c r="E306" s="115" t="s">
        <v>3233</v>
      </c>
      <c r="F306" s="430" t="str">
        <f>IFERROR(VLOOKUP(E306,DSSP!$E$2:$F$761,2,0),"")</f>
        <v>Red Jackfruit (xẻ miếng) weight</v>
      </c>
      <c r="G306" s="120" t="str">
        <f t="shared" si="52"/>
        <v>weight</v>
      </c>
      <c r="H306" s="16">
        <v>1</v>
      </c>
      <c r="I306" s="447" t="str">
        <f t="shared" si="53"/>
        <v/>
      </c>
      <c r="J306" s="16"/>
      <c r="K306" s="351" t="str">
        <f t="shared" si="54"/>
        <v/>
      </c>
      <c r="L306" s="350" t="str">
        <f t="shared" si="55"/>
        <v/>
      </c>
    </row>
    <row r="307" spans="1:12" hidden="1">
      <c r="A307" s="150"/>
      <c r="B307" s="16"/>
      <c r="C307" s="16" t="s">
        <v>3</v>
      </c>
      <c r="D307" s="448" t="str" cm="1">
        <f t="array" ref="D307">LOOKUP(1,1/(E307=DSSP!$E$2:$E$823),DSSP!$A$2:$A$823)</f>
        <v>921</v>
      </c>
      <c r="E307" s="115" t="s">
        <v>3273</v>
      </c>
      <c r="F307" s="430" t="str">
        <f>IFERROR(VLOOKUP(E307,DSSP!$E$2:$F$761,2,0),"")</f>
        <v>Jackfruit (tách hạt)  300 gr</v>
      </c>
      <c r="G307" s="120" t="str">
        <f t="shared" si="52"/>
        <v>300 gr</v>
      </c>
      <c r="H307" s="16">
        <v>1.5</v>
      </c>
      <c r="I307" s="447">
        <f t="shared" si="53"/>
        <v>5</v>
      </c>
      <c r="J307" s="16"/>
      <c r="K307" s="351">
        <f t="shared" si="54"/>
        <v>1.5</v>
      </c>
      <c r="L307" s="350">
        <f t="shared" si="55"/>
        <v>5</v>
      </c>
    </row>
    <row r="308" spans="1:12" hidden="1">
      <c r="A308" s="150"/>
      <c r="B308" s="16"/>
      <c r="C308" s="16" t="s">
        <v>3</v>
      </c>
      <c r="D308" s="448" t="str" cm="1">
        <f t="array" ref="D308">LOOKUP(1,1/(E308=DSSP!$E$2:$E$823),DSSP!$A$2:$A$823)</f>
        <v>921</v>
      </c>
      <c r="E308" s="115" t="s">
        <v>3266</v>
      </c>
      <c r="F308" s="430" t="str">
        <f>IFERROR(VLOOKUP(E308,DSSP!$E$2:$F$761,2,0),"")</f>
        <v>Jackfruit weight</v>
      </c>
      <c r="G308" s="120" t="str">
        <f t="shared" si="52"/>
        <v>weight</v>
      </c>
      <c r="H308" s="16">
        <v>1</v>
      </c>
      <c r="I308" s="447" t="str">
        <f t="shared" si="53"/>
        <v/>
      </c>
      <c r="J308" s="16"/>
      <c r="K308" s="351" t="str">
        <f t="shared" si="54"/>
        <v/>
      </c>
      <c r="L308" s="350" t="str">
        <f t="shared" si="55"/>
        <v/>
      </c>
    </row>
    <row r="309" spans="1:12" hidden="1">
      <c r="A309" s="150"/>
      <c r="B309" s="16"/>
      <c r="C309" s="16" t="s">
        <v>3</v>
      </c>
      <c r="D309" s="448" t="str" cm="1">
        <f t="array" ref="D309">LOOKUP(1,1/(E309=DSSP!$E$2:$E$823),DSSP!$A$2:$A$823)</f>
        <v>151</v>
      </c>
      <c r="E309" s="115" t="s">
        <v>199</v>
      </c>
      <c r="F309" s="430" t="str">
        <f>IFERROR(VLOOKUP(E309,DSSP!$E$2:$F$761,2,0),"")</f>
        <v>Ceylon Spinach 300 gr</v>
      </c>
      <c r="G309" s="120" t="str">
        <f t="shared" si="52"/>
        <v>300 gr</v>
      </c>
      <c r="H309" s="16">
        <v>0.9</v>
      </c>
      <c r="I309" s="447">
        <f t="shared" si="53"/>
        <v>3</v>
      </c>
      <c r="J309" s="16"/>
      <c r="K309" s="351">
        <f t="shared" si="54"/>
        <v>0.9</v>
      </c>
      <c r="L309" s="350">
        <f t="shared" si="55"/>
        <v>3</v>
      </c>
    </row>
    <row r="310" spans="1:12" hidden="1">
      <c r="A310" s="150"/>
      <c r="B310" s="16"/>
      <c r="C310" s="16" t="s">
        <v>3</v>
      </c>
      <c r="D310" s="448" t="str" cm="1">
        <f t="array" ref="D310">LOOKUP(1,1/(E310=DSSP!$E$2:$E$823),DSSP!$A$2:$A$823)</f>
        <v>271</v>
      </c>
      <c r="E310" s="115" t="s">
        <v>400</v>
      </c>
      <c r="F310" s="430" t="str">
        <f>IFERROR(VLOOKUP(E310,DSSP!$E$2:$F$761,2,0),"")</f>
        <v>Round Luffa weight</v>
      </c>
      <c r="G310" s="120" t="str">
        <f t="shared" si="52"/>
        <v>weight</v>
      </c>
      <c r="H310" s="16">
        <v>1.8</v>
      </c>
      <c r="I310" s="447" t="str">
        <f t="shared" si="53"/>
        <v/>
      </c>
      <c r="J310" s="16"/>
      <c r="K310" s="351" t="str">
        <f t="shared" si="54"/>
        <v/>
      </c>
      <c r="L310" s="350" t="str">
        <f t="shared" si="55"/>
        <v/>
      </c>
    </row>
    <row r="311" spans="1:12" hidden="1">
      <c r="A311" s="150"/>
      <c r="B311" s="16"/>
      <c r="C311" s="16" t="s">
        <v>3</v>
      </c>
      <c r="D311" s="448" t="str" cm="1">
        <f t="array" ref="D311">LOOKUP(1,1/(E311=DSSP!$E$2:$E$823),DSSP!$A$2:$A$823)</f>
        <v>858</v>
      </c>
      <c r="E311" s="115" t="s">
        <v>2845</v>
      </c>
      <c r="F311" s="430" t="str">
        <f>IFERROR(VLOOKUP(E311,DSSP!$E$2:$F$761,2,0),"")</f>
        <v>Seafood Mushroom 150 gr</v>
      </c>
      <c r="G311" s="120" t="str">
        <f t="shared" si="52"/>
        <v>150 gr</v>
      </c>
      <c r="H311" s="16">
        <v>1.2</v>
      </c>
      <c r="I311" s="447">
        <f t="shared" si="53"/>
        <v>8</v>
      </c>
      <c r="J311" s="16"/>
      <c r="K311" s="351">
        <f t="shared" si="54"/>
        <v>1.2</v>
      </c>
      <c r="L311" s="350">
        <f t="shared" si="55"/>
        <v>8</v>
      </c>
    </row>
    <row r="312" spans="1:12" hidden="1">
      <c r="A312" s="150"/>
      <c r="B312" s="16"/>
      <c r="C312" s="16" t="s">
        <v>3</v>
      </c>
      <c r="D312" s="448" t="str" cm="1">
        <f t="array" ref="D312">LOOKUP(1,1/(E312=DSSP!$E$2:$E$823),DSSP!$A$2:$A$823)</f>
        <v>964</v>
      </c>
      <c r="E312" s="115" t="s">
        <v>3609</v>
      </c>
      <c r="F312" s="430" t="str">
        <f>IFERROR(VLOOKUP(E312,DSSP!$E$2:$F$761,2,0),"")</f>
        <v>Vegetarian crispy fried rice 200 gr</v>
      </c>
      <c r="G312" s="120" t="str">
        <f t="shared" si="52"/>
        <v>200 gr</v>
      </c>
      <c r="H312" s="16">
        <v>1</v>
      </c>
      <c r="I312" s="447">
        <f t="shared" si="53"/>
        <v>5</v>
      </c>
      <c r="J312" s="16"/>
      <c r="K312" s="351">
        <f t="shared" si="54"/>
        <v>1</v>
      </c>
      <c r="L312" s="350">
        <f t="shared" si="55"/>
        <v>5</v>
      </c>
    </row>
    <row r="313" spans="1:12" hidden="1">
      <c r="A313" s="150"/>
      <c r="B313" s="16"/>
      <c r="C313" s="16" t="s">
        <v>3</v>
      </c>
      <c r="D313" s="448" t="str" cm="1">
        <f t="array" ref="D313">LOOKUP(1,1/(E313=DSSP!$E$2:$E$823),DSSP!$A$2:$A$823)</f>
        <v>972</v>
      </c>
      <c r="E313" s="115" t="s">
        <v>3674</v>
      </c>
      <c r="F313" s="430" t="str">
        <f>IFERROR(VLOOKUP(E313,DSSP!$E$2:$F$761,2,0),"")</f>
        <v>King Oyster Mushroom weight</v>
      </c>
      <c r="G313" s="120" t="str">
        <f t="shared" si="52"/>
        <v>weight</v>
      </c>
      <c r="H313" s="16">
        <v>0.8</v>
      </c>
      <c r="I313" s="447" t="str">
        <f t="shared" si="53"/>
        <v/>
      </c>
      <c r="J313" s="16"/>
      <c r="K313" s="351" t="str">
        <f t="shared" si="54"/>
        <v/>
      </c>
      <c r="L313" s="350" t="str">
        <f t="shared" si="55"/>
        <v/>
      </c>
    </row>
    <row r="314" spans="1:12" hidden="1">
      <c r="A314" s="150"/>
      <c r="B314" s="16"/>
      <c r="C314" s="16" t="s">
        <v>3</v>
      </c>
      <c r="D314" s="448" t="str" cm="1">
        <f t="array" ref="D314">LOOKUP(1,1/(E314=DSSP!$E$2:$E$823),DSSP!$A$2:$A$823)</f>
        <v>726</v>
      </c>
      <c r="E314" s="115" t="s">
        <v>1681</v>
      </c>
      <c r="F314" s="430" t="str">
        <f>IFERROR(VLOOKUP(E314,DSSP!$E$2:$F$761,2,0),"")</f>
        <v>King Oyster Mushroom 100 gr</v>
      </c>
      <c r="G314" s="120" t="str">
        <f t="shared" si="52"/>
        <v>100 gr</v>
      </c>
      <c r="H314" s="16">
        <v>0.4</v>
      </c>
      <c r="I314" s="447">
        <f t="shared" si="53"/>
        <v>4</v>
      </c>
      <c r="J314" s="16"/>
      <c r="K314" s="351">
        <f t="shared" si="54"/>
        <v>0.4</v>
      </c>
      <c r="L314" s="350">
        <f t="shared" si="55"/>
        <v>4</v>
      </c>
    </row>
    <row r="315" spans="1:12" hidden="1">
      <c r="A315" s="150"/>
      <c r="B315" s="16"/>
      <c r="C315" s="16" t="s">
        <v>3</v>
      </c>
      <c r="D315" s="448" t="str" cm="1">
        <f t="array" ref="D315">LOOKUP(1,1/(E315=DSSP!$E$2:$E$823),DSSP!$A$2:$A$823)</f>
        <v>727</v>
      </c>
      <c r="E315" s="115" t="s">
        <v>1690</v>
      </c>
      <c r="F315" s="430" t="str">
        <f>IFERROR(VLOOKUP(E315,DSSP!$E$2:$F$761,2,0),"")</f>
        <v>Enoki Mushroom 200 gr</v>
      </c>
      <c r="G315" s="120" t="str">
        <f t="shared" si="52"/>
        <v>200 gr</v>
      </c>
      <c r="H315" s="16">
        <v>3</v>
      </c>
      <c r="I315" s="447">
        <f t="shared" si="53"/>
        <v>15</v>
      </c>
      <c r="J315" s="16"/>
      <c r="K315" s="351">
        <f t="shared" si="54"/>
        <v>3</v>
      </c>
      <c r="L315" s="350">
        <f t="shared" si="55"/>
        <v>15</v>
      </c>
    </row>
    <row r="316" spans="1:12" hidden="1">
      <c r="A316" s="150"/>
      <c r="B316" s="16"/>
      <c r="C316" s="16" t="s">
        <v>3</v>
      </c>
      <c r="D316" s="448" t="str" cm="1">
        <f t="array" ref="D316">LOOKUP(1,1/(E316=DSSP!$E$2:$E$823),DSSP!$A$2:$A$823)</f>
        <v>729</v>
      </c>
      <c r="E316" s="115" t="s">
        <v>1710</v>
      </c>
      <c r="F316" s="430" t="str">
        <f>IFERROR(VLOOKUP(E316,DSSP!$E$2:$F$761,2,0),"")</f>
        <v>Brown Ganoderma 125 gr</v>
      </c>
      <c r="G316" s="120" t="str">
        <f t="shared" si="52"/>
        <v>125 gr</v>
      </c>
      <c r="H316" s="16">
        <v>0.5</v>
      </c>
      <c r="I316" s="447">
        <f t="shared" si="53"/>
        <v>4</v>
      </c>
      <c r="J316" s="16"/>
      <c r="K316" s="351">
        <f t="shared" si="54"/>
        <v>0.5</v>
      </c>
      <c r="L316" s="350">
        <f t="shared" si="55"/>
        <v>4</v>
      </c>
    </row>
    <row r="317" spans="1:12" hidden="1">
      <c r="A317" s="150"/>
      <c r="B317" s="16"/>
      <c r="C317" s="16" t="s">
        <v>3</v>
      </c>
      <c r="D317" s="448" t="str" cm="1">
        <f t="array" ref="D317">LOOKUP(1,1/(E317=DSSP!$E$2:$E$823),DSSP!$A$2:$A$823)</f>
        <v>728</v>
      </c>
      <c r="E317" s="115" t="s">
        <v>1699</v>
      </c>
      <c r="F317" s="430" t="str">
        <f>IFERROR(VLOOKUP(E317,DSSP!$E$2:$F$761,2,0),"")</f>
        <v>White Ganoderma 125 gr</v>
      </c>
      <c r="G317" s="120" t="str">
        <f t="shared" si="52"/>
        <v>125 gr</v>
      </c>
      <c r="H317" s="16">
        <v>0.5</v>
      </c>
      <c r="I317" s="447">
        <f t="shared" si="53"/>
        <v>4</v>
      </c>
      <c r="J317" s="16"/>
      <c r="K317" s="351">
        <f t="shared" si="54"/>
        <v>0.5</v>
      </c>
      <c r="L317" s="350">
        <f t="shared" si="55"/>
        <v>4</v>
      </c>
    </row>
    <row r="318" spans="1:12" hidden="1">
      <c r="A318" s="150"/>
      <c r="B318" s="16"/>
      <c r="C318" s="16" t="s">
        <v>3</v>
      </c>
      <c r="D318" s="448" t="str" cm="1">
        <f t="array" ref="D318">LOOKUP(1,1/(E318=DSSP!$E$2:$E$823),DSSP!$A$2:$A$823)</f>
        <v>730</v>
      </c>
      <c r="E318" s="115" t="s">
        <v>1719</v>
      </c>
      <c r="F318" s="430" t="str">
        <f>IFERROR(VLOOKUP(E318,DSSP!$E$2:$F$761,2,0),"")</f>
        <v>Jew's Ear 100 gr</v>
      </c>
      <c r="G318" s="120" t="str">
        <f t="shared" ref="G318:G372" si="56">RIGHT(E318,6)</f>
        <v>100 gr</v>
      </c>
      <c r="H318" s="16">
        <v>0.2</v>
      </c>
      <c r="I318" s="447">
        <f t="shared" ref="I318:I372" si="57">IFERROR(IF(RIGHT(G318,4)="1 kg",(H318/1),H318*1000/LEFT(G318,3)),"")</f>
        <v>2</v>
      </c>
      <c r="J318" s="16"/>
      <c r="K318" s="351">
        <f t="shared" ref="K318:K372" si="58">IFERROR((I318*LEFT(G318,3))/1000,"")</f>
        <v>0.2</v>
      </c>
      <c r="L318" s="350">
        <f t="shared" ref="L318:L372" si="59">IFERROR(IF(RIGHT(G318,4)="1 kg",(H318/1),H318*1000/LEFT(G318,3)),"")</f>
        <v>2</v>
      </c>
    </row>
    <row r="319" spans="1:12" hidden="1">
      <c r="A319" s="150"/>
      <c r="B319" s="16"/>
      <c r="C319" s="16" t="s">
        <v>3</v>
      </c>
      <c r="D319" s="448" t="str" cm="1">
        <f t="array" ref="D319">LOOKUP(1,1/(E319=DSSP!$E$2:$E$823),DSSP!$A$2:$A$823)</f>
        <v>732</v>
      </c>
      <c r="E319" s="115" t="s">
        <v>1753</v>
      </c>
      <c r="F319" s="430" t="str">
        <f>IFERROR(VLOOKUP(E319,DSSP!$E$2:$F$761,2,0),"")</f>
        <v>Finger Root 100 gr</v>
      </c>
      <c r="G319" s="120" t="str">
        <f t="shared" si="56"/>
        <v>100 gr</v>
      </c>
      <c r="H319" s="16">
        <v>1</v>
      </c>
      <c r="I319" s="447">
        <f t="shared" si="57"/>
        <v>10</v>
      </c>
      <c r="J319" s="16"/>
      <c r="K319" s="351">
        <f t="shared" si="58"/>
        <v>1</v>
      </c>
      <c r="L319" s="350">
        <f t="shared" si="59"/>
        <v>10</v>
      </c>
    </row>
    <row r="320" spans="1:12" hidden="1">
      <c r="A320" s="150"/>
      <c r="B320" s="16"/>
      <c r="C320" s="16" t="s">
        <v>3</v>
      </c>
      <c r="D320" s="448" t="str" cm="1">
        <f t="array" ref="D320">LOOKUP(1,1/(E320=DSSP!$E$2:$E$823),DSSP!$A$2:$A$823)</f>
        <v>718</v>
      </c>
      <c r="E320" s="115" t="s">
        <v>1621</v>
      </c>
      <c r="F320" s="430" t="str">
        <f>IFERROR(VLOOKUP(E320,DSSP!$E$2:$F$761,2,0),"")</f>
        <v>Turmeric 100 gr</v>
      </c>
      <c r="G320" s="120" t="str">
        <f t="shared" si="56"/>
        <v>100 gr</v>
      </c>
      <c r="H320" s="16">
        <v>0.3</v>
      </c>
      <c r="I320" s="447">
        <f t="shared" si="57"/>
        <v>3</v>
      </c>
      <c r="J320" s="16"/>
      <c r="K320" s="351">
        <f t="shared" si="58"/>
        <v>0.3</v>
      </c>
      <c r="L320" s="350">
        <f t="shared" si="59"/>
        <v>3</v>
      </c>
    </row>
    <row r="321" spans="1:12" hidden="1">
      <c r="A321" s="150"/>
      <c r="B321" s="16"/>
      <c r="C321" s="16" t="s">
        <v>3</v>
      </c>
      <c r="D321" s="448" t="str" cm="1">
        <f t="array" ref="D321">LOOKUP(1,1/(E321=DSSP!$E$2:$E$823),DSSP!$A$2:$A$823)</f>
        <v>131</v>
      </c>
      <c r="E321" s="115" t="s">
        <v>107</v>
      </c>
      <c r="F321" s="430" t="str">
        <f>IFERROR(VLOOKUP(E321,DSSP!$E$2:$F$761,2,0),"")</f>
        <v>Culantro 100 gr</v>
      </c>
      <c r="G321" s="120" t="str">
        <f t="shared" si="56"/>
        <v>100 gr</v>
      </c>
      <c r="H321" s="16">
        <v>4</v>
      </c>
      <c r="I321" s="447">
        <f t="shared" si="57"/>
        <v>40</v>
      </c>
      <c r="J321" s="16"/>
      <c r="K321" s="351">
        <f t="shared" si="58"/>
        <v>4</v>
      </c>
      <c r="L321" s="350">
        <f t="shared" si="59"/>
        <v>40</v>
      </c>
    </row>
    <row r="322" spans="1:12" hidden="1">
      <c r="A322" s="150"/>
      <c r="B322" s="16"/>
      <c r="C322" s="16" t="s">
        <v>3</v>
      </c>
      <c r="D322" s="448" t="str" cm="1">
        <f t="array" ref="D322">LOOKUP(1,1/(E322=DSSP!$E$2:$E$823),DSSP!$A$2:$A$823)</f>
        <v>161</v>
      </c>
      <c r="E322" s="115" t="s">
        <v>209</v>
      </c>
      <c r="F322" s="430" t="str">
        <f>IFERROR(VLOOKUP(E322,DSSP!$E$2:$F$761,2,0),"")</f>
        <v>Morning Glory 200 gr</v>
      </c>
      <c r="G322" s="120" t="str">
        <f t="shared" si="56"/>
        <v>200 gr</v>
      </c>
      <c r="H322" s="16">
        <v>13</v>
      </c>
      <c r="I322" s="447">
        <f t="shared" si="57"/>
        <v>65</v>
      </c>
      <c r="J322" s="16"/>
      <c r="K322" s="351">
        <f t="shared" si="58"/>
        <v>13</v>
      </c>
      <c r="L322" s="350">
        <f t="shared" si="59"/>
        <v>65</v>
      </c>
    </row>
    <row r="323" spans="1:12" hidden="1">
      <c r="A323" s="150"/>
      <c r="B323" s="16"/>
      <c r="C323" s="16" t="s">
        <v>3</v>
      </c>
      <c r="D323" s="448" t="str" cm="1">
        <f t="array" ref="D323">LOOKUP(1,1/(E323=DSSP!$E$2:$E$823),DSSP!$A$2:$A$823)</f>
        <v>325</v>
      </c>
      <c r="E323" s="115" t="s">
        <v>509</v>
      </c>
      <c r="F323" s="430" t="str">
        <f>IFERROR(VLOOKUP(E323,DSSP!$E$2:$F$761,2,0),"")</f>
        <v>Lemon Grass 100 gr</v>
      </c>
      <c r="G323" s="120" t="str">
        <f t="shared" si="56"/>
        <v>100 gr</v>
      </c>
      <c r="H323" s="16">
        <v>7</v>
      </c>
      <c r="I323" s="447">
        <f t="shared" si="57"/>
        <v>70</v>
      </c>
      <c r="J323" s="16"/>
      <c r="K323" s="351">
        <f t="shared" si="58"/>
        <v>7</v>
      </c>
      <c r="L323" s="350">
        <f t="shared" si="59"/>
        <v>70</v>
      </c>
    </row>
    <row r="324" spans="1:12" hidden="1">
      <c r="A324" s="150"/>
      <c r="B324" s="16"/>
      <c r="C324" s="16" t="s">
        <v>3</v>
      </c>
      <c r="D324" s="448" t="str" cm="1">
        <f t="array" ref="D324">LOOKUP(1,1/(E324=DSSP!$E$2:$E$823),DSSP!$A$2:$A$823)</f>
        <v>221</v>
      </c>
      <c r="E324" s="115" t="s">
        <v>290</v>
      </c>
      <c r="F324" s="430" t="str">
        <f>IFERROR(VLOOKUP(E324,DSSP!$E$2:$F$761,2,0),"")</f>
        <v>Perilla Leaf 100 gr</v>
      </c>
      <c r="G324" s="120" t="str">
        <f t="shared" si="56"/>
        <v>100 gr</v>
      </c>
      <c r="H324" s="16">
        <v>1</v>
      </c>
      <c r="I324" s="447">
        <f t="shared" si="57"/>
        <v>10</v>
      </c>
      <c r="J324" s="16"/>
      <c r="K324" s="351">
        <f t="shared" si="58"/>
        <v>1</v>
      </c>
      <c r="L324" s="350">
        <f t="shared" si="59"/>
        <v>10</v>
      </c>
    </row>
    <row r="325" spans="1:12" hidden="1">
      <c r="A325" s="150"/>
      <c r="B325" s="16"/>
      <c r="C325" s="16" t="s">
        <v>3</v>
      </c>
      <c r="D325" s="448" t="str" cm="1">
        <f t="array" ref="D325">LOOKUP(1,1/(E325=DSSP!$E$2:$E$823),DSSP!$A$2:$A$823)</f>
        <v>966</v>
      </c>
      <c r="E325" s="115" t="s">
        <v>3618</v>
      </c>
      <c r="F325" s="430" t="str">
        <f>IFERROR(VLOOKUP(E325,DSSP!$E$2:$F$761,2,0),"")</f>
        <v>Green pepper 100 gr</v>
      </c>
      <c r="G325" s="120" t="str">
        <f t="shared" si="56"/>
        <v>100 gr</v>
      </c>
      <c r="H325" s="16">
        <v>0.3</v>
      </c>
      <c r="I325" s="447">
        <f t="shared" si="57"/>
        <v>3</v>
      </c>
      <c r="J325" s="16"/>
      <c r="K325" s="351">
        <f t="shared" si="58"/>
        <v>0.3</v>
      </c>
      <c r="L325" s="350">
        <f t="shared" si="59"/>
        <v>3</v>
      </c>
    </row>
    <row r="326" spans="1:12" hidden="1">
      <c r="A326" s="150"/>
      <c r="B326" s="16"/>
      <c r="C326" s="16" t="s">
        <v>4</v>
      </c>
      <c r="D326" s="448" t="str" cm="1">
        <f t="array" ref="D326">LOOKUP(1,1/(E326=DSSP!$E$2:$E$823),DSSP!$A$2:$A$823)</f>
        <v>131</v>
      </c>
      <c r="E326" s="115" t="s">
        <v>107</v>
      </c>
      <c r="F326" s="430" t="str">
        <f>IFERROR(VLOOKUP(E326,DSSP!$E$2:$F$761,2,0),"")</f>
        <v>Culantro 100 gr</v>
      </c>
      <c r="G326" s="120" t="str">
        <f t="shared" si="56"/>
        <v>100 gr</v>
      </c>
      <c r="H326" s="16">
        <v>0.5</v>
      </c>
      <c r="I326" s="447">
        <f t="shared" si="57"/>
        <v>5</v>
      </c>
      <c r="J326" s="16"/>
      <c r="K326" s="351">
        <f t="shared" si="58"/>
        <v>0.5</v>
      </c>
      <c r="L326" s="350">
        <f t="shared" si="59"/>
        <v>5</v>
      </c>
    </row>
    <row r="327" spans="1:12" hidden="1">
      <c r="A327" s="150"/>
      <c r="B327" s="16"/>
      <c r="C327" s="16" t="s">
        <v>4</v>
      </c>
      <c r="D327" s="448" t="str" cm="1">
        <f t="array" ref="D327">LOOKUP(1,1/(E327=DSSP!$E$2:$E$823),DSSP!$A$2:$A$823)</f>
        <v>141</v>
      </c>
      <c r="E327" s="115" t="s">
        <v>147</v>
      </c>
      <c r="F327" s="430" t="str">
        <f>IFERROR(VLOOKUP(E327,DSSP!$E$2:$F$761,2,0),"")</f>
        <v>Celery Cabbage 250 gr</v>
      </c>
      <c r="G327" s="120" t="str">
        <f t="shared" si="56"/>
        <v>250 gr</v>
      </c>
      <c r="H327" s="16">
        <v>1</v>
      </c>
      <c r="I327" s="447">
        <f t="shared" si="57"/>
        <v>4</v>
      </c>
      <c r="J327" s="16"/>
      <c r="K327" s="351">
        <f t="shared" si="58"/>
        <v>1</v>
      </c>
      <c r="L327" s="350">
        <f t="shared" si="59"/>
        <v>4</v>
      </c>
    </row>
    <row r="328" spans="1:12" hidden="1">
      <c r="A328" s="150"/>
      <c r="B328" s="16"/>
      <c r="C328" s="16" t="s">
        <v>4</v>
      </c>
      <c r="D328" s="448" t="str" cm="1">
        <f t="array" ref="D328">LOOKUP(1,1/(E328=DSSP!$E$2:$E$823),DSSP!$A$2:$A$823)</f>
        <v>324</v>
      </c>
      <c r="E328" s="115" t="s">
        <v>500</v>
      </c>
      <c r="F328" s="430" t="str">
        <f>IFERROR(VLOOKUP(E328,DSSP!$E$2:$F$761,2,0),"")</f>
        <v>Cha Plu Leaves 100 gr</v>
      </c>
      <c r="G328" s="120" t="str">
        <f t="shared" si="56"/>
        <v>100 gr</v>
      </c>
      <c r="H328" s="16">
        <v>0.2</v>
      </c>
      <c r="I328" s="447">
        <f t="shared" si="57"/>
        <v>2</v>
      </c>
      <c r="J328" s="16"/>
      <c r="K328" s="351">
        <f t="shared" si="58"/>
        <v>0.2</v>
      </c>
      <c r="L328" s="350">
        <f t="shared" si="59"/>
        <v>2</v>
      </c>
    </row>
    <row r="329" spans="1:12" hidden="1">
      <c r="A329" s="150"/>
      <c r="B329" s="16"/>
      <c r="C329" s="16" t="s">
        <v>4</v>
      </c>
      <c r="D329" s="448" t="str" cm="1">
        <f t="array" ref="D329">LOOKUP(1,1/(E329=DSSP!$E$2:$E$823),DSSP!$A$2:$A$823)</f>
        <v>172</v>
      </c>
      <c r="E329" s="115" t="s">
        <v>227</v>
      </c>
      <c r="F329" s="430" t="str">
        <f>IFERROR(VLOOKUP(E329,DSSP!$E$2:$F$761,2,0),"")</f>
        <v>Holy Basil Leaf 100 gr</v>
      </c>
      <c r="G329" s="120" t="str">
        <f t="shared" si="56"/>
        <v>100 gr</v>
      </c>
      <c r="H329" s="16">
        <v>0.5</v>
      </c>
      <c r="I329" s="447">
        <f t="shared" si="57"/>
        <v>5</v>
      </c>
      <c r="J329" s="16"/>
      <c r="K329" s="351">
        <f t="shared" si="58"/>
        <v>0.5</v>
      </c>
      <c r="L329" s="350">
        <f t="shared" si="59"/>
        <v>5</v>
      </c>
    </row>
    <row r="330" spans="1:12" hidden="1">
      <c r="A330" s="150"/>
      <c r="B330" s="16"/>
      <c r="C330" s="16" t="s">
        <v>5</v>
      </c>
      <c r="D330" s="448" t="str" cm="1">
        <f t="array" ref="D330">LOOKUP(1,1/(E330=DSSP!$E$2:$E$823),DSSP!$A$2:$A$823)</f>
        <v>172</v>
      </c>
      <c r="E330" s="115" t="s">
        <v>227</v>
      </c>
      <c r="F330" s="430" t="str">
        <f>IFERROR(VLOOKUP(E330,DSSP!$E$2:$F$761,2,0),"")</f>
        <v>Holy Basil Leaf 100 gr</v>
      </c>
      <c r="G330" s="120" t="str">
        <f t="shared" si="56"/>
        <v>100 gr</v>
      </c>
      <c r="H330" s="16">
        <v>2</v>
      </c>
      <c r="I330" s="447">
        <f t="shared" si="57"/>
        <v>20</v>
      </c>
      <c r="J330" s="16"/>
      <c r="K330" s="351">
        <f t="shared" si="58"/>
        <v>2</v>
      </c>
      <c r="L330" s="350">
        <f t="shared" si="59"/>
        <v>20</v>
      </c>
    </row>
    <row r="331" spans="1:12" hidden="1">
      <c r="A331" s="150"/>
      <c r="B331" s="16"/>
      <c r="C331" s="16" t="s">
        <v>5</v>
      </c>
      <c r="D331" s="448" t="str" cm="1">
        <f t="array" ref="D331">LOOKUP(1,1/(E331=DSSP!$E$2:$E$823),DSSP!$A$2:$A$823)</f>
        <v>232</v>
      </c>
      <c r="E331" s="115" t="s">
        <v>308</v>
      </c>
      <c r="F331" s="430" t="str">
        <f>IFERROR(VLOOKUP(E331,DSSP!$E$2:$F$761,2,0),"")</f>
        <v>Chinese Cellery 100 gr</v>
      </c>
      <c r="G331" s="120" t="str">
        <f t="shared" si="56"/>
        <v>100 gr</v>
      </c>
      <c r="H331" s="16">
        <v>1</v>
      </c>
      <c r="I331" s="447">
        <f t="shared" si="57"/>
        <v>10</v>
      </c>
      <c r="J331" s="16"/>
      <c r="K331" s="351">
        <f t="shared" si="58"/>
        <v>1</v>
      </c>
      <c r="L331" s="350">
        <f t="shared" si="59"/>
        <v>10</v>
      </c>
    </row>
    <row r="332" spans="1:12" hidden="1">
      <c r="A332" s="150"/>
      <c r="B332" s="16"/>
      <c r="C332" s="16" t="s">
        <v>11</v>
      </c>
      <c r="D332" s="448" t="str" cm="1">
        <f t="array" ref="D332">LOOKUP(1,1/(E332=DSSP!$E$2:$E$823),DSSP!$A$2:$A$823)</f>
        <v>172</v>
      </c>
      <c r="E332" s="115" t="s">
        <v>227</v>
      </c>
      <c r="F332" s="430" t="str">
        <f>IFERROR(VLOOKUP(E332,DSSP!$E$2:$F$761,2,0),"")</f>
        <v>Holy Basil Leaf 100 gr</v>
      </c>
      <c r="G332" s="120" t="str">
        <f t="shared" si="56"/>
        <v>100 gr</v>
      </c>
      <c r="H332" s="16">
        <v>4.5</v>
      </c>
      <c r="I332" s="447">
        <f t="shared" si="57"/>
        <v>45</v>
      </c>
      <c r="J332" s="16"/>
      <c r="K332" s="351">
        <f t="shared" si="58"/>
        <v>4.5</v>
      </c>
      <c r="L332" s="350">
        <f t="shared" si="59"/>
        <v>45</v>
      </c>
    </row>
    <row r="333" spans="1:12" hidden="1">
      <c r="A333" s="150"/>
      <c r="B333" s="16"/>
      <c r="C333" s="16" t="s">
        <v>11</v>
      </c>
      <c r="D333" s="448" t="str" cm="1">
        <f t="array" ref="D333">LOOKUP(1,1/(E333=DSSP!$E$2:$E$823),DSSP!$A$2:$A$823)</f>
        <v>142</v>
      </c>
      <c r="E333" s="115" t="s">
        <v>158</v>
      </c>
      <c r="F333" s="430" t="str">
        <f>IFERROR(VLOOKUP(E333,DSSP!$E$2:$F$761,2,0),"")</f>
        <v>Bok Choi 250 gr</v>
      </c>
      <c r="G333" s="120" t="str">
        <f t="shared" si="56"/>
        <v>250 gr</v>
      </c>
      <c r="H333" s="16">
        <v>2.5</v>
      </c>
      <c r="I333" s="447">
        <f t="shared" si="57"/>
        <v>10</v>
      </c>
      <c r="J333" s="16"/>
      <c r="K333" s="351">
        <f t="shared" si="58"/>
        <v>2.5</v>
      </c>
      <c r="L333" s="350">
        <f t="shared" si="59"/>
        <v>10</v>
      </c>
    </row>
    <row r="334" spans="1:12" hidden="1">
      <c r="A334" s="150"/>
      <c r="B334" s="16"/>
      <c r="C334" s="16" t="s">
        <v>11</v>
      </c>
      <c r="D334" s="448" t="str" cm="1">
        <f t="array" ref="D334">LOOKUP(1,1/(E334=DSSP!$E$2:$E$823),DSSP!$A$2:$A$823)</f>
        <v>131</v>
      </c>
      <c r="E334" s="115" t="s">
        <v>107</v>
      </c>
      <c r="F334" s="430" t="str">
        <f>IFERROR(VLOOKUP(E334,DSSP!$E$2:$F$761,2,0),"")</f>
        <v>Culantro 100 gr</v>
      </c>
      <c r="G334" s="120" t="str">
        <f t="shared" si="56"/>
        <v>100 gr</v>
      </c>
      <c r="H334" s="16">
        <v>0.6</v>
      </c>
      <c r="I334" s="447">
        <f t="shared" si="57"/>
        <v>6</v>
      </c>
      <c r="J334" s="16"/>
      <c r="K334" s="351">
        <f t="shared" si="58"/>
        <v>0.6</v>
      </c>
      <c r="L334" s="350">
        <f t="shared" si="59"/>
        <v>6</v>
      </c>
    </row>
    <row r="335" spans="1:12" hidden="1">
      <c r="A335" s="150"/>
      <c r="B335" s="16"/>
      <c r="C335" s="16" t="s">
        <v>11</v>
      </c>
      <c r="D335" s="448" t="str" cm="1">
        <f t="array" ref="D335">LOOKUP(1,1/(E335=DSSP!$E$2:$E$823),DSSP!$A$2:$A$823)</f>
        <v>232</v>
      </c>
      <c r="E335" s="115" t="s">
        <v>308</v>
      </c>
      <c r="F335" s="430" t="str">
        <f>IFERROR(VLOOKUP(E335,DSSP!$E$2:$F$761,2,0),"")</f>
        <v>Chinese Cellery 100 gr</v>
      </c>
      <c r="G335" s="120" t="str">
        <f t="shared" si="56"/>
        <v>100 gr</v>
      </c>
      <c r="H335" s="16">
        <v>0.5</v>
      </c>
      <c r="I335" s="447">
        <f t="shared" si="57"/>
        <v>5</v>
      </c>
      <c r="J335" s="16"/>
      <c r="K335" s="351">
        <f t="shared" si="58"/>
        <v>0.5</v>
      </c>
      <c r="L335" s="350">
        <f t="shared" si="59"/>
        <v>5</v>
      </c>
    </row>
    <row r="336" spans="1:12" hidden="1">
      <c r="A336" s="150"/>
      <c r="B336" s="16"/>
      <c r="C336" s="16" t="s">
        <v>6</v>
      </c>
      <c r="D336" s="448" t="str" cm="1">
        <f t="array" ref="D336">LOOKUP(1,1/(E336=DSSP!$E$2:$E$823),DSSP!$A$2:$A$823)</f>
        <v>131</v>
      </c>
      <c r="E336" s="115" t="s">
        <v>107</v>
      </c>
      <c r="F336" s="430" t="str">
        <f>IFERROR(VLOOKUP(E336,DSSP!$E$2:$F$761,2,0),"")</f>
        <v>Culantro 100 gr</v>
      </c>
      <c r="G336" s="120" t="str">
        <f t="shared" si="56"/>
        <v>100 gr</v>
      </c>
      <c r="H336" s="16">
        <v>0.5</v>
      </c>
      <c r="I336" s="447">
        <f t="shared" si="57"/>
        <v>5</v>
      </c>
      <c r="J336" s="16"/>
      <c r="K336" s="351">
        <f t="shared" si="58"/>
        <v>0.5</v>
      </c>
      <c r="L336" s="350">
        <f t="shared" si="59"/>
        <v>5</v>
      </c>
    </row>
    <row r="337" spans="1:12" hidden="1">
      <c r="A337" s="150"/>
      <c r="B337" s="16"/>
      <c r="C337" s="16" t="s">
        <v>6</v>
      </c>
      <c r="D337" s="448" t="str" cm="1">
        <f t="array" ref="D337">LOOKUP(1,1/(E337=DSSP!$E$2:$E$823),DSSP!$A$2:$A$823)</f>
        <v>141</v>
      </c>
      <c r="E337" s="115" t="s">
        <v>147</v>
      </c>
      <c r="F337" s="430" t="str">
        <f>IFERROR(VLOOKUP(E337,DSSP!$E$2:$F$761,2,0),"")</f>
        <v>Celery Cabbage 250 gr</v>
      </c>
      <c r="G337" s="120" t="str">
        <f t="shared" si="56"/>
        <v>250 gr</v>
      </c>
      <c r="H337" s="16">
        <v>1</v>
      </c>
      <c r="I337" s="447">
        <f t="shared" si="57"/>
        <v>4</v>
      </c>
      <c r="J337" s="16"/>
      <c r="K337" s="351">
        <f t="shared" si="58"/>
        <v>1</v>
      </c>
      <c r="L337" s="350">
        <f t="shared" si="59"/>
        <v>4</v>
      </c>
    </row>
    <row r="338" spans="1:12" hidden="1">
      <c r="A338" s="150"/>
      <c r="B338" s="16"/>
      <c r="C338" s="16" t="s">
        <v>6</v>
      </c>
      <c r="D338" s="448" t="str" cm="1">
        <f t="array" ref="D338">LOOKUP(1,1/(E338=DSSP!$E$2:$E$823),DSSP!$A$2:$A$823)</f>
        <v>142</v>
      </c>
      <c r="E338" s="115" t="s">
        <v>158</v>
      </c>
      <c r="F338" s="430" t="str">
        <f>IFERROR(VLOOKUP(E338,DSSP!$E$2:$F$761,2,0),"")</f>
        <v>Bok Choi 250 gr</v>
      </c>
      <c r="G338" s="120" t="str">
        <f t="shared" si="56"/>
        <v>250 gr</v>
      </c>
      <c r="H338" s="16">
        <v>3</v>
      </c>
      <c r="I338" s="447">
        <f t="shared" si="57"/>
        <v>12</v>
      </c>
      <c r="J338" s="16"/>
      <c r="K338" s="351">
        <f t="shared" si="58"/>
        <v>3</v>
      </c>
      <c r="L338" s="350">
        <f t="shared" si="59"/>
        <v>12</v>
      </c>
    </row>
    <row r="339" spans="1:12" hidden="1">
      <c r="A339" s="150"/>
      <c r="B339" s="16"/>
      <c r="C339" s="16" t="s">
        <v>9</v>
      </c>
      <c r="D339" s="448" cm="1">
        <f t="array" ref="D339">LOOKUP(1,1/(E339=DSSP!$E$2:$E$823),DSSP!$A$2:$A$823)</f>
        <v>1071</v>
      </c>
      <c r="E339" s="115" t="s">
        <v>4101</v>
      </c>
      <c r="F339" s="430" t="str">
        <f>IFERROR(VLOOKUP(E339,DSSP!$E$2:$F$761,2,0),"")</f>
        <v>Chin-su Chili Sauce 250 gr</v>
      </c>
      <c r="G339" s="120" t="str">
        <f t="shared" si="56"/>
        <v>250 gr</v>
      </c>
      <c r="H339" s="16">
        <v>2.5</v>
      </c>
      <c r="I339" s="447">
        <f t="shared" si="57"/>
        <v>10</v>
      </c>
      <c r="J339" s="16"/>
      <c r="K339" s="351">
        <f t="shared" si="58"/>
        <v>2.5</v>
      </c>
      <c r="L339" s="350">
        <f t="shared" si="59"/>
        <v>10</v>
      </c>
    </row>
    <row r="340" spans="1:12" hidden="1">
      <c r="A340" s="150"/>
      <c r="B340" s="16"/>
      <c r="C340" s="16" t="s">
        <v>9</v>
      </c>
      <c r="D340" s="448" cm="1">
        <f t="array" ref="D340">LOOKUP(1,1/(E340=DSSP!$E$2:$E$823),DSSP!$A$2:$A$823)</f>
        <v>1060</v>
      </c>
      <c r="E340" s="115" t="s">
        <v>4069</v>
      </c>
      <c r="F340" s="430" t="str">
        <f>IFERROR(VLOOKUP(E340,DSSP!$E$2:$F$761,2,0),"")</f>
        <v>Hong Minh rice paper 470 gr</v>
      </c>
      <c r="G340" s="120" t="str">
        <f t="shared" si="56"/>
        <v>470 gr</v>
      </c>
      <c r="H340" s="16">
        <v>9.4</v>
      </c>
      <c r="I340" s="447">
        <f t="shared" si="57"/>
        <v>20</v>
      </c>
      <c r="J340" s="16"/>
      <c r="K340" s="351">
        <f t="shared" si="58"/>
        <v>9.4</v>
      </c>
      <c r="L340" s="350">
        <f t="shared" si="59"/>
        <v>20</v>
      </c>
    </row>
    <row r="341" spans="1:12" hidden="1">
      <c r="A341" s="150"/>
      <c r="B341" s="16"/>
      <c r="C341" s="16" t="s">
        <v>18</v>
      </c>
      <c r="D341" s="448" t="str" cm="1">
        <f t="array" ref="D341">LOOKUP(1,1/(E341=DSSP!$E$2:$E$823),DSSP!$A$2:$A$823)</f>
        <v>341</v>
      </c>
      <c r="E341" s="115" t="s">
        <v>583</v>
      </c>
      <c r="F341" s="430" t="str">
        <f>IFERROR(VLOOKUP(E341,DSSP!$E$2:$F$761,2,0),"")</f>
        <v>Banana Flower weight</v>
      </c>
      <c r="G341" s="120" t="str">
        <f t="shared" si="56"/>
        <v>weight</v>
      </c>
      <c r="H341" s="16">
        <v>1.6</v>
      </c>
      <c r="I341" s="447" t="str">
        <f t="shared" si="57"/>
        <v/>
      </c>
      <c r="J341" s="16"/>
      <c r="K341" s="351" t="str">
        <f t="shared" si="58"/>
        <v/>
      </c>
      <c r="L341" s="350" t="str">
        <f t="shared" si="59"/>
        <v/>
      </c>
    </row>
    <row r="342" spans="1:12" hidden="1">
      <c r="A342" s="150"/>
      <c r="B342" s="16"/>
      <c r="C342" s="16" t="s">
        <v>18</v>
      </c>
      <c r="D342" s="448" t="str" cm="1">
        <f t="array" ref="D342">LOOKUP(1,1/(E342=DSSP!$E$2:$E$823),DSSP!$A$2:$A$823)</f>
        <v>172</v>
      </c>
      <c r="E342" s="115" t="s">
        <v>227</v>
      </c>
      <c r="F342" s="430" t="str">
        <f>IFERROR(VLOOKUP(E342,DSSP!$E$2:$F$761,2,0),"")</f>
        <v>Holy Basil Leaf 100 gr</v>
      </c>
      <c r="G342" s="120" t="str">
        <f t="shared" si="56"/>
        <v>100 gr</v>
      </c>
      <c r="H342" s="16">
        <v>1</v>
      </c>
      <c r="I342" s="447">
        <f t="shared" si="57"/>
        <v>10</v>
      </c>
      <c r="J342" s="16"/>
      <c r="K342" s="351">
        <f t="shared" si="58"/>
        <v>1</v>
      </c>
      <c r="L342" s="350">
        <f t="shared" si="59"/>
        <v>10</v>
      </c>
    </row>
    <row r="343" spans="1:12" hidden="1">
      <c r="A343" s="150"/>
      <c r="B343" s="16"/>
      <c r="C343" s="16" t="s">
        <v>18</v>
      </c>
      <c r="D343" s="448" t="str" cm="1">
        <f t="array" ref="D343">LOOKUP(1,1/(E343=DSSP!$E$2:$E$823),DSSP!$A$2:$A$823)</f>
        <v>814</v>
      </c>
      <c r="E343" s="115" t="s">
        <v>2725</v>
      </c>
      <c r="F343" s="430" t="str">
        <f>IFERROR(VLOOKUP(E343,DSSP!$E$2:$F$761,2,0),"")</f>
        <v>Bamboo Shoot weight</v>
      </c>
      <c r="G343" s="120" t="str">
        <f t="shared" si="56"/>
        <v>weight</v>
      </c>
      <c r="H343" s="16">
        <v>1.6</v>
      </c>
      <c r="I343" s="447" t="str">
        <f t="shared" si="57"/>
        <v/>
      </c>
      <c r="J343" s="16"/>
      <c r="K343" s="351" t="str">
        <f t="shared" si="58"/>
        <v/>
      </c>
      <c r="L343" s="350" t="str">
        <f t="shared" si="59"/>
        <v/>
      </c>
    </row>
    <row r="344" spans="1:12" hidden="1">
      <c r="A344" s="150"/>
      <c r="B344" s="16"/>
      <c r="C344" s="16" t="s">
        <v>18</v>
      </c>
      <c r="D344" s="448" t="str" cm="1">
        <f t="array" ref="D344">LOOKUP(1,1/(E344=DSSP!$E$2:$E$823),DSSP!$A$2:$A$823)</f>
        <v>161</v>
      </c>
      <c r="E344" s="115" t="s">
        <v>209</v>
      </c>
      <c r="F344" s="430" t="str">
        <f>IFERROR(VLOOKUP(E344,DSSP!$E$2:$F$761,2,0),"")</f>
        <v>Morning Glory 200 gr</v>
      </c>
      <c r="G344" s="120" t="str">
        <f t="shared" si="56"/>
        <v>200 gr</v>
      </c>
      <c r="H344" s="16">
        <v>5</v>
      </c>
      <c r="I344" s="447">
        <f t="shared" si="57"/>
        <v>25</v>
      </c>
      <c r="J344" s="16"/>
      <c r="K344" s="351">
        <f t="shared" si="58"/>
        <v>5</v>
      </c>
      <c r="L344" s="350">
        <f t="shared" si="59"/>
        <v>25</v>
      </c>
    </row>
    <row r="345" spans="1:12" hidden="1">
      <c r="A345" s="150"/>
      <c r="B345" s="16"/>
      <c r="C345" s="16" t="s">
        <v>18</v>
      </c>
      <c r="D345" s="448" t="str" cm="1">
        <f t="array" ref="D345">LOOKUP(1,1/(E345=DSSP!$E$2:$E$823),DSSP!$A$2:$A$823)</f>
        <v>325</v>
      </c>
      <c r="E345" s="115" t="s">
        <v>509</v>
      </c>
      <c r="F345" s="430" t="str">
        <f>IFERROR(VLOOKUP(E345,DSSP!$E$2:$F$761,2,0),"")</f>
        <v>Lemon Grass 100 gr</v>
      </c>
      <c r="G345" s="120" t="str">
        <f t="shared" si="56"/>
        <v>100 gr</v>
      </c>
      <c r="H345" s="16">
        <v>2</v>
      </c>
      <c r="I345" s="447">
        <f t="shared" si="57"/>
        <v>20</v>
      </c>
      <c r="J345" s="16"/>
      <c r="K345" s="351">
        <f t="shared" si="58"/>
        <v>2</v>
      </c>
      <c r="L345" s="350">
        <f t="shared" si="59"/>
        <v>20</v>
      </c>
    </row>
    <row r="346" spans="1:12" hidden="1">
      <c r="A346" s="150"/>
      <c r="B346" s="16"/>
      <c r="C346" s="16" t="s">
        <v>18</v>
      </c>
      <c r="D346" s="448" t="str" cm="1">
        <f t="array" ref="D346">LOOKUP(1,1/(E346=DSSP!$E$2:$E$823),DSSP!$A$2:$A$823)</f>
        <v>121</v>
      </c>
      <c r="E346" s="115" t="s">
        <v>97</v>
      </c>
      <c r="F346" s="430" t="str">
        <f>IFERROR(VLOOKUP(E346,DSSP!$E$2:$F$761,2,0),"")</f>
        <v>Papaya weight</v>
      </c>
      <c r="G346" s="120" t="str">
        <f t="shared" si="56"/>
        <v>weight</v>
      </c>
      <c r="H346" s="16">
        <v>10</v>
      </c>
      <c r="I346" s="447" t="str">
        <f t="shared" si="57"/>
        <v/>
      </c>
      <c r="J346" s="16"/>
      <c r="K346" s="351" t="str">
        <f t="shared" si="58"/>
        <v/>
      </c>
      <c r="L346" s="350" t="str">
        <f t="shared" si="59"/>
        <v/>
      </c>
    </row>
    <row r="347" spans="1:12" hidden="1">
      <c r="A347" s="150"/>
      <c r="B347" s="16"/>
      <c r="C347" s="16" t="s">
        <v>19</v>
      </c>
      <c r="D347" s="448" t="str" cm="1">
        <f t="array" ref="D347">LOOKUP(1,1/(E347=DSSP!$E$2:$E$823),DSSP!$A$2:$A$823)</f>
        <v>141</v>
      </c>
      <c r="E347" s="115" t="s">
        <v>147</v>
      </c>
      <c r="F347" s="430" t="str">
        <f>IFERROR(VLOOKUP(E347,DSSP!$E$2:$F$761,2,0),"")</f>
        <v>Celery Cabbage 250 gr</v>
      </c>
      <c r="G347" s="120" t="str">
        <f t="shared" si="56"/>
        <v>250 gr</v>
      </c>
      <c r="H347" s="16">
        <v>2</v>
      </c>
      <c r="I347" s="447">
        <f t="shared" si="57"/>
        <v>8</v>
      </c>
      <c r="J347" s="16"/>
      <c r="K347" s="351">
        <f t="shared" si="58"/>
        <v>2</v>
      </c>
      <c r="L347" s="350">
        <f t="shared" si="59"/>
        <v>8</v>
      </c>
    </row>
    <row r="348" spans="1:12" hidden="1">
      <c r="A348" s="150"/>
      <c r="B348" s="16"/>
      <c r="C348" s="16" t="s">
        <v>19</v>
      </c>
      <c r="D348" s="448" t="str" cm="1">
        <f t="array" ref="D348">LOOKUP(1,1/(E348=DSSP!$E$2:$E$823),DSSP!$A$2:$A$823)</f>
        <v>232</v>
      </c>
      <c r="E348" s="115" t="s">
        <v>308</v>
      </c>
      <c r="F348" s="430" t="str">
        <f>IFERROR(VLOOKUP(E348,DSSP!$E$2:$F$761,2,0),"")</f>
        <v>Chinese Cellery 100 gr</v>
      </c>
      <c r="G348" s="120" t="str">
        <f t="shared" si="56"/>
        <v>100 gr</v>
      </c>
      <c r="H348" s="16">
        <v>0.5</v>
      </c>
      <c r="I348" s="447">
        <f t="shared" si="57"/>
        <v>5</v>
      </c>
      <c r="J348" s="16"/>
      <c r="K348" s="351">
        <f t="shared" si="58"/>
        <v>0.5</v>
      </c>
      <c r="L348" s="350">
        <f t="shared" si="59"/>
        <v>5</v>
      </c>
    </row>
    <row r="349" spans="1:12" hidden="1">
      <c r="A349" s="150"/>
      <c r="B349" s="16"/>
      <c r="C349" s="16" t="s">
        <v>19</v>
      </c>
      <c r="D349" s="448" t="str" cm="1">
        <f t="array" ref="D349">LOOKUP(1,1/(E349=DSSP!$E$2:$E$823),DSSP!$A$2:$A$823)</f>
        <v>172</v>
      </c>
      <c r="E349" s="115" t="s">
        <v>227</v>
      </c>
      <c r="F349" s="430" t="str">
        <f>IFERROR(VLOOKUP(E349,DSSP!$E$2:$F$761,2,0),"")</f>
        <v>Holy Basil Leaf 100 gr</v>
      </c>
      <c r="G349" s="120" t="str">
        <f t="shared" si="56"/>
        <v>100 gr</v>
      </c>
      <c r="H349" s="16">
        <v>1.5</v>
      </c>
      <c r="I349" s="447">
        <f t="shared" si="57"/>
        <v>15</v>
      </c>
      <c r="J349" s="16"/>
      <c r="K349" s="351">
        <f t="shared" si="58"/>
        <v>1.5</v>
      </c>
      <c r="L349" s="350">
        <f t="shared" si="59"/>
        <v>15</v>
      </c>
    </row>
    <row r="350" spans="1:12" hidden="1">
      <c r="A350" s="150"/>
      <c r="B350" s="16"/>
      <c r="C350" s="16" t="s">
        <v>19</v>
      </c>
      <c r="D350" s="448" t="str" cm="1">
        <f t="array" ref="D350">LOOKUP(1,1/(E350=DSSP!$E$2:$E$823),DSSP!$A$2:$A$823)</f>
        <v>161</v>
      </c>
      <c r="E350" s="115" t="s">
        <v>209</v>
      </c>
      <c r="F350" s="430" t="str">
        <f>IFERROR(VLOOKUP(E350,DSSP!$E$2:$F$761,2,0),"")</f>
        <v>Morning Glory 200 gr</v>
      </c>
      <c r="G350" s="120" t="str">
        <f t="shared" si="56"/>
        <v>200 gr</v>
      </c>
      <c r="H350" s="16">
        <v>2</v>
      </c>
      <c r="I350" s="447">
        <f t="shared" si="57"/>
        <v>10</v>
      </c>
      <c r="J350" s="16"/>
      <c r="K350" s="351">
        <f t="shared" si="58"/>
        <v>2</v>
      </c>
      <c r="L350" s="350">
        <f t="shared" si="59"/>
        <v>10</v>
      </c>
    </row>
    <row r="351" spans="1:12" hidden="1">
      <c r="A351" s="150"/>
      <c r="B351" s="16"/>
      <c r="C351" s="16" t="s">
        <v>19</v>
      </c>
      <c r="D351" s="448" t="str" cm="1">
        <f t="array" ref="D351">LOOKUP(1,1/(E351=DSSP!$E$2:$E$823),DSSP!$A$2:$A$823)</f>
        <v>133</v>
      </c>
      <c r="E351" s="115" t="s">
        <v>138</v>
      </c>
      <c r="F351" s="430" t="str">
        <f>IFERROR(VLOOKUP(E351,DSSP!$E$2:$F$761,2,0),"")</f>
        <v>Rice Paddy Herb 100 gr</v>
      </c>
      <c r="G351" s="120" t="str">
        <f t="shared" si="56"/>
        <v>100 gr</v>
      </c>
      <c r="H351" s="16">
        <v>0.3</v>
      </c>
      <c r="I351" s="447">
        <f t="shared" si="57"/>
        <v>3</v>
      </c>
      <c r="J351" s="16"/>
      <c r="K351" s="351">
        <f t="shared" si="58"/>
        <v>0.3</v>
      </c>
      <c r="L351" s="350">
        <f t="shared" si="59"/>
        <v>3</v>
      </c>
    </row>
    <row r="352" spans="1:12" hidden="1">
      <c r="A352" s="150"/>
      <c r="B352" s="16"/>
      <c r="C352" s="16" t="s">
        <v>19</v>
      </c>
      <c r="D352" s="448" t="str" cm="1">
        <f t="array" ref="D352">LOOKUP(1,1/(E352=DSSP!$E$2:$E$823),DSSP!$A$2:$A$823)</f>
        <v>331</v>
      </c>
      <c r="E352" s="115" t="s">
        <v>564</v>
      </c>
      <c r="F352" s="430" t="str">
        <f>IFERROR(VLOOKUP(E352,DSSP!$E$2:$F$761,2,0),"")</f>
        <v>Knotgrass 100 gr</v>
      </c>
      <c r="G352" s="120" t="str">
        <f t="shared" si="56"/>
        <v>100 gr</v>
      </c>
      <c r="H352" s="16">
        <v>0.3</v>
      </c>
      <c r="I352" s="447">
        <f t="shared" si="57"/>
        <v>3</v>
      </c>
      <c r="J352" s="16"/>
      <c r="K352" s="351">
        <f t="shared" si="58"/>
        <v>0.3</v>
      </c>
      <c r="L352" s="350">
        <f t="shared" si="59"/>
        <v>3</v>
      </c>
    </row>
    <row r="353" spans="1:12" hidden="1">
      <c r="A353" s="150"/>
      <c r="B353" s="16"/>
      <c r="C353" s="16" t="s">
        <v>19</v>
      </c>
      <c r="D353" s="448" t="str" cm="1">
        <f t="array" ref="D353">LOOKUP(1,1/(E353=DSSP!$E$2:$E$823),DSSP!$A$2:$A$823)</f>
        <v>325</v>
      </c>
      <c r="E353" s="115" t="s">
        <v>509</v>
      </c>
      <c r="F353" s="430" t="str">
        <f>IFERROR(VLOOKUP(E353,DSSP!$E$2:$F$761,2,0),"")</f>
        <v>Lemon Grass 100 gr</v>
      </c>
      <c r="G353" s="120" t="str">
        <f t="shared" si="56"/>
        <v>100 gr</v>
      </c>
      <c r="H353" s="16">
        <v>2</v>
      </c>
      <c r="I353" s="447">
        <f t="shared" si="57"/>
        <v>20</v>
      </c>
      <c r="J353" s="16"/>
      <c r="K353" s="351">
        <f t="shared" si="58"/>
        <v>2</v>
      </c>
      <c r="L353" s="350">
        <f t="shared" si="59"/>
        <v>20</v>
      </c>
    </row>
    <row r="354" spans="1:12" hidden="1">
      <c r="A354" s="150"/>
      <c r="B354" s="16"/>
      <c r="C354" s="16" t="s">
        <v>19</v>
      </c>
      <c r="D354" s="448" t="str" cm="1">
        <f t="array" ref="D354">LOOKUP(1,1/(E354=DSSP!$E$2:$E$823),DSSP!$A$2:$A$823)</f>
        <v>930</v>
      </c>
      <c r="E354" s="115" t="s">
        <v>3345</v>
      </c>
      <c r="F354" s="430" t="str">
        <f>IFERROR(VLOOKUP(E354,DSSP!$E$2:$F$761,2,0),"")</f>
        <v>Siamese Banana weight</v>
      </c>
      <c r="G354" s="120" t="str">
        <f t="shared" si="56"/>
        <v>weight</v>
      </c>
      <c r="H354" s="16">
        <v>6</v>
      </c>
      <c r="I354" s="447" t="str">
        <f t="shared" si="57"/>
        <v/>
      </c>
      <c r="J354" s="16"/>
      <c r="K354" s="351" t="str">
        <f t="shared" si="58"/>
        <v/>
      </c>
      <c r="L354" s="350" t="str">
        <f t="shared" si="59"/>
        <v/>
      </c>
    </row>
    <row r="355" spans="1:12" hidden="1">
      <c r="A355" s="150"/>
      <c r="B355" s="16"/>
      <c r="C355" s="16" t="s">
        <v>19</v>
      </c>
      <c r="D355" s="448" t="str" cm="1">
        <f t="array" ref="D355">LOOKUP(1,1/(E355=DSSP!$E$2:$E$823),DSSP!$A$2:$A$823)</f>
        <v>131</v>
      </c>
      <c r="E355" s="115" t="s">
        <v>107</v>
      </c>
      <c r="F355" s="430" t="str">
        <f>IFERROR(VLOOKUP(E355,DSSP!$E$2:$F$761,2,0),"")</f>
        <v>Culantro 100 gr</v>
      </c>
      <c r="G355" s="120" t="str">
        <f t="shared" si="56"/>
        <v>100 gr</v>
      </c>
      <c r="H355" s="16">
        <v>1</v>
      </c>
      <c r="I355" s="447">
        <f t="shared" si="57"/>
        <v>10</v>
      </c>
      <c r="J355" s="16"/>
      <c r="K355" s="351">
        <f t="shared" si="58"/>
        <v>1</v>
      </c>
      <c r="L355" s="350">
        <f t="shared" si="59"/>
        <v>10</v>
      </c>
    </row>
    <row r="356" spans="1:12" hidden="1">
      <c r="A356" s="150"/>
      <c r="B356" s="16"/>
      <c r="C356" s="16" t="s">
        <v>13</v>
      </c>
      <c r="D356" s="448" cm="1">
        <f t="array" ref="D356">LOOKUP(1,1/(E356=DSSP!$E$2:$E$823),DSSP!$A$2:$A$823)</f>
        <v>101</v>
      </c>
      <c r="E356" s="115" t="s">
        <v>37</v>
      </c>
      <c r="F356" s="430" t="str">
        <f>IFERROR(VLOOKUP(E356,DSSP!$E$2:$F$761,2,0),"")</f>
        <v>Green Eggplant 200 gr</v>
      </c>
      <c r="G356" s="120" t="str">
        <f t="shared" si="56"/>
        <v>200 gr</v>
      </c>
      <c r="H356" s="16">
        <v>4</v>
      </c>
      <c r="I356" s="447">
        <f t="shared" si="57"/>
        <v>20</v>
      </c>
      <c r="J356" s="16"/>
      <c r="K356" s="351">
        <f t="shared" si="58"/>
        <v>4</v>
      </c>
      <c r="L356" s="350">
        <f t="shared" si="59"/>
        <v>20</v>
      </c>
    </row>
    <row r="357" spans="1:12" hidden="1">
      <c r="A357" s="150"/>
      <c r="B357" s="16"/>
      <c r="C357" s="16" t="s">
        <v>13</v>
      </c>
      <c r="D357" s="448" t="str" cm="1">
        <f t="array" ref="D357">LOOKUP(1,1/(E357=DSSP!$E$2:$E$823),DSSP!$A$2:$A$823)</f>
        <v>930</v>
      </c>
      <c r="E357" s="115" t="s">
        <v>3345</v>
      </c>
      <c r="F357" s="430" t="str">
        <f>IFERROR(VLOOKUP(E357,DSSP!$E$2:$F$761,2,0),"")</f>
        <v>Siamese Banana weight</v>
      </c>
      <c r="G357" s="120" t="str">
        <f t="shared" si="56"/>
        <v>weight</v>
      </c>
      <c r="H357" s="16">
        <v>4</v>
      </c>
      <c r="I357" s="447" t="str">
        <f t="shared" si="57"/>
        <v/>
      </c>
      <c r="J357" s="16"/>
      <c r="K357" s="351" t="str">
        <f t="shared" si="58"/>
        <v/>
      </c>
      <c r="L357" s="350" t="str">
        <f t="shared" si="59"/>
        <v/>
      </c>
    </row>
    <row r="358" spans="1:12" hidden="1">
      <c r="A358" s="150"/>
      <c r="B358" s="16"/>
      <c r="C358" s="16" t="s">
        <v>13</v>
      </c>
      <c r="D358" s="448" t="str" cm="1">
        <f t="array" ref="D358">LOOKUP(1,1/(E358=DSSP!$E$2:$E$823),DSSP!$A$2:$A$823)</f>
        <v>161</v>
      </c>
      <c r="E358" s="115" t="s">
        <v>209</v>
      </c>
      <c r="F358" s="430" t="str">
        <f>IFERROR(VLOOKUP(E358,DSSP!$E$2:$F$761,2,0),"")</f>
        <v>Morning Glory 200 gr</v>
      </c>
      <c r="G358" s="120" t="str">
        <f t="shared" si="56"/>
        <v>200 gr</v>
      </c>
      <c r="H358" s="16">
        <v>2</v>
      </c>
      <c r="I358" s="447">
        <f t="shared" si="57"/>
        <v>10</v>
      </c>
      <c r="J358" s="16"/>
      <c r="K358" s="351">
        <f t="shared" si="58"/>
        <v>2</v>
      </c>
      <c r="L358" s="350">
        <f t="shared" si="59"/>
        <v>10</v>
      </c>
    </row>
    <row r="359" spans="1:12" hidden="1">
      <c r="A359" s="150"/>
      <c r="B359" s="16"/>
      <c r="C359" s="16" t="s">
        <v>13</v>
      </c>
      <c r="D359" s="448" t="str" cm="1">
        <f t="array" ref="D359">LOOKUP(1,1/(E359=DSSP!$E$2:$E$823),DSSP!$A$2:$A$823)</f>
        <v>172</v>
      </c>
      <c r="E359" s="115" t="s">
        <v>227</v>
      </c>
      <c r="F359" s="430" t="str">
        <f>IFERROR(VLOOKUP(E359,DSSP!$E$2:$F$761,2,0),"")</f>
        <v>Holy Basil Leaf 100 gr</v>
      </c>
      <c r="G359" s="120" t="str">
        <f t="shared" si="56"/>
        <v>100 gr</v>
      </c>
      <c r="H359" s="16">
        <v>1</v>
      </c>
      <c r="I359" s="447">
        <f t="shared" si="57"/>
        <v>10</v>
      </c>
      <c r="J359" s="16"/>
      <c r="K359" s="351">
        <f t="shared" si="58"/>
        <v>1</v>
      </c>
      <c r="L359" s="350">
        <f t="shared" si="59"/>
        <v>10</v>
      </c>
    </row>
    <row r="360" spans="1:12" hidden="1">
      <c r="A360" s="150"/>
      <c r="B360" s="16"/>
      <c r="C360" s="16" t="s">
        <v>13</v>
      </c>
      <c r="D360" s="448" t="str" cm="1">
        <f t="array" ref="D360">LOOKUP(1,1/(E360=DSSP!$E$2:$E$823),DSSP!$A$2:$A$823)</f>
        <v>121</v>
      </c>
      <c r="E360" s="115" t="s">
        <v>97</v>
      </c>
      <c r="F360" s="430" t="str">
        <f>IFERROR(VLOOKUP(E360,DSSP!$E$2:$F$761,2,0),"")</f>
        <v>Papaya weight</v>
      </c>
      <c r="G360" s="120" t="str">
        <f t="shared" si="56"/>
        <v>weight</v>
      </c>
      <c r="H360" s="16">
        <v>10</v>
      </c>
      <c r="I360" s="447" t="str">
        <f t="shared" si="57"/>
        <v/>
      </c>
      <c r="J360" s="16"/>
      <c r="K360" s="351" t="str">
        <f t="shared" si="58"/>
        <v/>
      </c>
      <c r="L360" s="350" t="str">
        <f t="shared" si="59"/>
        <v/>
      </c>
    </row>
    <row r="361" spans="1:12" hidden="1">
      <c r="A361" s="150"/>
      <c r="B361" s="16"/>
      <c r="C361" s="16" t="s">
        <v>15</v>
      </c>
      <c r="D361" s="448" t="str" cm="1">
        <f t="array" ref="D361">LOOKUP(1,1/(E361=DSSP!$E$2:$E$823),DSSP!$A$2:$A$823)</f>
        <v>143</v>
      </c>
      <c r="E361" s="115" t="s">
        <v>168</v>
      </c>
      <c r="F361" s="430" t="str">
        <f>IFERROR(VLOOKUP(E361,DSSP!$E$2:$F$761,2,0),"")</f>
        <v>Chinese Mustard 300 gr</v>
      </c>
      <c r="G361" s="120" t="str">
        <f t="shared" si="56"/>
        <v>300 gr</v>
      </c>
      <c r="H361" s="16">
        <v>1.5</v>
      </c>
      <c r="I361" s="447">
        <f t="shared" si="57"/>
        <v>5</v>
      </c>
      <c r="J361" s="16"/>
      <c r="K361" s="351">
        <f t="shared" si="58"/>
        <v>1.5</v>
      </c>
      <c r="L361" s="350">
        <f t="shared" si="59"/>
        <v>5</v>
      </c>
    </row>
    <row r="362" spans="1:12" hidden="1">
      <c r="A362" s="150"/>
      <c r="B362" s="16"/>
      <c r="C362" s="16" t="s">
        <v>15</v>
      </c>
      <c r="D362" s="448" t="str" cm="1">
        <f t="array" ref="D362">LOOKUP(1,1/(E362=DSSP!$E$2:$E$823),DSSP!$A$2:$A$823)</f>
        <v>232</v>
      </c>
      <c r="E362" s="115" t="s">
        <v>308</v>
      </c>
      <c r="F362" s="430" t="str">
        <f>IFERROR(VLOOKUP(E362,DSSP!$E$2:$F$761,2,0),"")</f>
        <v>Chinese Cellery 100 gr</v>
      </c>
      <c r="G362" s="120" t="str">
        <f t="shared" si="56"/>
        <v>100 gr</v>
      </c>
      <c r="H362" s="16">
        <v>1</v>
      </c>
      <c r="I362" s="447">
        <f t="shared" si="57"/>
        <v>10</v>
      </c>
      <c r="J362" s="16"/>
      <c r="K362" s="351">
        <f t="shared" si="58"/>
        <v>1</v>
      </c>
      <c r="L362" s="350">
        <f t="shared" si="59"/>
        <v>10</v>
      </c>
    </row>
    <row r="363" spans="1:12" hidden="1">
      <c r="A363" s="150"/>
      <c r="B363" s="16"/>
      <c r="C363" s="16" t="s">
        <v>15</v>
      </c>
      <c r="D363" s="448" t="str" cm="1">
        <f t="array" ref="D363">LOOKUP(1,1/(E363=DSSP!$E$2:$E$823),DSSP!$A$2:$A$823)</f>
        <v>172</v>
      </c>
      <c r="E363" s="115" t="s">
        <v>227</v>
      </c>
      <c r="F363" s="430" t="str">
        <f>IFERROR(VLOOKUP(E363,DSSP!$E$2:$F$761,2,0),"")</f>
        <v>Holy Basil Leaf 100 gr</v>
      </c>
      <c r="G363" s="120" t="str">
        <f t="shared" si="56"/>
        <v>100 gr</v>
      </c>
      <c r="H363" s="16">
        <v>14</v>
      </c>
      <c r="I363" s="447">
        <f t="shared" si="57"/>
        <v>140</v>
      </c>
      <c r="J363" s="16"/>
      <c r="K363" s="351">
        <f t="shared" si="58"/>
        <v>14</v>
      </c>
      <c r="L363" s="350">
        <f t="shared" si="59"/>
        <v>140</v>
      </c>
    </row>
    <row r="364" spans="1:12" hidden="1">
      <c r="A364" s="150"/>
      <c r="B364" s="16"/>
      <c r="C364" s="16" t="s">
        <v>15</v>
      </c>
      <c r="D364" s="448" t="str" cm="1">
        <f t="array" ref="D364">LOOKUP(1,1/(E364=DSSP!$E$2:$E$823),DSSP!$A$2:$A$823)</f>
        <v>131</v>
      </c>
      <c r="E364" s="115" t="s">
        <v>107</v>
      </c>
      <c r="F364" s="430" t="str">
        <f>IFERROR(VLOOKUP(E364,DSSP!$E$2:$F$761,2,0),"")</f>
        <v>Culantro 100 gr</v>
      </c>
      <c r="G364" s="120" t="str">
        <f t="shared" si="56"/>
        <v>100 gr</v>
      </c>
      <c r="H364" s="16">
        <v>8</v>
      </c>
      <c r="I364" s="447">
        <f t="shared" si="57"/>
        <v>80</v>
      </c>
      <c r="J364" s="16"/>
      <c r="K364" s="351">
        <f t="shared" si="58"/>
        <v>8</v>
      </c>
      <c r="L364" s="350">
        <f t="shared" si="59"/>
        <v>80</v>
      </c>
    </row>
    <row r="365" spans="1:12" hidden="1">
      <c r="A365" s="150"/>
      <c r="B365" s="16"/>
      <c r="C365" s="16" t="s">
        <v>15</v>
      </c>
      <c r="D365" s="448" t="str" cm="1">
        <f t="array" ref="D365">LOOKUP(1,1/(E365=DSSP!$E$2:$E$823),DSSP!$A$2:$A$823)</f>
        <v>161</v>
      </c>
      <c r="E365" s="115" t="s">
        <v>209</v>
      </c>
      <c r="F365" s="430" t="str">
        <f>IFERROR(VLOOKUP(E365,DSSP!$E$2:$F$761,2,0),"")</f>
        <v>Morning Glory 200 gr</v>
      </c>
      <c r="G365" s="120" t="str">
        <f t="shared" si="56"/>
        <v>200 gr</v>
      </c>
      <c r="H365" s="16">
        <v>20</v>
      </c>
      <c r="I365" s="447">
        <f t="shared" si="57"/>
        <v>100</v>
      </c>
      <c r="J365" s="16"/>
      <c r="K365" s="351">
        <f t="shared" si="58"/>
        <v>20</v>
      </c>
      <c r="L365" s="350">
        <f t="shared" si="59"/>
        <v>100</v>
      </c>
    </row>
    <row r="366" spans="1:12" hidden="1">
      <c r="A366" s="150"/>
      <c r="B366" s="16"/>
      <c r="C366" s="16" t="s">
        <v>15</v>
      </c>
      <c r="D366" s="448" t="str" cm="1">
        <f t="array" ref="D366">LOOKUP(1,1/(E366=DSSP!$E$2:$E$823),DSSP!$A$2:$A$823)</f>
        <v>101</v>
      </c>
      <c r="E366" s="115" t="s">
        <v>48</v>
      </c>
      <c r="F366" s="430" t="str">
        <f>IFERROR(VLOOKUP(E366,DSSP!$E$2:$F$761,2,0),"")</f>
        <v>Green Eggplant 1 kg</v>
      </c>
      <c r="G366" s="120" t="str">
        <f t="shared" si="56"/>
        <v>i 1 kg</v>
      </c>
      <c r="H366" s="16">
        <v>12</v>
      </c>
      <c r="I366" s="447">
        <f t="shared" si="57"/>
        <v>12</v>
      </c>
      <c r="J366" s="16"/>
      <c r="K366" s="351" t="str">
        <f t="shared" si="58"/>
        <v/>
      </c>
      <c r="L366" s="350">
        <f t="shared" si="59"/>
        <v>12</v>
      </c>
    </row>
    <row r="367" spans="1:12" hidden="1">
      <c r="A367" s="150"/>
      <c r="B367" s="16"/>
      <c r="C367" s="16" t="s">
        <v>15</v>
      </c>
      <c r="D367" s="448" cm="1">
        <f t="array" ref="D367">LOOKUP(1,1/(E367=DSSP!$E$2:$E$823),DSSP!$A$2:$A$823)</f>
        <v>101</v>
      </c>
      <c r="E367" s="115" t="s">
        <v>37</v>
      </c>
      <c r="F367" s="430" t="str">
        <f>IFERROR(VLOOKUP(E367,DSSP!$E$2:$F$761,2,0),"")</f>
        <v>Green Eggplant 200 gr</v>
      </c>
      <c r="G367" s="120" t="str">
        <f t="shared" si="56"/>
        <v>200 gr</v>
      </c>
      <c r="H367" s="16">
        <v>6</v>
      </c>
      <c r="I367" s="447">
        <f t="shared" si="57"/>
        <v>30</v>
      </c>
      <c r="J367" s="16"/>
      <c r="K367" s="351">
        <f t="shared" si="58"/>
        <v>6</v>
      </c>
      <c r="L367" s="350">
        <f t="shared" si="59"/>
        <v>30</v>
      </c>
    </row>
    <row r="368" spans="1:12" hidden="1">
      <c r="A368" s="150"/>
      <c r="B368" s="16"/>
      <c r="C368" s="16" t="s">
        <v>15</v>
      </c>
      <c r="D368" s="448" t="str" cm="1">
        <f t="array" ref="D368">LOOKUP(1,1/(E368=DSSP!$E$2:$E$823),DSSP!$A$2:$A$823)</f>
        <v>121</v>
      </c>
      <c r="E368" s="115" t="s">
        <v>97</v>
      </c>
      <c r="F368" s="430" t="str">
        <f>IFERROR(VLOOKUP(E368,DSSP!$E$2:$F$761,2,0),"")</f>
        <v>Papaya weight</v>
      </c>
      <c r="G368" s="120" t="str">
        <f t="shared" si="56"/>
        <v>weight</v>
      </c>
      <c r="H368" s="16">
        <v>40</v>
      </c>
      <c r="I368" s="447" t="str">
        <f t="shared" si="57"/>
        <v/>
      </c>
      <c r="J368" s="16"/>
      <c r="K368" s="351" t="str">
        <f t="shared" si="58"/>
        <v/>
      </c>
      <c r="L368" s="350" t="str">
        <f t="shared" si="59"/>
        <v/>
      </c>
    </row>
    <row r="369" spans="1:12" hidden="1">
      <c r="A369" s="150"/>
      <c r="B369" s="16"/>
      <c r="C369" s="16" t="s">
        <v>15</v>
      </c>
      <c r="D369" s="448" t="str" cm="1">
        <f t="array" ref="D369">LOOKUP(1,1/(E369=DSSP!$E$2:$E$823),DSSP!$A$2:$A$823)</f>
        <v>706</v>
      </c>
      <c r="E369" s="115" t="s">
        <v>1486</v>
      </c>
      <c r="F369" s="430" t="str">
        <f>IFERROR(VLOOKUP(E369,DSSP!$E$2:$F$761,2,0),"")</f>
        <v>Purple Batata weight</v>
      </c>
      <c r="G369" s="120" t="str">
        <f t="shared" si="56"/>
        <v>weight</v>
      </c>
      <c r="H369" s="16">
        <v>2</v>
      </c>
      <c r="I369" s="447" t="str">
        <f t="shared" si="57"/>
        <v/>
      </c>
      <c r="J369" s="16"/>
      <c r="K369" s="351" t="str">
        <f t="shared" si="58"/>
        <v/>
      </c>
      <c r="L369" s="350" t="str">
        <f t="shared" si="59"/>
        <v/>
      </c>
    </row>
    <row r="370" spans="1:12" hidden="1">
      <c r="A370" s="150"/>
      <c r="B370" s="16"/>
      <c r="C370" s="16" t="s">
        <v>15</v>
      </c>
      <c r="D370" s="448" t="str" cm="1">
        <f t="array" ref="D370">LOOKUP(1,1/(E370=DSSP!$E$2:$E$823),DSSP!$A$2:$A$823)</f>
        <v>271</v>
      </c>
      <c r="E370" s="115" t="s">
        <v>400</v>
      </c>
      <c r="F370" s="430" t="str">
        <f>IFERROR(VLOOKUP(E370,DSSP!$E$2:$F$761,2,0),"")</f>
        <v>Round Luffa weight</v>
      </c>
      <c r="G370" s="120" t="str">
        <f t="shared" si="56"/>
        <v>weight</v>
      </c>
      <c r="H370" s="16">
        <v>2.1</v>
      </c>
      <c r="I370" s="447" t="str">
        <f t="shared" si="57"/>
        <v/>
      </c>
      <c r="J370" s="16"/>
      <c r="K370" s="351" t="str">
        <f t="shared" si="58"/>
        <v/>
      </c>
      <c r="L370" s="350" t="str">
        <f t="shared" si="59"/>
        <v/>
      </c>
    </row>
    <row r="371" spans="1:12" hidden="1">
      <c r="A371" s="150"/>
      <c r="B371" s="16"/>
      <c r="C371" s="16" t="s">
        <v>15</v>
      </c>
      <c r="D371" s="448" t="str" cm="1">
        <f t="array" ref="D371">LOOKUP(1,1/(E371=DSSP!$E$2:$E$823),DSSP!$A$2:$A$823)</f>
        <v>151</v>
      </c>
      <c r="E371" s="115" t="s">
        <v>199</v>
      </c>
      <c r="F371" s="430" t="str">
        <f>IFERROR(VLOOKUP(E371,DSSP!$E$2:$F$761,2,0),"")</f>
        <v>Ceylon Spinach 300 gr</v>
      </c>
      <c r="G371" s="120" t="str">
        <f t="shared" si="56"/>
        <v>300 gr</v>
      </c>
      <c r="H371" s="16">
        <v>1.5</v>
      </c>
      <c r="I371" s="447">
        <f t="shared" si="57"/>
        <v>5</v>
      </c>
      <c r="J371" s="16"/>
      <c r="K371" s="351">
        <f t="shared" si="58"/>
        <v>1.5</v>
      </c>
      <c r="L371" s="350">
        <f t="shared" si="59"/>
        <v>5</v>
      </c>
    </row>
    <row r="372" spans="1:12" hidden="1">
      <c r="A372" s="150"/>
      <c r="B372" s="16"/>
      <c r="C372" s="16" t="s">
        <v>15</v>
      </c>
      <c r="D372" s="448" t="str" cm="1">
        <f t="array" ref="D372">LOOKUP(1,1/(E372=DSSP!$E$2:$E$823),DSSP!$A$2:$A$823)</f>
        <v>989</v>
      </c>
      <c r="E372" s="115" t="s">
        <v>3792</v>
      </c>
      <c r="F372" s="430" t="str">
        <f>IFERROR(VLOOKUP(E372,DSSP!$E$2:$F$761,2,0),"")</f>
        <v>Radish Kimchi Box 500 gr</v>
      </c>
      <c r="G372" s="120" t="str">
        <f t="shared" si="56"/>
        <v>500 gr</v>
      </c>
      <c r="H372" s="16">
        <v>7.5</v>
      </c>
      <c r="I372" s="447">
        <f t="shared" si="57"/>
        <v>15</v>
      </c>
      <c r="J372" s="16"/>
      <c r="K372" s="351">
        <f t="shared" si="58"/>
        <v>7.5</v>
      </c>
      <c r="L372" s="350">
        <f t="shared" si="59"/>
        <v>15</v>
      </c>
    </row>
    <row r="373" spans="1:12" hidden="1">
      <c r="A373" s="150"/>
      <c r="B373" s="16"/>
      <c r="C373" s="16" t="s">
        <v>15</v>
      </c>
      <c r="D373" s="448" t="str" cm="1">
        <f t="array" ref="D373">LOOKUP(1,1/(E373=DSSP!$E$2:$E$823),DSSP!$A$2:$A$823)</f>
        <v>711</v>
      </c>
      <c r="E373" s="115" t="s">
        <v>1540</v>
      </c>
      <c r="F373" s="430" t="str">
        <f>IFERROR(VLOOKUP(E373,DSSP!$E$2:$F$761,2,0),"")</f>
        <v>Yam bean weight</v>
      </c>
      <c r="G373" s="120" t="str">
        <f t="shared" ref="G373:G435" si="60">RIGHT(E373,6)</f>
        <v>weight</v>
      </c>
      <c r="H373" s="16">
        <v>3</v>
      </c>
      <c r="I373" s="447" t="str">
        <f t="shared" ref="I373:I435" si="61">IFERROR(IF(RIGHT(G373,4)="1 kg",(H373/1),H373*1000/LEFT(G373,3)),"")</f>
        <v/>
      </c>
      <c r="J373" s="16"/>
      <c r="K373" s="351" t="str">
        <f t="shared" ref="K373:K435" si="62">IFERROR((I373*LEFT(G373,3))/1000,"")</f>
        <v/>
      </c>
      <c r="L373" s="350" t="str">
        <f t="shared" ref="L373:L435" si="63">IFERROR(IF(RIGHT(G373,4)="1 kg",(H373/1),H373*1000/LEFT(G373,3)),"")</f>
        <v/>
      </c>
    </row>
    <row r="374" spans="1:12" hidden="1">
      <c r="A374" s="150"/>
      <c r="B374" s="16"/>
      <c r="C374" s="16" t="s">
        <v>15</v>
      </c>
      <c r="D374" s="448" t="str" cm="1">
        <f t="array" ref="D374">LOOKUP(1,1/(E374=DSSP!$E$2:$E$823),DSSP!$A$2:$A$823)</f>
        <v>930</v>
      </c>
      <c r="E374" s="115" t="s">
        <v>3345</v>
      </c>
      <c r="F374" s="430" t="str">
        <f>IFERROR(VLOOKUP(E374,DSSP!$E$2:$F$761,2,0),"")</f>
        <v>Siamese Banana weight</v>
      </c>
      <c r="G374" s="120" t="str">
        <f t="shared" si="60"/>
        <v>weight</v>
      </c>
      <c r="H374" s="16">
        <v>14</v>
      </c>
      <c r="I374" s="447" t="str">
        <f t="shared" si="61"/>
        <v/>
      </c>
      <c r="J374" s="16"/>
      <c r="K374" s="351" t="str">
        <f t="shared" si="62"/>
        <v/>
      </c>
      <c r="L374" s="350" t="str">
        <f t="shared" si="63"/>
        <v/>
      </c>
    </row>
    <row r="375" spans="1:12" hidden="1">
      <c r="A375" s="150"/>
      <c r="B375" s="16"/>
      <c r="C375" s="16" t="s">
        <v>20</v>
      </c>
      <c r="D375" s="448" t="str" cm="1">
        <f t="array" ref="D375">LOOKUP(1,1/(E375=DSSP!$E$2:$E$823),DSSP!$A$2:$A$823)</f>
        <v>121</v>
      </c>
      <c r="E375" s="115" t="s">
        <v>97</v>
      </c>
      <c r="F375" s="430" t="str">
        <f>IFERROR(VLOOKUP(E375,DSSP!$E$2:$F$761,2,0),"")</f>
        <v>Papaya weight</v>
      </c>
      <c r="G375" s="120" t="str">
        <f t="shared" si="60"/>
        <v>weight</v>
      </c>
      <c r="H375" s="16">
        <v>10</v>
      </c>
      <c r="I375" s="447" t="str">
        <f t="shared" si="61"/>
        <v/>
      </c>
      <c r="J375" s="16"/>
      <c r="K375" s="351" t="str">
        <f t="shared" si="62"/>
        <v/>
      </c>
      <c r="L375" s="350" t="str">
        <f t="shared" si="63"/>
        <v/>
      </c>
    </row>
    <row r="376" spans="1:12" hidden="1">
      <c r="A376" s="150"/>
      <c r="B376" s="16"/>
      <c r="C376" s="16" t="s">
        <v>12</v>
      </c>
      <c r="D376" s="448" t="str" cm="1">
        <f t="array" ref="D376">LOOKUP(1,1/(E376=DSSP!$E$2:$E$823),DSSP!$A$2:$A$823)</f>
        <v>161</v>
      </c>
      <c r="E376" s="115" t="s">
        <v>209</v>
      </c>
      <c r="F376" s="430" t="str">
        <f>IFERROR(VLOOKUP(E376,DSSP!$E$2:$F$761,2,0),"")</f>
        <v>Morning Glory 200 gr</v>
      </c>
      <c r="G376" s="120" t="str">
        <f t="shared" si="60"/>
        <v>200 gr</v>
      </c>
      <c r="H376" s="16">
        <v>50</v>
      </c>
      <c r="I376" s="447">
        <f t="shared" si="61"/>
        <v>250</v>
      </c>
      <c r="J376" s="16"/>
      <c r="K376" s="351">
        <f t="shared" si="62"/>
        <v>50</v>
      </c>
      <c r="L376" s="350">
        <f t="shared" si="63"/>
        <v>250</v>
      </c>
    </row>
    <row r="377" spans="1:12" hidden="1">
      <c r="A377" s="150"/>
      <c r="B377" s="16"/>
      <c r="C377" s="16" t="s">
        <v>12</v>
      </c>
      <c r="D377" s="448" t="str" cm="1">
        <f t="array" ref="D377">LOOKUP(1,1/(E377=DSSP!$E$2:$E$823),DSSP!$A$2:$A$823)</f>
        <v>221</v>
      </c>
      <c r="E377" s="115" t="s">
        <v>290</v>
      </c>
      <c r="F377" s="430" t="str">
        <f>IFERROR(VLOOKUP(E377,DSSP!$E$2:$F$761,2,0),"")</f>
        <v>Perilla Leaf 100 gr</v>
      </c>
      <c r="G377" s="120" t="str">
        <f t="shared" si="60"/>
        <v>100 gr</v>
      </c>
      <c r="H377" s="16">
        <v>1</v>
      </c>
      <c r="I377" s="447">
        <f t="shared" si="61"/>
        <v>10</v>
      </c>
      <c r="J377" s="16"/>
      <c r="K377" s="351">
        <f t="shared" si="62"/>
        <v>1</v>
      </c>
      <c r="L377" s="350">
        <f t="shared" si="63"/>
        <v>10</v>
      </c>
    </row>
    <row r="378" spans="1:12" hidden="1">
      <c r="A378" s="150"/>
      <c r="B378" s="16"/>
      <c r="C378" s="16" t="s">
        <v>12</v>
      </c>
      <c r="D378" s="448" t="str" cm="1">
        <f t="array" ref="D378">LOOKUP(1,1/(E378=DSSP!$E$2:$E$823),DSSP!$A$2:$A$823)</f>
        <v>142</v>
      </c>
      <c r="E378" s="115" t="s">
        <v>158</v>
      </c>
      <c r="F378" s="430" t="str">
        <f>IFERROR(VLOOKUP(E378,DSSP!$E$2:$F$761,2,0),"")</f>
        <v>Bok Choi 250 gr</v>
      </c>
      <c r="G378" s="120" t="str">
        <f t="shared" si="60"/>
        <v>250 gr</v>
      </c>
      <c r="H378" s="16">
        <v>13</v>
      </c>
      <c r="I378" s="447">
        <f t="shared" si="61"/>
        <v>52</v>
      </c>
      <c r="J378" s="16"/>
      <c r="K378" s="351">
        <f t="shared" si="62"/>
        <v>13</v>
      </c>
      <c r="L378" s="350">
        <f t="shared" si="63"/>
        <v>52</v>
      </c>
    </row>
    <row r="379" spans="1:12" hidden="1">
      <c r="A379" s="150"/>
      <c r="B379" s="16"/>
      <c r="C379" s="16" t="s">
        <v>12</v>
      </c>
      <c r="D379" s="448" t="str" cm="1">
        <f t="array" ref="D379">LOOKUP(1,1/(E379=DSSP!$E$2:$E$823),DSSP!$A$2:$A$823)</f>
        <v>141</v>
      </c>
      <c r="E379" s="115" t="s">
        <v>147</v>
      </c>
      <c r="F379" s="430" t="str">
        <f>IFERROR(VLOOKUP(E379,DSSP!$E$2:$F$761,2,0),"")</f>
        <v>Celery Cabbage 250 gr</v>
      </c>
      <c r="G379" s="120" t="str">
        <f t="shared" si="60"/>
        <v>250 gr</v>
      </c>
      <c r="H379" s="16">
        <v>4</v>
      </c>
      <c r="I379" s="447">
        <f t="shared" si="61"/>
        <v>16</v>
      </c>
      <c r="J379" s="16"/>
      <c r="K379" s="351">
        <f t="shared" si="62"/>
        <v>4</v>
      </c>
      <c r="L379" s="350">
        <f t="shared" si="63"/>
        <v>16</v>
      </c>
    </row>
    <row r="380" spans="1:12" hidden="1">
      <c r="A380" s="150"/>
      <c r="B380" s="16"/>
      <c r="C380" s="16" t="s">
        <v>12</v>
      </c>
      <c r="D380" s="448" t="str" cm="1">
        <f t="array" ref="D380">LOOKUP(1,1/(E380=DSSP!$E$2:$E$823),DSSP!$A$2:$A$823)</f>
        <v>172</v>
      </c>
      <c r="E380" s="115" t="s">
        <v>227</v>
      </c>
      <c r="F380" s="430" t="str">
        <f>IFERROR(VLOOKUP(E380,DSSP!$E$2:$F$761,2,0),"")</f>
        <v>Holy Basil Leaf 100 gr</v>
      </c>
      <c r="G380" s="120" t="str">
        <f t="shared" si="60"/>
        <v>100 gr</v>
      </c>
      <c r="H380" s="16">
        <v>12</v>
      </c>
      <c r="I380" s="447">
        <f t="shared" si="61"/>
        <v>120</v>
      </c>
      <c r="J380" s="16"/>
      <c r="K380" s="351">
        <f t="shared" si="62"/>
        <v>12</v>
      </c>
      <c r="L380" s="350">
        <f t="shared" si="63"/>
        <v>120</v>
      </c>
    </row>
    <row r="381" spans="1:12" hidden="1">
      <c r="A381" s="150"/>
      <c r="B381" s="16"/>
      <c r="C381" s="16" t="s">
        <v>12</v>
      </c>
      <c r="D381" s="448" t="str" cm="1">
        <f t="array" ref="D381">LOOKUP(1,1/(E381=DSSP!$E$2:$E$823),DSSP!$A$2:$A$823)</f>
        <v>151</v>
      </c>
      <c r="E381" s="115" t="s">
        <v>199</v>
      </c>
      <c r="F381" s="430" t="str">
        <f>IFERROR(VLOOKUP(E381,DSSP!$E$2:$F$761,2,0),"")</f>
        <v>Ceylon Spinach 300 gr</v>
      </c>
      <c r="G381" s="120" t="str">
        <f t="shared" si="60"/>
        <v>300 gr</v>
      </c>
      <c r="H381" s="16">
        <v>2.1</v>
      </c>
      <c r="I381" s="447">
        <f t="shared" si="61"/>
        <v>7</v>
      </c>
      <c r="J381" s="16"/>
      <c r="K381" s="351">
        <f t="shared" si="62"/>
        <v>2.1</v>
      </c>
      <c r="L381" s="350">
        <f t="shared" si="63"/>
        <v>7</v>
      </c>
    </row>
    <row r="382" spans="1:12" hidden="1">
      <c r="A382" s="150"/>
      <c r="B382" s="16"/>
      <c r="C382" s="16" t="s">
        <v>12</v>
      </c>
      <c r="D382" s="448" t="str" cm="1">
        <f t="array" ref="D382">LOOKUP(1,1/(E382=DSSP!$E$2:$E$823),DSSP!$A$2:$A$823)</f>
        <v>143</v>
      </c>
      <c r="E382" s="115" t="s">
        <v>168</v>
      </c>
      <c r="F382" s="430" t="str">
        <f>IFERROR(VLOOKUP(E382,DSSP!$E$2:$F$761,2,0),"")</f>
        <v>Chinese Mustard 300 gr</v>
      </c>
      <c r="G382" s="120" t="str">
        <f t="shared" si="60"/>
        <v>300 gr</v>
      </c>
      <c r="H382" s="16">
        <v>2.1</v>
      </c>
      <c r="I382" s="447">
        <f t="shared" si="61"/>
        <v>7</v>
      </c>
      <c r="J382" s="16"/>
      <c r="K382" s="351">
        <f t="shared" si="62"/>
        <v>2.1</v>
      </c>
      <c r="L382" s="350">
        <f t="shared" si="63"/>
        <v>7</v>
      </c>
    </row>
    <row r="383" spans="1:12" hidden="1">
      <c r="A383" s="150"/>
      <c r="B383" s="16"/>
      <c r="C383" s="16" t="s">
        <v>12</v>
      </c>
      <c r="D383" s="448" t="str" cm="1">
        <f t="array" ref="D383">LOOKUP(1,1/(E383=DSSP!$E$2:$E$823),DSSP!$A$2:$A$823)</f>
        <v>271</v>
      </c>
      <c r="E383" s="115" t="s">
        <v>400</v>
      </c>
      <c r="F383" s="430" t="str">
        <f>IFERROR(VLOOKUP(E383,DSSP!$E$2:$F$761,2,0),"")</f>
        <v>Round Luffa weight</v>
      </c>
      <c r="G383" s="120" t="str">
        <f t="shared" si="60"/>
        <v>weight</v>
      </c>
      <c r="H383" s="16">
        <v>4.2</v>
      </c>
      <c r="I383" s="447" t="str">
        <f t="shared" si="61"/>
        <v/>
      </c>
      <c r="J383" s="16"/>
      <c r="K383" s="351" t="str">
        <f t="shared" si="62"/>
        <v/>
      </c>
      <c r="L383" s="350" t="str">
        <f t="shared" si="63"/>
        <v/>
      </c>
    </row>
    <row r="384" spans="1:12" hidden="1">
      <c r="A384" s="150"/>
      <c r="B384" s="16"/>
      <c r="C384" s="16" t="s">
        <v>12</v>
      </c>
      <c r="D384" s="448" t="str" cm="1">
        <f t="array" ref="D384">LOOKUP(1,1/(E384=DSSP!$E$2:$E$823),DSSP!$A$2:$A$823)</f>
        <v>324</v>
      </c>
      <c r="E384" s="115" t="s">
        <v>500</v>
      </c>
      <c r="F384" s="430" t="str">
        <f>IFERROR(VLOOKUP(E384,DSSP!$E$2:$F$761,2,0),"")</f>
        <v>Cha Plu Leaves 100 gr</v>
      </c>
      <c r="G384" s="120" t="str">
        <f t="shared" si="60"/>
        <v>100 gr</v>
      </c>
      <c r="H384" s="16">
        <v>2</v>
      </c>
      <c r="I384" s="447">
        <f t="shared" si="61"/>
        <v>20</v>
      </c>
      <c r="J384" s="16"/>
      <c r="K384" s="351">
        <f t="shared" si="62"/>
        <v>2</v>
      </c>
      <c r="L384" s="350">
        <f t="shared" si="63"/>
        <v>20</v>
      </c>
    </row>
    <row r="385" spans="1:12" hidden="1">
      <c r="A385" s="150"/>
      <c r="B385" s="16"/>
      <c r="C385" s="16" t="s">
        <v>12</v>
      </c>
      <c r="D385" s="448" t="str" cm="1">
        <f t="array" ref="D385">LOOKUP(1,1/(E385=DSSP!$E$2:$E$823),DSSP!$A$2:$A$823)</f>
        <v>325</v>
      </c>
      <c r="E385" s="115" t="s">
        <v>509</v>
      </c>
      <c r="F385" s="430" t="str">
        <f>IFERROR(VLOOKUP(E385,DSSP!$E$2:$F$761,2,0),"")</f>
        <v>Lemon Grass 100 gr</v>
      </c>
      <c r="G385" s="120" t="str">
        <f t="shared" si="60"/>
        <v>100 gr</v>
      </c>
      <c r="H385" s="16">
        <v>10</v>
      </c>
      <c r="I385" s="447">
        <f t="shared" si="61"/>
        <v>100</v>
      </c>
      <c r="J385" s="16"/>
      <c r="K385" s="351">
        <f t="shared" si="62"/>
        <v>10</v>
      </c>
      <c r="L385" s="350">
        <f t="shared" si="63"/>
        <v>100</v>
      </c>
    </row>
    <row r="386" spans="1:12" hidden="1">
      <c r="A386" s="150"/>
      <c r="B386" s="16"/>
      <c r="C386" s="16" t="s">
        <v>12</v>
      </c>
      <c r="D386" s="448" t="str" cm="1">
        <f t="array" ref="D386">LOOKUP(1,1/(E386=DSSP!$E$2:$E$823),DSSP!$A$2:$A$823)</f>
        <v>930</v>
      </c>
      <c r="E386" s="115" t="s">
        <v>3345</v>
      </c>
      <c r="F386" s="430" t="str">
        <f>IFERROR(VLOOKUP(E386,DSSP!$E$2:$F$761,2,0),"")</f>
        <v>Siamese Banana weight</v>
      </c>
      <c r="G386" s="120" t="str">
        <f t="shared" si="60"/>
        <v>weight</v>
      </c>
      <c r="H386" s="16">
        <v>10</v>
      </c>
      <c r="I386" s="447" t="str">
        <f t="shared" si="61"/>
        <v/>
      </c>
      <c r="J386" s="16"/>
      <c r="K386" s="351" t="str">
        <f t="shared" si="62"/>
        <v/>
      </c>
      <c r="L386" s="350" t="str">
        <f t="shared" si="63"/>
        <v/>
      </c>
    </row>
    <row r="387" spans="1:12" hidden="1">
      <c r="A387" s="150"/>
      <c r="B387" s="16"/>
      <c r="C387" s="16" t="s">
        <v>12</v>
      </c>
      <c r="D387" s="448" t="str" cm="1">
        <f t="array" ref="D387">LOOKUP(1,1/(E387=DSSP!$E$2:$E$823),DSSP!$A$2:$A$823)</f>
        <v>311</v>
      </c>
      <c r="E387" s="115" t="s">
        <v>444</v>
      </c>
      <c r="F387" s="430" t="str">
        <f>IFERROR(VLOOKUP(E387,DSSP!$E$2:$F$761,2,0),"")</f>
        <v>Baby Corn 100 gr</v>
      </c>
      <c r="G387" s="120" t="str">
        <f t="shared" si="60"/>
        <v>100 gr</v>
      </c>
      <c r="H387" s="16">
        <v>10</v>
      </c>
      <c r="I387" s="447">
        <f t="shared" si="61"/>
        <v>100</v>
      </c>
      <c r="J387" s="16"/>
      <c r="K387" s="351">
        <f t="shared" si="62"/>
        <v>10</v>
      </c>
      <c r="L387" s="350">
        <f t="shared" si="63"/>
        <v>100</v>
      </c>
    </row>
    <row r="388" spans="1:12" hidden="1">
      <c r="A388" s="150"/>
      <c r="B388" s="16"/>
      <c r="C388" s="16" t="s">
        <v>12</v>
      </c>
      <c r="D388" s="448" t="str" cm="1">
        <f t="array" ref="D388">LOOKUP(1,1/(E388=DSSP!$E$2:$E$823),DSSP!$A$2:$A$823)</f>
        <v>911</v>
      </c>
      <c r="E388" s="115" t="s">
        <v>3242</v>
      </c>
      <c r="F388" s="430" t="str">
        <f>IFERROR(VLOOKUP(E388,DSSP!$E$2:$F$761,2,0),"")</f>
        <v>Red Jackfruit (tách hạt)  300 gr</v>
      </c>
      <c r="G388" s="120" t="str">
        <f t="shared" si="60"/>
        <v>300 gr</v>
      </c>
      <c r="H388" s="16">
        <v>3</v>
      </c>
      <c r="I388" s="447">
        <f t="shared" si="61"/>
        <v>10</v>
      </c>
      <c r="J388" s="16"/>
      <c r="K388" s="351">
        <f t="shared" si="62"/>
        <v>3</v>
      </c>
      <c r="L388" s="350">
        <f t="shared" si="63"/>
        <v>10</v>
      </c>
    </row>
    <row r="389" spans="1:12" hidden="1">
      <c r="A389" s="150"/>
      <c r="B389" s="16"/>
      <c r="C389" s="16" t="s">
        <v>12</v>
      </c>
      <c r="D389" s="448" t="str" cm="1">
        <f t="array" ref="D389">LOOKUP(1,1/(E389=DSSP!$E$2:$E$823),DSSP!$A$2:$A$823)</f>
        <v>911</v>
      </c>
      <c r="E389" s="115" t="s">
        <v>3233</v>
      </c>
      <c r="F389" s="430" t="str">
        <f>IFERROR(VLOOKUP(E389,DSSP!$E$2:$F$761,2,0),"")</f>
        <v>Red Jackfruit (xẻ miếng) weight</v>
      </c>
      <c r="G389" s="120" t="str">
        <f t="shared" si="60"/>
        <v>weight</v>
      </c>
      <c r="H389" s="16">
        <v>3</v>
      </c>
      <c r="I389" s="447" t="str">
        <f t="shared" si="61"/>
        <v/>
      </c>
      <c r="J389" s="16"/>
      <c r="K389" s="351" t="str">
        <f t="shared" si="62"/>
        <v/>
      </c>
      <c r="L389" s="350" t="str">
        <f t="shared" si="63"/>
        <v/>
      </c>
    </row>
    <row r="390" spans="1:12" hidden="1">
      <c r="A390" s="150"/>
      <c r="B390" s="16"/>
      <c r="C390" s="16" t="s">
        <v>12</v>
      </c>
      <c r="D390" s="448" t="str" cm="1">
        <f t="array" ref="D390">LOOKUP(1,1/(E390=DSSP!$E$2:$E$823),DSSP!$A$2:$A$823)</f>
        <v>131</v>
      </c>
      <c r="E390" s="115" t="s">
        <v>107</v>
      </c>
      <c r="F390" s="430" t="str">
        <f>IFERROR(VLOOKUP(E390,DSSP!$E$2:$F$761,2,0),"")</f>
        <v>Culantro 100 gr</v>
      </c>
      <c r="G390" s="120" t="str">
        <f t="shared" si="60"/>
        <v>100 gr</v>
      </c>
      <c r="H390" s="16">
        <v>10</v>
      </c>
      <c r="I390" s="447">
        <f t="shared" si="61"/>
        <v>100</v>
      </c>
      <c r="J390" s="16"/>
      <c r="K390" s="351">
        <f t="shared" si="62"/>
        <v>10</v>
      </c>
      <c r="L390" s="350">
        <f t="shared" si="63"/>
        <v>100</v>
      </c>
    </row>
    <row r="391" spans="1:12" hidden="1">
      <c r="A391" s="150"/>
      <c r="B391" s="16"/>
      <c r="C391" s="16" t="s">
        <v>12</v>
      </c>
      <c r="D391" s="448" t="str" cm="1">
        <f t="array" ref="D391">LOOKUP(1,1/(E391=DSSP!$E$2:$E$823),DSSP!$A$2:$A$823)</f>
        <v>201</v>
      </c>
      <c r="E391" s="115" t="s">
        <v>267</v>
      </c>
      <c r="F391" s="430" t="str">
        <f>IFERROR(VLOOKUP(E391,DSSP!$E$2:$F$761,2,0),"")</f>
        <v>Guichai Leaf 200 gr</v>
      </c>
      <c r="G391" s="120" t="str">
        <f t="shared" si="60"/>
        <v>200 gr</v>
      </c>
      <c r="H391" s="16">
        <v>2</v>
      </c>
      <c r="I391" s="447">
        <f t="shared" si="61"/>
        <v>10</v>
      </c>
      <c r="J391" s="16"/>
      <c r="K391" s="351">
        <f t="shared" si="62"/>
        <v>2</v>
      </c>
      <c r="L391" s="350">
        <f t="shared" si="63"/>
        <v>10</v>
      </c>
    </row>
    <row r="392" spans="1:12" hidden="1">
      <c r="A392" s="150"/>
      <c r="B392" s="16"/>
      <c r="C392" s="16" t="s">
        <v>12</v>
      </c>
      <c r="D392" s="448" t="str" cm="1">
        <f t="array" ref="D392">LOOKUP(1,1/(E392=DSSP!$E$2:$E$823),DSSP!$A$2:$A$823)</f>
        <v>121</v>
      </c>
      <c r="E392" s="115" t="s">
        <v>97</v>
      </c>
      <c r="F392" s="430" t="str">
        <f>IFERROR(VLOOKUP(E392,DSSP!$E$2:$F$761,2,0),"")</f>
        <v>Papaya weight</v>
      </c>
      <c r="G392" s="120" t="str">
        <f t="shared" si="60"/>
        <v>weight</v>
      </c>
      <c r="H392" s="16">
        <v>80</v>
      </c>
      <c r="I392" s="447" t="str">
        <f t="shared" si="61"/>
        <v/>
      </c>
      <c r="J392" s="16"/>
      <c r="K392" s="351" t="str">
        <f t="shared" si="62"/>
        <v/>
      </c>
      <c r="L392" s="350" t="str">
        <f t="shared" si="63"/>
        <v/>
      </c>
    </row>
    <row r="393" spans="1:12" hidden="1">
      <c r="A393" s="150"/>
      <c r="B393" s="16"/>
      <c r="C393" s="16" t="s">
        <v>12</v>
      </c>
      <c r="D393" s="448" t="str" cm="1">
        <f t="array" ref="D393">LOOKUP(1,1/(E393=DSSP!$E$2:$E$823),DSSP!$A$2:$A$823)</f>
        <v>725</v>
      </c>
      <c r="E393" s="115" t="s">
        <v>1673</v>
      </c>
      <c r="F393" s="430" t="str">
        <f>IFERROR(VLOOKUP(E393,DSSP!$E$2:$F$761,2,0),"")</f>
        <v>Banana leaf 500 gr</v>
      </c>
      <c r="G393" s="120" t="str">
        <f t="shared" si="60"/>
        <v>500 gr</v>
      </c>
      <c r="H393" s="16">
        <v>5</v>
      </c>
      <c r="I393" s="447">
        <f t="shared" si="61"/>
        <v>10</v>
      </c>
      <c r="J393" s="16"/>
      <c r="K393" s="351">
        <f t="shared" si="62"/>
        <v>5</v>
      </c>
      <c r="L393" s="350">
        <f t="shared" si="63"/>
        <v>10</v>
      </c>
    </row>
    <row r="394" spans="1:12" hidden="1">
      <c r="A394" s="150"/>
      <c r="B394" s="16"/>
      <c r="C394" s="16" t="s">
        <v>12</v>
      </c>
      <c r="D394" s="448" t="str" cm="1">
        <f t="array" ref="D394">LOOKUP(1,1/(E394=DSSP!$E$2:$E$823),DSSP!$A$2:$A$823)</f>
        <v>148</v>
      </c>
      <c r="E394" s="115" t="s">
        <v>188</v>
      </c>
      <c r="F394" s="430" t="str">
        <f>IFERROR(VLOOKUP(E394,DSSP!$E$2:$F$761,2,0),"")</f>
        <v>Crown Daisy 200 gr</v>
      </c>
      <c r="G394" s="120" t="str">
        <f t="shared" si="60"/>
        <v>200 gr</v>
      </c>
      <c r="H394" s="16">
        <v>5</v>
      </c>
      <c r="I394" s="447">
        <f t="shared" si="61"/>
        <v>25</v>
      </c>
      <c r="J394" s="16"/>
      <c r="K394" s="351">
        <f t="shared" si="62"/>
        <v>5</v>
      </c>
      <c r="L394" s="350">
        <f t="shared" si="63"/>
        <v>25</v>
      </c>
    </row>
    <row r="395" spans="1:12" hidden="1">
      <c r="A395" s="150"/>
      <c r="B395" s="16"/>
      <c r="C395" s="16"/>
      <c r="D395" s="448" t="str" cm="1">
        <f t="array" ref="D395">LOOKUP(1,1/(E395=DSSP!$E$2:$E$823),DSSP!$A$2:$A$823)</f>
        <v>121</v>
      </c>
      <c r="E395" s="115" t="s">
        <v>97</v>
      </c>
      <c r="F395" s="430" t="str">
        <f>IFERROR(VLOOKUP(E395,DSSP!$E$2:$F$761,2,0),"")</f>
        <v>Papaya weight</v>
      </c>
      <c r="G395" s="120" t="str">
        <f t="shared" si="60"/>
        <v>weight</v>
      </c>
      <c r="H395" s="16">
        <v>50</v>
      </c>
      <c r="I395" s="447" t="str">
        <f t="shared" si="61"/>
        <v/>
      </c>
      <c r="J395" s="16"/>
      <c r="K395" s="351" t="str">
        <f t="shared" si="62"/>
        <v/>
      </c>
      <c r="L395" s="350" t="str">
        <f t="shared" si="63"/>
        <v/>
      </c>
    </row>
    <row r="396" spans="1:12" hidden="1">
      <c r="A396" s="150"/>
      <c r="B396" s="16"/>
      <c r="C396" s="16" t="s">
        <v>7</v>
      </c>
      <c r="D396" s="448" t="str" cm="1">
        <f t="array" ref="D396">LOOKUP(1,1/(E396=DSSP!$E$2:$E$823),DSSP!$A$2:$A$823)</f>
        <v>191</v>
      </c>
      <c r="E396" s="115" t="s">
        <v>251</v>
      </c>
      <c r="F396" s="430" t="str">
        <f>IFERROR(VLOOKUP(E396,DSSP!$E$2:$F$761,2,0),"")</f>
        <v>Dill 100 gr</v>
      </c>
      <c r="G396" s="120" t="str">
        <f t="shared" si="60"/>
        <v>100 gr</v>
      </c>
      <c r="H396" s="16">
        <v>0.3</v>
      </c>
      <c r="I396" s="447">
        <f t="shared" si="61"/>
        <v>3</v>
      </c>
      <c r="J396" s="16"/>
      <c r="K396" s="351">
        <f t="shared" si="62"/>
        <v>0.3</v>
      </c>
      <c r="L396" s="350">
        <f t="shared" si="63"/>
        <v>3</v>
      </c>
    </row>
    <row r="397" spans="1:12" hidden="1">
      <c r="A397" s="150"/>
      <c r="B397" s="16"/>
      <c r="C397" s="16" t="s">
        <v>9</v>
      </c>
      <c r="D397" s="448" t="str" cm="1">
        <f t="array" ref="D397">LOOKUP(1,1/(E397=DSSP!$E$2:$E$823),DSSP!$A$2:$A$823)</f>
        <v>191</v>
      </c>
      <c r="E397" s="115" t="s">
        <v>251</v>
      </c>
      <c r="F397" s="430" t="str">
        <f>IFERROR(VLOOKUP(E397,DSSP!$E$2:$F$761,2,0),"")</f>
        <v>Dill 100 gr</v>
      </c>
      <c r="G397" s="120" t="str">
        <f t="shared" si="60"/>
        <v>100 gr</v>
      </c>
      <c r="H397" s="16">
        <v>0.2</v>
      </c>
      <c r="I397" s="447">
        <f t="shared" si="61"/>
        <v>2</v>
      </c>
      <c r="J397" s="16"/>
      <c r="K397" s="351">
        <f t="shared" si="62"/>
        <v>0.2</v>
      </c>
      <c r="L397" s="350">
        <f t="shared" si="63"/>
        <v>2</v>
      </c>
    </row>
    <row r="398" spans="1:12" hidden="1">
      <c r="A398" s="150"/>
      <c r="B398" s="16"/>
      <c r="C398" s="16" t="s">
        <v>0</v>
      </c>
      <c r="D398" s="448" t="str" cm="1">
        <f t="array" ref="D398">LOOKUP(1,1/(E398=DSSP!$E$2:$E$823),DSSP!$A$2:$A$823)</f>
        <v>191</v>
      </c>
      <c r="E398" s="115" t="s">
        <v>251</v>
      </c>
      <c r="F398" s="430" t="str">
        <f>IFERROR(VLOOKUP(E398,DSSP!$E$2:$F$761,2,0),"")</f>
        <v>Dill 100 gr</v>
      </c>
      <c r="G398" s="120" t="str">
        <f t="shared" si="60"/>
        <v>100 gr</v>
      </c>
      <c r="H398" s="16">
        <v>1.2</v>
      </c>
      <c r="I398" s="447">
        <f t="shared" si="61"/>
        <v>12</v>
      </c>
      <c r="J398" s="16"/>
      <c r="K398" s="351">
        <f t="shared" si="62"/>
        <v>1.2</v>
      </c>
      <c r="L398" s="350">
        <f t="shared" si="63"/>
        <v>12</v>
      </c>
    </row>
    <row r="399" spans="1:12" hidden="1">
      <c r="A399" s="150"/>
      <c r="B399" s="16"/>
      <c r="C399" s="16" t="s">
        <v>1</v>
      </c>
      <c r="D399" s="448" t="str" cm="1">
        <f t="array" ref="D399">LOOKUP(1,1/(E399=DSSP!$E$2:$E$823),DSSP!$A$2:$A$823)</f>
        <v>191</v>
      </c>
      <c r="E399" s="115" t="s">
        <v>251</v>
      </c>
      <c r="F399" s="430" t="str">
        <f>IFERROR(VLOOKUP(E399,DSSP!$E$2:$F$761,2,0),"")</f>
        <v>Dill 100 gr</v>
      </c>
      <c r="G399" s="120" t="str">
        <f t="shared" si="60"/>
        <v>100 gr</v>
      </c>
      <c r="H399" s="16">
        <v>0.4</v>
      </c>
      <c r="I399" s="447">
        <f t="shared" si="61"/>
        <v>4</v>
      </c>
      <c r="J399" s="16"/>
      <c r="K399" s="351">
        <f t="shared" si="62"/>
        <v>0.4</v>
      </c>
      <c r="L399" s="350">
        <f t="shared" si="63"/>
        <v>4</v>
      </c>
    </row>
    <row r="400" spans="1:12" hidden="1">
      <c r="A400" s="150"/>
      <c r="B400" s="16"/>
      <c r="C400" s="16" t="s">
        <v>2</v>
      </c>
      <c r="D400" s="448" t="str" cm="1">
        <f t="array" ref="D400">LOOKUP(1,1/(E400=DSSP!$E$2:$E$823),DSSP!$A$2:$A$823)</f>
        <v>191</v>
      </c>
      <c r="E400" s="115" t="s">
        <v>251</v>
      </c>
      <c r="F400" s="430" t="str">
        <f>IFERROR(VLOOKUP(E400,DSSP!$E$2:$F$761,2,0),"")</f>
        <v>Dill 100 gr</v>
      </c>
      <c r="G400" s="120" t="str">
        <f t="shared" si="60"/>
        <v>100 gr</v>
      </c>
      <c r="H400" s="16">
        <v>0.8</v>
      </c>
      <c r="I400" s="447">
        <f t="shared" si="61"/>
        <v>8</v>
      </c>
      <c r="J400" s="16"/>
      <c r="K400" s="351">
        <f t="shared" si="62"/>
        <v>0.8</v>
      </c>
      <c r="L400" s="350">
        <f t="shared" si="63"/>
        <v>8</v>
      </c>
    </row>
    <row r="401" spans="1:12" hidden="1">
      <c r="A401" s="150"/>
      <c r="B401" s="16"/>
      <c r="C401" s="16" t="s">
        <v>3</v>
      </c>
      <c r="D401" s="448" t="str" cm="1">
        <f t="array" ref="D401">LOOKUP(1,1/(E401=DSSP!$E$2:$E$823),DSSP!$A$2:$A$823)</f>
        <v>191</v>
      </c>
      <c r="E401" s="115" t="s">
        <v>251</v>
      </c>
      <c r="F401" s="430" t="str">
        <f>IFERROR(VLOOKUP(E401,DSSP!$E$2:$F$761,2,0),"")</f>
        <v>Dill 100 gr</v>
      </c>
      <c r="G401" s="120" t="str">
        <f t="shared" si="60"/>
        <v>100 gr</v>
      </c>
      <c r="H401" s="16">
        <v>1</v>
      </c>
      <c r="I401" s="447">
        <f t="shared" si="61"/>
        <v>10</v>
      </c>
      <c r="J401" s="16"/>
      <c r="K401" s="351">
        <f t="shared" si="62"/>
        <v>1</v>
      </c>
      <c r="L401" s="350">
        <f t="shared" si="63"/>
        <v>10</v>
      </c>
    </row>
    <row r="402" spans="1:12" hidden="1">
      <c r="A402" s="150"/>
      <c r="B402" s="16"/>
      <c r="C402" s="16" t="s">
        <v>12</v>
      </c>
      <c r="D402" s="448" t="str" cm="1">
        <f t="array" ref="D402">LOOKUP(1,1/(E402=DSSP!$E$2:$E$823),DSSP!$A$2:$A$823)</f>
        <v>211</v>
      </c>
      <c r="E402" s="115" t="s">
        <v>275</v>
      </c>
      <c r="F402" s="430" t="str">
        <f>IFERROR(VLOOKUP(E402,DSSP!$E$2:$F$761,2,0),"")</f>
        <v>Coks Comb Leaf 100 gr</v>
      </c>
      <c r="G402" s="120" t="str">
        <f t="shared" si="60"/>
        <v>100 gr</v>
      </c>
      <c r="H402" s="16">
        <v>0.7</v>
      </c>
      <c r="I402" s="447">
        <f t="shared" si="61"/>
        <v>7</v>
      </c>
      <c r="J402" s="16"/>
      <c r="K402" s="351">
        <f t="shared" si="62"/>
        <v>0.7</v>
      </c>
      <c r="L402" s="350">
        <f t="shared" si="63"/>
        <v>7</v>
      </c>
    </row>
    <row r="403" spans="1:12" hidden="1">
      <c r="A403" s="150"/>
      <c r="B403" s="16"/>
      <c r="C403" s="16"/>
      <c r="D403" s="448" cm="1">
        <f t="array" ref="D403">LOOKUP(1,1/(E403=DSSP!$E$2:$E$823),DSSP!$A$2:$A$823)</f>
        <v>0</v>
      </c>
      <c r="E403" s="115"/>
      <c r="F403" s="430" t="str">
        <f>IFERROR(VLOOKUP(E403,DSSP!$E$2:$F$761,2,0),"")</f>
        <v/>
      </c>
      <c r="G403" s="120" t="str">
        <f t="shared" si="60"/>
        <v/>
      </c>
      <c r="H403" s="16"/>
      <c r="I403" s="447" t="str">
        <f t="shared" si="61"/>
        <v/>
      </c>
      <c r="J403" s="16"/>
      <c r="K403" s="351" t="str">
        <f t="shared" si="62"/>
        <v/>
      </c>
      <c r="L403" s="350" t="str">
        <f t="shared" si="63"/>
        <v/>
      </c>
    </row>
    <row r="404" spans="1:12" hidden="1">
      <c r="A404" s="150"/>
      <c r="B404" s="16"/>
      <c r="C404" s="16"/>
      <c r="D404" s="448" cm="1">
        <f t="array" ref="D404">LOOKUP(1,1/(E404=DSSP!$E$2:$E$823),DSSP!$A$2:$A$823)</f>
        <v>0</v>
      </c>
      <c r="E404" s="115"/>
      <c r="F404" s="430" t="str">
        <f>IFERROR(VLOOKUP(E404,DSSP!$E$2:$F$761,2,0),"")</f>
        <v/>
      </c>
      <c r="G404" s="120" t="str">
        <f t="shared" si="60"/>
        <v/>
      </c>
      <c r="H404" s="16"/>
      <c r="I404" s="447" t="str">
        <f t="shared" si="61"/>
        <v/>
      </c>
      <c r="J404" s="16"/>
      <c r="K404" s="351" t="str">
        <f t="shared" si="62"/>
        <v/>
      </c>
      <c r="L404" s="350" t="str">
        <f t="shared" si="63"/>
        <v/>
      </c>
    </row>
    <row r="405" spans="1:12" hidden="1">
      <c r="A405" s="150"/>
      <c r="B405" s="16"/>
      <c r="C405" s="16"/>
      <c r="D405" s="448" cm="1">
        <f t="array" ref="D405">LOOKUP(1,1/(E405=DSSP!$E$2:$E$823),DSSP!$A$2:$A$823)</f>
        <v>0</v>
      </c>
      <c r="E405" s="115"/>
      <c r="F405" s="430" t="str">
        <f>IFERROR(VLOOKUP(E405,DSSP!$E$2:$F$761,2,0),"")</f>
        <v/>
      </c>
      <c r="G405" s="120" t="str">
        <f t="shared" si="60"/>
        <v/>
      </c>
      <c r="H405" s="16"/>
      <c r="I405" s="447" t="str">
        <f t="shared" si="61"/>
        <v/>
      </c>
      <c r="J405" s="16"/>
      <c r="K405" s="351" t="str">
        <f t="shared" si="62"/>
        <v/>
      </c>
      <c r="L405" s="350" t="str">
        <f t="shared" si="63"/>
        <v/>
      </c>
    </row>
    <row r="406" spans="1:12" hidden="1">
      <c r="A406" s="150"/>
      <c r="B406" s="16"/>
      <c r="C406" s="16"/>
      <c r="D406" s="448" cm="1">
        <f t="array" ref="D406">LOOKUP(1,1/(E406=DSSP!$E$2:$E$823),DSSP!$A$2:$A$823)</f>
        <v>0</v>
      </c>
      <c r="E406" s="115"/>
      <c r="F406" s="430" t="str">
        <f>IFERROR(VLOOKUP(E406,DSSP!$E$2:$F$761,2,0),"")</f>
        <v/>
      </c>
      <c r="G406" s="120" t="str">
        <f t="shared" si="60"/>
        <v/>
      </c>
      <c r="H406" s="16"/>
      <c r="I406" s="447" t="str">
        <f t="shared" si="61"/>
        <v/>
      </c>
      <c r="J406" s="16"/>
      <c r="K406" s="351" t="str">
        <f t="shared" si="62"/>
        <v/>
      </c>
      <c r="L406" s="350" t="str">
        <f t="shared" si="63"/>
        <v/>
      </c>
    </row>
    <row r="407" spans="1:12" hidden="1">
      <c r="A407" s="150"/>
      <c r="B407" s="16"/>
      <c r="C407" s="16"/>
      <c r="D407" s="448" cm="1">
        <f t="array" ref="D407">LOOKUP(1,1/(E407=DSSP!$E$2:$E$823),DSSP!$A$2:$A$823)</f>
        <v>0</v>
      </c>
      <c r="E407" s="115"/>
      <c r="F407" s="430" t="str">
        <f>IFERROR(VLOOKUP(E407,DSSP!$E$2:$F$761,2,0),"")</f>
        <v/>
      </c>
      <c r="G407" s="120" t="str">
        <f t="shared" si="60"/>
        <v/>
      </c>
      <c r="H407" s="16"/>
      <c r="I407" s="447" t="str">
        <f t="shared" si="61"/>
        <v/>
      </c>
      <c r="J407" s="16"/>
      <c r="K407" s="351" t="str">
        <f t="shared" si="62"/>
        <v/>
      </c>
      <c r="L407" s="350" t="str">
        <f t="shared" si="63"/>
        <v/>
      </c>
    </row>
    <row r="408" spans="1:12" hidden="1">
      <c r="A408" s="150"/>
      <c r="B408" s="16"/>
      <c r="C408" s="16"/>
      <c r="D408" s="448" cm="1">
        <f t="array" ref="D408">LOOKUP(1,1/(E408=DSSP!$E$2:$E$823),DSSP!$A$2:$A$823)</f>
        <v>0</v>
      </c>
      <c r="E408" s="115"/>
      <c r="F408" s="430" t="str">
        <f>IFERROR(VLOOKUP(E408,DSSP!$E$2:$F$761,2,0),"")</f>
        <v/>
      </c>
      <c r="G408" s="120" t="str">
        <f t="shared" si="60"/>
        <v/>
      </c>
      <c r="H408" s="16"/>
      <c r="I408" s="447" t="str">
        <f t="shared" si="61"/>
        <v/>
      </c>
      <c r="J408" s="16"/>
      <c r="K408" s="351" t="str">
        <f t="shared" si="62"/>
        <v/>
      </c>
      <c r="L408" s="350" t="str">
        <f t="shared" si="63"/>
        <v/>
      </c>
    </row>
    <row r="409" spans="1:12" hidden="1">
      <c r="A409" s="150"/>
      <c r="B409" s="16"/>
      <c r="C409" s="16"/>
      <c r="D409" s="448" cm="1">
        <f t="array" ref="D409">LOOKUP(1,1/(E409=DSSP!$E$2:$E$823),DSSP!$A$2:$A$823)</f>
        <v>0</v>
      </c>
      <c r="E409" s="115"/>
      <c r="F409" s="430" t="str">
        <f>IFERROR(VLOOKUP(E409,DSSP!$E$2:$F$761,2,0),"")</f>
        <v/>
      </c>
      <c r="G409" s="120" t="str">
        <f t="shared" si="60"/>
        <v/>
      </c>
      <c r="H409" s="16"/>
      <c r="I409" s="447" t="str">
        <f t="shared" si="61"/>
        <v/>
      </c>
      <c r="J409" s="16"/>
      <c r="K409" s="351" t="str">
        <f t="shared" si="62"/>
        <v/>
      </c>
      <c r="L409" s="350" t="str">
        <f t="shared" si="63"/>
        <v/>
      </c>
    </row>
    <row r="410" spans="1:12" hidden="1">
      <c r="A410" s="150"/>
      <c r="B410" s="16"/>
      <c r="C410" s="16"/>
      <c r="D410" s="448" cm="1">
        <f t="array" ref="D410">LOOKUP(1,1/(E410=DSSP!$E$2:$E$823),DSSP!$A$2:$A$823)</f>
        <v>0</v>
      </c>
      <c r="E410" s="115"/>
      <c r="F410" s="430" t="str">
        <f>IFERROR(VLOOKUP(E410,DSSP!$E$2:$F$761,2,0),"")</f>
        <v/>
      </c>
      <c r="G410" s="120" t="str">
        <f t="shared" si="60"/>
        <v/>
      </c>
      <c r="H410" s="16"/>
      <c r="I410" s="447" t="str">
        <f t="shared" si="61"/>
        <v/>
      </c>
      <c r="J410" s="16"/>
      <c r="K410" s="351" t="str">
        <f t="shared" si="62"/>
        <v/>
      </c>
      <c r="L410" s="350" t="str">
        <f t="shared" si="63"/>
        <v/>
      </c>
    </row>
    <row r="411" spans="1:12" hidden="1">
      <c r="A411" s="150"/>
      <c r="B411" s="16"/>
      <c r="C411" s="16"/>
      <c r="D411" s="448" cm="1">
        <f t="array" ref="D411">LOOKUP(1,1/(E411=DSSP!$E$2:$E$823),DSSP!$A$2:$A$823)</f>
        <v>0</v>
      </c>
      <c r="E411" s="115"/>
      <c r="F411" s="430" t="str">
        <f>IFERROR(VLOOKUP(E411,DSSP!$E$2:$F$761,2,0),"")</f>
        <v/>
      </c>
      <c r="G411" s="120" t="str">
        <f t="shared" si="60"/>
        <v/>
      </c>
      <c r="H411" s="16"/>
      <c r="I411" s="447" t="str">
        <f t="shared" si="61"/>
        <v/>
      </c>
      <c r="J411" s="16"/>
      <c r="K411" s="351" t="str">
        <f t="shared" si="62"/>
        <v/>
      </c>
      <c r="L411" s="350" t="str">
        <f t="shared" si="63"/>
        <v/>
      </c>
    </row>
    <row r="412" spans="1:12" hidden="1">
      <c r="A412" s="150"/>
      <c r="B412" s="16"/>
      <c r="C412" s="16"/>
      <c r="D412" s="448" cm="1">
        <f t="array" ref="D412">LOOKUP(1,1/(E412=DSSP!$E$2:$E$823),DSSP!$A$2:$A$823)</f>
        <v>0</v>
      </c>
      <c r="E412" s="115"/>
      <c r="F412" s="430" t="str">
        <f>IFERROR(VLOOKUP(E412,DSSP!$E$2:$F$761,2,0),"")</f>
        <v/>
      </c>
      <c r="G412" s="120" t="str">
        <f t="shared" si="60"/>
        <v/>
      </c>
      <c r="H412" s="16"/>
      <c r="I412" s="447" t="str">
        <f t="shared" si="61"/>
        <v/>
      </c>
      <c r="J412" s="16"/>
      <c r="K412" s="351" t="str">
        <f t="shared" si="62"/>
        <v/>
      </c>
      <c r="L412" s="350" t="str">
        <f t="shared" si="63"/>
        <v/>
      </c>
    </row>
    <row r="413" spans="1:12" hidden="1">
      <c r="A413" s="150"/>
      <c r="B413" s="16"/>
      <c r="C413" s="16"/>
      <c r="D413" s="448" cm="1">
        <f t="array" ref="D413">LOOKUP(1,1/(E413=DSSP!$E$2:$E$823),DSSP!$A$2:$A$823)</f>
        <v>0</v>
      </c>
      <c r="E413" s="115"/>
      <c r="F413" s="430" t="str">
        <f>IFERROR(VLOOKUP(E413,DSSP!$E$2:$F$761,2,0),"")</f>
        <v/>
      </c>
      <c r="G413" s="120" t="str">
        <f t="shared" si="60"/>
        <v/>
      </c>
      <c r="H413" s="16"/>
      <c r="I413" s="447" t="str">
        <f t="shared" si="61"/>
        <v/>
      </c>
      <c r="J413" s="16"/>
      <c r="K413" s="351" t="str">
        <f t="shared" si="62"/>
        <v/>
      </c>
      <c r="L413" s="350" t="str">
        <f t="shared" si="63"/>
        <v/>
      </c>
    </row>
    <row r="414" spans="1:12" hidden="1">
      <c r="A414" s="150"/>
      <c r="B414" s="16"/>
      <c r="C414" s="16"/>
      <c r="D414" s="448" cm="1">
        <f t="array" ref="D414">LOOKUP(1,1/(E414=DSSP!$E$2:$E$823),DSSP!$A$2:$A$823)</f>
        <v>0</v>
      </c>
      <c r="E414" s="115"/>
      <c r="F414" s="430" t="str">
        <f>IFERROR(VLOOKUP(E414,DSSP!$E$2:$F$761,2,0),"")</f>
        <v/>
      </c>
      <c r="G414" s="120" t="str">
        <f t="shared" si="60"/>
        <v/>
      </c>
      <c r="H414" s="16"/>
      <c r="I414" s="447" t="str">
        <f t="shared" si="61"/>
        <v/>
      </c>
      <c r="J414" s="16"/>
      <c r="K414" s="351" t="str">
        <f t="shared" si="62"/>
        <v/>
      </c>
      <c r="L414" s="350" t="str">
        <f t="shared" si="63"/>
        <v/>
      </c>
    </row>
    <row r="415" spans="1:12" hidden="1">
      <c r="A415" s="150"/>
      <c r="B415" s="16"/>
      <c r="C415" s="16"/>
      <c r="D415" s="448" cm="1">
        <f t="array" ref="D415">LOOKUP(1,1/(E415=DSSP!$E$2:$E$823),DSSP!$A$2:$A$823)</f>
        <v>0</v>
      </c>
      <c r="E415" s="115"/>
      <c r="F415" s="430" t="str">
        <f>IFERROR(VLOOKUP(E415,DSSP!$E$2:$F$761,2,0),"")</f>
        <v/>
      </c>
      <c r="G415" s="120" t="str">
        <f t="shared" si="60"/>
        <v/>
      </c>
      <c r="H415" s="16"/>
      <c r="I415" s="447" t="str">
        <f t="shared" si="61"/>
        <v/>
      </c>
      <c r="J415" s="16"/>
      <c r="K415" s="351" t="str">
        <f t="shared" si="62"/>
        <v/>
      </c>
      <c r="L415" s="350" t="str">
        <f t="shared" si="63"/>
        <v/>
      </c>
    </row>
    <row r="416" spans="1:12" hidden="1">
      <c r="A416" s="150"/>
      <c r="B416" s="16"/>
      <c r="C416" s="16"/>
      <c r="D416" s="448" cm="1">
        <f t="array" ref="D416">LOOKUP(1,1/(E416=DSSP!$E$2:$E$823),DSSP!$A$2:$A$823)</f>
        <v>0</v>
      </c>
      <c r="E416" s="115"/>
      <c r="F416" s="430" t="str">
        <f>IFERROR(VLOOKUP(E416,DSSP!$E$2:$F$761,2,0),"")</f>
        <v/>
      </c>
      <c r="G416" s="120" t="str">
        <f t="shared" si="60"/>
        <v/>
      </c>
      <c r="H416" s="16"/>
      <c r="I416" s="447" t="str">
        <f t="shared" si="61"/>
        <v/>
      </c>
      <c r="J416" s="16"/>
      <c r="K416" s="351" t="str">
        <f t="shared" si="62"/>
        <v/>
      </c>
      <c r="L416" s="350" t="str">
        <f t="shared" si="63"/>
        <v/>
      </c>
    </row>
    <row r="417" spans="1:12" hidden="1">
      <c r="A417" s="150"/>
      <c r="B417" s="16"/>
      <c r="C417" s="16"/>
      <c r="D417" s="448" cm="1">
        <f t="array" ref="D417">LOOKUP(1,1/(E417=DSSP!$E$2:$E$823),DSSP!$A$2:$A$823)</f>
        <v>0</v>
      </c>
      <c r="E417" s="115"/>
      <c r="F417" s="430" t="str">
        <f>IFERROR(VLOOKUP(E417,DSSP!$E$2:$F$761,2,0),"")</f>
        <v/>
      </c>
      <c r="G417" s="120" t="str">
        <f t="shared" si="60"/>
        <v/>
      </c>
      <c r="H417" s="16"/>
      <c r="I417" s="447" t="str">
        <f t="shared" si="61"/>
        <v/>
      </c>
      <c r="J417" s="16"/>
      <c r="K417" s="351" t="str">
        <f t="shared" si="62"/>
        <v/>
      </c>
      <c r="L417" s="350" t="str">
        <f t="shared" si="63"/>
        <v/>
      </c>
    </row>
    <row r="418" spans="1:12" hidden="1">
      <c r="A418" s="150"/>
      <c r="B418" s="16"/>
      <c r="C418" s="16"/>
      <c r="D418" s="448" cm="1">
        <f t="array" ref="D418">LOOKUP(1,1/(E418=DSSP!$E$2:$E$823),DSSP!$A$2:$A$823)</f>
        <v>0</v>
      </c>
      <c r="E418" s="115"/>
      <c r="F418" s="430" t="str">
        <f>IFERROR(VLOOKUP(E418,DSSP!$E$2:$F$761,2,0),"")</f>
        <v/>
      </c>
      <c r="G418" s="120" t="str">
        <f t="shared" si="60"/>
        <v/>
      </c>
      <c r="H418" s="16"/>
      <c r="I418" s="447" t="str">
        <f t="shared" si="61"/>
        <v/>
      </c>
      <c r="J418" s="16"/>
      <c r="K418" s="351" t="str">
        <f t="shared" si="62"/>
        <v/>
      </c>
      <c r="L418" s="350" t="str">
        <f t="shared" si="63"/>
        <v/>
      </c>
    </row>
    <row r="419" spans="1:12" hidden="1">
      <c r="A419" s="150"/>
      <c r="B419" s="16"/>
      <c r="C419" s="16"/>
      <c r="D419" s="448" cm="1">
        <f t="array" ref="D419">LOOKUP(1,1/(E419=DSSP!$E$2:$E$823),DSSP!$A$2:$A$823)</f>
        <v>0</v>
      </c>
      <c r="E419" s="115"/>
      <c r="F419" s="430" t="str">
        <f>IFERROR(VLOOKUP(E419,DSSP!$E$2:$F$761,2,0),"")</f>
        <v/>
      </c>
      <c r="G419" s="120" t="str">
        <f t="shared" si="60"/>
        <v/>
      </c>
      <c r="H419" s="16"/>
      <c r="I419" s="447" t="str">
        <f t="shared" si="61"/>
        <v/>
      </c>
      <c r="J419" s="16"/>
      <c r="K419" s="351" t="str">
        <f t="shared" si="62"/>
        <v/>
      </c>
      <c r="L419" s="350" t="str">
        <f t="shared" si="63"/>
        <v/>
      </c>
    </row>
    <row r="420" spans="1:12" hidden="1">
      <c r="A420" s="150"/>
      <c r="B420" s="16"/>
      <c r="C420" s="16"/>
      <c r="D420" s="448" cm="1">
        <f t="array" ref="D420">LOOKUP(1,1/(E420=DSSP!$E$2:$E$823),DSSP!$A$2:$A$823)</f>
        <v>0</v>
      </c>
      <c r="E420" s="115"/>
      <c r="F420" s="430" t="str">
        <f>IFERROR(VLOOKUP(E420,DSSP!$E$2:$F$761,2,0),"")</f>
        <v/>
      </c>
      <c r="G420" s="120" t="str">
        <f t="shared" si="60"/>
        <v/>
      </c>
      <c r="H420" s="16"/>
      <c r="I420" s="447" t="str">
        <f t="shared" si="61"/>
        <v/>
      </c>
      <c r="J420" s="16"/>
      <c r="K420" s="351" t="str">
        <f t="shared" si="62"/>
        <v/>
      </c>
      <c r="L420" s="350" t="str">
        <f t="shared" si="63"/>
        <v/>
      </c>
    </row>
    <row r="421" spans="1:12" hidden="1">
      <c r="A421" s="150"/>
      <c r="B421" s="16"/>
      <c r="C421" s="16"/>
      <c r="D421" s="448" cm="1">
        <f t="array" ref="D421">LOOKUP(1,1/(E421=DSSP!$E$2:$E$823),DSSP!$A$2:$A$823)</f>
        <v>0</v>
      </c>
      <c r="E421" s="115"/>
      <c r="F421" s="430" t="str">
        <f>IFERROR(VLOOKUP(E421,DSSP!$E$2:$F$761,2,0),"")</f>
        <v/>
      </c>
      <c r="G421" s="120" t="str">
        <f t="shared" si="60"/>
        <v/>
      </c>
      <c r="H421" s="16"/>
      <c r="I421" s="447" t="str">
        <f t="shared" si="61"/>
        <v/>
      </c>
      <c r="J421" s="16"/>
      <c r="K421" s="351" t="str">
        <f t="shared" si="62"/>
        <v/>
      </c>
      <c r="L421" s="350" t="str">
        <f t="shared" si="63"/>
        <v/>
      </c>
    </row>
    <row r="422" spans="1:12" hidden="1">
      <c r="A422" s="150"/>
      <c r="B422" s="16"/>
      <c r="C422" s="16"/>
      <c r="D422" s="448" cm="1">
        <f t="array" ref="D422">LOOKUP(1,1/(E422=DSSP!$E$2:$E$823),DSSP!$A$2:$A$823)</f>
        <v>0</v>
      </c>
      <c r="E422" s="115"/>
      <c r="F422" s="430" t="str">
        <f>IFERROR(VLOOKUP(E422,DSSP!$E$2:$F$761,2,0),"")</f>
        <v/>
      </c>
      <c r="G422" s="120" t="str">
        <f t="shared" si="60"/>
        <v/>
      </c>
      <c r="H422" s="16"/>
      <c r="I422" s="447" t="str">
        <f t="shared" si="61"/>
        <v/>
      </c>
      <c r="J422" s="16"/>
      <c r="K422" s="351" t="str">
        <f t="shared" si="62"/>
        <v/>
      </c>
      <c r="L422" s="350" t="str">
        <f t="shared" si="63"/>
        <v/>
      </c>
    </row>
    <row r="423" spans="1:12" hidden="1">
      <c r="A423" s="150"/>
      <c r="B423" s="16"/>
      <c r="C423" s="16"/>
      <c r="D423" s="448" cm="1">
        <f t="array" ref="D423">LOOKUP(1,1/(E423=DSSP!$E$2:$E$823),DSSP!$A$2:$A$823)</f>
        <v>0</v>
      </c>
      <c r="E423" s="115"/>
      <c r="F423" s="430" t="str">
        <f>IFERROR(VLOOKUP(E423,DSSP!$E$2:$F$761,2,0),"")</f>
        <v/>
      </c>
      <c r="G423" s="120" t="str">
        <f t="shared" si="60"/>
        <v/>
      </c>
      <c r="H423" s="16"/>
      <c r="I423" s="447" t="str">
        <f t="shared" si="61"/>
        <v/>
      </c>
      <c r="J423" s="16"/>
      <c r="K423" s="351" t="str">
        <f t="shared" si="62"/>
        <v/>
      </c>
      <c r="L423" s="350" t="str">
        <f t="shared" si="63"/>
        <v/>
      </c>
    </row>
    <row r="424" spans="1:12" hidden="1">
      <c r="A424" s="150"/>
      <c r="B424" s="16"/>
      <c r="C424" s="16"/>
      <c r="D424" s="448" cm="1">
        <f t="array" ref="D424">LOOKUP(1,1/(E424=DSSP!$E$2:$E$823),DSSP!$A$2:$A$823)</f>
        <v>0</v>
      </c>
      <c r="E424" s="115"/>
      <c r="F424" s="430" t="str">
        <f>IFERROR(VLOOKUP(E424,DSSP!$E$2:$F$761,2,0),"")</f>
        <v/>
      </c>
      <c r="G424" s="120" t="str">
        <f t="shared" si="60"/>
        <v/>
      </c>
      <c r="H424" s="16"/>
      <c r="I424" s="447" t="str">
        <f t="shared" si="61"/>
        <v/>
      </c>
      <c r="J424" s="16"/>
      <c r="K424" s="351" t="str">
        <f t="shared" si="62"/>
        <v/>
      </c>
      <c r="L424" s="350" t="str">
        <f t="shared" si="63"/>
        <v/>
      </c>
    </row>
    <row r="425" spans="1:12" hidden="1">
      <c r="A425" s="150"/>
      <c r="B425" s="16"/>
      <c r="C425" s="16"/>
      <c r="D425" s="448" cm="1">
        <f t="array" ref="D425">LOOKUP(1,1/(E425=DSSP!$E$2:$E$823),DSSP!$A$2:$A$823)</f>
        <v>0</v>
      </c>
      <c r="E425" s="115"/>
      <c r="F425" s="430" t="str">
        <f>IFERROR(VLOOKUP(E425,DSSP!$E$2:$F$761,2,0),"")</f>
        <v/>
      </c>
      <c r="G425" s="120" t="str">
        <f t="shared" si="60"/>
        <v/>
      </c>
      <c r="H425" s="16"/>
      <c r="I425" s="447" t="str">
        <f t="shared" si="61"/>
        <v/>
      </c>
      <c r="J425" s="16"/>
      <c r="K425" s="351" t="str">
        <f t="shared" si="62"/>
        <v/>
      </c>
      <c r="L425" s="350" t="str">
        <f t="shared" si="63"/>
        <v/>
      </c>
    </row>
    <row r="426" spans="1:12" hidden="1">
      <c r="A426" s="150"/>
      <c r="B426" s="16"/>
      <c r="C426" s="16"/>
      <c r="D426" s="448" cm="1">
        <f t="array" ref="D426">LOOKUP(1,1/(E426=DSSP!$E$2:$E$823),DSSP!$A$2:$A$823)</f>
        <v>0</v>
      </c>
      <c r="E426" s="115"/>
      <c r="F426" s="430" t="str">
        <f>IFERROR(VLOOKUP(E426,DSSP!$E$2:$F$761,2,0),"")</f>
        <v/>
      </c>
      <c r="G426" s="120" t="str">
        <f t="shared" si="60"/>
        <v/>
      </c>
      <c r="H426" s="16"/>
      <c r="I426" s="447" t="str">
        <f t="shared" si="61"/>
        <v/>
      </c>
      <c r="J426" s="16"/>
      <c r="K426" s="351" t="str">
        <f t="shared" si="62"/>
        <v/>
      </c>
      <c r="L426" s="350" t="str">
        <f t="shared" si="63"/>
        <v/>
      </c>
    </row>
    <row r="427" spans="1:12" hidden="1">
      <c r="A427" s="150"/>
      <c r="B427" s="16"/>
      <c r="C427" s="16"/>
      <c r="D427" s="448" cm="1">
        <f t="array" ref="D427">LOOKUP(1,1/(E427=DSSP!$E$2:$E$823),DSSP!$A$2:$A$823)</f>
        <v>0</v>
      </c>
      <c r="E427" s="115"/>
      <c r="F427" s="430" t="str">
        <f>IFERROR(VLOOKUP(E427,DSSP!$E$2:$F$761,2,0),"")</f>
        <v/>
      </c>
      <c r="G427" s="120" t="str">
        <f t="shared" si="60"/>
        <v/>
      </c>
      <c r="H427" s="16"/>
      <c r="I427" s="447" t="str">
        <f t="shared" si="61"/>
        <v/>
      </c>
      <c r="J427" s="16"/>
      <c r="K427" s="351" t="str">
        <f t="shared" si="62"/>
        <v/>
      </c>
      <c r="L427" s="350" t="str">
        <f t="shared" si="63"/>
        <v/>
      </c>
    </row>
    <row r="428" spans="1:12" hidden="1">
      <c r="A428" s="150"/>
      <c r="B428" s="16"/>
      <c r="C428" s="16"/>
      <c r="D428" s="448" cm="1">
        <f t="array" ref="D428">LOOKUP(1,1/(E428=DSSP!$E$2:$E$823),DSSP!$A$2:$A$823)</f>
        <v>0</v>
      </c>
      <c r="E428" s="115"/>
      <c r="F428" s="430" t="str">
        <f>IFERROR(VLOOKUP(E428,DSSP!$E$2:$F$761,2,0),"")</f>
        <v/>
      </c>
      <c r="G428" s="120" t="str">
        <f t="shared" si="60"/>
        <v/>
      </c>
      <c r="H428" s="16"/>
      <c r="I428" s="447" t="str">
        <f t="shared" si="61"/>
        <v/>
      </c>
      <c r="J428" s="16"/>
      <c r="K428" s="351" t="str">
        <f t="shared" si="62"/>
        <v/>
      </c>
      <c r="L428" s="350" t="str">
        <f t="shared" si="63"/>
        <v/>
      </c>
    </row>
    <row r="429" spans="1:12" hidden="1">
      <c r="A429" s="150"/>
      <c r="B429" s="16"/>
      <c r="C429" s="16"/>
      <c r="D429" s="448" cm="1">
        <f t="array" ref="D429">LOOKUP(1,1/(E429=DSSP!$E$2:$E$823),DSSP!$A$2:$A$823)</f>
        <v>0</v>
      </c>
      <c r="E429" s="115"/>
      <c r="F429" s="430" t="str">
        <f>IFERROR(VLOOKUP(E429,DSSP!$E$2:$F$761,2,0),"")</f>
        <v/>
      </c>
      <c r="G429" s="120" t="str">
        <f t="shared" si="60"/>
        <v/>
      </c>
      <c r="H429" s="16"/>
      <c r="I429" s="447" t="str">
        <f t="shared" si="61"/>
        <v/>
      </c>
      <c r="J429" s="16"/>
      <c r="K429" s="351" t="str">
        <f t="shared" si="62"/>
        <v/>
      </c>
      <c r="L429" s="350" t="str">
        <f t="shared" si="63"/>
        <v/>
      </c>
    </row>
    <row r="430" spans="1:12" hidden="1">
      <c r="A430" s="150"/>
      <c r="B430" s="16"/>
      <c r="C430" s="16"/>
      <c r="D430" s="448" cm="1">
        <f t="array" ref="D430">LOOKUP(1,1/(E430=DSSP!$E$2:$E$823),DSSP!$A$2:$A$823)</f>
        <v>0</v>
      </c>
      <c r="E430" s="115"/>
      <c r="F430" s="430" t="str">
        <f>IFERROR(VLOOKUP(E430,DSSP!$E$2:$F$761,2,0),"")</f>
        <v/>
      </c>
      <c r="G430" s="120" t="str">
        <f t="shared" si="60"/>
        <v/>
      </c>
      <c r="H430" s="16"/>
      <c r="I430" s="447" t="str">
        <f t="shared" si="61"/>
        <v/>
      </c>
      <c r="J430" s="16"/>
      <c r="K430" s="351" t="str">
        <f t="shared" si="62"/>
        <v/>
      </c>
      <c r="L430" s="350" t="str">
        <f t="shared" si="63"/>
        <v/>
      </c>
    </row>
    <row r="431" spans="1:12" hidden="1">
      <c r="A431" s="150"/>
      <c r="B431" s="16"/>
      <c r="C431" s="16"/>
      <c r="D431" s="448" cm="1">
        <f t="array" ref="D431">LOOKUP(1,1/(E431=DSSP!$E$2:$E$823),DSSP!$A$2:$A$823)</f>
        <v>0</v>
      </c>
      <c r="E431" s="115"/>
      <c r="F431" s="430" t="str">
        <f>IFERROR(VLOOKUP(E431,DSSP!$E$2:$F$761,2,0),"")</f>
        <v/>
      </c>
      <c r="G431" s="120" t="str">
        <f t="shared" si="60"/>
        <v/>
      </c>
      <c r="H431" s="16"/>
      <c r="I431" s="447" t="str">
        <f t="shared" si="61"/>
        <v/>
      </c>
      <c r="J431" s="16"/>
      <c r="K431" s="351" t="str">
        <f t="shared" si="62"/>
        <v/>
      </c>
      <c r="L431" s="350" t="str">
        <f t="shared" si="63"/>
        <v/>
      </c>
    </row>
    <row r="432" spans="1:12" hidden="1">
      <c r="A432" s="150"/>
      <c r="B432" s="16"/>
      <c r="C432" s="16"/>
      <c r="D432" s="448" cm="1">
        <f t="array" ref="D432">LOOKUP(1,1/(E432=DSSP!$E$2:$E$823),DSSP!$A$2:$A$823)</f>
        <v>0</v>
      </c>
      <c r="E432" s="115"/>
      <c r="F432" s="430" t="str">
        <f>IFERROR(VLOOKUP(E432,DSSP!$E$2:$F$761,2,0),"")</f>
        <v/>
      </c>
      <c r="G432" s="120" t="str">
        <f t="shared" si="60"/>
        <v/>
      </c>
      <c r="H432" s="16"/>
      <c r="I432" s="447" t="str">
        <f t="shared" si="61"/>
        <v/>
      </c>
      <c r="J432" s="16"/>
      <c r="K432" s="351" t="str">
        <f t="shared" si="62"/>
        <v/>
      </c>
      <c r="L432" s="350" t="str">
        <f t="shared" si="63"/>
        <v/>
      </c>
    </row>
    <row r="433" spans="1:12" hidden="1">
      <c r="A433" s="150"/>
      <c r="B433" s="16"/>
      <c r="C433" s="16"/>
      <c r="D433" s="448" cm="1">
        <f t="array" ref="D433">LOOKUP(1,1/(E433=DSSP!$E$2:$E$823),DSSP!$A$2:$A$823)</f>
        <v>0</v>
      </c>
      <c r="E433" s="115"/>
      <c r="F433" s="430" t="str">
        <f>IFERROR(VLOOKUP(E433,DSSP!$E$2:$F$761,2,0),"")</f>
        <v/>
      </c>
      <c r="G433" s="120" t="str">
        <f t="shared" si="60"/>
        <v/>
      </c>
      <c r="H433" s="16"/>
      <c r="I433" s="447" t="str">
        <f t="shared" si="61"/>
        <v/>
      </c>
      <c r="J433" s="16"/>
      <c r="K433" s="351" t="str">
        <f t="shared" si="62"/>
        <v/>
      </c>
      <c r="L433" s="350" t="str">
        <f t="shared" si="63"/>
        <v/>
      </c>
    </row>
    <row r="434" spans="1:12" hidden="1">
      <c r="A434" s="150"/>
      <c r="B434" s="16"/>
      <c r="C434" s="16"/>
      <c r="D434" s="448" cm="1">
        <f t="array" ref="D434">LOOKUP(1,1/(E434=DSSP!$E$2:$E$823),DSSP!$A$2:$A$823)</f>
        <v>0</v>
      </c>
      <c r="E434" s="115"/>
      <c r="F434" s="430" t="str">
        <f>IFERROR(VLOOKUP(E434,DSSP!$E$2:$F$761,2,0),"")</f>
        <v/>
      </c>
      <c r="G434" s="120" t="str">
        <f t="shared" si="60"/>
        <v/>
      </c>
      <c r="H434" s="16"/>
      <c r="I434" s="447" t="str">
        <f t="shared" si="61"/>
        <v/>
      </c>
      <c r="J434" s="16"/>
      <c r="K434" s="351" t="str">
        <f t="shared" si="62"/>
        <v/>
      </c>
      <c r="L434" s="350" t="str">
        <f t="shared" si="63"/>
        <v/>
      </c>
    </row>
    <row r="435" spans="1:12" hidden="1">
      <c r="A435" s="150"/>
      <c r="B435" s="16"/>
      <c r="C435" s="16"/>
      <c r="D435" s="448" cm="1">
        <f t="array" ref="D435">LOOKUP(1,1/(E435=DSSP!$E$2:$E$823),DSSP!$A$2:$A$823)</f>
        <v>0</v>
      </c>
      <c r="E435" s="115"/>
      <c r="F435" s="430" t="str">
        <f>IFERROR(VLOOKUP(E435,DSSP!$E$2:$F$761,2,0),"")</f>
        <v/>
      </c>
      <c r="G435" s="120" t="str">
        <f t="shared" si="60"/>
        <v/>
      </c>
      <c r="H435" s="16"/>
      <c r="I435" s="447" t="str">
        <f t="shared" si="61"/>
        <v/>
      </c>
      <c r="J435" s="16"/>
      <c r="K435" s="351" t="str">
        <f t="shared" si="62"/>
        <v/>
      </c>
      <c r="L435" s="350" t="str">
        <f t="shared" si="63"/>
        <v/>
      </c>
    </row>
    <row r="436" spans="1:12" hidden="1">
      <c r="A436" s="150"/>
      <c r="B436" s="16"/>
      <c r="C436" s="16"/>
      <c r="D436" s="448" cm="1">
        <f t="array" ref="D436">LOOKUP(1,1/(E436=DSSP!$E$2:$E$823),DSSP!$A$2:$A$823)</f>
        <v>0</v>
      </c>
      <c r="E436" s="115"/>
      <c r="F436" s="430" t="str">
        <f>IFERROR(VLOOKUP(E436,DSSP!$E$2:$F$761,2,0),"")</f>
        <v/>
      </c>
      <c r="G436" s="120" t="str">
        <f t="shared" ref="G436:G499" si="64">RIGHT(E436,6)</f>
        <v/>
      </c>
      <c r="H436" s="16"/>
      <c r="I436" s="447" t="str">
        <f t="shared" ref="I436:I499" si="65">IFERROR(IF(RIGHT(G436,4)="1 kg",(H436/1),H436*1000/LEFT(G436,3)),"")</f>
        <v/>
      </c>
      <c r="J436" s="16"/>
      <c r="K436" s="351" t="str">
        <f t="shared" ref="K436:K499" si="66">IFERROR((I436*LEFT(G436,3))/1000,"")</f>
        <v/>
      </c>
      <c r="L436" s="350" t="str">
        <f t="shared" ref="L436:L499" si="67">IFERROR(IF(RIGHT(G436,4)="1 kg",(H436/1),H436*1000/LEFT(G436,3)),"")</f>
        <v/>
      </c>
    </row>
    <row r="437" spans="1:12" hidden="1">
      <c r="A437" s="150"/>
      <c r="B437" s="16"/>
      <c r="C437" s="16"/>
      <c r="D437" s="448" cm="1">
        <f t="array" ref="D437">LOOKUP(1,1/(E437=DSSP!$E$2:$E$823),DSSP!$A$2:$A$823)</f>
        <v>0</v>
      </c>
      <c r="E437" s="115"/>
      <c r="F437" s="430" t="str">
        <f>IFERROR(VLOOKUP(E437,DSSP!$E$2:$F$761,2,0),"")</f>
        <v/>
      </c>
      <c r="G437" s="120" t="str">
        <f t="shared" si="64"/>
        <v/>
      </c>
      <c r="H437" s="16"/>
      <c r="I437" s="447" t="str">
        <f t="shared" si="65"/>
        <v/>
      </c>
      <c r="J437" s="16"/>
      <c r="K437" s="351" t="str">
        <f t="shared" si="66"/>
        <v/>
      </c>
      <c r="L437" s="350" t="str">
        <f t="shared" si="67"/>
        <v/>
      </c>
    </row>
    <row r="438" spans="1:12" hidden="1">
      <c r="A438" s="150"/>
      <c r="B438" s="16"/>
      <c r="C438" s="16"/>
      <c r="D438" s="448" cm="1">
        <f t="array" ref="D438">LOOKUP(1,1/(E438=DSSP!$E$2:$E$823),DSSP!$A$2:$A$823)</f>
        <v>0</v>
      </c>
      <c r="E438" s="115"/>
      <c r="F438" s="430" t="str">
        <f>IFERROR(VLOOKUP(E438,DSSP!$E$2:$F$761,2,0),"")</f>
        <v/>
      </c>
      <c r="G438" s="120" t="str">
        <f t="shared" si="64"/>
        <v/>
      </c>
      <c r="H438" s="16"/>
      <c r="I438" s="447" t="str">
        <f t="shared" si="65"/>
        <v/>
      </c>
      <c r="J438" s="16"/>
      <c r="K438" s="351" t="str">
        <f t="shared" si="66"/>
        <v/>
      </c>
      <c r="L438" s="350" t="str">
        <f t="shared" si="67"/>
        <v/>
      </c>
    </row>
    <row r="439" spans="1:12" hidden="1">
      <c r="A439" s="150"/>
      <c r="B439" s="16"/>
      <c r="C439" s="16"/>
      <c r="D439" s="448" cm="1">
        <f t="array" ref="D439">LOOKUP(1,1/(E439=DSSP!$E$2:$E$823),DSSP!$A$2:$A$823)</f>
        <v>0</v>
      </c>
      <c r="E439" s="115"/>
      <c r="F439" s="430" t="str">
        <f>IFERROR(VLOOKUP(E439,DSSP!$E$2:$F$761,2,0),"")</f>
        <v/>
      </c>
      <c r="G439" s="120" t="str">
        <f t="shared" si="64"/>
        <v/>
      </c>
      <c r="H439" s="16"/>
      <c r="I439" s="447" t="str">
        <f t="shared" si="65"/>
        <v/>
      </c>
      <c r="J439" s="16"/>
      <c r="K439" s="351" t="str">
        <f t="shared" si="66"/>
        <v/>
      </c>
      <c r="L439" s="350" t="str">
        <f t="shared" si="67"/>
        <v/>
      </c>
    </row>
    <row r="440" spans="1:12" hidden="1">
      <c r="A440" s="150"/>
      <c r="B440" s="16"/>
      <c r="C440" s="16"/>
      <c r="D440" s="448" cm="1">
        <f t="array" ref="D440">LOOKUP(1,1/(E440=DSSP!$E$2:$E$823),DSSP!$A$2:$A$823)</f>
        <v>0</v>
      </c>
      <c r="E440" s="115"/>
      <c r="F440" s="430" t="str">
        <f>IFERROR(VLOOKUP(E440,DSSP!$E$2:$F$761,2,0),"")</f>
        <v/>
      </c>
      <c r="G440" s="120" t="str">
        <f t="shared" si="64"/>
        <v/>
      </c>
      <c r="H440" s="16"/>
      <c r="I440" s="447" t="str">
        <f t="shared" si="65"/>
        <v/>
      </c>
      <c r="J440" s="16"/>
      <c r="K440" s="351" t="str">
        <f t="shared" si="66"/>
        <v/>
      </c>
      <c r="L440" s="350" t="str">
        <f t="shared" si="67"/>
        <v/>
      </c>
    </row>
    <row r="441" spans="1:12" hidden="1">
      <c r="A441" s="150"/>
      <c r="B441" s="16"/>
      <c r="C441" s="16"/>
      <c r="D441" s="448" cm="1">
        <f t="array" ref="D441">LOOKUP(1,1/(E441=DSSP!$E$2:$E$823),DSSP!$A$2:$A$823)</f>
        <v>0</v>
      </c>
      <c r="E441" s="115"/>
      <c r="F441" s="430" t="str">
        <f>IFERROR(VLOOKUP(E441,DSSP!$E$2:$F$761,2,0),"")</f>
        <v/>
      </c>
      <c r="G441" s="120" t="str">
        <f t="shared" si="64"/>
        <v/>
      </c>
      <c r="H441" s="16"/>
      <c r="I441" s="447" t="str">
        <f t="shared" si="65"/>
        <v/>
      </c>
      <c r="J441" s="16"/>
      <c r="K441" s="351" t="str">
        <f t="shared" si="66"/>
        <v/>
      </c>
      <c r="L441" s="350" t="str">
        <f t="shared" si="67"/>
        <v/>
      </c>
    </row>
    <row r="442" spans="1:12" hidden="1">
      <c r="A442" s="150"/>
      <c r="B442" s="16"/>
      <c r="C442" s="16"/>
      <c r="D442" s="448" cm="1">
        <f t="array" ref="D442">LOOKUP(1,1/(E442=DSSP!$E$2:$E$823),DSSP!$A$2:$A$823)</f>
        <v>0</v>
      </c>
      <c r="E442" s="115"/>
      <c r="F442" s="430" t="str">
        <f>IFERROR(VLOOKUP(E442,DSSP!$E$2:$F$761,2,0),"")</f>
        <v/>
      </c>
      <c r="G442" s="120" t="str">
        <f t="shared" si="64"/>
        <v/>
      </c>
      <c r="H442" s="16"/>
      <c r="I442" s="447" t="str">
        <f t="shared" si="65"/>
        <v/>
      </c>
      <c r="J442" s="16"/>
      <c r="K442" s="351" t="str">
        <f t="shared" si="66"/>
        <v/>
      </c>
      <c r="L442" s="350" t="str">
        <f t="shared" si="67"/>
        <v/>
      </c>
    </row>
    <row r="443" spans="1:12" hidden="1">
      <c r="A443" s="150"/>
      <c r="B443" s="16"/>
      <c r="C443" s="16"/>
      <c r="D443" s="448" cm="1">
        <f t="array" ref="D443">LOOKUP(1,1/(E443=DSSP!$E$2:$E$823),DSSP!$A$2:$A$823)</f>
        <v>0</v>
      </c>
      <c r="E443" s="115"/>
      <c r="F443" s="430" t="str">
        <f>IFERROR(VLOOKUP(E443,DSSP!$E$2:$F$761,2,0),"")</f>
        <v/>
      </c>
      <c r="G443" s="120" t="str">
        <f t="shared" si="64"/>
        <v/>
      </c>
      <c r="H443" s="16"/>
      <c r="I443" s="447" t="str">
        <f t="shared" si="65"/>
        <v/>
      </c>
      <c r="J443" s="16"/>
      <c r="K443" s="351" t="str">
        <f t="shared" si="66"/>
        <v/>
      </c>
      <c r="L443" s="350" t="str">
        <f t="shared" si="67"/>
        <v/>
      </c>
    </row>
    <row r="444" spans="1:12" hidden="1">
      <c r="A444" s="150"/>
      <c r="B444" s="16"/>
      <c r="C444" s="16"/>
      <c r="D444" s="448" cm="1">
        <f t="array" ref="D444">LOOKUP(1,1/(E444=DSSP!$E$2:$E$823),DSSP!$A$2:$A$823)</f>
        <v>0</v>
      </c>
      <c r="E444" s="115"/>
      <c r="F444" s="430" t="str">
        <f>IFERROR(VLOOKUP(E444,DSSP!$E$2:$F$761,2,0),"")</f>
        <v/>
      </c>
      <c r="G444" s="120" t="str">
        <f t="shared" si="64"/>
        <v/>
      </c>
      <c r="H444" s="16"/>
      <c r="I444" s="447" t="str">
        <f t="shared" si="65"/>
        <v/>
      </c>
      <c r="J444" s="16"/>
      <c r="K444" s="351" t="str">
        <f t="shared" si="66"/>
        <v/>
      </c>
      <c r="L444" s="350" t="str">
        <f t="shared" si="67"/>
        <v/>
      </c>
    </row>
    <row r="445" spans="1:12" hidden="1">
      <c r="A445" s="150"/>
      <c r="B445" s="16"/>
      <c r="C445" s="16"/>
      <c r="D445" s="448" cm="1">
        <f t="array" ref="D445">LOOKUP(1,1/(E445=DSSP!$E$2:$E$823),DSSP!$A$2:$A$823)</f>
        <v>0</v>
      </c>
      <c r="E445" s="115"/>
      <c r="F445" s="430" t="str">
        <f>IFERROR(VLOOKUP(E445,DSSP!$E$2:$F$761,2,0),"")</f>
        <v/>
      </c>
      <c r="G445" s="120" t="str">
        <f t="shared" si="64"/>
        <v/>
      </c>
      <c r="H445" s="16"/>
      <c r="I445" s="447" t="str">
        <f t="shared" si="65"/>
        <v/>
      </c>
      <c r="J445" s="16"/>
      <c r="K445" s="351" t="str">
        <f t="shared" si="66"/>
        <v/>
      </c>
      <c r="L445" s="350" t="str">
        <f t="shared" si="67"/>
        <v/>
      </c>
    </row>
    <row r="446" spans="1:12" hidden="1">
      <c r="A446" s="150"/>
      <c r="B446" s="16"/>
      <c r="C446" s="16"/>
      <c r="D446" s="448" cm="1">
        <f t="array" ref="D446">LOOKUP(1,1/(E446=DSSP!$E$2:$E$823),DSSP!$A$2:$A$823)</f>
        <v>0</v>
      </c>
      <c r="E446" s="115"/>
      <c r="F446" s="430" t="str">
        <f>IFERROR(VLOOKUP(E446,DSSP!$E$2:$F$761,2,0),"")</f>
        <v/>
      </c>
      <c r="G446" s="120" t="str">
        <f t="shared" si="64"/>
        <v/>
      </c>
      <c r="H446" s="16"/>
      <c r="I446" s="447" t="str">
        <f t="shared" si="65"/>
        <v/>
      </c>
      <c r="J446" s="16"/>
      <c r="K446" s="351" t="str">
        <f t="shared" si="66"/>
        <v/>
      </c>
      <c r="L446" s="350" t="str">
        <f t="shared" si="67"/>
        <v/>
      </c>
    </row>
    <row r="447" spans="1:12" hidden="1">
      <c r="A447" s="150"/>
      <c r="B447" s="16"/>
      <c r="C447" s="16"/>
      <c r="D447" s="448" cm="1">
        <f t="array" ref="D447">LOOKUP(1,1/(E447=DSSP!$E$2:$E$823),DSSP!$A$2:$A$823)</f>
        <v>0</v>
      </c>
      <c r="E447" s="115"/>
      <c r="F447" s="430" t="str">
        <f>IFERROR(VLOOKUP(E447,DSSP!$E$2:$F$761,2,0),"")</f>
        <v/>
      </c>
      <c r="G447" s="120" t="str">
        <f t="shared" si="64"/>
        <v/>
      </c>
      <c r="H447" s="16"/>
      <c r="I447" s="447" t="str">
        <f t="shared" si="65"/>
        <v/>
      </c>
      <c r="J447" s="16"/>
      <c r="K447" s="351" t="str">
        <f t="shared" si="66"/>
        <v/>
      </c>
      <c r="L447" s="350" t="str">
        <f t="shared" si="67"/>
        <v/>
      </c>
    </row>
    <row r="448" spans="1:12" hidden="1">
      <c r="A448" s="150"/>
      <c r="B448" s="16"/>
      <c r="C448" s="16"/>
      <c r="D448" s="448" cm="1">
        <f t="array" ref="D448">LOOKUP(1,1/(E448=DSSP!$E$2:$E$823),DSSP!$A$2:$A$823)</f>
        <v>0</v>
      </c>
      <c r="E448" s="115"/>
      <c r="F448" s="430" t="str">
        <f>IFERROR(VLOOKUP(E448,DSSP!$E$2:$F$761,2,0),"")</f>
        <v/>
      </c>
      <c r="G448" s="120" t="str">
        <f t="shared" si="64"/>
        <v/>
      </c>
      <c r="H448" s="16"/>
      <c r="I448" s="447" t="str">
        <f t="shared" si="65"/>
        <v/>
      </c>
      <c r="J448" s="16"/>
      <c r="K448" s="351" t="str">
        <f t="shared" si="66"/>
        <v/>
      </c>
      <c r="L448" s="350" t="str">
        <f t="shared" si="67"/>
        <v/>
      </c>
    </row>
    <row r="449" spans="1:12" hidden="1">
      <c r="A449" s="150"/>
      <c r="B449" s="16"/>
      <c r="C449" s="16"/>
      <c r="D449" s="448" cm="1">
        <f t="array" ref="D449">LOOKUP(1,1/(E449=DSSP!$E$2:$E$823),DSSP!$A$2:$A$823)</f>
        <v>0</v>
      </c>
      <c r="E449" s="115"/>
      <c r="F449" s="430" t="str">
        <f>IFERROR(VLOOKUP(E449,DSSP!$E$2:$F$761,2,0),"")</f>
        <v/>
      </c>
      <c r="G449" s="120" t="str">
        <f t="shared" si="64"/>
        <v/>
      </c>
      <c r="H449" s="16"/>
      <c r="I449" s="447" t="str">
        <f t="shared" si="65"/>
        <v/>
      </c>
      <c r="J449" s="16"/>
      <c r="K449" s="351" t="str">
        <f t="shared" si="66"/>
        <v/>
      </c>
      <c r="L449" s="350" t="str">
        <f t="shared" si="67"/>
        <v/>
      </c>
    </row>
    <row r="450" spans="1:12" hidden="1">
      <c r="A450" s="150"/>
      <c r="B450" s="16"/>
      <c r="C450" s="16"/>
      <c r="D450" s="448" cm="1">
        <f t="array" ref="D450">LOOKUP(1,1/(E450=DSSP!$E$2:$E$823),DSSP!$A$2:$A$823)</f>
        <v>0</v>
      </c>
      <c r="E450" s="115"/>
      <c r="F450" s="430" t="str">
        <f>IFERROR(VLOOKUP(E450,DSSP!$E$2:$F$761,2,0),"")</f>
        <v/>
      </c>
      <c r="G450" s="120" t="str">
        <f t="shared" si="64"/>
        <v/>
      </c>
      <c r="H450" s="16"/>
      <c r="I450" s="447" t="str">
        <f t="shared" si="65"/>
        <v/>
      </c>
      <c r="J450" s="16"/>
      <c r="K450" s="351" t="str">
        <f t="shared" si="66"/>
        <v/>
      </c>
      <c r="L450" s="350" t="str">
        <f t="shared" si="67"/>
        <v/>
      </c>
    </row>
    <row r="451" spans="1:12" hidden="1">
      <c r="A451" s="150"/>
      <c r="B451" s="16"/>
      <c r="C451" s="16"/>
      <c r="D451" s="448" cm="1">
        <f t="array" ref="D451">LOOKUP(1,1/(E451=DSSP!$E$2:$E$823),DSSP!$A$2:$A$823)</f>
        <v>0</v>
      </c>
      <c r="E451" s="115"/>
      <c r="F451" s="430" t="str">
        <f>IFERROR(VLOOKUP(E451,DSSP!$E$2:$F$761,2,0),"")</f>
        <v/>
      </c>
      <c r="G451" s="120" t="str">
        <f t="shared" si="64"/>
        <v/>
      </c>
      <c r="H451" s="16"/>
      <c r="I451" s="447" t="str">
        <f t="shared" si="65"/>
        <v/>
      </c>
      <c r="J451" s="16"/>
      <c r="K451" s="351" t="str">
        <f t="shared" si="66"/>
        <v/>
      </c>
      <c r="L451" s="350" t="str">
        <f t="shared" si="67"/>
        <v/>
      </c>
    </row>
    <row r="452" spans="1:12" hidden="1">
      <c r="A452" s="150"/>
      <c r="B452" s="16"/>
      <c r="C452" s="16"/>
      <c r="D452" s="448" cm="1">
        <f t="array" ref="D452">LOOKUP(1,1/(E452=DSSP!$E$2:$E$823),DSSP!$A$2:$A$823)</f>
        <v>0</v>
      </c>
      <c r="E452" s="115"/>
      <c r="F452" s="430" t="str">
        <f>IFERROR(VLOOKUP(E452,DSSP!$E$2:$F$761,2,0),"")</f>
        <v/>
      </c>
      <c r="G452" s="120" t="str">
        <f t="shared" si="64"/>
        <v/>
      </c>
      <c r="H452" s="16"/>
      <c r="I452" s="447" t="str">
        <f t="shared" si="65"/>
        <v/>
      </c>
      <c r="J452" s="16"/>
      <c r="K452" s="351" t="str">
        <f t="shared" si="66"/>
        <v/>
      </c>
      <c r="L452" s="350" t="str">
        <f t="shared" si="67"/>
        <v/>
      </c>
    </row>
    <row r="453" spans="1:12" hidden="1">
      <c r="A453" s="150"/>
      <c r="B453" s="16"/>
      <c r="C453" s="16"/>
      <c r="D453" s="448" cm="1">
        <f t="array" ref="D453">LOOKUP(1,1/(E453=DSSP!$E$2:$E$823),DSSP!$A$2:$A$823)</f>
        <v>0</v>
      </c>
      <c r="E453" s="115"/>
      <c r="F453" s="430" t="str">
        <f>IFERROR(VLOOKUP(E453,DSSP!$E$2:$F$761,2,0),"")</f>
        <v/>
      </c>
      <c r="G453" s="120" t="str">
        <f t="shared" si="64"/>
        <v/>
      </c>
      <c r="H453" s="16"/>
      <c r="I453" s="447" t="str">
        <f t="shared" si="65"/>
        <v/>
      </c>
      <c r="J453" s="16"/>
      <c r="K453" s="351" t="str">
        <f t="shared" si="66"/>
        <v/>
      </c>
      <c r="L453" s="350" t="str">
        <f t="shared" si="67"/>
        <v/>
      </c>
    </row>
    <row r="454" spans="1:12" hidden="1">
      <c r="A454" s="150"/>
      <c r="B454" s="16"/>
      <c r="C454" s="16"/>
      <c r="D454" s="448" cm="1">
        <f t="array" ref="D454">LOOKUP(1,1/(E454=DSSP!$E$2:$E$823),DSSP!$A$2:$A$823)</f>
        <v>0</v>
      </c>
      <c r="E454" s="115"/>
      <c r="F454" s="430" t="str">
        <f>IFERROR(VLOOKUP(E454,DSSP!$E$2:$F$761,2,0),"")</f>
        <v/>
      </c>
      <c r="G454" s="120" t="str">
        <f t="shared" si="64"/>
        <v/>
      </c>
      <c r="H454" s="16"/>
      <c r="I454" s="447" t="str">
        <f t="shared" si="65"/>
        <v/>
      </c>
      <c r="J454" s="16"/>
      <c r="K454" s="351" t="str">
        <f t="shared" si="66"/>
        <v/>
      </c>
      <c r="L454" s="350" t="str">
        <f t="shared" si="67"/>
        <v/>
      </c>
    </row>
    <row r="455" spans="1:12" hidden="1">
      <c r="A455" s="150"/>
      <c r="B455" s="16"/>
      <c r="C455" s="16"/>
      <c r="D455" s="448" cm="1">
        <f t="array" ref="D455">LOOKUP(1,1/(E455=DSSP!$E$2:$E$823),DSSP!$A$2:$A$823)</f>
        <v>0</v>
      </c>
      <c r="E455" s="115"/>
      <c r="F455" s="430" t="str">
        <f>IFERROR(VLOOKUP(E455,DSSP!$E$2:$F$761,2,0),"")</f>
        <v/>
      </c>
      <c r="G455" s="120" t="str">
        <f t="shared" si="64"/>
        <v/>
      </c>
      <c r="H455" s="16"/>
      <c r="I455" s="447" t="str">
        <f t="shared" si="65"/>
        <v/>
      </c>
      <c r="J455" s="16"/>
      <c r="K455" s="351" t="str">
        <f t="shared" si="66"/>
        <v/>
      </c>
      <c r="L455" s="350" t="str">
        <f t="shared" si="67"/>
        <v/>
      </c>
    </row>
    <row r="456" spans="1:12" hidden="1">
      <c r="A456" s="150"/>
      <c r="B456" s="16"/>
      <c r="C456" s="16"/>
      <c r="D456" s="448" cm="1">
        <f t="array" ref="D456">LOOKUP(1,1/(E456=DSSP!$E$2:$E$823),DSSP!$A$2:$A$823)</f>
        <v>0</v>
      </c>
      <c r="E456" s="115"/>
      <c r="F456" s="430" t="str">
        <f>IFERROR(VLOOKUP(E456,DSSP!$E$2:$F$761,2,0),"")</f>
        <v/>
      </c>
      <c r="G456" s="120" t="str">
        <f t="shared" si="64"/>
        <v/>
      </c>
      <c r="H456" s="16"/>
      <c r="I456" s="447" t="str">
        <f t="shared" si="65"/>
        <v/>
      </c>
      <c r="J456" s="16"/>
      <c r="K456" s="351" t="str">
        <f t="shared" si="66"/>
        <v/>
      </c>
      <c r="L456" s="350" t="str">
        <f t="shared" si="67"/>
        <v/>
      </c>
    </row>
    <row r="457" spans="1:12" hidden="1">
      <c r="A457" s="150"/>
      <c r="B457" s="16"/>
      <c r="C457" s="16"/>
      <c r="D457" s="448" cm="1">
        <f t="array" ref="D457">LOOKUP(1,1/(E457=DSSP!$E$2:$E$823),DSSP!$A$2:$A$823)</f>
        <v>0</v>
      </c>
      <c r="E457" s="115"/>
      <c r="F457" s="430" t="str">
        <f>IFERROR(VLOOKUP(E457,DSSP!$E$2:$F$761,2,0),"")</f>
        <v/>
      </c>
      <c r="G457" s="120" t="str">
        <f t="shared" si="64"/>
        <v/>
      </c>
      <c r="H457" s="16"/>
      <c r="I457" s="447" t="str">
        <f t="shared" si="65"/>
        <v/>
      </c>
      <c r="J457" s="16"/>
      <c r="K457" s="351" t="str">
        <f t="shared" si="66"/>
        <v/>
      </c>
      <c r="L457" s="350" t="str">
        <f t="shared" si="67"/>
        <v/>
      </c>
    </row>
    <row r="458" spans="1:12" hidden="1">
      <c r="A458" s="150"/>
      <c r="B458" s="16"/>
      <c r="C458" s="16"/>
      <c r="D458" s="448" cm="1">
        <f t="array" ref="D458">LOOKUP(1,1/(E458=DSSP!$E$2:$E$823),DSSP!$A$2:$A$823)</f>
        <v>0</v>
      </c>
      <c r="E458" s="115"/>
      <c r="F458" s="430" t="str">
        <f>IFERROR(VLOOKUP(E458,DSSP!$E$2:$F$761,2,0),"")</f>
        <v/>
      </c>
      <c r="G458" s="120" t="str">
        <f t="shared" si="64"/>
        <v/>
      </c>
      <c r="H458" s="16"/>
      <c r="I458" s="447" t="str">
        <f t="shared" si="65"/>
        <v/>
      </c>
      <c r="J458" s="16"/>
      <c r="K458" s="351" t="str">
        <f t="shared" si="66"/>
        <v/>
      </c>
      <c r="L458" s="350" t="str">
        <f t="shared" si="67"/>
        <v/>
      </c>
    </row>
    <row r="459" spans="1:12" hidden="1">
      <c r="A459" s="150"/>
      <c r="B459" s="16"/>
      <c r="C459" s="16"/>
      <c r="D459" s="448" cm="1">
        <f t="array" ref="D459">LOOKUP(1,1/(E459=DSSP!$E$2:$E$823),DSSP!$A$2:$A$823)</f>
        <v>0</v>
      </c>
      <c r="E459" s="115"/>
      <c r="F459" s="430" t="str">
        <f>IFERROR(VLOOKUP(E459,DSSP!$E$2:$F$761,2,0),"")</f>
        <v/>
      </c>
      <c r="G459" s="120" t="str">
        <f t="shared" si="64"/>
        <v/>
      </c>
      <c r="H459" s="16"/>
      <c r="I459" s="447" t="str">
        <f t="shared" si="65"/>
        <v/>
      </c>
      <c r="J459" s="16"/>
      <c r="K459" s="351" t="str">
        <f t="shared" si="66"/>
        <v/>
      </c>
      <c r="L459" s="350" t="str">
        <f t="shared" si="67"/>
        <v/>
      </c>
    </row>
    <row r="460" spans="1:12" hidden="1">
      <c r="A460" s="150"/>
      <c r="B460" s="16"/>
      <c r="C460" s="16"/>
      <c r="D460" s="448" cm="1">
        <f t="array" ref="D460">LOOKUP(1,1/(E460=DSSP!$E$2:$E$823),DSSP!$A$2:$A$823)</f>
        <v>0</v>
      </c>
      <c r="E460" s="115"/>
      <c r="F460" s="430" t="str">
        <f>IFERROR(VLOOKUP(E460,DSSP!$E$2:$F$761,2,0),"")</f>
        <v/>
      </c>
      <c r="G460" s="120" t="str">
        <f t="shared" si="64"/>
        <v/>
      </c>
      <c r="H460" s="16"/>
      <c r="I460" s="447" t="str">
        <f t="shared" si="65"/>
        <v/>
      </c>
      <c r="J460" s="16"/>
      <c r="K460" s="351" t="str">
        <f t="shared" si="66"/>
        <v/>
      </c>
      <c r="L460" s="350" t="str">
        <f t="shared" si="67"/>
        <v/>
      </c>
    </row>
    <row r="461" spans="1:12" hidden="1">
      <c r="A461" s="150"/>
      <c r="B461" s="16"/>
      <c r="C461" s="16"/>
      <c r="D461" s="448" cm="1">
        <f t="array" ref="D461">LOOKUP(1,1/(E461=DSSP!$E$2:$E$823),DSSP!$A$2:$A$823)</f>
        <v>0</v>
      </c>
      <c r="E461" s="115"/>
      <c r="F461" s="430" t="str">
        <f>IFERROR(VLOOKUP(E461,DSSP!$E$2:$F$761,2,0),"")</f>
        <v/>
      </c>
      <c r="G461" s="120" t="str">
        <f t="shared" si="64"/>
        <v/>
      </c>
      <c r="H461" s="16"/>
      <c r="I461" s="447" t="str">
        <f t="shared" si="65"/>
        <v/>
      </c>
      <c r="J461" s="16"/>
      <c r="K461" s="351" t="str">
        <f t="shared" si="66"/>
        <v/>
      </c>
      <c r="L461" s="350" t="str">
        <f t="shared" si="67"/>
        <v/>
      </c>
    </row>
    <row r="462" spans="1:12" hidden="1">
      <c r="A462" s="150"/>
      <c r="B462" s="16"/>
      <c r="C462" s="16"/>
      <c r="D462" s="448" cm="1">
        <f t="array" ref="D462">LOOKUP(1,1/(E462=DSSP!$E$2:$E$823),DSSP!$A$2:$A$823)</f>
        <v>0</v>
      </c>
      <c r="E462" s="115"/>
      <c r="F462" s="430" t="str">
        <f>IFERROR(VLOOKUP(E462,DSSP!$E$2:$F$761,2,0),"")</f>
        <v/>
      </c>
      <c r="G462" s="120" t="str">
        <f t="shared" si="64"/>
        <v/>
      </c>
      <c r="H462" s="16"/>
      <c r="I462" s="447" t="str">
        <f t="shared" si="65"/>
        <v/>
      </c>
      <c r="J462" s="16"/>
      <c r="K462" s="351" t="str">
        <f t="shared" si="66"/>
        <v/>
      </c>
      <c r="L462" s="350" t="str">
        <f t="shared" si="67"/>
        <v/>
      </c>
    </row>
    <row r="463" spans="1:12" hidden="1">
      <c r="A463" s="150"/>
      <c r="B463" s="16"/>
      <c r="C463" s="16"/>
      <c r="D463" s="448" cm="1">
        <f t="array" ref="D463">LOOKUP(1,1/(E463=DSSP!$E$2:$E$823),DSSP!$A$2:$A$823)</f>
        <v>0</v>
      </c>
      <c r="E463" s="115"/>
      <c r="F463" s="430" t="str">
        <f>IFERROR(VLOOKUP(E463,DSSP!$E$2:$F$761,2,0),"")</f>
        <v/>
      </c>
      <c r="G463" s="120" t="str">
        <f t="shared" si="64"/>
        <v/>
      </c>
      <c r="H463" s="16"/>
      <c r="I463" s="447" t="str">
        <f t="shared" si="65"/>
        <v/>
      </c>
      <c r="J463" s="16"/>
      <c r="K463" s="351" t="str">
        <f t="shared" si="66"/>
        <v/>
      </c>
      <c r="L463" s="350" t="str">
        <f t="shared" si="67"/>
        <v/>
      </c>
    </row>
    <row r="464" spans="1:12" hidden="1">
      <c r="A464" s="150"/>
      <c r="B464" s="16"/>
      <c r="C464" s="16"/>
      <c r="D464" s="448" cm="1">
        <f t="array" ref="D464">LOOKUP(1,1/(E464=DSSP!$E$2:$E$823),DSSP!$A$2:$A$823)</f>
        <v>0</v>
      </c>
      <c r="E464" s="115"/>
      <c r="F464" s="430" t="str">
        <f>IFERROR(VLOOKUP(E464,DSSP!$E$2:$F$761,2,0),"")</f>
        <v/>
      </c>
      <c r="G464" s="120" t="str">
        <f t="shared" si="64"/>
        <v/>
      </c>
      <c r="H464" s="16"/>
      <c r="I464" s="447" t="str">
        <f t="shared" si="65"/>
        <v/>
      </c>
      <c r="J464" s="16"/>
      <c r="K464" s="351" t="str">
        <f t="shared" si="66"/>
        <v/>
      </c>
      <c r="L464" s="350" t="str">
        <f t="shared" si="67"/>
        <v/>
      </c>
    </row>
    <row r="465" spans="1:12" hidden="1">
      <c r="A465" s="150"/>
      <c r="B465" s="16"/>
      <c r="C465" s="16"/>
      <c r="D465" s="448" cm="1">
        <f t="array" ref="D465">LOOKUP(1,1/(E465=DSSP!$E$2:$E$823),DSSP!$A$2:$A$823)</f>
        <v>0</v>
      </c>
      <c r="E465" s="115"/>
      <c r="F465" s="430" t="str">
        <f>IFERROR(VLOOKUP(E465,DSSP!$E$2:$F$761,2,0),"")</f>
        <v/>
      </c>
      <c r="G465" s="120" t="str">
        <f t="shared" si="64"/>
        <v/>
      </c>
      <c r="H465" s="16"/>
      <c r="I465" s="447" t="str">
        <f t="shared" si="65"/>
        <v/>
      </c>
      <c r="J465" s="16"/>
      <c r="K465" s="351" t="str">
        <f t="shared" si="66"/>
        <v/>
      </c>
      <c r="L465" s="350" t="str">
        <f t="shared" si="67"/>
        <v/>
      </c>
    </row>
    <row r="466" spans="1:12" hidden="1">
      <c r="A466" s="150"/>
      <c r="B466" s="16"/>
      <c r="C466" s="16"/>
      <c r="D466" s="448" cm="1">
        <f t="array" ref="D466">LOOKUP(1,1/(E466=DSSP!$E$2:$E$823),DSSP!$A$2:$A$823)</f>
        <v>0</v>
      </c>
      <c r="E466" s="115"/>
      <c r="F466" s="430" t="str">
        <f>IFERROR(VLOOKUP(E466,DSSP!$E$2:$F$761,2,0),"")</f>
        <v/>
      </c>
      <c r="G466" s="120" t="str">
        <f t="shared" si="64"/>
        <v/>
      </c>
      <c r="H466" s="16"/>
      <c r="I466" s="447" t="str">
        <f t="shared" si="65"/>
        <v/>
      </c>
      <c r="J466" s="16"/>
      <c r="K466" s="351" t="str">
        <f t="shared" si="66"/>
        <v/>
      </c>
      <c r="L466" s="350" t="str">
        <f t="shared" si="67"/>
        <v/>
      </c>
    </row>
    <row r="467" spans="1:12" hidden="1">
      <c r="A467" s="150"/>
      <c r="B467" s="16"/>
      <c r="C467" s="16"/>
      <c r="D467" s="448" cm="1">
        <f t="array" ref="D467">LOOKUP(1,1/(E467=DSSP!$E$2:$E$823),DSSP!$A$2:$A$823)</f>
        <v>0</v>
      </c>
      <c r="E467" s="115"/>
      <c r="F467" s="430" t="str">
        <f>IFERROR(VLOOKUP(E467,DSSP!$E$2:$F$761,2,0),"")</f>
        <v/>
      </c>
      <c r="G467" s="120" t="str">
        <f t="shared" si="64"/>
        <v/>
      </c>
      <c r="H467" s="16"/>
      <c r="I467" s="447" t="str">
        <f t="shared" si="65"/>
        <v/>
      </c>
      <c r="J467" s="16"/>
      <c r="K467" s="351" t="str">
        <f t="shared" si="66"/>
        <v/>
      </c>
      <c r="L467" s="350" t="str">
        <f t="shared" si="67"/>
        <v/>
      </c>
    </row>
    <row r="468" spans="1:12" hidden="1">
      <c r="A468" s="150"/>
      <c r="B468" s="16"/>
      <c r="C468" s="16"/>
      <c r="D468" s="448" cm="1">
        <f t="array" ref="D468">LOOKUP(1,1/(E468=DSSP!$E$2:$E$823),DSSP!$A$2:$A$823)</f>
        <v>0</v>
      </c>
      <c r="E468" s="115"/>
      <c r="F468" s="430" t="str">
        <f>IFERROR(VLOOKUP(E468,DSSP!$E$2:$F$761,2,0),"")</f>
        <v/>
      </c>
      <c r="G468" s="120" t="str">
        <f t="shared" si="64"/>
        <v/>
      </c>
      <c r="H468" s="16"/>
      <c r="I468" s="447" t="str">
        <f t="shared" si="65"/>
        <v/>
      </c>
      <c r="J468" s="16"/>
      <c r="K468" s="351" t="str">
        <f t="shared" si="66"/>
        <v/>
      </c>
      <c r="L468" s="350" t="str">
        <f t="shared" si="67"/>
        <v/>
      </c>
    </row>
    <row r="469" spans="1:12" hidden="1">
      <c r="A469" s="150"/>
      <c r="B469" s="16"/>
      <c r="C469" s="16"/>
      <c r="D469" s="448" cm="1">
        <f t="array" ref="D469">LOOKUP(1,1/(E469=DSSP!$E$2:$E$823),DSSP!$A$2:$A$823)</f>
        <v>0</v>
      </c>
      <c r="E469" s="115"/>
      <c r="F469" s="430" t="str">
        <f>IFERROR(VLOOKUP(E469,DSSP!$E$2:$F$761,2,0),"")</f>
        <v/>
      </c>
      <c r="G469" s="120" t="str">
        <f t="shared" si="64"/>
        <v/>
      </c>
      <c r="H469" s="16"/>
      <c r="I469" s="447" t="str">
        <f t="shared" si="65"/>
        <v/>
      </c>
      <c r="J469" s="16"/>
      <c r="K469" s="351" t="str">
        <f t="shared" si="66"/>
        <v/>
      </c>
      <c r="L469" s="350" t="str">
        <f t="shared" si="67"/>
        <v/>
      </c>
    </row>
    <row r="470" spans="1:12" hidden="1">
      <c r="A470" s="150"/>
      <c r="B470" s="16"/>
      <c r="C470" s="16"/>
      <c r="D470" s="448" cm="1">
        <f t="array" ref="D470">LOOKUP(1,1/(E470=DSSP!$E$2:$E$823),DSSP!$A$2:$A$823)</f>
        <v>0</v>
      </c>
      <c r="E470" s="115"/>
      <c r="F470" s="430" t="str">
        <f>IFERROR(VLOOKUP(E470,DSSP!$E$2:$F$761,2,0),"")</f>
        <v/>
      </c>
      <c r="G470" s="120" t="str">
        <f t="shared" si="64"/>
        <v/>
      </c>
      <c r="H470" s="16"/>
      <c r="I470" s="447" t="str">
        <f t="shared" si="65"/>
        <v/>
      </c>
      <c r="J470" s="16"/>
      <c r="K470" s="351" t="str">
        <f t="shared" si="66"/>
        <v/>
      </c>
      <c r="L470" s="350" t="str">
        <f t="shared" si="67"/>
        <v/>
      </c>
    </row>
    <row r="471" spans="1:12" hidden="1">
      <c r="A471" s="150"/>
      <c r="B471" s="16"/>
      <c r="C471" s="16"/>
      <c r="D471" s="448" cm="1">
        <f t="array" ref="D471">LOOKUP(1,1/(E471=DSSP!$E$2:$E$823),DSSP!$A$2:$A$823)</f>
        <v>0</v>
      </c>
      <c r="E471" s="115"/>
      <c r="F471" s="430" t="str">
        <f>IFERROR(VLOOKUP(E471,DSSP!$E$2:$F$761,2,0),"")</f>
        <v/>
      </c>
      <c r="G471" s="120" t="str">
        <f t="shared" si="64"/>
        <v/>
      </c>
      <c r="H471" s="16"/>
      <c r="I471" s="447" t="str">
        <f t="shared" si="65"/>
        <v/>
      </c>
      <c r="J471" s="16"/>
      <c r="K471" s="351" t="str">
        <f t="shared" si="66"/>
        <v/>
      </c>
      <c r="L471" s="350" t="str">
        <f t="shared" si="67"/>
        <v/>
      </c>
    </row>
    <row r="472" spans="1:12" hidden="1">
      <c r="A472" s="150"/>
      <c r="B472" s="16"/>
      <c r="C472" s="16"/>
      <c r="D472" s="448" cm="1">
        <f t="array" ref="D472">LOOKUP(1,1/(E472=DSSP!$E$2:$E$823),DSSP!$A$2:$A$823)</f>
        <v>0</v>
      </c>
      <c r="E472" s="115"/>
      <c r="F472" s="430" t="str">
        <f>IFERROR(VLOOKUP(E472,DSSP!$E$2:$F$761,2,0),"")</f>
        <v/>
      </c>
      <c r="G472" s="120" t="str">
        <f t="shared" si="64"/>
        <v/>
      </c>
      <c r="H472" s="16"/>
      <c r="I472" s="447" t="str">
        <f t="shared" si="65"/>
        <v/>
      </c>
      <c r="J472" s="16"/>
      <c r="K472" s="351" t="str">
        <f t="shared" si="66"/>
        <v/>
      </c>
      <c r="L472" s="350" t="str">
        <f t="shared" si="67"/>
        <v/>
      </c>
    </row>
    <row r="473" spans="1:12" hidden="1">
      <c r="A473" s="150"/>
      <c r="B473" s="16"/>
      <c r="C473" s="16"/>
      <c r="D473" s="448" cm="1">
        <f t="array" ref="D473">LOOKUP(1,1/(E473=DSSP!$E$2:$E$823),DSSP!$A$2:$A$823)</f>
        <v>0</v>
      </c>
      <c r="E473" s="115"/>
      <c r="F473" s="430" t="str">
        <f>IFERROR(VLOOKUP(E473,DSSP!$E$2:$F$761,2,0),"")</f>
        <v/>
      </c>
      <c r="G473" s="120" t="str">
        <f t="shared" si="64"/>
        <v/>
      </c>
      <c r="H473" s="16"/>
      <c r="I473" s="447" t="str">
        <f t="shared" si="65"/>
        <v/>
      </c>
      <c r="J473" s="16"/>
      <c r="K473" s="351" t="str">
        <f t="shared" si="66"/>
        <v/>
      </c>
      <c r="L473" s="350" t="str">
        <f t="shared" si="67"/>
        <v/>
      </c>
    </row>
    <row r="474" spans="1:12" hidden="1">
      <c r="A474" s="150"/>
      <c r="B474" s="16"/>
      <c r="C474" s="16"/>
      <c r="D474" s="448" cm="1">
        <f t="array" ref="D474">LOOKUP(1,1/(E474=DSSP!$E$2:$E$823),DSSP!$A$2:$A$823)</f>
        <v>0</v>
      </c>
      <c r="E474" s="115"/>
      <c r="F474" s="430" t="str">
        <f>IFERROR(VLOOKUP(E474,DSSP!$E$2:$F$761,2,0),"")</f>
        <v/>
      </c>
      <c r="G474" s="120" t="str">
        <f t="shared" si="64"/>
        <v/>
      </c>
      <c r="H474" s="16"/>
      <c r="I474" s="447" t="str">
        <f t="shared" si="65"/>
        <v/>
      </c>
      <c r="J474" s="16"/>
      <c r="K474" s="351" t="str">
        <f t="shared" si="66"/>
        <v/>
      </c>
      <c r="L474" s="350" t="str">
        <f t="shared" si="67"/>
        <v/>
      </c>
    </row>
    <row r="475" spans="1:12" hidden="1">
      <c r="A475" s="150"/>
      <c r="B475" s="16"/>
      <c r="C475" s="16"/>
      <c r="D475" s="448" cm="1">
        <f t="array" ref="D475">LOOKUP(1,1/(E475=DSSP!$E$2:$E$823),DSSP!$A$2:$A$823)</f>
        <v>0</v>
      </c>
      <c r="E475" s="115"/>
      <c r="F475" s="430" t="str">
        <f>IFERROR(VLOOKUP(E475,DSSP!$E$2:$F$761,2,0),"")</f>
        <v/>
      </c>
      <c r="G475" s="120" t="str">
        <f t="shared" si="64"/>
        <v/>
      </c>
      <c r="H475" s="16"/>
      <c r="I475" s="447" t="str">
        <f t="shared" si="65"/>
        <v/>
      </c>
      <c r="J475" s="16"/>
      <c r="K475" s="351" t="str">
        <f t="shared" si="66"/>
        <v/>
      </c>
      <c r="L475" s="350" t="str">
        <f t="shared" si="67"/>
        <v/>
      </c>
    </row>
    <row r="476" spans="1:12" hidden="1">
      <c r="A476" s="150"/>
      <c r="B476" s="16"/>
      <c r="C476" s="16"/>
      <c r="D476" s="448" cm="1">
        <f t="array" ref="D476">LOOKUP(1,1/(E476=DSSP!$E$2:$E$823),DSSP!$A$2:$A$823)</f>
        <v>0</v>
      </c>
      <c r="E476" s="115"/>
      <c r="F476" s="430" t="str">
        <f>IFERROR(VLOOKUP(E476,DSSP!$E$2:$F$761,2,0),"")</f>
        <v/>
      </c>
      <c r="G476" s="120" t="str">
        <f t="shared" si="64"/>
        <v/>
      </c>
      <c r="H476" s="16"/>
      <c r="I476" s="447" t="str">
        <f t="shared" si="65"/>
        <v/>
      </c>
      <c r="J476" s="16"/>
      <c r="K476" s="351" t="str">
        <f t="shared" si="66"/>
        <v/>
      </c>
      <c r="L476" s="350" t="str">
        <f t="shared" si="67"/>
        <v/>
      </c>
    </row>
    <row r="477" spans="1:12" hidden="1">
      <c r="A477" s="150"/>
      <c r="B477" s="16"/>
      <c r="C477" s="16"/>
      <c r="D477" s="448" cm="1">
        <f t="array" ref="D477">LOOKUP(1,1/(E477=DSSP!$E$2:$E$823),DSSP!$A$2:$A$823)</f>
        <v>0</v>
      </c>
      <c r="E477" s="115"/>
      <c r="F477" s="430" t="str">
        <f>IFERROR(VLOOKUP(E477,DSSP!$E$2:$F$761,2,0),"")</f>
        <v/>
      </c>
      <c r="G477" s="120" t="str">
        <f t="shared" si="64"/>
        <v/>
      </c>
      <c r="H477" s="16"/>
      <c r="I477" s="447" t="str">
        <f t="shared" si="65"/>
        <v/>
      </c>
      <c r="J477" s="16"/>
      <c r="K477" s="351" t="str">
        <f t="shared" si="66"/>
        <v/>
      </c>
      <c r="L477" s="350" t="str">
        <f t="shared" si="67"/>
        <v/>
      </c>
    </row>
    <row r="478" spans="1:12" hidden="1">
      <c r="A478" s="150"/>
      <c r="B478" s="16"/>
      <c r="C478" s="16"/>
      <c r="D478" s="448" cm="1">
        <f t="array" ref="D478">LOOKUP(1,1/(E478=DSSP!$E$2:$E$823),DSSP!$A$2:$A$823)</f>
        <v>0</v>
      </c>
      <c r="E478" s="115"/>
      <c r="F478" s="430" t="str">
        <f>IFERROR(VLOOKUP(E478,DSSP!$E$2:$F$761,2,0),"")</f>
        <v/>
      </c>
      <c r="G478" s="120" t="str">
        <f t="shared" si="64"/>
        <v/>
      </c>
      <c r="H478" s="16"/>
      <c r="I478" s="447" t="str">
        <f t="shared" si="65"/>
        <v/>
      </c>
      <c r="J478" s="16"/>
      <c r="K478" s="351" t="str">
        <f t="shared" si="66"/>
        <v/>
      </c>
      <c r="L478" s="350" t="str">
        <f t="shared" si="67"/>
        <v/>
      </c>
    </row>
    <row r="479" spans="1:12" hidden="1">
      <c r="A479" s="150"/>
      <c r="B479" s="16"/>
      <c r="C479" s="16"/>
      <c r="D479" s="448" cm="1">
        <f t="array" ref="D479">LOOKUP(1,1/(E479=DSSP!$E$2:$E$823),DSSP!$A$2:$A$823)</f>
        <v>0</v>
      </c>
      <c r="E479" s="115"/>
      <c r="F479" s="430" t="str">
        <f>IFERROR(VLOOKUP(E479,DSSP!$E$2:$F$761,2,0),"")</f>
        <v/>
      </c>
      <c r="G479" s="120" t="str">
        <f t="shared" si="64"/>
        <v/>
      </c>
      <c r="H479" s="16"/>
      <c r="I479" s="447" t="str">
        <f t="shared" si="65"/>
        <v/>
      </c>
      <c r="J479" s="16"/>
      <c r="K479" s="351" t="str">
        <f t="shared" si="66"/>
        <v/>
      </c>
      <c r="L479" s="350" t="str">
        <f t="shared" si="67"/>
        <v/>
      </c>
    </row>
    <row r="480" spans="1:12" hidden="1">
      <c r="A480" s="150"/>
      <c r="B480" s="16"/>
      <c r="C480" s="16"/>
      <c r="D480" s="448" cm="1">
        <f t="array" ref="D480">LOOKUP(1,1/(E480=DSSP!$E$2:$E$823),DSSP!$A$2:$A$823)</f>
        <v>0</v>
      </c>
      <c r="E480" s="115"/>
      <c r="F480" s="430" t="str">
        <f>IFERROR(VLOOKUP(E480,DSSP!$E$2:$F$761,2,0),"")</f>
        <v/>
      </c>
      <c r="G480" s="120" t="str">
        <f t="shared" si="64"/>
        <v/>
      </c>
      <c r="H480" s="16"/>
      <c r="I480" s="447" t="str">
        <f t="shared" si="65"/>
        <v/>
      </c>
      <c r="J480" s="16"/>
      <c r="K480" s="351" t="str">
        <f t="shared" si="66"/>
        <v/>
      </c>
      <c r="L480" s="350" t="str">
        <f t="shared" si="67"/>
        <v/>
      </c>
    </row>
    <row r="481" spans="1:12" hidden="1">
      <c r="A481" s="150"/>
      <c r="B481" s="16"/>
      <c r="C481" s="16"/>
      <c r="D481" s="448" cm="1">
        <f t="array" ref="D481">LOOKUP(1,1/(E481=DSSP!$E$2:$E$823),DSSP!$A$2:$A$823)</f>
        <v>0</v>
      </c>
      <c r="E481" s="115"/>
      <c r="F481" s="430" t="str">
        <f>IFERROR(VLOOKUP(E481,DSSP!$E$2:$F$761,2,0),"")</f>
        <v/>
      </c>
      <c r="G481" s="120" t="str">
        <f t="shared" si="64"/>
        <v/>
      </c>
      <c r="H481" s="16"/>
      <c r="I481" s="447" t="str">
        <f t="shared" si="65"/>
        <v/>
      </c>
      <c r="J481" s="16"/>
      <c r="K481" s="351" t="str">
        <f t="shared" si="66"/>
        <v/>
      </c>
      <c r="L481" s="350" t="str">
        <f t="shared" si="67"/>
        <v/>
      </c>
    </row>
    <row r="482" spans="1:12" hidden="1">
      <c r="A482" s="150"/>
      <c r="B482" s="16"/>
      <c r="C482" s="16"/>
      <c r="D482" s="448" cm="1">
        <f t="array" ref="D482">LOOKUP(1,1/(E482=DSSP!$E$2:$E$823),DSSP!$A$2:$A$823)</f>
        <v>0</v>
      </c>
      <c r="E482" s="115"/>
      <c r="F482" s="430" t="str">
        <f>IFERROR(VLOOKUP(E482,DSSP!$E$2:$F$761,2,0),"")</f>
        <v/>
      </c>
      <c r="G482" s="120" t="str">
        <f t="shared" si="64"/>
        <v/>
      </c>
      <c r="H482" s="16"/>
      <c r="I482" s="447" t="str">
        <f t="shared" si="65"/>
        <v/>
      </c>
      <c r="J482" s="16"/>
      <c r="K482" s="351" t="str">
        <f t="shared" si="66"/>
        <v/>
      </c>
      <c r="L482" s="350" t="str">
        <f t="shared" si="67"/>
        <v/>
      </c>
    </row>
    <row r="483" spans="1:12" hidden="1">
      <c r="A483" s="150"/>
      <c r="B483" s="16"/>
      <c r="C483" s="16"/>
      <c r="D483" s="448" cm="1">
        <f t="array" ref="D483">LOOKUP(1,1/(E483=DSSP!$E$2:$E$823),DSSP!$A$2:$A$823)</f>
        <v>0</v>
      </c>
      <c r="E483" s="115"/>
      <c r="F483" s="430" t="str">
        <f>IFERROR(VLOOKUP(E483,DSSP!$E$2:$F$761,2,0),"")</f>
        <v/>
      </c>
      <c r="G483" s="120" t="str">
        <f t="shared" si="64"/>
        <v/>
      </c>
      <c r="H483" s="16"/>
      <c r="I483" s="447" t="str">
        <f t="shared" si="65"/>
        <v/>
      </c>
      <c r="J483" s="16"/>
      <c r="K483" s="351" t="str">
        <f t="shared" si="66"/>
        <v/>
      </c>
      <c r="L483" s="350" t="str">
        <f t="shared" si="67"/>
        <v/>
      </c>
    </row>
    <row r="484" spans="1:12" hidden="1">
      <c r="A484" s="150"/>
      <c r="B484" s="16"/>
      <c r="C484" s="16"/>
      <c r="D484" s="448" cm="1">
        <f t="array" ref="D484">LOOKUP(1,1/(E484=DSSP!$E$2:$E$823),DSSP!$A$2:$A$823)</f>
        <v>0</v>
      </c>
      <c r="E484" s="115"/>
      <c r="F484" s="430" t="str">
        <f>IFERROR(VLOOKUP(E484,DSSP!$E$2:$F$761,2,0),"")</f>
        <v/>
      </c>
      <c r="G484" s="120" t="str">
        <f t="shared" si="64"/>
        <v/>
      </c>
      <c r="H484" s="16"/>
      <c r="I484" s="447" t="str">
        <f t="shared" si="65"/>
        <v/>
      </c>
      <c r="J484" s="16"/>
      <c r="K484" s="351" t="str">
        <f t="shared" si="66"/>
        <v/>
      </c>
      <c r="L484" s="350" t="str">
        <f t="shared" si="67"/>
        <v/>
      </c>
    </row>
    <row r="485" spans="1:12" hidden="1">
      <c r="A485" s="150"/>
      <c r="B485" s="16"/>
      <c r="C485" s="16"/>
      <c r="D485" s="448" cm="1">
        <f t="array" ref="D485">LOOKUP(1,1/(E485=DSSP!$E$2:$E$823),DSSP!$A$2:$A$823)</f>
        <v>0</v>
      </c>
      <c r="E485" s="115"/>
      <c r="F485" s="430" t="str">
        <f>IFERROR(VLOOKUP(E485,DSSP!$E$2:$F$761,2,0),"")</f>
        <v/>
      </c>
      <c r="G485" s="120" t="str">
        <f t="shared" si="64"/>
        <v/>
      </c>
      <c r="H485" s="16"/>
      <c r="I485" s="447" t="str">
        <f t="shared" si="65"/>
        <v/>
      </c>
      <c r="J485" s="16"/>
      <c r="K485" s="351" t="str">
        <f t="shared" si="66"/>
        <v/>
      </c>
      <c r="L485" s="350" t="str">
        <f t="shared" si="67"/>
        <v/>
      </c>
    </row>
    <row r="486" spans="1:12" hidden="1">
      <c r="A486" s="150"/>
      <c r="B486" s="16"/>
      <c r="C486" s="16"/>
      <c r="D486" s="448" cm="1">
        <f t="array" ref="D486">LOOKUP(1,1/(E486=DSSP!$E$2:$E$823),DSSP!$A$2:$A$823)</f>
        <v>0</v>
      </c>
      <c r="E486" s="115"/>
      <c r="F486" s="430" t="str">
        <f>IFERROR(VLOOKUP(E486,DSSP!$E$2:$F$761,2,0),"")</f>
        <v/>
      </c>
      <c r="G486" s="120" t="str">
        <f t="shared" si="64"/>
        <v/>
      </c>
      <c r="H486" s="16"/>
      <c r="I486" s="447" t="str">
        <f t="shared" si="65"/>
        <v/>
      </c>
      <c r="J486" s="16"/>
      <c r="K486" s="351" t="str">
        <f t="shared" si="66"/>
        <v/>
      </c>
      <c r="L486" s="350" t="str">
        <f t="shared" si="67"/>
        <v/>
      </c>
    </row>
    <row r="487" spans="1:12" hidden="1">
      <c r="A487" s="150"/>
      <c r="B487" s="16"/>
      <c r="C487" s="16"/>
      <c r="D487" s="448" cm="1">
        <f t="array" ref="D487">LOOKUP(1,1/(E487=DSSP!$E$2:$E$823),DSSP!$A$2:$A$823)</f>
        <v>0</v>
      </c>
      <c r="E487" s="115"/>
      <c r="F487" s="430" t="str">
        <f>IFERROR(VLOOKUP(E487,DSSP!$E$2:$F$761,2,0),"")</f>
        <v/>
      </c>
      <c r="G487" s="120" t="str">
        <f t="shared" si="64"/>
        <v/>
      </c>
      <c r="H487" s="16"/>
      <c r="I487" s="447" t="str">
        <f t="shared" si="65"/>
        <v/>
      </c>
      <c r="J487" s="16"/>
      <c r="K487" s="351" t="str">
        <f t="shared" si="66"/>
        <v/>
      </c>
      <c r="L487" s="350" t="str">
        <f t="shared" si="67"/>
        <v/>
      </c>
    </row>
    <row r="488" spans="1:12" hidden="1">
      <c r="A488" s="150"/>
      <c r="B488" s="16"/>
      <c r="C488" s="16"/>
      <c r="D488" s="448" cm="1">
        <f t="array" ref="D488">LOOKUP(1,1/(E488=DSSP!$E$2:$E$823),DSSP!$A$2:$A$823)</f>
        <v>0</v>
      </c>
      <c r="E488" s="115"/>
      <c r="F488" s="430" t="str">
        <f>IFERROR(VLOOKUP(E488,DSSP!$E$2:$F$761,2,0),"")</f>
        <v/>
      </c>
      <c r="G488" s="120" t="str">
        <f t="shared" si="64"/>
        <v/>
      </c>
      <c r="H488" s="16"/>
      <c r="I488" s="447" t="str">
        <f t="shared" si="65"/>
        <v/>
      </c>
      <c r="J488" s="16"/>
      <c r="K488" s="351" t="str">
        <f t="shared" si="66"/>
        <v/>
      </c>
      <c r="L488" s="350" t="str">
        <f t="shared" si="67"/>
        <v/>
      </c>
    </row>
    <row r="489" spans="1:12" hidden="1">
      <c r="A489" s="150"/>
      <c r="B489" s="16"/>
      <c r="C489" s="16"/>
      <c r="D489" s="448" cm="1">
        <f t="array" ref="D489">LOOKUP(1,1/(E489=DSSP!$E$2:$E$823),DSSP!$A$2:$A$823)</f>
        <v>0</v>
      </c>
      <c r="E489" s="115"/>
      <c r="F489" s="430" t="str">
        <f>IFERROR(VLOOKUP(E489,DSSP!$E$2:$F$761,2,0),"")</f>
        <v/>
      </c>
      <c r="G489" s="120" t="str">
        <f t="shared" si="64"/>
        <v/>
      </c>
      <c r="H489" s="16"/>
      <c r="I489" s="447" t="str">
        <f t="shared" si="65"/>
        <v/>
      </c>
      <c r="J489" s="16"/>
      <c r="K489" s="351" t="str">
        <f t="shared" si="66"/>
        <v/>
      </c>
      <c r="L489" s="350" t="str">
        <f t="shared" si="67"/>
        <v/>
      </c>
    </row>
    <row r="490" spans="1:12" hidden="1">
      <c r="A490" s="150"/>
      <c r="B490" s="16"/>
      <c r="C490" s="16"/>
      <c r="D490" s="448" cm="1">
        <f t="array" ref="D490">LOOKUP(1,1/(E490=DSSP!$E$2:$E$823),DSSP!$A$2:$A$823)</f>
        <v>0</v>
      </c>
      <c r="E490" s="115"/>
      <c r="F490" s="430" t="str">
        <f>IFERROR(VLOOKUP(E490,DSSP!$E$2:$F$761,2,0),"")</f>
        <v/>
      </c>
      <c r="G490" s="120" t="str">
        <f t="shared" si="64"/>
        <v/>
      </c>
      <c r="H490" s="16"/>
      <c r="I490" s="447" t="str">
        <f t="shared" si="65"/>
        <v/>
      </c>
      <c r="J490" s="16"/>
      <c r="K490" s="351" t="str">
        <f t="shared" si="66"/>
        <v/>
      </c>
      <c r="L490" s="350" t="str">
        <f t="shared" si="67"/>
        <v/>
      </c>
    </row>
    <row r="491" spans="1:12" hidden="1">
      <c r="A491" s="150"/>
      <c r="B491" s="16"/>
      <c r="C491" s="16"/>
      <c r="D491" s="448" cm="1">
        <f t="array" ref="D491">LOOKUP(1,1/(E491=DSSP!$E$2:$E$823),DSSP!$A$2:$A$823)</f>
        <v>0</v>
      </c>
      <c r="E491" s="115"/>
      <c r="F491" s="430" t="str">
        <f>IFERROR(VLOOKUP(E491,DSSP!$E$2:$F$761,2,0),"")</f>
        <v/>
      </c>
      <c r="G491" s="120" t="str">
        <f t="shared" si="64"/>
        <v/>
      </c>
      <c r="H491" s="16"/>
      <c r="I491" s="447" t="str">
        <f t="shared" si="65"/>
        <v/>
      </c>
      <c r="J491" s="16"/>
      <c r="K491" s="351" t="str">
        <f t="shared" si="66"/>
        <v/>
      </c>
      <c r="L491" s="350" t="str">
        <f t="shared" si="67"/>
        <v/>
      </c>
    </row>
    <row r="492" spans="1:12" hidden="1">
      <c r="A492" s="150"/>
      <c r="B492" s="16"/>
      <c r="C492" s="16"/>
      <c r="D492" s="448" cm="1">
        <f t="array" ref="D492">LOOKUP(1,1/(E492=DSSP!$E$2:$E$823),DSSP!$A$2:$A$823)</f>
        <v>0</v>
      </c>
      <c r="E492" s="115"/>
      <c r="F492" s="430" t="str">
        <f>IFERROR(VLOOKUP(E492,DSSP!$E$2:$F$761,2,0),"")</f>
        <v/>
      </c>
      <c r="G492" s="120" t="str">
        <f t="shared" si="64"/>
        <v/>
      </c>
      <c r="H492" s="16"/>
      <c r="I492" s="447" t="str">
        <f t="shared" si="65"/>
        <v/>
      </c>
      <c r="J492" s="16"/>
      <c r="K492" s="351" t="str">
        <f t="shared" si="66"/>
        <v/>
      </c>
      <c r="L492" s="350" t="str">
        <f t="shared" si="67"/>
        <v/>
      </c>
    </row>
    <row r="493" spans="1:12" hidden="1">
      <c r="A493" s="150"/>
      <c r="B493" s="16"/>
      <c r="C493" s="16"/>
      <c r="D493" s="448" cm="1">
        <f t="array" ref="D493">LOOKUP(1,1/(E493=DSSP!$E$2:$E$823),DSSP!$A$2:$A$823)</f>
        <v>0</v>
      </c>
      <c r="E493" s="115"/>
      <c r="F493" s="430" t="str">
        <f>IFERROR(VLOOKUP(E493,DSSP!$E$2:$F$761,2,0),"")</f>
        <v/>
      </c>
      <c r="G493" s="120" t="str">
        <f t="shared" si="64"/>
        <v/>
      </c>
      <c r="H493" s="16"/>
      <c r="I493" s="447" t="str">
        <f t="shared" si="65"/>
        <v/>
      </c>
      <c r="J493" s="16"/>
      <c r="K493" s="351" t="str">
        <f t="shared" si="66"/>
        <v/>
      </c>
      <c r="L493" s="350" t="str">
        <f t="shared" si="67"/>
        <v/>
      </c>
    </row>
    <row r="494" spans="1:12" hidden="1">
      <c r="A494" s="150"/>
      <c r="B494" s="16"/>
      <c r="C494" s="16"/>
      <c r="D494" s="448" cm="1">
        <f t="array" ref="D494">LOOKUP(1,1/(E494=DSSP!$E$2:$E$823),DSSP!$A$2:$A$823)</f>
        <v>0</v>
      </c>
      <c r="E494" s="115"/>
      <c r="F494" s="430" t="str">
        <f>IFERROR(VLOOKUP(E494,DSSP!$E$2:$F$761,2,0),"")</f>
        <v/>
      </c>
      <c r="G494" s="120" t="str">
        <f t="shared" si="64"/>
        <v/>
      </c>
      <c r="H494" s="16"/>
      <c r="I494" s="447" t="str">
        <f t="shared" si="65"/>
        <v/>
      </c>
      <c r="J494" s="16"/>
      <c r="K494" s="351" t="str">
        <f t="shared" si="66"/>
        <v/>
      </c>
      <c r="L494" s="350" t="str">
        <f t="shared" si="67"/>
        <v/>
      </c>
    </row>
    <row r="495" spans="1:12" hidden="1">
      <c r="A495" s="150"/>
      <c r="B495" s="16"/>
      <c r="C495" s="16"/>
      <c r="D495" s="448" cm="1">
        <f t="array" ref="D495">LOOKUP(1,1/(E495=DSSP!$E$2:$E$823),DSSP!$A$2:$A$823)</f>
        <v>0</v>
      </c>
      <c r="E495" s="115"/>
      <c r="F495" s="430" t="str">
        <f>IFERROR(VLOOKUP(E495,DSSP!$E$2:$F$761,2,0),"")</f>
        <v/>
      </c>
      <c r="G495" s="120" t="str">
        <f t="shared" si="64"/>
        <v/>
      </c>
      <c r="H495" s="16"/>
      <c r="I495" s="447" t="str">
        <f t="shared" si="65"/>
        <v/>
      </c>
      <c r="J495" s="16"/>
      <c r="K495" s="351" t="str">
        <f t="shared" si="66"/>
        <v/>
      </c>
      <c r="L495" s="350" t="str">
        <f t="shared" si="67"/>
        <v/>
      </c>
    </row>
    <row r="496" spans="1:12" hidden="1">
      <c r="A496" s="150"/>
      <c r="B496" s="16"/>
      <c r="C496" s="16"/>
      <c r="D496" s="448" cm="1">
        <f t="array" ref="D496">LOOKUP(1,1/(E496=DSSP!$E$2:$E$823),DSSP!$A$2:$A$823)</f>
        <v>0</v>
      </c>
      <c r="E496" s="115"/>
      <c r="F496" s="430" t="str">
        <f>IFERROR(VLOOKUP(E496,DSSP!$E$2:$F$761,2,0),"")</f>
        <v/>
      </c>
      <c r="G496" s="120" t="str">
        <f t="shared" si="64"/>
        <v/>
      </c>
      <c r="H496" s="16"/>
      <c r="I496" s="447" t="str">
        <f t="shared" si="65"/>
        <v/>
      </c>
      <c r="J496" s="16"/>
      <c r="K496" s="351" t="str">
        <f t="shared" si="66"/>
        <v/>
      </c>
      <c r="L496" s="350" t="str">
        <f t="shared" si="67"/>
        <v/>
      </c>
    </row>
    <row r="497" spans="1:12" hidden="1">
      <c r="A497" s="150"/>
      <c r="B497" s="16"/>
      <c r="C497" s="16"/>
      <c r="D497" s="448" cm="1">
        <f t="array" ref="D497">LOOKUP(1,1/(E497=DSSP!$E$2:$E$823),DSSP!$A$2:$A$823)</f>
        <v>0</v>
      </c>
      <c r="E497" s="115"/>
      <c r="F497" s="430" t="str">
        <f>IFERROR(VLOOKUP(E497,DSSP!$E$2:$F$761,2,0),"")</f>
        <v/>
      </c>
      <c r="G497" s="120" t="str">
        <f t="shared" si="64"/>
        <v/>
      </c>
      <c r="H497" s="16"/>
      <c r="I497" s="447" t="str">
        <f t="shared" si="65"/>
        <v/>
      </c>
      <c r="J497" s="16"/>
      <c r="K497" s="351" t="str">
        <f t="shared" si="66"/>
        <v/>
      </c>
      <c r="L497" s="350" t="str">
        <f t="shared" si="67"/>
        <v/>
      </c>
    </row>
    <row r="498" spans="1:12" hidden="1">
      <c r="A498" s="150"/>
      <c r="B498" s="16"/>
      <c r="C498" s="16"/>
      <c r="D498" s="448" cm="1">
        <f t="array" ref="D498">LOOKUP(1,1/(E498=DSSP!$E$2:$E$823),DSSP!$A$2:$A$823)</f>
        <v>0</v>
      </c>
      <c r="E498" s="115"/>
      <c r="F498" s="430" t="str">
        <f>IFERROR(VLOOKUP(E498,DSSP!$E$2:$F$761,2,0),"")</f>
        <v/>
      </c>
      <c r="G498" s="120" t="str">
        <f t="shared" si="64"/>
        <v/>
      </c>
      <c r="H498" s="16"/>
      <c r="I498" s="447" t="str">
        <f t="shared" si="65"/>
        <v/>
      </c>
      <c r="J498" s="16"/>
      <c r="K498" s="351" t="str">
        <f t="shared" si="66"/>
        <v/>
      </c>
      <c r="L498" s="350" t="str">
        <f t="shared" si="67"/>
        <v/>
      </c>
    </row>
    <row r="499" spans="1:12" hidden="1">
      <c r="A499" s="150"/>
      <c r="B499" s="16"/>
      <c r="C499" s="16"/>
      <c r="D499" s="448" cm="1">
        <f t="array" ref="D499">LOOKUP(1,1/(E499=DSSP!$E$2:$E$823),DSSP!$A$2:$A$823)</f>
        <v>0</v>
      </c>
      <c r="E499" s="115"/>
      <c r="F499" s="430" t="str">
        <f>IFERROR(VLOOKUP(E499,DSSP!$E$2:$F$761,2,0),"")</f>
        <v/>
      </c>
      <c r="G499" s="120" t="str">
        <f t="shared" si="64"/>
        <v/>
      </c>
      <c r="H499" s="16"/>
      <c r="I499" s="447" t="str">
        <f t="shared" si="65"/>
        <v/>
      </c>
      <c r="J499" s="16"/>
      <c r="K499" s="351" t="str">
        <f t="shared" si="66"/>
        <v/>
      </c>
      <c r="L499" s="350" t="str">
        <f t="shared" si="67"/>
        <v/>
      </c>
    </row>
    <row r="500" spans="1:12" hidden="1">
      <c r="A500" s="150"/>
      <c r="B500" s="16"/>
      <c r="C500" s="16"/>
      <c r="D500" s="448" cm="1">
        <f t="array" ref="D500">LOOKUP(1,1/(E500=DSSP!$E$2:$E$823),DSSP!$A$2:$A$823)</f>
        <v>0</v>
      </c>
      <c r="E500" s="115"/>
      <c r="F500" s="430" t="str">
        <f>IFERROR(VLOOKUP(E500,DSSP!$E$2:$F$761,2,0),"")</f>
        <v/>
      </c>
      <c r="G500" s="120" t="str">
        <f t="shared" ref="G500:G563" si="68">RIGHT(E500,6)</f>
        <v/>
      </c>
      <c r="H500" s="16"/>
      <c r="I500" s="447" t="str">
        <f t="shared" ref="I500:I563" si="69">IFERROR(IF(RIGHT(G500,4)="1 kg",(H500/1),H500*1000/LEFT(G500,3)),"")</f>
        <v/>
      </c>
      <c r="J500" s="16"/>
      <c r="K500" s="351" t="str">
        <f t="shared" ref="K500:K563" si="70">IFERROR((I500*LEFT(G500,3))/1000,"")</f>
        <v/>
      </c>
      <c r="L500" s="350" t="str">
        <f t="shared" ref="L500:L563" si="71">IFERROR(IF(RIGHT(G500,4)="1 kg",(H500/1),H500*1000/LEFT(G500,3)),"")</f>
        <v/>
      </c>
    </row>
    <row r="501" spans="1:12" hidden="1">
      <c r="A501" s="150"/>
      <c r="B501" s="16"/>
      <c r="C501" s="16"/>
      <c r="D501" s="448" cm="1">
        <f t="array" ref="D501">LOOKUP(1,1/(E501=DSSP!$E$2:$E$823),DSSP!$A$2:$A$823)</f>
        <v>0</v>
      </c>
      <c r="E501" s="115"/>
      <c r="F501" s="430" t="str">
        <f>IFERROR(VLOOKUP(E501,DSSP!$E$2:$F$761,2,0),"")</f>
        <v/>
      </c>
      <c r="G501" s="120" t="str">
        <f t="shared" si="68"/>
        <v/>
      </c>
      <c r="H501" s="16"/>
      <c r="I501" s="447" t="str">
        <f t="shared" si="69"/>
        <v/>
      </c>
      <c r="J501" s="16"/>
      <c r="K501" s="351" t="str">
        <f t="shared" si="70"/>
        <v/>
      </c>
      <c r="L501" s="350" t="str">
        <f t="shared" si="71"/>
        <v/>
      </c>
    </row>
    <row r="502" spans="1:12" hidden="1">
      <c r="A502" s="150"/>
      <c r="B502" s="16"/>
      <c r="C502" s="16"/>
      <c r="D502" s="448" cm="1">
        <f t="array" ref="D502">LOOKUP(1,1/(E502=DSSP!$E$2:$E$823),DSSP!$A$2:$A$823)</f>
        <v>0</v>
      </c>
      <c r="E502" s="115"/>
      <c r="F502" s="430" t="str">
        <f>IFERROR(VLOOKUP(E502,DSSP!$E$2:$F$761,2,0),"")</f>
        <v/>
      </c>
      <c r="G502" s="120" t="str">
        <f t="shared" si="68"/>
        <v/>
      </c>
      <c r="H502" s="16"/>
      <c r="I502" s="447" t="str">
        <f t="shared" si="69"/>
        <v/>
      </c>
      <c r="J502" s="16"/>
      <c r="K502" s="351" t="str">
        <f t="shared" si="70"/>
        <v/>
      </c>
      <c r="L502" s="350" t="str">
        <f t="shared" si="71"/>
        <v/>
      </c>
    </row>
    <row r="503" spans="1:12" hidden="1">
      <c r="A503" s="150"/>
      <c r="B503" s="16"/>
      <c r="C503" s="16"/>
      <c r="D503" s="448" cm="1">
        <f t="array" ref="D503">LOOKUP(1,1/(E503=DSSP!$E$2:$E$823),DSSP!$A$2:$A$823)</f>
        <v>0</v>
      </c>
      <c r="E503" s="115"/>
      <c r="F503" s="430" t="str">
        <f>IFERROR(VLOOKUP(E503,DSSP!$E$2:$F$761,2,0),"")</f>
        <v/>
      </c>
      <c r="G503" s="120" t="str">
        <f t="shared" si="68"/>
        <v/>
      </c>
      <c r="H503" s="16"/>
      <c r="I503" s="447" t="str">
        <f t="shared" si="69"/>
        <v/>
      </c>
      <c r="J503" s="16"/>
      <c r="K503" s="351" t="str">
        <f t="shared" si="70"/>
        <v/>
      </c>
      <c r="L503" s="350" t="str">
        <f t="shared" si="71"/>
        <v/>
      </c>
    </row>
    <row r="504" spans="1:12" hidden="1">
      <c r="A504" s="150"/>
      <c r="B504" s="16"/>
      <c r="C504" s="16"/>
      <c r="D504" s="448" cm="1">
        <f t="array" ref="D504">LOOKUP(1,1/(E504=DSSP!$E$2:$E$823),DSSP!$A$2:$A$823)</f>
        <v>0</v>
      </c>
      <c r="E504" s="115"/>
      <c r="F504" s="430" t="str">
        <f>IFERROR(VLOOKUP(E504,DSSP!$E$2:$F$761,2,0),"")</f>
        <v/>
      </c>
      <c r="G504" s="120" t="str">
        <f t="shared" si="68"/>
        <v/>
      </c>
      <c r="H504" s="16"/>
      <c r="I504" s="447" t="str">
        <f t="shared" si="69"/>
        <v/>
      </c>
      <c r="J504" s="16"/>
      <c r="K504" s="351" t="str">
        <f t="shared" si="70"/>
        <v/>
      </c>
      <c r="L504" s="350" t="str">
        <f t="shared" si="71"/>
        <v/>
      </c>
    </row>
    <row r="505" spans="1:12" hidden="1">
      <c r="A505" s="150"/>
      <c r="B505" s="16"/>
      <c r="C505" s="16"/>
      <c r="D505" s="448" cm="1">
        <f t="array" ref="D505">LOOKUP(1,1/(E505=DSSP!$E$2:$E$823),DSSP!$A$2:$A$823)</f>
        <v>0</v>
      </c>
      <c r="E505" s="115"/>
      <c r="F505" s="430" t="str">
        <f>IFERROR(VLOOKUP(E505,DSSP!$E$2:$F$761,2,0),"")</f>
        <v/>
      </c>
      <c r="G505" s="120" t="str">
        <f t="shared" si="68"/>
        <v/>
      </c>
      <c r="H505" s="16"/>
      <c r="I505" s="447" t="str">
        <f t="shared" si="69"/>
        <v/>
      </c>
      <c r="J505" s="16"/>
      <c r="K505" s="351" t="str">
        <f t="shared" si="70"/>
        <v/>
      </c>
      <c r="L505" s="350" t="str">
        <f t="shared" si="71"/>
        <v/>
      </c>
    </row>
    <row r="506" spans="1:12" hidden="1">
      <c r="A506" s="150"/>
      <c r="B506" s="16"/>
      <c r="C506" s="16"/>
      <c r="D506" s="448" cm="1">
        <f t="array" ref="D506">LOOKUP(1,1/(E506=DSSP!$E$2:$E$823),DSSP!$A$2:$A$823)</f>
        <v>0</v>
      </c>
      <c r="E506" s="115"/>
      <c r="F506" s="430" t="str">
        <f>IFERROR(VLOOKUP(E506,DSSP!$E$2:$F$761,2,0),"")</f>
        <v/>
      </c>
      <c r="G506" s="120" t="str">
        <f t="shared" si="68"/>
        <v/>
      </c>
      <c r="H506" s="16"/>
      <c r="I506" s="447" t="str">
        <f t="shared" si="69"/>
        <v/>
      </c>
      <c r="J506" s="16"/>
      <c r="K506" s="351" t="str">
        <f t="shared" si="70"/>
        <v/>
      </c>
      <c r="L506" s="350" t="str">
        <f t="shared" si="71"/>
        <v/>
      </c>
    </row>
    <row r="507" spans="1:12" hidden="1">
      <c r="A507" s="150"/>
      <c r="B507" s="16"/>
      <c r="C507" s="16"/>
      <c r="D507" s="448" cm="1">
        <f t="array" ref="D507">LOOKUP(1,1/(E507=DSSP!$E$2:$E$823),DSSP!$A$2:$A$823)</f>
        <v>0</v>
      </c>
      <c r="E507" s="115"/>
      <c r="F507" s="430" t="str">
        <f>IFERROR(VLOOKUP(E507,DSSP!$E$2:$F$761,2,0),"")</f>
        <v/>
      </c>
      <c r="G507" s="120" t="str">
        <f t="shared" si="68"/>
        <v/>
      </c>
      <c r="H507" s="16"/>
      <c r="I507" s="447" t="str">
        <f t="shared" si="69"/>
        <v/>
      </c>
      <c r="J507" s="16"/>
      <c r="K507" s="351" t="str">
        <f t="shared" si="70"/>
        <v/>
      </c>
      <c r="L507" s="350" t="str">
        <f t="shared" si="71"/>
        <v/>
      </c>
    </row>
    <row r="508" spans="1:12" hidden="1">
      <c r="A508" s="150"/>
      <c r="B508" s="16"/>
      <c r="C508" s="16"/>
      <c r="D508" s="448" cm="1">
        <f t="array" ref="D508">LOOKUP(1,1/(E508=DSSP!$E$2:$E$823),DSSP!$A$2:$A$823)</f>
        <v>0</v>
      </c>
      <c r="E508" s="115"/>
      <c r="F508" s="430" t="str">
        <f>IFERROR(VLOOKUP(E508,DSSP!$E$2:$F$761,2,0),"")</f>
        <v/>
      </c>
      <c r="G508" s="120" t="str">
        <f t="shared" si="68"/>
        <v/>
      </c>
      <c r="H508" s="16"/>
      <c r="I508" s="447" t="str">
        <f t="shared" si="69"/>
        <v/>
      </c>
      <c r="J508" s="16"/>
      <c r="K508" s="351" t="str">
        <f t="shared" si="70"/>
        <v/>
      </c>
      <c r="L508" s="350" t="str">
        <f t="shared" si="71"/>
        <v/>
      </c>
    </row>
    <row r="509" spans="1:12" hidden="1">
      <c r="A509" s="150"/>
      <c r="B509" s="16"/>
      <c r="C509" s="16"/>
      <c r="D509" s="448" cm="1">
        <f t="array" ref="D509">LOOKUP(1,1/(E509=DSSP!$E$2:$E$823),DSSP!$A$2:$A$823)</f>
        <v>0</v>
      </c>
      <c r="E509" s="115"/>
      <c r="F509" s="430" t="str">
        <f>IFERROR(VLOOKUP(E509,DSSP!$E$2:$F$761,2,0),"")</f>
        <v/>
      </c>
      <c r="G509" s="120" t="str">
        <f t="shared" si="68"/>
        <v/>
      </c>
      <c r="H509" s="16"/>
      <c r="I509" s="447" t="str">
        <f t="shared" si="69"/>
        <v/>
      </c>
      <c r="J509" s="16"/>
      <c r="K509" s="351" t="str">
        <f t="shared" si="70"/>
        <v/>
      </c>
      <c r="L509" s="350" t="str">
        <f t="shared" si="71"/>
        <v/>
      </c>
    </row>
    <row r="510" spans="1:12" hidden="1">
      <c r="A510" s="150"/>
      <c r="B510" s="16"/>
      <c r="C510" s="16"/>
      <c r="D510" s="448" cm="1">
        <f t="array" ref="D510">LOOKUP(1,1/(E510=DSSP!$E$2:$E$823),DSSP!$A$2:$A$823)</f>
        <v>0</v>
      </c>
      <c r="E510" s="115"/>
      <c r="F510" s="430" t="str">
        <f>IFERROR(VLOOKUP(E510,DSSP!$E$2:$F$761,2,0),"")</f>
        <v/>
      </c>
      <c r="G510" s="120" t="str">
        <f t="shared" si="68"/>
        <v/>
      </c>
      <c r="H510" s="16"/>
      <c r="I510" s="447" t="str">
        <f t="shared" si="69"/>
        <v/>
      </c>
      <c r="J510" s="16"/>
      <c r="K510" s="351" t="str">
        <f t="shared" si="70"/>
        <v/>
      </c>
      <c r="L510" s="350" t="str">
        <f t="shared" si="71"/>
        <v/>
      </c>
    </row>
    <row r="511" spans="1:12" hidden="1">
      <c r="A511" s="150"/>
      <c r="B511" s="16"/>
      <c r="C511" s="16"/>
      <c r="D511" s="448" cm="1">
        <f t="array" ref="D511">LOOKUP(1,1/(E511=DSSP!$E$2:$E$823),DSSP!$A$2:$A$823)</f>
        <v>0</v>
      </c>
      <c r="E511" s="115"/>
      <c r="F511" s="430" t="str">
        <f>IFERROR(VLOOKUP(E511,DSSP!$E$2:$F$761,2,0),"")</f>
        <v/>
      </c>
      <c r="G511" s="120" t="str">
        <f t="shared" si="68"/>
        <v/>
      </c>
      <c r="H511" s="16"/>
      <c r="I511" s="447" t="str">
        <f t="shared" si="69"/>
        <v/>
      </c>
      <c r="J511" s="16"/>
      <c r="K511" s="351" t="str">
        <f t="shared" si="70"/>
        <v/>
      </c>
      <c r="L511" s="350" t="str">
        <f t="shared" si="71"/>
        <v/>
      </c>
    </row>
    <row r="512" spans="1:12" hidden="1">
      <c r="A512" s="150"/>
      <c r="B512" s="16"/>
      <c r="C512" s="16"/>
      <c r="D512" s="448" cm="1">
        <f t="array" ref="D512">LOOKUP(1,1/(E512=DSSP!$E$2:$E$823),DSSP!$A$2:$A$823)</f>
        <v>0</v>
      </c>
      <c r="E512" s="115"/>
      <c r="F512" s="430" t="str">
        <f>IFERROR(VLOOKUP(E512,DSSP!$E$2:$F$761,2,0),"")</f>
        <v/>
      </c>
      <c r="G512" s="120" t="str">
        <f t="shared" si="68"/>
        <v/>
      </c>
      <c r="H512" s="16"/>
      <c r="I512" s="447" t="str">
        <f t="shared" si="69"/>
        <v/>
      </c>
      <c r="J512" s="16"/>
      <c r="K512" s="351" t="str">
        <f t="shared" si="70"/>
        <v/>
      </c>
      <c r="L512" s="350" t="str">
        <f t="shared" si="71"/>
        <v/>
      </c>
    </row>
    <row r="513" spans="1:12" hidden="1">
      <c r="A513" s="150"/>
      <c r="B513" s="16"/>
      <c r="C513" s="16"/>
      <c r="D513" s="448" cm="1">
        <f t="array" ref="D513">LOOKUP(1,1/(E513=DSSP!$E$2:$E$823),DSSP!$A$2:$A$823)</f>
        <v>0</v>
      </c>
      <c r="E513" s="115"/>
      <c r="F513" s="430" t="str">
        <f>IFERROR(VLOOKUP(E513,DSSP!$E$2:$F$761,2,0),"")</f>
        <v/>
      </c>
      <c r="G513" s="120" t="str">
        <f t="shared" si="68"/>
        <v/>
      </c>
      <c r="H513" s="16"/>
      <c r="I513" s="447" t="str">
        <f t="shared" si="69"/>
        <v/>
      </c>
      <c r="J513" s="16"/>
      <c r="K513" s="351" t="str">
        <f t="shared" si="70"/>
        <v/>
      </c>
      <c r="L513" s="350" t="str">
        <f t="shared" si="71"/>
        <v/>
      </c>
    </row>
    <row r="514" spans="1:12" hidden="1">
      <c r="A514" s="150"/>
      <c r="B514" s="16"/>
      <c r="C514" s="16"/>
      <c r="D514" s="448" cm="1">
        <f t="array" ref="D514">LOOKUP(1,1/(E514=DSSP!$E$2:$E$823),DSSP!$A$2:$A$823)</f>
        <v>0</v>
      </c>
      <c r="E514" s="115"/>
      <c r="F514" s="430" t="str">
        <f>IFERROR(VLOOKUP(E514,DSSP!$E$2:$F$761,2,0),"")</f>
        <v/>
      </c>
      <c r="G514" s="120" t="str">
        <f t="shared" si="68"/>
        <v/>
      </c>
      <c r="H514" s="16"/>
      <c r="I514" s="447" t="str">
        <f t="shared" si="69"/>
        <v/>
      </c>
      <c r="J514" s="16"/>
      <c r="K514" s="351" t="str">
        <f t="shared" si="70"/>
        <v/>
      </c>
      <c r="L514" s="350" t="str">
        <f t="shared" si="71"/>
        <v/>
      </c>
    </row>
    <row r="515" spans="1:12" hidden="1">
      <c r="A515" s="150"/>
      <c r="B515" s="16"/>
      <c r="C515" s="16"/>
      <c r="D515" s="448" cm="1">
        <f t="array" ref="D515">LOOKUP(1,1/(E515=DSSP!$E$2:$E$823),DSSP!$A$2:$A$823)</f>
        <v>0</v>
      </c>
      <c r="E515" s="115"/>
      <c r="F515" s="430" t="str">
        <f>IFERROR(VLOOKUP(E515,DSSP!$E$2:$F$761,2,0),"")</f>
        <v/>
      </c>
      <c r="G515" s="120" t="str">
        <f t="shared" si="68"/>
        <v/>
      </c>
      <c r="H515" s="16"/>
      <c r="I515" s="447" t="str">
        <f t="shared" si="69"/>
        <v/>
      </c>
      <c r="J515" s="16"/>
      <c r="K515" s="351" t="str">
        <f t="shared" si="70"/>
        <v/>
      </c>
      <c r="L515" s="350" t="str">
        <f t="shared" si="71"/>
        <v/>
      </c>
    </row>
    <row r="516" spans="1:12" hidden="1">
      <c r="A516" s="150"/>
      <c r="B516" s="16"/>
      <c r="C516" s="16"/>
      <c r="D516" s="448" cm="1">
        <f t="array" ref="D516">LOOKUP(1,1/(E516=DSSP!$E$2:$E$823),DSSP!$A$2:$A$823)</f>
        <v>0</v>
      </c>
      <c r="E516" s="115"/>
      <c r="F516" s="430" t="str">
        <f>IFERROR(VLOOKUP(E516,DSSP!$E$2:$F$761,2,0),"")</f>
        <v/>
      </c>
      <c r="G516" s="120" t="str">
        <f t="shared" si="68"/>
        <v/>
      </c>
      <c r="H516" s="16"/>
      <c r="I516" s="447" t="str">
        <f t="shared" si="69"/>
        <v/>
      </c>
      <c r="J516" s="16"/>
      <c r="K516" s="351" t="str">
        <f t="shared" si="70"/>
        <v/>
      </c>
      <c r="L516" s="350" t="str">
        <f t="shared" si="71"/>
        <v/>
      </c>
    </row>
    <row r="517" spans="1:12" hidden="1">
      <c r="A517" s="150"/>
      <c r="B517" s="16"/>
      <c r="C517" s="16"/>
      <c r="D517" s="448" cm="1">
        <f t="array" ref="D517">LOOKUP(1,1/(E517=DSSP!$E$2:$E$823),DSSP!$A$2:$A$823)</f>
        <v>0</v>
      </c>
      <c r="E517" s="115"/>
      <c r="F517" s="430" t="str">
        <f>IFERROR(VLOOKUP(E517,DSSP!$E$2:$F$761,2,0),"")</f>
        <v/>
      </c>
      <c r="G517" s="120" t="str">
        <f t="shared" si="68"/>
        <v/>
      </c>
      <c r="H517" s="16"/>
      <c r="I517" s="447" t="str">
        <f t="shared" si="69"/>
        <v/>
      </c>
      <c r="J517" s="16"/>
      <c r="K517" s="351" t="str">
        <f t="shared" si="70"/>
        <v/>
      </c>
      <c r="L517" s="350" t="str">
        <f t="shared" si="71"/>
        <v/>
      </c>
    </row>
    <row r="518" spans="1:12" hidden="1">
      <c r="A518" s="150"/>
      <c r="B518" s="16"/>
      <c r="C518" s="16"/>
      <c r="D518" s="448" cm="1">
        <f t="array" ref="D518">LOOKUP(1,1/(E518=DSSP!$E$2:$E$823),DSSP!$A$2:$A$823)</f>
        <v>0</v>
      </c>
      <c r="E518" s="115"/>
      <c r="F518" s="430" t="str">
        <f>IFERROR(VLOOKUP(E518,DSSP!$E$2:$F$761,2,0),"")</f>
        <v/>
      </c>
      <c r="G518" s="120" t="str">
        <f t="shared" si="68"/>
        <v/>
      </c>
      <c r="H518" s="16"/>
      <c r="I518" s="447" t="str">
        <f t="shared" si="69"/>
        <v/>
      </c>
      <c r="J518" s="16"/>
      <c r="K518" s="351" t="str">
        <f t="shared" si="70"/>
        <v/>
      </c>
      <c r="L518" s="350" t="str">
        <f t="shared" si="71"/>
        <v/>
      </c>
    </row>
    <row r="519" spans="1:12" hidden="1">
      <c r="A519" s="150"/>
      <c r="B519" s="16"/>
      <c r="C519" s="16"/>
      <c r="D519" s="448" cm="1">
        <f t="array" ref="D519">LOOKUP(1,1/(E519=DSSP!$E$2:$E$823),DSSP!$A$2:$A$823)</f>
        <v>0</v>
      </c>
      <c r="E519" s="115"/>
      <c r="F519" s="430" t="str">
        <f>IFERROR(VLOOKUP(E519,DSSP!$E$2:$F$761,2,0),"")</f>
        <v/>
      </c>
      <c r="G519" s="120" t="str">
        <f t="shared" si="68"/>
        <v/>
      </c>
      <c r="H519" s="16"/>
      <c r="I519" s="447" t="str">
        <f t="shared" si="69"/>
        <v/>
      </c>
      <c r="J519" s="16"/>
      <c r="K519" s="351" t="str">
        <f t="shared" si="70"/>
        <v/>
      </c>
      <c r="L519" s="350" t="str">
        <f t="shared" si="71"/>
        <v/>
      </c>
    </row>
    <row r="520" spans="1:12" hidden="1">
      <c r="A520" s="150"/>
      <c r="B520" s="16"/>
      <c r="C520" s="16"/>
      <c r="D520" s="448" cm="1">
        <f t="array" ref="D520">LOOKUP(1,1/(E520=DSSP!$E$2:$E$823),DSSP!$A$2:$A$823)</f>
        <v>0</v>
      </c>
      <c r="E520" s="115"/>
      <c r="F520" s="430" t="str">
        <f>IFERROR(VLOOKUP(E520,DSSP!$E$2:$F$761,2,0),"")</f>
        <v/>
      </c>
      <c r="G520" s="120" t="str">
        <f t="shared" si="68"/>
        <v/>
      </c>
      <c r="H520" s="16"/>
      <c r="I520" s="447" t="str">
        <f t="shared" si="69"/>
        <v/>
      </c>
      <c r="J520" s="16"/>
      <c r="K520" s="351" t="str">
        <f t="shared" si="70"/>
        <v/>
      </c>
      <c r="L520" s="350" t="str">
        <f t="shared" si="71"/>
        <v/>
      </c>
    </row>
    <row r="521" spans="1:12" hidden="1">
      <c r="A521" s="150"/>
      <c r="B521" s="16"/>
      <c r="C521" s="16"/>
      <c r="D521" s="448" cm="1">
        <f t="array" ref="D521">LOOKUP(1,1/(E521=DSSP!$E$2:$E$823),DSSP!$A$2:$A$823)</f>
        <v>0</v>
      </c>
      <c r="E521" s="115"/>
      <c r="F521" s="430" t="str">
        <f>IFERROR(VLOOKUP(E521,DSSP!$E$2:$F$761,2,0),"")</f>
        <v/>
      </c>
      <c r="G521" s="120" t="str">
        <f t="shared" si="68"/>
        <v/>
      </c>
      <c r="H521" s="16"/>
      <c r="I521" s="447" t="str">
        <f t="shared" si="69"/>
        <v/>
      </c>
      <c r="J521" s="16"/>
      <c r="K521" s="351" t="str">
        <f t="shared" si="70"/>
        <v/>
      </c>
      <c r="L521" s="350" t="str">
        <f t="shared" si="71"/>
        <v/>
      </c>
    </row>
    <row r="522" spans="1:12" hidden="1">
      <c r="A522" s="150"/>
      <c r="B522" s="16"/>
      <c r="C522" s="16"/>
      <c r="D522" s="448" cm="1">
        <f t="array" ref="D522">LOOKUP(1,1/(E522=DSSP!$E$2:$E$823),DSSP!$A$2:$A$823)</f>
        <v>0</v>
      </c>
      <c r="E522" s="115"/>
      <c r="F522" s="430" t="str">
        <f>IFERROR(VLOOKUP(E522,DSSP!$E$2:$F$761,2,0),"")</f>
        <v/>
      </c>
      <c r="G522" s="120" t="str">
        <f t="shared" si="68"/>
        <v/>
      </c>
      <c r="H522" s="16"/>
      <c r="I522" s="447" t="str">
        <f t="shared" si="69"/>
        <v/>
      </c>
      <c r="J522" s="16"/>
      <c r="K522" s="351" t="str">
        <f t="shared" si="70"/>
        <v/>
      </c>
      <c r="L522" s="350" t="str">
        <f t="shared" si="71"/>
        <v/>
      </c>
    </row>
    <row r="523" spans="1:12" hidden="1">
      <c r="A523" s="150"/>
      <c r="B523" s="16"/>
      <c r="C523" s="16"/>
      <c r="D523" s="448" cm="1">
        <f t="array" ref="D523">LOOKUP(1,1/(E523=DSSP!$E$2:$E$823),DSSP!$A$2:$A$823)</f>
        <v>0</v>
      </c>
      <c r="E523" s="115"/>
      <c r="F523" s="430" t="str">
        <f>IFERROR(VLOOKUP(E523,DSSP!$E$2:$F$761,2,0),"")</f>
        <v/>
      </c>
      <c r="G523" s="120" t="str">
        <f t="shared" si="68"/>
        <v/>
      </c>
      <c r="H523" s="16"/>
      <c r="I523" s="447" t="str">
        <f t="shared" si="69"/>
        <v/>
      </c>
      <c r="J523" s="16"/>
      <c r="K523" s="351" t="str">
        <f t="shared" si="70"/>
        <v/>
      </c>
      <c r="L523" s="350" t="str">
        <f t="shared" si="71"/>
        <v/>
      </c>
    </row>
    <row r="524" spans="1:12" hidden="1">
      <c r="A524" s="150"/>
      <c r="B524" s="16"/>
      <c r="C524" s="16"/>
      <c r="D524" s="448" cm="1">
        <f t="array" ref="D524">LOOKUP(1,1/(E524=DSSP!$E$2:$E$823),DSSP!$A$2:$A$823)</f>
        <v>0</v>
      </c>
      <c r="E524" s="115"/>
      <c r="F524" s="430" t="str">
        <f>IFERROR(VLOOKUP(E524,DSSP!$E$2:$F$761,2,0),"")</f>
        <v/>
      </c>
      <c r="G524" s="120" t="str">
        <f t="shared" si="68"/>
        <v/>
      </c>
      <c r="H524" s="16"/>
      <c r="I524" s="447" t="str">
        <f t="shared" si="69"/>
        <v/>
      </c>
      <c r="J524" s="16"/>
      <c r="K524" s="351" t="str">
        <f t="shared" si="70"/>
        <v/>
      </c>
      <c r="L524" s="350" t="str">
        <f t="shared" si="71"/>
        <v/>
      </c>
    </row>
    <row r="525" spans="1:12" hidden="1">
      <c r="A525" s="150"/>
      <c r="B525" s="16"/>
      <c r="C525" s="16"/>
      <c r="D525" s="448" cm="1">
        <f t="array" ref="D525">LOOKUP(1,1/(E525=DSSP!$E$2:$E$823),DSSP!$A$2:$A$823)</f>
        <v>0</v>
      </c>
      <c r="E525" s="115"/>
      <c r="F525" s="430" t="str">
        <f>IFERROR(VLOOKUP(E525,DSSP!$E$2:$F$761,2,0),"")</f>
        <v/>
      </c>
      <c r="G525" s="120" t="str">
        <f t="shared" si="68"/>
        <v/>
      </c>
      <c r="H525" s="16"/>
      <c r="I525" s="447" t="str">
        <f t="shared" si="69"/>
        <v/>
      </c>
      <c r="J525" s="16"/>
      <c r="K525" s="351" t="str">
        <f t="shared" si="70"/>
        <v/>
      </c>
      <c r="L525" s="350" t="str">
        <f t="shared" si="71"/>
        <v/>
      </c>
    </row>
    <row r="526" spans="1:12" hidden="1">
      <c r="A526" s="150"/>
      <c r="B526" s="16"/>
      <c r="C526" s="16"/>
      <c r="D526" s="448" cm="1">
        <f t="array" ref="D526">LOOKUP(1,1/(E526=DSSP!$E$2:$E$823),DSSP!$A$2:$A$823)</f>
        <v>0</v>
      </c>
      <c r="E526" s="115"/>
      <c r="F526" s="430" t="str">
        <f>IFERROR(VLOOKUP(E526,DSSP!$E$2:$F$761,2,0),"")</f>
        <v/>
      </c>
      <c r="G526" s="120" t="str">
        <f t="shared" si="68"/>
        <v/>
      </c>
      <c r="H526" s="16"/>
      <c r="I526" s="447" t="str">
        <f t="shared" si="69"/>
        <v/>
      </c>
      <c r="J526" s="16"/>
      <c r="K526" s="351" t="str">
        <f t="shared" si="70"/>
        <v/>
      </c>
      <c r="L526" s="350" t="str">
        <f t="shared" si="71"/>
        <v/>
      </c>
    </row>
    <row r="527" spans="1:12" hidden="1">
      <c r="A527" s="150"/>
      <c r="B527" s="16"/>
      <c r="C527" s="16"/>
      <c r="D527" s="448" cm="1">
        <f t="array" ref="D527">LOOKUP(1,1/(E527=DSSP!$E$2:$E$823),DSSP!$A$2:$A$823)</f>
        <v>0</v>
      </c>
      <c r="E527" s="115"/>
      <c r="F527" s="430" t="str">
        <f>IFERROR(VLOOKUP(E527,DSSP!$E$2:$F$761,2,0),"")</f>
        <v/>
      </c>
      <c r="G527" s="120" t="str">
        <f t="shared" si="68"/>
        <v/>
      </c>
      <c r="H527" s="16"/>
      <c r="I527" s="447" t="str">
        <f t="shared" si="69"/>
        <v/>
      </c>
      <c r="J527" s="16"/>
      <c r="K527" s="351" t="str">
        <f t="shared" si="70"/>
        <v/>
      </c>
      <c r="L527" s="350" t="str">
        <f t="shared" si="71"/>
        <v/>
      </c>
    </row>
    <row r="528" spans="1:12" hidden="1">
      <c r="A528" s="150"/>
      <c r="B528" s="16"/>
      <c r="C528" s="16"/>
      <c r="D528" s="448" cm="1">
        <f t="array" ref="D528">LOOKUP(1,1/(E528=DSSP!$E$2:$E$823),DSSP!$A$2:$A$823)</f>
        <v>0</v>
      </c>
      <c r="E528" s="115"/>
      <c r="F528" s="430" t="str">
        <f>IFERROR(VLOOKUP(E528,DSSP!$E$2:$F$761,2,0),"")</f>
        <v/>
      </c>
      <c r="G528" s="120" t="str">
        <f t="shared" si="68"/>
        <v/>
      </c>
      <c r="H528" s="16"/>
      <c r="I528" s="447" t="str">
        <f t="shared" si="69"/>
        <v/>
      </c>
      <c r="J528" s="16"/>
      <c r="K528" s="351" t="str">
        <f t="shared" si="70"/>
        <v/>
      </c>
      <c r="L528" s="350" t="str">
        <f t="shared" si="71"/>
        <v/>
      </c>
    </row>
    <row r="529" spans="1:12" hidden="1">
      <c r="A529" s="150"/>
      <c r="B529" s="16"/>
      <c r="C529" s="16"/>
      <c r="D529" s="448" cm="1">
        <f t="array" ref="D529">LOOKUP(1,1/(E529=DSSP!$E$2:$E$823),DSSP!$A$2:$A$823)</f>
        <v>0</v>
      </c>
      <c r="E529" s="115"/>
      <c r="F529" s="430" t="str">
        <f>IFERROR(VLOOKUP(E529,DSSP!$E$2:$F$761,2,0),"")</f>
        <v/>
      </c>
      <c r="G529" s="120" t="str">
        <f t="shared" si="68"/>
        <v/>
      </c>
      <c r="H529" s="16"/>
      <c r="I529" s="447" t="str">
        <f t="shared" si="69"/>
        <v/>
      </c>
      <c r="J529" s="16"/>
      <c r="K529" s="351" t="str">
        <f t="shared" si="70"/>
        <v/>
      </c>
      <c r="L529" s="350" t="str">
        <f t="shared" si="71"/>
        <v/>
      </c>
    </row>
    <row r="530" spans="1:12" hidden="1">
      <c r="A530" s="150"/>
      <c r="B530" s="16"/>
      <c r="C530" s="16"/>
      <c r="D530" s="448" cm="1">
        <f t="array" ref="D530">LOOKUP(1,1/(E530=DSSP!$E$2:$E$823),DSSP!$A$2:$A$823)</f>
        <v>0</v>
      </c>
      <c r="E530" s="115"/>
      <c r="F530" s="430" t="str">
        <f>IFERROR(VLOOKUP(E530,DSSP!$E$2:$F$761,2,0),"")</f>
        <v/>
      </c>
      <c r="G530" s="120" t="str">
        <f t="shared" si="68"/>
        <v/>
      </c>
      <c r="H530" s="16"/>
      <c r="I530" s="447" t="str">
        <f t="shared" si="69"/>
        <v/>
      </c>
      <c r="J530" s="16"/>
      <c r="K530" s="351" t="str">
        <f t="shared" si="70"/>
        <v/>
      </c>
      <c r="L530" s="350" t="str">
        <f t="shared" si="71"/>
        <v/>
      </c>
    </row>
    <row r="531" spans="1:12" hidden="1">
      <c r="A531" s="150"/>
      <c r="B531" s="16"/>
      <c r="C531" s="16"/>
      <c r="D531" s="448" cm="1">
        <f t="array" ref="D531">LOOKUP(1,1/(E531=DSSP!$E$2:$E$823),DSSP!$A$2:$A$823)</f>
        <v>0</v>
      </c>
      <c r="E531" s="115"/>
      <c r="F531" s="430" t="str">
        <f>IFERROR(VLOOKUP(E531,DSSP!$E$2:$F$761,2,0),"")</f>
        <v/>
      </c>
      <c r="G531" s="120" t="str">
        <f t="shared" si="68"/>
        <v/>
      </c>
      <c r="H531" s="16"/>
      <c r="I531" s="447" t="str">
        <f t="shared" si="69"/>
        <v/>
      </c>
      <c r="J531" s="16"/>
      <c r="K531" s="351" t="str">
        <f t="shared" si="70"/>
        <v/>
      </c>
      <c r="L531" s="350" t="str">
        <f t="shared" si="71"/>
        <v/>
      </c>
    </row>
    <row r="532" spans="1:12" hidden="1">
      <c r="A532" s="150"/>
      <c r="B532" s="16"/>
      <c r="C532" s="16"/>
      <c r="D532" s="448" cm="1">
        <f t="array" ref="D532">LOOKUP(1,1/(E532=DSSP!$E$2:$E$823),DSSP!$A$2:$A$823)</f>
        <v>0</v>
      </c>
      <c r="E532" s="115"/>
      <c r="F532" s="430" t="str">
        <f>IFERROR(VLOOKUP(E532,DSSP!$E$2:$F$761,2,0),"")</f>
        <v/>
      </c>
      <c r="G532" s="120" t="str">
        <f t="shared" si="68"/>
        <v/>
      </c>
      <c r="H532" s="16"/>
      <c r="I532" s="447" t="str">
        <f t="shared" si="69"/>
        <v/>
      </c>
      <c r="J532" s="16"/>
      <c r="K532" s="351" t="str">
        <f t="shared" si="70"/>
        <v/>
      </c>
      <c r="L532" s="350" t="str">
        <f t="shared" si="71"/>
        <v/>
      </c>
    </row>
    <row r="533" spans="1:12" hidden="1">
      <c r="A533" s="150"/>
      <c r="B533" s="16"/>
      <c r="C533" s="16"/>
      <c r="D533" s="448" cm="1">
        <f t="array" ref="D533">LOOKUP(1,1/(E533=DSSP!$E$2:$E$823),DSSP!$A$2:$A$823)</f>
        <v>0</v>
      </c>
      <c r="E533" s="115"/>
      <c r="F533" s="430" t="str">
        <f>IFERROR(VLOOKUP(E533,DSSP!$E$2:$F$761,2,0),"")</f>
        <v/>
      </c>
      <c r="G533" s="120" t="str">
        <f t="shared" si="68"/>
        <v/>
      </c>
      <c r="H533" s="16"/>
      <c r="I533" s="447" t="str">
        <f t="shared" si="69"/>
        <v/>
      </c>
      <c r="J533" s="16"/>
      <c r="K533" s="351" t="str">
        <f t="shared" si="70"/>
        <v/>
      </c>
      <c r="L533" s="350" t="str">
        <f t="shared" si="71"/>
        <v/>
      </c>
    </row>
    <row r="534" spans="1:12" hidden="1">
      <c r="A534" s="150"/>
      <c r="B534" s="16"/>
      <c r="C534" s="16"/>
      <c r="D534" s="448" cm="1">
        <f t="array" ref="D534">LOOKUP(1,1/(E534=DSSP!$E$2:$E$823),DSSP!$A$2:$A$823)</f>
        <v>0</v>
      </c>
      <c r="E534" s="115"/>
      <c r="F534" s="430" t="str">
        <f>IFERROR(VLOOKUP(E534,DSSP!$E$2:$F$761,2,0),"")</f>
        <v/>
      </c>
      <c r="G534" s="120" t="str">
        <f t="shared" si="68"/>
        <v/>
      </c>
      <c r="H534" s="16"/>
      <c r="I534" s="447" t="str">
        <f t="shared" si="69"/>
        <v/>
      </c>
      <c r="J534" s="16"/>
      <c r="K534" s="351" t="str">
        <f t="shared" si="70"/>
        <v/>
      </c>
      <c r="L534" s="350" t="str">
        <f t="shared" si="71"/>
        <v/>
      </c>
    </row>
    <row r="535" spans="1:12" hidden="1">
      <c r="A535" s="150"/>
      <c r="B535" s="16"/>
      <c r="C535" s="16"/>
      <c r="D535" s="448" cm="1">
        <f t="array" ref="D535">LOOKUP(1,1/(E535=DSSP!$E$2:$E$823),DSSP!$A$2:$A$823)</f>
        <v>0</v>
      </c>
      <c r="E535" s="115"/>
      <c r="F535" s="430" t="str">
        <f>IFERROR(VLOOKUP(E535,DSSP!$E$2:$F$761,2,0),"")</f>
        <v/>
      </c>
      <c r="G535" s="120" t="str">
        <f t="shared" si="68"/>
        <v/>
      </c>
      <c r="H535" s="16"/>
      <c r="I535" s="447" t="str">
        <f t="shared" si="69"/>
        <v/>
      </c>
      <c r="J535" s="16"/>
      <c r="K535" s="351" t="str">
        <f t="shared" si="70"/>
        <v/>
      </c>
      <c r="L535" s="350" t="str">
        <f t="shared" si="71"/>
        <v/>
      </c>
    </row>
    <row r="536" spans="1:12" hidden="1">
      <c r="A536" s="150"/>
      <c r="B536" s="16"/>
      <c r="C536" s="16"/>
      <c r="D536" s="448" cm="1">
        <f t="array" ref="D536">LOOKUP(1,1/(E536=DSSP!$E$2:$E$823),DSSP!$A$2:$A$823)</f>
        <v>0</v>
      </c>
      <c r="E536" s="115"/>
      <c r="F536" s="430" t="str">
        <f>IFERROR(VLOOKUP(E536,DSSP!$E$2:$F$761,2,0),"")</f>
        <v/>
      </c>
      <c r="G536" s="120" t="str">
        <f t="shared" si="68"/>
        <v/>
      </c>
      <c r="H536" s="16"/>
      <c r="I536" s="447" t="str">
        <f t="shared" si="69"/>
        <v/>
      </c>
      <c r="J536" s="16"/>
      <c r="K536" s="351" t="str">
        <f t="shared" si="70"/>
        <v/>
      </c>
      <c r="L536" s="350" t="str">
        <f t="shared" si="71"/>
        <v/>
      </c>
    </row>
    <row r="537" spans="1:12" hidden="1">
      <c r="A537" s="150"/>
      <c r="B537" s="16"/>
      <c r="C537" s="16"/>
      <c r="D537" s="448" cm="1">
        <f t="array" ref="D537">LOOKUP(1,1/(E537=DSSP!$E$2:$E$823),DSSP!$A$2:$A$823)</f>
        <v>0</v>
      </c>
      <c r="E537" s="115"/>
      <c r="F537" s="430" t="str">
        <f>IFERROR(VLOOKUP(E537,DSSP!$E$2:$F$761,2,0),"")</f>
        <v/>
      </c>
      <c r="G537" s="120" t="str">
        <f t="shared" si="68"/>
        <v/>
      </c>
      <c r="H537" s="16"/>
      <c r="I537" s="447" t="str">
        <f t="shared" si="69"/>
        <v/>
      </c>
      <c r="J537" s="16"/>
      <c r="K537" s="351" t="str">
        <f t="shared" si="70"/>
        <v/>
      </c>
      <c r="L537" s="350" t="str">
        <f t="shared" si="71"/>
        <v/>
      </c>
    </row>
    <row r="538" spans="1:12" hidden="1">
      <c r="A538" s="150"/>
      <c r="B538" s="16"/>
      <c r="C538" s="16"/>
      <c r="D538" s="448" cm="1">
        <f t="array" ref="D538">LOOKUP(1,1/(E538=DSSP!$E$2:$E$823),DSSP!$A$2:$A$823)</f>
        <v>0</v>
      </c>
      <c r="E538" s="115"/>
      <c r="F538" s="430" t="str">
        <f>IFERROR(VLOOKUP(E538,DSSP!$E$2:$F$761,2,0),"")</f>
        <v/>
      </c>
      <c r="G538" s="120" t="str">
        <f t="shared" si="68"/>
        <v/>
      </c>
      <c r="H538" s="16"/>
      <c r="I538" s="447" t="str">
        <f t="shared" si="69"/>
        <v/>
      </c>
      <c r="J538" s="16"/>
      <c r="K538" s="351" t="str">
        <f t="shared" si="70"/>
        <v/>
      </c>
      <c r="L538" s="350" t="str">
        <f t="shared" si="71"/>
        <v/>
      </c>
    </row>
    <row r="539" spans="1:12" hidden="1">
      <c r="A539" s="150"/>
      <c r="B539" s="16"/>
      <c r="C539" s="16"/>
      <c r="D539" s="448" cm="1">
        <f t="array" ref="D539">LOOKUP(1,1/(E539=DSSP!$E$2:$E$823),DSSP!$A$2:$A$823)</f>
        <v>0</v>
      </c>
      <c r="E539" s="115"/>
      <c r="F539" s="430" t="str">
        <f>IFERROR(VLOOKUP(E539,DSSP!$E$2:$F$761,2,0),"")</f>
        <v/>
      </c>
      <c r="G539" s="120" t="str">
        <f t="shared" si="68"/>
        <v/>
      </c>
      <c r="H539" s="16"/>
      <c r="I539" s="447" t="str">
        <f t="shared" si="69"/>
        <v/>
      </c>
      <c r="J539" s="16"/>
      <c r="K539" s="351" t="str">
        <f t="shared" si="70"/>
        <v/>
      </c>
      <c r="L539" s="350" t="str">
        <f t="shared" si="71"/>
        <v/>
      </c>
    </row>
    <row r="540" spans="1:12" hidden="1">
      <c r="A540" s="150"/>
      <c r="B540" s="16"/>
      <c r="C540" s="16"/>
      <c r="D540" s="448" cm="1">
        <f t="array" ref="D540">LOOKUP(1,1/(E540=DSSP!$E$2:$E$823),DSSP!$A$2:$A$823)</f>
        <v>0</v>
      </c>
      <c r="E540" s="115"/>
      <c r="F540" s="430" t="str">
        <f>IFERROR(VLOOKUP(E540,DSSP!$E$2:$F$761,2,0),"")</f>
        <v/>
      </c>
      <c r="G540" s="120" t="str">
        <f t="shared" si="68"/>
        <v/>
      </c>
      <c r="H540" s="16"/>
      <c r="I540" s="447" t="str">
        <f t="shared" si="69"/>
        <v/>
      </c>
      <c r="J540" s="16"/>
      <c r="K540" s="351" t="str">
        <f t="shared" si="70"/>
        <v/>
      </c>
      <c r="L540" s="350" t="str">
        <f t="shared" si="71"/>
        <v/>
      </c>
    </row>
    <row r="541" spans="1:12" hidden="1">
      <c r="A541" s="150"/>
      <c r="B541" s="16"/>
      <c r="C541" s="16"/>
      <c r="D541" s="448" cm="1">
        <f t="array" ref="D541">LOOKUP(1,1/(E541=DSSP!$E$2:$E$823),DSSP!$A$2:$A$823)</f>
        <v>0</v>
      </c>
      <c r="E541" s="115"/>
      <c r="F541" s="430" t="str">
        <f>IFERROR(VLOOKUP(E541,DSSP!$E$2:$F$761,2,0),"")</f>
        <v/>
      </c>
      <c r="G541" s="120" t="str">
        <f t="shared" si="68"/>
        <v/>
      </c>
      <c r="H541" s="16"/>
      <c r="I541" s="447" t="str">
        <f t="shared" si="69"/>
        <v/>
      </c>
      <c r="J541" s="16"/>
      <c r="K541" s="351" t="str">
        <f t="shared" si="70"/>
        <v/>
      </c>
      <c r="L541" s="350" t="str">
        <f t="shared" si="71"/>
        <v/>
      </c>
    </row>
    <row r="542" spans="1:12" hidden="1">
      <c r="A542" s="150"/>
      <c r="B542" s="16"/>
      <c r="C542" s="16"/>
      <c r="D542" s="448" cm="1">
        <f t="array" ref="D542">LOOKUP(1,1/(E542=DSSP!$E$2:$E$823),DSSP!$A$2:$A$823)</f>
        <v>0</v>
      </c>
      <c r="E542" s="115"/>
      <c r="F542" s="430" t="str">
        <f>IFERROR(VLOOKUP(E542,DSSP!$E$2:$F$761,2,0),"")</f>
        <v/>
      </c>
      <c r="G542" s="120" t="str">
        <f t="shared" si="68"/>
        <v/>
      </c>
      <c r="H542" s="16"/>
      <c r="I542" s="447" t="str">
        <f t="shared" si="69"/>
        <v/>
      </c>
      <c r="J542" s="16"/>
      <c r="K542" s="351" t="str">
        <f t="shared" si="70"/>
        <v/>
      </c>
      <c r="L542" s="350" t="str">
        <f t="shared" si="71"/>
        <v/>
      </c>
    </row>
    <row r="543" spans="1:12" hidden="1">
      <c r="A543" s="150"/>
      <c r="B543" s="16"/>
      <c r="C543" s="16"/>
      <c r="D543" s="448" cm="1">
        <f t="array" ref="D543">LOOKUP(1,1/(E543=DSSP!$E$2:$E$823),DSSP!$A$2:$A$823)</f>
        <v>0</v>
      </c>
      <c r="E543" s="115"/>
      <c r="F543" s="430" t="str">
        <f>IFERROR(VLOOKUP(E543,DSSP!$E$2:$F$761,2,0),"")</f>
        <v/>
      </c>
      <c r="G543" s="120" t="str">
        <f t="shared" si="68"/>
        <v/>
      </c>
      <c r="H543" s="16"/>
      <c r="I543" s="447" t="str">
        <f t="shared" si="69"/>
        <v/>
      </c>
      <c r="J543" s="16"/>
      <c r="K543" s="351" t="str">
        <f t="shared" si="70"/>
        <v/>
      </c>
      <c r="L543" s="350" t="str">
        <f t="shared" si="71"/>
        <v/>
      </c>
    </row>
    <row r="544" spans="1:12" hidden="1">
      <c r="A544" s="150"/>
      <c r="B544" s="16"/>
      <c r="C544" s="16"/>
      <c r="D544" s="448" cm="1">
        <f t="array" ref="D544">LOOKUP(1,1/(E544=DSSP!$E$2:$E$823),DSSP!$A$2:$A$823)</f>
        <v>0</v>
      </c>
      <c r="E544" s="115"/>
      <c r="F544" s="430" t="str">
        <f>IFERROR(VLOOKUP(E544,DSSP!$E$2:$F$761,2,0),"")</f>
        <v/>
      </c>
      <c r="G544" s="120" t="str">
        <f t="shared" si="68"/>
        <v/>
      </c>
      <c r="H544" s="16"/>
      <c r="I544" s="447" t="str">
        <f t="shared" si="69"/>
        <v/>
      </c>
      <c r="J544" s="16"/>
      <c r="K544" s="351" t="str">
        <f t="shared" si="70"/>
        <v/>
      </c>
      <c r="L544" s="350" t="str">
        <f t="shared" si="71"/>
        <v/>
      </c>
    </row>
    <row r="545" spans="1:12" hidden="1">
      <c r="A545" s="150"/>
      <c r="B545" s="16"/>
      <c r="C545" s="16"/>
      <c r="D545" s="448" cm="1">
        <f t="array" ref="D545">LOOKUP(1,1/(E545=DSSP!$E$2:$E$823),DSSP!$A$2:$A$823)</f>
        <v>0</v>
      </c>
      <c r="E545" s="115"/>
      <c r="F545" s="430" t="str">
        <f>IFERROR(VLOOKUP(E545,DSSP!$E$2:$F$761,2,0),"")</f>
        <v/>
      </c>
      <c r="G545" s="120" t="str">
        <f t="shared" si="68"/>
        <v/>
      </c>
      <c r="H545" s="16"/>
      <c r="I545" s="447" t="str">
        <f t="shared" si="69"/>
        <v/>
      </c>
      <c r="J545" s="16"/>
      <c r="K545" s="351" t="str">
        <f t="shared" si="70"/>
        <v/>
      </c>
      <c r="L545" s="350" t="str">
        <f t="shared" si="71"/>
        <v/>
      </c>
    </row>
    <row r="546" spans="1:12" hidden="1">
      <c r="A546" s="150"/>
      <c r="B546" s="16"/>
      <c r="C546" s="16"/>
      <c r="D546" s="448" cm="1">
        <f t="array" ref="D546">LOOKUP(1,1/(E546=DSSP!$E$2:$E$823),DSSP!$A$2:$A$823)</f>
        <v>0</v>
      </c>
      <c r="E546" s="115"/>
      <c r="F546" s="430" t="str">
        <f>IFERROR(VLOOKUP(E546,DSSP!$E$2:$F$761,2,0),"")</f>
        <v/>
      </c>
      <c r="G546" s="120" t="str">
        <f t="shared" si="68"/>
        <v/>
      </c>
      <c r="H546" s="16"/>
      <c r="I546" s="447" t="str">
        <f t="shared" si="69"/>
        <v/>
      </c>
      <c r="J546" s="16"/>
      <c r="K546" s="351" t="str">
        <f t="shared" si="70"/>
        <v/>
      </c>
      <c r="L546" s="350" t="str">
        <f t="shared" si="71"/>
        <v/>
      </c>
    </row>
    <row r="547" spans="1:12" hidden="1">
      <c r="A547" s="150"/>
      <c r="B547" s="16"/>
      <c r="C547" s="16"/>
      <c r="D547" s="448" cm="1">
        <f t="array" ref="D547">LOOKUP(1,1/(E547=DSSP!$E$2:$E$823),DSSP!$A$2:$A$823)</f>
        <v>0</v>
      </c>
      <c r="E547" s="115"/>
      <c r="F547" s="430" t="str">
        <f>IFERROR(VLOOKUP(E547,DSSP!$E$2:$F$761,2,0),"")</f>
        <v/>
      </c>
      <c r="G547" s="120" t="str">
        <f t="shared" si="68"/>
        <v/>
      </c>
      <c r="H547" s="16"/>
      <c r="I547" s="447" t="str">
        <f t="shared" si="69"/>
        <v/>
      </c>
      <c r="J547" s="16"/>
      <c r="K547" s="351" t="str">
        <f t="shared" si="70"/>
        <v/>
      </c>
      <c r="L547" s="350" t="str">
        <f t="shared" si="71"/>
        <v/>
      </c>
    </row>
    <row r="548" spans="1:12" hidden="1">
      <c r="A548" s="150"/>
      <c r="B548" s="16"/>
      <c r="C548" s="16"/>
      <c r="D548" s="448" cm="1">
        <f t="array" ref="D548">LOOKUP(1,1/(E548=DSSP!$E$2:$E$823),DSSP!$A$2:$A$823)</f>
        <v>0</v>
      </c>
      <c r="E548" s="115"/>
      <c r="F548" s="430" t="str">
        <f>IFERROR(VLOOKUP(E548,DSSP!$E$2:$F$761,2,0),"")</f>
        <v/>
      </c>
      <c r="G548" s="120" t="str">
        <f t="shared" si="68"/>
        <v/>
      </c>
      <c r="H548" s="16"/>
      <c r="I548" s="447" t="str">
        <f t="shared" si="69"/>
        <v/>
      </c>
      <c r="J548" s="16"/>
      <c r="K548" s="351" t="str">
        <f t="shared" si="70"/>
        <v/>
      </c>
      <c r="L548" s="350" t="str">
        <f t="shared" si="71"/>
        <v/>
      </c>
    </row>
    <row r="549" spans="1:12" hidden="1">
      <c r="A549" s="150"/>
      <c r="B549" s="16"/>
      <c r="C549" s="16"/>
      <c r="D549" s="448" cm="1">
        <f t="array" ref="D549">LOOKUP(1,1/(E549=DSSP!$E$2:$E$823),DSSP!$A$2:$A$823)</f>
        <v>0</v>
      </c>
      <c r="E549" s="115"/>
      <c r="F549" s="430" t="str">
        <f>IFERROR(VLOOKUP(E549,DSSP!$E$2:$F$761,2,0),"")</f>
        <v/>
      </c>
      <c r="G549" s="120" t="str">
        <f t="shared" si="68"/>
        <v/>
      </c>
      <c r="H549" s="16"/>
      <c r="I549" s="447" t="str">
        <f t="shared" si="69"/>
        <v/>
      </c>
      <c r="J549" s="16"/>
      <c r="K549" s="351" t="str">
        <f t="shared" si="70"/>
        <v/>
      </c>
      <c r="L549" s="350" t="str">
        <f t="shared" si="71"/>
        <v/>
      </c>
    </row>
    <row r="550" spans="1:12" hidden="1">
      <c r="A550" s="150"/>
      <c r="B550" s="16"/>
      <c r="C550" s="16"/>
      <c r="D550" s="448" cm="1">
        <f t="array" ref="D550">LOOKUP(1,1/(E550=DSSP!$E$2:$E$823),DSSP!$A$2:$A$823)</f>
        <v>0</v>
      </c>
      <c r="E550" s="115"/>
      <c r="F550" s="430" t="str">
        <f>IFERROR(VLOOKUP(E550,DSSP!$E$2:$F$761,2,0),"")</f>
        <v/>
      </c>
      <c r="G550" s="120" t="str">
        <f t="shared" si="68"/>
        <v/>
      </c>
      <c r="H550" s="16"/>
      <c r="I550" s="447" t="str">
        <f t="shared" si="69"/>
        <v/>
      </c>
      <c r="J550" s="16"/>
      <c r="K550" s="351" t="str">
        <f t="shared" si="70"/>
        <v/>
      </c>
      <c r="L550" s="350" t="str">
        <f t="shared" si="71"/>
        <v/>
      </c>
    </row>
    <row r="551" spans="1:12" hidden="1">
      <c r="A551" s="150"/>
      <c r="B551" s="16"/>
      <c r="C551" s="16"/>
      <c r="D551" s="448" cm="1">
        <f t="array" ref="D551">LOOKUP(1,1/(E551=DSSP!$E$2:$E$823),DSSP!$A$2:$A$823)</f>
        <v>0</v>
      </c>
      <c r="E551" s="115"/>
      <c r="F551" s="430" t="str">
        <f>IFERROR(VLOOKUP(E551,DSSP!$E$2:$F$761,2,0),"")</f>
        <v/>
      </c>
      <c r="G551" s="120" t="str">
        <f t="shared" si="68"/>
        <v/>
      </c>
      <c r="H551" s="16"/>
      <c r="I551" s="447" t="str">
        <f t="shared" si="69"/>
        <v/>
      </c>
      <c r="J551" s="16"/>
      <c r="K551" s="351" t="str">
        <f t="shared" si="70"/>
        <v/>
      </c>
      <c r="L551" s="350" t="str">
        <f t="shared" si="71"/>
        <v/>
      </c>
    </row>
    <row r="552" spans="1:12" hidden="1">
      <c r="A552" s="150"/>
      <c r="B552" s="16"/>
      <c r="C552" s="16"/>
      <c r="D552" s="448" cm="1">
        <f t="array" ref="D552">LOOKUP(1,1/(E552=DSSP!$E$2:$E$823),DSSP!$A$2:$A$823)</f>
        <v>0</v>
      </c>
      <c r="E552" s="115"/>
      <c r="F552" s="430" t="str">
        <f>IFERROR(VLOOKUP(E552,DSSP!$E$2:$F$761,2,0),"")</f>
        <v/>
      </c>
      <c r="G552" s="120" t="str">
        <f t="shared" si="68"/>
        <v/>
      </c>
      <c r="H552" s="16"/>
      <c r="I552" s="447" t="str">
        <f t="shared" si="69"/>
        <v/>
      </c>
      <c r="J552" s="16"/>
      <c r="K552" s="351" t="str">
        <f t="shared" si="70"/>
        <v/>
      </c>
      <c r="L552" s="350" t="str">
        <f t="shared" si="71"/>
        <v/>
      </c>
    </row>
    <row r="553" spans="1:12" hidden="1">
      <c r="A553" s="150"/>
      <c r="B553" s="16"/>
      <c r="C553" s="16"/>
      <c r="D553" s="448" cm="1">
        <f t="array" ref="D553">LOOKUP(1,1/(E553=DSSP!$E$2:$E$823),DSSP!$A$2:$A$823)</f>
        <v>0</v>
      </c>
      <c r="E553" s="115"/>
      <c r="F553" s="430" t="str">
        <f>IFERROR(VLOOKUP(E553,DSSP!$E$2:$F$761,2,0),"")</f>
        <v/>
      </c>
      <c r="G553" s="120" t="str">
        <f t="shared" si="68"/>
        <v/>
      </c>
      <c r="H553" s="16"/>
      <c r="I553" s="447" t="str">
        <f t="shared" si="69"/>
        <v/>
      </c>
      <c r="J553" s="16"/>
      <c r="K553" s="351" t="str">
        <f t="shared" si="70"/>
        <v/>
      </c>
      <c r="L553" s="350" t="str">
        <f t="shared" si="71"/>
        <v/>
      </c>
    </row>
    <row r="554" spans="1:12" hidden="1">
      <c r="A554" s="150"/>
      <c r="B554" s="16"/>
      <c r="C554" s="16"/>
      <c r="D554" s="448" cm="1">
        <f t="array" ref="D554">LOOKUP(1,1/(E554=DSSP!$E$2:$E$823),DSSP!$A$2:$A$823)</f>
        <v>0</v>
      </c>
      <c r="E554" s="115"/>
      <c r="F554" s="430" t="str">
        <f>IFERROR(VLOOKUP(E554,DSSP!$E$2:$F$761,2,0),"")</f>
        <v/>
      </c>
      <c r="G554" s="120" t="str">
        <f t="shared" si="68"/>
        <v/>
      </c>
      <c r="H554" s="16"/>
      <c r="I554" s="447" t="str">
        <f t="shared" si="69"/>
        <v/>
      </c>
      <c r="J554" s="16"/>
      <c r="K554" s="351" t="str">
        <f t="shared" si="70"/>
        <v/>
      </c>
      <c r="L554" s="350" t="str">
        <f t="shared" si="71"/>
        <v/>
      </c>
    </row>
    <row r="555" spans="1:12" hidden="1">
      <c r="A555" s="150"/>
      <c r="B555" s="16"/>
      <c r="C555" s="16"/>
      <c r="D555" s="448" cm="1">
        <f t="array" ref="D555">LOOKUP(1,1/(E555=DSSP!$E$2:$E$823),DSSP!$A$2:$A$823)</f>
        <v>0</v>
      </c>
      <c r="E555" s="115"/>
      <c r="F555" s="430" t="str">
        <f>IFERROR(VLOOKUP(E555,DSSP!$E$2:$F$761,2,0),"")</f>
        <v/>
      </c>
      <c r="G555" s="120" t="str">
        <f t="shared" si="68"/>
        <v/>
      </c>
      <c r="H555" s="16"/>
      <c r="I555" s="447" t="str">
        <f t="shared" si="69"/>
        <v/>
      </c>
      <c r="J555" s="16"/>
      <c r="K555" s="351" t="str">
        <f t="shared" si="70"/>
        <v/>
      </c>
      <c r="L555" s="350" t="str">
        <f t="shared" si="71"/>
        <v/>
      </c>
    </row>
    <row r="556" spans="1:12" hidden="1">
      <c r="A556" s="150"/>
      <c r="B556" s="16"/>
      <c r="C556" s="16"/>
      <c r="D556" s="448" cm="1">
        <f t="array" ref="D556">LOOKUP(1,1/(E556=DSSP!$E$2:$E$823),DSSP!$A$2:$A$823)</f>
        <v>0</v>
      </c>
      <c r="E556" s="115"/>
      <c r="F556" s="430" t="str">
        <f>IFERROR(VLOOKUP(E556,DSSP!$E$2:$F$761,2,0),"")</f>
        <v/>
      </c>
      <c r="G556" s="120" t="str">
        <f t="shared" si="68"/>
        <v/>
      </c>
      <c r="H556" s="16"/>
      <c r="I556" s="447" t="str">
        <f t="shared" si="69"/>
        <v/>
      </c>
      <c r="J556" s="16"/>
      <c r="K556" s="351" t="str">
        <f t="shared" si="70"/>
        <v/>
      </c>
      <c r="L556" s="350" t="str">
        <f t="shared" si="71"/>
        <v/>
      </c>
    </row>
    <row r="557" spans="1:12" hidden="1">
      <c r="A557" s="150"/>
      <c r="B557" s="16"/>
      <c r="C557" s="16"/>
      <c r="D557" s="448" cm="1">
        <f t="array" ref="D557">LOOKUP(1,1/(E557=DSSP!$E$2:$E$823),DSSP!$A$2:$A$823)</f>
        <v>0</v>
      </c>
      <c r="E557" s="115"/>
      <c r="F557" s="430" t="str">
        <f>IFERROR(VLOOKUP(E557,DSSP!$E$2:$F$761,2,0),"")</f>
        <v/>
      </c>
      <c r="G557" s="120" t="str">
        <f t="shared" si="68"/>
        <v/>
      </c>
      <c r="H557" s="16"/>
      <c r="I557" s="447" t="str">
        <f t="shared" si="69"/>
        <v/>
      </c>
      <c r="J557" s="16"/>
      <c r="K557" s="351" t="str">
        <f t="shared" si="70"/>
        <v/>
      </c>
      <c r="L557" s="350" t="str">
        <f t="shared" si="71"/>
        <v/>
      </c>
    </row>
    <row r="558" spans="1:12" hidden="1">
      <c r="A558" s="150"/>
      <c r="B558" s="16"/>
      <c r="C558" s="16"/>
      <c r="D558" s="448" cm="1">
        <f t="array" ref="D558">LOOKUP(1,1/(E558=DSSP!$E$2:$E$823),DSSP!$A$2:$A$823)</f>
        <v>0</v>
      </c>
      <c r="E558" s="115"/>
      <c r="F558" s="430" t="str">
        <f>IFERROR(VLOOKUP(E558,DSSP!$E$2:$F$761,2,0),"")</f>
        <v/>
      </c>
      <c r="G558" s="120" t="str">
        <f t="shared" si="68"/>
        <v/>
      </c>
      <c r="H558" s="16"/>
      <c r="I558" s="447" t="str">
        <f t="shared" si="69"/>
        <v/>
      </c>
      <c r="J558" s="16"/>
      <c r="K558" s="351" t="str">
        <f t="shared" si="70"/>
        <v/>
      </c>
      <c r="L558" s="350" t="str">
        <f t="shared" si="71"/>
        <v/>
      </c>
    </row>
    <row r="559" spans="1:12" hidden="1">
      <c r="A559" s="150"/>
      <c r="B559" s="16"/>
      <c r="C559" s="16"/>
      <c r="D559" s="448" cm="1">
        <f t="array" ref="D559">LOOKUP(1,1/(E559=DSSP!$E$2:$E$823),DSSP!$A$2:$A$823)</f>
        <v>0</v>
      </c>
      <c r="E559" s="115"/>
      <c r="F559" s="430" t="str">
        <f>IFERROR(VLOOKUP(E559,DSSP!$E$2:$F$761,2,0),"")</f>
        <v/>
      </c>
      <c r="G559" s="120" t="str">
        <f t="shared" si="68"/>
        <v/>
      </c>
      <c r="H559" s="16"/>
      <c r="I559" s="447" t="str">
        <f t="shared" si="69"/>
        <v/>
      </c>
      <c r="J559" s="16"/>
      <c r="K559" s="351" t="str">
        <f t="shared" si="70"/>
        <v/>
      </c>
      <c r="L559" s="350" t="str">
        <f t="shared" si="71"/>
        <v/>
      </c>
    </row>
    <row r="560" spans="1:12" hidden="1">
      <c r="A560" s="150"/>
      <c r="B560" s="16"/>
      <c r="C560" s="16"/>
      <c r="D560" s="448" cm="1">
        <f t="array" ref="D560">LOOKUP(1,1/(E560=DSSP!$E$2:$E$823),DSSP!$A$2:$A$823)</f>
        <v>0</v>
      </c>
      <c r="E560" s="115"/>
      <c r="F560" s="430" t="str">
        <f>IFERROR(VLOOKUP(E560,DSSP!$E$2:$F$761,2,0),"")</f>
        <v/>
      </c>
      <c r="G560" s="120" t="str">
        <f t="shared" si="68"/>
        <v/>
      </c>
      <c r="H560" s="16"/>
      <c r="I560" s="447" t="str">
        <f t="shared" si="69"/>
        <v/>
      </c>
      <c r="J560" s="16"/>
      <c r="K560" s="351" t="str">
        <f t="shared" si="70"/>
        <v/>
      </c>
      <c r="L560" s="350" t="str">
        <f t="shared" si="71"/>
        <v/>
      </c>
    </row>
    <row r="561" spans="1:12" hidden="1">
      <c r="A561" s="150"/>
      <c r="B561" s="16"/>
      <c r="C561" s="16"/>
      <c r="D561" s="448" cm="1">
        <f t="array" ref="D561">LOOKUP(1,1/(E561=DSSP!$E$2:$E$823),DSSP!$A$2:$A$823)</f>
        <v>0</v>
      </c>
      <c r="E561" s="115"/>
      <c r="F561" s="430" t="str">
        <f>IFERROR(VLOOKUP(E561,DSSP!$E$2:$F$761,2,0),"")</f>
        <v/>
      </c>
      <c r="G561" s="120" t="str">
        <f t="shared" si="68"/>
        <v/>
      </c>
      <c r="H561" s="16"/>
      <c r="I561" s="447" t="str">
        <f t="shared" si="69"/>
        <v/>
      </c>
      <c r="J561" s="16"/>
      <c r="K561" s="351" t="str">
        <f t="shared" si="70"/>
        <v/>
      </c>
      <c r="L561" s="350" t="str">
        <f t="shared" si="71"/>
        <v/>
      </c>
    </row>
    <row r="562" spans="1:12" hidden="1">
      <c r="A562" s="150"/>
      <c r="B562" s="16"/>
      <c r="C562" s="16"/>
      <c r="D562" s="448" cm="1">
        <f t="array" ref="D562">LOOKUP(1,1/(E562=DSSP!$E$2:$E$823),DSSP!$A$2:$A$823)</f>
        <v>0</v>
      </c>
      <c r="E562" s="115"/>
      <c r="F562" s="430" t="str">
        <f>IFERROR(VLOOKUP(E562,DSSP!$E$2:$F$761,2,0),"")</f>
        <v/>
      </c>
      <c r="G562" s="120" t="str">
        <f t="shared" si="68"/>
        <v/>
      </c>
      <c r="H562" s="16"/>
      <c r="I562" s="447" t="str">
        <f t="shared" si="69"/>
        <v/>
      </c>
      <c r="J562" s="16"/>
      <c r="K562" s="351" t="str">
        <f t="shared" si="70"/>
        <v/>
      </c>
      <c r="L562" s="350" t="str">
        <f t="shared" si="71"/>
        <v/>
      </c>
    </row>
    <row r="563" spans="1:12" hidden="1">
      <c r="A563" s="150"/>
      <c r="B563" s="16"/>
      <c r="C563" s="16"/>
      <c r="D563" s="448" cm="1">
        <f t="array" ref="D563">LOOKUP(1,1/(E563=DSSP!$E$2:$E$823),DSSP!$A$2:$A$823)</f>
        <v>0</v>
      </c>
      <c r="E563" s="115"/>
      <c r="F563" s="430" t="str">
        <f>IFERROR(VLOOKUP(E563,DSSP!$E$2:$F$761,2,0),"")</f>
        <v/>
      </c>
      <c r="G563" s="120" t="str">
        <f t="shared" si="68"/>
        <v/>
      </c>
      <c r="H563" s="16"/>
      <c r="I563" s="447" t="str">
        <f t="shared" si="69"/>
        <v/>
      </c>
      <c r="J563" s="16"/>
      <c r="K563" s="351" t="str">
        <f t="shared" si="70"/>
        <v/>
      </c>
      <c r="L563" s="350" t="str">
        <f t="shared" si="71"/>
        <v/>
      </c>
    </row>
    <row r="564" spans="1:12" hidden="1">
      <c r="A564" s="150"/>
      <c r="B564" s="16"/>
      <c r="C564" s="16"/>
      <c r="D564" s="448" cm="1">
        <f t="array" ref="D564">LOOKUP(1,1/(E564=DSSP!$E$2:$E$823),DSSP!$A$2:$A$823)</f>
        <v>0</v>
      </c>
      <c r="E564" s="115"/>
      <c r="F564" s="430" t="str">
        <f>IFERROR(VLOOKUP(E564,DSSP!$E$2:$F$761,2,0),"")</f>
        <v/>
      </c>
      <c r="G564" s="120" t="str">
        <f t="shared" ref="G564:G627" si="72">RIGHT(E564,6)</f>
        <v/>
      </c>
      <c r="H564" s="16"/>
      <c r="I564" s="447" t="str">
        <f t="shared" ref="I564:I627" si="73">IFERROR(IF(RIGHT(G564,4)="1 kg",(H564/1),H564*1000/LEFT(G564,3)),"")</f>
        <v/>
      </c>
      <c r="J564" s="16"/>
      <c r="K564" s="351" t="str">
        <f t="shared" ref="K564:K627" si="74">IFERROR((I564*LEFT(G564,3))/1000,"")</f>
        <v/>
      </c>
      <c r="L564" s="350" t="str">
        <f t="shared" ref="L564:L627" si="75">IFERROR(IF(RIGHT(G564,4)="1 kg",(H564/1),H564*1000/LEFT(G564,3)),"")</f>
        <v/>
      </c>
    </row>
    <row r="565" spans="1:12" hidden="1">
      <c r="A565" s="150"/>
      <c r="B565" s="16"/>
      <c r="C565" s="16"/>
      <c r="D565" s="448" cm="1">
        <f t="array" ref="D565">LOOKUP(1,1/(E565=DSSP!$E$2:$E$823),DSSP!$A$2:$A$823)</f>
        <v>0</v>
      </c>
      <c r="E565" s="115"/>
      <c r="F565" s="430" t="str">
        <f>IFERROR(VLOOKUP(E565,DSSP!$E$2:$F$761,2,0),"")</f>
        <v/>
      </c>
      <c r="G565" s="120" t="str">
        <f t="shared" si="72"/>
        <v/>
      </c>
      <c r="H565" s="16"/>
      <c r="I565" s="447" t="str">
        <f t="shared" si="73"/>
        <v/>
      </c>
      <c r="J565" s="16"/>
      <c r="K565" s="351" t="str">
        <f t="shared" si="74"/>
        <v/>
      </c>
      <c r="L565" s="350" t="str">
        <f t="shared" si="75"/>
        <v/>
      </c>
    </row>
    <row r="566" spans="1:12" hidden="1">
      <c r="A566" s="150"/>
      <c r="B566" s="16"/>
      <c r="C566" s="16"/>
      <c r="D566" s="448" cm="1">
        <f t="array" ref="D566">LOOKUP(1,1/(E566=DSSP!$E$2:$E$823),DSSP!$A$2:$A$823)</f>
        <v>0</v>
      </c>
      <c r="E566" s="115"/>
      <c r="F566" s="430" t="str">
        <f>IFERROR(VLOOKUP(E566,DSSP!$E$2:$F$761,2,0),"")</f>
        <v/>
      </c>
      <c r="G566" s="120" t="str">
        <f t="shared" si="72"/>
        <v/>
      </c>
      <c r="H566" s="16"/>
      <c r="I566" s="447" t="str">
        <f t="shared" si="73"/>
        <v/>
      </c>
      <c r="J566" s="16"/>
      <c r="K566" s="351" t="str">
        <f t="shared" si="74"/>
        <v/>
      </c>
      <c r="L566" s="350" t="str">
        <f t="shared" si="75"/>
        <v/>
      </c>
    </row>
    <row r="567" spans="1:12" hidden="1">
      <c r="A567" s="150"/>
      <c r="B567" s="16"/>
      <c r="C567" s="16"/>
      <c r="D567" s="448" cm="1">
        <f t="array" ref="D567">LOOKUP(1,1/(E567=DSSP!$E$2:$E$823),DSSP!$A$2:$A$823)</f>
        <v>0</v>
      </c>
      <c r="E567" s="115"/>
      <c r="F567" s="430" t="str">
        <f>IFERROR(VLOOKUP(E567,DSSP!$E$2:$F$761,2,0),"")</f>
        <v/>
      </c>
      <c r="G567" s="120" t="str">
        <f t="shared" si="72"/>
        <v/>
      </c>
      <c r="H567" s="16"/>
      <c r="I567" s="447" t="str">
        <f t="shared" si="73"/>
        <v/>
      </c>
      <c r="J567" s="16"/>
      <c r="K567" s="351" t="str">
        <f t="shared" si="74"/>
        <v/>
      </c>
      <c r="L567" s="350" t="str">
        <f t="shared" si="75"/>
        <v/>
      </c>
    </row>
    <row r="568" spans="1:12" hidden="1">
      <c r="A568" s="150"/>
      <c r="B568" s="16"/>
      <c r="C568" s="16"/>
      <c r="D568" s="448" cm="1">
        <f t="array" ref="D568">LOOKUP(1,1/(E568=DSSP!$E$2:$E$823),DSSP!$A$2:$A$823)</f>
        <v>0</v>
      </c>
      <c r="E568" s="115"/>
      <c r="F568" s="430" t="str">
        <f>IFERROR(VLOOKUP(E568,DSSP!$E$2:$F$761,2,0),"")</f>
        <v/>
      </c>
      <c r="G568" s="120" t="str">
        <f t="shared" si="72"/>
        <v/>
      </c>
      <c r="H568" s="16"/>
      <c r="I568" s="447" t="str">
        <f t="shared" si="73"/>
        <v/>
      </c>
      <c r="J568" s="16"/>
      <c r="K568" s="351" t="str">
        <f t="shared" si="74"/>
        <v/>
      </c>
      <c r="L568" s="350" t="str">
        <f t="shared" si="75"/>
        <v/>
      </c>
    </row>
    <row r="569" spans="1:12" hidden="1">
      <c r="A569" s="150"/>
      <c r="B569" s="16"/>
      <c r="C569" s="16"/>
      <c r="D569" s="448" cm="1">
        <f t="array" ref="D569">LOOKUP(1,1/(E569=DSSP!$E$2:$E$823),DSSP!$A$2:$A$823)</f>
        <v>0</v>
      </c>
      <c r="E569" s="115"/>
      <c r="F569" s="430" t="str">
        <f>IFERROR(VLOOKUP(E569,DSSP!$E$2:$F$761,2,0),"")</f>
        <v/>
      </c>
      <c r="G569" s="120" t="str">
        <f t="shared" si="72"/>
        <v/>
      </c>
      <c r="H569" s="16"/>
      <c r="I569" s="447" t="str">
        <f t="shared" si="73"/>
        <v/>
      </c>
      <c r="J569" s="16"/>
      <c r="K569" s="351" t="str">
        <f t="shared" si="74"/>
        <v/>
      </c>
      <c r="L569" s="350" t="str">
        <f t="shared" si="75"/>
        <v/>
      </c>
    </row>
    <row r="570" spans="1:12" hidden="1">
      <c r="A570" s="150"/>
      <c r="B570" s="16"/>
      <c r="C570" s="16"/>
      <c r="D570" s="448" cm="1">
        <f t="array" ref="D570">LOOKUP(1,1/(E570=DSSP!$E$2:$E$823),DSSP!$A$2:$A$823)</f>
        <v>0</v>
      </c>
      <c r="E570" s="115"/>
      <c r="F570" s="430" t="str">
        <f>IFERROR(VLOOKUP(E570,DSSP!$E$2:$F$761,2,0),"")</f>
        <v/>
      </c>
      <c r="G570" s="120" t="str">
        <f t="shared" si="72"/>
        <v/>
      </c>
      <c r="H570" s="16"/>
      <c r="I570" s="447" t="str">
        <f t="shared" si="73"/>
        <v/>
      </c>
      <c r="J570" s="16"/>
      <c r="K570" s="351" t="str">
        <f t="shared" si="74"/>
        <v/>
      </c>
      <c r="L570" s="350" t="str">
        <f t="shared" si="75"/>
        <v/>
      </c>
    </row>
    <row r="571" spans="1:12" hidden="1">
      <c r="A571" s="150"/>
      <c r="B571" s="16"/>
      <c r="C571" s="16"/>
      <c r="D571" s="448" cm="1">
        <f t="array" ref="D571">LOOKUP(1,1/(E571=DSSP!$E$2:$E$823),DSSP!$A$2:$A$823)</f>
        <v>0</v>
      </c>
      <c r="E571" s="115"/>
      <c r="F571" s="430" t="str">
        <f>IFERROR(VLOOKUP(E571,DSSP!$E$2:$F$761,2,0),"")</f>
        <v/>
      </c>
      <c r="G571" s="120" t="str">
        <f t="shared" si="72"/>
        <v/>
      </c>
      <c r="H571" s="16"/>
      <c r="I571" s="447" t="str">
        <f t="shared" si="73"/>
        <v/>
      </c>
      <c r="J571" s="16"/>
      <c r="K571" s="351" t="str">
        <f t="shared" si="74"/>
        <v/>
      </c>
      <c r="L571" s="350" t="str">
        <f t="shared" si="75"/>
        <v/>
      </c>
    </row>
    <row r="572" spans="1:12" hidden="1">
      <c r="A572" s="150"/>
      <c r="B572" s="16"/>
      <c r="C572" s="16"/>
      <c r="D572" s="448" cm="1">
        <f t="array" ref="D572">LOOKUP(1,1/(E572=DSSP!$E$2:$E$823),DSSP!$A$2:$A$823)</f>
        <v>0</v>
      </c>
      <c r="E572" s="115"/>
      <c r="F572" s="430" t="str">
        <f>IFERROR(VLOOKUP(E572,DSSP!$E$2:$F$761,2,0),"")</f>
        <v/>
      </c>
      <c r="G572" s="120" t="str">
        <f t="shared" si="72"/>
        <v/>
      </c>
      <c r="H572" s="16"/>
      <c r="I572" s="447" t="str">
        <f t="shared" si="73"/>
        <v/>
      </c>
      <c r="J572" s="16"/>
      <c r="K572" s="351" t="str">
        <f t="shared" si="74"/>
        <v/>
      </c>
      <c r="L572" s="350" t="str">
        <f t="shared" si="75"/>
        <v/>
      </c>
    </row>
    <row r="573" spans="1:12" hidden="1">
      <c r="A573" s="150"/>
      <c r="B573" s="16"/>
      <c r="C573" s="16"/>
      <c r="D573" s="448" cm="1">
        <f t="array" ref="D573">LOOKUP(1,1/(E573=DSSP!$E$2:$E$823),DSSP!$A$2:$A$823)</f>
        <v>0</v>
      </c>
      <c r="E573" s="115"/>
      <c r="F573" s="430" t="str">
        <f>IFERROR(VLOOKUP(E573,DSSP!$E$2:$F$761,2,0),"")</f>
        <v/>
      </c>
      <c r="G573" s="120" t="str">
        <f t="shared" si="72"/>
        <v/>
      </c>
      <c r="H573" s="16"/>
      <c r="I573" s="447" t="str">
        <f t="shared" si="73"/>
        <v/>
      </c>
      <c r="J573" s="16"/>
      <c r="K573" s="351" t="str">
        <f t="shared" si="74"/>
        <v/>
      </c>
      <c r="L573" s="350" t="str">
        <f t="shared" si="75"/>
        <v/>
      </c>
    </row>
    <row r="574" spans="1:12" hidden="1">
      <c r="A574" s="150"/>
      <c r="B574" s="16"/>
      <c r="C574" s="16"/>
      <c r="D574" s="448" cm="1">
        <f t="array" ref="D574">LOOKUP(1,1/(E574=DSSP!$E$2:$E$823),DSSP!$A$2:$A$823)</f>
        <v>0</v>
      </c>
      <c r="E574" s="115"/>
      <c r="F574" s="430" t="str">
        <f>IFERROR(VLOOKUP(E574,DSSP!$E$2:$F$761,2,0),"")</f>
        <v/>
      </c>
      <c r="G574" s="120" t="str">
        <f t="shared" si="72"/>
        <v/>
      </c>
      <c r="H574" s="16"/>
      <c r="I574" s="447" t="str">
        <f t="shared" si="73"/>
        <v/>
      </c>
      <c r="J574" s="16"/>
      <c r="K574" s="351" t="str">
        <f t="shared" si="74"/>
        <v/>
      </c>
      <c r="L574" s="350" t="str">
        <f t="shared" si="75"/>
        <v/>
      </c>
    </row>
    <row r="575" spans="1:12" hidden="1">
      <c r="A575" s="150"/>
      <c r="B575" s="16"/>
      <c r="C575" s="16"/>
      <c r="D575" s="448" cm="1">
        <f t="array" ref="D575">LOOKUP(1,1/(E575=DSSP!$E$2:$E$823),DSSP!$A$2:$A$823)</f>
        <v>0</v>
      </c>
      <c r="E575" s="115"/>
      <c r="F575" s="430" t="str">
        <f>IFERROR(VLOOKUP(E575,DSSP!$E$2:$F$761,2,0),"")</f>
        <v/>
      </c>
      <c r="G575" s="120" t="str">
        <f t="shared" si="72"/>
        <v/>
      </c>
      <c r="H575" s="16"/>
      <c r="I575" s="447" t="str">
        <f t="shared" si="73"/>
        <v/>
      </c>
      <c r="J575" s="16"/>
      <c r="K575" s="351" t="str">
        <f t="shared" si="74"/>
        <v/>
      </c>
      <c r="L575" s="350" t="str">
        <f t="shared" si="75"/>
        <v/>
      </c>
    </row>
    <row r="576" spans="1:12" hidden="1">
      <c r="A576" s="150"/>
      <c r="B576" s="16"/>
      <c r="C576" s="16"/>
      <c r="D576" s="448" cm="1">
        <f t="array" ref="D576">LOOKUP(1,1/(E576=DSSP!$E$2:$E$823),DSSP!$A$2:$A$823)</f>
        <v>0</v>
      </c>
      <c r="E576" s="115"/>
      <c r="F576" s="430" t="str">
        <f>IFERROR(VLOOKUP(E576,DSSP!$E$2:$F$761,2,0),"")</f>
        <v/>
      </c>
      <c r="G576" s="120" t="str">
        <f t="shared" si="72"/>
        <v/>
      </c>
      <c r="H576" s="16"/>
      <c r="I576" s="447" t="str">
        <f t="shared" si="73"/>
        <v/>
      </c>
      <c r="J576" s="16"/>
      <c r="K576" s="351" t="str">
        <f t="shared" si="74"/>
        <v/>
      </c>
      <c r="L576" s="350" t="str">
        <f t="shared" si="75"/>
        <v/>
      </c>
    </row>
    <row r="577" spans="1:12" hidden="1">
      <c r="A577" s="150"/>
      <c r="B577" s="16"/>
      <c r="C577" s="16"/>
      <c r="D577" s="448" cm="1">
        <f t="array" ref="D577">LOOKUP(1,1/(E577=DSSP!$E$2:$E$823),DSSP!$A$2:$A$823)</f>
        <v>0</v>
      </c>
      <c r="E577" s="115"/>
      <c r="F577" s="430" t="str">
        <f>IFERROR(VLOOKUP(E577,DSSP!$E$2:$F$761,2,0),"")</f>
        <v/>
      </c>
      <c r="G577" s="120" t="str">
        <f t="shared" si="72"/>
        <v/>
      </c>
      <c r="H577" s="16"/>
      <c r="I577" s="447" t="str">
        <f t="shared" si="73"/>
        <v/>
      </c>
      <c r="J577" s="16"/>
      <c r="K577" s="351" t="str">
        <f t="shared" si="74"/>
        <v/>
      </c>
      <c r="L577" s="350" t="str">
        <f t="shared" si="75"/>
        <v/>
      </c>
    </row>
    <row r="578" spans="1:12" hidden="1">
      <c r="A578" s="150"/>
      <c r="B578" s="16"/>
      <c r="C578" s="16"/>
      <c r="D578" s="448" cm="1">
        <f t="array" ref="D578">LOOKUP(1,1/(E578=DSSP!$E$2:$E$823),DSSP!$A$2:$A$823)</f>
        <v>0</v>
      </c>
      <c r="E578" s="115"/>
      <c r="F578" s="430" t="str">
        <f>IFERROR(VLOOKUP(E578,DSSP!$E$2:$F$761,2,0),"")</f>
        <v/>
      </c>
      <c r="G578" s="120" t="str">
        <f t="shared" si="72"/>
        <v/>
      </c>
      <c r="H578" s="16"/>
      <c r="I578" s="447" t="str">
        <f t="shared" si="73"/>
        <v/>
      </c>
      <c r="J578" s="16"/>
      <c r="K578" s="351" t="str">
        <f t="shared" si="74"/>
        <v/>
      </c>
      <c r="L578" s="350" t="str">
        <f t="shared" si="75"/>
        <v/>
      </c>
    </row>
    <row r="579" spans="1:12" hidden="1">
      <c r="A579" s="150"/>
      <c r="B579" s="16"/>
      <c r="C579" s="16"/>
      <c r="D579" s="448" cm="1">
        <f t="array" ref="D579">LOOKUP(1,1/(E579=DSSP!$E$2:$E$823),DSSP!$A$2:$A$823)</f>
        <v>0</v>
      </c>
      <c r="E579" s="115"/>
      <c r="F579" s="430" t="str">
        <f>IFERROR(VLOOKUP(E579,DSSP!$E$2:$F$761,2,0),"")</f>
        <v/>
      </c>
      <c r="G579" s="120" t="str">
        <f t="shared" si="72"/>
        <v/>
      </c>
      <c r="H579" s="16"/>
      <c r="I579" s="447" t="str">
        <f t="shared" si="73"/>
        <v/>
      </c>
      <c r="J579" s="16"/>
      <c r="K579" s="351" t="str">
        <f t="shared" si="74"/>
        <v/>
      </c>
      <c r="L579" s="350" t="str">
        <f t="shared" si="75"/>
        <v/>
      </c>
    </row>
    <row r="580" spans="1:12" hidden="1">
      <c r="A580" s="150"/>
      <c r="B580" s="16"/>
      <c r="C580" s="16"/>
      <c r="D580" s="448" cm="1">
        <f t="array" ref="D580">LOOKUP(1,1/(E580=DSSP!$E$2:$E$823),DSSP!$A$2:$A$823)</f>
        <v>0</v>
      </c>
      <c r="E580" s="115"/>
      <c r="F580" s="430" t="str">
        <f>IFERROR(VLOOKUP(E580,DSSP!$E$2:$F$761,2,0),"")</f>
        <v/>
      </c>
      <c r="G580" s="120" t="str">
        <f t="shared" si="72"/>
        <v/>
      </c>
      <c r="H580" s="16"/>
      <c r="I580" s="447" t="str">
        <f t="shared" si="73"/>
        <v/>
      </c>
      <c r="J580" s="16"/>
      <c r="K580" s="351" t="str">
        <f t="shared" si="74"/>
        <v/>
      </c>
      <c r="L580" s="350" t="str">
        <f t="shared" si="75"/>
        <v/>
      </c>
    </row>
    <row r="581" spans="1:12" hidden="1">
      <c r="A581" s="150"/>
      <c r="B581" s="16"/>
      <c r="C581" s="16"/>
      <c r="D581" s="448" cm="1">
        <f t="array" ref="D581">LOOKUP(1,1/(E581=DSSP!$E$2:$E$823),DSSP!$A$2:$A$823)</f>
        <v>0</v>
      </c>
      <c r="E581" s="115"/>
      <c r="F581" s="430" t="str">
        <f>IFERROR(VLOOKUP(E581,DSSP!$E$2:$F$761,2,0),"")</f>
        <v/>
      </c>
      <c r="G581" s="120" t="str">
        <f t="shared" si="72"/>
        <v/>
      </c>
      <c r="H581" s="16"/>
      <c r="I581" s="447" t="str">
        <f t="shared" si="73"/>
        <v/>
      </c>
      <c r="J581" s="16"/>
      <c r="K581" s="351" t="str">
        <f t="shared" si="74"/>
        <v/>
      </c>
      <c r="L581" s="350" t="str">
        <f t="shared" si="75"/>
        <v/>
      </c>
    </row>
    <row r="582" spans="1:12" hidden="1">
      <c r="A582" s="150"/>
      <c r="B582" s="16"/>
      <c r="C582" s="16"/>
      <c r="D582" s="448" cm="1">
        <f t="array" ref="D582">LOOKUP(1,1/(E582=DSSP!$E$2:$E$823),DSSP!$A$2:$A$823)</f>
        <v>0</v>
      </c>
      <c r="E582" s="115"/>
      <c r="F582" s="430" t="str">
        <f>IFERROR(VLOOKUP(E582,DSSP!$E$2:$F$761,2,0),"")</f>
        <v/>
      </c>
      <c r="G582" s="120" t="str">
        <f t="shared" si="72"/>
        <v/>
      </c>
      <c r="H582" s="16"/>
      <c r="I582" s="447" t="str">
        <f t="shared" si="73"/>
        <v/>
      </c>
      <c r="J582" s="16"/>
      <c r="K582" s="351" t="str">
        <f t="shared" si="74"/>
        <v/>
      </c>
      <c r="L582" s="350" t="str">
        <f t="shared" si="75"/>
        <v/>
      </c>
    </row>
    <row r="583" spans="1:12" hidden="1">
      <c r="A583" s="150"/>
      <c r="B583" s="16"/>
      <c r="C583" s="16"/>
      <c r="D583" s="448" cm="1">
        <f t="array" ref="D583">LOOKUP(1,1/(E583=DSSP!$E$2:$E$823),DSSP!$A$2:$A$823)</f>
        <v>0</v>
      </c>
      <c r="E583" s="115"/>
      <c r="F583" s="430" t="str">
        <f>IFERROR(VLOOKUP(E583,DSSP!$E$2:$F$761,2,0),"")</f>
        <v/>
      </c>
      <c r="G583" s="120" t="str">
        <f t="shared" si="72"/>
        <v/>
      </c>
      <c r="H583" s="16"/>
      <c r="I583" s="447" t="str">
        <f t="shared" si="73"/>
        <v/>
      </c>
      <c r="J583" s="16"/>
      <c r="K583" s="351" t="str">
        <f t="shared" si="74"/>
        <v/>
      </c>
      <c r="L583" s="350" t="str">
        <f t="shared" si="75"/>
        <v/>
      </c>
    </row>
    <row r="584" spans="1:12" hidden="1">
      <c r="A584" s="150"/>
      <c r="B584" s="16"/>
      <c r="C584" s="16"/>
      <c r="D584" s="448" cm="1">
        <f t="array" ref="D584">LOOKUP(1,1/(E584=DSSP!$E$2:$E$823),DSSP!$A$2:$A$823)</f>
        <v>0</v>
      </c>
      <c r="E584" s="115"/>
      <c r="F584" s="430" t="str">
        <f>IFERROR(VLOOKUP(E584,DSSP!$E$2:$F$761,2,0),"")</f>
        <v/>
      </c>
      <c r="G584" s="120" t="str">
        <f t="shared" si="72"/>
        <v/>
      </c>
      <c r="H584" s="16"/>
      <c r="I584" s="447" t="str">
        <f t="shared" si="73"/>
        <v/>
      </c>
      <c r="J584" s="16"/>
      <c r="K584" s="351" t="str">
        <f t="shared" si="74"/>
        <v/>
      </c>
      <c r="L584" s="350" t="str">
        <f t="shared" si="75"/>
        <v/>
      </c>
    </row>
    <row r="585" spans="1:12" hidden="1">
      <c r="A585" s="150"/>
      <c r="B585" s="16"/>
      <c r="C585" s="16"/>
      <c r="D585" s="448" cm="1">
        <f t="array" ref="D585">LOOKUP(1,1/(E585=DSSP!$E$2:$E$823),DSSP!$A$2:$A$823)</f>
        <v>0</v>
      </c>
      <c r="E585" s="115"/>
      <c r="F585" s="430" t="str">
        <f>IFERROR(VLOOKUP(E585,DSSP!$E$2:$F$761,2,0),"")</f>
        <v/>
      </c>
      <c r="G585" s="120" t="str">
        <f t="shared" si="72"/>
        <v/>
      </c>
      <c r="H585" s="16"/>
      <c r="I585" s="447" t="str">
        <f t="shared" si="73"/>
        <v/>
      </c>
      <c r="J585" s="16"/>
      <c r="K585" s="351" t="str">
        <f t="shared" si="74"/>
        <v/>
      </c>
      <c r="L585" s="350" t="str">
        <f t="shared" si="75"/>
        <v/>
      </c>
    </row>
    <row r="586" spans="1:12" hidden="1">
      <c r="A586" s="150"/>
      <c r="B586" s="16"/>
      <c r="C586" s="16"/>
      <c r="D586" s="448" cm="1">
        <f t="array" ref="D586">LOOKUP(1,1/(E586=DSSP!$E$2:$E$823),DSSP!$A$2:$A$823)</f>
        <v>0</v>
      </c>
      <c r="E586" s="115"/>
      <c r="F586" s="430" t="str">
        <f>IFERROR(VLOOKUP(E586,DSSP!$E$2:$F$761,2,0),"")</f>
        <v/>
      </c>
      <c r="G586" s="120" t="str">
        <f t="shared" si="72"/>
        <v/>
      </c>
      <c r="H586" s="16"/>
      <c r="I586" s="447" t="str">
        <f t="shared" si="73"/>
        <v/>
      </c>
      <c r="J586" s="16"/>
      <c r="K586" s="351" t="str">
        <f t="shared" si="74"/>
        <v/>
      </c>
      <c r="L586" s="350" t="str">
        <f t="shared" si="75"/>
        <v/>
      </c>
    </row>
    <row r="587" spans="1:12" hidden="1">
      <c r="A587" s="150"/>
      <c r="B587" s="16"/>
      <c r="C587" s="16"/>
      <c r="D587" s="448" cm="1">
        <f t="array" ref="D587">LOOKUP(1,1/(E587=DSSP!$E$2:$E$823),DSSP!$A$2:$A$823)</f>
        <v>0</v>
      </c>
      <c r="E587" s="115"/>
      <c r="F587" s="430" t="str">
        <f>IFERROR(VLOOKUP(E587,DSSP!$E$2:$F$761,2,0),"")</f>
        <v/>
      </c>
      <c r="G587" s="120" t="str">
        <f t="shared" si="72"/>
        <v/>
      </c>
      <c r="H587" s="16"/>
      <c r="I587" s="447" t="str">
        <f t="shared" si="73"/>
        <v/>
      </c>
      <c r="J587" s="16"/>
      <c r="K587" s="351" t="str">
        <f t="shared" si="74"/>
        <v/>
      </c>
      <c r="L587" s="350" t="str">
        <f t="shared" si="75"/>
        <v/>
      </c>
    </row>
    <row r="588" spans="1:12" hidden="1">
      <c r="A588" s="150"/>
      <c r="B588" s="16"/>
      <c r="C588" s="16"/>
      <c r="D588" s="448" cm="1">
        <f t="array" ref="D588">LOOKUP(1,1/(E588=DSSP!$E$2:$E$823),DSSP!$A$2:$A$823)</f>
        <v>0</v>
      </c>
      <c r="E588" s="115"/>
      <c r="F588" s="430" t="str">
        <f>IFERROR(VLOOKUP(E588,DSSP!$E$2:$F$761,2,0),"")</f>
        <v/>
      </c>
      <c r="G588" s="120" t="str">
        <f t="shared" si="72"/>
        <v/>
      </c>
      <c r="H588" s="16"/>
      <c r="I588" s="447" t="str">
        <f t="shared" si="73"/>
        <v/>
      </c>
      <c r="J588" s="16"/>
      <c r="K588" s="351" t="str">
        <f t="shared" si="74"/>
        <v/>
      </c>
      <c r="L588" s="350" t="str">
        <f t="shared" si="75"/>
        <v/>
      </c>
    </row>
    <row r="589" spans="1:12" hidden="1">
      <c r="A589" s="150"/>
      <c r="B589" s="16"/>
      <c r="C589" s="16"/>
      <c r="D589" s="448" cm="1">
        <f t="array" ref="D589">LOOKUP(1,1/(E589=DSSP!$E$2:$E$823),DSSP!$A$2:$A$823)</f>
        <v>0</v>
      </c>
      <c r="E589" s="115"/>
      <c r="F589" s="430" t="str">
        <f>IFERROR(VLOOKUP(E589,DSSP!$E$2:$F$761,2,0),"")</f>
        <v/>
      </c>
      <c r="G589" s="120" t="str">
        <f t="shared" si="72"/>
        <v/>
      </c>
      <c r="H589" s="16"/>
      <c r="I589" s="447" t="str">
        <f t="shared" si="73"/>
        <v/>
      </c>
      <c r="J589" s="16"/>
      <c r="K589" s="351" t="str">
        <f t="shared" si="74"/>
        <v/>
      </c>
      <c r="L589" s="350" t="str">
        <f t="shared" si="75"/>
        <v/>
      </c>
    </row>
    <row r="590" spans="1:12" hidden="1">
      <c r="A590" s="150"/>
      <c r="B590" s="16"/>
      <c r="C590" s="16"/>
      <c r="D590" s="448" cm="1">
        <f t="array" ref="D590">LOOKUP(1,1/(E590=DSSP!$E$2:$E$823),DSSP!$A$2:$A$823)</f>
        <v>0</v>
      </c>
      <c r="E590" s="115"/>
      <c r="F590" s="430" t="str">
        <f>IFERROR(VLOOKUP(E590,DSSP!$E$2:$F$761,2,0),"")</f>
        <v/>
      </c>
      <c r="G590" s="120" t="str">
        <f t="shared" si="72"/>
        <v/>
      </c>
      <c r="H590" s="16"/>
      <c r="I590" s="447" t="str">
        <f t="shared" si="73"/>
        <v/>
      </c>
      <c r="J590" s="16"/>
      <c r="K590" s="351" t="str">
        <f t="shared" si="74"/>
        <v/>
      </c>
      <c r="L590" s="350" t="str">
        <f t="shared" si="75"/>
        <v/>
      </c>
    </row>
    <row r="591" spans="1:12" hidden="1">
      <c r="A591" s="150"/>
      <c r="B591" s="16"/>
      <c r="C591" s="16"/>
      <c r="D591" s="448" cm="1">
        <f t="array" ref="D591">LOOKUP(1,1/(E591=DSSP!$E$2:$E$823),DSSP!$A$2:$A$823)</f>
        <v>0</v>
      </c>
      <c r="E591" s="115"/>
      <c r="F591" s="430" t="str">
        <f>IFERROR(VLOOKUP(E591,DSSP!$E$2:$F$761,2,0),"")</f>
        <v/>
      </c>
      <c r="G591" s="120" t="str">
        <f t="shared" si="72"/>
        <v/>
      </c>
      <c r="H591" s="16"/>
      <c r="I591" s="447" t="str">
        <f t="shared" si="73"/>
        <v/>
      </c>
      <c r="J591" s="16"/>
      <c r="K591" s="351" t="str">
        <f t="shared" si="74"/>
        <v/>
      </c>
      <c r="L591" s="350" t="str">
        <f t="shared" si="75"/>
        <v/>
      </c>
    </row>
    <row r="592" spans="1:12" hidden="1">
      <c r="A592" s="150"/>
      <c r="B592" s="16"/>
      <c r="C592" s="16"/>
      <c r="D592" s="448" cm="1">
        <f t="array" ref="D592">LOOKUP(1,1/(E592=DSSP!$E$2:$E$823),DSSP!$A$2:$A$823)</f>
        <v>0</v>
      </c>
      <c r="E592" s="115"/>
      <c r="F592" s="430" t="str">
        <f>IFERROR(VLOOKUP(E592,DSSP!$E$2:$F$761,2,0),"")</f>
        <v/>
      </c>
      <c r="G592" s="120" t="str">
        <f t="shared" si="72"/>
        <v/>
      </c>
      <c r="H592" s="16"/>
      <c r="I592" s="447" t="str">
        <f t="shared" si="73"/>
        <v/>
      </c>
      <c r="J592" s="16"/>
      <c r="K592" s="351" t="str">
        <f t="shared" si="74"/>
        <v/>
      </c>
      <c r="L592" s="350" t="str">
        <f t="shared" si="75"/>
        <v/>
      </c>
    </row>
    <row r="593" spans="1:12" hidden="1">
      <c r="A593" s="150"/>
      <c r="B593" s="16"/>
      <c r="C593" s="16"/>
      <c r="D593" s="448" cm="1">
        <f t="array" ref="D593">LOOKUP(1,1/(E593=DSSP!$E$2:$E$823),DSSP!$A$2:$A$823)</f>
        <v>0</v>
      </c>
      <c r="E593" s="115"/>
      <c r="F593" s="430" t="str">
        <f>IFERROR(VLOOKUP(E593,DSSP!$E$2:$F$761,2,0),"")</f>
        <v/>
      </c>
      <c r="G593" s="120" t="str">
        <f t="shared" si="72"/>
        <v/>
      </c>
      <c r="H593" s="16"/>
      <c r="I593" s="447" t="str">
        <f t="shared" si="73"/>
        <v/>
      </c>
      <c r="J593" s="16"/>
      <c r="K593" s="351" t="str">
        <f t="shared" si="74"/>
        <v/>
      </c>
      <c r="L593" s="350" t="str">
        <f t="shared" si="75"/>
        <v/>
      </c>
    </row>
    <row r="594" spans="1:12" hidden="1">
      <c r="A594" s="150"/>
      <c r="B594" s="16"/>
      <c r="C594" s="16"/>
      <c r="D594" s="448" cm="1">
        <f t="array" ref="D594">LOOKUP(1,1/(E594=DSSP!$E$2:$E$823),DSSP!$A$2:$A$823)</f>
        <v>0</v>
      </c>
      <c r="E594" s="115"/>
      <c r="F594" s="430" t="str">
        <f>IFERROR(VLOOKUP(E594,DSSP!$E$2:$F$761,2,0),"")</f>
        <v/>
      </c>
      <c r="G594" s="120" t="str">
        <f t="shared" si="72"/>
        <v/>
      </c>
      <c r="H594" s="16"/>
      <c r="I594" s="447" t="str">
        <f t="shared" si="73"/>
        <v/>
      </c>
      <c r="J594" s="16"/>
      <c r="K594" s="351" t="str">
        <f t="shared" si="74"/>
        <v/>
      </c>
      <c r="L594" s="350" t="str">
        <f t="shared" si="75"/>
        <v/>
      </c>
    </row>
    <row r="595" spans="1:12" hidden="1">
      <c r="A595" s="150"/>
      <c r="B595" s="16"/>
      <c r="C595" s="16"/>
      <c r="D595" s="448" cm="1">
        <f t="array" ref="D595">LOOKUP(1,1/(E595=DSSP!$E$2:$E$823),DSSP!$A$2:$A$823)</f>
        <v>0</v>
      </c>
      <c r="E595" s="115"/>
      <c r="F595" s="430" t="str">
        <f>IFERROR(VLOOKUP(E595,DSSP!$E$2:$F$761,2,0),"")</f>
        <v/>
      </c>
      <c r="G595" s="120" t="str">
        <f t="shared" si="72"/>
        <v/>
      </c>
      <c r="H595" s="16"/>
      <c r="I595" s="447" t="str">
        <f t="shared" si="73"/>
        <v/>
      </c>
      <c r="J595" s="16"/>
      <c r="K595" s="351" t="str">
        <f t="shared" si="74"/>
        <v/>
      </c>
      <c r="L595" s="350" t="str">
        <f t="shared" si="75"/>
        <v/>
      </c>
    </row>
    <row r="596" spans="1:12" hidden="1">
      <c r="A596" s="150"/>
      <c r="B596" s="16"/>
      <c r="C596" s="16"/>
      <c r="D596" s="448" cm="1">
        <f t="array" ref="D596">LOOKUP(1,1/(E596=DSSP!$E$2:$E$823),DSSP!$A$2:$A$823)</f>
        <v>0</v>
      </c>
      <c r="E596" s="115"/>
      <c r="F596" s="430" t="str">
        <f>IFERROR(VLOOKUP(E596,DSSP!$E$2:$F$761,2,0),"")</f>
        <v/>
      </c>
      <c r="G596" s="120" t="str">
        <f t="shared" si="72"/>
        <v/>
      </c>
      <c r="H596" s="16"/>
      <c r="I596" s="447" t="str">
        <f t="shared" si="73"/>
        <v/>
      </c>
      <c r="J596" s="16"/>
      <c r="K596" s="351" t="str">
        <f t="shared" si="74"/>
        <v/>
      </c>
      <c r="L596" s="350" t="str">
        <f t="shared" si="75"/>
        <v/>
      </c>
    </row>
    <row r="597" spans="1:12" hidden="1">
      <c r="A597" s="150"/>
      <c r="B597" s="16"/>
      <c r="C597" s="16"/>
      <c r="D597" s="448" cm="1">
        <f t="array" ref="D597">LOOKUP(1,1/(E597=DSSP!$E$2:$E$823),DSSP!$A$2:$A$823)</f>
        <v>0</v>
      </c>
      <c r="E597" s="115"/>
      <c r="F597" s="430" t="str">
        <f>IFERROR(VLOOKUP(E597,DSSP!$E$2:$F$761,2,0),"")</f>
        <v/>
      </c>
      <c r="G597" s="120" t="str">
        <f t="shared" si="72"/>
        <v/>
      </c>
      <c r="H597" s="16"/>
      <c r="I597" s="447" t="str">
        <f t="shared" si="73"/>
        <v/>
      </c>
      <c r="J597" s="16"/>
      <c r="K597" s="351" t="str">
        <f t="shared" si="74"/>
        <v/>
      </c>
      <c r="L597" s="350" t="str">
        <f t="shared" si="75"/>
        <v/>
      </c>
    </row>
    <row r="598" spans="1:12" hidden="1">
      <c r="A598" s="150"/>
      <c r="B598" s="16"/>
      <c r="C598" s="16"/>
      <c r="D598" s="448" cm="1">
        <f t="array" ref="D598">LOOKUP(1,1/(E598=DSSP!$E$2:$E$823),DSSP!$A$2:$A$823)</f>
        <v>0</v>
      </c>
      <c r="E598" s="115"/>
      <c r="F598" s="430" t="str">
        <f>IFERROR(VLOOKUP(E598,DSSP!$E$2:$F$761,2,0),"")</f>
        <v/>
      </c>
      <c r="G598" s="120" t="str">
        <f t="shared" si="72"/>
        <v/>
      </c>
      <c r="H598" s="16"/>
      <c r="I598" s="447" t="str">
        <f t="shared" si="73"/>
        <v/>
      </c>
      <c r="J598" s="16"/>
      <c r="K598" s="351" t="str">
        <f t="shared" si="74"/>
        <v/>
      </c>
      <c r="L598" s="350" t="str">
        <f t="shared" si="75"/>
        <v/>
      </c>
    </row>
    <row r="599" spans="1:12" hidden="1">
      <c r="A599" s="150"/>
      <c r="B599" s="16"/>
      <c r="C599" s="16"/>
      <c r="D599" s="448" cm="1">
        <f t="array" ref="D599">LOOKUP(1,1/(E599=DSSP!$E$2:$E$823),DSSP!$A$2:$A$823)</f>
        <v>0</v>
      </c>
      <c r="E599" s="115"/>
      <c r="F599" s="430" t="str">
        <f>IFERROR(VLOOKUP(E599,DSSP!$E$2:$F$761,2,0),"")</f>
        <v/>
      </c>
      <c r="G599" s="120" t="str">
        <f t="shared" si="72"/>
        <v/>
      </c>
      <c r="H599" s="16"/>
      <c r="I599" s="447" t="str">
        <f t="shared" si="73"/>
        <v/>
      </c>
      <c r="J599" s="16"/>
      <c r="K599" s="351" t="str">
        <f t="shared" si="74"/>
        <v/>
      </c>
      <c r="L599" s="350" t="str">
        <f t="shared" si="75"/>
        <v/>
      </c>
    </row>
    <row r="600" spans="1:12" hidden="1">
      <c r="A600" s="150"/>
      <c r="B600" s="16"/>
      <c r="C600" s="16"/>
      <c r="D600" s="448" cm="1">
        <f t="array" ref="D600">LOOKUP(1,1/(E600=DSSP!$E$2:$E$823),DSSP!$A$2:$A$823)</f>
        <v>0</v>
      </c>
      <c r="E600" s="115"/>
      <c r="F600" s="430" t="str">
        <f>IFERROR(VLOOKUP(E600,DSSP!$E$2:$F$761,2,0),"")</f>
        <v/>
      </c>
      <c r="G600" s="120" t="str">
        <f t="shared" si="72"/>
        <v/>
      </c>
      <c r="H600" s="16"/>
      <c r="I600" s="447" t="str">
        <f t="shared" si="73"/>
        <v/>
      </c>
      <c r="J600" s="16"/>
      <c r="K600" s="351" t="str">
        <f t="shared" si="74"/>
        <v/>
      </c>
      <c r="L600" s="350" t="str">
        <f t="shared" si="75"/>
        <v/>
      </c>
    </row>
    <row r="601" spans="1:12" hidden="1">
      <c r="A601" s="150"/>
      <c r="B601" s="16"/>
      <c r="C601" s="16"/>
      <c r="D601" s="448" cm="1">
        <f t="array" ref="D601">LOOKUP(1,1/(E601=DSSP!$E$2:$E$823),DSSP!$A$2:$A$823)</f>
        <v>0</v>
      </c>
      <c r="E601" s="115"/>
      <c r="F601" s="430" t="str">
        <f>IFERROR(VLOOKUP(E601,DSSP!$E$2:$F$761,2,0),"")</f>
        <v/>
      </c>
      <c r="G601" s="120" t="str">
        <f t="shared" si="72"/>
        <v/>
      </c>
      <c r="H601" s="16"/>
      <c r="I601" s="447" t="str">
        <f t="shared" si="73"/>
        <v/>
      </c>
      <c r="J601" s="16"/>
      <c r="K601" s="351" t="str">
        <f t="shared" si="74"/>
        <v/>
      </c>
      <c r="L601" s="350" t="str">
        <f t="shared" si="75"/>
        <v/>
      </c>
    </row>
    <row r="602" spans="1:12" hidden="1">
      <c r="A602" s="150"/>
      <c r="B602" s="16"/>
      <c r="C602" s="16"/>
      <c r="D602" s="448" cm="1">
        <f t="array" ref="D602">LOOKUP(1,1/(E602=DSSP!$E$2:$E$823),DSSP!$A$2:$A$823)</f>
        <v>0</v>
      </c>
      <c r="E602" s="115"/>
      <c r="F602" s="430" t="str">
        <f>IFERROR(VLOOKUP(E602,DSSP!$E$2:$F$761,2,0),"")</f>
        <v/>
      </c>
      <c r="G602" s="120" t="str">
        <f t="shared" si="72"/>
        <v/>
      </c>
      <c r="H602" s="16"/>
      <c r="I602" s="447" t="str">
        <f t="shared" si="73"/>
        <v/>
      </c>
      <c r="J602" s="16"/>
      <c r="K602" s="351" t="str">
        <f t="shared" si="74"/>
        <v/>
      </c>
      <c r="L602" s="350" t="str">
        <f t="shared" si="75"/>
        <v/>
      </c>
    </row>
    <row r="603" spans="1:12" hidden="1">
      <c r="A603" s="150"/>
      <c r="B603" s="16"/>
      <c r="C603" s="16"/>
      <c r="D603" s="448" cm="1">
        <f t="array" ref="D603">LOOKUP(1,1/(E603=DSSP!$E$2:$E$823),DSSP!$A$2:$A$823)</f>
        <v>0</v>
      </c>
      <c r="E603" s="115"/>
      <c r="F603" s="430" t="str">
        <f>IFERROR(VLOOKUP(E603,DSSP!$E$2:$F$761,2,0),"")</f>
        <v/>
      </c>
      <c r="G603" s="120" t="str">
        <f t="shared" si="72"/>
        <v/>
      </c>
      <c r="H603" s="16"/>
      <c r="I603" s="447" t="str">
        <f t="shared" si="73"/>
        <v/>
      </c>
      <c r="J603" s="16"/>
      <c r="K603" s="351" t="str">
        <f t="shared" si="74"/>
        <v/>
      </c>
      <c r="L603" s="350" t="str">
        <f t="shared" si="75"/>
        <v/>
      </c>
    </row>
    <row r="604" spans="1:12" hidden="1">
      <c r="A604" s="150"/>
      <c r="B604" s="16"/>
      <c r="C604" s="16"/>
      <c r="D604" s="448" cm="1">
        <f t="array" ref="D604">LOOKUP(1,1/(E604=DSSP!$E$2:$E$823),DSSP!$A$2:$A$823)</f>
        <v>0</v>
      </c>
      <c r="E604" s="115"/>
      <c r="F604" s="430" t="str">
        <f>IFERROR(VLOOKUP(E604,DSSP!$E$2:$F$761,2,0),"")</f>
        <v/>
      </c>
      <c r="G604" s="120" t="str">
        <f t="shared" si="72"/>
        <v/>
      </c>
      <c r="H604" s="16"/>
      <c r="I604" s="447" t="str">
        <f t="shared" si="73"/>
        <v/>
      </c>
      <c r="J604" s="16"/>
      <c r="K604" s="351" t="str">
        <f t="shared" si="74"/>
        <v/>
      </c>
      <c r="L604" s="350" t="str">
        <f t="shared" si="75"/>
        <v/>
      </c>
    </row>
    <row r="605" spans="1:12" hidden="1">
      <c r="A605" s="150"/>
      <c r="B605" s="16"/>
      <c r="C605" s="16"/>
      <c r="D605" s="448" cm="1">
        <f t="array" ref="D605">LOOKUP(1,1/(E605=DSSP!$E$2:$E$823),DSSP!$A$2:$A$823)</f>
        <v>0</v>
      </c>
      <c r="E605" s="115"/>
      <c r="F605" s="430" t="str">
        <f>IFERROR(VLOOKUP(E605,DSSP!$E$2:$F$761,2,0),"")</f>
        <v/>
      </c>
      <c r="G605" s="120" t="str">
        <f t="shared" si="72"/>
        <v/>
      </c>
      <c r="H605" s="16"/>
      <c r="I605" s="447" t="str">
        <f t="shared" si="73"/>
        <v/>
      </c>
      <c r="J605" s="16"/>
      <c r="K605" s="351" t="str">
        <f t="shared" si="74"/>
        <v/>
      </c>
      <c r="L605" s="350" t="str">
        <f t="shared" si="75"/>
        <v/>
      </c>
    </row>
    <row r="606" spans="1:12" hidden="1">
      <c r="A606" s="150"/>
      <c r="B606" s="16"/>
      <c r="C606" s="16"/>
      <c r="D606" s="448" cm="1">
        <f t="array" ref="D606">LOOKUP(1,1/(E606=DSSP!$E$2:$E$823),DSSP!$A$2:$A$823)</f>
        <v>0</v>
      </c>
      <c r="E606" s="115"/>
      <c r="F606" s="430" t="str">
        <f>IFERROR(VLOOKUP(E606,DSSP!$E$2:$F$761,2,0),"")</f>
        <v/>
      </c>
      <c r="G606" s="120" t="str">
        <f t="shared" si="72"/>
        <v/>
      </c>
      <c r="H606" s="16"/>
      <c r="I606" s="447" t="str">
        <f t="shared" si="73"/>
        <v/>
      </c>
      <c r="J606" s="16"/>
      <c r="K606" s="351" t="str">
        <f t="shared" si="74"/>
        <v/>
      </c>
      <c r="L606" s="350" t="str">
        <f t="shared" si="75"/>
        <v/>
      </c>
    </row>
    <row r="607" spans="1:12" hidden="1">
      <c r="A607" s="150"/>
      <c r="B607" s="16"/>
      <c r="C607" s="16"/>
      <c r="D607" s="448" cm="1">
        <f t="array" ref="D607">LOOKUP(1,1/(E607=DSSP!$E$2:$E$823),DSSP!$A$2:$A$823)</f>
        <v>0</v>
      </c>
      <c r="E607" s="115"/>
      <c r="F607" s="430" t="str">
        <f>IFERROR(VLOOKUP(E607,DSSP!$E$2:$F$761,2,0),"")</f>
        <v/>
      </c>
      <c r="G607" s="120" t="str">
        <f t="shared" si="72"/>
        <v/>
      </c>
      <c r="H607" s="16"/>
      <c r="I607" s="447" t="str">
        <f t="shared" si="73"/>
        <v/>
      </c>
      <c r="J607" s="16"/>
      <c r="K607" s="351" t="str">
        <f t="shared" si="74"/>
        <v/>
      </c>
      <c r="L607" s="350" t="str">
        <f t="shared" si="75"/>
        <v/>
      </c>
    </row>
    <row r="608" spans="1:12" hidden="1">
      <c r="A608" s="150"/>
      <c r="B608" s="16"/>
      <c r="C608" s="16"/>
      <c r="D608" s="448" cm="1">
        <f t="array" ref="D608">LOOKUP(1,1/(E608=DSSP!$E$2:$E$823),DSSP!$A$2:$A$823)</f>
        <v>0</v>
      </c>
      <c r="E608" s="115"/>
      <c r="F608" s="430" t="str">
        <f>IFERROR(VLOOKUP(E608,DSSP!$E$2:$F$761,2,0),"")</f>
        <v/>
      </c>
      <c r="G608" s="120" t="str">
        <f t="shared" si="72"/>
        <v/>
      </c>
      <c r="H608" s="16"/>
      <c r="I608" s="447" t="str">
        <f t="shared" si="73"/>
        <v/>
      </c>
      <c r="J608" s="16"/>
      <c r="K608" s="351" t="str">
        <f t="shared" si="74"/>
        <v/>
      </c>
      <c r="L608" s="350" t="str">
        <f t="shared" si="75"/>
        <v/>
      </c>
    </row>
    <row r="609" spans="1:12" hidden="1">
      <c r="A609" s="150"/>
      <c r="B609" s="16"/>
      <c r="C609" s="16"/>
      <c r="D609" s="448" cm="1">
        <f t="array" ref="D609">LOOKUP(1,1/(E609=DSSP!$E$2:$E$823),DSSP!$A$2:$A$823)</f>
        <v>0</v>
      </c>
      <c r="E609" s="115"/>
      <c r="F609" s="430" t="str">
        <f>IFERROR(VLOOKUP(E609,DSSP!$E$2:$F$761,2,0),"")</f>
        <v/>
      </c>
      <c r="G609" s="120" t="str">
        <f t="shared" si="72"/>
        <v/>
      </c>
      <c r="H609" s="16"/>
      <c r="I609" s="447" t="str">
        <f t="shared" si="73"/>
        <v/>
      </c>
      <c r="J609" s="16"/>
      <c r="K609" s="351" t="str">
        <f t="shared" si="74"/>
        <v/>
      </c>
      <c r="L609" s="350" t="str">
        <f t="shared" si="75"/>
        <v/>
      </c>
    </row>
    <row r="610" spans="1:12" hidden="1">
      <c r="A610" s="150"/>
      <c r="B610" s="16"/>
      <c r="C610" s="16"/>
      <c r="D610" s="448" cm="1">
        <f t="array" ref="D610">LOOKUP(1,1/(E610=DSSP!$E$2:$E$823),DSSP!$A$2:$A$823)</f>
        <v>0</v>
      </c>
      <c r="E610" s="115"/>
      <c r="F610" s="430" t="str">
        <f>IFERROR(VLOOKUP(E610,DSSP!$E$2:$F$761,2,0),"")</f>
        <v/>
      </c>
      <c r="G610" s="120" t="str">
        <f t="shared" si="72"/>
        <v/>
      </c>
      <c r="H610" s="16"/>
      <c r="I610" s="447" t="str">
        <f t="shared" si="73"/>
        <v/>
      </c>
      <c r="J610" s="16"/>
      <c r="K610" s="351" t="str">
        <f t="shared" si="74"/>
        <v/>
      </c>
      <c r="L610" s="350" t="str">
        <f t="shared" si="75"/>
        <v/>
      </c>
    </row>
    <row r="611" spans="1:12" hidden="1">
      <c r="A611" s="150"/>
      <c r="B611" s="16"/>
      <c r="C611" s="16"/>
      <c r="D611" s="448" cm="1">
        <f t="array" ref="D611">LOOKUP(1,1/(E611=DSSP!$E$2:$E$823),DSSP!$A$2:$A$823)</f>
        <v>0</v>
      </c>
      <c r="E611" s="115"/>
      <c r="F611" s="430" t="str">
        <f>IFERROR(VLOOKUP(E611,DSSP!$E$2:$F$761,2,0),"")</f>
        <v/>
      </c>
      <c r="G611" s="120" t="str">
        <f t="shared" si="72"/>
        <v/>
      </c>
      <c r="H611" s="16"/>
      <c r="I611" s="447" t="str">
        <f t="shared" si="73"/>
        <v/>
      </c>
      <c r="J611" s="16"/>
      <c r="K611" s="351" t="str">
        <f t="shared" si="74"/>
        <v/>
      </c>
      <c r="L611" s="350" t="str">
        <f t="shared" si="75"/>
        <v/>
      </c>
    </row>
    <row r="612" spans="1:12" hidden="1">
      <c r="A612" s="150"/>
      <c r="B612" s="16"/>
      <c r="C612" s="16"/>
      <c r="D612" s="448" cm="1">
        <f t="array" ref="D612">LOOKUP(1,1/(E612=DSSP!$E$2:$E$823),DSSP!$A$2:$A$823)</f>
        <v>0</v>
      </c>
      <c r="E612" s="115"/>
      <c r="F612" s="430" t="str">
        <f>IFERROR(VLOOKUP(E612,DSSP!$E$2:$F$761,2,0),"")</f>
        <v/>
      </c>
      <c r="G612" s="120" t="str">
        <f t="shared" si="72"/>
        <v/>
      </c>
      <c r="H612" s="16"/>
      <c r="I612" s="447" t="str">
        <f t="shared" si="73"/>
        <v/>
      </c>
      <c r="J612" s="16"/>
      <c r="K612" s="351" t="str">
        <f t="shared" si="74"/>
        <v/>
      </c>
      <c r="L612" s="350" t="str">
        <f t="shared" si="75"/>
        <v/>
      </c>
    </row>
    <row r="613" spans="1:12" hidden="1">
      <c r="A613" s="150"/>
      <c r="B613" s="16"/>
      <c r="C613" s="16"/>
      <c r="D613" s="448" cm="1">
        <f t="array" ref="D613">LOOKUP(1,1/(E613=DSSP!$E$2:$E$823),DSSP!$A$2:$A$823)</f>
        <v>0</v>
      </c>
      <c r="E613" s="115"/>
      <c r="F613" s="430" t="str">
        <f>IFERROR(VLOOKUP(E613,DSSP!$E$2:$F$761,2,0),"")</f>
        <v/>
      </c>
      <c r="G613" s="120" t="str">
        <f t="shared" si="72"/>
        <v/>
      </c>
      <c r="H613" s="16"/>
      <c r="I613" s="447" t="str">
        <f t="shared" si="73"/>
        <v/>
      </c>
      <c r="J613" s="16"/>
      <c r="K613" s="351" t="str">
        <f t="shared" si="74"/>
        <v/>
      </c>
      <c r="L613" s="350" t="str">
        <f t="shared" si="75"/>
        <v/>
      </c>
    </row>
    <row r="614" spans="1:12" hidden="1">
      <c r="A614" s="150"/>
      <c r="B614" s="16"/>
      <c r="C614" s="16"/>
      <c r="D614" s="448" cm="1">
        <f t="array" ref="D614">LOOKUP(1,1/(E614=DSSP!$E$2:$E$823),DSSP!$A$2:$A$823)</f>
        <v>0</v>
      </c>
      <c r="E614" s="115"/>
      <c r="F614" s="430" t="str">
        <f>IFERROR(VLOOKUP(E614,DSSP!$E$2:$F$761,2,0),"")</f>
        <v/>
      </c>
      <c r="G614" s="120" t="str">
        <f t="shared" si="72"/>
        <v/>
      </c>
      <c r="H614" s="16"/>
      <c r="I614" s="447" t="str">
        <f t="shared" si="73"/>
        <v/>
      </c>
      <c r="J614" s="16"/>
      <c r="K614" s="351" t="str">
        <f t="shared" si="74"/>
        <v/>
      </c>
      <c r="L614" s="350" t="str">
        <f t="shared" si="75"/>
        <v/>
      </c>
    </row>
    <row r="615" spans="1:12" hidden="1">
      <c r="A615" s="150"/>
      <c r="B615" s="16"/>
      <c r="C615" s="16"/>
      <c r="D615" s="448" cm="1">
        <f t="array" ref="D615">LOOKUP(1,1/(E615=DSSP!$E$2:$E$823),DSSP!$A$2:$A$823)</f>
        <v>0</v>
      </c>
      <c r="E615" s="115"/>
      <c r="F615" s="430" t="str">
        <f>IFERROR(VLOOKUP(E615,DSSP!$E$2:$F$761,2,0),"")</f>
        <v/>
      </c>
      <c r="G615" s="120" t="str">
        <f t="shared" si="72"/>
        <v/>
      </c>
      <c r="H615" s="16"/>
      <c r="I615" s="447" t="str">
        <f t="shared" si="73"/>
        <v/>
      </c>
      <c r="J615" s="16"/>
      <c r="K615" s="351" t="str">
        <f t="shared" si="74"/>
        <v/>
      </c>
      <c r="L615" s="350" t="str">
        <f t="shared" si="75"/>
        <v/>
      </c>
    </row>
    <row r="616" spans="1:12" hidden="1">
      <c r="A616" s="150"/>
      <c r="B616" s="16"/>
      <c r="C616" s="16"/>
      <c r="D616" s="448" cm="1">
        <f t="array" ref="D616">LOOKUP(1,1/(E616=DSSP!$E$2:$E$823),DSSP!$A$2:$A$823)</f>
        <v>0</v>
      </c>
      <c r="E616" s="115"/>
      <c r="F616" s="430" t="str">
        <f>IFERROR(VLOOKUP(E616,DSSP!$E$2:$F$761,2,0),"")</f>
        <v/>
      </c>
      <c r="G616" s="120" t="str">
        <f t="shared" si="72"/>
        <v/>
      </c>
      <c r="H616" s="16"/>
      <c r="I616" s="447" t="str">
        <f t="shared" si="73"/>
        <v/>
      </c>
      <c r="J616" s="16"/>
      <c r="K616" s="351" t="str">
        <f t="shared" si="74"/>
        <v/>
      </c>
      <c r="L616" s="350" t="str">
        <f t="shared" si="75"/>
        <v/>
      </c>
    </row>
    <row r="617" spans="1:12" hidden="1">
      <c r="A617" s="150"/>
      <c r="B617" s="16"/>
      <c r="C617" s="16"/>
      <c r="D617" s="448" cm="1">
        <f t="array" ref="D617">LOOKUP(1,1/(E617=DSSP!$E$2:$E$823),DSSP!$A$2:$A$823)</f>
        <v>0</v>
      </c>
      <c r="E617" s="115"/>
      <c r="F617" s="430" t="str">
        <f>IFERROR(VLOOKUP(E617,DSSP!$E$2:$F$761,2,0),"")</f>
        <v/>
      </c>
      <c r="G617" s="120" t="str">
        <f t="shared" si="72"/>
        <v/>
      </c>
      <c r="H617" s="16"/>
      <c r="I617" s="447" t="str">
        <f t="shared" si="73"/>
        <v/>
      </c>
      <c r="J617" s="16"/>
      <c r="K617" s="351" t="str">
        <f t="shared" si="74"/>
        <v/>
      </c>
      <c r="L617" s="350" t="str">
        <f t="shared" si="75"/>
        <v/>
      </c>
    </row>
    <row r="618" spans="1:12" hidden="1">
      <c r="A618" s="150"/>
      <c r="B618" s="16"/>
      <c r="C618" s="16"/>
      <c r="D618" s="448" cm="1">
        <f t="array" ref="D618">LOOKUP(1,1/(E618=DSSP!$E$2:$E$823),DSSP!$A$2:$A$823)</f>
        <v>0</v>
      </c>
      <c r="E618" s="115"/>
      <c r="F618" s="430" t="str">
        <f>IFERROR(VLOOKUP(E618,DSSP!$E$2:$F$761,2,0),"")</f>
        <v/>
      </c>
      <c r="G618" s="120" t="str">
        <f t="shared" si="72"/>
        <v/>
      </c>
      <c r="H618" s="16"/>
      <c r="I618" s="447" t="str">
        <f t="shared" si="73"/>
        <v/>
      </c>
      <c r="J618" s="16"/>
      <c r="K618" s="351" t="str">
        <f t="shared" si="74"/>
        <v/>
      </c>
      <c r="L618" s="350" t="str">
        <f t="shared" si="75"/>
        <v/>
      </c>
    </row>
    <row r="619" spans="1:12" hidden="1">
      <c r="A619" s="150"/>
      <c r="B619" s="16"/>
      <c r="C619" s="16"/>
      <c r="D619" s="448" cm="1">
        <f t="array" ref="D619">LOOKUP(1,1/(E619=DSSP!$E$2:$E$823),DSSP!$A$2:$A$823)</f>
        <v>0</v>
      </c>
      <c r="E619" s="115"/>
      <c r="F619" s="430" t="str">
        <f>IFERROR(VLOOKUP(E619,DSSP!$E$2:$F$761,2,0),"")</f>
        <v/>
      </c>
      <c r="G619" s="120" t="str">
        <f t="shared" si="72"/>
        <v/>
      </c>
      <c r="H619" s="16"/>
      <c r="I619" s="447" t="str">
        <f t="shared" si="73"/>
        <v/>
      </c>
      <c r="J619" s="16"/>
      <c r="K619" s="351" t="str">
        <f t="shared" si="74"/>
        <v/>
      </c>
      <c r="L619" s="350" t="str">
        <f t="shared" si="75"/>
        <v/>
      </c>
    </row>
    <row r="620" spans="1:12" hidden="1">
      <c r="A620" s="150"/>
      <c r="B620" s="16"/>
      <c r="C620" s="16"/>
      <c r="D620" s="448" cm="1">
        <f t="array" ref="D620">LOOKUP(1,1/(E620=DSSP!$E$2:$E$823),DSSP!$A$2:$A$823)</f>
        <v>0</v>
      </c>
      <c r="E620" s="115"/>
      <c r="F620" s="430" t="str">
        <f>IFERROR(VLOOKUP(E620,DSSP!$E$2:$F$761,2,0),"")</f>
        <v/>
      </c>
      <c r="G620" s="120" t="str">
        <f t="shared" si="72"/>
        <v/>
      </c>
      <c r="H620" s="16"/>
      <c r="I620" s="447" t="str">
        <f t="shared" si="73"/>
        <v/>
      </c>
      <c r="J620" s="16"/>
      <c r="K620" s="351" t="str">
        <f t="shared" si="74"/>
        <v/>
      </c>
      <c r="L620" s="350" t="str">
        <f t="shared" si="75"/>
        <v/>
      </c>
    </row>
    <row r="621" spans="1:12" hidden="1">
      <c r="A621" s="150"/>
      <c r="B621" s="16"/>
      <c r="C621" s="16"/>
      <c r="D621" s="448" cm="1">
        <f t="array" ref="D621">LOOKUP(1,1/(E621=DSSP!$E$2:$E$823),DSSP!$A$2:$A$823)</f>
        <v>0</v>
      </c>
      <c r="E621" s="115"/>
      <c r="F621" s="430" t="str">
        <f>IFERROR(VLOOKUP(E621,DSSP!$E$2:$F$761,2,0),"")</f>
        <v/>
      </c>
      <c r="G621" s="120" t="str">
        <f t="shared" si="72"/>
        <v/>
      </c>
      <c r="H621" s="16"/>
      <c r="I621" s="447" t="str">
        <f t="shared" si="73"/>
        <v/>
      </c>
      <c r="J621" s="16"/>
      <c r="K621" s="351" t="str">
        <f t="shared" si="74"/>
        <v/>
      </c>
      <c r="L621" s="350" t="str">
        <f t="shared" si="75"/>
        <v/>
      </c>
    </row>
    <row r="622" spans="1:12" hidden="1">
      <c r="A622" s="150"/>
      <c r="B622" s="16"/>
      <c r="C622" s="16"/>
      <c r="D622" s="448" cm="1">
        <f t="array" ref="D622">LOOKUP(1,1/(E622=DSSP!$E$2:$E$823),DSSP!$A$2:$A$823)</f>
        <v>0</v>
      </c>
      <c r="E622" s="115"/>
      <c r="F622" s="430" t="str">
        <f>IFERROR(VLOOKUP(E622,DSSP!$E$2:$F$761,2,0),"")</f>
        <v/>
      </c>
      <c r="G622" s="120" t="str">
        <f t="shared" si="72"/>
        <v/>
      </c>
      <c r="H622" s="16"/>
      <c r="I622" s="447" t="str">
        <f t="shared" si="73"/>
        <v/>
      </c>
      <c r="J622" s="16"/>
      <c r="K622" s="351" t="str">
        <f t="shared" si="74"/>
        <v/>
      </c>
      <c r="L622" s="350" t="str">
        <f t="shared" si="75"/>
        <v/>
      </c>
    </row>
    <row r="623" spans="1:12" hidden="1">
      <c r="A623" s="150"/>
      <c r="B623" s="16"/>
      <c r="C623" s="16"/>
      <c r="D623" s="448" cm="1">
        <f t="array" ref="D623">LOOKUP(1,1/(E623=DSSP!$E$2:$E$823),DSSP!$A$2:$A$823)</f>
        <v>0</v>
      </c>
      <c r="E623" s="115"/>
      <c r="F623" s="430" t="str">
        <f>IFERROR(VLOOKUP(E623,DSSP!$E$2:$F$761,2,0),"")</f>
        <v/>
      </c>
      <c r="G623" s="120" t="str">
        <f t="shared" si="72"/>
        <v/>
      </c>
      <c r="H623" s="16"/>
      <c r="I623" s="447" t="str">
        <f t="shared" si="73"/>
        <v/>
      </c>
      <c r="J623" s="16"/>
      <c r="K623" s="351" t="str">
        <f t="shared" si="74"/>
        <v/>
      </c>
      <c r="L623" s="350" t="str">
        <f t="shared" si="75"/>
        <v/>
      </c>
    </row>
    <row r="624" spans="1:12" hidden="1">
      <c r="A624" s="150"/>
      <c r="B624" s="16"/>
      <c r="C624" s="16"/>
      <c r="D624" s="448" cm="1">
        <f t="array" ref="D624">LOOKUP(1,1/(E624=DSSP!$E$2:$E$823),DSSP!$A$2:$A$823)</f>
        <v>0</v>
      </c>
      <c r="E624" s="115"/>
      <c r="F624" s="430" t="str">
        <f>IFERROR(VLOOKUP(E624,DSSP!$E$2:$F$761,2,0),"")</f>
        <v/>
      </c>
      <c r="G624" s="120" t="str">
        <f t="shared" si="72"/>
        <v/>
      </c>
      <c r="H624" s="16"/>
      <c r="I624" s="447" t="str">
        <f t="shared" si="73"/>
        <v/>
      </c>
      <c r="J624" s="16"/>
      <c r="K624" s="351" t="str">
        <f t="shared" si="74"/>
        <v/>
      </c>
      <c r="L624" s="350" t="str">
        <f t="shared" si="75"/>
        <v/>
      </c>
    </row>
    <row r="625" spans="1:12" hidden="1">
      <c r="A625" s="150"/>
      <c r="B625" s="16"/>
      <c r="C625" s="16"/>
      <c r="D625" s="448" cm="1">
        <f t="array" ref="D625">LOOKUP(1,1/(E625=DSSP!$E$2:$E$823),DSSP!$A$2:$A$823)</f>
        <v>0</v>
      </c>
      <c r="E625" s="115"/>
      <c r="F625" s="430" t="str">
        <f>IFERROR(VLOOKUP(E625,DSSP!$E$2:$F$761,2,0),"")</f>
        <v/>
      </c>
      <c r="G625" s="120" t="str">
        <f t="shared" si="72"/>
        <v/>
      </c>
      <c r="H625" s="16"/>
      <c r="I625" s="447" t="str">
        <f t="shared" si="73"/>
        <v/>
      </c>
      <c r="J625" s="16"/>
      <c r="K625" s="351" t="str">
        <f t="shared" si="74"/>
        <v/>
      </c>
      <c r="L625" s="350" t="str">
        <f t="shared" si="75"/>
        <v/>
      </c>
    </row>
    <row r="626" spans="1:12" hidden="1">
      <c r="A626" s="150"/>
      <c r="B626" s="16"/>
      <c r="C626" s="16"/>
      <c r="D626" s="448" cm="1">
        <f t="array" ref="D626">LOOKUP(1,1/(E626=DSSP!$E$2:$E$823),DSSP!$A$2:$A$823)</f>
        <v>0</v>
      </c>
      <c r="E626" s="115"/>
      <c r="F626" s="430" t="str">
        <f>IFERROR(VLOOKUP(E626,DSSP!$E$2:$F$761,2,0),"")</f>
        <v/>
      </c>
      <c r="G626" s="120" t="str">
        <f t="shared" si="72"/>
        <v/>
      </c>
      <c r="H626" s="16"/>
      <c r="I626" s="447" t="str">
        <f t="shared" si="73"/>
        <v/>
      </c>
      <c r="J626" s="16"/>
      <c r="K626" s="351" t="str">
        <f t="shared" si="74"/>
        <v/>
      </c>
      <c r="L626" s="350" t="str">
        <f t="shared" si="75"/>
        <v/>
      </c>
    </row>
    <row r="627" spans="1:12" hidden="1">
      <c r="A627" s="150"/>
      <c r="B627" s="16"/>
      <c r="C627" s="16"/>
      <c r="D627" s="448" cm="1">
        <f t="array" ref="D627">LOOKUP(1,1/(E627=DSSP!$E$2:$E$823),DSSP!$A$2:$A$823)</f>
        <v>0</v>
      </c>
      <c r="E627" s="115"/>
      <c r="F627" s="430" t="str">
        <f>IFERROR(VLOOKUP(E627,DSSP!$E$2:$F$761,2,0),"")</f>
        <v/>
      </c>
      <c r="G627" s="120" t="str">
        <f t="shared" si="72"/>
        <v/>
      </c>
      <c r="H627" s="16"/>
      <c r="I627" s="447" t="str">
        <f t="shared" si="73"/>
        <v/>
      </c>
      <c r="J627" s="16"/>
      <c r="K627" s="351" t="str">
        <f t="shared" si="74"/>
        <v/>
      </c>
      <c r="L627" s="350" t="str">
        <f t="shared" si="75"/>
        <v/>
      </c>
    </row>
    <row r="628" spans="1:12" hidden="1">
      <c r="A628" s="150"/>
      <c r="B628" s="16"/>
      <c r="C628" s="16"/>
      <c r="D628" s="448" cm="1">
        <f t="array" ref="D628">LOOKUP(1,1/(E628=DSSP!$E$2:$E$823),DSSP!$A$2:$A$823)</f>
        <v>0</v>
      </c>
      <c r="E628" s="115"/>
      <c r="F628" s="430" t="str">
        <f>IFERROR(VLOOKUP(E628,DSSP!$E$2:$F$761,2,0),"")</f>
        <v/>
      </c>
      <c r="G628" s="120" t="str">
        <f t="shared" ref="G628:G691" si="76">RIGHT(E628,6)</f>
        <v/>
      </c>
      <c r="H628" s="16"/>
      <c r="I628" s="447" t="str">
        <f t="shared" ref="I628:I691" si="77">IFERROR(IF(RIGHT(G628,4)="1 kg",(H628/1),H628*1000/LEFT(G628,3)),"")</f>
        <v/>
      </c>
      <c r="J628" s="16"/>
      <c r="K628" s="351" t="str">
        <f t="shared" ref="K628:K691" si="78">IFERROR((I628*LEFT(G628,3))/1000,"")</f>
        <v/>
      </c>
      <c r="L628" s="350" t="str">
        <f t="shared" ref="L628:L691" si="79">IFERROR(IF(RIGHT(G628,4)="1 kg",(H628/1),H628*1000/LEFT(G628,3)),"")</f>
        <v/>
      </c>
    </row>
    <row r="629" spans="1:12" hidden="1">
      <c r="A629" s="150"/>
      <c r="B629" s="16"/>
      <c r="C629" s="16"/>
      <c r="D629" s="448" cm="1">
        <f t="array" ref="D629">LOOKUP(1,1/(E629=DSSP!$E$2:$E$823),DSSP!$A$2:$A$823)</f>
        <v>0</v>
      </c>
      <c r="E629" s="115"/>
      <c r="F629" s="430" t="str">
        <f>IFERROR(VLOOKUP(E629,DSSP!$E$2:$F$761,2,0),"")</f>
        <v/>
      </c>
      <c r="G629" s="120" t="str">
        <f t="shared" si="76"/>
        <v/>
      </c>
      <c r="H629" s="16"/>
      <c r="I629" s="447" t="str">
        <f t="shared" si="77"/>
        <v/>
      </c>
      <c r="J629" s="16"/>
      <c r="K629" s="351" t="str">
        <f t="shared" si="78"/>
        <v/>
      </c>
      <c r="L629" s="350" t="str">
        <f t="shared" si="79"/>
        <v/>
      </c>
    </row>
    <row r="630" spans="1:12" hidden="1">
      <c r="A630" s="150"/>
      <c r="B630" s="16"/>
      <c r="C630" s="16"/>
      <c r="D630" s="448" cm="1">
        <f t="array" ref="D630">LOOKUP(1,1/(E630=DSSP!$E$2:$E$823),DSSP!$A$2:$A$823)</f>
        <v>0</v>
      </c>
      <c r="E630" s="115"/>
      <c r="F630" s="430" t="str">
        <f>IFERROR(VLOOKUP(E630,DSSP!$E$2:$F$761,2,0),"")</f>
        <v/>
      </c>
      <c r="G630" s="120" t="str">
        <f t="shared" si="76"/>
        <v/>
      </c>
      <c r="H630" s="16"/>
      <c r="I630" s="447" t="str">
        <f t="shared" si="77"/>
        <v/>
      </c>
      <c r="J630" s="16"/>
      <c r="K630" s="351" t="str">
        <f t="shared" si="78"/>
        <v/>
      </c>
      <c r="L630" s="350" t="str">
        <f t="shared" si="79"/>
        <v/>
      </c>
    </row>
    <row r="631" spans="1:12" hidden="1">
      <c r="A631" s="150"/>
      <c r="B631" s="16"/>
      <c r="C631" s="16"/>
      <c r="D631" s="448" cm="1">
        <f t="array" ref="D631">LOOKUP(1,1/(E631=DSSP!$E$2:$E$823),DSSP!$A$2:$A$823)</f>
        <v>0</v>
      </c>
      <c r="E631" s="115"/>
      <c r="F631" s="430" t="str">
        <f>IFERROR(VLOOKUP(E631,DSSP!$E$2:$F$761,2,0),"")</f>
        <v/>
      </c>
      <c r="G631" s="120" t="str">
        <f t="shared" si="76"/>
        <v/>
      </c>
      <c r="H631" s="16"/>
      <c r="I631" s="447" t="str">
        <f t="shared" si="77"/>
        <v/>
      </c>
      <c r="J631" s="16"/>
      <c r="K631" s="351" t="str">
        <f t="shared" si="78"/>
        <v/>
      </c>
      <c r="L631" s="350" t="str">
        <f t="shared" si="79"/>
        <v/>
      </c>
    </row>
    <row r="632" spans="1:12" hidden="1">
      <c r="A632" s="150"/>
      <c r="B632" s="16"/>
      <c r="C632" s="16"/>
      <c r="D632" s="448" cm="1">
        <f t="array" ref="D632">LOOKUP(1,1/(E632=DSSP!$E$2:$E$823),DSSP!$A$2:$A$823)</f>
        <v>0</v>
      </c>
      <c r="E632" s="115"/>
      <c r="F632" s="430" t="str">
        <f>IFERROR(VLOOKUP(E632,DSSP!$E$2:$F$761,2,0),"")</f>
        <v/>
      </c>
      <c r="G632" s="120" t="str">
        <f t="shared" si="76"/>
        <v/>
      </c>
      <c r="H632" s="16"/>
      <c r="I632" s="447" t="str">
        <f t="shared" si="77"/>
        <v/>
      </c>
      <c r="J632" s="16"/>
      <c r="K632" s="351" t="str">
        <f t="shared" si="78"/>
        <v/>
      </c>
      <c r="L632" s="350" t="str">
        <f t="shared" si="79"/>
        <v/>
      </c>
    </row>
    <row r="633" spans="1:12" hidden="1">
      <c r="A633" s="150"/>
      <c r="B633" s="16"/>
      <c r="C633" s="16"/>
      <c r="D633" s="448" cm="1">
        <f t="array" ref="D633">LOOKUP(1,1/(E633=DSSP!$E$2:$E$823),DSSP!$A$2:$A$823)</f>
        <v>0</v>
      </c>
      <c r="E633" s="115"/>
      <c r="F633" s="430" t="str">
        <f>IFERROR(VLOOKUP(E633,DSSP!$E$2:$F$761,2,0),"")</f>
        <v/>
      </c>
      <c r="G633" s="120" t="str">
        <f t="shared" si="76"/>
        <v/>
      </c>
      <c r="H633" s="16"/>
      <c r="I633" s="447" t="str">
        <f t="shared" si="77"/>
        <v/>
      </c>
      <c r="J633" s="16"/>
      <c r="K633" s="351" t="str">
        <f t="shared" si="78"/>
        <v/>
      </c>
      <c r="L633" s="350" t="str">
        <f t="shared" si="79"/>
        <v/>
      </c>
    </row>
    <row r="634" spans="1:12" hidden="1">
      <c r="A634" s="150"/>
      <c r="B634" s="16"/>
      <c r="C634" s="16"/>
      <c r="D634" s="448" cm="1">
        <f t="array" ref="D634">LOOKUP(1,1/(E634=DSSP!$E$2:$E$823),DSSP!$A$2:$A$823)</f>
        <v>0</v>
      </c>
      <c r="E634" s="115"/>
      <c r="F634" s="430" t="str">
        <f>IFERROR(VLOOKUP(E634,DSSP!$E$2:$F$761,2,0),"")</f>
        <v/>
      </c>
      <c r="G634" s="120" t="str">
        <f t="shared" si="76"/>
        <v/>
      </c>
      <c r="H634" s="16"/>
      <c r="I634" s="447" t="str">
        <f t="shared" si="77"/>
        <v/>
      </c>
      <c r="J634" s="16"/>
      <c r="K634" s="351" t="str">
        <f t="shared" si="78"/>
        <v/>
      </c>
      <c r="L634" s="350" t="str">
        <f t="shared" si="79"/>
        <v/>
      </c>
    </row>
    <row r="635" spans="1:12" hidden="1">
      <c r="A635" s="150"/>
      <c r="B635" s="16"/>
      <c r="C635" s="16"/>
      <c r="D635" s="448" cm="1">
        <f t="array" ref="D635">LOOKUP(1,1/(E635=DSSP!$E$2:$E$823),DSSP!$A$2:$A$823)</f>
        <v>0</v>
      </c>
      <c r="E635" s="115"/>
      <c r="F635" s="430" t="str">
        <f>IFERROR(VLOOKUP(E635,DSSP!$E$2:$F$761,2,0),"")</f>
        <v/>
      </c>
      <c r="G635" s="120" t="str">
        <f t="shared" si="76"/>
        <v/>
      </c>
      <c r="H635" s="16"/>
      <c r="I635" s="447" t="str">
        <f t="shared" si="77"/>
        <v/>
      </c>
      <c r="J635" s="16"/>
      <c r="K635" s="351" t="str">
        <f t="shared" si="78"/>
        <v/>
      </c>
      <c r="L635" s="350" t="str">
        <f t="shared" si="79"/>
        <v/>
      </c>
    </row>
    <row r="636" spans="1:12" hidden="1">
      <c r="A636" s="150"/>
      <c r="B636" s="16"/>
      <c r="C636" s="16"/>
      <c r="D636" s="448" cm="1">
        <f t="array" ref="D636">LOOKUP(1,1/(E636=DSSP!$E$2:$E$823),DSSP!$A$2:$A$823)</f>
        <v>0</v>
      </c>
      <c r="E636" s="115"/>
      <c r="F636" s="430" t="str">
        <f>IFERROR(VLOOKUP(E636,DSSP!$E$2:$F$761,2,0),"")</f>
        <v/>
      </c>
      <c r="G636" s="120" t="str">
        <f t="shared" si="76"/>
        <v/>
      </c>
      <c r="H636" s="16"/>
      <c r="I636" s="447" t="str">
        <f t="shared" si="77"/>
        <v/>
      </c>
      <c r="J636" s="16"/>
      <c r="K636" s="351" t="str">
        <f t="shared" si="78"/>
        <v/>
      </c>
      <c r="L636" s="350" t="str">
        <f t="shared" si="79"/>
        <v/>
      </c>
    </row>
    <row r="637" spans="1:12" hidden="1">
      <c r="A637" s="150"/>
      <c r="B637" s="16"/>
      <c r="C637" s="16"/>
      <c r="D637" s="448" cm="1">
        <f t="array" ref="D637">LOOKUP(1,1/(E637=DSSP!$E$2:$E$823),DSSP!$A$2:$A$823)</f>
        <v>0</v>
      </c>
      <c r="E637" s="115"/>
      <c r="F637" s="430" t="str">
        <f>IFERROR(VLOOKUP(E637,DSSP!$E$2:$F$761,2,0),"")</f>
        <v/>
      </c>
      <c r="G637" s="120" t="str">
        <f t="shared" si="76"/>
        <v/>
      </c>
      <c r="H637" s="16"/>
      <c r="I637" s="447" t="str">
        <f t="shared" si="77"/>
        <v/>
      </c>
      <c r="J637" s="16"/>
      <c r="K637" s="351" t="str">
        <f t="shared" si="78"/>
        <v/>
      </c>
      <c r="L637" s="350" t="str">
        <f t="shared" si="79"/>
        <v/>
      </c>
    </row>
    <row r="638" spans="1:12" hidden="1">
      <c r="A638" s="150"/>
      <c r="B638" s="16"/>
      <c r="C638" s="16"/>
      <c r="D638" s="448" cm="1">
        <f t="array" ref="D638">LOOKUP(1,1/(E638=DSSP!$E$2:$E$823),DSSP!$A$2:$A$823)</f>
        <v>0</v>
      </c>
      <c r="E638" s="115"/>
      <c r="F638" s="430" t="str">
        <f>IFERROR(VLOOKUP(E638,DSSP!$E$2:$F$761,2,0),"")</f>
        <v/>
      </c>
      <c r="G638" s="120" t="str">
        <f t="shared" si="76"/>
        <v/>
      </c>
      <c r="H638" s="16"/>
      <c r="I638" s="447" t="str">
        <f t="shared" si="77"/>
        <v/>
      </c>
      <c r="J638" s="16"/>
      <c r="K638" s="351" t="str">
        <f t="shared" si="78"/>
        <v/>
      </c>
      <c r="L638" s="350" t="str">
        <f t="shared" si="79"/>
        <v/>
      </c>
    </row>
    <row r="639" spans="1:12" hidden="1">
      <c r="A639" s="150"/>
      <c r="B639" s="16"/>
      <c r="C639" s="16"/>
      <c r="D639" s="448" cm="1">
        <f t="array" ref="D639">LOOKUP(1,1/(E639=DSSP!$E$2:$E$823),DSSP!$A$2:$A$823)</f>
        <v>0</v>
      </c>
      <c r="E639" s="115"/>
      <c r="F639" s="430" t="str">
        <f>IFERROR(VLOOKUP(E639,DSSP!$E$2:$F$761,2,0),"")</f>
        <v/>
      </c>
      <c r="G639" s="120" t="str">
        <f t="shared" si="76"/>
        <v/>
      </c>
      <c r="H639" s="16"/>
      <c r="I639" s="447" t="str">
        <f t="shared" si="77"/>
        <v/>
      </c>
      <c r="J639" s="16"/>
      <c r="K639" s="351" t="str">
        <f t="shared" si="78"/>
        <v/>
      </c>
      <c r="L639" s="350" t="str">
        <f t="shared" si="79"/>
        <v/>
      </c>
    </row>
    <row r="640" spans="1:12" hidden="1">
      <c r="A640" s="150"/>
      <c r="B640" s="16"/>
      <c r="C640" s="16"/>
      <c r="D640" s="448" cm="1">
        <f t="array" ref="D640">LOOKUP(1,1/(E640=DSSP!$E$2:$E$823),DSSP!$A$2:$A$823)</f>
        <v>0</v>
      </c>
      <c r="E640" s="115"/>
      <c r="F640" s="430" t="str">
        <f>IFERROR(VLOOKUP(E640,DSSP!$E$2:$F$761,2,0),"")</f>
        <v/>
      </c>
      <c r="G640" s="120" t="str">
        <f t="shared" si="76"/>
        <v/>
      </c>
      <c r="H640" s="16"/>
      <c r="I640" s="447" t="str">
        <f t="shared" si="77"/>
        <v/>
      </c>
      <c r="J640" s="16"/>
      <c r="K640" s="351" t="str">
        <f t="shared" si="78"/>
        <v/>
      </c>
      <c r="L640" s="350" t="str">
        <f t="shared" si="79"/>
        <v/>
      </c>
    </row>
    <row r="641" spans="1:12" hidden="1">
      <c r="A641" s="150"/>
      <c r="B641" s="16"/>
      <c r="C641" s="16"/>
      <c r="D641" s="448" cm="1">
        <f t="array" ref="D641">LOOKUP(1,1/(E641=DSSP!$E$2:$E$823),DSSP!$A$2:$A$823)</f>
        <v>0</v>
      </c>
      <c r="E641" s="115"/>
      <c r="F641" s="430" t="str">
        <f>IFERROR(VLOOKUP(E641,DSSP!$E$2:$F$761,2,0),"")</f>
        <v/>
      </c>
      <c r="G641" s="120" t="str">
        <f t="shared" si="76"/>
        <v/>
      </c>
      <c r="H641" s="16"/>
      <c r="I641" s="447" t="str">
        <f t="shared" si="77"/>
        <v/>
      </c>
      <c r="J641" s="16"/>
      <c r="K641" s="351" t="str">
        <f t="shared" si="78"/>
        <v/>
      </c>
      <c r="L641" s="350" t="str">
        <f t="shared" si="79"/>
        <v/>
      </c>
    </row>
    <row r="642" spans="1:12" hidden="1">
      <c r="A642" s="150"/>
      <c r="B642" s="16"/>
      <c r="C642" s="16"/>
      <c r="D642" s="448" cm="1">
        <f t="array" ref="D642">LOOKUP(1,1/(E642=DSSP!$E$2:$E$823),DSSP!$A$2:$A$823)</f>
        <v>0</v>
      </c>
      <c r="E642" s="115"/>
      <c r="F642" s="430" t="str">
        <f>IFERROR(VLOOKUP(E642,DSSP!$E$2:$F$761,2,0),"")</f>
        <v/>
      </c>
      <c r="G642" s="120" t="str">
        <f t="shared" si="76"/>
        <v/>
      </c>
      <c r="H642" s="16"/>
      <c r="I642" s="447" t="str">
        <f t="shared" si="77"/>
        <v/>
      </c>
      <c r="J642" s="16"/>
      <c r="K642" s="351" t="str">
        <f t="shared" si="78"/>
        <v/>
      </c>
      <c r="L642" s="350" t="str">
        <f t="shared" si="79"/>
        <v/>
      </c>
    </row>
    <row r="643" spans="1:12" hidden="1">
      <c r="A643" s="150"/>
      <c r="B643" s="16"/>
      <c r="C643" s="16"/>
      <c r="D643" s="448" cm="1">
        <f t="array" ref="D643">LOOKUP(1,1/(E643=DSSP!$E$2:$E$823),DSSP!$A$2:$A$823)</f>
        <v>0</v>
      </c>
      <c r="E643" s="115"/>
      <c r="F643" s="430" t="str">
        <f>IFERROR(VLOOKUP(E643,DSSP!$E$2:$F$761,2,0),"")</f>
        <v/>
      </c>
      <c r="G643" s="120" t="str">
        <f t="shared" si="76"/>
        <v/>
      </c>
      <c r="H643" s="16"/>
      <c r="I643" s="447" t="str">
        <f t="shared" si="77"/>
        <v/>
      </c>
      <c r="J643" s="16"/>
      <c r="K643" s="351" t="str">
        <f t="shared" si="78"/>
        <v/>
      </c>
      <c r="L643" s="350" t="str">
        <f t="shared" si="79"/>
        <v/>
      </c>
    </row>
    <row r="644" spans="1:12" hidden="1">
      <c r="A644" s="150"/>
      <c r="B644" s="16"/>
      <c r="C644" s="16"/>
      <c r="D644" s="448" cm="1">
        <f t="array" ref="D644">LOOKUP(1,1/(E644=DSSP!$E$2:$E$823),DSSP!$A$2:$A$823)</f>
        <v>0</v>
      </c>
      <c r="E644" s="115"/>
      <c r="F644" s="430" t="str">
        <f>IFERROR(VLOOKUP(E644,DSSP!$E$2:$F$761,2,0),"")</f>
        <v/>
      </c>
      <c r="G644" s="120" t="str">
        <f t="shared" si="76"/>
        <v/>
      </c>
      <c r="H644" s="16"/>
      <c r="I644" s="447" t="str">
        <f t="shared" si="77"/>
        <v/>
      </c>
      <c r="J644" s="16"/>
      <c r="K644" s="351" t="str">
        <f t="shared" si="78"/>
        <v/>
      </c>
      <c r="L644" s="350" t="str">
        <f t="shared" si="79"/>
        <v/>
      </c>
    </row>
    <row r="645" spans="1:12" hidden="1">
      <c r="A645" s="150"/>
      <c r="B645" s="16"/>
      <c r="C645" s="16"/>
      <c r="D645" s="448" cm="1">
        <f t="array" ref="D645">LOOKUP(1,1/(E645=DSSP!$E$2:$E$823),DSSP!$A$2:$A$823)</f>
        <v>0</v>
      </c>
      <c r="E645" s="115"/>
      <c r="F645" s="430" t="str">
        <f>IFERROR(VLOOKUP(E645,DSSP!$E$2:$F$761,2,0),"")</f>
        <v/>
      </c>
      <c r="G645" s="120" t="str">
        <f t="shared" si="76"/>
        <v/>
      </c>
      <c r="H645" s="16"/>
      <c r="I645" s="447" t="str">
        <f t="shared" si="77"/>
        <v/>
      </c>
      <c r="J645" s="16"/>
      <c r="K645" s="351" t="str">
        <f t="shared" si="78"/>
        <v/>
      </c>
      <c r="L645" s="350" t="str">
        <f t="shared" si="79"/>
        <v/>
      </c>
    </row>
    <row r="646" spans="1:12" hidden="1">
      <c r="A646" s="150"/>
      <c r="B646" s="16"/>
      <c r="C646" s="16"/>
      <c r="D646" s="448" cm="1">
        <f t="array" ref="D646">LOOKUP(1,1/(E646=DSSP!$E$2:$E$823),DSSP!$A$2:$A$823)</f>
        <v>0</v>
      </c>
      <c r="E646" s="115"/>
      <c r="F646" s="430" t="str">
        <f>IFERROR(VLOOKUP(E646,DSSP!$E$2:$F$761,2,0),"")</f>
        <v/>
      </c>
      <c r="G646" s="120" t="str">
        <f t="shared" si="76"/>
        <v/>
      </c>
      <c r="H646" s="16"/>
      <c r="I646" s="447" t="str">
        <f t="shared" si="77"/>
        <v/>
      </c>
      <c r="J646" s="16"/>
      <c r="K646" s="351" t="str">
        <f t="shared" si="78"/>
        <v/>
      </c>
      <c r="L646" s="350" t="str">
        <f t="shared" si="79"/>
        <v/>
      </c>
    </row>
    <row r="647" spans="1:12" hidden="1">
      <c r="A647" s="150"/>
      <c r="B647" s="16"/>
      <c r="C647" s="16"/>
      <c r="D647" s="448" cm="1">
        <f t="array" ref="D647">LOOKUP(1,1/(E647=DSSP!$E$2:$E$823),DSSP!$A$2:$A$823)</f>
        <v>0</v>
      </c>
      <c r="E647" s="115"/>
      <c r="F647" s="430" t="str">
        <f>IFERROR(VLOOKUP(E647,DSSP!$E$2:$F$761,2,0),"")</f>
        <v/>
      </c>
      <c r="G647" s="120" t="str">
        <f t="shared" si="76"/>
        <v/>
      </c>
      <c r="H647" s="16"/>
      <c r="I647" s="447" t="str">
        <f t="shared" si="77"/>
        <v/>
      </c>
      <c r="J647" s="16"/>
      <c r="K647" s="351" t="str">
        <f t="shared" si="78"/>
        <v/>
      </c>
      <c r="L647" s="350" t="str">
        <f t="shared" si="79"/>
        <v/>
      </c>
    </row>
    <row r="648" spans="1:12" hidden="1">
      <c r="A648" s="150"/>
      <c r="B648" s="16"/>
      <c r="C648" s="16"/>
      <c r="D648" s="448" cm="1">
        <f t="array" ref="D648">LOOKUP(1,1/(E648=DSSP!$E$2:$E$823),DSSP!$A$2:$A$823)</f>
        <v>0</v>
      </c>
      <c r="E648" s="115"/>
      <c r="F648" s="430" t="str">
        <f>IFERROR(VLOOKUP(E648,DSSP!$E$2:$F$761,2,0),"")</f>
        <v/>
      </c>
      <c r="G648" s="120" t="str">
        <f t="shared" si="76"/>
        <v/>
      </c>
      <c r="H648" s="16"/>
      <c r="I648" s="447" t="str">
        <f t="shared" si="77"/>
        <v/>
      </c>
      <c r="J648" s="16"/>
      <c r="K648" s="351" t="str">
        <f t="shared" si="78"/>
        <v/>
      </c>
      <c r="L648" s="350" t="str">
        <f t="shared" si="79"/>
        <v/>
      </c>
    </row>
    <row r="649" spans="1:12" hidden="1">
      <c r="A649" s="150"/>
      <c r="B649" s="16"/>
      <c r="C649" s="16"/>
      <c r="D649" s="448" cm="1">
        <f t="array" ref="D649">LOOKUP(1,1/(E649=DSSP!$E$2:$E$823),DSSP!$A$2:$A$823)</f>
        <v>0</v>
      </c>
      <c r="E649" s="115"/>
      <c r="F649" s="430" t="str">
        <f>IFERROR(VLOOKUP(E649,DSSP!$E$2:$F$761,2,0),"")</f>
        <v/>
      </c>
      <c r="G649" s="120" t="str">
        <f t="shared" si="76"/>
        <v/>
      </c>
      <c r="H649" s="16"/>
      <c r="I649" s="447" t="str">
        <f t="shared" si="77"/>
        <v/>
      </c>
      <c r="J649" s="16"/>
      <c r="K649" s="351" t="str">
        <f t="shared" si="78"/>
        <v/>
      </c>
      <c r="L649" s="350" t="str">
        <f t="shared" si="79"/>
        <v/>
      </c>
    </row>
    <row r="650" spans="1:12" hidden="1">
      <c r="A650" s="150"/>
      <c r="B650" s="16"/>
      <c r="C650" s="16"/>
      <c r="D650" s="448" cm="1">
        <f t="array" ref="D650">LOOKUP(1,1/(E650=DSSP!$E$2:$E$823),DSSP!$A$2:$A$823)</f>
        <v>0</v>
      </c>
      <c r="E650" s="115"/>
      <c r="F650" s="430" t="str">
        <f>IFERROR(VLOOKUP(E650,DSSP!$E$2:$F$761,2,0),"")</f>
        <v/>
      </c>
      <c r="G650" s="120" t="str">
        <f t="shared" si="76"/>
        <v/>
      </c>
      <c r="H650" s="16"/>
      <c r="I650" s="447" t="str">
        <f t="shared" si="77"/>
        <v/>
      </c>
      <c r="J650" s="16"/>
      <c r="K650" s="351" t="str">
        <f t="shared" si="78"/>
        <v/>
      </c>
      <c r="L650" s="350" t="str">
        <f t="shared" si="79"/>
        <v/>
      </c>
    </row>
    <row r="651" spans="1:12" hidden="1">
      <c r="A651" s="150"/>
      <c r="B651" s="16"/>
      <c r="C651" s="16"/>
      <c r="D651" s="448" cm="1">
        <f t="array" ref="D651">LOOKUP(1,1/(E651=DSSP!$E$2:$E$823),DSSP!$A$2:$A$823)</f>
        <v>0</v>
      </c>
      <c r="E651" s="115"/>
      <c r="F651" s="430" t="str">
        <f>IFERROR(VLOOKUP(E651,DSSP!$E$2:$F$761,2,0),"")</f>
        <v/>
      </c>
      <c r="G651" s="120" t="str">
        <f t="shared" si="76"/>
        <v/>
      </c>
      <c r="H651" s="16"/>
      <c r="I651" s="447" t="str">
        <f t="shared" si="77"/>
        <v/>
      </c>
      <c r="J651" s="16"/>
      <c r="K651" s="351" t="str">
        <f t="shared" si="78"/>
        <v/>
      </c>
      <c r="L651" s="350" t="str">
        <f t="shared" si="79"/>
        <v/>
      </c>
    </row>
    <row r="652" spans="1:12" hidden="1">
      <c r="A652" s="150"/>
      <c r="B652" s="16"/>
      <c r="C652" s="16"/>
      <c r="D652" s="448" cm="1">
        <f t="array" ref="D652">LOOKUP(1,1/(E652=DSSP!$E$2:$E$823),DSSP!$A$2:$A$823)</f>
        <v>0</v>
      </c>
      <c r="E652" s="115"/>
      <c r="F652" s="430" t="str">
        <f>IFERROR(VLOOKUP(E652,DSSP!$E$2:$F$761,2,0),"")</f>
        <v/>
      </c>
      <c r="G652" s="120" t="str">
        <f t="shared" si="76"/>
        <v/>
      </c>
      <c r="H652" s="16"/>
      <c r="I652" s="447" t="str">
        <f t="shared" si="77"/>
        <v/>
      </c>
      <c r="J652" s="16"/>
      <c r="K652" s="351" t="str">
        <f t="shared" si="78"/>
        <v/>
      </c>
      <c r="L652" s="350" t="str">
        <f t="shared" si="79"/>
        <v/>
      </c>
    </row>
    <row r="653" spans="1:12" hidden="1">
      <c r="A653" s="150"/>
      <c r="B653" s="16"/>
      <c r="C653" s="16"/>
      <c r="D653" s="448" cm="1">
        <f t="array" ref="D653">LOOKUP(1,1/(E653=DSSP!$E$2:$E$823),DSSP!$A$2:$A$823)</f>
        <v>0</v>
      </c>
      <c r="E653" s="115"/>
      <c r="F653" s="430" t="str">
        <f>IFERROR(VLOOKUP(E653,DSSP!$E$2:$F$761,2,0),"")</f>
        <v/>
      </c>
      <c r="G653" s="120" t="str">
        <f t="shared" si="76"/>
        <v/>
      </c>
      <c r="H653" s="16"/>
      <c r="I653" s="447" t="str">
        <f t="shared" si="77"/>
        <v/>
      </c>
      <c r="J653" s="16"/>
      <c r="K653" s="351" t="str">
        <f t="shared" si="78"/>
        <v/>
      </c>
      <c r="L653" s="350" t="str">
        <f t="shared" si="79"/>
        <v/>
      </c>
    </row>
    <row r="654" spans="1:12" hidden="1">
      <c r="A654" s="150"/>
      <c r="B654" s="16"/>
      <c r="C654" s="16"/>
      <c r="D654" s="448" cm="1">
        <f t="array" ref="D654">LOOKUP(1,1/(E654=DSSP!$E$2:$E$823),DSSP!$A$2:$A$823)</f>
        <v>0</v>
      </c>
      <c r="E654" s="115"/>
      <c r="F654" s="430" t="str">
        <f>IFERROR(VLOOKUP(E654,DSSP!$E$2:$F$761,2,0),"")</f>
        <v/>
      </c>
      <c r="G654" s="120" t="str">
        <f t="shared" si="76"/>
        <v/>
      </c>
      <c r="H654" s="16"/>
      <c r="I654" s="447" t="str">
        <f t="shared" si="77"/>
        <v/>
      </c>
      <c r="J654" s="16"/>
      <c r="K654" s="351" t="str">
        <f t="shared" si="78"/>
        <v/>
      </c>
      <c r="L654" s="350" t="str">
        <f t="shared" si="79"/>
        <v/>
      </c>
    </row>
    <row r="655" spans="1:12" hidden="1">
      <c r="A655" s="150"/>
      <c r="B655" s="16"/>
      <c r="C655" s="16"/>
      <c r="D655" s="448" cm="1">
        <f t="array" ref="D655">LOOKUP(1,1/(E655=DSSP!$E$2:$E$823),DSSP!$A$2:$A$823)</f>
        <v>0</v>
      </c>
      <c r="E655" s="115"/>
      <c r="F655" s="430" t="str">
        <f>IFERROR(VLOOKUP(E655,DSSP!$E$2:$F$761,2,0),"")</f>
        <v/>
      </c>
      <c r="G655" s="120" t="str">
        <f t="shared" si="76"/>
        <v/>
      </c>
      <c r="H655" s="16"/>
      <c r="I655" s="447" t="str">
        <f t="shared" si="77"/>
        <v/>
      </c>
      <c r="J655" s="16"/>
      <c r="K655" s="351" t="str">
        <f t="shared" si="78"/>
        <v/>
      </c>
      <c r="L655" s="350" t="str">
        <f t="shared" si="79"/>
        <v/>
      </c>
    </row>
    <row r="656" spans="1:12" hidden="1">
      <c r="A656" s="150"/>
      <c r="B656" s="16"/>
      <c r="C656" s="16"/>
      <c r="D656" s="448" cm="1">
        <f t="array" ref="D656">LOOKUP(1,1/(E656=DSSP!$E$2:$E$823),DSSP!$A$2:$A$823)</f>
        <v>0</v>
      </c>
      <c r="E656" s="115"/>
      <c r="F656" s="430" t="str">
        <f>IFERROR(VLOOKUP(E656,DSSP!$E$2:$F$761,2,0),"")</f>
        <v/>
      </c>
      <c r="G656" s="120" t="str">
        <f t="shared" si="76"/>
        <v/>
      </c>
      <c r="H656" s="16"/>
      <c r="I656" s="447" t="str">
        <f t="shared" si="77"/>
        <v/>
      </c>
      <c r="J656" s="16"/>
      <c r="K656" s="351" t="str">
        <f t="shared" si="78"/>
        <v/>
      </c>
      <c r="L656" s="350" t="str">
        <f t="shared" si="79"/>
        <v/>
      </c>
    </row>
    <row r="657" spans="1:12" hidden="1">
      <c r="A657" s="150"/>
      <c r="B657" s="16"/>
      <c r="C657" s="16"/>
      <c r="D657" s="448" cm="1">
        <f t="array" ref="D657">LOOKUP(1,1/(E657=DSSP!$E$2:$E$823),DSSP!$A$2:$A$823)</f>
        <v>0</v>
      </c>
      <c r="E657" s="115"/>
      <c r="F657" s="430" t="str">
        <f>IFERROR(VLOOKUP(E657,DSSP!$E$2:$F$761,2,0),"")</f>
        <v/>
      </c>
      <c r="G657" s="120" t="str">
        <f t="shared" si="76"/>
        <v/>
      </c>
      <c r="H657" s="16"/>
      <c r="I657" s="447" t="str">
        <f t="shared" si="77"/>
        <v/>
      </c>
      <c r="J657" s="16"/>
      <c r="K657" s="351" t="str">
        <f t="shared" si="78"/>
        <v/>
      </c>
      <c r="L657" s="350" t="str">
        <f t="shared" si="79"/>
        <v/>
      </c>
    </row>
    <row r="658" spans="1:12" hidden="1">
      <c r="A658" s="150"/>
      <c r="B658" s="16"/>
      <c r="C658" s="16"/>
      <c r="D658" s="448" cm="1">
        <f t="array" ref="D658">LOOKUP(1,1/(E658=DSSP!$E$2:$E$823),DSSP!$A$2:$A$823)</f>
        <v>0</v>
      </c>
      <c r="E658" s="115"/>
      <c r="F658" s="430" t="str">
        <f>IFERROR(VLOOKUP(E658,DSSP!$E$2:$F$761,2,0),"")</f>
        <v/>
      </c>
      <c r="G658" s="120" t="str">
        <f t="shared" si="76"/>
        <v/>
      </c>
      <c r="H658" s="16"/>
      <c r="I658" s="447" t="str">
        <f t="shared" si="77"/>
        <v/>
      </c>
      <c r="J658" s="16"/>
      <c r="K658" s="351" t="str">
        <f t="shared" si="78"/>
        <v/>
      </c>
      <c r="L658" s="350" t="str">
        <f t="shared" si="79"/>
        <v/>
      </c>
    </row>
    <row r="659" spans="1:12" hidden="1">
      <c r="A659" s="150"/>
      <c r="B659" s="16"/>
      <c r="C659" s="16"/>
      <c r="D659" s="448" cm="1">
        <f t="array" ref="D659">LOOKUP(1,1/(E659=DSSP!$E$2:$E$823),DSSP!$A$2:$A$823)</f>
        <v>0</v>
      </c>
      <c r="E659" s="115"/>
      <c r="F659" s="430" t="str">
        <f>IFERROR(VLOOKUP(E659,DSSP!$E$2:$F$761,2,0),"")</f>
        <v/>
      </c>
      <c r="G659" s="120" t="str">
        <f t="shared" si="76"/>
        <v/>
      </c>
      <c r="H659" s="16"/>
      <c r="I659" s="447" t="str">
        <f t="shared" si="77"/>
        <v/>
      </c>
      <c r="J659" s="16"/>
      <c r="K659" s="351" t="str">
        <f t="shared" si="78"/>
        <v/>
      </c>
      <c r="L659" s="350" t="str">
        <f t="shared" si="79"/>
        <v/>
      </c>
    </row>
    <row r="660" spans="1:12" hidden="1">
      <c r="A660" s="150"/>
      <c r="B660" s="16"/>
      <c r="C660" s="16"/>
      <c r="D660" s="448" cm="1">
        <f t="array" ref="D660">LOOKUP(1,1/(E660=DSSP!$E$2:$E$823),DSSP!$A$2:$A$823)</f>
        <v>0</v>
      </c>
      <c r="E660" s="115"/>
      <c r="F660" s="430" t="str">
        <f>IFERROR(VLOOKUP(E660,DSSP!$E$2:$F$761,2,0),"")</f>
        <v/>
      </c>
      <c r="G660" s="120" t="str">
        <f t="shared" si="76"/>
        <v/>
      </c>
      <c r="H660" s="16"/>
      <c r="I660" s="447" t="str">
        <f t="shared" si="77"/>
        <v/>
      </c>
      <c r="J660" s="16"/>
      <c r="K660" s="351" t="str">
        <f t="shared" si="78"/>
        <v/>
      </c>
      <c r="L660" s="350" t="str">
        <f t="shared" si="79"/>
        <v/>
      </c>
    </row>
    <row r="661" spans="1:12" hidden="1">
      <c r="A661" s="150"/>
      <c r="B661" s="16"/>
      <c r="C661" s="16"/>
      <c r="D661" s="448" cm="1">
        <f t="array" ref="D661">LOOKUP(1,1/(E661=DSSP!$E$2:$E$823),DSSP!$A$2:$A$823)</f>
        <v>0</v>
      </c>
      <c r="E661" s="115"/>
      <c r="F661" s="430" t="str">
        <f>IFERROR(VLOOKUP(E661,DSSP!$E$2:$F$761,2,0),"")</f>
        <v/>
      </c>
      <c r="G661" s="120" t="str">
        <f t="shared" si="76"/>
        <v/>
      </c>
      <c r="H661" s="16"/>
      <c r="I661" s="447" t="str">
        <f t="shared" si="77"/>
        <v/>
      </c>
      <c r="J661" s="16"/>
      <c r="K661" s="351" t="str">
        <f t="shared" si="78"/>
        <v/>
      </c>
      <c r="L661" s="350" t="str">
        <f t="shared" si="79"/>
        <v/>
      </c>
    </row>
    <row r="662" spans="1:12" hidden="1">
      <c r="A662" s="150"/>
      <c r="B662" s="16"/>
      <c r="C662" s="16"/>
      <c r="D662" s="448" cm="1">
        <f t="array" ref="D662">LOOKUP(1,1/(E662=DSSP!$E$2:$E$823),DSSP!$A$2:$A$823)</f>
        <v>0</v>
      </c>
      <c r="E662" s="115"/>
      <c r="F662" s="430" t="str">
        <f>IFERROR(VLOOKUP(E662,DSSP!$E$2:$F$761,2,0),"")</f>
        <v/>
      </c>
      <c r="G662" s="120" t="str">
        <f t="shared" si="76"/>
        <v/>
      </c>
      <c r="H662" s="16"/>
      <c r="I662" s="447" t="str">
        <f t="shared" si="77"/>
        <v/>
      </c>
      <c r="J662" s="16"/>
      <c r="K662" s="351" t="str">
        <f t="shared" si="78"/>
        <v/>
      </c>
      <c r="L662" s="350" t="str">
        <f t="shared" si="79"/>
        <v/>
      </c>
    </row>
    <row r="663" spans="1:12" hidden="1">
      <c r="A663" s="150"/>
      <c r="B663" s="16"/>
      <c r="C663" s="16"/>
      <c r="D663" s="448" cm="1">
        <f t="array" ref="D663">LOOKUP(1,1/(E663=DSSP!$E$2:$E$823),DSSP!$A$2:$A$823)</f>
        <v>0</v>
      </c>
      <c r="E663" s="115"/>
      <c r="F663" s="430" t="str">
        <f>IFERROR(VLOOKUP(E663,DSSP!$E$2:$F$761,2,0),"")</f>
        <v/>
      </c>
      <c r="G663" s="120" t="str">
        <f t="shared" si="76"/>
        <v/>
      </c>
      <c r="H663" s="16"/>
      <c r="I663" s="447" t="str">
        <f t="shared" si="77"/>
        <v/>
      </c>
      <c r="J663" s="16"/>
      <c r="K663" s="351" t="str">
        <f t="shared" si="78"/>
        <v/>
      </c>
      <c r="L663" s="350" t="str">
        <f t="shared" si="79"/>
        <v/>
      </c>
    </row>
    <row r="664" spans="1:12" hidden="1">
      <c r="A664" s="150"/>
      <c r="B664" s="16"/>
      <c r="C664" s="16"/>
      <c r="D664" s="448" cm="1">
        <f t="array" ref="D664">LOOKUP(1,1/(E664=DSSP!$E$2:$E$823),DSSP!$A$2:$A$823)</f>
        <v>0</v>
      </c>
      <c r="E664" s="115"/>
      <c r="F664" s="430" t="str">
        <f>IFERROR(VLOOKUP(E664,DSSP!$E$2:$F$761,2,0),"")</f>
        <v/>
      </c>
      <c r="G664" s="120" t="str">
        <f t="shared" si="76"/>
        <v/>
      </c>
      <c r="H664" s="16"/>
      <c r="I664" s="447" t="str">
        <f t="shared" si="77"/>
        <v/>
      </c>
      <c r="J664" s="16"/>
      <c r="K664" s="351" t="str">
        <f t="shared" si="78"/>
        <v/>
      </c>
      <c r="L664" s="350" t="str">
        <f t="shared" si="79"/>
        <v/>
      </c>
    </row>
    <row r="665" spans="1:12" hidden="1">
      <c r="A665" s="150"/>
      <c r="B665" s="16"/>
      <c r="C665" s="16"/>
      <c r="D665" s="448" cm="1">
        <f t="array" ref="D665">LOOKUP(1,1/(E665=DSSP!$E$2:$E$823),DSSP!$A$2:$A$823)</f>
        <v>0</v>
      </c>
      <c r="E665" s="115"/>
      <c r="F665" s="430" t="str">
        <f>IFERROR(VLOOKUP(E665,DSSP!$E$2:$F$761,2,0),"")</f>
        <v/>
      </c>
      <c r="G665" s="120" t="str">
        <f t="shared" si="76"/>
        <v/>
      </c>
      <c r="H665" s="16"/>
      <c r="I665" s="447" t="str">
        <f t="shared" si="77"/>
        <v/>
      </c>
      <c r="J665" s="16"/>
      <c r="K665" s="351" t="str">
        <f t="shared" si="78"/>
        <v/>
      </c>
      <c r="L665" s="350" t="str">
        <f t="shared" si="79"/>
        <v/>
      </c>
    </row>
    <row r="666" spans="1:12" hidden="1">
      <c r="A666" s="150"/>
      <c r="B666" s="16"/>
      <c r="C666" s="16"/>
      <c r="D666" s="448" cm="1">
        <f t="array" ref="D666">LOOKUP(1,1/(E666=DSSP!$E$2:$E$823),DSSP!$A$2:$A$823)</f>
        <v>0</v>
      </c>
      <c r="E666" s="115"/>
      <c r="F666" s="430" t="str">
        <f>IFERROR(VLOOKUP(E666,DSSP!$E$2:$F$761,2,0),"")</f>
        <v/>
      </c>
      <c r="G666" s="120" t="str">
        <f t="shared" si="76"/>
        <v/>
      </c>
      <c r="H666" s="16"/>
      <c r="I666" s="447" t="str">
        <f t="shared" si="77"/>
        <v/>
      </c>
      <c r="J666" s="16"/>
      <c r="K666" s="351" t="str">
        <f t="shared" si="78"/>
        <v/>
      </c>
      <c r="L666" s="350" t="str">
        <f t="shared" si="79"/>
        <v/>
      </c>
    </row>
    <row r="667" spans="1:12" hidden="1">
      <c r="A667" s="150"/>
      <c r="B667" s="16"/>
      <c r="C667" s="16"/>
      <c r="D667" s="448" cm="1">
        <f t="array" ref="D667">LOOKUP(1,1/(E667=DSSP!$E$2:$E$823),DSSP!$A$2:$A$823)</f>
        <v>0</v>
      </c>
      <c r="E667" s="115"/>
      <c r="F667" s="430" t="str">
        <f>IFERROR(VLOOKUP(E667,DSSP!$E$2:$F$761,2,0),"")</f>
        <v/>
      </c>
      <c r="G667" s="120" t="str">
        <f t="shared" si="76"/>
        <v/>
      </c>
      <c r="H667" s="16"/>
      <c r="I667" s="447" t="str">
        <f t="shared" si="77"/>
        <v/>
      </c>
      <c r="J667" s="16"/>
      <c r="K667" s="351" t="str">
        <f t="shared" si="78"/>
        <v/>
      </c>
      <c r="L667" s="350" t="str">
        <f t="shared" si="79"/>
        <v/>
      </c>
    </row>
    <row r="668" spans="1:12" hidden="1">
      <c r="A668" s="150"/>
      <c r="B668" s="16"/>
      <c r="C668" s="16"/>
      <c r="D668" s="448" cm="1">
        <f t="array" ref="D668">LOOKUP(1,1/(E668=DSSP!$E$2:$E$823),DSSP!$A$2:$A$823)</f>
        <v>0</v>
      </c>
      <c r="E668" s="115"/>
      <c r="F668" s="430" t="str">
        <f>IFERROR(VLOOKUP(E668,DSSP!$E$2:$F$761,2,0),"")</f>
        <v/>
      </c>
      <c r="G668" s="120" t="str">
        <f t="shared" si="76"/>
        <v/>
      </c>
      <c r="H668" s="16"/>
      <c r="I668" s="447" t="str">
        <f t="shared" si="77"/>
        <v/>
      </c>
      <c r="J668" s="16"/>
      <c r="K668" s="351" t="str">
        <f t="shared" si="78"/>
        <v/>
      </c>
      <c r="L668" s="350" t="str">
        <f t="shared" si="79"/>
        <v/>
      </c>
    </row>
    <row r="669" spans="1:12" hidden="1">
      <c r="A669" s="150"/>
      <c r="B669" s="16"/>
      <c r="C669" s="16"/>
      <c r="D669" s="448" cm="1">
        <f t="array" ref="D669">LOOKUP(1,1/(E669=DSSP!$E$2:$E$823),DSSP!$A$2:$A$823)</f>
        <v>0</v>
      </c>
      <c r="E669" s="115"/>
      <c r="F669" s="430" t="str">
        <f>IFERROR(VLOOKUP(E669,DSSP!$E$2:$F$761,2,0),"")</f>
        <v/>
      </c>
      <c r="G669" s="120" t="str">
        <f t="shared" si="76"/>
        <v/>
      </c>
      <c r="H669" s="16"/>
      <c r="I669" s="447" t="str">
        <f t="shared" si="77"/>
        <v/>
      </c>
      <c r="J669" s="16"/>
      <c r="K669" s="351" t="str">
        <f t="shared" si="78"/>
        <v/>
      </c>
      <c r="L669" s="350" t="str">
        <f t="shared" si="79"/>
        <v/>
      </c>
    </row>
    <row r="670" spans="1:12" hidden="1">
      <c r="A670" s="150"/>
      <c r="B670" s="16"/>
      <c r="C670" s="16"/>
      <c r="D670" s="448" cm="1">
        <f t="array" ref="D670">LOOKUP(1,1/(E670=DSSP!$E$2:$E$823),DSSP!$A$2:$A$823)</f>
        <v>0</v>
      </c>
      <c r="E670" s="115"/>
      <c r="F670" s="430" t="str">
        <f>IFERROR(VLOOKUP(E670,DSSP!$E$2:$F$761,2,0),"")</f>
        <v/>
      </c>
      <c r="G670" s="120" t="str">
        <f t="shared" si="76"/>
        <v/>
      </c>
      <c r="H670" s="16"/>
      <c r="I670" s="447" t="str">
        <f t="shared" si="77"/>
        <v/>
      </c>
      <c r="J670" s="16"/>
      <c r="K670" s="351" t="str">
        <f t="shared" si="78"/>
        <v/>
      </c>
      <c r="L670" s="350" t="str">
        <f t="shared" si="79"/>
        <v/>
      </c>
    </row>
    <row r="671" spans="1:12" hidden="1">
      <c r="A671" s="150"/>
      <c r="B671" s="16"/>
      <c r="C671" s="16"/>
      <c r="D671" s="448" cm="1">
        <f t="array" ref="D671">LOOKUP(1,1/(E671=DSSP!$E$2:$E$823),DSSP!$A$2:$A$823)</f>
        <v>0</v>
      </c>
      <c r="E671" s="115"/>
      <c r="F671" s="430" t="str">
        <f>IFERROR(VLOOKUP(E671,DSSP!$E$2:$F$761,2,0),"")</f>
        <v/>
      </c>
      <c r="G671" s="120" t="str">
        <f t="shared" si="76"/>
        <v/>
      </c>
      <c r="H671" s="16"/>
      <c r="I671" s="447" t="str">
        <f t="shared" si="77"/>
        <v/>
      </c>
      <c r="J671" s="16"/>
      <c r="K671" s="351" t="str">
        <f t="shared" si="78"/>
        <v/>
      </c>
      <c r="L671" s="350" t="str">
        <f t="shared" si="79"/>
        <v/>
      </c>
    </row>
    <row r="672" spans="1:12" hidden="1">
      <c r="A672" s="150"/>
      <c r="B672" s="16"/>
      <c r="C672" s="16"/>
      <c r="D672" s="448" cm="1">
        <f t="array" ref="D672">LOOKUP(1,1/(E672=DSSP!$E$2:$E$823),DSSP!$A$2:$A$823)</f>
        <v>0</v>
      </c>
      <c r="E672" s="115"/>
      <c r="F672" s="430" t="str">
        <f>IFERROR(VLOOKUP(E672,DSSP!$E$2:$F$761,2,0),"")</f>
        <v/>
      </c>
      <c r="G672" s="120" t="str">
        <f t="shared" si="76"/>
        <v/>
      </c>
      <c r="H672" s="16"/>
      <c r="I672" s="447" t="str">
        <f t="shared" si="77"/>
        <v/>
      </c>
      <c r="J672" s="16"/>
      <c r="K672" s="351" t="str">
        <f t="shared" si="78"/>
        <v/>
      </c>
      <c r="L672" s="350" t="str">
        <f t="shared" si="79"/>
        <v/>
      </c>
    </row>
    <row r="673" spans="1:12" hidden="1">
      <c r="A673" s="150"/>
      <c r="B673" s="16"/>
      <c r="C673" s="16"/>
      <c r="D673" s="448" cm="1">
        <f t="array" ref="D673">LOOKUP(1,1/(E673=DSSP!$E$2:$E$823),DSSP!$A$2:$A$823)</f>
        <v>0</v>
      </c>
      <c r="E673" s="115"/>
      <c r="F673" s="430" t="str">
        <f>IFERROR(VLOOKUP(E673,DSSP!$E$2:$F$761,2,0),"")</f>
        <v/>
      </c>
      <c r="G673" s="120" t="str">
        <f t="shared" si="76"/>
        <v/>
      </c>
      <c r="H673" s="16"/>
      <c r="I673" s="447" t="str">
        <f t="shared" si="77"/>
        <v/>
      </c>
      <c r="J673" s="16"/>
      <c r="K673" s="351" t="str">
        <f t="shared" si="78"/>
        <v/>
      </c>
      <c r="L673" s="350" t="str">
        <f t="shared" si="79"/>
        <v/>
      </c>
    </row>
    <row r="674" spans="1:12" hidden="1">
      <c r="A674" s="150"/>
      <c r="B674" s="16"/>
      <c r="C674" s="16"/>
      <c r="D674" s="448" cm="1">
        <f t="array" ref="D674">LOOKUP(1,1/(E674=DSSP!$E$2:$E$823),DSSP!$A$2:$A$823)</f>
        <v>0</v>
      </c>
      <c r="E674" s="115"/>
      <c r="F674" s="430" t="str">
        <f>IFERROR(VLOOKUP(E674,DSSP!$E$2:$F$761,2,0),"")</f>
        <v/>
      </c>
      <c r="G674" s="120" t="str">
        <f t="shared" si="76"/>
        <v/>
      </c>
      <c r="H674" s="16"/>
      <c r="I674" s="447" t="str">
        <f t="shared" si="77"/>
        <v/>
      </c>
      <c r="J674" s="16"/>
      <c r="K674" s="351" t="str">
        <f t="shared" si="78"/>
        <v/>
      </c>
      <c r="L674" s="350" t="str">
        <f t="shared" si="79"/>
        <v/>
      </c>
    </row>
    <row r="675" spans="1:12" hidden="1">
      <c r="A675" s="150"/>
      <c r="B675" s="16"/>
      <c r="C675" s="16"/>
      <c r="D675" s="448" cm="1">
        <f t="array" ref="D675">LOOKUP(1,1/(E675=DSSP!$E$2:$E$823),DSSP!$A$2:$A$823)</f>
        <v>0</v>
      </c>
      <c r="E675" s="115"/>
      <c r="F675" s="430" t="str">
        <f>IFERROR(VLOOKUP(E675,DSSP!$E$2:$F$761,2,0),"")</f>
        <v/>
      </c>
      <c r="G675" s="120" t="str">
        <f t="shared" si="76"/>
        <v/>
      </c>
      <c r="H675" s="16"/>
      <c r="I675" s="447" t="str">
        <f t="shared" si="77"/>
        <v/>
      </c>
      <c r="J675" s="16"/>
      <c r="K675" s="351" t="str">
        <f t="shared" si="78"/>
        <v/>
      </c>
      <c r="L675" s="350" t="str">
        <f t="shared" si="79"/>
        <v/>
      </c>
    </row>
    <row r="676" spans="1:12" hidden="1">
      <c r="A676" s="150"/>
      <c r="B676" s="16"/>
      <c r="C676" s="16"/>
      <c r="D676" s="448" cm="1">
        <f t="array" ref="D676">LOOKUP(1,1/(E676=DSSP!$E$2:$E$823),DSSP!$A$2:$A$823)</f>
        <v>0</v>
      </c>
      <c r="E676" s="115"/>
      <c r="F676" s="430" t="str">
        <f>IFERROR(VLOOKUP(E676,DSSP!$E$2:$F$761,2,0),"")</f>
        <v/>
      </c>
      <c r="G676" s="120" t="str">
        <f t="shared" si="76"/>
        <v/>
      </c>
      <c r="H676" s="16"/>
      <c r="I676" s="447" t="str">
        <f t="shared" si="77"/>
        <v/>
      </c>
      <c r="J676" s="16"/>
      <c r="K676" s="351" t="str">
        <f t="shared" si="78"/>
        <v/>
      </c>
      <c r="L676" s="350" t="str">
        <f t="shared" si="79"/>
        <v/>
      </c>
    </row>
    <row r="677" spans="1:12" hidden="1">
      <c r="A677" s="150"/>
      <c r="B677" s="16"/>
      <c r="C677" s="16"/>
      <c r="D677" s="448" cm="1">
        <f t="array" ref="D677">LOOKUP(1,1/(E677=DSSP!$E$2:$E$823),DSSP!$A$2:$A$823)</f>
        <v>0</v>
      </c>
      <c r="E677" s="115"/>
      <c r="F677" s="430" t="str">
        <f>IFERROR(VLOOKUP(E677,DSSP!$E$2:$F$761,2,0),"")</f>
        <v/>
      </c>
      <c r="G677" s="120" t="str">
        <f t="shared" si="76"/>
        <v/>
      </c>
      <c r="H677" s="16"/>
      <c r="I677" s="447" t="str">
        <f t="shared" si="77"/>
        <v/>
      </c>
      <c r="J677" s="16"/>
      <c r="K677" s="351" t="str">
        <f t="shared" si="78"/>
        <v/>
      </c>
      <c r="L677" s="350" t="str">
        <f t="shared" si="79"/>
        <v/>
      </c>
    </row>
    <row r="678" spans="1:12" hidden="1">
      <c r="A678" s="150"/>
      <c r="B678" s="16"/>
      <c r="C678" s="16"/>
      <c r="D678" s="448" cm="1">
        <f t="array" ref="D678">LOOKUP(1,1/(E678=DSSP!$E$2:$E$823),DSSP!$A$2:$A$823)</f>
        <v>0</v>
      </c>
      <c r="E678" s="115"/>
      <c r="F678" s="430" t="str">
        <f>IFERROR(VLOOKUP(E678,DSSP!$E$2:$F$761,2,0),"")</f>
        <v/>
      </c>
      <c r="G678" s="120" t="str">
        <f t="shared" si="76"/>
        <v/>
      </c>
      <c r="H678" s="16"/>
      <c r="I678" s="447" t="str">
        <f t="shared" si="77"/>
        <v/>
      </c>
      <c r="J678" s="16"/>
      <c r="K678" s="351" t="str">
        <f t="shared" si="78"/>
        <v/>
      </c>
      <c r="L678" s="350" t="str">
        <f t="shared" si="79"/>
        <v/>
      </c>
    </row>
    <row r="679" spans="1:12" hidden="1">
      <c r="A679" s="150"/>
      <c r="B679" s="16"/>
      <c r="C679" s="16"/>
      <c r="D679" s="448" cm="1">
        <f t="array" ref="D679">LOOKUP(1,1/(E679=DSSP!$E$2:$E$823),DSSP!$A$2:$A$823)</f>
        <v>0</v>
      </c>
      <c r="E679" s="115"/>
      <c r="F679" s="430" t="str">
        <f>IFERROR(VLOOKUP(E679,DSSP!$E$2:$F$761,2,0),"")</f>
        <v/>
      </c>
      <c r="G679" s="120" t="str">
        <f t="shared" si="76"/>
        <v/>
      </c>
      <c r="H679" s="16"/>
      <c r="I679" s="447" t="str">
        <f t="shared" si="77"/>
        <v/>
      </c>
      <c r="J679" s="16"/>
      <c r="K679" s="351" t="str">
        <f t="shared" si="78"/>
        <v/>
      </c>
      <c r="L679" s="350" t="str">
        <f t="shared" si="79"/>
        <v/>
      </c>
    </row>
    <row r="680" spans="1:12" hidden="1">
      <c r="A680" s="150"/>
      <c r="B680" s="16"/>
      <c r="C680" s="16"/>
      <c r="D680" s="448" cm="1">
        <f t="array" ref="D680">LOOKUP(1,1/(E680=DSSP!$E$2:$E$823),DSSP!$A$2:$A$823)</f>
        <v>0</v>
      </c>
      <c r="E680" s="115"/>
      <c r="F680" s="430" t="str">
        <f>IFERROR(VLOOKUP(E680,DSSP!$E$2:$F$761,2,0),"")</f>
        <v/>
      </c>
      <c r="G680" s="120" t="str">
        <f t="shared" si="76"/>
        <v/>
      </c>
      <c r="H680" s="16"/>
      <c r="I680" s="447" t="str">
        <f t="shared" si="77"/>
        <v/>
      </c>
      <c r="J680" s="16"/>
      <c r="K680" s="351" t="str">
        <f t="shared" si="78"/>
        <v/>
      </c>
      <c r="L680" s="350" t="str">
        <f t="shared" si="79"/>
        <v/>
      </c>
    </row>
    <row r="681" spans="1:12" hidden="1">
      <c r="A681" s="150"/>
      <c r="B681" s="16"/>
      <c r="C681" s="16"/>
      <c r="D681" s="448" cm="1">
        <f t="array" ref="D681">LOOKUP(1,1/(E681=DSSP!$E$2:$E$823),DSSP!$A$2:$A$823)</f>
        <v>0</v>
      </c>
      <c r="E681" s="115"/>
      <c r="F681" s="430" t="str">
        <f>IFERROR(VLOOKUP(E681,DSSP!$E$2:$F$761,2,0),"")</f>
        <v/>
      </c>
      <c r="G681" s="120" t="str">
        <f t="shared" si="76"/>
        <v/>
      </c>
      <c r="H681" s="16"/>
      <c r="I681" s="447" t="str">
        <f t="shared" si="77"/>
        <v/>
      </c>
      <c r="J681" s="16"/>
      <c r="K681" s="351" t="str">
        <f t="shared" si="78"/>
        <v/>
      </c>
      <c r="L681" s="350" t="str">
        <f t="shared" si="79"/>
        <v/>
      </c>
    </row>
    <row r="682" spans="1:12" hidden="1">
      <c r="A682" s="150"/>
      <c r="B682" s="16"/>
      <c r="C682" s="16"/>
      <c r="D682" s="448" cm="1">
        <f t="array" ref="D682">LOOKUP(1,1/(E682=DSSP!$E$2:$E$823),DSSP!$A$2:$A$823)</f>
        <v>0</v>
      </c>
      <c r="E682" s="115"/>
      <c r="F682" s="430" t="str">
        <f>IFERROR(VLOOKUP(E682,DSSP!$E$2:$F$761,2,0),"")</f>
        <v/>
      </c>
      <c r="G682" s="120" t="str">
        <f t="shared" si="76"/>
        <v/>
      </c>
      <c r="H682" s="16"/>
      <c r="I682" s="447" t="str">
        <f t="shared" si="77"/>
        <v/>
      </c>
      <c r="J682" s="16"/>
      <c r="K682" s="351" t="str">
        <f t="shared" si="78"/>
        <v/>
      </c>
      <c r="L682" s="350" t="str">
        <f t="shared" si="79"/>
        <v/>
      </c>
    </row>
    <row r="683" spans="1:12" hidden="1">
      <c r="A683" s="150"/>
      <c r="B683" s="16"/>
      <c r="C683" s="16"/>
      <c r="D683" s="448" cm="1">
        <f t="array" ref="D683">LOOKUP(1,1/(E683=DSSP!$E$2:$E$823),DSSP!$A$2:$A$823)</f>
        <v>0</v>
      </c>
      <c r="E683" s="115"/>
      <c r="F683" s="430" t="str">
        <f>IFERROR(VLOOKUP(E683,DSSP!$E$2:$F$761,2,0),"")</f>
        <v/>
      </c>
      <c r="G683" s="120" t="str">
        <f t="shared" si="76"/>
        <v/>
      </c>
      <c r="H683" s="16"/>
      <c r="I683" s="447" t="str">
        <f t="shared" si="77"/>
        <v/>
      </c>
      <c r="J683" s="16"/>
      <c r="K683" s="351" t="str">
        <f t="shared" si="78"/>
        <v/>
      </c>
      <c r="L683" s="350" t="str">
        <f t="shared" si="79"/>
        <v/>
      </c>
    </row>
    <row r="684" spans="1:12" hidden="1">
      <c r="A684" s="150"/>
      <c r="B684" s="16"/>
      <c r="C684" s="16"/>
      <c r="D684" s="448" cm="1">
        <f t="array" ref="D684">LOOKUP(1,1/(E684=DSSP!$E$2:$E$823),DSSP!$A$2:$A$823)</f>
        <v>0</v>
      </c>
      <c r="E684" s="115"/>
      <c r="F684" s="430" t="str">
        <f>IFERROR(VLOOKUP(E684,DSSP!$E$2:$F$761,2,0),"")</f>
        <v/>
      </c>
      <c r="G684" s="120" t="str">
        <f t="shared" si="76"/>
        <v/>
      </c>
      <c r="H684" s="16"/>
      <c r="I684" s="447" t="str">
        <f t="shared" si="77"/>
        <v/>
      </c>
      <c r="J684" s="16"/>
      <c r="K684" s="351" t="str">
        <f t="shared" si="78"/>
        <v/>
      </c>
      <c r="L684" s="350" t="str">
        <f t="shared" si="79"/>
        <v/>
      </c>
    </row>
    <row r="685" spans="1:12" hidden="1">
      <c r="A685" s="150"/>
      <c r="B685" s="16"/>
      <c r="C685" s="16"/>
      <c r="D685" s="448" cm="1">
        <f t="array" ref="D685">LOOKUP(1,1/(E685=DSSP!$E$2:$E$823),DSSP!$A$2:$A$823)</f>
        <v>0</v>
      </c>
      <c r="E685" s="115"/>
      <c r="F685" s="430" t="str">
        <f>IFERROR(VLOOKUP(E685,DSSP!$E$2:$F$761,2,0),"")</f>
        <v/>
      </c>
      <c r="G685" s="120" t="str">
        <f t="shared" si="76"/>
        <v/>
      </c>
      <c r="H685" s="16"/>
      <c r="I685" s="447" t="str">
        <f t="shared" si="77"/>
        <v/>
      </c>
      <c r="J685" s="16"/>
      <c r="K685" s="351" t="str">
        <f t="shared" si="78"/>
        <v/>
      </c>
      <c r="L685" s="350" t="str">
        <f t="shared" si="79"/>
        <v/>
      </c>
    </row>
    <row r="686" spans="1:12" hidden="1">
      <c r="A686" s="150"/>
      <c r="B686" s="16"/>
      <c r="C686" s="16"/>
      <c r="D686" s="448" cm="1">
        <f t="array" ref="D686">LOOKUP(1,1/(E686=DSSP!$E$2:$E$823),DSSP!$A$2:$A$823)</f>
        <v>0</v>
      </c>
      <c r="E686" s="115"/>
      <c r="F686" s="430" t="str">
        <f>IFERROR(VLOOKUP(E686,DSSP!$E$2:$F$761,2,0),"")</f>
        <v/>
      </c>
      <c r="G686" s="120" t="str">
        <f t="shared" si="76"/>
        <v/>
      </c>
      <c r="H686" s="16"/>
      <c r="I686" s="447" t="str">
        <f t="shared" si="77"/>
        <v/>
      </c>
      <c r="J686" s="16"/>
      <c r="K686" s="351" t="str">
        <f t="shared" si="78"/>
        <v/>
      </c>
      <c r="L686" s="350" t="str">
        <f t="shared" si="79"/>
        <v/>
      </c>
    </row>
    <row r="687" spans="1:12" hidden="1">
      <c r="A687" s="150"/>
      <c r="B687" s="16"/>
      <c r="C687" s="16"/>
      <c r="D687" s="448" cm="1">
        <f t="array" ref="D687">LOOKUP(1,1/(E687=DSSP!$E$2:$E$823),DSSP!$A$2:$A$823)</f>
        <v>0</v>
      </c>
      <c r="E687" s="115"/>
      <c r="F687" s="430" t="str">
        <f>IFERROR(VLOOKUP(E687,DSSP!$E$2:$F$761,2,0),"")</f>
        <v/>
      </c>
      <c r="G687" s="120" t="str">
        <f t="shared" si="76"/>
        <v/>
      </c>
      <c r="H687" s="16"/>
      <c r="I687" s="447" t="str">
        <f t="shared" si="77"/>
        <v/>
      </c>
      <c r="J687" s="16"/>
      <c r="K687" s="351" t="str">
        <f t="shared" si="78"/>
        <v/>
      </c>
      <c r="L687" s="350" t="str">
        <f t="shared" si="79"/>
        <v/>
      </c>
    </row>
    <row r="688" spans="1:12" hidden="1">
      <c r="A688" s="150"/>
      <c r="B688" s="16"/>
      <c r="C688" s="16"/>
      <c r="D688" s="448" cm="1">
        <f t="array" ref="D688">LOOKUP(1,1/(E688=DSSP!$E$2:$E$823),DSSP!$A$2:$A$823)</f>
        <v>0</v>
      </c>
      <c r="E688" s="115"/>
      <c r="F688" s="430" t="str">
        <f>IFERROR(VLOOKUP(E688,DSSP!$E$2:$F$761,2,0),"")</f>
        <v/>
      </c>
      <c r="G688" s="120" t="str">
        <f t="shared" si="76"/>
        <v/>
      </c>
      <c r="H688" s="16"/>
      <c r="I688" s="447" t="str">
        <f t="shared" si="77"/>
        <v/>
      </c>
      <c r="J688" s="16"/>
      <c r="K688" s="351" t="str">
        <f t="shared" si="78"/>
        <v/>
      </c>
      <c r="L688" s="350" t="str">
        <f t="shared" si="79"/>
        <v/>
      </c>
    </row>
    <row r="689" spans="1:12" hidden="1">
      <c r="A689" s="150"/>
      <c r="B689" s="16"/>
      <c r="C689" s="16"/>
      <c r="D689" s="448" cm="1">
        <f t="array" ref="D689">LOOKUP(1,1/(E689=DSSP!$E$2:$E$823),DSSP!$A$2:$A$823)</f>
        <v>0</v>
      </c>
      <c r="E689" s="115"/>
      <c r="F689" s="430" t="str">
        <f>IFERROR(VLOOKUP(E689,DSSP!$E$2:$F$761,2,0),"")</f>
        <v/>
      </c>
      <c r="G689" s="120" t="str">
        <f t="shared" si="76"/>
        <v/>
      </c>
      <c r="H689" s="16"/>
      <c r="I689" s="447" t="str">
        <f t="shared" si="77"/>
        <v/>
      </c>
      <c r="J689" s="16"/>
      <c r="K689" s="351" t="str">
        <f t="shared" si="78"/>
        <v/>
      </c>
      <c r="L689" s="350" t="str">
        <f t="shared" si="79"/>
        <v/>
      </c>
    </row>
    <row r="690" spans="1:12" hidden="1">
      <c r="A690" s="150"/>
      <c r="B690" s="16"/>
      <c r="C690" s="16"/>
      <c r="D690" s="448" cm="1">
        <f t="array" ref="D690">LOOKUP(1,1/(E690=DSSP!$E$2:$E$823),DSSP!$A$2:$A$823)</f>
        <v>0</v>
      </c>
      <c r="E690" s="115"/>
      <c r="F690" s="430" t="str">
        <f>IFERROR(VLOOKUP(E690,DSSP!$E$2:$F$761,2,0),"")</f>
        <v/>
      </c>
      <c r="G690" s="120" t="str">
        <f t="shared" si="76"/>
        <v/>
      </c>
      <c r="H690" s="16"/>
      <c r="I690" s="447" t="str">
        <f t="shared" si="77"/>
        <v/>
      </c>
      <c r="J690" s="16"/>
      <c r="K690" s="351" t="str">
        <f t="shared" si="78"/>
        <v/>
      </c>
      <c r="L690" s="350" t="str">
        <f t="shared" si="79"/>
        <v/>
      </c>
    </row>
    <row r="691" spans="1:12" hidden="1">
      <c r="A691" s="150"/>
      <c r="B691" s="16"/>
      <c r="C691" s="16"/>
      <c r="D691" s="448" cm="1">
        <f t="array" ref="D691">LOOKUP(1,1/(E691=DSSP!$E$2:$E$823),DSSP!$A$2:$A$823)</f>
        <v>0</v>
      </c>
      <c r="E691" s="115"/>
      <c r="F691" s="430" t="str">
        <f>IFERROR(VLOOKUP(E691,DSSP!$E$2:$F$761,2,0),"")</f>
        <v/>
      </c>
      <c r="G691" s="120" t="str">
        <f t="shared" si="76"/>
        <v/>
      </c>
      <c r="H691" s="16"/>
      <c r="I691" s="447" t="str">
        <f t="shared" si="77"/>
        <v/>
      </c>
      <c r="J691" s="16"/>
      <c r="K691" s="351" t="str">
        <f t="shared" si="78"/>
        <v/>
      </c>
      <c r="L691" s="350" t="str">
        <f t="shared" si="79"/>
        <v/>
      </c>
    </row>
    <row r="692" spans="1:12" hidden="1">
      <c r="A692" s="150"/>
      <c r="B692" s="16"/>
      <c r="C692" s="16"/>
      <c r="D692" s="448" cm="1">
        <f t="array" ref="D692">LOOKUP(1,1/(E692=DSSP!$E$2:$E$823),DSSP!$A$2:$A$823)</f>
        <v>0</v>
      </c>
      <c r="E692" s="115"/>
      <c r="F692" s="430" t="str">
        <f>IFERROR(VLOOKUP(E692,DSSP!$E$2:$F$761,2,0),"")</f>
        <v/>
      </c>
      <c r="G692" s="120" t="str">
        <f t="shared" ref="G692:G755" si="80">RIGHT(E692,6)</f>
        <v/>
      </c>
      <c r="H692" s="16"/>
      <c r="I692" s="447" t="str">
        <f t="shared" ref="I692:I755" si="81">IFERROR(IF(RIGHT(G692,4)="1 kg",(H692/1),H692*1000/LEFT(G692,3)),"")</f>
        <v/>
      </c>
      <c r="J692" s="16"/>
      <c r="K692" s="351" t="str">
        <f t="shared" ref="K692:K755" si="82">IFERROR((I692*LEFT(G692,3))/1000,"")</f>
        <v/>
      </c>
      <c r="L692" s="350" t="str">
        <f t="shared" ref="L692:L755" si="83">IFERROR(IF(RIGHT(G692,4)="1 kg",(H692/1),H692*1000/LEFT(G692,3)),"")</f>
        <v/>
      </c>
    </row>
    <row r="693" spans="1:12" hidden="1">
      <c r="A693" s="150"/>
      <c r="B693" s="16"/>
      <c r="C693" s="16"/>
      <c r="D693" s="448" cm="1">
        <f t="array" ref="D693">LOOKUP(1,1/(E693=DSSP!$E$2:$E$823),DSSP!$A$2:$A$823)</f>
        <v>0</v>
      </c>
      <c r="E693" s="115"/>
      <c r="F693" s="430" t="str">
        <f>IFERROR(VLOOKUP(E693,DSSP!$E$2:$F$761,2,0),"")</f>
        <v/>
      </c>
      <c r="G693" s="120" t="str">
        <f t="shared" si="80"/>
        <v/>
      </c>
      <c r="H693" s="16"/>
      <c r="I693" s="447" t="str">
        <f t="shared" si="81"/>
        <v/>
      </c>
      <c r="J693" s="16"/>
      <c r="K693" s="351" t="str">
        <f t="shared" si="82"/>
        <v/>
      </c>
      <c r="L693" s="350" t="str">
        <f t="shared" si="83"/>
        <v/>
      </c>
    </row>
    <row r="694" spans="1:12" hidden="1">
      <c r="A694" s="150"/>
      <c r="B694" s="16"/>
      <c r="C694" s="16"/>
      <c r="D694" s="448" cm="1">
        <f t="array" ref="D694">LOOKUP(1,1/(E694=DSSP!$E$2:$E$823),DSSP!$A$2:$A$823)</f>
        <v>0</v>
      </c>
      <c r="E694" s="115"/>
      <c r="F694" s="430" t="str">
        <f>IFERROR(VLOOKUP(E694,DSSP!$E$2:$F$761,2,0),"")</f>
        <v/>
      </c>
      <c r="G694" s="120" t="str">
        <f t="shared" si="80"/>
        <v/>
      </c>
      <c r="H694" s="16"/>
      <c r="I694" s="447" t="str">
        <f t="shared" si="81"/>
        <v/>
      </c>
      <c r="J694" s="16"/>
      <c r="K694" s="351" t="str">
        <f t="shared" si="82"/>
        <v/>
      </c>
      <c r="L694" s="350" t="str">
        <f t="shared" si="83"/>
        <v/>
      </c>
    </row>
    <row r="695" spans="1:12" hidden="1">
      <c r="A695" s="150"/>
      <c r="B695" s="16"/>
      <c r="C695" s="16"/>
      <c r="D695" s="448" cm="1">
        <f t="array" ref="D695">LOOKUP(1,1/(E695=DSSP!$E$2:$E$823),DSSP!$A$2:$A$823)</f>
        <v>0</v>
      </c>
      <c r="E695" s="115"/>
      <c r="F695" s="430" t="str">
        <f>IFERROR(VLOOKUP(E695,DSSP!$E$2:$F$761,2,0),"")</f>
        <v/>
      </c>
      <c r="G695" s="120" t="str">
        <f t="shared" si="80"/>
        <v/>
      </c>
      <c r="H695" s="16"/>
      <c r="I695" s="447" t="str">
        <f t="shared" si="81"/>
        <v/>
      </c>
      <c r="J695" s="16"/>
      <c r="K695" s="351" t="str">
        <f t="shared" si="82"/>
        <v/>
      </c>
      <c r="L695" s="350" t="str">
        <f t="shared" si="83"/>
        <v/>
      </c>
    </row>
    <row r="696" spans="1:12" hidden="1">
      <c r="A696" s="150"/>
      <c r="B696" s="16"/>
      <c r="C696" s="16"/>
      <c r="D696" s="448" cm="1">
        <f t="array" ref="D696">LOOKUP(1,1/(E696=DSSP!$E$2:$E$823),DSSP!$A$2:$A$823)</f>
        <v>0</v>
      </c>
      <c r="E696" s="115"/>
      <c r="F696" s="430" t="str">
        <f>IFERROR(VLOOKUP(E696,DSSP!$E$2:$F$761,2,0),"")</f>
        <v/>
      </c>
      <c r="G696" s="120" t="str">
        <f t="shared" si="80"/>
        <v/>
      </c>
      <c r="H696" s="16"/>
      <c r="I696" s="447" t="str">
        <f t="shared" si="81"/>
        <v/>
      </c>
      <c r="J696" s="16"/>
      <c r="K696" s="351" t="str">
        <f t="shared" si="82"/>
        <v/>
      </c>
      <c r="L696" s="350" t="str">
        <f t="shared" si="83"/>
        <v/>
      </c>
    </row>
    <row r="697" spans="1:12" hidden="1">
      <c r="A697" s="150"/>
      <c r="B697" s="16"/>
      <c r="C697" s="16"/>
      <c r="D697" s="448" cm="1">
        <f t="array" ref="D697">LOOKUP(1,1/(E697=DSSP!$E$2:$E$823),DSSP!$A$2:$A$823)</f>
        <v>0</v>
      </c>
      <c r="E697" s="115"/>
      <c r="F697" s="430" t="str">
        <f>IFERROR(VLOOKUP(E697,DSSP!$E$2:$F$761,2,0),"")</f>
        <v/>
      </c>
      <c r="G697" s="120" t="str">
        <f t="shared" si="80"/>
        <v/>
      </c>
      <c r="H697" s="16"/>
      <c r="I697" s="447" t="str">
        <f t="shared" si="81"/>
        <v/>
      </c>
      <c r="J697" s="16"/>
      <c r="K697" s="351" t="str">
        <f t="shared" si="82"/>
        <v/>
      </c>
      <c r="L697" s="350" t="str">
        <f t="shared" si="83"/>
        <v/>
      </c>
    </row>
    <row r="698" spans="1:12" hidden="1">
      <c r="A698" s="150"/>
      <c r="B698" s="16"/>
      <c r="C698" s="16"/>
      <c r="D698" s="448" cm="1">
        <f t="array" ref="D698">LOOKUP(1,1/(E698=DSSP!$E$2:$E$823),DSSP!$A$2:$A$823)</f>
        <v>0</v>
      </c>
      <c r="E698" s="115"/>
      <c r="F698" s="430" t="str">
        <f>IFERROR(VLOOKUP(E698,DSSP!$E$2:$F$761,2,0),"")</f>
        <v/>
      </c>
      <c r="G698" s="120" t="str">
        <f t="shared" si="80"/>
        <v/>
      </c>
      <c r="H698" s="16"/>
      <c r="I698" s="447" t="str">
        <f t="shared" si="81"/>
        <v/>
      </c>
      <c r="J698" s="16"/>
      <c r="K698" s="351" t="str">
        <f t="shared" si="82"/>
        <v/>
      </c>
      <c r="L698" s="350" t="str">
        <f t="shared" si="83"/>
        <v/>
      </c>
    </row>
    <row r="699" spans="1:12" hidden="1">
      <c r="A699" s="150"/>
      <c r="B699" s="16"/>
      <c r="C699" s="16"/>
      <c r="D699" s="448" cm="1">
        <f t="array" ref="D699">LOOKUP(1,1/(E699=DSSP!$E$2:$E$823),DSSP!$A$2:$A$823)</f>
        <v>0</v>
      </c>
      <c r="E699" s="115"/>
      <c r="F699" s="430" t="str">
        <f>IFERROR(VLOOKUP(E699,DSSP!$E$2:$F$761,2,0),"")</f>
        <v/>
      </c>
      <c r="G699" s="120" t="str">
        <f t="shared" si="80"/>
        <v/>
      </c>
      <c r="H699" s="16"/>
      <c r="I699" s="447" t="str">
        <f t="shared" si="81"/>
        <v/>
      </c>
      <c r="J699" s="16"/>
      <c r="K699" s="351" t="str">
        <f t="shared" si="82"/>
        <v/>
      </c>
      <c r="L699" s="350" t="str">
        <f t="shared" si="83"/>
        <v/>
      </c>
    </row>
    <row r="700" spans="1:12" hidden="1">
      <c r="A700" s="150"/>
      <c r="B700" s="16"/>
      <c r="C700" s="16"/>
      <c r="D700" s="448" cm="1">
        <f t="array" ref="D700">LOOKUP(1,1/(E700=DSSP!$E$2:$E$823),DSSP!$A$2:$A$823)</f>
        <v>0</v>
      </c>
      <c r="E700" s="115"/>
      <c r="F700" s="430" t="str">
        <f>IFERROR(VLOOKUP(E700,DSSP!$E$2:$F$761,2,0),"")</f>
        <v/>
      </c>
      <c r="G700" s="120" t="str">
        <f t="shared" si="80"/>
        <v/>
      </c>
      <c r="H700" s="16"/>
      <c r="I700" s="447" t="str">
        <f t="shared" si="81"/>
        <v/>
      </c>
      <c r="J700" s="16"/>
      <c r="K700" s="351" t="str">
        <f t="shared" si="82"/>
        <v/>
      </c>
      <c r="L700" s="350" t="str">
        <f t="shared" si="83"/>
        <v/>
      </c>
    </row>
    <row r="701" spans="1:12" hidden="1">
      <c r="A701" s="150"/>
      <c r="B701" s="16"/>
      <c r="C701" s="16"/>
      <c r="D701" s="448" cm="1">
        <f t="array" ref="D701">LOOKUP(1,1/(E701=DSSP!$E$2:$E$823),DSSP!$A$2:$A$823)</f>
        <v>0</v>
      </c>
      <c r="E701" s="115"/>
      <c r="F701" s="430" t="str">
        <f>IFERROR(VLOOKUP(E701,DSSP!$E$2:$F$761,2,0),"")</f>
        <v/>
      </c>
      <c r="G701" s="120" t="str">
        <f t="shared" si="80"/>
        <v/>
      </c>
      <c r="H701" s="16"/>
      <c r="I701" s="447" t="str">
        <f t="shared" si="81"/>
        <v/>
      </c>
      <c r="J701" s="16"/>
      <c r="K701" s="351" t="str">
        <f t="shared" si="82"/>
        <v/>
      </c>
      <c r="L701" s="350" t="str">
        <f t="shared" si="83"/>
        <v/>
      </c>
    </row>
    <row r="702" spans="1:12" hidden="1">
      <c r="A702" s="150"/>
      <c r="B702" s="16"/>
      <c r="C702" s="16"/>
      <c r="D702" s="448" cm="1">
        <f t="array" ref="D702">LOOKUP(1,1/(E702=DSSP!$E$2:$E$823),DSSP!$A$2:$A$823)</f>
        <v>0</v>
      </c>
      <c r="E702" s="115"/>
      <c r="F702" s="430" t="str">
        <f>IFERROR(VLOOKUP(E702,DSSP!$E$2:$F$761,2,0),"")</f>
        <v/>
      </c>
      <c r="G702" s="120" t="str">
        <f t="shared" si="80"/>
        <v/>
      </c>
      <c r="H702" s="16"/>
      <c r="I702" s="447" t="str">
        <f t="shared" si="81"/>
        <v/>
      </c>
      <c r="J702" s="16"/>
      <c r="K702" s="351" t="str">
        <f t="shared" si="82"/>
        <v/>
      </c>
      <c r="L702" s="350" t="str">
        <f t="shared" si="83"/>
        <v/>
      </c>
    </row>
    <row r="703" spans="1:12" hidden="1">
      <c r="A703" s="150"/>
      <c r="B703" s="16"/>
      <c r="C703" s="16"/>
      <c r="D703" s="448" cm="1">
        <f t="array" ref="D703">LOOKUP(1,1/(E703=DSSP!$E$2:$E$823),DSSP!$A$2:$A$823)</f>
        <v>0</v>
      </c>
      <c r="E703" s="115"/>
      <c r="F703" s="430" t="str">
        <f>IFERROR(VLOOKUP(E703,DSSP!$E$2:$F$761,2,0),"")</f>
        <v/>
      </c>
      <c r="G703" s="120" t="str">
        <f t="shared" si="80"/>
        <v/>
      </c>
      <c r="H703" s="16"/>
      <c r="I703" s="447" t="str">
        <f t="shared" si="81"/>
        <v/>
      </c>
      <c r="J703" s="16"/>
      <c r="K703" s="351" t="str">
        <f t="shared" si="82"/>
        <v/>
      </c>
      <c r="L703" s="350" t="str">
        <f t="shared" si="83"/>
        <v/>
      </c>
    </row>
    <row r="704" spans="1:12" hidden="1">
      <c r="A704" s="150"/>
      <c r="B704" s="16"/>
      <c r="C704" s="16"/>
      <c r="D704" s="448" cm="1">
        <f t="array" ref="D704">LOOKUP(1,1/(E704=DSSP!$E$2:$E$823),DSSP!$A$2:$A$823)</f>
        <v>0</v>
      </c>
      <c r="E704" s="115"/>
      <c r="F704" s="430" t="str">
        <f>IFERROR(VLOOKUP(E704,DSSP!$E$2:$F$761,2,0),"")</f>
        <v/>
      </c>
      <c r="G704" s="120" t="str">
        <f t="shared" si="80"/>
        <v/>
      </c>
      <c r="H704" s="16"/>
      <c r="I704" s="447" t="str">
        <f t="shared" si="81"/>
        <v/>
      </c>
      <c r="J704" s="16"/>
      <c r="K704" s="351" t="str">
        <f t="shared" si="82"/>
        <v/>
      </c>
      <c r="L704" s="350" t="str">
        <f t="shared" si="83"/>
        <v/>
      </c>
    </row>
    <row r="705" spans="1:12" hidden="1">
      <c r="A705" s="150"/>
      <c r="B705" s="16"/>
      <c r="C705" s="16"/>
      <c r="D705" s="448" cm="1">
        <f t="array" ref="D705">LOOKUP(1,1/(E705=DSSP!$E$2:$E$823),DSSP!$A$2:$A$823)</f>
        <v>0</v>
      </c>
      <c r="E705" s="115"/>
      <c r="F705" s="430" t="str">
        <f>IFERROR(VLOOKUP(E705,DSSP!$E$2:$F$761,2,0),"")</f>
        <v/>
      </c>
      <c r="G705" s="120" t="str">
        <f t="shared" si="80"/>
        <v/>
      </c>
      <c r="H705" s="16"/>
      <c r="I705" s="447" t="str">
        <f t="shared" si="81"/>
        <v/>
      </c>
      <c r="J705" s="16"/>
      <c r="K705" s="351" t="str">
        <f t="shared" si="82"/>
        <v/>
      </c>
      <c r="L705" s="350" t="str">
        <f t="shared" si="83"/>
        <v/>
      </c>
    </row>
    <row r="706" spans="1:12" hidden="1">
      <c r="A706" s="150"/>
      <c r="B706" s="16"/>
      <c r="C706" s="16"/>
      <c r="D706" s="448" cm="1">
        <f t="array" ref="D706">LOOKUP(1,1/(E706=DSSP!$E$2:$E$823),DSSP!$A$2:$A$823)</f>
        <v>0</v>
      </c>
      <c r="E706" s="115"/>
      <c r="F706" s="430" t="str">
        <f>IFERROR(VLOOKUP(E706,DSSP!$E$2:$F$761,2,0),"")</f>
        <v/>
      </c>
      <c r="G706" s="120" t="str">
        <f t="shared" si="80"/>
        <v/>
      </c>
      <c r="H706" s="16"/>
      <c r="I706" s="447" t="str">
        <f t="shared" si="81"/>
        <v/>
      </c>
      <c r="J706" s="16"/>
      <c r="K706" s="351" t="str">
        <f t="shared" si="82"/>
        <v/>
      </c>
      <c r="L706" s="350" t="str">
        <f t="shared" si="83"/>
        <v/>
      </c>
    </row>
    <row r="707" spans="1:12" hidden="1">
      <c r="A707" s="150"/>
      <c r="B707" s="16"/>
      <c r="C707" s="16"/>
      <c r="D707" s="448" cm="1">
        <f t="array" ref="D707">LOOKUP(1,1/(E707=DSSP!$E$2:$E$823),DSSP!$A$2:$A$823)</f>
        <v>0</v>
      </c>
      <c r="E707" s="115"/>
      <c r="F707" s="430" t="str">
        <f>IFERROR(VLOOKUP(E707,DSSP!$E$2:$F$761,2,0),"")</f>
        <v/>
      </c>
      <c r="G707" s="120" t="str">
        <f t="shared" si="80"/>
        <v/>
      </c>
      <c r="H707" s="16"/>
      <c r="I707" s="447" t="str">
        <f t="shared" si="81"/>
        <v/>
      </c>
      <c r="J707" s="16"/>
      <c r="K707" s="351" t="str">
        <f t="shared" si="82"/>
        <v/>
      </c>
      <c r="L707" s="350" t="str">
        <f t="shared" si="83"/>
        <v/>
      </c>
    </row>
    <row r="708" spans="1:12" hidden="1">
      <c r="A708" s="150"/>
      <c r="B708" s="16"/>
      <c r="C708" s="16"/>
      <c r="D708" s="448" cm="1">
        <f t="array" ref="D708">LOOKUP(1,1/(E708=DSSP!$E$2:$E$823),DSSP!$A$2:$A$823)</f>
        <v>0</v>
      </c>
      <c r="E708" s="115"/>
      <c r="F708" s="430" t="str">
        <f>IFERROR(VLOOKUP(E708,DSSP!$E$2:$F$761,2,0),"")</f>
        <v/>
      </c>
      <c r="G708" s="120" t="str">
        <f t="shared" si="80"/>
        <v/>
      </c>
      <c r="H708" s="16"/>
      <c r="I708" s="447" t="str">
        <f t="shared" si="81"/>
        <v/>
      </c>
      <c r="J708" s="16"/>
      <c r="K708" s="351" t="str">
        <f t="shared" si="82"/>
        <v/>
      </c>
      <c r="L708" s="350" t="str">
        <f t="shared" si="83"/>
        <v/>
      </c>
    </row>
    <row r="709" spans="1:12" hidden="1">
      <c r="A709" s="150"/>
      <c r="B709" s="16"/>
      <c r="C709" s="16"/>
      <c r="D709" s="448" cm="1">
        <f t="array" ref="D709">LOOKUP(1,1/(E709=DSSP!$E$2:$E$823),DSSP!$A$2:$A$823)</f>
        <v>0</v>
      </c>
      <c r="E709" s="115"/>
      <c r="F709" s="430" t="str">
        <f>IFERROR(VLOOKUP(E709,DSSP!$E$2:$F$761,2,0),"")</f>
        <v/>
      </c>
      <c r="G709" s="120" t="str">
        <f t="shared" si="80"/>
        <v/>
      </c>
      <c r="H709" s="16"/>
      <c r="I709" s="447" t="str">
        <f t="shared" si="81"/>
        <v/>
      </c>
      <c r="J709" s="16"/>
      <c r="K709" s="351" t="str">
        <f t="shared" si="82"/>
        <v/>
      </c>
      <c r="L709" s="350" t="str">
        <f t="shared" si="83"/>
        <v/>
      </c>
    </row>
    <row r="710" spans="1:12" hidden="1">
      <c r="A710" s="150"/>
      <c r="B710" s="16"/>
      <c r="C710" s="16"/>
      <c r="D710" s="448" cm="1">
        <f t="array" ref="D710">LOOKUP(1,1/(E710=DSSP!$E$2:$E$823),DSSP!$A$2:$A$823)</f>
        <v>0</v>
      </c>
      <c r="E710" s="115"/>
      <c r="F710" s="430" t="str">
        <f>IFERROR(VLOOKUP(E710,DSSP!$E$2:$F$761,2,0),"")</f>
        <v/>
      </c>
      <c r="G710" s="120" t="str">
        <f t="shared" si="80"/>
        <v/>
      </c>
      <c r="H710" s="16"/>
      <c r="I710" s="447" t="str">
        <f t="shared" si="81"/>
        <v/>
      </c>
      <c r="J710" s="16"/>
      <c r="K710" s="351" t="str">
        <f t="shared" si="82"/>
        <v/>
      </c>
      <c r="L710" s="350" t="str">
        <f t="shared" si="83"/>
        <v/>
      </c>
    </row>
    <row r="711" spans="1:12" hidden="1">
      <c r="A711" s="150"/>
      <c r="B711" s="16"/>
      <c r="C711" s="16"/>
      <c r="D711" s="448" cm="1">
        <f t="array" ref="D711">LOOKUP(1,1/(E711=DSSP!$E$2:$E$823),DSSP!$A$2:$A$823)</f>
        <v>0</v>
      </c>
      <c r="E711" s="115"/>
      <c r="F711" s="430" t="str">
        <f>IFERROR(VLOOKUP(E711,DSSP!$E$2:$F$761,2,0),"")</f>
        <v/>
      </c>
      <c r="G711" s="120" t="str">
        <f t="shared" si="80"/>
        <v/>
      </c>
      <c r="H711" s="16"/>
      <c r="I711" s="447" t="str">
        <f t="shared" si="81"/>
        <v/>
      </c>
      <c r="J711" s="16"/>
      <c r="K711" s="351" t="str">
        <f t="shared" si="82"/>
        <v/>
      </c>
      <c r="L711" s="350" t="str">
        <f t="shared" si="83"/>
        <v/>
      </c>
    </row>
    <row r="712" spans="1:12" hidden="1">
      <c r="A712" s="150"/>
      <c r="B712" s="16"/>
      <c r="C712" s="16"/>
      <c r="D712" s="448" cm="1">
        <f t="array" ref="D712">LOOKUP(1,1/(E712=DSSP!$E$2:$E$823),DSSP!$A$2:$A$823)</f>
        <v>0</v>
      </c>
      <c r="E712" s="115"/>
      <c r="F712" s="430" t="str">
        <f>IFERROR(VLOOKUP(E712,DSSP!$E$2:$F$761,2,0),"")</f>
        <v/>
      </c>
      <c r="G712" s="120" t="str">
        <f t="shared" si="80"/>
        <v/>
      </c>
      <c r="H712" s="16"/>
      <c r="I712" s="447" t="str">
        <f t="shared" si="81"/>
        <v/>
      </c>
      <c r="J712" s="16"/>
      <c r="K712" s="351" t="str">
        <f t="shared" si="82"/>
        <v/>
      </c>
      <c r="L712" s="350" t="str">
        <f t="shared" si="83"/>
        <v/>
      </c>
    </row>
    <row r="713" spans="1:12" hidden="1">
      <c r="A713" s="150"/>
      <c r="B713" s="16"/>
      <c r="C713" s="16"/>
      <c r="D713" s="448" cm="1">
        <f t="array" ref="D713">LOOKUP(1,1/(E713=DSSP!$E$2:$E$823),DSSP!$A$2:$A$823)</f>
        <v>0</v>
      </c>
      <c r="E713" s="115"/>
      <c r="F713" s="430" t="str">
        <f>IFERROR(VLOOKUP(E713,DSSP!$E$2:$F$761,2,0),"")</f>
        <v/>
      </c>
      <c r="G713" s="120" t="str">
        <f t="shared" si="80"/>
        <v/>
      </c>
      <c r="H713" s="16"/>
      <c r="I713" s="447" t="str">
        <f t="shared" si="81"/>
        <v/>
      </c>
      <c r="J713" s="16"/>
      <c r="K713" s="351" t="str">
        <f t="shared" si="82"/>
        <v/>
      </c>
      <c r="L713" s="350" t="str">
        <f t="shared" si="83"/>
        <v/>
      </c>
    </row>
    <row r="714" spans="1:12" hidden="1">
      <c r="A714" s="150"/>
      <c r="B714" s="16"/>
      <c r="C714" s="16"/>
      <c r="D714" s="448" cm="1">
        <f t="array" ref="D714">LOOKUP(1,1/(E714=DSSP!$E$2:$E$823),DSSP!$A$2:$A$823)</f>
        <v>0</v>
      </c>
      <c r="E714" s="115"/>
      <c r="F714" s="430" t="str">
        <f>IFERROR(VLOOKUP(E714,DSSP!$E$2:$F$761,2,0),"")</f>
        <v/>
      </c>
      <c r="G714" s="120" t="str">
        <f t="shared" si="80"/>
        <v/>
      </c>
      <c r="H714" s="16"/>
      <c r="I714" s="447" t="str">
        <f t="shared" si="81"/>
        <v/>
      </c>
      <c r="J714" s="16"/>
      <c r="K714" s="351" t="str">
        <f t="shared" si="82"/>
        <v/>
      </c>
      <c r="L714" s="350" t="str">
        <f t="shared" si="83"/>
        <v/>
      </c>
    </row>
    <row r="715" spans="1:12" hidden="1">
      <c r="A715" s="150"/>
      <c r="B715" s="16"/>
      <c r="C715" s="16"/>
      <c r="D715" s="448" cm="1">
        <f t="array" ref="D715">LOOKUP(1,1/(E715=DSSP!$E$2:$E$823),DSSP!$A$2:$A$823)</f>
        <v>0</v>
      </c>
      <c r="E715" s="115"/>
      <c r="F715" s="430" t="str">
        <f>IFERROR(VLOOKUP(E715,DSSP!$E$2:$F$761,2,0),"")</f>
        <v/>
      </c>
      <c r="G715" s="120" t="str">
        <f t="shared" si="80"/>
        <v/>
      </c>
      <c r="H715" s="16"/>
      <c r="I715" s="447" t="str">
        <f t="shared" si="81"/>
        <v/>
      </c>
      <c r="J715" s="16"/>
      <c r="K715" s="351" t="str">
        <f t="shared" si="82"/>
        <v/>
      </c>
      <c r="L715" s="350" t="str">
        <f t="shared" si="83"/>
        <v/>
      </c>
    </row>
    <row r="716" spans="1:12" hidden="1">
      <c r="A716" s="150"/>
      <c r="B716" s="16"/>
      <c r="C716" s="16"/>
      <c r="D716" s="448" cm="1">
        <f t="array" ref="D716">LOOKUP(1,1/(E716=DSSP!$E$2:$E$823),DSSP!$A$2:$A$823)</f>
        <v>0</v>
      </c>
      <c r="E716" s="115"/>
      <c r="F716" s="430" t="str">
        <f>IFERROR(VLOOKUP(E716,DSSP!$E$2:$F$761,2,0),"")</f>
        <v/>
      </c>
      <c r="G716" s="120" t="str">
        <f t="shared" si="80"/>
        <v/>
      </c>
      <c r="H716" s="16"/>
      <c r="I716" s="447" t="str">
        <f t="shared" si="81"/>
        <v/>
      </c>
      <c r="J716" s="16"/>
      <c r="K716" s="351" t="str">
        <f t="shared" si="82"/>
        <v/>
      </c>
      <c r="L716" s="350" t="str">
        <f t="shared" si="83"/>
        <v/>
      </c>
    </row>
    <row r="717" spans="1:12" hidden="1">
      <c r="A717" s="150"/>
      <c r="B717" s="16"/>
      <c r="C717" s="16"/>
      <c r="D717" s="448" cm="1">
        <f t="array" ref="D717">LOOKUP(1,1/(E717=DSSP!$E$2:$E$823),DSSP!$A$2:$A$823)</f>
        <v>0</v>
      </c>
      <c r="E717" s="115"/>
      <c r="F717" s="430" t="str">
        <f>IFERROR(VLOOKUP(E717,DSSP!$E$2:$F$761,2,0),"")</f>
        <v/>
      </c>
      <c r="G717" s="120" t="str">
        <f t="shared" si="80"/>
        <v/>
      </c>
      <c r="H717" s="16"/>
      <c r="I717" s="447" t="str">
        <f t="shared" si="81"/>
        <v/>
      </c>
      <c r="J717" s="16"/>
      <c r="K717" s="351" t="str">
        <f t="shared" si="82"/>
        <v/>
      </c>
      <c r="L717" s="350" t="str">
        <f t="shared" si="83"/>
        <v/>
      </c>
    </row>
    <row r="718" spans="1:12" hidden="1">
      <c r="A718" s="150"/>
      <c r="B718" s="16"/>
      <c r="C718" s="16"/>
      <c r="D718" s="448" cm="1">
        <f t="array" ref="D718">LOOKUP(1,1/(E718=DSSP!$E$2:$E$823),DSSP!$A$2:$A$823)</f>
        <v>0</v>
      </c>
      <c r="E718" s="115"/>
      <c r="F718" s="430" t="str">
        <f>IFERROR(VLOOKUP(E718,DSSP!$E$2:$F$761,2,0),"")</f>
        <v/>
      </c>
      <c r="G718" s="120" t="str">
        <f t="shared" si="80"/>
        <v/>
      </c>
      <c r="H718" s="16"/>
      <c r="I718" s="447" t="str">
        <f t="shared" si="81"/>
        <v/>
      </c>
      <c r="J718" s="16"/>
      <c r="K718" s="351" t="str">
        <f t="shared" si="82"/>
        <v/>
      </c>
      <c r="L718" s="350" t="str">
        <f t="shared" si="83"/>
        <v/>
      </c>
    </row>
    <row r="719" spans="1:12" hidden="1">
      <c r="A719" s="150"/>
      <c r="B719" s="16"/>
      <c r="C719" s="16"/>
      <c r="D719" s="448" cm="1">
        <f t="array" ref="D719">LOOKUP(1,1/(E719=DSSP!$E$2:$E$823),DSSP!$A$2:$A$823)</f>
        <v>0</v>
      </c>
      <c r="E719" s="115"/>
      <c r="F719" s="430" t="str">
        <f>IFERROR(VLOOKUP(E719,DSSP!$E$2:$F$761,2,0),"")</f>
        <v/>
      </c>
      <c r="G719" s="120" t="str">
        <f t="shared" si="80"/>
        <v/>
      </c>
      <c r="H719" s="16"/>
      <c r="I719" s="447" t="str">
        <f t="shared" si="81"/>
        <v/>
      </c>
      <c r="J719" s="16"/>
      <c r="K719" s="351" t="str">
        <f t="shared" si="82"/>
        <v/>
      </c>
      <c r="L719" s="350" t="str">
        <f t="shared" si="83"/>
        <v/>
      </c>
    </row>
    <row r="720" spans="1:12" hidden="1">
      <c r="A720" s="150"/>
      <c r="B720" s="16"/>
      <c r="C720" s="16"/>
      <c r="D720" s="448" cm="1">
        <f t="array" ref="D720">LOOKUP(1,1/(E720=DSSP!$E$2:$E$823),DSSP!$A$2:$A$823)</f>
        <v>0</v>
      </c>
      <c r="E720" s="115"/>
      <c r="F720" s="430" t="str">
        <f>IFERROR(VLOOKUP(E720,DSSP!$E$2:$F$761,2,0),"")</f>
        <v/>
      </c>
      <c r="G720" s="120" t="str">
        <f t="shared" si="80"/>
        <v/>
      </c>
      <c r="H720" s="16"/>
      <c r="I720" s="447" t="str">
        <f t="shared" si="81"/>
        <v/>
      </c>
      <c r="J720" s="16"/>
      <c r="K720" s="351" t="str">
        <f t="shared" si="82"/>
        <v/>
      </c>
      <c r="L720" s="350" t="str">
        <f t="shared" si="83"/>
        <v/>
      </c>
    </row>
    <row r="721" spans="1:12" hidden="1">
      <c r="A721" s="150"/>
      <c r="B721" s="16"/>
      <c r="C721" s="16"/>
      <c r="D721" s="448" cm="1">
        <f t="array" ref="D721">LOOKUP(1,1/(E721=DSSP!$E$2:$E$823),DSSP!$A$2:$A$823)</f>
        <v>0</v>
      </c>
      <c r="E721" s="115"/>
      <c r="F721" s="430" t="str">
        <f>IFERROR(VLOOKUP(E721,DSSP!$E$2:$F$761,2,0),"")</f>
        <v/>
      </c>
      <c r="G721" s="120" t="str">
        <f t="shared" si="80"/>
        <v/>
      </c>
      <c r="H721" s="16"/>
      <c r="I721" s="447" t="str">
        <f t="shared" si="81"/>
        <v/>
      </c>
      <c r="J721" s="16"/>
      <c r="K721" s="351" t="str">
        <f t="shared" si="82"/>
        <v/>
      </c>
      <c r="L721" s="350" t="str">
        <f t="shared" si="83"/>
        <v/>
      </c>
    </row>
    <row r="722" spans="1:12" hidden="1">
      <c r="A722" s="150"/>
      <c r="B722" s="16"/>
      <c r="C722" s="16"/>
      <c r="D722" s="448" cm="1">
        <f t="array" ref="D722">LOOKUP(1,1/(E722=DSSP!$E$2:$E$823),DSSP!$A$2:$A$823)</f>
        <v>0</v>
      </c>
      <c r="E722" s="115"/>
      <c r="F722" s="430" t="str">
        <f>IFERROR(VLOOKUP(E722,DSSP!$E$2:$F$761,2,0),"")</f>
        <v/>
      </c>
      <c r="G722" s="120" t="str">
        <f t="shared" si="80"/>
        <v/>
      </c>
      <c r="H722" s="16"/>
      <c r="I722" s="447" t="str">
        <f t="shared" si="81"/>
        <v/>
      </c>
      <c r="J722" s="16"/>
      <c r="K722" s="351" t="str">
        <f t="shared" si="82"/>
        <v/>
      </c>
      <c r="L722" s="350" t="str">
        <f t="shared" si="83"/>
        <v/>
      </c>
    </row>
    <row r="723" spans="1:12" hidden="1">
      <c r="A723" s="150"/>
      <c r="B723" s="16"/>
      <c r="C723" s="16"/>
      <c r="D723" s="448" cm="1">
        <f t="array" ref="D723">LOOKUP(1,1/(E723=DSSP!$E$2:$E$823),DSSP!$A$2:$A$823)</f>
        <v>0</v>
      </c>
      <c r="E723" s="115"/>
      <c r="F723" s="430" t="str">
        <f>IFERROR(VLOOKUP(E723,DSSP!$E$2:$F$761,2,0),"")</f>
        <v/>
      </c>
      <c r="G723" s="120" t="str">
        <f t="shared" si="80"/>
        <v/>
      </c>
      <c r="H723" s="16"/>
      <c r="I723" s="447" t="str">
        <f t="shared" si="81"/>
        <v/>
      </c>
      <c r="J723" s="16"/>
      <c r="K723" s="351" t="str">
        <f t="shared" si="82"/>
        <v/>
      </c>
      <c r="L723" s="350" t="str">
        <f t="shared" si="83"/>
        <v/>
      </c>
    </row>
    <row r="724" spans="1:12" hidden="1">
      <c r="A724" s="150"/>
      <c r="B724" s="16"/>
      <c r="C724" s="16"/>
      <c r="D724" s="448" cm="1">
        <f t="array" ref="D724">LOOKUP(1,1/(E724=DSSP!$E$2:$E$823),DSSP!$A$2:$A$823)</f>
        <v>0</v>
      </c>
      <c r="E724" s="115"/>
      <c r="F724" s="430" t="str">
        <f>IFERROR(VLOOKUP(E724,DSSP!$E$2:$F$761,2,0),"")</f>
        <v/>
      </c>
      <c r="G724" s="120" t="str">
        <f t="shared" si="80"/>
        <v/>
      </c>
      <c r="H724" s="16"/>
      <c r="I724" s="447" t="str">
        <f t="shared" si="81"/>
        <v/>
      </c>
      <c r="J724" s="16"/>
      <c r="K724" s="351" t="str">
        <f t="shared" si="82"/>
        <v/>
      </c>
      <c r="L724" s="350" t="str">
        <f t="shared" si="83"/>
        <v/>
      </c>
    </row>
    <row r="725" spans="1:12" hidden="1">
      <c r="A725" s="150"/>
      <c r="B725" s="16"/>
      <c r="C725" s="16"/>
      <c r="D725" s="448" cm="1">
        <f t="array" ref="D725">LOOKUP(1,1/(E725=DSSP!$E$2:$E$823),DSSP!$A$2:$A$823)</f>
        <v>0</v>
      </c>
      <c r="E725" s="115"/>
      <c r="F725" s="430" t="str">
        <f>IFERROR(VLOOKUP(E725,DSSP!$E$2:$F$761,2,0),"")</f>
        <v/>
      </c>
      <c r="G725" s="120" t="str">
        <f t="shared" si="80"/>
        <v/>
      </c>
      <c r="H725" s="16"/>
      <c r="I725" s="447" t="str">
        <f t="shared" si="81"/>
        <v/>
      </c>
      <c r="J725" s="16"/>
      <c r="K725" s="351" t="str">
        <f t="shared" si="82"/>
        <v/>
      </c>
      <c r="L725" s="350" t="str">
        <f t="shared" si="83"/>
        <v/>
      </c>
    </row>
    <row r="726" spans="1:12" hidden="1">
      <c r="A726" s="150"/>
      <c r="B726" s="16"/>
      <c r="C726" s="16"/>
      <c r="D726" s="448" cm="1">
        <f t="array" ref="D726">LOOKUP(1,1/(E726=DSSP!$E$2:$E$823),DSSP!$A$2:$A$823)</f>
        <v>0</v>
      </c>
      <c r="E726" s="115"/>
      <c r="F726" s="430" t="str">
        <f>IFERROR(VLOOKUP(E726,DSSP!$E$2:$F$761,2,0),"")</f>
        <v/>
      </c>
      <c r="G726" s="120" t="str">
        <f t="shared" si="80"/>
        <v/>
      </c>
      <c r="H726" s="16"/>
      <c r="I726" s="447" t="str">
        <f t="shared" si="81"/>
        <v/>
      </c>
      <c r="J726" s="16"/>
      <c r="K726" s="351" t="str">
        <f t="shared" si="82"/>
        <v/>
      </c>
      <c r="L726" s="350" t="str">
        <f t="shared" si="83"/>
        <v/>
      </c>
    </row>
    <row r="727" spans="1:12" hidden="1">
      <c r="A727" s="150"/>
      <c r="B727" s="16"/>
      <c r="C727" s="16"/>
      <c r="D727" s="448" cm="1">
        <f t="array" ref="D727">LOOKUP(1,1/(E727=DSSP!$E$2:$E$823),DSSP!$A$2:$A$823)</f>
        <v>0</v>
      </c>
      <c r="E727" s="115"/>
      <c r="F727" s="430" t="str">
        <f>IFERROR(VLOOKUP(E727,DSSP!$E$2:$F$761,2,0),"")</f>
        <v/>
      </c>
      <c r="G727" s="120" t="str">
        <f t="shared" si="80"/>
        <v/>
      </c>
      <c r="H727" s="16"/>
      <c r="I727" s="447" t="str">
        <f t="shared" si="81"/>
        <v/>
      </c>
      <c r="J727" s="16"/>
      <c r="K727" s="351" t="str">
        <f t="shared" si="82"/>
        <v/>
      </c>
      <c r="L727" s="350" t="str">
        <f t="shared" si="83"/>
        <v/>
      </c>
    </row>
    <row r="728" spans="1:12" hidden="1">
      <c r="A728" s="150"/>
      <c r="B728" s="16"/>
      <c r="C728" s="16"/>
      <c r="D728" s="448" cm="1">
        <f t="array" ref="D728">LOOKUP(1,1/(E728=DSSP!$E$2:$E$823),DSSP!$A$2:$A$823)</f>
        <v>0</v>
      </c>
      <c r="E728" s="115"/>
      <c r="F728" s="430" t="str">
        <f>IFERROR(VLOOKUP(E728,DSSP!$E$2:$F$761,2,0),"")</f>
        <v/>
      </c>
      <c r="G728" s="120" t="str">
        <f t="shared" si="80"/>
        <v/>
      </c>
      <c r="H728" s="16"/>
      <c r="I728" s="447" t="str">
        <f t="shared" si="81"/>
        <v/>
      </c>
      <c r="J728" s="16"/>
      <c r="K728" s="351" t="str">
        <f t="shared" si="82"/>
        <v/>
      </c>
      <c r="L728" s="350" t="str">
        <f t="shared" si="83"/>
        <v/>
      </c>
    </row>
    <row r="729" spans="1:12" hidden="1">
      <c r="A729" s="150"/>
      <c r="B729" s="16"/>
      <c r="C729" s="16"/>
      <c r="D729" s="448" cm="1">
        <f t="array" ref="D729">LOOKUP(1,1/(E729=DSSP!$E$2:$E$823),DSSP!$A$2:$A$823)</f>
        <v>0</v>
      </c>
      <c r="E729" s="115"/>
      <c r="F729" s="430" t="str">
        <f>IFERROR(VLOOKUP(E729,DSSP!$E$2:$F$761,2,0),"")</f>
        <v/>
      </c>
      <c r="G729" s="120" t="str">
        <f t="shared" si="80"/>
        <v/>
      </c>
      <c r="H729" s="16"/>
      <c r="I729" s="447" t="str">
        <f t="shared" si="81"/>
        <v/>
      </c>
      <c r="J729" s="16"/>
      <c r="K729" s="351" t="str">
        <f t="shared" si="82"/>
        <v/>
      </c>
      <c r="L729" s="350" t="str">
        <f t="shared" si="83"/>
        <v/>
      </c>
    </row>
    <row r="730" spans="1:12" hidden="1">
      <c r="A730" s="150"/>
      <c r="B730" s="16"/>
      <c r="C730" s="16"/>
      <c r="D730" s="448" cm="1">
        <f t="array" ref="D730">LOOKUP(1,1/(E730=DSSP!$E$2:$E$823),DSSP!$A$2:$A$823)</f>
        <v>0</v>
      </c>
      <c r="E730" s="115"/>
      <c r="F730" s="430" t="str">
        <f>IFERROR(VLOOKUP(E730,DSSP!$E$2:$F$761,2,0),"")</f>
        <v/>
      </c>
      <c r="G730" s="120" t="str">
        <f t="shared" si="80"/>
        <v/>
      </c>
      <c r="H730" s="16"/>
      <c r="I730" s="447" t="str">
        <f t="shared" si="81"/>
        <v/>
      </c>
      <c r="J730" s="16"/>
      <c r="K730" s="351" t="str">
        <f t="shared" si="82"/>
        <v/>
      </c>
      <c r="L730" s="350" t="str">
        <f t="shared" si="83"/>
        <v/>
      </c>
    </row>
    <row r="731" spans="1:12" hidden="1">
      <c r="A731" s="150"/>
      <c r="B731" s="16"/>
      <c r="C731" s="16"/>
      <c r="D731" s="448" cm="1">
        <f t="array" ref="D731">LOOKUP(1,1/(E731=DSSP!$E$2:$E$823),DSSP!$A$2:$A$823)</f>
        <v>0</v>
      </c>
      <c r="E731" s="115"/>
      <c r="F731" s="430" t="str">
        <f>IFERROR(VLOOKUP(E731,DSSP!$E$2:$F$761,2,0),"")</f>
        <v/>
      </c>
      <c r="G731" s="120" t="str">
        <f t="shared" si="80"/>
        <v/>
      </c>
      <c r="H731" s="16"/>
      <c r="I731" s="447" t="str">
        <f t="shared" si="81"/>
        <v/>
      </c>
      <c r="J731" s="16"/>
      <c r="K731" s="351" t="str">
        <f t="shared" si="82"/>
        <v/>
      </c>
      <c r="L731" s="350" t="str">
        <f t="shared" si="83"/>
        <v/>
      </c>
    </row>
    <row r="732" spans="1:12" hidden="1">
      <c r="A732" s="150"/>
      <c r="B732" s="16"/>
      <c r="C732" s="16"/>
      <c r="D732" s="448" cm="1">
        <f t="array" ref="D732">LOOKUP(1,1/(E732=DSSP!$E$2:$E$823),DSSP!$A$2:$A$823)</f>
        <v>0</v>
      </c>
      <c r="E732" s="115"/>
      <c r="F732" s="430" t="str">
        <f>IFERROR(VLOOKUP(E732,DSSP!$E$2:$F$761,2,0),"")</f>
        <v/>
      </c>
      <c r="G732" s="120" t="str">
        <f t="shared" si="80"/>
        <v/>
      </c>
      <c r="H732" s="16"/>
      <c r="I732" s="447" t="str">
        <f t="shared" si="81"/>
        <v/>
      </c>
      <c r="J732" s="16"/>
      <c r="K732" s="351" t="str">
        <f t="shared" si="82"/>
        <v/>
      </c>
      <c r="L732" s="350" t="str">
        <f t="shared" si="83"/>
        <v/>
      </c>
    </row>
    <row r="733" spans="1:12" hidden="1">
      <c r="A733" s="150"/>
      <c r="B733" s="16"/>
      <c r="C733" s="16"/>
      <c r="D733" s="448" cm="1">
        <f t="array" ref="D733">LOOKUP(1,1/(E733=DSSP!$E$2:$E$823),DSSP!$A$2:$A$823)</f>
        <v>0</v>
      </c>
      <c r="E733" s="115"/>
      <c r="F733" s="430" t="str">
        <f>IFERROR(VLOOKUP(E733,DSSP!$E$2:$F$761,2,0),"")</f>
        <v/>
      </c>
      <c r="G733" s="120" t="str">
        <f t="shared" si="80"/>
        <v/>
      </c>
      <c r="H733" s="16"/>
      <c r="I733" s="447" t="str">
        <f t="shared" si="81"/>
        <v/>
      </c>
      <c r="J733" s="16"/>
      <c r="K733" s="351" t="str">
        <f t="shared" si="82"/>
        <v/>
      </c>
      <c r="L733" s="350" t="str">
        <f t="shared" si="83"/>
        <v/>
      </c>
    </row>
    <row r="734" spans="1:12" hidden="1">
      <c r="A734" s="150"/>
      <c r="B734" s="16"/>
      <c r="C734" s="16"/>
      <c r="D734" s="448" cm="1">
        <f t="array" ref="D734">LOOKUP(1,1/(E734=DSSP!$E$2:$E$823),DSSP!$A$2:$A$823)</f>
        <v>0</v>
      </c>
      <c r="E734" s="115"/>
      <c r="F734" s="430" t="str">
        <f>IFERROR(VLOOKUP(E734,DSSP!$E$2:$F$761,2,0),"")</f>
        <v/>
      </c>
      <c r="G734" s="120" t="str">
        <f t="shared" si="80"/>
        <v/>
      </c>
      <c r="H734" s="16"/>
      <c r="I734" s="447" t="str">
        <f t="shared" si="81"/>
        <v/>
      </c>
      <c r="J734" s="16"/>
      <c r="K734" s="351" t="str">
        <f t="shared" si="82"/>
        <v/>
      </c>
      <c r="L734" s="350" t="str">
        <f t="shared" si="83"/>
        <v/>
      </c>
    </row>
    <row r="735" spans="1:12" hidden="1">
      <c r="A735" s="150"/>
      <c r="B735" s="16"/>
      <c r="C735" s="16"/>
      <c r="D735" s="448" cm="1">
        <f t="array" ref="D735">LOOKUP(1,1/(E735=DSSP!$E$2:$E$823),DSSP!$A$2:$A$823)</f>
        <v>0</v>
      </c>
      <c r="E735" s="115"/>
      <c r="F735" s="430" t="str">
        <f>IFERROR(VLOOKUP(E735,DSSP!$E$2:$F$761,2,0),"")</f>
        <v/>
      </c>
      <c r="G735" s="120" t="str">
        <f t="shared" si="80"/>
        <v/>
      </c>
      <c r="H735" s="16"/>
      <c r="I735" s="447" t="str">
        <f t="shared" si="81"/>
        <v/>
      </c>
      <c r="J735" s="16"/>
      <c r="K735" s="351" t="str">
        <f t="shared" si="82"/>
        <v/>
      </c>
      <c r="L735" s="350" t="str">
        <f t="shared" si="83"/>
        <v/>
      </c>
    </row>
    <row r="736" spans="1:12" hidden="1">
      <c r="A736" s="150"/>
      <c r="B736" s="16"/>
      <c r="C736" s="16"/>
      <c r="D736" s="448" cm="1">
        <f t="array" ref="D736">LOOKUP(1,1/(E736=DSSP!$E$2:$E$823),DSSP!$A$2:$A$823)</f>
        <v>0</v>
      </c>
      <c r="E736" s="115"/>
      <c r="F736" s="430" t="str">
        <f>IFERROR(VLOOKUP(E736,DSSP!$E$2:$F$761,2,0),"")</f>
        <v/>
      </c>
      <c r="G736" s="120" t="str">
        <f t="shared" si="80"/>
        <v/>
      </c>
      <c r="H736" s="16"/>
      <c r="I736" s="447" t="str">
        <f t="shared" si="81"/>
        <v/>
      </c>
      <c r="J736" s="16"/>
      <c r="K736" s="351" t="str">
        <f t="shared" si="82"/>
        <v/>
      </c>
      <c r="L736" s="350" t="str">
        <f t="shared" si="83"/>
        <v/>
      </c>
    </row>
    <row r="737" spans="1:12" hidden="1">
      <c r="A737" s="150"/>
      <c r="B737" s="16"/>
      <c r="C737" s="16"/>
      <c r="D737" s="448" cm="1">
        <f t="array" ref="D737">LOOKUP(1,1/(E737=DSSP!$E$2:$E$823),DSSP!$A$2:$A$823)</f>
        <v>0</v>
      </c>
      <c r="E737" s="115"/>
      <c r="F737" s="430" t="str">
        <f>IFERROR(VLOOKUP(E737,DSSP!$E$2:$F$761,2,0),"")</f>
        <v/>
      </c>
      <c r="G737" s="120" t="str">
        <f t="shared" si="80"/>
        <v/>
      </c>
      <c r="H737" s="16"/>
      <c r="I737" s="447" t="str">
        <f t="shared" si="81"/>
        <v/>
      </c>
      <c r="J737" s="16"/>
      <c r="K737" s="351" t="str">
        <f t="shared" si="82"/>
        <v/>
      </c>
      <c r="L737" s="350" t="str">
        <f t="shared" si="83"/>
        <v/>
      </c>
    </row>
    <row r="738" spans="1:12" hidden="1">
      <c r="A738" s="150"/>
      <c r="B738" s="16"/>
      <c r="C738" s="16"/>
      <c r="D738" s="448" cm="1">
        <f t="array" ref="D738">LOOKUP(1,1/(E738=DSSP!$E$2:$E$823),DSSP!$A$2:$A$823)</f>
        <v>0</v>
      </c>
      <c r="E738" s="115"/>
      <c r="F738" s="430" t="str">
        <f>IFERROR(VLOOKUP(E738,DSSP!$E$2:$F$761,2,0),"")</f>
        <v/>
      </c>
      <c r="G738" s="120" t="str">
        <f t="shared" si="80"/>
        <v/>
      </c>
      <c r="H738" s="16"/>
      <c r="I738" s="447" t="str">
        <f t="shared" si="81"/>
        <v/>
      </c>
      <c r="J738" s="16"/>
      <c r="K738" s="351" t="str">
        <f t="shared" si="82"/>
        <v/>
      </c>
      <c r="L738" s="350" t="str">
        <f t="shared" si="83"/>
        <v/>
      </c>
    </row>
    <row r="739" spans="1:12" hidden="1">
      <c r="A739" s="150"/>
      <c r="B739" s="16"/>
      <c r="C739" s="16"/>
      <c r="D739" s="448" cm="1">
        <f t="array" ref="D739">LOOKUP(1,1/(E739=DSSP!$E$2:$E$823),DSSP!$A$2:$A$823)</f>
        <v>0</v>
      </c>
      <c r="E739" s="115"/>
      <c r="F739" s="430" t="str">
        <f>IFERROR(VLOOKUP(E739,DSSP!$E$2:$F$761,2,0),"")</f>
        <v/>
      </c>
      <c r="G739" s="120" t="str">
        <f t="shared" si="80"/>
        <v/>
      </c>
      <c r="H739" s="16"/>
      <c r="I739" s="447" t="str">
        <f t="shared" si="81"/>
        <v/>
      </c>
      <c r="J739" s="16"/>
      <c r="K739" s="351" t="str">
        <f t="shared" si="82"/>
        <v/>
      </c>
      <c r="L739" s="350" t="str">
        <f t="shared" si="83"/>
        <v/>
      </c>
    </row>
    <row r="740" spans="1:12" hidden="1">
      <c r="A740" s="150"/>
      <c r="B740" s="16"/>
      <c r="C740" s="16"/>
      <c r="D740" s="448" cm="1">
        <f t="array" ref="D740">LOOKUP(1,1/(E740=DSSP!$E$2:$E$823),DSSP!$A$2:$A$823)</f>
        <v>0</v>
      </c>
      <c r="E740" s="115"/>
      <c r="F740" s="430" t="str">
        <f>IFERROR(VLOOKUP(E740,DSSP!$E$2:$F$761,2,0),"")</f>
        <v/>
      </c>
      <c r="G740" s="120" t="str">
        <f t="shared" si="80"/>
        <v/>
      </c>
      <c r="H740" s="16"/>
      <c r="I740" s="447" t="str">
        <f t="shared" si="81"/>
        <v/>
      </c>
      <c r="J740" s="16"/>
      <c r="K740" s="351" t="str">
        <f t="shared" si="82"/>
        <v/>
      </c>
      <c r="L740" s="350" t="str">
        <f t="shared" si="83"/>
        <v/>
      </c>
    </row>
    <row r="741" spans="1:12" hidden="1">
      <c r="A741" s="150"/>
      <c r="B741" s="16"/>
      <c r="C741" s="16"/>
      <c r="D741" s="448" cm="1">
        <f t="array" ref="D741">LOOKUP(1,1/(E741=DSSP!$E$2:$E$823),DSSP!$A$2:$A$823)</f>
        <v>0</v>
      </c>
      <c r="E741" s="115"/>
      <c r="F741" s="430" t="str">
        <f>IFERROR(VLOOKUP(E741,DSSP!$E$2:$F$761,2,0),"")</f>
        <v/>
      </c>
      <c r="G741" s="120" t="str">
        <f t="shared" si="80"/>
        <v/>
      </c>
      <c r="H741" s="16"/>
      <c r="I741" s="447" t="str">
        <f t="shared" si="81"/>
        <v/>
      </c>
      <c r="J741" s="16"/>
      <c r="K741" s="351" t="str">
        <f t="shared" si="82"/>
        <v/>
      </c>
      <c r="L741" s="350" t="str">
        <f t="shared" si="83"/>
        <v/>
      </c>
    </row>
    <row r="742" spans="1:12" hidden="1">
      <c r="A742" s="150"/>
      <c r="B742" s="16"/>
      <c r="C742" s="16"/>
      <c r="D742" s="448" cm="1">
        <f t="array" ref="D742">LOOKUP(1,1/(E742=DSSP!$E$2:$E$823),DSSP!$A$2:$A$823)</f>
        <v>0</v>
      </c>
      <c r="E742" s="115"/>
      <c r="F742" s="430" t="str">
        <f>IFERROR(VLOOKUP(E742,DSSP!$E$2:$F$761,2,0),"")</f>
        <v/>
      </c>
      <c r="G742" s="120" t="str">
        <f t="shared" si="80"/>
        <v/>
      </c>
      <c r="H742" s="16"/>
      <c r="I742" s="447" t="str">
        <f t="shared" si="81"/>
        <v/>
      </c>
      <c r="J742" s="16"/>
      <c r="K742" s="351" t="str">
        <f t="shared" si="82"/>
        <v/>
      </c>
      <c r="L742" s="350" t="str">
        <f t="shared" si="83"/>
        <v/>
      </c>
    </row>
    <row r="743" spans="1:12" hidden="1">
      <c r="A743" s="150"/>
      <c r="B743" s="16"/>
      <c r="C743" s="16"/>
      <c r="D743" s="448" cm="1">
        <f t="array" ref="D743">LOOKUP(1,1/(E743=DSSP!$E$2:$E$823),DSSP!$A$2:$A$823)</f>
        <v>0</v>
      </c>
      <c r="E743" s="115"/>
      <c r="F743" s="430" t="str">
        <f>IFERROR(VLOOKUP(E743,DSSP!$E$2:$F$761,2,0),"")</f>
        <v/>
      </c>
      <c r="G743" s="120" t="str">
        <f t="shared" si="80"/>
        <v/>
      </c>
      <c r="H743" s="16"/>
      <c r="I743" s="447" t="str">
        <f t="shared" si="81"/>
        <v/>
      </c>
      <c r="J743" s="16"/>
      <c r="K743" s="351" t="str">
        <f t="shared" si="82"/>
        <v/>
      </c>
      <c r="L743" s="350" t="str">
        <f t="shared" si="83"/>
        <v/>
      </c>
    </row>
    <row r="744" spans="1:12" hidden="1">
      <c r="A744" s="150"/>
      <c r="B744" s="16"/>
      <c r="C744" s="16"/>
      <c r="D744" s="448" cm="1">
        <f t="array" ref="D744">LOOKUP(1,1/(E744=DSSP!$E$2:$E$823),DSSP!$A$2:$A$823)</f>
        <v>0</v>
      </c>
      <c r="E744" s="115"/>
      <c r="F744" s="430" t="str">
        <f>IFERROR(VLOOKUP(E744,DSSP!$E$2:$F$761,2,0),"")</f>
        <v/>
      </c>
      <c r="G744" s="120" t="str">
        <f t="shared" si="80"/>
        <v/>
      </c>
      <c r="H744" s="16"/>
      <c r="I744" s="447" t="str">
        <f t="shared" si="81"/>
        <v/>
      </c>
      <c r="J744" s="16"/>
      <c r="K744" s="351" t="str">
        <f t="shared" si="82"/>
        <v/>
      </c>
      <c r="L744" s="350" t="str">
        <f t="shared" si="83"/>
        <v/>
      </c>
    </row>
    <row r="745" spans="1:12" hidden="1">
      <c r="A745" s="150"/>
      <c r="B745" s="16"/>
      <c r="C745" s="16"/>
      <c r="D745" s="448" cm="1">
        <f t="array" ref="D745">LOOKUP(1,1/(E745=DSSP!$E$2:$E$823),DSSP!$A$2:$A$823)</f>
        <v>0</v>
      </c>
      <c r="E745" s="115"/>
      <c r="F745" s="430" t="str">
        <f>IFERROR(VLOOKUP(E745,DSSP!$E$2:$F$761,2,0),"")</f>
        <v/>
      </c>
      <c r="G745" s="120" t="str">
        <f t="shared" si="80"/>
        <v/>
      </c>
      <c r="H745" s="16"/>
      <c r="I745" s="447" t="str">
        <f t="shared" si="81"/>
        <v/>
      </c>
      <c r="J745" s="16"/>
      <c r="K745" s="351" t="str">
        <f t="shared" si="82"/>
        <v/>
      </c>
      <c r="L745" s="350" t="str">
        <f t="shared" si="83"/>
        <v/>
      </c>
    </row>
    <row r="746" spans="1:12" hidden="1">
      <c r="A746" s="150"/>
      <c r="B746" s="16"/>
      <c r="C746" s="16"/>
      <c r="D746" s="448" cm="1">
        <f t="array" ref="D746">LOOKUP(1,1/(E746=DSSP!$E$2:$E$823),DSSP!$A$2:$A$823)</f>
        <v>0</v>
      </c>
      <c r="E746" s="115"/>
      <c r="F746" s="430" t="str">
        <f>IFERROR(VLOOKUP(E746,DSSP!$E$2:$F$761,2,0),"")</f>
        <v/>
      </c>
      <c r="G746" s="120" t="str">
        <f t="shared" si="80"/>
        <v/>
      </c>
      <c r="H746" s="16"/>
      <c r="I746" s="447" t="str">
        <f t="shared" si="81"/>
        <v/>
      </c>
      <c r="J746" s="16"/>
      <c r="K746" s="351" t="str">
        <f t="shared" si="82"/>
        <v/>
      </c>
      <c r="L746" s="350" t="str">
        <f t="shared" si="83"/>
        <v/>
      </c>
    </row>
    <row r="747" spans="1:12" hidden="1">
      <c r="A747" s="150"/>
      <c r="B747" s="16"/>
      <c r="C747" s="16"/>
      <c r="D747" s="448" cm="1">
        <f t="array" ref="D747">LOOKUP(1,1/(E747=DSSP!$E$2:$E$823),DSSP!$A$2:$A$823)</f>
        <v>0</v>
      </c>
      <c r="E747" s="115"/>
      <c r="F747" s="430" t="str">
        <f>IFERROR(VLOOKUP(E747,DSSP!$E$2:$F$761,2,0),"")</f>
        <v/>
      </c>
      <c r="G747" s="120" t="str">
        <f t="shared" si="80"/>
        <v/>
      </c>
      <c r="H747" s="16"/>
      <c r="I747" s="447" t="str">
        <f t="shared" si="81"/>
        <v/>
      </c>
      <c r="J747" s="16"/>
      <c r="K747" s="351" t="str">
        <f t="shared" si="82"/>
        <v/>
      </c>
      <c r="L747" s="350" t="str">
        <f t="shared" si="83"/>
        <v/>
      </c>
    </row>
    <row r="748" spans="1:12" hidden="1">
      <c r="A748" s="150"/>
      <c r="B748" s="16"/>
      <c r="C748" s="16"/>
      <c r="D748" s="448" cm="1">
        <f t="array" ref="D748">LOOKUP(1,1/(E748=DSSP!$E$2:$E$823),DSSP!$A$2:$A$823)</f>
        <v>0</v>
      </c>
      <c r="E748" s="115"/>
      <c r="F748" s="430" t="str">
        <f>IFERROR(VLOOKUP(E748,DSSP!$E$2:$F$761,2,0),"")</f>
        <v/>
      </c>
      <c r="G748" s="120" t="str">
        <f t="shared" si="80"/>
        <v/>
      </c>
      <c r="H748" s="16"/>
      <c r="I748" s="447" t="str">
        <f t="shared" si="81"/>
        <v/>
      </c>
      <c r="J748" s="16"/>
      <c r="K748" s="351" t="str">
        <f t="shared" si="82"/>
        <v/>
      </c>
      <c r="L748" s="350" t="str">
        <f t="shared" si="83"/>
        <v/>
      </c>
    </row>
    <row r="749" spans="1:12" hidden="1">
      <c r="A749" s="150"/>
      <c r="B749" s="16"/>
      <c r="C749" s="16"/>
      <c r="D749" s="448" cm="1">
        <f t="array" ref="D749">LOOKUP(1,1/(E749=DSSP!$E$2:$E$823),DSSP!$A$2:$A$823)</f>
        <v>0</v>
      </c>
      <c r="E749" s="115"/>
      <c r="F749" s="430" t="str">
        <f>IFERROR(VLOOKUP(E749,DSSP!$E$2:$F$761,2,0),"")</f>
        <v/>
      </c>
      <c r="G749" s="120" t="str">
        <f t="shared" si="80"/>
        <v/>
      </c>
      <c r="H749" s="16"/>
      <c r="I749" s="447" t="str">
        <f t="shared" si="81"/>
        <v/>
      </c>
      <c r="J749" s="16"/>
      <c r="K749" s="351" t="str">
        <f t="shared" si="82"/>
        <v/>
      </c>
      <c r="L749" s="350" t="str">
        <f t="shared" si="83"/>
        <v/>
      </c>
    </row>
    <row r="750" spans="1:12" hidden="1">
      <c r="A750" s="150"/>
      <c r="B750" s="16"/>
      <c r="C750" s="16"/>
      <c r="D750" s="448" cm="1">
        <f t="array" ref="D750">LOOKUP(1,1/(E750=DSSP!$E$2:$E$823),DSSP!$A$2:$A$823)</f>
        <v>0</v>
      </c>
      <c r="E750" s="115"/>
      <c r="F750" s="430" t="str">
        <f>IFERROR(VLOOKUP(E750,DSSP!$E$2:$F$761,2,0),"")</f>
        <v/>
      </c>
      <c r="G750" s="120" t="str">
        <f t="shared" si="80"/>
        <v/>
      </c>
      <c r="H750" s="16"/>
      <c r="I750" s="447" t="str">
        <f t="shared" si="81"/>
        <v/>
      </c>
      <c r="J750" s="16"/>
      <c r="K750" s="351" t="str">
        <f t="shared" si="82"/>
        <v/>
      </c>
      <c r="L750" s="350" t="str">
        <f t="shared" si="83"/>
        <v/>
      </c>
    </row>
    <row r="751" spans="1:12" hidden="1">
      <c r="A751" s="150"/>
      <c r="B751" s="16"/>
      <c r="C751" s="16"/>
      <c r="D751" s="448" cm="1">
        <f t="array" ref="D751">LOOKUP(1,1/(E751=DSSP!$E$2:$E$823),DSSP!$A$2:$A$823)</f>
        <v>0</v>
      </c>
      <c r="E751" s="115"/>
      <c r="F751" s="430" t="str">
        <f>IFERROR(VLOOKUP(E751,DSSP!$E$2:$F$761,2,0),"")</f>
        <v/>
      </c>
      <c r="G751" s="120" t="str">
        <f t="shared" si="80"/>
        <v/>
      </c>
      <c r="H751" s="16"/>
      <c r="I751" s="447" t="str">
        <f t="shared" si="81"/>
        <v/>
      </c>
      <c r="J751" s="16"/>
      <c r="K751" s="351" t="str">
        <f t="shared" si="82"/>
        <v/>
      </c>
      <c r="L751" s="350" t="str">
        <f t="shared" si="83"/>
        <v/>
      </c>
    </row>
    <row r="752" spans="1:12" hidden="1">
      <c r="A752" s="150"/>
      <c r="B752" s="16"/>
      <c r="C752" s="16"/>
      <c r="D752" s="448" cm="1">
        <f t="array" ref="D752">LOOKUP(1,1/(E752=DSSP!$E$2:$E$823),DSSP!$A$2:$A$823)</f>
        <v>0</v>
      </c>
      <c r="E752" s="115"/>
      <c r="F752" s="430" t="str">
        <f>IFERROR(VLOOKUP(E752,DSSP!$E$2:$F$761,2,0),"")</f>
        <v/>
      </c>
      <c r="G752" s="120" t="str">
        <f t="shared" si="80"/>
        <v/>
      </c>
      <c r="H752" s="16"/>
      <c r="I752" s="447" t="str">
        <f t="shared" si="81"/>
        <v/>
      </c>
      <c r="J752" s="16"/>
      <c r="K752" s="351" t="str">
        <f t="shared" si="82"/>
        <v/>
      </c>
      <c r="L752" s="350" t="str">
        <f t="shared" si="83"/>
        <v/>
      </c>
    </row>
    <row r="753" spans="1:12" hidden="1">
      <c r="A753" s="150"/>
      <c r="B753" s="16"/>
      <c r="C753" s="16"/>
      <c r="D753" s="448" cm="1">
        <f t="array" ref="D753">LOOKUP(1,1/(E753=DSSP!$E$2:$E$823),DSSP!$A$2:$A$823)</f>
        <v>0</v>
      </c>
      <c r="E753" s="115"/>
      <c r="F753" s="430" t="str">
        <f>IFERROR(VLOOKUP(E753,DSSP!$E$2:$F$761,2,0),"")</f>
        <v/>
      </c>
      <c r="G753" s="120" t="str">
        <f t="shared" si="80"/>
        <v/>
      </c>
      <c r="H753" s="16"/>
      <c r="I753" s="447" t="str">
        <f t="shared" si="81"/>
        <v/>
      </c>
      <c r="J753" s="16"/>
      <c r="K753" s="351" t="str">
        <f t="shared" si="82"/>
        <v/>
      </c>
      <c r="L753" s="350" t="str">
        <f t="shared" si="83"/>
        <v/>
      </c>
    </row>
    <row r="754" spans="1:12" hidden="1">
      <c r="A754" s="150"/>
      <c r="B754" s="16"/>
      <c r="C754" s="16"/>
      <c r="D754" s="448" cm="1">
        <f t="array" ref="D754">LOOKUP(1,1/(E754=DSSP!$E$2:$E$823),DSSP!$A$2:$A$823)</f>
        <v>0</v>
      </c>
      <c r="E754" s="115"/>
      <c r="F754" s="430" t="str">
        <f>IFERROR(VLOOKUP(E754,DSSP!$E$2:$F$761,2,0),"")</f>
        <v/>
      </c>
      <c r="G754" s="120" t="str">
        <f t="shared" si="80"/>
        <v/>
      </c>
      <c r="H754" s="16"/>
      <c r="I754" s="447" t="str">
        <f t="shared" si="81"/>
        <v/>
      </c>
      <c r="J754" s="16"/>
      <c r="K754" s="351" t="str">
        <f t="shared" si="82"/>
        <v/>
      </c>
      <c r="L754" s="350" t="str">
        <f t="shared" si="83"/>
        <v/>
      </c>
    </row>
    <row r="755" spans="1:12" hidden="1">
      <c r="A755" s="150"/>
      <c r="B755" s="16"/>
      <c r="C755" s="16"/>
      <c r="D755" s="448" cm="1">
        <f t="array" ref="D755">LOOKUP(1,1/(E755=DSSP!$E$2:$E$823),DSSP!$A$2:$A$823)</f>
        <v>0</v>
      </c>
      <c r="E755" s="115"/>
      <c r="F755" s="430" t="str">
        <f>IFERROR(VLOOKUP(E755,DSSP!$E$2:$F$761,2,0),"")</f>
        <v/>
      </c>
      <c r="G755" s="120" t="str">
        <f t="shared" si="80"/>
        <v/>
      </c>
      <c r="H755" s="16"/>
      <c r="I755" s="447" t="str">
        <f t="shared" si="81"/>
        <v/>
      </c>
      <c r="J755" s="16"/>
      <c r="K755" s="351" t="str">
        <f t="shared" si="82"/>
        <v/>
      </c>
      <c r="L755" s="350" t="str">
        <f t="shared" si="83"/>
        <v/>
      </c>
    </row>
    <row r="756" spans="1:12" hidden="1">
      <c r="A756" s="150"/>
      <c r="B756" s="16"/>
      <c r="C756" s="16"/>
      <c r="D756" s="448" cm="1">
        <f t="array" ref="D756">LOOKUP(1,1/(E756=DSSP!$E$2:$E$823),DSSP!$A$2:$A$823)</f>
        <v>0</v>
      </c>
      <c r="E756" s="115"/>
      <c r="F756" s="430" t="str">
        <f>IFERROR(VLOOKUP(E756,DSSP!$E$2:$F$761,2,0),"")</f>
        <v/>
      </c>
      <c r="G756" s="120" t="str">
        <f t="shared" ref="G756:G819" si="84">RIGHT(E756,6)</f>
        <v/>
      </c>
      <c r="H756" s="16"/>
      <c r="I756" s="447" t="str">
        <f t="shared" ref="I756:I819" si="85">IFERROR(IF(RIGHT(G756,4)="1 kg",(H756/1),H756*1000/LEFT(G756,3)),"")</f>
        <v/>
      </c>
      <c r="J756" s="16"/>
      <c r="K756" s="351" t="str">
        <f t="shared" ref="K756:K819" si="86">IFERROR((I756*LEFT(G756,3))/1000,"")</f>
        <v/>
      </c>
      <c r="L756" s="350" t="str">
        <f t="shared" ref="L756:L819" si="87">IFERROR(IF(RIGHT(G756,4)="1 kg",(H756/1),H756*1000/LEFT(G756,3)),"")</f>
        <v/>
      </c>
    </row>
    <row r="757" spans="1:12" hidden="1">
      <c r="A757" s="150"/>
      <c r="B757" s="16"/>
      <c r="C757" s="16"/>
      <c r="D757" s="448" cm="1">
        <f t="array" ref="D757">LOOKUP(1,1/(E757=DSSP!$E$2:$E$823),DSSP!$A$2:$A$823)</f>
        <v>0</v>
      </c>
      <c r="E757" s="115"/>
      <c r="F757" s="430" t="str">
        <f>IFERROR(VLOOKUP(E757,DSSP!$E$2:$F$761,2,0),"")</f>
        <v/>
      </c>
      <c r="G757" s="120" t="str">
        <f t="shared" si="84"/>
        <v/>
      </c>
      <c r="H757" s="16"/>
      <c r="I757" s="447" t="str">
        <f t="shared" si="85"/>
        <v/>
      </c>
      <c r="J757" s="16"/>
      <c r="K757" s="351" t="str">
        <f t="shared" si="86"/>
        <v/>
      </c>
      <c r="L757" s="350" t="str">
        <f t="shared" si="87"/>
        <v/>
      </c>
    </row>
    <row r="758" spans="1:12" hidden="1">
      <c r="A758" s="150"/>
      <c r="B758" s="16"/>
      <c r="C758" s="16"/>
      <c r="D758" s="448" cm="1">
        <f t="array" ref="D758">LOOKUP(1,1/(E758=DSSP!$E$2:$E$823),DSSP!$A$2:$A$823)</f>
        <v>0</v>
      </c>
      <c r="E758" s="115"/>
      <c r="F758" s="430" t="str">
        <f>IFERROR(VLOOKUP(E758,DSSP!$E$2:$F$761,2,0),"")</f>
        <v/>
      </c>
      <c r="G758" s="120" t="str">
        <f t="shared" si="84"/>
        <v/>
      </c>
      <c r="H758" s="16"/>
      <c r="I758" s="447" t="str">
        <f t="shared" si="85"/>
        <v/>
      </c>
      <c r="J758" s="16"/>
      <c r="K758" s="351" t="str">
        <f t="shared" si="86"/>
        <v/>
      </c>
      <c r="L758" s="350" t="str">
        <f t="shared" si="87"/>
        <v/>
      </c>
    </row>
    <row r="759" spans="1:12" hidden="1">
      <c r="A759" s="150"/>
      <c r="B759" s="16"/>
      <c r="C759" s="16"/>
      <c r="D759" s="448" cm="1">
        <f t="array" ref="D759">LOOKUP(1,1/(E759=DSSP!$E$2:$E$823),DSSP!$A$2:$A$823)</f>
        <v>0</v>
      </c>
      <c r="E759" s="115"/>
      <c r="F759" s="430" t="str">
        <f>IFERROR(VLOOKUP(E759,DSSP!$E$2:$F$761,2,0),"")</f>
        <v/>
      </c>
      <c r="G759" s="120" t="str">
        <f t="shared" si="84"/>
        <v/>
      </c>
      <c r="H759" s="16"/>
      <c r="I759" s="447" t="str">
        <f t="shared" si="85"/>
        <v/>
      </c>
      <c r="J759" s="16"/>
      <c r="K759" s="351" t="str">
        <f t="shared" si="86"/>
        <v/>
      </c>
      <c r="L759" s="350" t="str">
        <f t="shared" si="87"/>
        <v/>
      </c>
    </row>
    <row r="760" spans="1:12" hidden="1">
      <c r="A760" s="150"/>
      <c r="B760" s="16"/>
      <c r="C760" s="16"/>
      <c r="D760" s="448" cm="1">
        <f t="array" ref="D760">LOOKUP(1,1/(E760=DSSP!$E$2:$E$823),DSSP!$A$2:$A$823)</f>
        <v>0</v>
      </c>
      <c r="E760" s="115"/>
      <c r="F760" s="430" t="str">
        <f>IFERROR(VLOOKUP(E760,DSSP!$E$2:$F$761,2,0),"")</f>
        <v/>
      </c>
      <c r="G760" s="120" t="str">
        <f t="shared" si="84"/>
        <v/>
      </c>
      <c r="H760" s="16"/>
      <c r="I760" s="447" t="str">
        <f t="shared" si="85"/>
        <v/>
      </c>
      <c r="J760" s="16"/>
      <c r="K760" s="351" t="str">
        <f t="shared" si="86"/>
        <v/>
      </c>
      <c r="L760" s="350" t="str">
        <f t="shared" si="87"/>
        <v/>
      </c>
    </row>
    <row r="761" spans="1:12" hidden="1">
      <c r="A761" s="150"/>
      <c r="B761" s="16"/>
      <c r="C761" s="16"/>
      <c r="D761" s="448" cm="1">
        <f t="array" ref="D761">LOOKUP(1,1/(E761=DSSP!$E$2:$E$823),DSSP!$A$2:$A$823)</f>
        <v>0</v>
      </c>
      <c r="E761" s="115"/>
      <c r="F761" s="430" t="str">
        <f>IFERROR(VLOOKUP(E761,DSSP!$E$2:$F$761,2,0),"")</f>
        <v/>
      </c>
      <c r="G761" s="120" t="str">
        <f t="shared" si="84"/>
        <v/>
      </c>
      <c r="H761" s="16"/>
      <c r="I761" s="447" t="str">
        <f t="shared" si="85"/>
        <v/>
      </c>
      <c r="J761" s="16"/>
      <c r="K761" s="351" t="str">
        <f t="shared" si="86"/>
        <v/>
      </c>
      <c r="L761" s="350" t="str">
        <f t="shared" si="87"/>
        <v/>
      </c>
    </row>
    <row r="762" spans="1:12" hidden="1">
      <c r="A762" s="150"/>
      <c r="B762" s="16"/>
      <c r="C762" s="16"/>
      <c r="D762" s="448" cm="1">
        <f t="array" ref="D762">LOOKUP(1,1/(E762=DSSP!$E$2:$E$823),DSSP!$A$2:$A$823)</f>
        <v>0</v>
      </c>
      <c r="E762" s="115"/>
      <c r="F762" s="430" t="str">
        <f>IFERROR(VLOOKUP(E762,DSSP!$E$2:$F$761,2,0),"")</f>
        <v/>
      </c>
      <c r="G762" s="120" t="str">
        <f t="shared" si="84"/>
        <v/>
      </c>
      <c r="H762" s="16"/>
      <c r="I762" s="447" t="str">
        <f t="shared" si="85"/>
        <v/>
      </c>
      <c r="J762" s="16"/>
      <c r="K762" s="351" t="str">
        <f t="shared" si="86"/>
        <v/>
      </c>
      <c r="L762" s="350" t="str">
        <f t="shared" si="87"/>
        <v/>
      </c>
    </row>
    <row r="763" spans="1:12" hidden="1">
      <c r="A763" s="150"/>
      <c r="B763" s="16"/>
      <c r="C763" s="16"/>
      <c r="D763" s="448" cm="1">
        <f t="array" ref="D763">LOOKUP(1,1/(E763=DSSP!$E$2:$E$823),DSSP!$A$2:$A$823)</f>
        <v>0</v>
      </c>
      <c r="E763" s="115"/>
      <c r="F763" s="430" t="str">
        <f>IFERROR(VLOOKUP(E763,DSSP!$E$2:$F$761,2,0),"")</f>
        <v/>
      </c>
      <c r="G763" s="120" t="str">
        <f t="shared" si="84"/>
        <v/>
      </c>
      <c r="H763" s="16"/>
      <c r="I763" s="447" t="str">
        <f t="shared" si="85"/>
        <v/>
      </c>
      <c r="J763" s="16"/>
      <c r="K763" s="351" t="str">
        <f t="shared" si="86"/>
        <v/>
      </c>
      <c r="L763" s="350" t="str">
        <f t="shared" si="87"/>
        <v/>
      </c>
    </row>
    <row r="764" spans="1:12" hidden="1">
      <c r="A764" s="150"/>
      <c r="B764" s="16"/>
      <c r="C764" s="16"/>
      <c r="D764" s="448" cm="1">
        <f t="array" ref="D764">LOOKUP(1,1/(E764=DSSP!$E$2:$E$823),DSSP!$A$2:$A$823)</f>
        <v>0</v>
      </c>
      <c r="E764" s="115"/>
      <c r="F764" s="430" t="str">
        <f>IFERROR(VLOOKUP(E764,DSSP!$E$2:$F$761,2,0),"")</f>
        <v/>
      </c>
      <c r="G764" s="120" t="str">
        <f t="shared" si="84"/>
        <v/>
      </c>
      <c r="H764" s="16"/>
      <c r="I764" s="447" t="str">
        <f t="shared" si="85"/>
        <v/>
      </c>
      <c r="J764" s="16"/>
      <c r="K764" s="351" t="str">
        <f t="shared" si="86"/>
        <v/>
      </c>
      <c r="L764" s="350" t="str">
        <f t="shared" si="87"/>
        <v/>
      </c>
    </row>
    <row r="765" spans="1:12" hidden="1">
      <c r="A765" s="150"/>
      <c r="B765" s="16"/>
      <c r="C765" s="16"/>
      <c r="D765" s="448" cm="1">
        <f t="array" ref="D765">LOOKUP(1,1/(E765=DSSP!$E$2:$E$823),DSSP!$A$2:$A$823)</f>
        <v>0</v>
      </c>
      <c r="E765" s="115"/>
      <c r="F765" s="430" t="str">
        <f>IFERROR(VLOOKUP(E765,DSSP!$E$2:$F$761,2,0),"")</f>
        <v/>
      </c>
      <c r="G765" s="120" t="str">
        <f t="shared" si="84"/>
        <v/>
      </c>
      <c r="H765" s="16"/>
      <c r="I765" s="447" t="str">
        <f t="shared" si="85"/>
        <v/>
      </c>
      <c r="J765" s="16"/>
      <c r="K765" s="351" t="str">
        <f t="shared" si="86"/>
        <v/>
      </c>
      <c r="L765" s="350" t="str">
        <f t="shared" si="87"/>
        <v/>
      </c>
    </row>
    <row r="766" spans="1:12" hidden="1">
      <c r="A766" s="150"/>
      <c r="B766" s="16"/>
      <c r="C766" s="16"/>
      <c r="D766" s="448" cm="1">
        <f t="array" ref="D766">LOOKUP(1,1/(E766=DSSP!$E$2:$E$823),DSSP!$A$2:$A$823)</f>
        <v>0</v>
      </c>
      <c r="E766" s="115"/>
      <c r="F766" s="430" t="str">
        <f>IFERROR(VLOOKUP(E766,DSSP!$E$2:$F$761,2,0),"")</f>
        <v/>
      </c>
      <c r="G766" s="120" t="str">
        <f t="shared" si="84"/>
        <v/>
      </c>
      <c r="H766" s="16"/>
      <c r="I766" s="447" t="str">
        <f t="shared" si="85"/>
        <v/>
      </c>
      <c r="J766" s="16"/>
      <c r="K766" s="351" t="str">
        <f t="shared" si="86"/>
        <v/>
      </c>
      <c r="L766" s="350" t="str">
        <f t="shared" si="87"/>
        <v/>
      </c>
    </row>
    <row r="767" spans="1:12" hidden="1">
      <c r="A767" s="150"/>
      <c r="B767" s="16"/>
      <c r="C767" s="16"/>
      <c r="D767" s="448" cm="1">
        <f t="array" ref="D767">LOOKUP(1,1/(E767=DSSP!$E$2:$E$823),DSSP!$A$2:$A$823)</f>
        <v>0</v>
      </c>
      <c r="E767" s="115"/>
      <c r="F767" s="430" t="str">
        <f>IFERROR(VLOOKUP(E767,DSSP!$E$2:$F$761,2,0),"")</f>
        <v/>
      </c>
      <c r="G767" s="120" t="str">
        <f t="shared" si="84"/>
        <v/>
      </c>
      <c r="H767" s="16"/>
      <c r="I767" s="447" t="str">
        <f t="shared" si="85"/>
        <v/>
      </c>
      <c r="J767" s="16"/>
      <c r="K767" s="351" t="str">
        <f t="shared" si="86"/>
        <v/>
      </c>
      <c r="L767" s="350" t="str">
        <f t="shared" si="87"/>
        <v/>
      </c>
    </row>
    <row r="768" spans="1:12" hidden="1">
      <c r="A768" s="150"/>
      <c r="B768" s="16"/>
      <c r="C768" s="16"/>
      <c r="D768" s="448" cm="1">
        <f t="array" ref="D768">LOOKUP(1,1/(E768=DSSP!$E$2:$E$823),DSSP!$A$2:$A$823)</f>
        <v>0</v>
      </c>
      <c r="E768" s="115"/>
      <c r="F768" s="430" t="str">
        <f>IFERROR(VLOOKUP(E768,DSSP!$E$2:$F$761,2,0),"")</f>
        <v/>
      </c>
      <c r="G768" s="120" t="str">
        <f t="shared" si="84"/>
        <v/>
      </c>
      <c r="H768" s="16"/>
      <c r="I768" s="447" t="str">
        <f t="shared" si="85"/>
        <v/>
      </c>
      <c r="J768" s="16"/>
      <c r="K768" s="351" t="str">
        <f t="shared" si="86"/>
        <v/>
      </c>
      <c r="L768" s="350" t="str">
        <f t="shared" si="87"/>
        <v/>
      </c>
    </row>
    <row r="769" spans="1:12" hidden="1">
      <c r="A769" s="150"/>
      <c r="B769" s="16"/>
      <c r="C769" s="16"/>
      <c r="D769" s="448" cm="1">
        <f t="array" ref="D769">LOOKUP(1,1/(E769=DSSP!$E$2:$E$823),DSSP!$A$2:$A$823)</f>
        <v>0</v>
      </c>
      <c r="E769" s="115"/>
      <c r="F769" s="430" t="str">
        <f>IFERROR(VLOOKUP(E769,DSSP!$E$2:$F$761,2,0),"")</f>
        <v/>
      </c>
      <c r="G769" s="120" t="str">
        <f t="shared" si="84"/>
        <v/>
      </c>
      <c r="H769" s="16"/>
      <c r="I769" s="447" t="str">
        <f t="shared" si="85"/>
        <v/>
      </c>
      <c r="J769" s="16"/>
      <c r="K769" s="351" t="str">
        <f t="shared" si="86"/>
        <v/>
      </c>
      <c r="L769" s="350" t="str">
        <f t="shared" si="87"/>
        <v/>
      </c>
    </row>
    <row r="770" spans="1:12" hidden="1">
      <c r="A770" s="150"/>
      <c r="B770" s="16"/>
      <c r="C770" s="16"/>
      <c r="D770" s="448" cm="1">
        <f t="array" ref="D770">LOOKUP(1,1/(E770=DSSP!$E$2:$E$823),DSSP!$A$2:$A$823)</f>
        <v>0</v>
      </c>
      <c r="E770" s="115"/>
      <c r="F770" s="430" t="str">
        <f>IFERROR(VLOOKUP(E770,DSSP!$E$2:$F$761,2,0),"")</f>
        <v/>
      </c>
      <c r="G770" s="120" t="str">
        <f t="shared" si="84"/>
        <v/>
      </c>
      <c r="H770" s="16"/>
      <c r="I770" s="447" t="str">
        <f t="shared" si="85"/>
        <v/>
      </c>
      <c r="J770" s="16"/>
      <c r="K770" s="351" t="str">
        <f t="shared" si="86"/>
        <v/>
      </c>
      <c r="L770" s="350" t="str">
        <f t="shared" si="87"/>
        <v/>
      </c>
    </row>
    <row r="771" spans="1:12" hidden="1">
      <c r="A771" s="150"/>
      <c r="B771" s="16"/>
      <c r="C771" s="16"/>
      <c r="D771" s="448" cm="1">
        <f t="array" ref="D771">LOOKUP(1,1/(E771=DSSP!$E$2:$E$823),DSSP!$A$2:$A$823)</f>
        <v>0</v>
      </c>
      <c r="E771" s="115"/>
      <c r="F771" s="430" t="str">
        <f>IFERROR(VLOOKUP(E771,DSSP!$E$2:$F$761,2,0),"")</f>
        <v/>
      </c>
      <c r="G771" s="120" t="str">
        <f t="shared" si="84"/>
        <v/>
      </c>
      <c r="H771" s="16"/>
      <c r="I771" s="447" t="str">
        <f t="shared" si="85"/>
        <v/>
      </c>
      <c r="J771" s="16"/>
      <c r="K771" s="351" t="str">
        <f t="shared" si="86"/>
        <v/>
      </c>
      <c r="L771" s="350" t="str">
        <f t="shared" si="87"/>
        <v/>
      </c>
    </row>
    <row r="772" spans="1:12" hidden="1">
      <c r="A772" s="150"/>
      <c r="B772" s="16"/>
      <c r="C772" s="16"/>
      <c r="D772" s="448" cm="1">
        <f t="array" ref="D772">LOOKUP(1,1/(E772=DSSP!$E$2:$E$823),DSSP!$A$2:$A$823)</f>
        <v>0</v>
      </c>
      <c r="E772" s="115"/>
      <c r="F772" s="430" t="str">
        <f>IFERROR(VLOOKUP(E772,DSSP!$E$2:$F$761,2,0),"")</f>
        <v/>
      </c>
      <c r="G772" s="120" t="str">
        <f t="shared" si="84"/>
        <v/>
      </c>
      <c r="H772" s="16"/>
      <c r="I772" s="447" t="str">
        <f t="shared" si="85"/>
        <v/>
      </c>
      <c r="J772" s="16"/>
      <c r="K772" s="351" t="str">
        <f t="shared" si="86"/>
        <v/>
      </c>
      <c r="L772" s="350" t="str">
        <f t="shared" si="87"/>
        <v/>
      </c>
    </row>
    <row r="773" spans="1:12" hidden="1">
      <c r="A773" s="150"/>
      <c r="B773" s="16"/>
      <c r="C773" s="16"/>
      <c r="D773" s="448" cm="1">
        <f t="array" ref="D773">LOOKUP(1,1/(E773=DSSP!$E$2:$E$823),DSSP!$A$2:$A$823)</f>
        <v>0</v>
      </c>
      <c r="E773" s="115"/>
      <c r="F773" s="430" t="str">
        <f>IFERROR(VLOOKUP(E773,DSSP!$E$2:$F$761,2,0),"")</f>
        <v/>
      </c>
      <c r="G773" s="120" t="str">
        <f t="shared" si="84"/>
        <v/>
      </c>
      <c r="H773" s="16"/>
      <c r="I773" s="447" t="str">
        <f t="shared" si="85"/>
        <v/>
      </c>
      <c r="J773" s="16"/>
      <c r="K773" s="351" t="str">
        <f t="shared" si="86"/>
        <v/>
      </c>
      <c r="L773" s="350" t="str">
        <f t="shared" si="87"/>
        <v/>
      </c>
    </row>
    <row r="774" spans="1:12" hidden="1">
      <c r="A774" s="150"/>
      <c r="B774" s="16"/>
      <c r="C774" s="16"/>
      <c r="D774" s="448" cm="1">
        <f t="array" ref="D774">LOOKUP(1,1/(E774=DSSP!$E$2:$E$823),DSSP!$A$2:$A$823)</f>
        <v>0</v>
      </c>
      <c r="E774" s="115"/>
      <c r="F774" s="430" t="str">
        <f>IFERROR(VLOOKUP(E774,DSSP!$E$2:$F$761,2,0),"")</f>
        <v/>
      </c>
      <c r="G774" s="120" t="str">
        <f t="shared" si="84"/>
        <v/>
      </c>
      <c r="H774" s="16"/>
      <c r="I774" s="447" t="str">
        <f t="shared" si="85"/>
        <v/>
      </c>
      <c r="J774" s="16"/>
      <c r="K774" s="351" t="str">
        <f t="shared" si="86"/>
        <v/>
      </c>
      <c r="L774" s="350" t="str">
        <f t="shared" si="87"/>
        <v/>
      </c>
    </row>
    <row r="775" spans="1:12" hidden="1">
      <c r="A775" s="150"/>
      <c r="B775" s="16"/>
      <c r="C775" s="16"/>
      <c r="D775" s="448" cm="1">
        <f t="array" ref="D775">LOOKUP(1,1/(E775=DSSP!$E$2:$E$823),DSSP!$A$2:$A$823)</f>
        <v>0</v>
      </c>
      <c r="E775" s="115"/>
      <c r="F775" s="430" t="str">
        <f>IFERROR(VLOOKUP(E775,DSSP!$E$2:$F$761,2,0),"")</f>
        <v/>
      </c>
      <c r="G775" s="120" t="str">
        <f t="shared" si="84"/>
        <v/>
      </c>
      <c r="H775" s="16"/>
      <c r="I775" s="447" t="str">
        <f t="shared" si="85"/>
        <v/>
      </c>
      <c r="J775" s="16"/>
      <c r="K775" s="351" t="str">
        <f t="shared" si="86"/>
        <v/>
      </c>
      <c r="L775" s="350" t="str">
        <f t="shared" si="87"/>
        <v/>
      </c>
    </row>
    <row r="776" spans="1:12" hidden="1">
      <c r="A776" s="150"/>
      <c r="B776" s="16"/>
      <c r="C776" s="16"/>
      <c r="D776" s="448" cm="1">
        <f t="array" ref="D776">LOOKUP(1,1/(E776=DSSP!$E$2:$E$823),DSSP!$A$2:$A$823)</f>
        <v>0</v>
      </c>
      <c r="E776" s="115"/>
      <c r="F776" s="430" t="str">
        <f>IFERROR(VLOOKUP(E776,DSSP!$E$2:$F$761,2,0),"")</f>
        <v/>
      </c>
      <c r="G776" s="120" t="str">
        <f t="shared" si="84"/>
        <v/>
      </c>
      <c r="H776" s="16"/>
      <c r="I776" s="447" t="str">
        <f t="shared" si="85"/>
        <v/>
      </c>
      <c r="J776" s="16"/>
      <c r="K776" s="351" t="str">
        <f t="shared" si="86"/>
        <v/>
      </c>
      <c r="L776" s="350" t="str">
        <f t="shared" si="87"/>
        <v/>
      </c>
    </row>
    <row r="777" spans="1:12" hidden="1">
      <c r="A777" s="150"/>
      <c r="B777" s="16"/>
      <c r="C777" s="16"/>
      <c r="D777" s="448" cm="1">
        <f t="array" ref="D777">LOOKUP(1,1/(E777=DSSP!$E$2:$E$823),DSSP!$A$2:$A$823)</f>
        <v>0</v>
      </c>
      <c r="E777" s="115"/>
      <c r="F777" s="430" t="str">
        <f>IFERROR(VLOOKUP(E777,DSSP!$E$2:$F$761,2,0),"")</f>
        <v/>
      </c>
      <c r="G777" s="120" t="str">
        <f t="shared" si="84"/>
        <v/>
      </c>
      <c r="H777" s="16"/>
      <c r="I777" s="447" t="str">
        <f t="shared" si="85"/>
        <v/>
      </c>
      <c r="J777" s="16"/>
      <c r="K777" s="351" t="str">
        <f t="shared" si="86"/>
        <v/>
      </c>
      <c r="L777" s="350" t="str">
        <f t="shared" si="87"/>
        <v/>
      </c>
    </row>
    <row r="778" spans="1:12" hidden="1">
      <c r="A778" s="150"/>
      <c r="B778" s="16"/>
      <c r="C778" s="16"/>
      <c r="D778" s="448" cm="1">
        <f t="array" ref="D778">LOOKUP(1,1/(E778=DSSP!$E$2:$E$823),DSSP!$A$2:$A$823)</f>
        <v>0</v>
      </c>
      <c r="E778" s="115"/>
      <c r="F778" s="430" t="str">
        <f>IFERROR(VLOOKUP(E778,DSSP!$E$2:$F$761,2,0),"")</f>
        <v/>
      </c>
      <c r="G778" s="120" t="str">
        <f t="shared" si="84"/>
        <v/>
      </c>
      <c r="H778" s="16"/>
      <c r="I778" s="447" t="str">
        <f t="shared" si="85"/>
        <v/>
      </c>
      <c r="J778" s="16"/>
      <c r="K778" s="351" t="str">
        <f t="shared" si="86"/>
        <v/>
      </c>
      <c r="L778" s="350" t="str">
        <f t="shared" si="87"/>
        <v/>
      </c>
    </row>
    <row r="779" spans="1:12" hidden="1">
      <c r="A779" s="150"/>
      <c r="B779" s="16"/>
      <c r="C779" s="16"/>
      <c r="D779" s="448" cm="1">
        <f t="array" ref="D779">LOOKUP(1,1/(E779=DSSP!$E$2:$E$823),DSSP!$A$2:$A$823)</f>
        <v>0</v>
      </c>
      <c r="E779" s="115"/>
      <c r="F779" s="430" t="str">
        <f>IFERROR(VLOOKUP(E779,DSSP!$E$2:$F$761,2,0),"")</f>
        <v/>
      </c>
      <c r="G779" s="120" t="str">
        <f t="shared" si="84"/>
        <v/>
      </c>
      <c r="H779" s="16"/>
      <c r="I779" s="447" t="str">
        <f t="shared" si="85"/>
        <v/>
      </c>
      <c r="J779" s="16"/>
      <c r="K779" s="351" t="str">
        <f t="shared" si="86"/>
        <v/>
      </c>
      <c r="L779" s="350" t="str">
        <f t="shared" si="87"/>
        <v/>
      </c>
    </row>
    <row r="780" spans="1:12" hidden="1">
      <c r="A780" s="150"/>
      <c r="B780" s="16"/>
      <c r="C780" s="16"/>
      <c r="D780" s="448" cm="1">
        <f t="array" ref="D780">LOOKUP(1,1/(E780=DSSP!$E$2:$E$823),DSSP!$A$2:$A$823)</f>
        <v>0</v>
      </c>
      <c r="E780" s="115"/>
      <c r="F780" s="430" t="str">
        <f>IFERROR(VLOOKUP(E780,DSSP!$E$2:$F$761,2,0),"")</f>
        <v/>
      </c>
      <c r="G780" s="120" t="str">
        <f t="shared" si="84"/>
        <v/>
      </c>
      <c r="H780" s="16"/>
      <c r="I780" s="447" t="str">
        <f t="shared" si="85"/>
        <v/>
      </c>
      <c r="J780" s="16"/>
      <c r="K780" s="351" t="str">
        <f t="shared" si="86"/>
        <v/>
      </c>
      <c r="L780" s="350" t="str">
        <f t="shared" si="87"/>
        <v/>
      </c>
    </row>
    <row r="781" spans="1:12" hidden="1">
      <c r="A781" s="150"/>
      <c r="B781" s="16"/>
      <c r="C781" s="16"/>
      <c r="D781" s="448" cm="1">
        <f t="array" ref="D781">LOOKUP(1,1/(E781=DSSP!$E$2:$E$823),DSSP!$A$2:$A$823)</f>
        <v>0</v>
      </c>
      <c r="E781" s="115"/>
      <c r="F781" s="430" t="str">
        <f>IFERROR(VLOOKUP(E781,DSSP!$E$2:$F$761,2,0),"")</f>
        <v/>
      </c>
      <c r="G781" s="120" t="str">
        <f t="shared" si="84"/>
        <v/>
      </c>
      <c r="H781" s="16"/>
      <c r="I781" s="447" t="str">
        <f t="shared" si="85"/>
        <v/>
      </c>
      <c r="J781" s="16"/>
      <c r="K781" s="351" t="str">
        <f t="shared" si="86"/>
        <v/>
      </c>
      <c r="L781" s="350" t="str">
        <f t="shared" si="87"/>
        <v/>
      </c>
    </row>
    <row r="782" spans="1:12" hidden="1">
      <c r="A782" s="150"/>
      <c r="B782" s="16"/>
      <c r="C782" s="16"/>
      <c r="D782" s="448" cm="1">
        <f t="array" ref="D782">LOOKUP(1,1/(E782=DSSP!$E$2:$E$823),DSSP!$A$2:$A$823)</f>
        <v>0</v>
      </c>
      <c r="E782" s="115"/>
      <c r="F782" s="430" t="str">
        <f>IFERROR(VLOOKUP(E782,DSSP!$E$2:$F$761,2,0),"")</f>
        <v/>
      </c>
      <c r="G782" s="120" t="str">
        <f t="shared" si="84"/>
        <v/>
      </c>
      <c r="H782" s="16"/>
      <c r="I782" s="447" t="str">
        <f t="shared" si="85"/>
        <v/>
      </c>
      <c r="J782" s="16"/>
      <c r="K782" s="351" t="str">
        <f t="shared" si="86"/>
        <v/>
      </c>
      <c r="L782" s="350" t="str">
        <f t="shared" si="87"/>
        <v/>
      </c>
    </row>
    <row r="783" spans="1:12" hidden="1">
      <c r="A783" s="150"/>
      <c r="B783" s="16"/>
      <c r="C783" s="16"/>
      <c r="D783" s="448" cm="1">
        <f t="array" ref="D783">LOOKUP(1,1/(E783=DSSP!$E$2:$E$823),DSSP!$A$2:$A$823)</f>
        <v>0</v>
      </c>
      <c r="E783" s="115"/>
      <c r="F783" s="430" t="str">
        <f>IFERROR(VLOOKUP(E783,DSSP!$E$2:$F$761,2,0),"")</f>
        <v/>
      </c>
      <c r="G783" s="120" t="str">
        <f t="shared" si="84"/>
        <v/>
      </c>
      <c r="H783" s="16"/>
      <c r="I783" s="447" t="str">
        <f t="shared" si="85"/>
        <v/>
      </c>
      <c r="J783" s="16"/>
      <c r="K783" s="351" t="str">
        <f t="shared" si="86"/>
        <v/>
      </c>
      <c r="L783" s="350" t="str">
        <f t="shared" si="87"/>
        <v/>
      </c>
    </row>
    <row r="784" spans="1:12" hidden="1">
      <c r="A784" s="150"/>
      <c r="B784" s="16"/>
      <c r="C784" s="16"/>
      <c r="D784" s="448" cm="1">
        <f t="array" ref="D784">LOOKUP(1,1/(E784=DSSP!$E$2:$E$823),DSSP!$A$2:$A$823)</f>
        <v>0</v>
      </c>
      <c r="E784" s="115"/>
      <c r="F784" s="430" t="str">
        <f>IFERROR(VLOOKUP(E784,DSSP!$E$2:$F$761,2,0),"")</f>
        <v/>
      </c>
      <c r="G784" s="120" t="str">
        <f t="shared" si="84"/>
        <v/>
      </c>
      <c r="H784" s="16"/>
      <c r="I784" s="447" t="str">
        <f t="shared" si="85"/>
        <v/>
      </c>
      <c r="J784" s="16"/>
      <c r="K784" s="351" t="str">
        <f t="shared" si="86"/>
        <v/>
      </c>
      <c r="L784" s="350" t="str">
        <f t="shared" si="87"/>
        <v/>
      </c>
    </row>
    <row r="785" spans="1:12" hidden="1">
      <c r="A785" s="150"/>
      <c r="B785" s="16"/>
      <c r="C785" s="16"/>
      <c r="D785" s="448" cm="1">
        <f t="array" ref="D785">LOOKUP(1,1/(E785=DSSP!$E$2:$E$823),DSSP!$A$2:$A$823)</f>
        <v>0</v>
      </c>
      <c r="E785" s="115"/>
      <c r="F785" s="430" t="str">
        <f>IFERROR(VLOOKUP(E785,DSSP!$E$2:$F$761,2,0),"")</f>
        <v/>
      </c>
      <c r="G785" s="120" t="str">
        <f t="shared" si="84"/>
        <v/>
      </c>
      <c r="H785" s="16"/>
      <c r="I785" s="447" t="str">
        <f t="shared" si="85"/>
        <v/>
      </c>
      <c r="J785" s="16"/>
      <c r="K785" s="351" t="str">
        <f t="shared" si="86"/>
        <v/>
      </c>
      <c r="L785" s="350" t="str">
        <f t="shared" si="87"/>
        <v/>
      </c>
    </row>
    <row r="786" spans="1:12" hidden="1">
      <c r="A786" s="150"/>
      <c r="B786" s="16"/>
      <c r="C786" s="16"/>
      <c r="D786" s="448" cm="1">
        <f t="array" ref="D786">LOOKUP(1,1/(E786=DSSP!$E$2:$E$823),DSSP!$A$2:$A$823)</f>
        <v>0</v>
      </c>
      <c r="E786" s="115"/>
      <c r="F786" s="430" t="str">
        <f>IFERROR(VLOOKUP(E786,DSSP!$E$2:$F$761,2,0),"")</f>
        <v/>
      </c>
      <c r="G786" s="120" t="str">
        <f t="shared" si="84"/>
        <v/>
      </c>
      <c r="H786" s="16"/>
      <c r="I786" s="447" t="str">
        <f t="shared" si="85"/>
        <v/>
      </c>
      <c r="J786" s="16"/>
      <c r="K786" s="351" t="str">
        <f t="shared" si="86"/>
        <v/>
      </c>
      <c r="L786" s="350" t="str">
        <f t="shared" si="87"/>
        <v/>
      </c>
    </row>
    <row r="787" spans="1:12" hidden="1">
      <c r="A787" s="150"/>
      <c r="B787" s="16"/>
      <c r="C787" s="16"/>
      <c r="D787" s="448" cm="1">
        <f t="array" ref="D787">LOOKUP(1,1/(E787=DSSP!$E$2:$E$823),DSSP!$A$2:$A$823)</f>
        <v>0</v>
      </c>
      <c r="E787" s="115"/>
      <c r="F787" s="430" t="str">
        <f>IFERROR(VLOOKUP(E787,DSSP!$E$2:$F$761,2,0),"")</f>
        <v/>
      </c>
      <c r="G787" s="120" t="str">
        <f t="shared" si="84"/>
        <v/>
      </c>
      <c r="H787" s="16"/>
      <c r="I787" s="447" t="str">
        <f t="shared" si="85"/>
        <v/>
      </c>
      <c r="J787" s="16"/>
      <c r="K787" s="351" t="str">
        <f t="shared" si="86"/>
        <v/>
      </c>
      <c r="L787" s="350" t="str">
        <f t="shared" si="87"/>
        <v/>
      </c>
    </row>
    <row r="788" spans="1:12" hidden="1">
      <c r="A788" s="150"/>
      <c r="B788" s="16"/>
      <c r="C788" s="16"/>
      <c r="D788" s="448" cm="1">
        <f t="array" ref="D788">LOOKUP(1,1/(E788=DSSP!$E$2:$E$823),DSSP!$A$2:$A$823)</f>
        <v>0</v>
      </c>
      <c r="E788" s="115"/>
      <c r="F788" s="430" t="str">
        <f>IFERROR(VLOOKUP(E788,DSSP!$E$2:$F$761,2,0),"")</f>
        <v/>
      </c>
      <c r="G788" s="120" t="str">
        <f t="shared" si="84"/>
        <v/>
      </c>
      <c r="H788" s="16"/>
      <c r="I788" s="447" t="str">
        <f t="shared" si="85"/>
        <v/>
      </c>
      <c r="J788" s="16"/>
      <c r="K788" s="351" t="str">
        <f t="shared" si="86"/>
        <v/>
      </c>
      <c r="L788" s="350" t="str">
        <f t="shared" si="87"/>
        <v/>
      </c>
    </row>
    <row r="789" spans="1:12" hidden="1">
      <c r="A789" s="150"/>
      <c r="B789" s="16"/>
      <c r="C789" s="16"/>
      <c r="D789" s="448" cm="1">
        <f t="array" ref="D789">LOOKUP(1,1/(E789=DSSP!$E$2:$E$823),DSSP!$A$2:$A$823)</f>
        <v>0</v>
      </c>
      <c r="E789" s="115"/>
      <c r="F789" s="430" t="str">
        <f>IFERROR(VLOOKUP(E789,DSSP!$E$2:$F$761,2,0),"")</f>
        <v/>
      </c>
      <c r="G789" s="120" t="str">
        <f t="shared" si="84"/>
        <v/>
      </c>
      <c r="H789" s="16"/>
      <c r="I789" s="447" t="str">
        <f t="shared" si="85"/>
        <v/>
      </c>
      <c r="J789" s="16"/>
      <c r="K789" s="351" t="str">
        <f t="shared" si="86"/>
        <v/>
      </c>
      <c r="L789" s="350" t="str">
        <f t="shared" si="87"/>
        <v/>
      </c>
    </row>
    <row r="790" spans="1:12" hidden="1">
      <c r="A790" s="150"/>
      <c r="B790" s="16"/>
      <c r="C790" s="16"/>
      <c r="D790" s="448" cm="1">
        <f t="array" ref="D790">LOOKUP(1,1/(E790=DSSP!$E$2:$E$823),DSSP!$A$2:$A$823)</f>
        <v>0</v>
      </c>
      <c r="E790" s="115"/>
      <c r="F790" s="430" t="str">
        <f>IFERROR(VLOOKUP(E790,DSSP!$E$2:$F$761,2,0),"")</f>
        <v/>
      </c>
      <c r="G790" s="120" t="str">
        <f t="shared" si="84"/>
        <v/>
      </c>
      <c r="H790" s="16"/>
      <c r="I790" s="447" t="str">
        <f t="shared" si="85"/>
        <v/>
      </c>
      <c r="J790" s="16"/>
      <c r="K790" s="351" t="str">
        <f t="shared" si="86"/>
        <v/>
      </c>
      <c r="L790" s="350" t="str">
        <f t="shared" si="87"/>
        <v/>
      </c>
    </row>
    <row r="791" spans="1:12" hidden="1">
      <c r="A791" s="150"/>
      <c r="B791" s="16"/>
      <c r="C791" s="16"/>
      <c r="D791" s="448" cm="1">
        <f t="array" ref="D791">LOOKUP(1,1/(E791=DSSP!$E$2:$E$823),DSSP!$A$2:$A$823)</f>
        <v>0</v>
      </c>
      <c r="E791" s="115"/>
      <c r="F791" s="430" t="str">
        <f>IFERROR(VLOOKUP(E791,DSSP!$E$2:$F$761,2,0),"")</f>
        <v/>
      </c>
      <c r="G791" s="120" t="str">
        <f t="shared" si="84"/>
        <v/>
      </c>
      <c r="H791" s="16"/>
      <c r="I791" s="447" t="str">
        <f t="shared" si="85"/>
        <v/>
      </c>
      <c r="J791" s="16"/>
      <c r="K791" s="351" t="str">
        <f t="shared" si="86"/>
        <v/>
      </c>
      <c r="L791" s="350" t="str">
        <f t="shared" si="87"/>
        <v/>
      </c>
    </row>
    <row r="792" spans="1:12" hidden="1">
      <c r="A792" s="150"/>
      <c r="B792" s="16"/>
      <c r="C792" s="16"/>
      <c r="D792" s="448" cm="1">
        <f t="array" ref="D792">LOOKUP(1,1/(E792=DSSP!$E$2:$E$823),DSSP!$A$2:$A$823)</f>
        <v>0</v>
      </c>
      <c r="E792" s="115"/>
      <c r="F792" s="430" t="str">
        <f>IFERROR(VLOOKUP(E792,DSSP!$E$2:$F$761,2,0),"")</f>
        <v/>
      </c>
      <c r="G792" s="120" t="str">
        <f t="shared" si="84"/>
        <v/>
      </c>
      <c r="H792" s="16"/>
      <c r="I792" s="447" t="str">
        <f t="shared" si="85"/>
        <v/>
      </c>
      <c r="J792" s="16"/>
      <c r="K792" s="351" t="str">
        <f t="shared" si="86"/>
        <v/>
      </c>
      <c r="L792" s="350" t="str">
        <f t="shared" si="87"/>
        <v/>
      </c>
    </row>
    <row r="793" spans="1:12" hidden="1">
      <c r="A793" s="150"/>
      <c r="B793" s="16"/>
      <c r="C793" s="16"/>
      <c r="D793" s="448" cm="1">
        <f t="array" ref="D793">LOOKUP(1,1/(E793=DSSP!$E$2:$E$823),DSSP!$A$2:$A$823)</f>
        <v>0</v>
      </c>
      <c r="E793" s="115"/>
      <c r="F793" s="430" t="str">
        <f>IFERROR(VLOOKUP(E793,DSSP!$E$2:$F$761,2,0),"")</f>
        <v/>
      </c>
      <c r="G793" s="120" t="str">
        <f t="shared" si="84"/>
        <v/>
      </c>
      <c r="H793" s="16"/>
      <c r="I793" s="447" t="str">
        <f t="shared" si="85"/>
        <v/>
      </c>
      <c r="J793" s="16"/>
      <c r="K793" s="351" t="str">
        <f t="shared" si="86"/>
        <v/>
      </c>
      <c r="L793" s="350" t="str">
        <f t="shared" si="87"/>
        <v/>
      </c>
    </row>
    <row r="794" spans="1:12" hidden="1">
      <c r="A794" s="150"/>
      <c r="B794" s="16"/>
      <c r="C794" s="16"/>
      <c r="D794" s="448" cm="1">
        <f t="array" ref="D794">LOOKUP(1,1/(E794=DSSP!$E$2:$E$823),DSSP!$A$2:$A$823)</f>
        <v>0</v>
      </c>
      <c r="E794" s="115"/>
      <c r="F794" s="430" t="str">
        <f>IFERROR(VLOOKUP(E794,DSSP!$E$2:$F$761,2,0),"")</f>
        <v/>
      </c>
      <c r="G794" s="120" t="str">
        <f t="shared" si="84"/>
        <v/>
      </c>
      <c r="H794" s="16"/>
      <c r="I794" s="447" t="str">
        <f t="shared" si="85"/>
        <v/>
      </c>
      <c r="J794" s="16"/>
      <c r="K794" s="351" t="str">
        <f t="shared" si="86"/>
        <v/>
      </c>
      <c r="L794" s="350" t="str">
        <f t="shared" si="87"/>
        <v/>
      </c>
    </row>
    <row r="795" spans="1:12" hidden="1">
      <c r="A795" s="150"/>
      <c r="B795" s="16"/>
      <c r="C795" s="16"/>
      <c r="D795" s="448" cm="1">
        <f t="array" ref="D795">LOOKUP(1,1/(E795=DSSP!$E$2:$E$823),DSSP!$A$2:$A$823)</f>
        <v>0</v>
      </c>
      <c r="E795" s="115"/>
      <c r="F795" s="430" t="str">
        <f>IFERROR(VLOOKUP(E795,DSSP!$E$2:$F$761,2,0),"")</f>
        <v/>
      </c>
      <c r="G795" s="120" t="str">
        <f t="shared" si="84"/>
        <v/>
      </c>
      <c r="H795" s="16"/>
      <c r="I795" s="447" t="str">
        <f t="shared" si="85"/>
        <v/>
      </c>
      <c r="J795" s="16"/>
      <c r="K795" s="351" t="str">
        <f t="shared" si="86"/>
        <v/>
      </c>
      <c r="L795" s="350" t="str">
        <f t="shared" si="87"/>
        <v/>
      </c>
    </row>
    <row r="796" spans="1:12" hidden="1">
      <c r="A796" s="150"/>
      <c r="B796" s="16"/>
      <c r="C796" s="16"/>
      <c r="D796" s="448" cm="1">
        <f t="array" ref="D796">LOOKUP(1,1/(E796=DSSP!$E$2:$E$823),DSSP!$A$2:$A$823)</f>
        <v>0</v>
      </c>
      <c r="E796" s="115"/>
      <c r="F796" s="430" t="str">
        <f>IFERROR(VLOOKUP(E796,DSSP!$E$2:$F$761,2,0),"")</f>
        <v/>
      </c>
      <c r="G796" s="120" t="str">
        <f t="shared" si="84"/>
        <v/>
      </c>
      <c r="H796" s="16"/>
      <c r="I796" s="447" t="str">
        <f t="shared" si="85"/>
        <v/>
      </c>
      <c r="J796" s="16"/>
      <c r="K796" s="351" t="str">
        <f t="shared" si="86"/>
        <v/>
      </c>
      <c r="L796" s="350" t="str">
        <f t="shared" si="87"/>
        <v/>
      </c>
    </row>
    <row r="797" spans="1:12" hidden="1">
      <c r="A797" s="150"/>
      <c r="B797" s="16"/>
      <c r="C797" s="16"/>
      <c r="D797" s="448" cm="1">
        <f t="array" ref="D797">LOOKUP(1,1/(E797=DSSP!$E$2:$E$823),DSSP!$A$2:$A$823)</f>
        <v>0</v>
      </c>
      <c r="E797" s="115"/>
      <c r="F797" s="430" t="str">
        <f>IFERROR(VLOOKUP(E797,DSSP!$E$2:$F$761,2,0),"")</f>
        <v/>
      </c>
      <c r="G797" s="120" t="str">
        <f t="shared" si="84"/>
        <v/>
      </c>
      <c r="H797" s="16"/>
      <c r="I797" s="447" t="str">
        <f t="shared" si="85"/>
        <v/>
      </c>
      <c r="J797" s="16"/>
      <c r="K797" s="351" t="str">
        <f t="shared" si="86"/>
        <v/>
      </c>
      <c r="L797" s="350" t="str">
        <f t="shared" si="87"/>
        <v/>
      </c>
    </row>
    <row r="798" spans="1:12" hidden="1">
      <c r="A798" s="150"/>
      <c r="B798" s="16"/>
      <c r="C798" s="16"/>
      <c r="D798" s="448" cm="1">
        <f t="array" ref="D798">LOOKUP(1,1/(E798=DSSP!$E$2:$E$823),DSSP!$A$2:$A$823)</f>
        <v>0</v>
      </c>
      <c r="E798" s="115"/>
      <c r="F798" s="430" t="str">
        <f>IFERROR(VLOOKUP(E798,DSSP!$E$2:$F$761,2,0),"")</f>
        <v/>
      </c>
      <c r="G798" s="120" t="str">
        <f t="shared" si="84"/>
        <v/>
      </c>
      <c r="H798" s="16"/>
      <c r="I798" s="447" t="str">
        <f t="shared" si="85"/>
        <v/>
      </c>
      <c r="J798" s="16"/>
      <c r="K798" s="351" t="str">
        <f t="shared" si="86"/>
        <v/>
      </c>
      <c r="L798" s="350" t="str">
        <f t="shared" si="87"/>
        <v/>
      </c>
    </row>
    <row r="799" spans="1:12" hidden="1">
      <c r="A799" s="150"/>
      <c r="B799" s="16"/>
      <c r="C799" s="16"/>
      <c r="D799" s="448" cm="1">
        <f t="array" ref="D799">LOOKUP(1,1/(E799=DSSP!$E$2:$E$823),DSSP!$A$2:$A$823)</f>
        <v>0</v>
      </c>
      <c r="E799" s="115"/>
      <c r="F799" s="430" t="str">
        <f>IFERROR(VLOOKUP(E799,DSSP!$E$2:$F$761,2,0),"")</f>
        <v/>
      </c>
      <c r="G799" s="120" t="str">
        <f t="shared" si="84"/>
        <v/>
      </c>
      <c r="H799" s="16"/>
      <c r="I799" s="447" t="str">
        <f t="shared" si="85"/>
        <v/>
      </c>
      <c r="J799" s="16"/>
      <c r="K799" s="351" t="str">
        <f t="shared" si="86"/>
        <v/>
      </c>
      <c r="L799" s="350" t="str">
        <f t="shared" si="87"/>
        <v/>
      </c>
    </row>
    <row r="800" spans="1:12" hidden="1">
      <c r="A800" s="150"/>
      <c r="B800" s="16"/>
      <c r="C800" s="16"/>
      <c r="D800" s="448" cm="1">
        <f t="array" ref="D800">LOOKUP(1,1/(E800=DSSP!$E$2:$E$823),DSSP!$A$2:$A$823)</f>
        <v>0</v>
      </c>
      <c r="E800" s="115"/>
      <c r="F800" s="430" t="str">
        <f>IFERROR(VLOOKUP(E800,DSSP!$E$2:$F$761,2,0),"")</f>
        <v/>
      </c>
      <c r="G800" s="120" t="str">
        <f t="shared" si="84"/>
        <v/>
      </c>
      <c r="H800" s="16"/>
      <c r="I800" s="447" t="str">
        <f t="shared" si="85"/>
        <v/>
      </c>
      <c r="J800" s="16"/>
      <c r="K800" s="351" t="str">
        <f t="shared" si="86"/>
        <v/>
      </c>
      <c r="L800" s="350" t="str">
        <f t="shared" si="87"/>
        <v/>
      </c>
    </row>
    <row r="801" spans="1:12" hidden="1">
      <c r="A801" s="150"/>
      <c r="B801" s="16"/>
      <c r="C801" s="16"/>
      <c r="D801" s="448" cm="1">
        <f t="array" ref="D801">LOOKUP(1,1/(E801=DSSP!$E$2:$E$823),DSSP!$A$2:$A$823)</f>
        <v>0</v>
      </c>
      <c r="E801" s="115"/>
      <c r="F801" s="430" t="str">
        <f>IFERROR(VLOOKUP(E801,DSSP!$E$2:$F$761,2,0),"")</f>
        <v/>
      </c>
      <c r="G801" s="120" t="str">
        <f t="shared" si="84"/>
        <v/>
      </c>
      <c r="H801" s="16"/>
      <c r="I801" s="447" t="str">
        <f t="shared" si="85"/>
        <v/>
      </c>
      <c r="J801" s="16"/>
      <c r="K801" s="351" t="str">
        <f t="shared" si="86"/>
        <v/>
      </c>
      <c r="L801" s="350" t="str">
        <f t="shared" si="87"/>
        <v/>
      </c>
    </row>
    <row r="802" spans="1:12" hidden="1">
      <c r="A802" s="150"/>
      <c r="B802" s="16"/>
      <c r="C802" s="16"/>
      <c r="D802" s="448" cm="1">
        <f t="array" ref="D802">LOOKUP(1,1/(E802=DSSP!$E$2:$E$823),DSSP!$A$2:$A$823)</f>
        <v>0</v>
      </c>
      <c r="E802" s="115"/>
      <c r="F802" s="430" t="str">
        <f>IFERROR(VLOOKUP(E802,DSSP!$E$2:$F$761,2,0),"")</f>
        <v/>
      </c>
      <c r="G802" s="120" t="str">
        <f t="shared" si="84"/>
        <v/>
      </c>
      <c r="H802" s="16"/>
      <c r="I802" s="447" t="str">
        <f t="shared" si="85"/>
        <v/>
      </c>
      <c r="J802" s="16"/>
      <c r="K802" s="351" t="str">
        <f t="shared" si="86"/>
        <v/>
      </c>
      <c r="L802" s="350" t="str">
        <f t="shared" si="87"/>
        <v/>
      </c>
    </row>
    <row r="803" spans="1:12" hidden="1">
      <c r="A803" s="150"/>
      <c r="B803" s="16"/>
      <c r="C803" s="16"/>
      <c r="D803" s="448" cm="1">
        <f t="array" ref="D803">LOOKUP(1,1/(E803=DSSP!$E$2:$E$823),DSSP!$A$2:$A$823)</f>
        <v>0</v>
      </c>
      <c r="E803" s="115"/>
      <c r="F803" s="430" t="str">
        <f>IFERROR(VLOOKUP(E803,DSSP!$E$2:$F$761,2,0),"")</f>
        <v/>
      </c>
      <c r="G803" s="120" t="str">
        <f t="shared" si="84"/>
        <v/>
      </c>
      <c r="H803" s="16"/>
      <c r="I803" s="447" t="str">
        <f t="shared" si="85"/>
        <v/>
      </c>
      <c r="J803" s="16"/>
      <c r="K803" s="351" t="str">
        <f t="shared" si="86"/>
        <v/>
      </c>
      <c r="L803" s="350" t="str">
        <f t="shared" si="87"/>
        <v/>
      </c>
    </row>
    <row r="804" spans="1:12" hidden="1">
      <c r="A804" s="150"/>
      <c r="B804" s="16"/>
      <c r="C804" s="16"/>
      <c r="D804" s="448" cm="1">
        <f t="array" ref="D804">LOOKUP(1,1/(E804=DSSP!$E$2:$E$823),DSSP!$A$2:$A$823)</f>
        <v>0</v>
      </c>
      <c r="E804" s="115"/>
      <c r="F804" s="430" t="str">
        <f>IFERROR(VLOOKUP(E804,DSSP!$E$2:$F$761,2,0),"")</f>
        <v/>
      </c>
      <c r="G804" s="120" t="str">
        <f t="shared" si="84"/>
        <v/>
      </c>
      <c r="H804" s="16"/>
      <c r="I804" s="447" t="str">
        <f t="shared" si="85"/>
        <v/>
      </c>
      <c r="J804" s="16"/>
      <c r="K804" s="351" t="str">
        <f t="shared" si="86"/>
        <v/>
      </c>
      <c r="L804" s="350" t="str">
        <f t="shared" si="87"/>
        <v/>
      </c>
    </row>
    <row r="805" spans="1:12" hidden="1">
      <c r="A805" s="150"/>
      <c r="B805" s="16"/>
      <c r="C805" s="16"/>
      <c r="D805" s="448" cm="1">
        <f t="array" ref="D805">LOOKUP(1,1/(E805=DSSP!$E$2:$E$823),DSSP!$A$2:$A$823)</f>
        <v>0</v>
      </c>
      <c r="E805" s="115"/>
      <c r="F805" s="430" t="str">
        <f>IFERROR(VLOOKUP(E805,DSSP!$E$2:$F$761,2,0),"")</f>
        <v/>
      </c>
      <c r="G805" s="120" t="str">
        <f t="shared" si="84"/>
        <v/>
      </c>
      <c r="H805" s="16"/>
      <c r="I805" s="447" t="str">
        <f t="shared" si="85"/>
        <v/>
      </c>
      <c r="J805" s="16"/>
      <c r="K805" s="351" t="str">
        <f t="shared" si="86"/>
        <v/>
      </c>
      <c r="L805" s="350" t="str">
        <f t="shared" si="87"/>
        <v/>
      </c>
    </row>
    <row r="806" spans="1:12" hidden="1">
      <c r="A806" s="150"/>
      <c r="B806" s="16"/>
      <c r="C806" s="16"/>
      <c r="D806" s="448" cm="1">
        <f t="array" ref="D806">LOOKUP(1,1/(E806=DSSP!$E$2:$E$823),DSSP!$A$2:$A$823)</f>
        <v>0</v>
      </c>
      <c r="E806" s="115"/>
      <c r="F806" s="430" t="str">
        <f>IFERROR(VLOOKUP(E806,DSSP!$E$2:$F$761,2,0),"")</f>
        <v/>
      </c>
      <c r="G806" s="120" t="str">
        <f t="shared" si="84"/>
        <v/>
      </c>
      <c r="H806" s="16"/>
      <c r="I806" s="447" t="str">
        <f t="shared" si="85"/>
        <v/>
      </c>
      <c r="J806" s="16"/>
      <c r="K806" s="351" t="str">
        <f t="shared" si="86"/>
        <v/>
      </c>
      <c r="L806" s="350" t="str">
        <f t="shared" si="87"/>
        <v/>
      </c>
    </row>
    <row r="807" spans="1:12" hidden="1">
      <c r="A807" s="150"/>
      <c r="B807" s="16"/>
      <c r="C807" s="16"/>
      <c r="D807" s="448" cm="1">
        <f t="array" ref="D807">LOOKUP(1,1/(E807=DSSP!$E$2:$E$823),DSSP!$A$2:$A$823)</f>
        <v>0</v>
      </c>
      <c r="E807" s="115"/>
      <c r="F807" s="430" t="str">
        <f>IFERROR(VLOOKUP(E807,DSSP!$E$2:$F$761,2,0),"")</f>
        <v/>
      </c>
      <c r="G807" s="120" t="str">
        <f t="shared" si="84"/>
        <v/>
      </c>
      <c r="H807" s="16"/>
      <c r="I807" s="447" t="str">
        <f t="shared" si="85"/>
        <v/>
      </c>
      <c r="J807" s="16"/>
      <c r="K807" s="351" t="str">
        <f t="shared" si="86"/>
        <v/>
      </c>
      <c r="L807" s="350" t="str">
        <f t="shared" si="87"/>
        <v/>
      </c>
    </row>
    <row r="808" spans="1:12" hidden="1">
      <c r="A808" s="150"/>
      <c r="B808" s="16"/>
      <c r="C808" s="16"/>
      <c r="D808" s="448" cm="1">
        <f t="array" ref="D808">LOOKUP(1,1/(E808=DSSP!$E$2:$E$823),DSSP!$A$2:$A$823)</f>
        <v>0</v>
      </c>
      <c r="E808" s="115"/>
      <c r="F808" s="430" t="str">
        <f>IFERROR(VLOOKUP(E808,DSSP!$E$2:$F$761,2,0),"")</f>
        <v/>
      </c>
      <c r="G808" s="120" t="str">
        <f t="shared" si="84"/>
        <v/>
      </c>
      <c r="H808" s="16"/>
      <c r="I808" s="447" t="str">
        <f t="shared" si="85"/>
        <v/>
      </c>
      <c r="J808" s="16"/>
      <c r="K808" s="351" t="str">
        <f t="shared" si="86"/>
        <v/>
      </c>
      <c r="L808" s="350" t="str">
        <f t="shared" si="87"/>
        <v/>
      </c>
    </row>
    <row r="809" spans="1:12" hidden="1">
      <c r="A809" s="150"/>
      <c r="B809" s="16"/>
      <c r="C809" s="16"/>
      <c r="D809" s="448" cm="1">
        <f t="array" ref="D809">LOOKUP(1,1/(E809=DSSP!$E$2:$E$823),DSSP!$A$2:$A$823)</f>
        <v>0</v>
      </c>
      <c r="E809" s="115"/>
      <c r="F809" s="430" t="str">
        <f>IFERROR(VLOOKUP(E809,DSSP!$E$2:$F$761,2,0),"")</f>
        <v/>
      </c>
      <c r="G809" s="120" t="str">
        <f t="shared" si="84"/>
        <v/>
      </c>
      <c r="H809" s="16"/>
      <c r="I809" s="447" t="str">
        <f t="shared" si="85"/>
        <v/>
      </c>
      <c r="J809" s="16"/>
      <c r="K809" s="351" t="str">
        <f t="shared" si="86"/>
        <v/>
      </c>
      <c r="L809" s="350" t="str">
        <f t="shared" si="87"/>
        <v/>
      </c>
    </row>
    <row r="810" spans="1:12" hidden="1">
      <c r="A810" s="150"/>
      <c r="B810" s="16"/>
      <c r="C810" s="16"/>
      <c r="D810" s="448" cm="1">
        <f t="array" ref="D810">LOOKUP(1,1/(E810=DSSP!$E$2:$E$823),DSSP!$A$2:$A$823)</f>
        <v>0</v>
      </c>
      <c r="E810" s="115"/>
      <c r="F810" s="430" t="str">
        <f>IFERROR(VLOOKUP(E810,DSSP!$E$2:$F$761,2,0),"")</f>
        <v/>
      </c>
      <c r="G810" s="120" t="str">
        <f t="shared" si="84"/>
        <v/>
      </c>
      <c r="H810" s="16"/>
      <c r="I810" s="447" t="str">
        <f t="shared" si="85"/>
        <v/>
      </c>
      <c r="J810" s="16"/>
      <c r="K810" s="351" t="str">
        <f t="shared" si="86"/>
        <v/>
      </c>
      <c r="L810" s="350" t="str">
        <f t="shared" si="87"/>
        <v/>
      </c>
    </row>
    <row r="811" spans="1:12" hidden="1">
      <c r="A811" s="150"/>
      <c r="B811" s="16"/>
      <c r="C811" s="16"/>
      <c r="D811" s="448" cm="1">
        <f t="array" ref="D811">LOOKUP(1,1/(E811=DSSP!$E$2:$E$823),DSSP!$A$2:$A$823)</f>
        <v>0</v>
      </c>
      <c r="E811" s="115"/>
      <c r="F811" s="430" t="str">
        <f>IFERROR(VLOOKUP(E811,DSSP!$E$2:$F$761,2,0),"")</f>
        <v/>
      </c>
      <c r="G811" s="120" t="str">
        <f t="shared" si="84"/>
        <v/>
      </c>
      <c r="H811" s="16"/>
      <c r="I811" s="447" t="str">
        <f t="shared" si="85"/>
        <v/>
      </c>
      <c r="J811" s="16"/>
      <c r="K811" s="351" t="str">
        <f t="shared" si="86"/>
        <v/>
      </c>
      <c r="L811" s="350" t="str">
        <f t="shared" si="87"/>
        <v/>
      </c>
    </row>
    <row r="812" spans="1:12" hidden="1">
      <c r="A812" s="150"/>
      <c r="B812" s="16"/>
      <c r="C812" s="16"/>
      <c r="D812" s="448" cm="1">
        <f t="array" ref="D812">LOOKUP(1,1/(E812=DSSP!$E$2:$E$823),DSSP!$A$2:$A$823)</f>
        <v>0</v>
      </c>
      <c r="E812" s="115"/>
      <c r="F812" s="430" t="str">
        <f>IFERROR(VLOOKUP(E812,DSSP!$E$2:$F$761,2,0),"")</f>
        <v/>
      </c>
      <c r="G812" s="120" t="str">
        <f t="shared" si="84"/>
        <v/>
      </c>
      <c r="H812" s="16"/>
      <c r="I812" s="447" t="str">
        <f t="shared" si="85"/>
        <v/>
      </c>
      <c r="J812" s="16"/>
      <c r="K812" s="351" t="str">
        <f t="shared" si="86"/>
        <v/>
      </c>
      <c r="L812" s="350" t="str">
        <f t="shared" si="87"/>
        <v/>
      </c>
    </row>
    <row r="813" spans="1:12" hidden="1">
      <c r="A813" s="150"/>
      <c r="B813" s="16"/>
      <c r="C813" s="16"/>
      <c r="D813" s="448" cm="1">
        <f t="array" ref="D813">LOOKUP(1,1/(E813=DSSP!$E$2:$E$823),DSSP!$A$2:$A$823)</f>
        <v>0</v>
      </c>
      <c r="E813" s="115"/>
      <c r="F813" s="430" t="str">
        <f>IFERROR(VLOOKUP(E813,DSSP!$E$2:$F$761,2,0),"")</f>
        <v/>
      </c>
      <c r="G813" s="120" t="str">
        <f t="shared" si="84"/>
        <v/>
      </c>
      <c r="H813" s="16"/>
      <c r="I813" s="447" t="str">
        <f t="shared" si="85"/>
        <v/>
      </c>
      <c r="J813" s="16"/>
      <c r="K813" s="351" t="str">
        <f t="shared" si="86"/>
        <v/>
      </c>
      <c r="L813" s="350" t="str">
        <f t="shared" si="87"/>
        <v/>
      </c>
    </row>
    <row r="814" spans="1:12" hidden="1">
      <c r="A814" s="150"/>
      <c r="B814" s="16"/>
      <c r="C814" s="16"/>
      <c r="D814" s="448" cm="1">
        <f t="array" ref="D814">LOOKUP(1,1/(E814=DSSP!$E$2:$E$823),DSSP!$A$2:$A$823)</f>
        <v>0</v>
      </c>
      <c r="E814" s="115"/>
      <c r="F814" s="430" t="str">
        <f>IFERROR(VLOOKUP(E814,DSSP!$E$2:$F$761,2,0),"")</f>
        <v/>
      </c>
      <c r="G814" s="120" t="str">
        <f t="shared" si="84"/>
        <v/>
      </c>
      <c r="H814" s="16"/>
      <c r="I814" s="447" t="str">
        <f t="shared" si="85"/>
        <v/>
      </c>
      <c r="J814" s="16"/>
      <c r="K814" s="351" t="str">
        <f t="shared" si="86"/>
        <v/>
      </c>
      <c r="L814" s="350" t="str">
        <f t="shared" si="87"/>
        <v/>
      </c>
    </row>
    <row r="815" spans="1:12" hidden="1">
      <c r="A815" s="150"/>
      <c r="B815" s="16"/>
      <c r="C815" s="16"/>
      <c r="D815" s="448" cm="1">
        <f t="array" ref="D815">LOOKUP(1,1/(E815=DSSP!$E$2:$E$823),DSSP!$A$2:$A$823)</f>
        <v>0</v>
      </c>
      <c r="E815" s="115"/>
      <c r="F815" s="430" t="str">
        <f>IFERROR(VLOOKUP(E815,DSSP!$E$2:$F$761,2,0),"")</f>
        <v/>
      </c>
      <c r="G815" s="120" t="str">
        <f t="shared" si="84"/>
        <v/>
      </c>
      <c r="H815" s="16"/>
      <c r="I815" s="447" t="str">
        <f t="shared" si="85"/>
        <v/>
      </c>
      <c r="J815" s="16"/>
      <c r="K815" s="351" t="str">
        <f t="shared" si="86"/>
        <v/>
      </c>
      <c r="L815" s="350" t="str">
        <f t="shared" si="87"/>
        <v/>
      </c>
    </row>
    <row r="816" spans="1:12" hidden="1">
      <c r="A816" s="150"/>
      <c r="B816" s="16"/>
      <c r="C816" s="16"/>
      <c r="D816" s="448" cm="1">
        <f t="array" ref="D816">LOOKUP(1,1/(E816=DSSP!$E$2:$E$823),DSSP!$A$2:$A$823)</f>
        <v>0</v>
      </c>
      <c r="E816" s="115"/>
      <c r="F816" s="430" t="str">
        <f>IFERROR(VLOOKUP(E816,DSSP!$E$2:$F$761,2,0),"")</f>
        <v/>
      </c>
      <c r="G816" s="120" t="str">
        <f t="shared" si="84"/>
        <v/>
      </c>
      <c r="H816" s="16"/>
      <c r="I816" s="447" t="str">
        <f t="shared" si="85"/>
        <v/>
      </c>
      <c r="J816" s="16"/>
      <c r="K816" s="351" t="str">
        <f t="shared" si="86"/>
        <v/>
      </c>
      <c r="L816" s="350" t="str">
        <f t="shared" si="87"/>
        <v/>
      </c>
    </row>
    <row r="817" spans="1:12" hidden="1">
      <c r="A817" s="150"/>
      <c r="B817" s="16"/>
      <c r="C817" s="16"/>
      <c r="D817" s="448" cm="1">
        <f t="array" ref="D817">LOOKUP(1,1/(E817=DSSP!$E$2:$E$823),DSSP!$A$2:$A$823)</f>
        <v>0</v>
      </c>
      <c r="E817" s="115"/>
      <c r="F817" s="430" t="str">
        <f>IFERROR(VLOOKUP(E817,DSSP!$E$2:$F$761,2,0),"")</f>
        <v/>
      </c>
      <c r="G817" s="120" t="str">
        <f t="shared" si="84"/>
        <v/>
      </c>
      <c r="H817" s="16"/>
      <c r="I817" s="447" t="str">
        <f t="shared" si="85"/>
        <v/>
      </c>
      <c r="J817" s="16"/>
      <c r="K817" s="351" t="str">
        <f t="shared" si="86"/>
        <v/>
      </c>
      <c r="L817" s="350" t="str">
        <f t="shared" si="87"/>
        <v/>
      </c>
    </row>
    <row r="818" spans="1:12" hidden="1">
      <c r="A818" s="150"/>
      <c r="B818" s="16"/>
      <c r="C818" s="16"/>
      <c r="D818" s="448" cm="1">
        <f t="array" ref="D818">LOOKUP(1,1/(E818=DSSP!$E$2:$E$823),DSSP!$A$2:$A$823)</f>
        <v>0</v>
      </c>
      <c r="E818" s="115"/>
      <c r="F818" s="430" t="str">
        <f>IFERROR(VLOOKUP(E818,DSSP!$E$2:$F$761,2,0),"")</f>
        <v/>
      </c>
      <c r="G818" s="120" t="str">
        <f t="shared" si="84"/>
        <v/>
      </c>
      <c r="H818" s="16"/>
      <c r="I818" s="447" t="str">
        <f t="shared" si="85"/>
        <v/>
      </c>
      <c r="J818" s="16"/>
      <c r="K818" s="351" t="str">
        <f t="shared" si="86"/>
        <v/>
      </c>
      <c r="L818" s="350" t="str">
        <f t="shared" si="87"/>
        <v/>
      </c>
    </row>
    <row r="819" spans="1:12" hidden="1">
      <c r="A819" s="150"/>
      <c r="B819" s="16"/>
      <c r="C819" s="16"/>
      <c r="D819" s="448" cm="1">
        <f t="array" ref="D819">LOOKUP(1,1/(E819=DSSP!$E$2:$E$823),DSSP!$A$2:$A$823)</f>
        <v>0</v>
      </c>
      <c r="E819" s="115"/>
      <c r="F819" s="430" t="str">
        <f>IFERROR(VLOOKUP(E819,DSSP!$E$2:$F$761,2,0),"")</f>
        <v/>
      </c>
      <c r="G819" s="120" t="str">
        <f t="shared" si="84"/>
        <v/>
      </c>
      <c r="H819" s="16"/>
      <c r="I819" s="447" t="str">
        <f t="shared" si="85"/>
        <v/>
      </c>
      <c r="J819" s="16"/>
      <c r="K819" s="351" t="str">
        <f t="shared" si="86"/>
        <v/>
      </c>
      <c r="L819" s="350" t="str">
        <f t="shared" si="87"/>
        <v/>
      </c>
    </row>
    <row r="820" spans="1:12" hidden="1">
      <c r="A820" s="150"/>
      <c r="B820" s="16"/>
      <c r="C820" s="16"/>
      <c r="D820" s="448" cm="1">
        <f t="array" ref="D820">LOOKUP(1,1/(E820=DSSP!$E$2:$E$823),DSSP!$A$2:$A$823)</f>
        <v>0</v>
      </c>
      <c r="E820" s="115"/>
      <c r="F820" s="430" t="str">
        <f>IFERROR(VLOOKUP(E820,DSSP!$E$2:$F$761,2,0),"")</f>
        <v/>
      </c>
      <c r="G820" s="120" t="str">
        <f t="shared" ref="G820:G883" si="88">RIGHT(E820,6)</f>
        <v/>
      </c>
      <c r="H820" s="16"/>
      <c r="I820" s="447" t="str">
        <f t="shared" ref="I820:I883" si="89">IFERROR(IF(RIGHT(G820,4)="1 kg",(H820/1),H820*1000/LEFT(G820,3)),"")</f>
        <v/>
      </c>
      <c r="J820" s="16"/>
      <c r="K820" s="351" t="str">
        <f t="shared" ref="K820:K883" si="90">IFERROR((I820*LEFT(G820,3))/1000,"")</f>
        <v/>
      </c>
      <c r="L820" s="350" t="str">
        <f t="shared" ref="L820:L883" si="91">IFERROR(IF(RIGHT(G820,4)="1 kg",(H820/1),H820*1000/LEFT(G820,3)),"")</f>
        <v/>
      </c>
    </row>
    <row r="821" spans="1:12" hidden="1">
      <c r="A821" s="150"/>
      <c r="B821" s="16"/>
      <c r="C821" s="16"/>
      <c r="D821" s="448" cm="1">
        <f t="array" ref="D821">LOOKUP(1,1/(E821=DSSP!$E$2:$E$823),DSSP!$A$2:$A$823)</f>
        <v>0</v>
      </c>
      <c r="E821" s="115"/>
      <c r="F821" s="430" t="str">
        <f>IFERROR(VLOOKUP(E821,DSSP!$E$2:$F$761,2,0),"")</f>
        <v/>
      </c>
      <c r="G821" s="120" t="str">
        <f t="shared" si="88"/>
        <v/>
      </c>
      <c r="H821" s="16"/>
      <c r="I821" s="447" t="str">
        <f t="shared" si="89"/>
        <v/>
      </c>
      <c r="J821" s="16"/>
      <c r="K821" s="351" t="str">
        <f t="shared" si="90"/>
        <v/>
      </c>
      <c r="L821" s="350" t="str">
        <f t="shared" si="91"/>
        <v/>
      </c>
    </row>
    <row r="822" spans="1:12" hidden="1">
      <c r="A822" s="150"/>
      <c r="B822" s="16"/>
      <c r="C822" s="16"/>
      <c r="D822" s="448" cm="1">
        <f t="array" ref="D822">LOOKUP(1,1/(E822=DSSP!$E$2:$E$823),DSSP!$A$2:$A$823)</f>
        <v>0</v>
      </c>
      <c r="E822" s="115"/>
      <c r="F822" s="430" t="str">
        <f>IFERROR(VLOOKUP(E822,DSSP!$E$2:$F$761,2,0),"")</f>
        <v/>
      </c>
      <c r="G822" s="120" t="str">
        <f t="shared" si="88"/>
        <v/>
      </c>
      <c r="H822" s="16"/>
      <c r="I822" s="447" t="str">
        <f t="shared" si="89"/>
        <v/>
      </c>
      <c r="J822" s="16"/>
      <c r="K822" s="351" t="str">
        <f t="shared" si="90"/>
        <v/>
      </c>
      <c r="L822" s="350" t="str">
        <f t="shared" si="91"/>
        <v/>
      </c>
    </row>
    <row r="823" spans="1:12" hidden="1">
      <c r="A823" s="150"/>
      <c r="B823" s="16"/>
      <c r="C823" s="16"/>
      <c r="D823" s="448" cm="1">
        <f t="array" ref="D823">LOOKUP(1,1/(E823=DSSP!$E$2:$E$823),DSSP!$A$2:$A$823)</f>
        <v>0</v>
      </c>
      <c r="E823" s="115"/>
      <c r="F823" s="430" t="str">
        <f>IFERROR(VLOOKUP(E823,DSSP!$E$2:$F$761,2,0),"")</f>
        <v/>
      </c>
      <c r="G823" s="120" t="str">
        <f t="shared" si="88"/>
        <v/>
      </c>
      <c r="H823" s="16"/>
      <c r="I823" s="447" t="str">
        <f t="shared" si="89"/>
        <v/>
      </c>
      <c r="J823" s="16"/>
      <c r="K823" s="351" t="str">
        <f t="shared" si="90"/>
        <v/>
      </c>
      <c r="L823" s="350" t="str">
        <f t="shared" si="91"/>
        <v/>
      </c>
    </row>
    <row r="824" spans="1:12" hidden="1">
      <c r="A824" s="150"/>
      <c r="B824" s="16"/>
      <c r="C824" s="16"/>
      <c r="D824" s="448" cm="1">
        <f t="array" ref="D824">LOOKUP(1,1/(E824=DSSP!$E$2:$E$823),DSSP!$A$2:$A$823)</f>
        <v>0</v>
      </c>
      <c r="E824" s="115"/>
      <c r="F824" s="430" t="str">
        <f>IFERROR(VLOOKUP(E824,DSSP!$E$2:$F$761,2,0),"")</f>
        <v/>
      </c>
      <c r="G824" s="120" t="str">
        <f t="shared" si="88"/>
        <v/>
      </c>
      <c r="H824" s="16"/>
      <c r="I824" s="447" t="str">
        <f t="shared" si="89"/>
        <v/>
      </c>
      <c r="J824" s="16"/>
      <c r="K824" s="351" t="str">
        <f t="shared" si="90"/>
        <v/>
      </c>
      <c r="L824" s="350" t="str">
        <f t="shared" si="91"/>
        <v/>
      </c>
    </row>
    <row r="825" spans="1:12" hidden="1">
      <c r="A825" s="150"/>
      <c r="B825" s="16"/>
      <c r="C825" s="16"/>
      <c r="D825" s="448" cm="1">
        <f t="array" ref="D825">LOOKUP(1,1/(E825=DSSP!$E$2:$E$823),DSSP!$A$2:$A$823)</f>
        <v>0</v>
      </c>
      <c r="E825" s="115"/>
      <c r="F825" s="430" t="str">
        <f>IFERROR(VLOOKUP(E825,DSSP!$E$2:$F$761,2,0),"")</f>
        <v/>
      </c>
      <c r="G825" s="120" t="str">
        <f t="shared" si="88"/>
        <v/>
      </c>
      <c r="H825" s="16"/>
      <c r="I825" s="447" t="str">
        <f t="shared" si="89"/>
        <v/>
      </c>
      <c r="J825" s="16"/>
      <c r="K825" s="351" t="str">
        <f t="shared" si="90"/>
        <v/>
      </c>
      <c r="L825" s="350" t="str">
        <f t="shared" si="91"/>
        <v/>
      </c>
    </row>
    <row r="826" spans="1:12" hidden="1">
      <c r="A826" s="150"/>
      <c r="B826" s="16"/>
      <c r="C826" s="16"/>
      <c r="D826" s="448" cm="1">
        <f t="array" ref="D826">LOOKUP(1,1/(E826=DSSP!$E$2:$E$823),DSSP!$A$2:$A$823)</f>
        <v>0</v>
      </c>
      <c r="E826" s="115"/>
      <c r="F826" s="430" t="str">
        <f>IFERROR(VLOOKUP(E826,DSSP!$E$2:$F$761,2,0),"")</f>
        <v/>
      </c>
      <c r="G826" s="120" t="str">
        <f t="shared" si="88"/>
        <v/>
      </c>
      <c r="H826" s="16"/>
      <c r="I826" s="447" t="str">
        <f t="shared" si="89"/>
        <v/>
      </c>
      <c r="J826" s="16"/>
      <c r="K826" s="351" t="str">
        <f t="shared" si="90"/>
        <v/>
      </c>
      <c r="L826" s="350" t="str">
        <f t="shared" si="91"/>
        <v/>
      </c>
    </row>
    <row r="827" spans="1:12" hidden="1">
      <c r="A827" s="150"/>
      <c r="B827" s="16"/>
      <c r="C827" s="16"/>
      <c r="D827" s="448" cm="1">
        <f t="array" ref="D827">LOOKUP(1,1/(E827=DSSP!$E$2:$E$823),DSSP!$A$2:$A$823)</f>
        <v>0</v>
      </c>
      <c r="E827" s="115"/>
      <c r="F827" s="430" t="str">
        <f>IFERROR(VLOOKUP(E827,DSSP!$E$2:$F$761,2,0),"")</f>
        <v/>
      </c>
      <c r="G827" s="120" t="str">
        <f t="shared" si="88"/>
        <v/>
      </c>
      <c r="H827" s="16"/>
      <c r="I827" s="447" t="str">
        <f t="shared" si="89"/>
        <v/>
      </c>
      <c r="J827" s="16"/>
      <c r="K827" s="351" t="str">
        <f t="shared" si="90"/>
        <v/>
      </c>
      <c r="L827" s="350" t="str">
        <f t="shared" si="91"/>
        <v/>
      </c>
    </row>
    <row r="828" spans="1:12" hidden="1">
      <c r="A828" s="150"/>
      <c r="B828" s="16"/>
      <c r="C828" s="16"/>
      <c r="D828" s="448" cm="1">
        <f t="array" ref="D828">LOOKUP(1,1/(E828=DSSP!$E$2:$E$823),DSSP!$A$2:$A$823)</f>
        <v>0</v>
      </c>
      <c r="E828" s="115"/>
      <c r="F828" s="430" t="str">
        <f>IFERROR(VLOOKUP(E828,DSSP!$E$2:$F$761,2,0),"")</f>
        <v/>
      </c>
      <c r="G828" s="120" t="str">
        <f t="shared" si="88"/>
        <v/>
      </c>
      <c r="H828" s="16"/>
      <c r="I828" s="447" t="str">
        <f t="shared" si="89"/>
        <v/>
      </c>
      <c r="J828" s="16"/>
      <c r="K828" s="351" t="str">
        <f t="shared" si="90"/>
        <v/>
      </c>
      <c r="L828" s="350" t="str">
        <f t="shared" si="91"/>
        <v/>
      </c>
    </row>
    <row r="829" spans="1:12" hidden="1">
      <c r="A829" s="150"/>
      <c r="B829" s="16"/>
      <c r="C829" s="16"/>
      <c r="D829" s="448" cm="1">
        <f t="array" ref="D829">LOOKUP(1,1/(E829=DSSP!$E$2:$E$823),DSSP!$A$2:$A$823)</f>
        <v>0</v>
      </c>
      <c r="E829" s="115"/>
      <c r="F829" s="430" t="str">
        <f>IFERROR(VLOOKUP(E829,DSSP!$E$2:$F$761,2,0),"")</f>
        <v/>
      </c>
      <c r="G829" s="120" t="str">
        <f t="shared" si="88"/>
        <v/>
      </c>
      <c r="H829" s="16"/>
      <c r="I829" s="447" t="str">
        <f t="shared" si="89"/>
        <v/>
      </c>
      <c r="J829" s="16"/>
      <c r="K829" s="351" t="str">
        <f t="shared" si="90"/>
        <v/>
      </c>
      <c r="L829" s="350" t="str">
        <f t="shared" si="91"/>
        <v/>
      </c>
    </row>
    <row r="830" spans="1:12" hidden="1">
      <c r="A830" s="150"/>
      <c r="B830" s="16"/>
      <c r="C830" s="16"/>
      <c r="D830" s="448" cm="1">
        <f t="array" ref="D830">LOOKUP(1,1/(E830=DSSP!$E$2:$E$823),DSSP!$A$2:$A$823)</f>
        <v>0</v>
      </c>
      <c r="E830" s="115"/>
      <c r="F830" s="430" t="str">
        <f>IFERROR(VLOOKUP(E830,DSSP!$E$2:$F$761,2,0),"")</f>
        <v/>
      </c>
      <c r="G830" s="120" t="str">
        <f t="shared" si="88"/>
        <v/>
      </c>
      <c r="H830" s="16"/>
      <c r="I830" s="447" t="str">
        <f t="shared" si="89"/>
        <v/>
      </c>
      <c r="J830" s="16"/>
      <c r="K830" s="351" t="str">
        <f t="shared" si="90"/>
        <v/>
      </c>
      <c r="L830" s="350" t="str">
        <f t="shared" si="91"/>
        <v/>
      </c>
    </row>
    <row r="831" spans="1:12" hidden="1">
      <c r="A831" s="150"/>
      <c r="B831" s="16"/>
      <c r="C831" s="16"/>
      <c r="D831" s="448" cm="1">
        <f t="array" ref="D831">LOOKUP(1,1/(E831=DSSP!$E$2:$E$823),DSSP!$A$2:$A$823)</f>
        <v>0</v>
      </c>
      <c r="E831" s="115"/>
      <c r="F831" s="430" t="str">
        <f>IFERROR(VLOOKUP(E831,DSSP!$E$2:$F$761,2,0),"")</f>
        <v/>
      </c>
      <c r="G831" s="120" t="str">
        <f t="shared" si="88"/>
        <v/>
      </c>
      <c r="H831" s="16"/>
      <c r="I831" s="447" t="str">
        <f t="shared" si="89"/>
        <v/>
      </c>
      <c r="J831" s="16"/>
      <c r="K831" s="351" t="str">
        <f t="shared" si="90"/>
        <v/>
      </c>
      <c r="L831" s="350" t="str">
        <f t="shared" si="91"/>
        <v/>
      </c>
    </row>
    <row r="832" spans="1:12" hidden="1">
      <c r="A832" s="150"/>
      <c r="B832" s="16"/>
      <c r="C832" s="16"/>
      <c r="D832" s="448" cm="1">
        <f t="array" ref="D832">LOOKUP(1,1/(E832=DSSP!$E$2:$E$823),DSSP!$A$2:$A$823)</f>
        <v>0</v>
      </c>
      <c r="E832" s="115"/>
      <c r="F832" s="430" t="str">
        <f>IFERROR(VLOOKUP(E832,DSSP!$E$2:$F$761,2,0),"")</f>
        <v/>
      </c>
      <c r="G832" s="120" t="str">
        <f t="shared" si="88"/>
        <v/>
      </c>
      <c r="H832" s="16"/>
      <c r="I832" s="447" t="str">
        <f t="shared" si="89"/>
        <v/>
      </c>
      <c r="J832" s="16"/>
      <c r="K832" s="351" t="str">
        <f t="shared" si="90"/>
        <v/>
      </c>
      <c r="L832" s="350" t="str">
        <f t="shared" si="91"/>
        <v/>
      </c>
    </row>
    <row r="833" spans="1:12" hidden="1">
      <c r="A833" s="150"/>
      <c r="B833" s="16"/>
      <c r="C833" s="16"/>
      <c r="D833" s="448" cm="1">
        <f t="array" ref="D833">LOOKUP(1,1/(E833=DSSP!$E$2:$E$823),DSSP!$A$2:$A$823)</f>
        <v>0</v>
      </c>
      <c r="E833" s="115"/>
      <c r="F833" s="430" t="str">
        <f>IFERROR(VLOOKUP(E833,DSSP!$E$2:$F$761,2,0),"")</f>
        <v/>
      </c>
      <c r="G833" s="120" t="str">
        <f t="shared" si="88"/>
        <v/>
      </c>
      <c r="H833" s="16"/>
      <c r="I833" s="447" t="str">
        <f t="shared" si="89"/>
        <v/>
      </c>
      <c r="J833" s="16"/>
      <c r="K833" s="351" t="str">
        <f t="shared" si="90"/>
        <v/>
      </c>
      <c r="L833" s="350" t="str">
        <f t="shared" si="91"/>
        <v/>
      </c>
    </row>
    <row r="834" spans="1:12" hidden="1">
      <c r="A834" s="150"/>
      <c r="B834" s="16"/>
      <c r="C834" s="16"/>
      <c r="D834" s="448" cm="1">
        <f t="array" ref="D834">LOOKUP(1,1/(E834=DSSP!$E$2:$E$823),DSSP!$A$2:$A$823)</f>
        <v>0</v>
      </c>
      <c r="E834" s="115"/>
      <c r="F834" s="430" t="str">
        <f>IFERROR(VLOOKUP(E834,DSSP!$E$2:$F$761,2,0),"")</f>
        <v/>
      </c>
      <c r="G834" s="120" t="str">
        <f t="shared" si="88"/>
        <v/>
      </c>
      <c r="H834" s="16"/>
      <c r="I834" s="447" t="str">
        <f t="shared" si="89"/>
        <v/>
      </c>
      <c r="J834" s="16"/>
      <c r="K834" s="351" t="str">
        <f t="shared" si="90"/>
        <v/>
      </c>
      <c r="L834" s="350" t="str">
        <f t="shared" si="91"/>
        <v/>
      </c>
    </row>
    <row r="835" spans="1:12" hidden="1">
      <c r="A835" s="150"/>
      <c r="B835" s="16"/>
      <c r="C835" s="16"/>
      <c r="D835" s="448" cm="1">
        <f t="array" ref="D835">LOOKUP(1,1/(E835=DSSP!$E$2:$E$823),DSSP!$A$2:$A$823)</f>
        <v>0</v>
      </c>
      <c r="E835" s="115"/>
      <c r="F835" s="430" t="str">
        <f>IFERROR(VLOOKUP(E835,DSSP!$E$2:$F$761,2,0),"")</f>
        <v/>
      </c>
      <c r="G835" s="120" t="str">
        <f t="shared" si="88"/>
        <v/>
      </c>
      <c r="H835" s="16"/>
      <c r="I835" s="447" t="str">
        <f t="shared" si="89"/>
        <v/>
      </c>
      <c r="J835" s="16"/>
      <c r="K835" s="351" t="str">
        <f t="shared" si="90"/>
        <v/>
      </c>
      <c r="L835" s="350" t="str">
        <f t="shared" si="91"/>
        <v/>
      </c>
    </row>
    <row r="836" spans="1:12" hidden="1">
      <c r="A836" s="150"/>
      <c r="B836" s="16"/>
      <c r="C836" s="16"/>
      <c r="D836" s="448" cm="1">
        <f t="array" ref="D836">LOOKUP(1,1/(E836=DSSP!$E$2:$E$823),DSSP!$A$2:$A$823)</f>
        <v>0</v>
      </c>
      <c r="E836" s="115"/>
      <c r="F836" s="430" t="str">
        <f>IFERROR(VLOOKUP(E836,DSSP!$E$2:$F$761,2,0),"")</f>
        <v/>
      </c>
      <c r="G836" s="120" t="str">
        <f t="shared" si="88"/>
        <v/>
      </c>
      <c r="H836" s="16"/>
      <c r="I836" s="447" t="str">
        <f t="shared" si="89"/>
        <v/>
      </c>
      <c r="J836" s="16"/>
      <c r="K836" s="351" t="str">
        <f t="shared" si="90"/>
        <v/>
      </c>
      <c r="L836" s="350" t="str">
        <f t="shared" si="91"/>
        <v/>
      </c>
    </row>
    <row r="837" spans="1:12" hidden="1">
      <c r="A837" s="150"/>
      <c r="B837" s="16"/>
      <c r="C837" s="16"/>
      <c r="D837" s="448" cm="1">
        <f t="array" ref="D837">LOOKUP(1,1/(E837=DSSP!$E$2:$E$823),DSSP!$A$2:$A$823)</f>
        <v>0</v>
      </c>
      <c r="E837" s="115"/>
      <c r="F837" s="430" t="str">
        <f>IFERROR(VLOOKUP(E837,DSSP!$E$2:$F$761,2,0),"")</f>
        <v/>
      </c>
      <c r="G837" s="120" t="str">
        <f t="shared" si="88"/>
        <v/>
      </c>
      <c r="H837" s="16"/>
      <c r="I837" s="447" t="str">
        <f t="shared" si="89"/>
        <v/>
      </c>
      <c r="J837" s="16"/>
      <c r="K837" s="351" t="str">
        <f t="shared" si="90"/>
        <v/>
      </c>
      <c r="L837" s="350" t="str">
        <f t="shared" si="91"/>
        <v/>
      </c>
    </row>
    <row r="838" spans="1:12" hidden="1">
      <c r="A838" s="150"/>
      <c r="B838" s="16"/>
      <c r="C838" s="16"/>
      <c r="D838" s="448" cm="1">
        <f t="array" ref="D838">LOOKUP(1,1/(E838=DSSP!$E$2:$E$823),DSSP!$A$2:$A$823)</f>
        <v>0</v>
      </c>
      <c r="E838" s="115"/>
      <c r="F838" s="430" t="str">
        <f>IFERROR(VLOOKUP(E838,DSSP!$E$2:$F$761,2,0),"")</f>
        <v/>
      </c>
      <c r="G838" s="120" t="str">
        <f t="shared" si="88"/>
        <v/>
      </c>
      <c r="H838" s="16"/>
      <c r="I838" s="447" t="str">
        <f t="shared" si="89"/>
        <v/>
      </c>
      <c r="J838" s="16"/>
      <c r="K838" s="351" t="str">
        <f t="shared" si="90"/>
        <v/>
      </c>
      <c r="L838" s="350" t="str">
        <f t="shared" si="91"/>
        <v/>
      </c>
    </row>
    <row r="839" spans="1:12" hidden="1">
      <c r="A839" s="150"/>
      <c r="B839" s="16"/>
      <c r="C839" s="16"/>
      <c r="D839" s="448" cm="1">
        <f t="array" ref="D839">LOOKUP(1,1/(E839=DSSP!$E$2:$E$823),DSSP!$A$2:$A$823)</f>
        <v>0</v>
      </c>
      <c r="E839" s="115"/>
      <c r="F839" s="430" t="str">
        <f>IFERROR(VLOOKUP(E839,DSSP!$E$2:$F$761,2,0),"")</f>
        <v/>
      </c>
      <c r="G839" s="120" t="str">
        <f t="shared" si="88"/>
        <v/>
      </c>
      <c r="H839" s="16"/>
      <c r="I839" s="447" t="str">
        <f t="shared" si="89"/>
        <v/>
      </c>
      <c r="J839" s="16"/>
      <c r="K839" s="351" t="str">
        <f t="shared" si="90"/>
        <v/>
      </c>
      <c r="L839" s="350" t="str">
        <f t="shared" si="91"/>
        <v/>
      </c>
    </row>
    <row r="840" spans="1:12" hidden="1">
      <c r="A840" s="150"/>
      <c r="B840" s="16"/>
      <c r="C840" s="16"/>
      <c r="D840" s="448" cm="1">
        <f t="array" ref="D840">LOOKUP(1,1/(E840=DSSP!$E$2:$E$823),DSSP!$A$2:$A$823)</f>
        <v>0</v>
      </c>
      <c r="E840" s="115"/>
      <c r="F840" s="430" t="str">
        <f>IFERROR(VLOOKUP(E840,DSSP!$E$2:$F$761,2,0),"")</f>
        <v/>
      </c>
      <c r="G840" s="120" t="str">
        <f t="shared" si="88"/>
        <v/>
      </c>
      <c r="H840" s="16"/>
      <c r="I840" s="447" t="str">
        <f t="shared" si="89"/>
        <v/>
      </c>
      <c r="J840" s="16"/>
      <c r="K840" s="351" t="str">
        <f t="shared" si="90"/>
        <v/>
      </c>
      <c r="L840" s="350" t="str">
        <f t="shared" si="91"/>
        <v/>
      </c>
    </row>
    <row r="841" spans="1:12" hidden="1">
      <c r="A841" s="150"/>
      <c r="B841" s="16"/>
      <c r="C841" s="16"/>
      <c r="D841" s="448" cm="1">
        <f t="array" ref="D841">LOOKUP(1,1/(E841=DSSP!$E$2:$E$823),DSSP!$A$2:$A$823)</f>
        <v>0</v>
      </c>
      <c r="E841" s="115"/>
      <c r="F841" s="430" t="str">
        <f>IFERROR(VLOOKUP(E841,DSSP!$E$2:$F$761,2,0),"")</f>
        <v/>
      </c>
      <c r="G841" s="120" t="str">
        <f t="shared" si="88"/>
        <v/>
      </c>
      <c r="H841" s="16"/>
      <c r="I841" s="447" t="str">
        <f t="shared" si="89"/>
        <v/>
      </c>
      <c r="J841" s="16"/>
      <c r="K841" s="351" t="str">
        <f t="shared" si="90"/>
        <v/>
      </c>
      <c r="L841" s="350" t="str">
        <f t="shared" si="91"/>
        <v/>
      </c>
    </row>
    <row r="842" spans="1:12" hidden="1">
      <c r="A842" s="150"/>
      <c r="B842" s="16"/>
      <c r="C842" s="16"/>
      <c r="D842" s="448" cm="1">
        <f t="array" ref="D842">LOOKUP(1,1/(E842=DSSP!$E$2:$E$823),DSSP!$A$2:$A$823)</f>
        <v>0</v>
      </c>
      <c r="E842" s="115"/>
      <c r="F842" s="430" t="str">
        <f>IFERROR(VLOOKUP(E842,DSSP!$E$2:$F$761,2,0),"")</f>
        <v/>
      </c>
      <c r="G842" s="120" t="str">
        <f t="shared" si="88"/>
        <v/>
      </c>
      <c r="H842" s="16"/>
      <c r="I842" s="447" t="str">
        <f t="shared" si="89"/>
        <v/>
      </c>
      <c r="J842" s="16"/>
      <c r="K842" s="351" t="str">
        <f t="shared" si="90"/>
        <v/>
      </c>
      <c r="L842" s="350" t="str">
        <f t="shared" si="91"/>
        <v/>
      </c>
    </row>
    <row r="843" spans="1:12" hidden="1">
      <c r="A843" s="150"/>
      <c r="B843" s="16"/>
      <c r="C843" s="16"/>
      <c r="D843" s="448" cm="1">
        <f t="array" ref="D843">LOOKUP(1,1/(E843=DSSP!$E$2:$E$823),DSSP!$A$2:$A$823)</f>
        <v>0</v>
      </c>
      <c r="E843" s="115"/>
      <c r="F843" s="430" t="str">
        <f>IFERROR(VLOOKUP(E843,DSSP!$E$2:$F$761,2,0),"")</f>
        <v/>
      </c>
      <c r="G843" s="120" t="str">
        <f t="shared" si="88"/>
        <v/>
      </c>
      <c r="H843" s="16"/>
      <c r="I843" s="447" t="str">
        <f t="shared" si="89"/>
        <v/>
      </c>
      <c r="J843" s="16"/>
      <c r="K843" s="351" t="str">
        <f t="shared" si="90"/>
        <v/>
      </c>
      <c r="L843" s="350" t="str">
        <f t="shared" si="91"/>
        <v/>
      </c>
    </row>
    <row r="844" spans="1:12" hidden="1">
      <c r="A844" s="150"/>
      <c r="B844" s="16"/>
      <c r="C844" s="16"/>
      <c r="D844" s="448" cm="1">
        <f t="array" ref="D844">LOOKUP(1,1/(E844=DSSP!$E$2:$E$823),DSSP!$A$2:$A$823)</f>
        <v>0</v>
      </c>
      <c r="E844" s="115"/>
      <c r="F844" s="430" t="str">
        <f>IFERROR(VLOOKUP(E844,DSSP!$E$2:$F$761,2,0),"")</f>
        <v/>
      </c>
      <c r="G844" s="120" t="str">
        <f t="shared" si="88"/>
        <v/>
      </c>
      <c r="H844" s="16"/>
      <c r="I844" s="447" t="str">
        <f t="shared" si="89"/>
        <v/>
      </c>
      <c r="J844" s="16"/>
      <c r="K844" s="351" t="str">
        <f t="shared" si="90"/>
        <v/>
      </c>
      <c r="L844" s="350" t="str">
        <f t="shared" si="91"/>
        <v/>
      </c>
    </row>
    <row r="845" spans="1:12" hidden="1">
      <c r="A845" s="150"/>
      <c r="B845" s="16"/>
      <c r="C845" s="16"/>
      <c r="D845" s="448" cm="1">
        <f t="array" ref="D845">LOOKUP(1,1/(E845=DSSP!$E$2:$E$823),DSSP!$A$2:$A$823)</f>
        <v>0</v>
      </c>
      <c r="E845" s="115"/>
      <c r="F845" s="430" t="str">
        <f>IFERROR(VLOOKUP(E845,DSSP!$E$2:$F$761,2,0),"")</f>
        <v/>
      </c>
      <c r="G845" s="120" t="str">
        <f t="shared" si="88"/>
        <v/>
      </c>
      <c r="H845" s="16"/>
      <c r="I845" s="447" t="str">
        <f t="shared" si="89"/>
        <v/>
      </c>
      <c r="J845" s="16"/>
      <c r="K845" s="351" t="str">
        <f t="shared" si="90"/>
        <v/>
      </c>
      <c r="L845" s="350" t="str">
        <f t="shared" si="91"/>
        <v/>
      </c>
    </row>
    <row r="846" spans="1:12" hidden="1">
      <c r="A846" s="150"/>
      <c r="B846" s="16"/>
      <c r="C846" s="16"/>
      <c r="D846" s="448" cm="1">
        <f t="array" ref="D846">LOOKUP(1,1/(E846=DSSP!$E$2:$E$823),DSSP!$A$2:$A$823)</f>
        <v>0</v>
      </c>
      <c r="E846" s="115"/>
      <c r="F846" s="430" t="str">
        <f>IFERROR(VLOOKUP(E846,DSSP!$E$2:$F$761,2,0),"")</f>
        <v/>
      </c>
      <c r="G846" s="120" t="str">
        <f t="shared" si="88"/>
        <v/>
      </c>
      <c r="H846" s="16"/>
      <c r="I846" s="447" t="str">
        <f t="shared" si="89"/>
        <v/>
      </c>
      <c r="J846" s="16"/>
      <c r="K846" s="351" t="str">
        <f t="shared" si="90"/>
        <v/>
      </c>
      <c r="L846" s="350" t="str">
        <f t="shared" si="91"/>
        <v/>
      </c>
    </row>
    <row r="847" spans="1:12" hidden="1">
      <c r="A847" s="150"/>
      <c r="B847" s="16"/>
      <c r="C847" s="16"/>
      <c r="D847" s="448" cm="1">
        <f t="array" ref="D847">LOOKUP(1,1/(E847=DSSP!$E$2:$E$823),DSSP!$A$2:$A$823)</f>
        <v>0</v>
      </c>
      <c r="E847" s="115"/>
      <c r="F847" s="430" t="str">
        <f>IFERROR(VLOOKUP(E847,DSSP!$E$2:$F$761,2,0),"")</f>
        <v/>
      </c>
      <c r="G847" s="120" t="str">
        <f t="shared" si="88"/>
        <v/>
      </c>
      <c r="H847" s="16"/>
      <c r="I847" s="447" t="str">
        <f t="shared" si="89"/>
        <v/>
      </c>
      <c r="J847" s="16"/>
      <c r="K847" s="351" t="str">
        <f t="shared" si="90"/>
        <v/>
      </c>
      <c r="L847" s="350" t="str">
        <f t="shared" si="91"/>
        <v/>
      </c>
    </row>
    <row r="848" spans="1:12" hidden="1">
      <c r="A848" s="150"/>
      <c r="B848" s="16"/>
      <c r="C848" s="16"/>
      <c r="D848" s="448" cm="1">
        <f t="array" ref="D848">LOOKUP(1,1/(E848=DSSP!$E$2:$E$823),DSSP!$A$2:$A$823)</f>
        <v>0</v>
      </c>
      <c r="E848" s="115"/>
      <c r="F848" s="430" t="str">
        <f>IFERROR(VLOOKUP(E848,DSSP!$E$2:$F$761,2,0),"")</f>
        <v/>
      </c>
      <c r="G848" s="120" t="str">
        <f t="shared" si="88"/>
        <v/>
      </c>
      <c r="H848" s="16"/>
      <c r="I848" s="447" t="str">
        <f t="shared" si="89"/>
        <v/>
      </c>
      <c r="J848" s="16"/>
      <c r="K848" s="351" t="str">
        <f t="shared" si="90"/>
        <v/>
      </c>
      <c r="L848" s="350" t="str">
        <f t="shared" si="91"/>
        <v/>
      </c>
    </row>
    <row r="849" spans="1:12" hidden="1">
      <c r="A849" s="150"/>
      <c r="B849" s="16"/>
      <c r="C849" s="16"/>
      <c r="D849" s="448" cm="1">
        <f t="array" ref="D849">LOOKUP(1,1/(E849=DSSP!$E$2:$E$823),DSSP!$A$2:$A$823)</f>
        <v>0</v>
      </c>
      <c r="E849" s="115"/>
      <c r="F849" s="430" t="str">
        <f>IFERROR(VLOOKUP(E849,DSSP!$E$2:$F$761,2,0),"")</f>
        <v/>
      </c>
      <c r="G849" s="120" t="str">
        <f t="shared" si="88"/>
        <v/>
      </c>
      <c r="H849" s="16"/>
      <c r="I849" s="447" t="str">
        <f t="shared" si="89"/>
        <v/>
      </c>
      <c r="J849" s="16"/>
      <c r="K849" s="351" t="str">
        <f t="shared" si="90"/>
        <v/>
      </c>
      <c r="L849" s="350" t="str">
        <f t="shared" si="91"/>
        <v/>
      </c>
    </row>
    <row r="850" spans="1:12" hidden="1">
      <c r="A850" s="150"/>
      <c r="B850" s="16"/>
      <c r="C850" s="16"/>
      <c r="D850" s="448" cm="1">
        <f t="array" ref="D850">LOOKUP(1,1/(E850=DSSP!$E$2:$E$823),DSSP!$A$2:$A$823)</f>
        <v>0</v>
      </c>
      <c r="E850" s="115"/>
      <c r="F850" s="430" t="str">
        <f>IFERROR(VLOOKUP(E850,DSSP!$E$2:$F$761,2,0),"")</f>
        <v/>
      </c>
      <c r="G850" s="120" t="str">
        <f t="shared" si="88"/>
        <v/>
      </c>
      <c r="H850" s="16"/>
      <c r="I850" s="447" t="str">
        <f t="shared" si="89"/>
        <v/>
      </c>
      <c r="J850" s="16"/>
      <c r="K850" s="351" t="str">
        <f t="shared" si="90"/>
        <v/>
      </c>
      <c r="L850" s="350" t="str">
        <f t="shared" si="91"/>
        <v/>
      </c>
    </row>
    <row r="851" spans="1:12" hidden="1">
      <c r="A851" s="150"/>
      <c r="B851" s="16"/>
      <c r="C851" s="16"/>
      <c r="D851" s="448" cm="1">
        <f t="array" ref="D851">LOOKUP(1,1/(E851=DSSP!$E$2:$E$823),DSSP!$A$2:$A$823)</f>
        <v>0</v>
      </c>
      <c r="E851" s="115"/>
      <c r="F851" s="430" t="str">
        <f>IFERROR(VLOOKUP(E851,DSSP!$E$2:$F$761,2,0),"")</f>
        <v/>
      </c>
      <c r="G851" s="120" t="str">
        <f t="shared" si="88"/>
        <v/>
      </c>
      <c r="H851" s="16"/>
      <c r="I851" s="447" t="str">
        <f t="shared" si="89"/>
        <v/>
      </c>
      <c r="J851" s="16"/>
      <c r="K851" s="351" t="str">
        <f t="shared" si="90"/>
        <v/>
      </c>
      <c r="L851" s="350" t="str">
        <f t="shared" si="91"/>
        <v/>
      </c>
    </row>
    <row r="852" spans="1:12" hidden="1">
      <c r="A852" s="150"/>
      <c r="B852" s="16"/>
      <c r="C852" s="16"/>
      <c r="D852" s="448" cm="1">
        <f t="array" ref="D852">LOOKUP(1,1/(E852=DSSP!$E$2:$E$823),DSSP!$A$2:$A$823)</f>
        <v>0</v>
      </c>
      <c r="E852" s="115"/>
      <c r="F852" s="430" t="str">
        <f>IFERROR(VLOOKUP(E852,DSSP!$E$2:$F$761,2,0),"")</f>
        <v/>
      </c>
      <c r="G852" s="120" t="str">
        <f t="shared" si="88"/>
        <v/>
      </c>
      <c r="H852" s="16"/>
      <c r="I852" s="447" t="str">
        <f t="shared" si="89"/>
        <v/>
      </c>
      <c r="J852" s="16"/>
      <c r="K852" s="351" t="str">
        <f t="shared" si="90"/>
        <v/>
      </c>
      <c r="L852" s="350" t="str">
        <f t="shared" si="91"/>
        <v/>
      </c>
    </row>
    <row r="853" spans="1:12" hidden="1">
      <c r="A853" s="150"/>
      <c r="B853" s="16"/>
      <c r="C853" s="16"/>
      <c r="D853" s="448" cm="1">
        <f t="array" ref="D853">LOOKUP(1,1/(E853=DSSP!$E$2:$E$823),DSSP!$A$2:$A$823)</f>
        <v>0</v>
      </c>
      <c r="E853" s="115"/>
      <c r="F853" s="430" t="str">
        <f>IFERROR(VLOOKUP(E853,DSSP!$E$2:$F$761,2,0),"")</f>
        <v/>
      </c>
      <c r="G853" s="120" t="str">
        <f t="shared" si="88"/>
        <v/>
      </c>
      <c r="H853" s="16"/>
      <c r="I853" s="447" t="str">
        <f t="shared" si="89"/>
        <v/>
      </c>
      <c r="J853" s="16"/>
      <c r="K853" s="351" t="str">
        <f t="shared" si="90"/>
        <v/>
      </c>
      <c r="L853" s="350" t="str">
        <f t="shared" si="91"/>
        <v/>
      </c>
    </row>
    <row r="854" spans="1:12" hidden="1">
      <c r="A854" s="150"/>
      <c r="B854" s="16"/>
      <c r="C854" s="16"/>
      <c r="D854" s="448" cm="1">
        <f t="array" ref="D854">LOOKUP(1,1/(E854=DSSP!$E$2:$E$823),DSSP!$A$2:$A$823)</f>
        <v>0</v>
      </c>
      <c r="E854" s="115"/>
      <c r="F854" s="430" t="str">
        <f>IFERROR(VLOOKUP(E854,DSSP!$E$2:$F$761,2,0),"")</f>
        <v/>
      </c>
      <c r="G854" s="120" t="str">
        <f t="shared" si="88"/>
        <v/>
      </c>
      <c r="H854" s="16"/>
      <c r="I854" s="447" t="str">
        <f t="shared" si="89"/>
        <v/>
      </c>
      <c r="J854" s="16"/>
      <c r="K854" s="351" t="str">
        <f t="shared" si="90"/>
        <v/>
      </c>
      <c r="L854" s="350" t="str">
        <f t="shared" si="91"/>
        <v/>
      </c>
    </row>
    <row r="855" spans="1:12" hidden="1">
      <c r="A855" s="150"/>
      <c r="B855" s="16"/>
      <c r="C855" s="16"/>
      <c r="D855" s="448" cm="1">
        <f t="array" ref="D855">LOOKUP(1,1/(E855=DSSP!$E$2:$E$823),DSSP!$A$2:$A$823)</f>
        <v>0</v>
      </c>
      <c r="E855" s="115"/>
      <c r="F855" s="430" t="str">
        <f>IFERROR(VLOOKUP(E855,DSSP!$E$2:$F$761,2,0),"")</f>
        <v/>
      </c>
      <c r="G855" s="120" t="str">
        <f t="shared" si="88"/>
        <v/>
      </c>
      <c r="H855" s="16"/>
      <c r="I855" s="447" t="str">
        <f t="shared" si="89"/>
        <v/>
      </c>
      <c r="J855" s="16"/>
      <c r="K855" s="351" t="str">
        <f t="shared" si="90"/>
        <v/>
      </c>
      <c r="L855" s="350" t="str">
        <f t="shared" si="91"/>
        <v/>
      </c>
    </row>
    <row r="856" spans="1:12" hidden="1">
      <c r="A856" s="150"/>
      <c r="B856" s="16"/>
      <c r="C856" s="16"/>
      <c r="D856" s="448" cm="1">
        <f t="array" ref="D856">LOOKUP(1,1/(E856=DSSP!$E$2:$E$823),DSSP!$A$2:$A$823)</f>
        <v>0</v>
      </c>
      <c r="E856" s="115"/>
      <c r="F856" s="430" t="str">
        <f>IFERROR(VLOOKUP(E856,DSSP!$E$2:$F$761,2,0),"")</f>
        <v/>
      </c>
      <c r="G856" s="120" t="str">
        <f t="shared" si="88"/>
        <v/>
      </c>
      <c r="H856" s="16"/>
      <c r="I856" s="447" t="str">
        <f t="shared" si="89"/>
        <v/>
      </c>
      <c r="J856" s="16"/>
      <c r="K856" s="351" t="str">
        <f t="shared" si="90"/>
        <v/>
      </c>
      <c r="L856" s="350" t="str">
        <f t="shared" si="91"/>
        <v/>
      </c>
    </row>
    <row r="857" spans="1:12" hidden="1">
      <c r="A857" s="150"/>
      <c r="B857" s="16"/>
      <c r="C857" s="16"/>
      <c r="D857" s="448" cm="1">
        <f t="array" ref="D857">LOOKUP(1,1/(E857=DSSP!$E$2:$E$823),DSSP!$A$2:$A$823)</f>
        <v>0</v>
      </c>
      <c r="E857" s="115"/>
      <c r="F857" s="430" t="str">
        <f>IFERROR(VLOOKUP(E857,DSSP!$E$2:$F$761,2,0),"")</f>
        <v/>
      </c>
      <c r="G857" s="120" t="str">
        <f t="shared" si="88"/>
        <v/>
      </c>
      <c r="H857" s="16"/>
      <c r="I857" s="447" t="str">
        <f t="shared" si="89"/>
        <v/>
      </c>
      <c r="J857" s="16"/>
      <c r="K857" s="351" t="str">
        <f t="shared" si="90"/>
        <v/>
      </c>
      <c r="L857" s="350" t="str">
        <f t="shared" si="91"/>
        <v/>
      </c>
    </row>
    <row r="858" spans="1:12" hidden="1">
      <c r="A858" s="150"/>
      <c r="B858" s="16"/>
      <c r="C858" s="16"/>
      <c r="D858" s="448" cm="1">
        <f t="array" ref="D858">LOOKUP(1,1/(E858=DSSP!$E$2:$E$823),DSSP!$A$2:$A$823)</f>
        <v>0</v>
      </c>
      <c r="E858" s="115"/>
      <c r="F858" s="430" t="str">
        <f>IFERROR(VLOOKUP(E858,DSSP!$E$2:$F$761,2,0),"")</f>
        <v/>
      </c>
      <c r="G858" s="120" t="str">
        <f t="shared" si="88"/>
        <v/>
      </c>
      <c r="H858" s="16"/>
      <c r="I858" s="447" t="str">
        <f t="shared" si="89"/>
        <v/>
      </c>
      <c r="J858" s="16"/>
      <c r="K858" s="351" t="str">
        <f t="shared" si="90"/>
        <v/>
      </c>
      <c r="L858" s="350" t="str">
        <f t="shared" si="91"/>
        <v/>
      </c>
    </row>
    <row r="859" spans="1:12" hidden="1">
      <c r="A859" s="150"/>
      <c r="B859" s="16"/>
      <c r="C859" s="16"/>
      <c r="D859" s="448" cm="1">
        <f t="array" ref="D859">LOOKUP(1,1/(E859=DSSP!$E$2:$E$823),DSSP!$A$2:$A$823)</f>
        <v>0</v>
      </c>
      <c r="E859" s="115"/>
      <c r="F859" s="430" t="str">
        <f>IFERROR(VLOOKUP(E859,DSSP!$E$2:$F$761,2,0),"")</f>
        <v/>
      </c>
      <c r="G859" s="120" t="str">
        <f t="shared" si="88"/>
        <v/>
      </c>
      <c r="H859" s="16"/>
      <c r="I859" s="447" t="str">
        <f t="shared" si="89"/>
        <v/>
      </c>
      <c r="J859" s="16"/>
      <c r="K859" s="351" t="str">
        <f t="shared" si="90"/>
        <v/>
      </c>
      <c r="L859" s="350" t="str">
        <f t="shared" si="91"/>
        <v/>
      </c>
    </row>
    <row r="860" spans="1:12" hidden="1">
      <c r="A860" s="150"/>
      <c r="B860" s="16"/>
      <c r="C860" s="16"/>
      <c r="D860" s="448" cm="1">
        <f t="array" ref="D860">LOOKUP(1,1/(E860=DSSP!$E$2:$E$823),DSSP!$A$2:$A$823)</f>
        <v>0</v>
      </c>
      <c r="E860" s="115"/>
      <c r="F860" s="430" t="str">
        <f>IFERROR(VLOOKUP(E860,DSSP!$E$2:$F$761,2,0),"")</f>
        <v/>
      </c>
      <c r="G860" s="120" t="str">
        <f t="shared" si="88"/>
        <v/>
      </c>
      <c r="H860" s="16"/>
      <c r="I860" s="447" t="str">
        <f t="shared" si="89"/>
        <v/>
      </c>
      <c r="J860" s="16"/>
      <c r="K860" s="351" t="str">
        <f t="shared" si="90"/>
        <v/>
      </c>
      <c r="L860" s="350" t="str">
        <f t="shared" si="91"/>
        <v/>
      </c>
    </row>
    <row r="861" spans="1:12" hidden="1">
      <c r="A861" s="150"/>
      <c r="B861" s="16"/>
      <c r="C861" s="16"/>
      <c r="D861" s="448" cm="1">
        <f t="array" ref="D861">LOOKUP(1,1/(E861=DSSP!$E$2:$E$823),DSSP!$A$2:$A$823)</f>
        <v>0</v>
      </c>
      <c r="E861" s="115"/>
      <c r="F861" s="430" t="str">
        <f>IFERROR(VLOOKUP(E861,DSSP!$E$2:$F$761,2,0),"")</f>
        <v/>
      </c>
      <c r="G861" s="120" t="str">
        <f t="shared" si="88"/>
        <v/>
      </c>
      <c r="H861" s="16"/>
      <c r="I861" s="447" t="str">
        <f t="shared" si="89"/>
        <v/>
      </c>
      <c r="J861" s="16"/>
      <c r="K861" s="351" t="str">
        <f t="shared" si="90"/>
        <v/>
      </c>
      <c r="L861" s="350" t="str">
        <f t="shared" si="91"/>
        <v/>
      </c>
    </row>
    <row r="862" spans="1:12" hidden="1">
      <c r="A862" s="150"/>
      <c r="B862" s="16"/>
      <c r="C862" s="16"/>
      <c r="D862" s="448" cm="1">
        <f t="array" ref="D862">LOOKUP(1,1/(E862=DSSP!$E$2:$E$823),DSSP!$A$2:$A$823)</f>
        <v>0</v>
      </c>
      <c r="E862" s="115"/>
      <c r="F862" s="430" t="str">
        <f>IFERROR(VLOOKUP(E862,DSSP!$E$2:$F$761,2,0),"")</f>
        <v/>
      </c>
      <c r="G862" s="120" t="str">
        <f t="shared" si="88"/>
        <v/>
      </c>
      <c r="H862" s="16"/>
      <c r="I862" s="447" t="str">
        <f t="shared" si="89"/>
        <v/>
      </c>
      <c r="J862" s="16"/>
      <c r="K862" s="351" t="str">
        <f t="shared" si="90"/>
        <v/>
      </c>
      <c r="L862" s="350" t="str">
        <f t="shared" si="91"/>
        <v/>
      </c>
    </row>
    <row r="863" spans="1:12" hidden="1">
      <c r="A863" s="150"/>
      <c r="B863" s="16"/>
      <c r="C863" s="16"/>
      <c r="D863" s="448" cm="1">
        <f t="array" ref="D863">LOOKUP(1,1/(E863=DSSP!$E$2:$E$823),DSSP!$A$2:$A$823)</f>
        <v>0</v>
      </c>
      <c r="E863" s="115"/>
      <c r="F863" s="430" t="str">
        <f>IFERROR(VLOOKUP(E863,DSSP!$E$2:$F$761,2,0),"")</f>
        <v/>
      </c>
      <c r="G863" s="120" t="str">
        <f t="shared" si="88"/>
        <v/>
      </c>
      <c r="H863" s="16"/>
      <c r="I863" s="447" t="str">
        <f t="shared" si="89"/>
        <v/>
      </c>
      <c r="J863" s="16"/>
      <c r="K863" s="351" t="str">
        <f t="shared" si="90"/>
        <v/>
      </c>
      <c r="L863" s="350" t="str">
        <f t="shared" si="91"/>
        <v/>
      </c>
    </row>
    <row r="864" spans="1:12" hidden="1">
      <c r="A864" s="150"/>
      <c r="B864" s="16"/>
      <c r="C864" s="16"/>
      <c r="D864" s="448" cm="1">
        <f t="array" ref="D864">LOOKUP(1,1/(E864=DSSP!$E$2:$E$823),DSSP!$A$2:$A$823)</f>
        <v>0</v>
      </c>
      <c r="E864" s="115"/>
      <c r="F864" s="430" t="str">
        <f>IFERROR(VLOOKUP(E864,DSSP!$E$2:$F$761,2,0),"")</f>
        <v/>
      </c>
      <c r="G864" s="120" t="str">
        <f t="shared" si="88"/>
        <v/>
      </c>
      <c r="H864" s="16"/>
      <c r="I864" s="447" t="str">
        <f t="shared" si="89"/>
        <v/>
      </c>
      <c r="J864" s="16"/>
      <c r="K864" s="351" t="str">
        <f t="shared" si="90"/>
        <v/>
      </c>
      <c r="L864" s="350" t="str">
        <f t="shared" si="91"/>
        <v/>
      </c>
    </row>
    <row r="865" spans="1:12" hidden="1">
      <c r="A865" s="150"/>
      <c r="B865" s="16"/>
      <c r="C865" s="16"/>
      <c r="D865" s="448" cm="1">
        <f t="array" ref="D865">LOOKUP(1,1/(E865=DSSP!$E$2:$E$823),DSSP!$A$2:$A$823)</f>
        <v>0</v>
      </c>
      <c r="E865" s="115"/>
      <c r="F865" s="430" t="str">
        <f>IFERROR(VLOOKUP(E865,DSSP!$E$2:$F$761,2,0),"")</f>
        <v/>
      </c>
      <c r="G865" s="120" t="str">
        <f t="shared" si="88"/>
        <v/>
      </c>
      <c r="H865" s="16"/>
      <c r="I865" s="447" t="str">
        <f t="shared" si="89"/>
        <v/>
      </c>
      <c r="J865" s="16"/>
      <c r="K865" s="351" t="str">
        <f t="shared" si="90"/>
        <v/>
      </c>
      <c r="L865" s="350" t="str">
        <f t="shared" si="91"/>
        <v/>
      </c>
    </row>
    <row r="866" spans="1:12" hidden="1">
      <c r="A866" s="150"/>
      <c r="B866" s="16"/>
      <c r="C866" s="16"/>
      <c r="D866" s="448" cm="1">
        <f t="array" ref="D866">LOOKUP(1,1/(E866=DSSP!$E$2:$E$823),DSSP!$A$2:$A$823)</f>
        <v>0</v>
      </c>
      <c r="E866" s="115"/>
      <c r="F866" s="430" t="str">
        <f>IFERROR(VLOOKUP(E866,DSSP!$E$2:$F$761,2,0),"")</f>
        <v/>
      </c>
      <c r="G866" s="120" t="str">
        <f t="shared" si="88"/>
        <v/>
      </c>
      <c r="H866" s="16"/>
      <c r="I866" s="447" t="str">
        <f t="shared" si="89"/>
        <v/>
      </c>
      <c r="J866" s="16"/>
      <c r="K866" s="351" t="str">
        <f t="shared" si="90"/>
        <v/>
      </c>
      <c r="L866" s="350" t="str">
        <f t="shared" si="91"/>
        <v/>
      </c>
    </row>
    <row r="867" spans="1:12" hidden="1">
      <c r="A867" s="150"/>
      <c r="B867" s="16"/>
      <c r="C867" s="16"/>
      <c r="D867" s="448" cm="1">
        <f t="array" ref="D867">LOOKUP(1,1/(E867=DSSP!$E$2:$E$823),DSSP!$A$2:$A$823)</f>
        <v>0</v>
      </c>
      <c r="E867" s="115"/>
      <c r="F867" s="430" t="str">
        <f>IFERROR(VLOOKUP(E867,DSSP!$E$2:$F$761,2,0),"")</f>
        <v/>
      </c>
      <c r="G867" s="120" t="str">
        <f t="shared" si="88"/>
        <v/>
      </c>
      <c r="H867" s="16"/>
      <c r="I867" s="447" t="str">
        <f t="shared" si="89"/>
        <v/>
      </c>
      <c r="J867" s="16"/>
      <c r="K867" s="351" t="str">
        <f t="shared" si="90"/>
        <v/>
      </c>
      <c r="L867" s="350" t="str">
        <f t="shared" si="91"/>
        <v/>
      </c>
    </row>
    <row r="868" spans="1:12" hidden="1">
      <c r="A868" s="150"/>
      <c r="B868" s="16"/>
      <c r="C868" s="16"/>
      <c r="D868" s="448" cm="1">
        <f t="array" ref="D868">LOOKUP(1,1/(E868=DSSP!$E$2:$E$823),DSSP!$A$2:$A$823)</f>
        <v>0</v>
      </c>
      <c r="E868" s="115"/>
      <c r="F868" s="430" t="str">
        <f>IFERROR(VLOOKUP(E868,DSSP!$E$2:$F$761,2,0),"")</f>
        <v/>
      </c>
      <c r="G868" s="120" t="str">
        <f t="shared" si="88"/>
        <v/>
      </c>
      <c r="H868" s="16"/>
      <c r="I868" s="447" t="str">
        <f t="shared" si="89"/>
        <v/>
      </c>
      <c r="J868" s="16"/>
      <c r="K868" s="351" t="str">
        <f t="shared" si="90"/>
        <v/>
      </c>
      <c r="L868" s="350" t="str">
        <f t="shared" si="91"/>
        <v/>
      </c>
    </row>
    <row r="869" spans="1:12" hidden="1">
      <c r="A869" s="150"/>
      <c r="B869" s="16"/>
      <c r="C869" s="16"/>
      <c r="D869" s="448" cm="1">
        <f t="array" ref="D869">LOOKUP(1,1/(E869=DSSP!$E$2:$E$823),DSSP!$A$2:$A$823)</f>
        <v>0</v>
      </c>
      <c r="E869" s="115"/>
      <c r="F869" s="430" t="str">
        <f>IFERROR(VLOOKUP(E869,DSSP!$E$2:$F$761,2,0),"")</f>
        <v/>
      </c>
      <c r="G869" s="120" t="str">
        <f t="shared" si="88"/>
        <v/>
      </c>
      <c r="H869" s="16"/>
      <c r="I869" s="447" t="str">
        <f t="shared" si="89"/>
        <v/>
      </c>
      <c r="J869" s="16"/>
      <c r="K869" s="351" t="str">
        <f t="shared" si="90"/>
        <v/>
      </c>
      <c r="L869" s="350" t="str">
        <f t="shared" si="91"/>
        <v/>
      </c>
    </row>
    <row r="870" spans="1:12" hidden="1">
      <c r="A870" s="150"/>
      <c r="B870" s="16"/>
      <c r="C870" s="16"/>
      <c r="D870" s="448" cm="1">
        <f t="array" ref="D870">LOOKUP(1,1/(E870=DSSP!$E$2:$E$823),DSSP!$A$2:$A$823)</f>
        <v>0</v>
      </c>
      <c r="E870" s="115"/>
      <c r="F870" s="430" t="str">
        <f>IFERROR(VLOOKUP(E870,DSSP!$E$2:$F$761,2,0),"")</f>
        <v/>
      </c>
      <c r="G870" s="120" t="str">
        <f t="shared" si="88"/>
        <v/>
      </c>
      <c r="H870" s="16"/>
      <c r="I870" s="447" t="str">
        <f t="shared" si="89"/>
        <v/>
      </c>
      <c r="J870" s="16"/>
      <c r="K870" s="351" t="str">
        <f t="shared" si="90"/>
        <v/>
      </c>
      <c r="L870" s="350" t="str">
        <f t="shared" si="91"/>
        <v/>
      </c>
    </row>
    <row r="871" spans="1:12" hidden="1">
      <c r="A871" s="150"/>
      <c r="B871" s="16"/>
      <c r="C871" s="16"/>
      <c r="D871" s="448" cm="1">
        <f t="array" ref="D871">LOOKUP(1,1/(E871=DSSP!$E$2:$E$823),DSSP!$A$2:$A$823)</f>
        <v>0</v>
      </c>
      <c r="E871" s="115"/>
      <c r="F871" s="430" t="str">
        <f>IFERROR(VLOOKUP(E871,DSSP!$E$2:$F$761,2,0),"")</f>
        <v/>
      </c>
      <c r="G871" s="120" t="str">
        <f t="shared" si="88"/>
        <v/>
      </c>
      <c r="H871" s="16"/>
      <c r="I871" s="447" t="str">
        <f t="shared" si="89"/>
        <v/>
      </c>
      <c r="J871" s="16"/>
      <c r="K871" s="351" t="str">
        <f t="shared" si="90"/>
        <v/>
      </c>
      <c r="L871" s="350" t="str">
        <f t="shared" si="91"/>
        <v/>
      </c>
    </row>
    <row r="872" spans="1:12" hidden="1">
      <c r="A872" s="150"/>
      <c r="B872" s="16"/>
      <c r="C872" s="16"/>
      <c r="D872" s="448" cm="1">
        <f t="array" ref="D872">LOOKUP(1,1/(E872=DSSP!$E$2:$E$823),DSSP!$A$2:$A$823)</f>
        <v>0</v>
      </c>
      <c r="E872" s="115"/>
      <c r="F872" s="430" t="str">
        <f>IFERROR(VLOOKUP(E872,DSSP!$E$2:$F$761,2,0),"")</f>
        <v/>
      </c>
      <c r="G872" s="120" t="str">
        <f t="shared" si="88"/>
        <v/>
      </c>
      <c r="H872" s="16"/>
      <c r="I872" s="447" t="str">
        <f t="shared" si="89"/>
        <v/>
      </c>
      <c r="J872" s="16"/>
      <c r="K872" s="351" t="str">
        <f t="shared" si="90"/>
        <v/>
      </c>
      <c r="L872" s="350" t="str">
        <f t="shared" si="91"/>
        <v/>
      </c>
    </row>
    <row r="873" spans="1:12" hidden="1">
      <c r="A873" s="150"/>
      <c r="B873" s="16"/>
      <c r="C873" s="16"/>
      <c r="D873" s="448" cm="1">
        <f t="array" ref="D873">LOOKUP(1,1/(E873=DSSP!$E$2:$E$823),DSSP!$A$2:$A$823)</f>
        <v>0</v>
      </c>
      <c r="E873" s="115"/>
      <c r="F873" s="430" t="str">
        <f>IFERROR(VLOOKUP(E873,DSSP!$E$2:$F$761,2,0),"")</f>
        <v/>
      </c>
      <c r="G873" s="120" t="str">
        <f t="shared" si="88"/>
        <v/>
      </c>
      <c r="H873" s="16"/>
      <c r="I873" s="447" t="str">
        <f t="shared" si="89"/>
        <v/>
      </c>
      <c r="J873" s="16"/>
      <c r="K873" s="351" t="str">
        <f t="shared" si="90"/>
        <v/>
      </c>
      <c r="L873" s="350" t="str">
        <f t="shared" si="91"/>
        <v/>
      </c>
    </row>
    <row r="874" spans="1:12" hidden="1">
      <c r="A874" s="150"/>
      <c r="B874" s="16"/>
      <c r="C874" s="16"/>
      <c r="D874" s="448" cm="1">
        <f t="array" ref="D874">LOOKUP(1,1/(E874=DSSP!$E$2:$E$823),DSSP!$A$2:$A$823)</f>
        <v>0</v>
      </c>
      <c r="E874" s="115"/>
      <c r="F874" s="430" t="str">
        <f>IFERROR(VLOOKUP(E874,DSSP!$E$2:$F$761,2,0),"")</f>
        <v/>
      </c>
      <c r="G874" s="120" t="str">
        <f t="shared" si="88"/>
        <v/>
      </c>
      <c r="H874" s="16"/>
      <c r="I874" s="447" t="str">
        <f t="shared" si="89"/>
        <v/>
      </c>
      <c r="J874" s="16"/>
      <c r="K874" s="351" t="str">
        <f t="shared" si="90"/>
        <v/>
      </c>
      <c r="L874" s="350" t="str">
        <f t="shared" si="91"/>
        <v/>
      </c>
    </row>
    <row r="875" spans="1:12" hidden="1">
      <c r="A875" s="150"/>
      <c r="B875" s="16"/>
      <c r="C875" s="16"/>
      <c r="D875" s="448" cm="1">
        <f t="array" ref="D875">LOOKUP(1,1/(E875=DSSP!$E$2:$E$823),DSSP!$A$2:$A$823)</f>
        <v>0</v>
      </c>
      <c r="E875" s="115"/>
      <c r="F875" s="430" t="str">
        <f>IFERROR(VLOOKUP(E875,DSSP!$E$2:$F$761,2,0),"")</f>
        <v/>
      </c>
      <c r="G875" s="120" t="str">
        <f t="shared" si="88"/>
        <v/>
      </c>
      <c r="H875" s="16"/>
      <c r="I875" s="447" t="str">
        <f t="shared" si="89"/>
        <v/>
      </c>
      <c r="J875" s="16"/>
      <c r="K875" s="351" t="str">
        <f t="shared" si="90"/>
        <v/>
      </c>
      <c r="L875" s="350" t="str">
        <f t="shared" si="91"/>
        <v/>
      </c>
    </row>
    <row r="876" spans="1:12" hidden="1">
      <c r="A876" s="150"/>
      <c r="B876" s="16"/>
      <c r="C876" s="16"/>
      <c r="D876" s="448" cm="1">
        <f t="array" ref="D876">LOOKUP(1,1/(E876=DSSP!$E$2:$E$823),DSSP!$A$2:$A$823)</f>
        <v>0</v>
      </c>
      <c r="E876" s="115"/>
      <c r="F876" s="430" t="str">
        <f>IFERROR(VLOOKUP(E876,DSSP!$E$2:$F$761,2,0),"")</f>
        <v/>
      </c>
      <c r="G876" s="120" t="str">
        <f t="shared" si="88"/>
        <v/>
      </c>
      <c r="H876" s="16"/>
      <c r="I876" s="447" t="str">
        <f t="shared" si="89"/>
        <v/>
      </c>
      <c r="J876" s="16"/>
      <c r="K876" s="351" t="str">
        <f t="shared" si="90"/>
        <v/>
      </c>
      <c r="L876" s="350" t="str">
        <f t="shared" si="91"/>
        <v/>
      </c>
    </row>
    <row r="877" spans="1:12" hidden="1">
      <c r="A877" s="150"/>
      <c r="B877" s="16"/>
      <c r="C877" s="16"/>
      <c r="D877" s="448" cm="1">
        <f t="array" ref="D877">LOOKUP(1,1/(E877=DSSP!$E$2:$E$823),DSSP!$A$2:$A$823)</f>
        <v>0</v>
      </c>
      <c r="E877" s="115"/>
      <c r="F877" s="430" t="str">
        <f>IFERROR(VLOOKUP(E877,DSSP!$E$2:$F$761,2,0),"")</f>
        <v/>
      </c>
      <c r="G877" s="120" t="str">
        <f t="shared" si="88"/>
        <v/>
      </c>
      <c r="H877" s="16"/>
      <c r="I877" s="447" t="str">
        <f t="shared" si="89"/>
        <v/>
      </c>
      <c r="J877" s="16"/>
      <c r="K877" s="351" t="str">
        <f t="shared" si="90"/>
        <v/>
      </c>
      <c r="L877" s="350" t="str">
        <f t="shared" si="91"/>
        <v/>
      </c>
    </row>
    <row r="878" spans="1:12" hidden="1">
      <c r="A878" s="150"/>
      <c r="B878" s="16"/>
      <c r="C878" s="16"/>
      <c r="D878" s="448" cm="1">
        <f t="array" ref="D878">LOOKUP(1,1/(E878=DSSP!$E$2:$E$823),DSSP!$A$2:$A$823)</f>
        <v>0</v>
      </c>
      <c r="E878" s="115"/>
      <c r="F878" s="430" t="str">
        <f>IFERROR(VLOOKUP(E878,DSSP!$E$2:$F$761,2,0),"")</f>
        <v/>
      </c>
      <c r="G878" s="120" t="str">
        <f t="shared" si="88"/>
        <v/>
      </c>
      <c r="H878" s="16"/>
      <c r="I878" s="447" t="str">
        <f t="shared" si="89"/>
        <v/>
      </c>
      <c r="J878" s="16"/>
      <c r="K878" s="351" t="str">
        <f t="shared" si="90"/>
        <v/>
      </c>
      <c r="L878" s="350" t="str">
        <f t="shared" si="91"/>
        <v/>
      </c>
    </row>
    <row r="879" spans="1:12" hidden="1">
      <c r="A879" s="150"/>
      <c r="B879" s="16"/>
      <c r="C879" s="16"/>
      <c r="D879" s="448" cm="1">
        <f t="array" ref="D879">LOOKUP(1,1/(E879=DSSP!$E$2:$E$823),DSSP!$A$2:$A$823)</f>
        <v>0</v>
      </c>
      <c r="E879" s="115"/>
      <c r="F879" s="430" t="str">
        <f>IFERROR(VLOOKUP(E879,DSSP!$E$2:$F$761,2,0),"")</f>
        <v/>
      </c>
      <c r="G879" s="120" t="str">
        <f t="shared" si="88"/>
        <v/>
      </c>
      <c r="H879" s="16"/>
      <c r="I879" s="447" t="str">
        <f t="shared" si="89"/>
        <v/>
      </c>
      <c r="J879" s="16"/>
      <c r="K879" s="351" t="str">
        <f t="shared" si="90"/>
        <v/>
      </c>
      <c r="L879" s="350" t="str">
        <f t="shared" si="91"/>
        <v/>
      </c>
    </row>
    <row r="880" spans="1:12" hidden="1">
      <c r="A880" s="150"/>
      <c r="B880" s="16"/>
      <c r="C880" s="16"/>
      <c r="D880" s="448" cm="1">
        <f t="array" ref="D880">LOOKUP(1,1/(E880=DSSP!$E$2:$E$823),DSSP!$A$2:$A$823)</f>
        <v>0</v>
      </c>
      <c r="E880" s="115"/>
      <c r="F880" s="430" t="str">
        <f>IFERROR(VLOOKUP(E880,DSSP!$E$2:$F$761,2,0),"")</f>
        <v/>
      </c>
      <c r="G880" s="120" t="str">
        <f t="shared" si="88"/>
        <v/>
      </c>
      <c r="H880" s="16"/>
      <c r="I880" s="447" t="str">
        <f t="shared" si="89"/>
        <v/>
      </c>
      <c r="J880" s="16"/>
      <c r="K880" s="351" t="str">
        <f t="shared" si="90"/>
        <v/>
      </c>
      <c r="L880" s="350" t="str">
        <f t="shared" si="91"/>
        <v/>
      </c>
    </row>
    <row r="881" spans="1:12" hidden="1">
      <c r="A881" s="150"/>
      <c r="B881" s="16"/>
      <c r="C881" s="16"/>
      <c r="D881" s="448" cm="1">
        <f t="array" ref="D881">LOOKUP(1,1/(E881=DSSP!$E$2:$E$823),DSSP!$A$2:$A$823)</f>
        <v>0</v>
      </c>
      <c r="E881" s="115"/>
      <c r="F881" s="430" t="str">
        <f>IFERROR(VLOOKUP(E881,DSSP!$E$2:$F$761,2,0),"")</f>
        <v/>
      </c>
      <c r="G881" s="120" t="str">
        <f t="shared" si="88"/>
        <v/>
      </c>
      <c r="H881" s="16"/>
      <c r="I881" s="447" t="str">
        <f t="shared" si="89"/>
        <v/>
      </c>
      <c r="J881" s="16"/>
      <c r="K881" s="351" t="str">
        <f t="shared" si="90"/>
        <v/>
      </c>
      <c r="L881" s="350" t="str">
        <f t="shared" si="91"/>
        <v/>
      </c>
    </row>
    <row r="882" spans="1:12" hidden="1">
      <c r="A882" s="150"/>
      <c r="B882" s="16"/>
      <c r="C882" s="16"/>
      <c r="D882" s="448" cm="1">
        <f t="array" ref="D882">LOOKUP(1,1/(E882=DSSP!$E$2:$E$823),DSSP!$A$2:$A$823)</f>
        <v>0</v>
      </c>
      <c r="E882" s="115"/>
      <c r="F882" s="430" t="str">
        <f>IFERROR(VLOOKUP(E882,DSSP!$E$2:$F$761,2,0),"")</f>
        <v/>
      </c>
      <c r="G882" s="120" t="str">
        <f t="shared" si="88"/>
        <v/>
      </c>
      <c r="H882" s="16"/>
      <c r="I882" s="447" t="str">
        <f t="shared" si="89"/>
        <v/>
      </c>
      <c r="J882" s="16"/>
      <c r="K882" s="351" t="str">
        <f t="shared" si="90"/>
        <v/>
      </c>
      <c r="L882" s="350" t="str">
        <f t="shared" si="91"/>
        <v/>
      </c>
    </row>
    <row r="883" spans="1:12" hidden="1">
      <c r="A883" s="150"/>
      <c r="B883" s="16"/>
      <c r="C883" s="16"/>
      <c r="D883" s="448" cm="1">
        <f t="array" ref="D883">LOOKUP(1,1/(E883=DSSP!$E$2:$E$823),DSSP!$A$2:$A$823)</f>
        <v>0</v>
      </c>
      <c r="E883" s="115"/>
      <c r="F883" s="430" t="str">
        <f>IFERROR(VLOOKUP(E883,DSSP!$E$2:$F$761,2,0),"")</f>
        <v/>
      </c>
      <c r="G883" s="120" t="str">
        <f t="shared" si="88"/>
        <v/>
      </c>
      <c r="H883" s="16"/>
      <c r="I883" s="447" t="str">
        <f t="shared" si="89"/>
        <v/>
      </c>
      <c r="J883" s="16"/>
      <c r="K883" s="351" t="str">
        <f t="shared" si="90"/>
        <v/>
      </c>
      <c r="L883" s="350" t="str">
        <f t="shared" si="91"/>
        <v/>
      </c>
    </row>
    <row r="884" spans="1:12" hidden="1">
      <c r="A884" s="150"/>
      <c r="B884" s="16"/>
      <c r="C884" s="16"/>
      <c r="D884" s="448" cm="1">
        <f t="array" ref="D884">LOOKUP(1,1/(E884=DSSP!$E$2:$E$823),DSSP!$A$2:$A$823)</f>
        <v>0</v>
      </c>
      <c r="E884" s="115"/>
      <c r="F884" s="430" t="str">
        <f>IFERROR(VLOOKUP(E884,DSSP!$E$2:$F$761,2,0),"")</f>
        <v/>
      </c>
      <c r="G884" s="120" t="str">
        <f t="shared" ref="G884:G947" si="92">RIGHT(E884,6)</f>
        <v/>
      </c>
      <c r="H884" s="16"/>
      <c r="I884" s="447" t="str">
        <f t="shared" ref="I884:I947" si="93">IFERROR(IF(RIGHT(G884,4)="1 kg",(H884/1),H884*1000/LEFT(G884,3)),"")</f>
        <v/>
      </c>
      <c r="J884" s="16"/>
      <c r="K884" s="351" t="str">
        <f t="shared" ref="K884:K947" si="94">IFERROR((I884*LEFT(G884,3))/1000,"")</f>
        <v/>
      </c>
      <c r="L884" s="350" t="str">
        <f t="shared" ref="L884:L947" si="95">IFERROR(IF(RIGHT(G884,4)="1 kg",(H884/1),H884*1000/LEFT(G884,3)),"")</f>
        <v/>
      </c>
    </row>
    <row r="885" spans="1:12" hidden="1">
      <c r="A885" s="150"/>
      <c r="B885" s="16"/>
      <c r="C885" s="16"/>
      <c r="D885" s="448" cm="1">
        <f t="array" ref="D885">LOOKUP(1,1/(E885=DSSP!$E$2:$E$823),DSSP!$A$2:$A$823)</f>
        <v>0</v>
      </c>
      <c r="E885" s="115"/>
      <c r="F885" s="430" t="str">
        <f>IFERROR(VLOOKUP(E885,DSSP!$E$2:$F$761,2,0),"")</f>
        <v/>
      </c>
      <c r="G885" s="120" t="str">
        <f t="shared" si="92"/>
        <v/>
      </c>
      <c r="H885" s="16"/>
      <c r="I885" s="447" t="str">
        <f t="shared" si="93"/>
        <v/>
      </c>
      <c r="J885" s="16"/>
      <c r="K885" s="351" t="str">
        <f t="shared" si="94"/>
        <v/>
      </c>
      <c r="L885" s="350" t="str">
        <f t="shared" si="95"/>
        <v/>
      </c>
    </row>
    <row r="886" spans="1:12" hidden="1">
      <c r="A886" s="150"/>
      <c r="B886" s="16"/>
      <c r="C886" s="16"/>
      <c r="D886" s="448" cm="1">
        <f t="array" ref="D886">LOOKUP(1,1/(E886=DSSP!$E$2:$E$823),DSSP!$A$2:$A$823)</f>
        <v>0</v>
      </c>
      <c r="E886" s="115"/>
      <c r="F886" s="430" t="str">
        <f>IFERROR(VLOOKUP(E886,DSSP!$E$2:$F$761,2,0),"")</f>
        <v/>
      </c>
      <c r="G886" s="120" t="str">
        <f t="shared" si="92"/>
        <v/>
      </c>
      <c r="H886" s="16"/>
      <c r="I886" s="447" t="str">
        <f t="shared" si="93"/>
        <v/>
      </c>
      <c r="J886" s="16"/>
      <c r="K886" s="351" t="str">
        <f t="shared" si="94"/>
        <v/>
      </c>
      <c r="L886" s="350" t="str">
        <f t="shared" si="95"/>
        <v/>
      </c>
    </row>
    <row r="887" spans="1:12" hidden="1">
      <c r="A887" s="150"/>
      <c r="B887" s="16"/>
      <c r="C887" s="16"/>
      <c r="D887" s="448" cm="1">
        <f t="array" ref="D887">LOOKUP(1,1/(E887=DSSP!$E$2:$E$823),DSSP!$A$2:$A$823)</f>
        <v>0</v>
      </c>
      <c r="E887" s="115"/>
      <c r="F887" s="430" t="str">
        <f>IFERROR(VLOOKUP(E887,DSSP!$E$2:$F$761,2,0),"")</f>
        <v/>
      </c>
      <c r="G887" s="120" t="str">
        <f t="shared" si="92"/>
        <v/>
      </c>
      <c r="H887" s="16"/>
      <c r="I887" s="447" t="str">
        <f t="shared" si="93"/>
        <v/>
      </c>
      <c r="J887" s="16"/>
      <c r="K887" s="351" t="str">
        <f t="shared" si="94"/>
        <v/>
      </c>
      <c r="L887" s="350" t="str">
        <f t="shared" si="95"/>
        <v/>
      </c>
    </row>
    <row r="888" spans="1:12" hidden="1">
      <c r="A888" s="150"/>
      <c r="B888" s="16"/>
      <c r="C888" s="16"/>
      <c r="D888" s="448" cm="1">
        <f t="array" ref="D888">LOOKUP(1,1/(E888=DSSP!$E$2:$E$823),DSSP!$A$2:$A$823)</f>
        <v>0</v>
      </c>
      <c r="E888" s="115"/>
      <c r="F888" s="430" t="str">
        <f>IFERROR(VLOOKUP(E888,DSSP!$E$2:$F$761,2,0),"")</f>
        <v/>
      </c>
      <c r="G888" s="120" t="str">
        <f t="shared" si="92"/>
        <v/>
      </c>
      <c r="H888" s="16"/>
      <c r="I888" s="447" t="str">
        <f t="shared" si="93"/>
        <v/>
      </c>
      <c r="J888" s="16"/>
      <c r="K888" s="351" t="str">
        <f t="shared" si="94"/>
        <v/>
      </c>
      <c r="L888" s="350" t="str">
        <f t="shared" si="95"/>
        <v/>
      </c>
    </row>
    <row r="889" spans="1:12" hidden="1">
      <c r="A889" s="150"/>
      <c r="B889" s="16"/>
      <c r="C889" s="16"/>
      <c r="D889" s="448" cm="1">
        <f t="array" ref="D889">LOOKUP(1,1/(E889=DSSP!$E$2:$E$823),DSSP!$A$2:$A$823)</f>
        <v>0</v>
      </c>
      <c r="E889" s="115"/>
      <c r="F889" s="430" t="str">
        <f>IFERROR(VLOOKUP(E889,DSSP!$E$2:$F$761,2,0),"")</f>
        <v/>
      </c>
      <c r="G889" s="120" t="str">
        <f t="shared" si="92"/>
        <v/>
      </c>
      <c r="H889" s="16"/>
      <c r="I889" s="447" t="str">
        <f t="shared" si="93"/>
        <v/>
      </c>
      <c r="J889" s="16"/>
      <c r="K889" s="351" t="str">
        <f t="shared" si="94"/>
        <v/>
      </c>
      <c r="L889" s="350" t="str">
        <f t="shared" si="95"/>
        <v/>
      </c>
    </row>
    <row r="890" spans="1:12" hidden="1">
      <c r="A890" s="150"/>
      <c r="B890" s="16"/>
      <c r="C890" s="16"/>
      <c r="D890" s="448" cm="1">
        <f t="array" ref="D890">LOOKUP(1,1/(E890=DSSP!$E$2:$E$823),DSSP!$A$2:$A$823)</f>
        <v>0</v>
      </c>
      <c r="E890" s="115"/>
      <c r="F890" s="430" t="str">
        <f>IFERROR(VLOOKUP(E890,DSSP!$E$2:$F$761,2,0),"")</f>
        <v/>
      </c>
      <c r="G890" s="120" t="str">
        <f t="shared" si="92"/>
        <v/>
      </c>
      <c r="H890" s="16"/>
      <c r="I890" s="447" t="str">
        <f t="shared" si="93"/>
        <v/>
      </c>
      <c r="J890" s="16"/>
      <c r="K890" s="351" t="str">
        <f t="shared" si="94"/>
        <v/>
      </c>
      <c r="L890" s="350" t="str">
        <f t="shared" si="95"/>
        <v/>
      </c>
    </row>
    <row r="891" spans="1:12" hidden="1">
      <c r="A891" s="150"/>
      <c r="B891" s="16"/>
      <c r="C891" s="16"/>
      <c r="D891" s="448" cm="1">
        <f t="array" ref="D891">LOOKUP(1,1/(E891=DSSP!$E$2:$E$823),DSSP!$A$2:$A$823)</f>
        <v>0</v>
      </c>
      <c r="E891" s="115"/>
      <c r="F891" s="430" t="str">
        <f>IFERROR(VLOOKUP(E891,DSSP!$E$2:$F$761,2,0),"")</f>
        <v/>
      </c>
      <c r="G891" s="120" t="str">
        <f t="shared" si="92"/>
        <v/>
      </c>
      <c r="H891" s="16"/>
      <c r="I891" s="447" t="str">
        <f t="shared" si="93"/>
        <v/>
      </c>
      <c r="J891" s="16"/>
      <c r="K891" s="351" t="str">
        <f t="shared" si="94"/>
        <v/>
      </c>
      <c r="L891" s="350" t="str">
        <f t="shared" si="95"/>
        <v/>
      </c>
    </row>
    <row r="892" spans="1:12" hidden="1">
      <c r="A892" s="150"/>
      <c r="B892" s="16"/>
      <c r="C892" s="16"/>
      <c r="D892" s="448" cm="1">
        <f t="array" ref="D892">LOOKUP(1,1/(E892=DSSP!$E$2:$E$823),DSSP!$A$2:$A$823)</f>
        <v>0</v>
      </c>
      <c r="E892" s="115"/>
      <c r="F892" s="430" t="str">
        <f>IFERROR(VLOOKUP(E892,DSSP!$E$2:$F$761,2,0),"")</f>
        <v/>
      </c>
      <c r="G892" s="120" t="str">
        <f t="shared" si="92"/>
        <v/>
      </c>
      <c r="H892" s="16"/>
      <c r="I892" s="447" t="str">
        <f t="shared" si="93"/>
        <v/>
      </c>
      <c r="J892" s="16"/>
      <c r="K892" s="351" t="str">
        <f t="shared" si="94"/>
        <v/>
      </c>
      <c r="L892" s="350" t="str">
        <f t="shared" si="95"/>
        <v/>
      </c>
    </row>
    <row r="893" spans="1:12" hidden="1">
      <c r="A893" s="150"/>
      <c r="B893" s="16"/>
      <c r="C893" s="16"/>
      <c r="D893" s="448" cm="1">
        <f t="array" ref="D893">LOOKUP(1,1/(E893=DSSP!$E$2:$E$823),DSSP!$A$2:$A$823)</f>
        <v>0</v>
      </c>
      <c r="E893" s="115"/>
      <c r="F893" s="430" t="str">
        <f>IFERROR(VLOOKUP(E893,DSSP!$E$2:$F$761,2,0),"")</f>
        <v/>
      </c>
      <c r="G893" s="120" t="str">
        <f t="shared" si="92"/>
        <v/>
      </c>
      <c r="H893" s="16"/>
      <c r="I893" s="447" t="str">
        <f t="shared" si="93"/>
        <v/>
      </c>
      <c r="J893" s="16"/>
      <c r="K893" s="351" t="str">
        <f t="shared" si="94"/>
        <v/>
      </c>
      <c r="L893" s="350" t="str">
        <f t="shared" si="95"/>
        <v/>
      </c>
    </row>
    <row r="894" spans="1:12" hidden="1">
      <c r="A894" s="150"/>
      <c r="B894" s="16"/>
      <c r="C894" s="16"/>
      <c r="D894" s="448" cm="1">
        <f t="array" ref="D894">LOOKUP(1,1/(E894=DSSP!$E$2:$E$823),DSSP!$A$2:$A$823)</f>
        <v>0</v>
      </c>
      <c r="E894" s="115"/>
      <c r="F894" s="430" t="str">
        <f>IFERROR(VLOOKUP(E894,DSSP!$E$2:$F$761,2,0),"")</f>
        <v/>
      </c>
      <c r="G894" s="120" t="str">
        <f t="shared" si="92"/>
        <v/>
      </c>
      <c r="H894" s="16"/>
      <c r="I894" s="447" t="str">
        <f t="shared" si="93"/>
        <v/>
      </c>
      <c r="J894" s="16"/>
      <c r="K894" s="351" t="str">
        <f t="shared" si="94"/>
        <v/>
      </c>
      <c r="L894" s="350" t="str">
        <f t="shared" si="95"/>
        <v/>
      </c>
    </row>
    <row r="895" spans="1:12" hidden="1">
      <c r="A895" s="150"/>
      <c r="B895" s="16"/>
      <c r="C895" s="16"/>
      <c r="D895" s="448" cm="1">
        <f t="array" ref="D895">LOOKUP(1,1/(E895=DSSP!$E$2:$E$823),DSSP!$A$2:$A$823)</f>
        <v>0</v>
      </c>
      <c r="E895" s="115"/>
      <c r="F895" s="430" t="str">
        <f>IFERROR(VLOOKUP(E895,DSSP!$E$2:$F$761,2,0),"")</f>
        <v/>
      </c>
      <c r="G895" s="120" t="str">
        <f t="shared" si="92"/>
        <v/>
      </c>
      <c r="H895" s="16"/>
      <c r="I895" s="447" t="str">
        <f t="shared" si="93"/>
        <v/>
      </c>
      <c r="J895" s="16"/>
      <c r="K895" s="351" t="str">
        <f t="shared" si="94"/>
        <v/>
      </c>
      <c r="L895" s="350" t="str">
        <f t="shared" si="95"/>
        <v/>
      </c>
    </row>
    <row r="896" spans="1:12" hidden="1">
      <c r="A896" s="150"/>
      <c r="B896" s="16"/>
      <c r="C896" s="16"/>
      <c r="D896" s="448" cm="1">
        <f t="array" ref="D896">LOOKUP(1,1/(E896=DSSP!$E$2:$E$823),DSSP!$A$2:$A$823)</f>
        <v>0</v>
      </c>
      <c r="E896" s="115"/>
      <c r="F896" s="430" t="str">
        <f>IFERROR(VLOOKUP(E896,DSSP!$E$2:$F$761,2,0),"")</f>
        <v/>
      </c>
      <c r="G896" s="120" t="str">
        <f t="shared" si="92"/>
        <v/>
      </c>
      <c r="H896" s="16"/>
      <c r="I896" s="447" t="str">
        <f t="shared" si="93"/>
        <v/>
      </c>
      <c r="J896" s="16"/>
      <c r="K896" s="351" t="str">
        <f t="shared" si="94"/>
        <v/>
      </c>
      <c r="L896" s="350" t="str">
        <f t="shared" si="95"/>
        <v/>
      </c>
    </row>
    <row r="897" spans="1:12" hidden="1">
      <c r="A897" s="150"/>
      <c r="B897" s="16"/>
      <c r="C897" s="16"/>
      <c r="D897" s="448" cm="1">
        <f t="array" ref="D897">LOOKUP(1,1/(E897=DSSP!$E$2:$E$823),DSSP!$A$2:$A$823)</f>
        <v>0</v>
      </c>
      <c r="E897" s="115"/>
      <c r="F897" s="430" t="str">
        <f>IFERROR(VLOOKUP(E897,DSSP!$E$2:$F$761,2,0),"")</f>
        <v/>
      </c>
      <c r="G897" s="120" t="str">
        <f t="shared" si="92"/>
        <v/>
      </c>
      <c r="H897" s="16"/>
      <c r="I897" s="447" t="str">
        <f t="shared" si="93"/>
        <v/>
      </c>
      <c r="J897" s="16"/>
      <c r="K897" s="351" t="str">
        <f t="shared" si="94"/>
        <v/>
      </c>
      <c r="L897" s="350" t="str">
        <f t="shared" si="95"/>
        <v/>
      </c>
    </row>
    <row r="898" spans="1:12" hidden="1">
      <c r="A898" s="150"/>
      <c r="B898" s="16"/>
      <c r="C898" s="16"/>
      <c r="D898" s="448" cm="1">
        <f t="array" ref="D898">LOOKUP(1,1/(E898=DSSP!$E$2:$E$823),DSSP!$A$2:$A$823)</f>
        <v>0</v>
      </c>
      <c r="E898" s="115"/>
      <c r="F898" s="430" t="str">
        <f>IFERROR(VLOOKUP(E898,DSSP!$E$2:$F$761,2,0),"")</f>
        <v/>
      </c>
      <c r="G898" s="120" t="str">
        <f t="shared" si="92"/>
        <v/>
      </c>
      <c r="H898" s="16"/>
      <c r="I898" s="447" t="str">
        <f t="shared" si="93"/>
        <v/>
      </c>
      <c r="J898" s="16"/>
      <c r="K898" s="351" t="str">
        <f t="shared" si="94"/>
        <v/>
      </c>
      <c r="L898" s="350" t="str">
        <f t="shared" si="95"/>
        <v/>
      </c>
    </row>
    <row r="899" spans="1:12" hidden="1">
      <c r="A899" s="150"/>
      <c r="B899" s="16"/>
      <c r="C899" s="16"/>
      <c r="D899" s="448" cm="1">
        <f t="array" ref="D899">LOOKUP(1,1/(E899=DSSP!$E$2:$E$823),DSSP!$A$2:$A$823)</f>
        <v>0</v>
      </c>
      <c r="E899" s="115"/>
      <c r="F899" s="430" t="str">
        <f>IFERROR(VLOOKUP(E899,DSSP!$E$2:$F$761,2,0),"")</f>
        <v/>
      </c>
      <c r="G899" s="120" t="str">
        <f t="shared" si="92"/>
        <v/>
      </c>
      <c r="H899" s="16"/>
      <c r="I899" s="447" t="str">
        <f t="shared" si="93"/>
        <v/>
      </c>
      <c r="J899" s="16"/>
      <c r="K899" s="351" t="str">
        <f t="shared" si="94"/>
        <v/>
      </c>
      <c r="L899" s="350" t="str">
        <f t="shared" si="95"/>
        <v/>
      </c>
    </row>
    <row r="900" spans="1:12" hidden="1">
      <c r="A900" s="150"/>
      <c r="B900" s="16"/>
      <c r="C900" s="16"/>
      <c r="D900" s="448" cm="1">
        <f t="array" ref="D900">LOOKUP(1,1/(E900=DSSP!$E$2:$E$823),DSSP!$A$2:$A$823)</f>
        <v>0</v>
      </c>
      <c r="E900" s="115"/>
      <c r="F900" s="430" t="str">
        <f>IFERROR(VLOOKUP(E900,DSSP!$E$2:$F$761,2,0),"")</f>
        <v/>
      </c>
      <c r="G900" s="120" t="str">
        <f t="shared" si="92"/>
        <v/>
      </c>
      <c r="H900" s="16"/>
      <c r="I900" s="447" t="str">
        <f t="shared" si="93"/>
        <v/>
      </c>
      <c r="J900" s="16"/>
      <c r="K900" s="351" t="str">
        <f t="shared" si="94"/>
        <v/>
      </c>
      <c r="L900" s="350" t="str">
        <f t="shared" si="95"/>
        <v/>
      </c>
    </row>
    <row r="901" spans="1:12" hidden="1">
      <c r="A901" s="150"/>
      <c r="B901" s="16"/>
      <c r="C901" s="16"/>
      <c r="D901" s="448" cm="1">
        <f t="array" ref="D901">LOOKUP(1,1/(E901=DSSP!$E$2:$E$823),DSSP!$A$2:$A$823)</f>
        <v>0</v>
      </c>
      <c r="E901" s="115"/>
      <c r="F901" s="430" t="str">
        <f>IFERROR(VLOOKUP(E901,DSSP!$E$2:$F$761,2,0),"")</f>
        <v/>
      </c>
      <c r="G901" s="120" t="str">
        <f t="shared" si="92"/>
        <v/>
      </c>
      <c r="H901" s="16"/>
      <c r="I901" s="447" t="str">
        <f t="shared" si="93"/>
        <v/>
      </c>
      <c r="J901" s="16"/>
      <c r="K901" s="351" t="str">
        <f t="shared" si="94"/>
        <v/>
      </c>
      <c r="L901" s="350" t="str">
        <f t="shared" si="95"/>
        <v/>
      </c>
    </row>
    <row r="902" spans="1:12" hidden="1">
      <c r="A902" s="150"/>
      <c r="B902" s="16"/>
      <c r="C902" s="16"/>
      <c r="D902" s="448" cm="1">
        <f t="array" ref="D902">LOOKUP(1,1/(E902=DSSP!$E$2:$E$823),DSSP!$A$2:$A$823)</f>
        <v>0</v>
      </c>
      <c r="E902" s="115"/>
      <c r="F902" s="430" t="str">
        <f>IFERROR(VLOOKUP(E902,DSSP!$E$2:$F$761,2,0),"")</f>
        <v/>
      </c>
      <c r="G902" s="120" t="str">
        <f t="shared" si="92"/>
        <v/>
      </c>
      <c r="H902" s="16"/>
      <c r="I902" s="447" t="str">
        <f t="shared" si="93"/>
        <v/>
      </c>
      <c r="J902" s="16"/>
      <c r="K902" s="351" t="str">
        <f t="shared" si="94"/>
        <v/>
      </c>
      <c r="L902" s="350" t="str">
        <f t="shared" si="95"/>
        <v/>
      </c>
    </row>
    <row r="903" spans="1:12" hidden="1">
      <c r="A903" s="150"/>
      <c r="B903" s="16"/>
      <c r="C903" s="16"/>
      <c r="D903" s="448" cm="1">
        <f t="array" ref="D903">LOOKUP(1,1/(E903=DSSP!$E$2:$E$823),DSSP!$A$2:$A$823)</f>
        <v>0</v>
      </c>
      <c r="E903" s="115"/>
      <c r="F903" s="430" t="str">
        <f>IFERROR(VLOOKUP(E903,DSSP!$E$2:$F$761,2,0),"")</f>
        <v/>
      </c>
      <c r="G903" s="120" t="str">
        <f t="shared" si="92"/>
        <v/>
      </c>
      <c r="H903" s="16"/>
      <c r="I903" s="447" t="str">
        <f t="shared" si="93"/>
        <v/>
      </c>
      <c r="J903" s="16"/>
      <c r="K903" s="351" t="str">
        <f t="shared" si="94"/>
        <v/>
      </c>
      <c r="L903" s="350" t="str">
        <f t="shared" si="95"/>
        <v/>
      </c>
    </row>
    <row r="904" spans="1:12" hidden="1">
      <c r="A904" s="150"/>
      <c r="B904" s="16"/>
      <c r="C904" s="16"/>
      <c r="D904" s="448" cm="1">
        <f t="array" ref="D904">LOOKUP(1,1/(E904=DSSP!$E$2:$E$823),DSSP!$A$2:$A$823)</f>
        <v>0</v>
      </c>
      <c r="E904" s="115"/>
      <c r="F904" s="430" t="str">
        <f>IFERROR(VLOOKUP(E904,DSSP!$E$2:$F$761,2,0),"")</f>
        <v/>
      </c>
      <c r="G904" s="120" t="str">
        <f t="shared" si="92"/>
        <v/>
      </c>
      <c r="H904" s="16"/>
      <c r="I904" s="447" t="str">
        <f t="shared" si="93"/>
        <v/>
      </c>
      <c r="J904" s="16"/>
      <c r="K904" s="351" t="str">
        <f t="shared" si="94"/>
        <v/>
      </c>
      <c r="L904" s="350" t="str">
        <f t="shared" si="95"/>
        <v/>
      </c>
    </row>
    <row r="905" spans="1:12" hidden="1">
      <c r="A905" s="150"/>
      <c r="B905" s="16"/>
      <c r="C905" s="16"/>
      <c r="D905" s="448" cm="1">
        <f t="array" ref="D905">LOOKUP(1,1/(E905=DSSP!$E$2:$E$823),DSSP!$A$2:$A$823)</f>
        <v>0</v>
      </c>
      <c r="E905" s="115"/>
      <c r="F905" s="430" t="str">
        <f>IFERROR(VLOOKUP(E905,DSSP!$E$2:$F$761,2,0),"")</f>
        <v/>
      </c>
      <c r="G905" s="120" t="str">
        <f t="shared" si="92"/>
        <v/>
      </c>
      <c r="H905" s="16"/>
      <c r="I905" s="447" t="str">
        <f t="shared" si="93"/>
        <v/>
      </c>
      <c r="J905" s="16"/>
      <c r="K905" s="351" t="str">
        <f t="shared" si="94"/>
        <v/>
      </c>
      <c r="L905" s="350" t="str">
        <f t="shared" si="95"/>
        <v/>
      </c>
    </row>
    <row r="906" spans="1:12" hidden="1">
      <c r="A906" s="150"/>
      <c r="B906" s="16"/>
      <c r="C906" s="16"/>
      <c r="D906" s="448" cm="1">
        <f t="array" ref="D906">LOOKUP(1,1/(E906=DSSP!$E$2:$E$823),DSSP!$A$2:$A$823)</f>
        <v>0</v>
      </c>
      <c r="E906" s="115"/>
      <c r="F906" s="430" t="str">
        <f>IFERROR(VLOOKUP(E906,DSSP!$E$2:$F$761,2,0),"")</f>
        <v/>
      </c>
      <c r="G906" s="120" t="str">
        <f t="shared" si="92"/>
        <v/>
      </c>
      <c r="H906" s="16"/>
      <c r="I906" s="447" t="str">
        <f t="shared" si="93"/>
        <v/>
      </c>
      <c r="J906" s="16"/>
      <c r="K906" s="351" t="str">
        <f t="shared" si="94"/>
        <v/>
      </c>
      <c r="L906" s="350" t="str">
        <f t="shared" si="95"/>
        <v/>
      </c>
    </row>
    <row r="907" spans="1:12" hidden="1">
      <c r="A907" s="150"/>
      <c r="B907" s="16"/>
      <c r="C907" s="16"/>
      <c r="D907" s="448" cm="1">
        <f t="array" ref="D907">LOOKUP(1,1/(E907=DSSP!$E$2:$E$823),DSSP!$A$2:$A$823)</f>
        <v>0</v>
      </c>
      <c r="E907" s="115"/>
      <c r="F907" s="430" t="str">
        <f>IFERROR(VLOOKUP(E907,DSSP!$E$2:$F$761,2,0),"")</f>
        <v/>
      </c>
      <c r="G907" s="120" t="str">
        <f t="shared" si="92"/>
        <v/>
      </c>
      <c r="H907" s="16"/>
      <c r="I907" s="447" t="str">
        <f t="shared" si="93"/>
        <v/>
      </c>
      <c r="J907" s="16"/>
      <c r="K907" s="351" t="str">
        <f t="shared" si="94"/>
        <v/>
      </c>
      <c r="L907" s="350" t="str">
        <f t="shared" si="95"/>
        <v/>
      </c>
    </row>
    <row r="908" spans="1:12" hidden="1">
      <c r="A908" s="150"/>
      <c r="B908" s="16"/>
      <c r="C908" s="16"/>
      <c r="D908" s="448" cm="1">
        <f t="array" ref="D908">LOOKUP(1,1/(E908=DSSP!$E$2:$E$823),DSSP!$A$2:$A$823)</f>
        <v>0</v>
      </c>
      <c r="E908" s="115"/>
      <c r="F908" s="430" t="str">
        <f>IFERROR(VLOOKUP(E908,DSSP!$E$2:$F$761,2,0),"")</f>
        <v/>
      </c>
      <c r="G908" s="120" t="str">
        <f t="shared" si="92"/>
        <v/>
      </c>
      <c r="H908" s="16"/>
      <c r="I908" s="447" t="str">
        <f t="shared" si="93"/>
        <v/>
      </c>
      <c r="J908" s="16"/>
      <c r="K908" s="351" t="str">
        <f t="shared" si="94"/>
        <v/>
      </c>
      <c r="L908" s="350" t="str">
        <f t="shared" si="95"/>
        <v/>
      </c>
    </row>
    <row r="909" spans="1:12" hidden="1">
      <c r="A909" s="150"/>
      <c r="B909" s="16"/>
      <c r="C909" s="16"/>
      <c r="D909" s="448" cm="1">
        <f t="array" ref="D909">LOOKUP(1,1/(E909=DSSP!$E$2:$E$823),DSSP!$A$2:$A$823)</f>
        <v>0</v>
      </c>
      <c r="E909" s="115"/>
      <c r="F909" s="430" t="str">
        <f>IFERROR(VLOOKUP(E909,DSSP!$E$2:$F$761,2,0),"")</f>
        <v/>
      </c>
      <c r="G909" s="120" t="str">
        <f t="shared" si="92"/>
        <v/>
      </c>
      <c r="H909" s="16"/>
      <c r="I909" s="447" t="str">
        <f t="shared" si="93"/>
        <v/>
      </c>
      <c r="J909" s="16"/>
      <c r="K909" s="351" t="str">
        <f t="shared" si="94"/>
        <v/>
      </c>
      <c r="L909" s="350" t="str">
        <f t="shared" si="95"/>
        <v/>
      </c>
    </row>
    <row r="910" spans="1:12" hidden="1">
      <c r="A910" s="150"/>
      <c r="B910" s="16"/>
      <c r="C910" s="16"/>
      <c r="D910" s="448" cm="1">
        <f t="array" ref="D910">LOOKUP(1,1/(E910=DSSP!$E$2:$E$823),DSSP!$A$2:$A$823)</f>
        <v>0</v>
      </c>
      <c r="E910" s="115"/>
      <c r="F910" s="430" t="str">
        <f>IFERROR(VLOOKUP(E910,DSSP!$E$2:$F$761,2,0),"")</f>
        <v/>
      </c>
      <c r="G910" s="120" t="str">
        <f t="shared" si="92"/>
        <v/>
      </c>
      <c r="H910" s="16"/>
      <c r="I910" s="447" t="str">
        <f t="shared" si="93"/>
        <v/>
      </c>
      <c r="J910" s="16"/>
      <c r="K910" s="351" t="str">
        <f t="shared" si="94"/>
        <v/>
      </c>
      <c r="L910" s="350" t="str">
        <f t="shared" si="95"/>
        <v/>
      </c>
    </row>
    <row r="911" spans="1:12" hidden="1">
      <c r="A911" s="150"/>
      <c r="B911" s="16"/>
      <c r="C911" s="16"/>
      <c r="D911" s="448" cm="1">
        <f t="array" ref="D911">LOOKUP(1,1/(E911=DSSP!$E$2:$E$823),DSSP!$A$2:$A$823)</f>
        <v>0</v>
      </c>
      <c r="E911" s="115"/>
      <c r="F911" s="430" t="str">
        <f>IFERROR(VLOOKUP(E911,DSSP!$E$2:$F$761,2,0),"")</f>
        <v/>
      </c>
      <c r="G911" s="120" t="str">
        <f t="shared" si="92"/>
        <v/>
      </c>
      <c r="H911" s="16"/>
      <c r="I911" s="447" t="str">
        <f t="shared" si="93"/>
        <v/>
      </c>
      <c r="J911" s="16"/>
      <c r="K911" s="351" t="str">
        <f t="shared" si="94"/>
        <v/>
      </c>
      <c r="L911" s="350" t="str">
        <f t="shared" si="95"/>
        <v/>
      </c>
    </row>
    <row r="912" spans="1:12" hidden="1">
      <c r="A912" s="150"/>
      <c r="B912" s="16"/>
      <c r="C912" s="16"/>
      <c r="D912" s="448" cm="1">
        <f t="array" ref="D912">LOOKUP(1,1/(E912=DSSP!$E$2:$E$823),DSSP!$A$2:$A$823)</f>
        <v>0</v>
      </c>
      <c r="E912" s="115"/>
      <c r="F912" s="430" t="str">
        <f>IFERROR(VLOOKUP(E912,DSSP!$E$2:$F$761,2,0),"")</f>
        <v/>
      </c>
      <c r="G912" s="120" t="str">
        <f t="shared" si="92"/>
        <v/>
      </c>
      <c r="H912" s="16"/>
      <c r="I912" s="447" t="str">
        <f t="shared" si="93"/>
        <v/>
      </c>
      <c r="J912" s="16"/>
      <c r="K912" s="351" t="str">
        <f t="shared" si="94"/>
        <v/>
      </c>
      <c r="L912" s="350" t="str">
        <f t="shared" si="95"/>
        <v/>
      </c>
    </row>
    <row r="913" spans="1:12" hidden="1">
      <c r="A913" s="150"/>
      <c r="B913" s="16"/>
      <c r="C913" s="16"/>
      <c r="D913" s="448" cm="1">
        <f t="array" ref="D913">LOOKUP(1,1/(E913=DSSP!$E$2:$E$823),DSSP!$A$2:$A$823)</f>
        <v>0</v>
      </c>
      <c r="E913" s="115"/>
      <c r="F913" s="430" t="str">
        <f>IFERROR(VLOOKUP(E913,DSSP!$E$2:$F$761,2,0),"")</f>
        <v/>
      </c>
      <c r="G913" s="120" t="str">
        <f t="shared" si="92"/>
        <v/>
      </c>
      <c r="H913" s="16"/>
      <c r="I913" s="447" t="str">
        <f t="shared" si="93"/>
        <v/>
      </c>
      <c r="J913" s="16"/>
      <c r="K913" s="351" t="str">
        <f t="shared" si="94"/>
        <v/>
      </c>
      <c r="L913" s="350" t="str">
        <f t="shared" si="95"/>
        <v/>
      </c>
    </row>
    <row r="914" spans="1:12" hidden="1">
      <c r="A914" s="150"/>
      <c r="B914" s="16"/>
      <c r="C914" s="16"/>
      <c r="D914" s="448" cm="1">
        <f t="array" ref="D914">LOOKUP(1,1/(E914=DSSP!$E$2:$E$823),DSSP!$A$2:$A$823)</f>
        <v>0</v>
      </c>
      <c r="E914" s="115"/>
      <c r="F914" s="430" t="str">
        <f>IFERROR(VLOOKUP(E914,DSSP!$E$2:$F$761,2,0),"")</f>
        <v/>
      </c>
      <c r="G914" s="120" t="str">
        <f t="shared" si="92"/>
        <v/>
      </c>
      <c r="H914" s="16"/>
      <c r="I914" s="447" t="str">
        <f t="shared" si="93"/>
        <v/>
      </c>
      <c r="J914" s="16"/>
      <c r="K914" s="351" t="str">
        <f t="shared" si="94"/>
        <v/>
      </c>
      <c r="L914" s="350" t="str">
        <f t="shared" si="95"/>
        <v/>
      </c>
    </row>
    <row r="915" spans="1:12" hidden="1">
      <c r="A915" s="150"/>
      <c r="B915" s="16"/>
      <c r="C915" s="16"/>
      <c r="D915" s="448" cm="1">
        <f t="array" ref="D915">LOOKUP(1,1/(E915=DSSP!$E$2:$E$823),DSSP!$A$2:$A$823)</f>
        <v>0</v>
      </c>
      <c r="E915" s="115"/>
      <c r="F915" s="430" t="str">
        <f>IFERROR(VLOOKUP(E915,DSSP!$E$2:$F$761,2,0),"")</f>
        <v/>
      </c>
      <c r="G915" s="120" t="str">
        <f t="shared" si="92"/>
        <v/>
      </c>
      <c r="H915" s="16"/>
      <c r="I915" s="447" t="str">
        <f t="shared" si="93"/>
        <v/>
      </c>
      <c r="J915" s="16"/>
      <c r="K915" s="351" t="str">
        <f t="shared" si="94"/>
        <v/>
      </c>
      <c r="L915" s="350" t="str">
        <f t="shared" si="95"/>
        <v/>
      </c>
    </row>
    <row r="916" spans="1:12" hidden="1">
      <c r="A916" s="150"/>
      <c r="B916" s="16"/>
      <c r="C916" s="16"/>
      <c r="D916" s="448" cm="1">
        <f t="array" ref="D916">LOOKUP(1,1/(E916=DSSP!$E$2:$E$823),DSSP!$A$2:$A$823)</f>
        <v>0</v>
      </c>
      <c r="E916" s="115"/>
      <c r="F916" s="430" t="str">
        <f>IFERROR(VLOOKUP(E916,DSSP!$E$2:$F$761,2,0),"")</f>
        <v/>
      </c>
      <c r="G916" s="120" t="str">
        <f t="shared" si="92"/>
        <v/>
      </c>
      <c r="H916" s="16"/>
      <c r="I916" s="447" t="str">
        <f t="shared" si="93"/>
        <v/>
      </c>
      <c r="J916" s="16"/>
      <c r="K916" s="351" t="str">
        <f t="shared" si="94"/>
        <v/>
      </c>
      <c r="L916" s="350" t="str">
        <f t="shared" si="95"/>
        <v/>
      </c>
    </row>
    <row r="917" spans="1:12" hidden="1">
      <c r="A917" s="150"/>
      <c r="B917" s="16"/>
      <c r="C917" s="16"/>
      <c r="D917" s="448" cm="1">
        <f t="array" ref="D917">LOOKUP(1,1/(E917=DSSP!$E$2:$E$823),DSSP!$A$2:$A$823)</f>
        <v>0</v>
      </c>
      <c r="E917" s="115"/>
      <c r="F917" s="430" t="str">
        <f>IFERROR(VLOOKUP(E917,DSSP!$E$2:$F$761,2,0),"")</f>
        <v/>
      </c>
      <c r="G917" s="120" t="str">
        <f t="shared" si="92"/>
        <v/>
      </c>
      <c r="H917" s="16"/>
      <c r="I917" s="447" t="str">
        <f t="shared" si="93"/>
        <v/>
      </c>
      <c r="J917" s="16"/>
      <c r="K917" s="351" t="str">
        <f t="shared" si="94"/>
        <v/>
      </c>
      <c r="L917" s="350" t="str">
        <f t="shared" si="95"/>
        <v/>
      </c>
    </row>
    <row r="918" spans="1:12" hidden="1">
      <c r="A918" s="150"/>
      <c r="B918" s="16"/>
      <c r="C918" s="16"/>
      <c r="D918" s="448" cm="1">
        <f t="array" ref="D918">LOOKUP(1,1/(E918=DSSP!$E$2:$E$823),DSSP!$A$2:$A$823)</f>
        <v>0</v>
      </c>
      <c r="E918" s="115"/>
      <c r="F918" s="430" t="str">
        <f>IFERROR(VLOOKUP(E918,DSSP!$E$2:$F$761,2,0),"")</f>
        <v/>
      </c>
      <c r="G918" s="120" t="str">
        <f t="shared" si="92"/>
        <v/>
      </c>
      <c r="H918" s="16"/>
      <c r="I918" s="447" t="str">
        <f t="shared" si="93"/>
        <v/>
      </c>
      <c r="J918" s="16"/>
      <c r="K918" s="351" t="str">
        <f t="shared" si="94"/>
        <v/>
      </c>
      <c r="L918" s="350" t="str">
        <f t="shared" si="95"/>
        <v/>
      </c>
    </row>
    <row r="919" spans="1:12" hidden="1">
      <c r="A919" s="150"/>
      <c r="B919" s="16"/>
      <c r="C919" s="16"/>
      <c r="D919" s="448" cm="1">
        <f t="array" ref="D919">LOOKUP(1,1/(E919=DSSP!$E$2:$E$823),DSSP!$A$2:$A$823)</f>
        <v>0</v>
      </c>
      <c r="E919" s="115"/>
      <c r="F919" s="430" t="str">
        <f>IFERROR(VLOOKUP(E919,DSSP!$E$2:$F$761,2,0),"")</f>
        <v/>
      </c>
      <c r="G919" s="120" t="str">
        <f t="shared" si="92"/>
        <v/>
      </c>
      <c r="H919" s="16"/>
      <c r="I919" s="447" t="str">
        <f t="shared" si="93"/>
        <v/>
      </c>
      <c r="J919" s="16"/>
      <c r="K919" s="351" t="str">
        <f t="shared" si="94"/>
        <v/>
      </c>
      <c r="L919" s="350" t="str">
        <f t="shared" si="95"/>
        <v/>
      </c>
    </row>
    <row r="920" spans="1:12" hidden="1">
      <c r="A920" s="150"/>
      <c r="B920" s="16"/>
      <c r="C920" s="16"/>
      <c r="D920" s="448" cm="1">
        <f t="array" ref="D920">LOOKUP(1,1/(E920=DSSP!$E$2:$E$823),DSSP!$A$2:$A$823)</f>
        <v>0</v>
      </c>
      <c r="E920" s="115"/>
      <c r="F920" s="430" t="str">
        <f>IFERROR(VLOOKUP(E920,DSSP!$E$2:$F$761,2,0),"")</f>
        <v/>
      </c>
      <c r="G920" s="120" t="str">
        <f t="shared" si="92"/>
        <v/>
      </c>
      <c r="H920" s="16"/>
      <c r="I920" s="447" t="str">
        <f t="shared" si="93"/>
        <v/>
      </c>
      <c r="J920" s="16"/>
      <c r="K920" s="351" t="str">
        <f t="shared" si="94"/>
        <v/>
      </c>
      <c r="L920" s="350" t="str">
        <f t="shared" si="95"/>
        <v/>
      </c>
    </row>
    <row r="921" spans="1:12" hidden="1">
      <c r="A921" s="150"/>
      <c r="B921" s="16"/>
      <c r="C921" s="16"/>
      <c r="D921" s="448" cm="1">
        <f t="array" ref="D921">LOOKUP(1,1/(E921=DSSP!$E$2:$E$823),DSSP!$A$2:$A$823)</f>
        <v>0</v>
      </c>
      <c r="E921" s="115"/>
      <c r="F921" s="430" t="str">
        <f>IFERROR(VLOOKUP(E921,DSSP!$E$2:$F$761,2,0),"")</f>
        <v/>
      </c>
      <c r="G921" s="120" t="str">
        <f t="shared" si="92"/>
        <v/>
      </c>
      <c r="H921" s="16"/>
      <c r="I921" s="447" t="str">
        <f t="shared" si="93"/>
        <v/>
      </c>
      <c r="J921" s="16"/>
      <c r="K921" s="351" t="str">
        <f t="shared" si="94"/>
        <v/>
      </c>
      <c r="L921" s="350" t="str">
        <f t="shared" si="95"/>
        <v/>
      </c>
    </row>
    <row r="922" spans="1:12" hidden="1">
      <c r="A922" s="150"/>
      <c r="B922" s="16"/>
      <c r="C922" s="16"/>
      <c r="D922" s="448" cm="1">
        <f t="array" ref="D922">LOOKUP(1,1/(E922=DSSP!$E$2:$E$823),DSSP!$A$2:$A$823)</f>
        <v>0</v>
      </c>
      <c r="E922" s="115"/>
      <c r="F922" s="430" t="str">
        <f>IFERROR(VLOOKUP(E922,DSSP!$E$2:$F$761,2,0),"")</f>
        <v/>
      </c>
      <c r="G922" s="120" t="str">
        <f t="shared" si="92"/>
        <v/>
      </c>
      <c r="H922" s="16"/>
      <c r="I922" s="447" t="str">
        <f t="shared" si="93"/>
        <v/>
      </c>
      <c r="J922" s="16"/>
      <c r="K922" s="351" t="str">
        <f t="shared" si="94"/>
        <v/>
      </c>
      <c r="L922" s="350" t="str">
        <f t="shared" si="95"/>
        <v/>
      </c>
    </row>
    <row r="923" spans="1:12" hidden="1">
      <c r="A923" s="150"/>
      <c r="B923" s="16"/>
      <c r="C923" s="16"/>
      <c r="D923" s="448" cm="1">
        <f t="array" ref="D923">LOOKUP(1,1/(E923=DSSP!$E$2:$E$823),DSSP!$A$2:$A$823)</f>
        <v>0</v>
      </c>
      <c r="E923" s="115"/>
      <c r="F923" s="430" t="str">
        <f>IFERROR(VLOOKUP(E923,DSSP!$E$2:$F$761,2,0),"")</f>
        <v/>
      </c>
      <c r="G923" s="120" t="str">
        <f t="shared" si="92"/>
        <v/>
      </c>
      <c r="H923" s="16"/>
      <c r="I923" s="447" t="str">
        <f t="shared" si="93"/>
        <v/>
      </c>
      <c r="J923" s="16"/>
      <c r="K923" s="351" t="str">
        <f t="shared" si="94"/>
        <v/>
      </c>
      <c r="L923" s="350" t="str">
        <f t="shared" si="95"/>
        <v/>
      </c>
    </row>
    <row r="924" spans="1:12" hidden="1">
      <c r="A924" s="150"/>
      <c r="B924" s="16"/>
      <c r="C924" s="16"/>
      <c r="D924" s="448" cm="1">
        <f t="array" ref="D924">LOOKUP(1,1/(E924=DSSP!$E$2:$E$823),DSSP!$A$2:$A$823)</f>
        <v>0</v>
      </c>
      <c r="E924" s="115"/>
      <c r="F924" s="430" t="str">
        <f>IFERROR(VLOOKUP(E924,DSSP!$E$2:$F$761,2,0),"")</f>
        <v/>
      </c>
      <c r="G924" s="120" t="str">
        <f t="shared" si="92"/>
        <v/>
      </c>
      <c r="H924" s="16"/>
      <c r="I924" s="447" t="str">
        <f t="shared" si="93"/>
        <v/>
      </c>
      <c r="J924" s="16"/>
      <c r="K924" s="351" t="str">
        <f t="shared" si="94"/>
        <v/>
      </c>
      <c r="L924" s="350" t="str">
        <f t="shared" si="95"/>
        <v/>
      </c>
    </row>
    <row r="925" spans="1:12" hidden="1">
      <c r="A925" s="150"/>
      <c r="B925" s="16"/>
      <c r="C925" s="16"/>
      <c r="D925" s="448" cm="1">
        <f t="array" ref="D925">LOOKUP(1,1/(E925=DSSP!$E$2:$E$823),DSSP!$A$2:$A$823)</f>
        <v>0</v>
      </c>
      <c r="E925" s="115"/>
      <c r="F925" s="430" t="str">
        <f>IFERROR(VLOOKUP(E925,DSSP!$E$2:$F$761,2,0),"")</f>
        <v/>
      </c>
      <c r="G925" s="120" t="str">
        <f t="shared" si="92"/>
        <v/>
      </c>
      <c r="H925" s="16"/>
      <c r="I925" s="447" t="str">
        <f t="shared" si="93"/>
        <v/>
      </c>
      <c r="J925" s="16"/>
      <c r="K925" s="351" t="str">
        <f t="shared" si="94"/>
        <v/>
      </c>
      <c r="L925" s="350" t="str">
        <f t="shared" si="95"/>
        <v/>
      </c>
    </row>
    <row r="926" spans="1:12" hidden="1">
      <c r="A926" s="150"/>
      <c r="B926" s="16"/>
      <c r="C926" s="16"/>
      <c r="D926" s="448" cm="1">
        <f t="array" ref="D926">LOOKUP(1,1/(E926=DSSP!$E$2:$E$823),DSSP!$A$2:$A$823)</f>
        <v>0</v>
      </c>
      <c r="E926" s="115"/>
      <c r="F926" s="430" t="str">
        <f>IFERROR(VLOOKUP(E926,DSSP!$E$2:$F$761,2,0),"")</f>
        <v/>
      </c>
      <c r="G926" s="120" t="str">
        <f t="shared" si="92"/>
        <v/>
      </c>
      <c r="H926" s="16"/>
      <c r="I926" s="447" t="str">
        <f t="shared" si="93"/>
        <v/>
      </c>
      <c r="J926" s="16"/>
      <c r="K926" s="351" t="str">
        <f t="shared" si="94"/>
        <v/>
      </c>
      <c r="L926" s="350" t="str">
        <f t="shared" si="95"/>
        <v/>
      </c>
    </row>
    <row r="927" spans="1:12" hidden="1">
      <c r="A927" s="150"/>
      <c r="B927" s="16"/>
      <c r="C927" s="16"/>
      <c r="D927" s="448" cm="1">
        <f t="array" ref="D927">LOOKUP(1,1/(E927=DSSP!$E$2:$E$823),DSSP!$A$2:$A$823)</f>
        <v>0</v>
      </c>
      <c r="E927" s="115"/>
      <c r="F927" s="430" t="str">
        <f>IFERROR(VLOOKUP(E927,DSSP!$E$2:$F$761,2,0),"")</f>
        <v/>
      </c>
      <c r="G927" s="120" t="str">
        <f t="shared" si="92"/>
        <v/>
      </c>
      <c r="H927" s="16"/>
      <c r="I927" s="447" t="str">
        <f t="shared" si="93"/>
        <v/>
      </c>
      <c r="J927" s="16"/>
      <c r="K927" s="351" t="str">
        <f t="shared" si="94"/>
        <v/>
      </c>
      <c r="L927" s="350" t="str">
        <f t="shared" si="95"/>
        <v/>
      </c>
    </row>
    <row r="928" spans="1:12" hidden="1">
      <c r="A928" s="150"/>
      <c r="B928" s="16"/>
      <c r="C928" s="16"/>
      <c r="D928" s="448" cm="1">
        <f t="array" ref="D928">LOOKUP(1,1/(E928=DSSP!$E$2:$E$823),DSSP!$A$2:$A$823)</f>
        <v>0</v>
      </c>
      <c r="E928" s="115"/>
      <c r="F928" s="430" t="str">
        <f>IFERROR(VLOOKUP(E928,DSSP!$E$2:$F$761,2,0),"")</f>
        <v/>
      </c>
      <c r="G928" s="120" t="str">
        <f t="shared" si="92"/>
        <v/>
      </c>
      <c r="H928" s="16"/>
      <c r="I928" s="447" t="str">
        <f t="shared" si="93"/>
        <v/>
      </c>
      <c r="J928" s="16"/>
      <c r="K928" s="351" t="str">
        <f t="shared" si="94"/>
        <v/>
      </c>
      <c r="L928" s="350" t="str">
        <f t="shared" si="95"/>
        <v/>
      </c>
    </row>
    <row r="929" spans="1:12" hidden="1">
      <c r="A929" s="150"/>
      <c r="B929" s="16"/>
      <c r="C929" s="16"/>
      <c r="D929" s="448" cm="1">
        <f t="array" ref="D929">LOOKUP(1,1/(E929=DSSP!$E$2:$E$823),DSSP!$A$2:$A$823)</f>
        <v>0</v>
      </c>
      <c r="E929" s="115"/>
      <c r="F929" s="430" t="str">
        <f>IFERROR(VLOOKUP(E929,DSSP!$E$2:$F$761,2,0),"")</f>
        <v/>
      </c>
      <c r="G929" s="120" t="str">
        <f t="shared" si="92"/>
        <v/>
      </c>
      <c r="H929" s="16"/>
      <c r="I929" s="447" t="str">
        <f t="shared" si="93"/>
        <v/>
      </c>
      <c r="J929" s="16"/>
      <c r="K929" s="351" t="str">
        <f t="shared" si="94"/>
        <v/>
      </c>
      <c r="L929" s="350" t="str">
        <f t="shared" si="95"/>
        <v/>
      </c>
    </row>
    <row r="930" spans="1:12" hidden="1">
      <c r="A930" s="150"/>
      <c r="B930" s="16"/>
      <c r="C930" s="16"/>
      <c r="D930" s="448" cm="1">
        <f t="array" ref="D930">LOOKUP(1,1/(E930=DSSP!$E$2:$E$823),DSSP!$A$2:$A$823)</f>
        <v>0</v>
      </c>
      <c r="E930" s="115"/>
      <c r="F930" s="430" t="str">
        <f>IFERROR(VLOOKUP(E930,DSSP!$E$2:$F$761,2,0),"")</f>
        <v/>
      </c>
      <c r="G930" s="120" t="str">
        <f t="shared" si="92"/>
        <v/>
      </c>
      <c r="H930" s="16"/>
      <c r="I930" s="447" t="str">
        <f t="shared" si="93"/>
        <v/>
      </c>
      <c r="J930" s="16"/>
      <c r="K930" s="351" t="str">
        <f t="shared" si="94"/>
        <v/>
      </c>
      <c r="L930" s="350" t="str">
        <f t="shared" si="95"/>
        <v/>
      </c>
    </row>
    <row r="931" spans="1:12" hidden="1">
      <c r="A931" s="150"/>
      <c r="B931" s="16"/>
      <c r="C931" s="16"/>
      <c r="D931" s="448" cm="1">
        <f t="array" ref="D931">LOOKUP(1,1/(E931=DSSP!$E$2:$E$823),DSSP!$A$2:$A$823)</f>
        <v>0</v>
      </c>
      <c r="E931" s="115"/>
      <c r="F931" s="430" t="str">
        <f>IFERROR(VLOOKUP(E931,DSSP!$E$2:$F$761,2,0),"")</f>
        <v/>
      </c>
      <c r="G931" s="120" t="str">
        <f t="shared" si="92"/>
        <v/>
      </c>
      <c r="H931" s="16"/>
      <c r="I931" s="447" t="str">
        <f t="shared" si="93"/>
        <v/>
      </c>
      <c r="J931" s="16"/>
      <c r="K931" s="351" t="str">
        <f t="shared" si="94"/>
        <v/>
      </c>
      <c r="L931" s="350" t="str">
        <f t="shared" si="95"/>
        <v/>
      </c>
    </row>
    <row r="932" spans="1:12" hidden="1">
      <c r="A932" s="150"/>
      <c r="B932" s="16"/>
      <c r="C932" s="16"/>
      <c r="D932" s="448" cm="1">
        <f t="array" ref="D932">LOOKUP(1,1/(E932=DSSP!$E$2:$E$823),DSSP!$A$2:$A$823)</f>
        <v>0</v>
      </c>
      <c r="E932" s="115"/>
      <c r="F932" s="430" t="str">
        <f>IFERROR(VLOOKUP(E932,DSSP!$E$2:$F$761,2,0),"")</f>
        <v/>
      </c>
      <c r="G932" s="120" t="str">
        <f t="shared" si="92"/>
        <v/>
      </c>
      <c r="H932" s="16"/>
      <c r="I932" s="447" t="str">
        <f t="shared" si="93"/>
        <v/>
      </c>
      <c r="J932" s="16"/>
      <c r="K932" s="351" t="str">
        <f t="shared" si="94"/>
        <v/>
      </c>
      <c r="L932" s="350" t="str">
        <f t="shared" si="95"/>
        <v/>
      </c>
    </row>
    <row r="933" spans="1:12" hidden="1">
      <c r="A933" s="150"/>
      <c r="B933" s="16"/>
      <c r="C933" s="16"/>
      <c r="D933" s="448" cm="1">
        <f t="array" ref="D933">LOOKUP(1,1/(E933=DSSP!$E$2:$E$823),DSSP!$A$2:$A$823)</f>
        <v>0</v>
      </c>
      <c r="E933" s="115"/>
      <c r="F933" s="430" t="str">
        <f>IFERROR(VLOOKUP(E933,DSSP!$E$2:$F$761,2,0),"")</f>
        <v/>
      </c>
      <c r="G933" s="120" t="str">
        <f t="shared" si="92"/>
        <v/>
      </c>
      <c r="H933" s="16"/>
      <c r="I933" s="447" t="str">
        <f t="shared" si="93"/>
        <v/>
      </c>
      <c r="J933" s="16"/>
      <c r="K933" s="351" t="str">
        <f t="shared" si="94"/>
        <v/>
      </c>
      <c r="L933" s="350" t="str">
        <f t="shared" si="95"/>
        <v/>
      </c>
    </row>
    <row r="934" spans="1:12" hidden="1">
      <c r="A934" s="150"/>
      <c r="B934" s="16"/>
      <c r="C934" s="16"/>
      <c r="D934" s="448" cm="1">
        <f t="array" ref="D934">LOOKUP(1,1/(E934=DSSP!$E$2:$E$823),DSSP!$A$2:$A$823)</f>
        <v>0</v>
      </c>
      <c r="E934" s="115"/>
      <c r="F934" s="430" t="str">
        <f>IFERROR(VLOOKUP(E934,DSSP!$E$2:$F$761,2,0),"")</f>
        <v/>
      </c>
      <c r="G934" s="120" t="str">
        <f t="shared" si="92"/>
        <v/>
      </c>
      <c r="H934" s="16"/>
      <c r="I934" s="447" t="str">
        <f t="shared" si="93"/>
        <v/>
      </c>
      <c r="J934" s="16"/>
      <c r="K934" s="351" t="str">
        <f t="shared" si="94"/>
        <v/>
      </c>
      <c r="L934" s="350" t="str">
        <f t="shared" si="95"/>
        <v/>
      </c>
    </row>
    <row r="935" spans="1:12" hidden="1">
      <c r="A935" s="150"/>
      <c r="B935" s="16"/>
      <c r="C935" s="16"/>
      <c r="D935" s="448" cm="1">
        <f t="array" ref="D935">LOOKUP(1,1/(E935=DSSP!$E$2:$E$823),DSSP!$A$2:$A$823)</f>
        <v>0</v>
      </c>
      <c r="E935" s="115"/>
      <c r="F935" s="430" t="str">
        <f>IFERROR(VLOOKUP(E935,DSSP!$E$2:$F$761,2,0),"")</f>
        <v/>
      </c>
      <c r="G935" s="120" t="str">
        <f t="shared" si="92"/>
        <v/>
      </c>
      <c r="H935" s="16"/>
      <c r="I935" s="447" t="str">
        <f t="shared" si="93"/>
        <v/>
      </c>
      <c r="J935" s="16"/>
      <c r="K935" s="351" t="str">
        <f t="shared" si="94"/>
        <v/>
      </c>
      <c r="L935" s="350" t="str">
        <f t="shared" si="95"/>
        <v/>
      </c>
    </row>
    <row r="936" spans="1:12" hidden="1">
      <c r="A936" s="150"/>
      <c r="B936" s="16"/>
      <c r="C936" s="16"/>
      <c r="D936" s="448" cm="1">
        <f t="array" ref="D936">LOOKUP(1,1/(E936=DSSP!$E$2:$E$823),DSSP!$A$2:$A$823)</f>
        <v>0</v>
      </c>
      <c r="E936" s="115"/>
      <c r="F936" s="430" t="str">
        <f>IFERROR(VLOOKUP(E936,DSSP!$E$2:$F$761,2,0),"")</f>
        <v/>
      </c>
      <c r="G936" s="120" t="str">
        <f t="shared" si="92"/>
        <v/>
      </c>
      <c r="H936" s="16"/>
      <c r="I936" s="447" t="str">
        <f t="shared" si="93"/>
        <v/>
      </c>
      <c r="J936" s="16"/>
      <c r="K936" s="351" t="str">
        <f t="shared" si="94"/>
        <v/>
      </c>
      <c r="L936" s="350" t="str">
        <f t="shared" si="95"/>
        <v/>
      </c>
    </row>
    <row r="937" spans="1:12" hidden="1">
      <c r="A937" s="150"/>
      <c r="B937" s="16"/>
      <c r="C937" s="16"/>
      <c r="D937" s="448" cm="1">
        <f t="array" ref="D937">LOOKUP(1,1/(E937=DSSP!$E$2:$E$823),DSSP!$A$2:$A$823)</f>
        <v>0</v>
      </c>
      <c r="E937" s="115"/>
      <c r="F937" s="430" t="str">
        <f>IFERROR(VLOOKUP(E937,DSSP!$E$2:$F$761,2,0),"")</f>
        <v/>
      </c>
      <c r="G937" s="120" t="str">
        <f t="shared" si="92"/>
        <v/>
      </c>
      <c r="H937" s="16"/>
      <c r="I937" s="447" t="str">
        <f t="shared" si="93"/>
        <v/>
      </c>
      <c r="J937" s="16"/>
      <c r="K937" s="351" t="str">
        <f t="shared" si="94"/>
        <v/>
      </c>
      <c r="L937" s="350" t="str">
        <f t="shared" si="95"/>
        <v/>
      </c>
    </row>
    <row r="938" spans="1:12" hidden="1">
      <c r="A938" s="150"/>
      <c r="B938" s="16"/>
      <c r="C938" s="16"/>
      <c r="D938" s="448" cm="1">
        <f t="array" ref="D938">LOOKUP(1,1/(E938=DSSP!$E$2:$E$823),DSSP!$A$2:$A$823)</f>
        <v>0</v>
      </c>
      <c r="E938" s="115"/>
      <c r="F938" s="430" t="str">
        <f>IFERROR(VLOOKUP(E938,DSSP!$E$2:$F$761,2,0),"")</f>
        <v/>
      </c>
      <c r="G938" s="120" t="str">
        <f t="shared" si="92"/>
        <v/>
      </c>
      <c r="H938" s="16"/>
      <c r="I938" s="447" t="str">
        <f t="shared" si="93"/>
        <v/>
      </c>
      <c r="J938" s="16"/>
      <c r="K938" s="351" t="str">
        <f t="shared" si="94"/>
        <v/>
      </c>
      <c r="L938" s="350" t="str">
        <f t="shared" si="95"/>
        <v/>
      </c>
    </row>
    <row r="939" spans="1:12" hidden="1">
      <c r="A939" s="150"/>
      <c r="B939" s="16"/>
      <c r="C939" s="16"/>
      <c r="D939" s="448" cm="1">
        <f t="array" ref="D939">LOOKUP(1,1/(E939=DSSP!$E$2:$E$823),DSSP!$A$2:$A$823)</f>
        <v>0</v>
      </c>
      <c r="E939" s="115"/>
      <c r="F939" s="430" t="str">
        <f>IFERROR(VLOOKUP(E939,DSSP!$E$2:$F$761,2,0),"")</f>
        <v/>
      </c>
      <c r="G939" s="120" t="str">
        <f t="shared" si="92"/>
        <v/>
      </c>
      <c r="H939" s="16"/>
      <c r="I939" s="447" t="str">
        <f t="shared" si="93"/>
        <v/>
      </c>
      <c r="J939" s="16"/>
      <c r="K939" s="351" t="str">
        <f t="shared" si="94"/>
        <v/>
      </c>
      <c r="L939" s="350" t="str">
        <f t="shared" si="95"/>
        <v/>
      </c>
    </row>
    <row r="940" spans="1:12" hidden="1">
      <c r="A940" s="150"/>
      <c r="B940" s="16"/>
      <c r="C940" s="16"/>
      <c r="D940" s="448" cm="1">
        <f t="array" ref="D940">LOOKUP(1,1/(E940=DSSP!$E$2:$E$823),DSSP!$A$2:$A$823)</f>
        <v>0</v>
      </c>
      <c r="E940" s="115"/>
      <c r="F940" s="430" t="str">
        <f>IFERROR(VLOOKUP(E940,DSSP!$E$2:$F$761,2,0),"")</f>
        <v/>
      </c>
      <c r="G940" s="120" t="str">
        <f t="shared" si="92"/>
        <v/>
      </c>
      <c r="H940" s="16"/>
      <c r="I940" s="447" t="str">
        <f t="shared" si="93"/>
        <v/>
      </c>
      <c r="J940" s="16"/>
      <c r="K940" s="351" t="str">
        <f t="shared" si="94"/>
        <v/>
      </c>
      <c r="L940" s="350" t="str">
        <f t="shared" si="95"/>
        <v/>
      </c>
    </row>
    <row r="941" spans="1:12" hidden="1">
      <c r="A941" s="150"/>
      <c r="B941" s="16"/>
      <c r="C941" s="16"/>
      <c r="D941" s="448" cm="1">
        <f t="array" ref="D941">LOOKUP(1,1/(E941=DSSP!$E$2:$E$823),DSSP!$A$2:$A$823)</f>
        <v>0</v>
      </c>
      <c r="E941" s="115"/>
      <c r="F941" s="430" t="str">
        <f>IFERROR(VLOOKUP(E941,DSSP!$E$2:$F$761,2,0),"")</f>
        <v/>
      </c>
      <c r="G941" s="120" t="str">
        <f t="shared" si="92"/>
        <v/>
      </c>
      <c r="H941" s="16"/>
      <c r="I941" s="447" t="str">
        <f t="shared" si="93"/>
        <v/>
      </c>
      <c r="J941" s="16"/>
      <c r="K941" s="351" t="str">
        <f t="shared" si="94"/>
        <v/>
      </c>
      <c r="L941" s="350" t="str">
        <f t="shared" si="95"/>
        <v/>
      </c>
    </row>
    <row r="942" spans="1:12" hidden="1">
      <c r="A942" s="150"/>
      <c r="B942" s="16"/>
      <c r="C942" s="16"/>
      <c r="D942" s="448" cm="1">
        <f t="array" ref="D942">LOOKUP(1,1/(E942=DSSP!$E$2:$E$823),DSSP!$A$2:$A$823)</f>
        <v>0</v>
      </c>
      <c r="E942" s="115"/>
      <c r="F942" s="430" t="str">
        <f>IFERROR(VLOOKUP(E942,DSSP!$E$2:$F$761,2,0),"")</f>
        <v/>
      </c>
      <c r="G942" s="120" t="str">
        <f t="shared" si="92"/>
        <v/>
      </c>
      <c r="H942" s="16"/>
      <c r="I942" s="447" t="str">
        <f t="shared" si="93"/>
        <v/>
      </c>
      <c r="J942" s="16"/>
      <c r="K942" s="351" t="str">
        <f t="shared" si="94"/>
        <v/>
      </c>
      <c r="L942" s="350" t="str">
        <f t="shared" si="95"/>
        <v/>
      </c>
    </row>
    <row r="943" spans="1:12" hidden="1">
      <c r="A943" s="150"/>
      <c r="B943" s="16"/>
      <c r="C943" s="16"/>
      <c r="D943" s="448" cm="1">
        <f t="array" ref="D943">LOOKUP(1,1/(E943=DSSP!$E$2:$E$823),DSSP!$A$2:$A$823)</f>
        <v>0</v>
      </c>
      <c r="E943" s="115"/>
      <c r="F943" s="430" t="str">
        <f>IFERROR(VLOOKUP(E943,DSSP!$E$2:$F$761,2,0),"")</f>
        <v/>
      </c>
      <c r="G943" s="120" t="str">
        <f t="shared" si="92"/>
        <v/>
      </c>
      <c r="H943" s="16"/>
      <c r="I943" s="447" t="str">
        <f t="shared" si="93"/>
        <v/>
      </c>
      <c r="J943" s="16"/>
      <c r="K943" s="351" t="str">
        <f t="shared" si="94"/>
        <v/>
      </c>
      <c r="L943" s="350" t="str">
        <f t="shared" si="95"/>
        <v/>
      </c>
    </row>
    <row r="944" spans="1:12" hidden="1">
      <c r="A944" s="150"/>
      <c r="B944" s="16"/>
      <c r="C944" s="16"/>
      <c r="D944" s="448" cm="1">
        <f t="array" ref="D944">LOOKUP(1,1/(E944=DSSP!$E$2:$E$823),DSSP!$A$2:$A$823)</f>
        <v>0</v>
      </c>
      <c r="E944" s="115"/>
      <c r="F944" s="430" t="str">
        <f>IFERROR(VLOOKUP(E944,DSSP!$E$2:$F$761,2,0),"")</f>
        <v/>
      </c>
      <c r="G944" s="120" t="str">
        <f t="shared" si="92"/>
        <v/>
      </c>
      <c r="H944" s="16"/>
      <c r="I944" s="447" t="str">
        <f t="shared" si="93"/>
        <v/>
      </c>
      <c r="J944" s="16"/>
      <c r="K944" s="351" t="str">
        <f t="shared" si="94"/>
        <v/>
      </c>
      <c r="L944" s="350" t="str">
        <f t="shared" si="95"/>
        <v/>
      </c>
    </row>
    <row r="945" spans="1:12" hidden="1">
      <c r="A945" s="150"/>
      <c r="B945" s="16"/>
      <c r="C945" s="16"/>
      <c r="D945" s="448" cm="1">
        <f t="array" ref="D945">LOOKUP(1,1/(E945=DSSP!$E$2:$E$823),DSSP!$A$2:$A$823)</f>
        <v>0</v>
      </c>
      <c r="E945" s="115"/>
      <c r="F945" s="430" t="str">
        <f>IFERROR(VLOOKUP(E945,DSSP!$E$2:$F$761,2,0),"")</f>
        <v/>
      </c>
      <c r="G945" s="120" t="str">
        <f t="shared" si="92"/>
        <v/>
      </c>
      <c r="H945" s="16"/>
      <c r="I945" s="447" t="str">
        <f t="shared" si="93"/>
        <v/>
      </c>
      <c r="J945" s="16"/>
      <c r="K945" s="351" t="str">
        <f t="shared" si="94"/>
        <v/>
      </c>
      <c r="L945" s="350" t="str">
        <f t="shared" si="95"/>
        <v/>
      </c>
    </row>
    <row r="946" spans="1:12" hidden="1">
      <c r="A946" s="150"/>
      <c r="B946" s="16"/>
      <c r="C946" s="16"/>
      <c r="D946" s="448" cm="1">
        <f t="array" ref="D946">LOOKUP(1,1/(E946=DSSP!$E$2:$E$823),DSSP!$A$2:$A$823)</f>
        <v>0</v>
      </c>
      <c r="E946" s="115"/>
      <c r="F946" s="430" t="str">
        <f>IFERROR(VLOOKUP(E946,DSSP!$E$2:$F$761,2,0),"")</f>
        <v/>
      </c>
      <c r="G946" s="120" t="str">
        <f t="shared" si="92"/>
        <v/>
      </c>
      <c r="H946" s="16"/>
      <c r="I946" s="447" t="str">
        <f t="shared" si="93"/>
        <v/>
      </c>
      <c r="J946" s="16"/>
      <c r="K946" s="351" t="str">
        <f t="shared" si="94"/>
        <v/>
      </c>
      <c r="L946" s="350" t="str">
        <f t="shared" si="95"/>
        <v/>
      </c>
    </row>
    <row r="947" spans="1:12" hidden="1">
      <c r="A947" s="150"/>
      <c r="B947" s="16"/>
      <c r="C947" s="16"/>
      <c r="D947" s="448" cm="1">
        <f t="array" ref="D947">LOOKUP(1,1/(E947=DSSP!$E$2:$E$823),DSSP!$A$2:$A$823)</f>
        <v>0</v>
      </c>
      <c r="E947" s="115"/>
      <c r="F947" s="430" t="str">
        <f>IFERROR(VLOOKUP(E947,DSSP!$E$2:$F$761,2,0),"")</f>
        <v/>
      </c>
      <c r="G947" s="120" t="str">
        <f t="shared" si="92"/>
        <v/>
      </c>
      <c r="H947" s="16"/>
      <c r="I947" s="447" t="str">
        <f t="shared" si="93"/>
        <v/>
      </c>
      <c r="J947" s="16"/>
      <c r="K947" s="351" t="str">
        <f t="shared" si="94"/>
        <v/>
      </c>
      <c r="L947" s="350" t="str">
        <f t="shared" si="95"/>
        <v/>
      </c>
    </row>
    <row r="948" spans="1:12" hidden="1">
      <c r="A948" s="150"/>
      <c r="B948" s="16"/>
      <c r="C948" s="16"/>
      <c r="D948" s="448" cm="1">
        <f t="array" ref="D948">LOOKUP(1,1/(E948=DSSP!$E$2:$E$823),DSSP!$A$2:$A$823)</f>
        <v>0</v>
      </c>
      <c r="E948" s="115"/>
      <c r="F948" s="430" t="str">
        <f>IFERROR(VLOOKUP(E948,DSSP!$E$2:$F$761,2,0),"")</f>
        <v/>
      </c>
      <c r="G948" s="120" t="str">
        <f t="shared" ref="G948:G1011" si="96">RIGHT(E948,6)</f>
        <v/>
      </c>
      <c r="H948" s="16"/>
      <c r="I948" s="447" t="str">
        <f t="shared" ref="I948:I1011" si="97">IFERROR(IF(RIGHT(G948,4)="1 kg",(H948/1),H948*1000/LEFT(G948,3)),"")</f>
        <v/>
      </c>
      <c r="J948" s="16"/>
      <c r="K948" s="351" t="str">
        <f t="shared" ref="K948:K1011" si="98">IFERROR((I948*LEFT(G948,3))/1000,"")</f>
        <v/>
      </c>
      <c r="L948" s="350" t="str">
        <f t="shared" ref="L948:L1011" si="99">IFERROR(IF(RIGHT(G948,4)="1 kg",(H948/1),H948*1000/LEFT(G948,3)),"")</f>
        <v/>
      </c>
    </row>
    <row r="949" spans="1:12" hidden="1">
      <c r="A949" s="150"/>
      <c r="B949" s="16"/>
      <c r="C949" s="16"/>
      <c r="D949" s="448" cm="1">
        <f t="array" ref="D949">LOOKUP(1,1/(E949=DSSP!$E$2:$E$823),DSSP!$A$2:$A$823)</f>
        <v>0</v>
      </c>
      <c r="E949" s="115"/>
      <c r="F949" s="430" t="str">
        <f>IFERROR(VLOOKUP(E949,DSSP!$E$2:$F$761,2,0),"")</f>
        <v/>
      </c>
      <c r="G949" s="120" t="str">
        <f t="shared" si="96"/>
        <v/>
      </c>
      <c r="H949" s="16"/>
      <c r="I949" s="447" t="str">
        <f t="shared" si="97"/>
        <v/>
      </c>
      <c r="J949" s="16"/>
      <c r="K949" s="351" t="str">
        <f t="shared" si="98"/>
        <v/>
      </c>
      <c r="L949" s="350" t="str">
        <f t="shared" si="99"/>
        <v/>
      </c>
    </row>
    <row r="950" spans="1:12" hidden="1">
      <c r="A950" s="150"/>
      <c r="B950" s="16"/>
      <c r="C950" s="16"/>
      <c r="D950" s="448" cm="1">
        <f t="array" ref="D950">LOOKUP(1,1/(E950=DSSP!$E$2:$E$823),DSSP!$A$2:$A$823)</f>
        <v>0</v>
      </c>
      <c r="E950" s="115"/>
      <c r="F950" s="430" t="str">
        <f>IFERROR(VLOOKUP(E950,DSSP!$E$2:$F$761,2,0),"")</f>
        <v/>
      </c>
      <c r="G950" s="120" t="str">
        <f t="shared" si="96"/>
        <v/>
      </c>
      <c r="H950" s="16"/>
      <c r="I950" s="447" t="str">
        <f t="shared" si="97"/>
        <v/>
      </c>
      <c r="J950" s="16"/>
      <c r="K950" s="351" t="str">
        <f t="shared" si="98"/>
        <v/>
      </c>
      <c r="L950" s="350" t="str">
        <f t="shared" si="99"/>
        <v/>
      </c>
    </row>
    <row r="951" spans="1:12" hidden="1">
      <c r="A951" s="150"/>
      <c r="B951" s="16"/>
      <c r="C951" s="16"/>
      <c r="D951" s="448" cm="1">
        <f t="array" ref="D951">LOOKUP(1,1/(E951=DSSP!$E$2:$E$823),DSSP!$A$2:$A$823)</f>
        <v>0</v>
      </c>
      <c r="E951" s="115"/>
      <c r="F951" s="430" t="str">
        <f>IFERROR(VLOOKUP(E951,DSSP!$E$2:$F$761,2,0),"")</f>
        <v/>
      </c>
      <c r="G951" s="120" t="str">
        <f t="shared" si="96"/>
        <v/>
      </c>
      <c r="H951" s="16"/>
      <c r="I951" s="447" t="str">
        <f t="shared" si="97"/>
        <v/>
      </c>
      <c r="J951" s="16"/>
      <c r="K951" s="351" t="str">
        <f t="shared" si="98"/>
        <v/>
      </c>
      <c r="L951" s="350" t="str">
        <f t="shared" si="99"/>
        <v/>
      </c>
    </row>
    <row r="952" spans="1:12" hidden="1">
      <c r="A952" s="150"/>
      <c r="B952" s="16"/>
      <c r="C952" s="16"/>
      <c r="D952" s="448" cm="1">
        <f t="array" ref="D952">LOOKUP(1,1/(E952=DSSP!$E$2:$E$823),DSSP!$A$2:$A$823)</f>
        <v>0</v>
      </c>
      <c r="E952" s="115"/>
      <c r="F952" s="430" t="str">
        <f>IFERROR(VLOOKUP(E952,DSSP!$E$2:$F$761,2,0),"")</f>
        <v/>
      </c>
      <c r="G952" s="120" t="str">
        <f t="shared" si="96"/>
        <v/>
      </c>
      <c r="H952" s="16"/>
      <c r="I952" s="447" t="str">
        <f t="shared" si="97"/>
        <v/>
      </c>
      <c r="J952" s="16"/>
      <c r="K952" s="351" t="str">
        <f t="shared" si="98"/>
        <v/>
      </c>
      <c r="L952" s="350" t="str">
        <f t="shared" si="99"/>
        <v/>
      </c>
    </row>
    <row r="953" spans="1:12" hidden="1">
      <c r="A953" s="150"/>
      <c r="B953" s="16"/>
      <c r="C953" s="16"/>
      <c r="D953" s="448" cm="1">
        <f t="array" ref="D953">LOOKUP(1,1/(E953=DSSP!$E$2:$E$823),DSSP!$A$2:$A$823)</f>
        <v>0</v>
      </c>
      <c r="E953" s="115"/>
      <c r="F953" s="430" t="str">
        <f>IFERROR(VLOOKUP(E953,DSSP!$E$2:$F$761,2,0),"")</f>
        <v/>
      </c>
      <c r="G953" s="120" t="str">
        <f t="shared" si="96"/>
        <v/>
      </c>
      <c r="H953" s="16"/>
      <c r="I953" s="447" t="str">
        <f t="shared" si="97"/>
        <v/>
      </c>
      <c r="J953" s="16"/>
      <c r="K953" s="351" t="str">
        <f t="shared" si="98"/>
        <v/>
      </c>
      <c r="L953" s="350" t="str">
        <f t="shared" si="99"/>
        <v/>
      </c>
    </row>
    <row r="954" spans="1:12" hidden="1">
      <c r="A954" s="150"/>
      <c r="B954" s="16"/>
      <c r="C954" s="16"/>
      <c r="D954" s="448" cm="1">
        <f t="array" ref="D954">LOOKUP(1,1/(E954=DSSP!$E$2:$E$823),DSSP!$A$2:$A$823)</f>
        <v>0</v>
      </c>
      <c r="E954" s="115"/>
      <c r="F954" s="430" t="str">
        <f>IFERROR(VLOOKUP(E954,DSSP!$E$2:$F$761,2,0),"")</f>
        <v/>
      </c>
      <c r="G954" s="120" t="str">
        <f t="shared" si="96"/>
        <v/>
      </c>
      <c r="H954" s="16"/>
      <c r="I954" s="447" t="str">
        <f t="shared" si="97"/>
        <v/>
      </c>
      <c r="J954" s="16"/>
      <c r="K954" s="351" t="str">
        <f t="shared" si="98"/>
        <v/>
      </c>
      <c r="L954" s="350" t="str">
        <f t="shared" si="99"/>
        <v/>
      </c>
    </row>
    <row r="955" spans="1:12" hidden="1">
      <c r="A955" s="150"/>
      <c r="B955" s="16"/>
      <c r="C955" s="16"/>
      <c r="D955" s="448" cm="1">
        <f t="array" ref="D955">LOOKUP(1,1/(E955=DSSP!$E$2:$E$823),DSSP!$A$2:$A$823)</f>
        <v>0</v>
      </c>
      <c r="E955" s="115"/>
      <c r="F955" s="430" t="str">
        <f>IFERROR(VLOOKUP(E955,DSSP!$E$2:$F$761,2,0),"")</f>
        <v/>
      </c>
      <c r="G955" s="120" t="str">
        <f t="shared" si="96"/>
        <v/>
      </c>
      <c r="H955" s="16"/>
      <c r="I955" s="447" t="str">
        <f t="shared" si="97"/>
        <v/>
      </c>
      <c r="J955" s="16"/>
      <c r="K955" s="351" t="str">
        <f t="shared" si="98"/>
        <v/>
      </c>
      <c r="L955" s="350" t="str">
        <f t="shared" si="99"/>
        <v/>
      </c>
    </row>
    <row r="956" spans="1:12" hidden="1">
      <c r="A956" s="150"/>
      <c r="B956" s="16"/>
      <c r="C956" s="16"/>
      <c r="D956" s="448" cm="1">
        <f t="array" ref="D956">LOOKUP(1,1/(E956=DSSP!$E$2:$E$823),DSSP!$A$2:$A$823)</f>
        <v>0</v>
      </c>
      <c r="E956" s="115"/>
      <c r="F956" s="430" t="str">
        <f>IFERROR(VLOOKUP(E956,DSSP!$E$2:$F$761,2,0),"")</f>
        <v/>
      </c>
      <c r="G956" s="120" t="str">
        <f t="shared" si="96"/>
        <v/>
      </c>
      <c r="H956" s="16"/>
      <c r="I956" s="447" t="str">
        <f t="shared" si="97"/>
        <v/>
      </c>
      <c r="J956" s="16"/>
      <c r="K956" s="351" t="str">
        <f t="shared" si="98"/>
        <v/>
      </c>
      <c r="L956" s="350" t="str">
        <f t="shared" si="99"/>
        <v/>
      </c>
    </row>
    <row r="957" spans="1:12" hidden="1">
      <c r="A957" s="150"/>
      <c r="B957" s="16"/>
      <c r="C957" s="16"/>
      <c r="D957" s="448" cm="1">
        <f t="array" ref="D957">LOOKUP(1,1/(E957=DSSP!$E$2:$E$823),DSSP!$A$2:$A$823)</f>
        <v>0</v>
      </c>
      <c r="E957" s="115"/>
      <c r="F957" s="430" t="str">
        <f>IFERROR(VLOOKUP(E957,DSSP!$E$2:$F$761,2,0),"")</f>
        <v/>
      </c>
      <c r="G957" s="120" t="str">
        <f t="shared" si="96"/>
        <v/>
      </c>
      <c r="H957" s="16"/>
      <c r="I957" s="447" t="str">
        <f t="shared" si="97"/>
        <v/>
      </c>
      <c r="J957" s="16"/>
      <c r="K957" s="351" t="str">
        <f t="shared" si="98"/>
        <v/>
      </c>
      <c r="L957" s="350" t="str">
        <f t="shared" si="99"/>
        <v/>
      </c>
    </row>
    <row r="958" spans="1:12" hidden="1">
      <c r="A958" s="150"/>
      <c r="B958" s="16"/>
      <c r="C958" s="16"/>
      <c r="D958" s="448" cm="1">
        <f t="array" ref="D958">LOOKUP(1,1/(E958=DSSP!$E$2:$E$823),DSSP!$A$2:$A$823)</f>
        <v>0</v>
      </c>
      <c r="E958" s="115"/>
      <c r="F958" s="430" t="str">
        <f>IFERROR(VLOOKUP(E958,DSSP!$E$2:$F$761,2,0),"")</f>
        <v/>
      </c>
      <c r="G958" s="120" t="str">
        <f t="shared" si="96"/>
        <v/>
      </c>
      <c r="H958" s="16"/>
      <c r="I958" s="447" t="str">
        <f t="shared" si="97"/>
        <v/>
      </c>
      <c r="J958" s="16"/>
      <c r="K958" s="351" t="str">
        <f t="shared" si="98"/>
        <v/>
      </c>
      <c r="L958" s="350" t="str">
        <f t="shared" si="99"/>
        <v/>
      </c>
    </row>
    <row r="959" spans="1:12" hidden="1">
      <c r="A959" s="150"/>
      <c r="B959" s="16"/>
      <c r="C959" s="16"/>
      <c r="D959" s="448" cm="1">
        <f t="array" ref="D959">LOOKUP(1,1/(E959=DSSP!$E$2:$E$823),DSSP!$A$2:$A$823)</f>
        <v>0</v>
      </c>
      <c r="E959" s="115"/>
      <c r="F959" s="430" t="str">
        <f>IFERROR(VLOOKUP(E959,DSSP!$E$2:$F$761,2,0),"")</f>
        <v/>
      </c>
      <c r="G959" s="120" t="str">
        <f t="shared" si="96"/>
        <v/>
      </c>
      <c r="H959" s="16"/>
      <c r="I959" s="447" t="str">
        <f t="shared" si="97"/>
        <v/>
      </c>
      <c r="J959" s="16"/>
      <c r="K959" s="351" t="str">
        <f t="shared" si="98"/>
        <v/>
      </c>
      <c r="L959" s="350" t="str">
        <f t="shared" si="99"/>
        <v/>
      </c>
    </row>
    <row r="960" spans="1:12" hidden="1">
      <c r="A960" s="150"/>
      <c r="B960" s="16"/>
      <c r="C960" s="16"/>
      <c r="D960" s="448" cm="1">
        <f t="array" ref="D960">LOOKUP(1,1/(E960=DSSP!$E$2:$E$823),DSSP!$A$2:$A$823)</f>
        <v>0</v>
      </c>
      <c r="E960" s="115"/>
      <c r="F960" s="430" t="str">
        <f>IFERROR(VLOOKUP(E960,DSSP!$E$2:$F$761,2,0),"")</f>
        <v/>
      </c>
      <c r="G960" s="120" t="str">
        <f t="shared" si="96"/>
        <v/>
      </c>
      <c r="H960" s="16"/>
      <c r="I960" s="447" t="str">
        <f t="shared" si="97"/>
        <v/>
      </c>
      <c r="J960" s="16"/>
      <c r="K960" s="351" t="str">
        <f t="shared" si="98"/>
        <v/>
      </c>
      <c r="L960" s="350" t="str">
        <f t="shared" si="99"/>
        <v/>
      </c>
    </row>
    <row r="961" spans="1:12" hidden="1">
      <c r="A961" s="150"/>
      <c r="B961" s="16"/>
      <c r="C961" s="16"/>
      <c r="D961" s="448" cm="1">
        <f t="array" ref="D961">LOOKUP(1,1/(E961=DSSP!$E$2:$E$823),DSSP!$A$2:$A$823)</f>
        <v>0</v>
      </c>
      <c r="E961" s="115"/>
      <c r="F961" s="430" t="str">
        <f>IFERROR(VLOOKUP(E961,DSSP!$E$2:$F$761,2,0),"")</f>
        <v/>
      </c>
      <c r="G961" s="120" t="str">
        <f t="shared" si="96"/>
        <v/>
      </c>
      <c r="H961" s="16"/>
      <c r="I961" s="447" t="str">
        <f t="shared" si="97"/>
        <v/>
      </c>
      <c r="J961" s="16"/>
      <c r="K961" s="351" t="str">
        <f t="shared" si="98"/>
        <v/>
      </c>
      <c r="L961" s="350" t="str">
        <f t="shared" si="99"/>
        <v/>
      </c>
    </row>
    <row r="962" spans="1:12" hidden="1">
      <c r="A962" s="150"/>
      <c r="B962" s="16"/>
      <c r="C962" s="16"/>
      <c r="D962" s="448" cm="1">
        <f t="array" ref="D962">LOOKUP(1,1/(E962=DSSP!$E$2:$E$823),DSSP!$A$2:$A$823)</f>
        <v>0</v>
      </c>
      <c r="E962" s="115"/>
      <c r="F962" s="430" t="str">
        <f>IFERROR(VLOOKUP(E962,DSSP!$E$2:$F$761,2,0),"")</f>
        <v/>
      </c>
      <c r="G962" s="120" t="str">
        <f t="shared" si="96"/>
        <v/>
      </c>
      <c r="H962" s="16"/>
      <c r="I962" s="447" t="str">
        <f t="shared" si="97"/>
        <v/>
      </c>
      <c r="J962" s="16"/>
      <c r="K962" s="351" t="str">
        <f t="shared" si="98"/>
        <v/>
      </c>
      <c r="L962" s="350" t="str">
        <f t="shared" si="99"/>
        <v/>
      </c>
    </row>
    <row r="963" spans="1:12" hidden="1">
      <c r="A963" s="150"/>
      <c r="B963" s="16"/>
      <c r="C963" s="16"/>
      <c r="D963" s="448" cm="1">
        <f t="array" ref="D963">LOOKUP(1,1/(E963=DSSP!$E$2:$E$823),DSSP!$A$2:$A$823)</f>
        <v>0</v>
      </c>
      <c r="E963" s="115"/>
      <c r="F963" s="430" t="str">
        <f>IFERROR(VLOOKUP(E963,DSSP!$E$2:$F$761,2,0),"")</f>
        <v/>
      </c>
      <c r="G963" s="120" t="str">
        <f t="shared" si="96"/>
        <v/>
      </c>
      <c r="H963" s="16"/>
      <c r="I963" s="447" t="str">
        <f t="shared" si="97"/>
        <v/>
      </c>
      <c r="J963" s="16"/>
      <c r="K963" s="351" t="str">
        <f t="shared" si="98"/>
        <v/>
      </c>
      <c r="L963" s="350" t="str">
        <f t="shared" si="99"/>
        <v/>
      </c>
    </row>
    <row r="964" spans="1:12" hidden="1">
      <c r="A964" s="150"/>
      <c r="B964" s="16"/>
      <c r="C964" s="16"/>
      <c r="D964" s="448" cm="1">
        <f t="array" ref="D964">LOOKUP(1,1/(E964=DSSP!$E$2:$E$823),DSSP!$A$2:$A$823)</f>
        <v>0</v>
      </c>
      <c r="E964" s="115"/>
      <c r="F964" s="430" t="str">
        <f>IFERROR(VLOOKUP(E964,DSSP!$E$2:$F$761,2,0),"")</f>
        <v/>
      </c>
      <c r="G964" s="120" t="str">
        <f t="shared" si="96"/>
        <v/>
      </c>
      <c r="H964" s="16"/>
      <c r="I964" s="447" t="str">
        <f t="shared" si="97"/>
        <v/>
      </c>
      <c r="J964" s="16"/>
      <c r="K964" s="351" t="str">
        <f t="shared" si="98"/>
        <v/>
      </c>
      <c r="L964" s="350" t="str">
        <f t="shared" si="99"/>
        <v/>
      </c>
    </row>
    <row r="965" spans="1:12" hidden="1">
      <c r="A965" s="150"/>
      <c r="B965" s="16"/>
      <c r="C965" s="16"/>
      <c r="D965" s="448" cm="1">
        <f t="array" ref="D965">LOOKUP(1,1/(E965=DSSP!$E$2:$E$823),DSSP!$A$2:$A$823)</f>
        <v>0</v>
      </c>
      <c r="E965" s="115"/>
      <c r="F965" s="430" t="str">
        <f>IFERROR(VLOOKUP(E965,DSSP!$E$2:$F$761,2,0),"")</f>
        <v/>
      </c>
      <c r="G965" s="120" t="str">
        <f t="shared" si="96"/>
        <v/>
      </c>
      <c r="H965" s="16"/>
      <c r="I965" s="447" t="str">
        <f t="shared" si="97"/>
        <v/>
      </c>
      <c r="J965" s="16"/>
      <c r="K965" s="351" t="str">
        <f t="shared" si="98"/>
        <v/>
      </c>
      <c r="L965" s="350" t="str">
        <f t="shared" si="99"/>
        <v/>
      </c>
    </row>
    <row r="966" spans="1:12" hidden="1">
      <c r="A966" s="150"/>
      <c r="B966" s="16"/>
      <c r="C966" s="16"/>
      <c r="D966" s="448" cm="1">
        <f t="array" ref="D966">LOOKUP(1,1/(E966=DSSP!$E$2:$E$823),DSSP!$A$2:$A$823)</f>
        <v>0</v>
      </c>
      <c r="E966" s="115"/>
      <c r="F966" s="430" t="str">
        <f>IFERROR(VLOOKUP(E966,DSSP!$E$2:$F$761,2,0),"")</f>
        <v/>
      </c>
      <c r="G966" s="120" t="str">
        <f t="shared" si="96"/>
        <v/>
      </c>
      <c r="H966" s="16"/>
      <c r="I966" s="447" t="str">
        <f t="shared" si="97"/>
        <v/>
      </c>
      <c r="J966" s="16"/>
      <c r="K966" s="351" t="str">
        <f t="shared" si="98"/>
        <v/>
      </c>
      <c r="L966" s="350" t="str">
        <f t="shared" si="99"/>
        <v/>
      </c>
    </row>
    <row r="967" spans="1:12" hidden="1">
      <c r="A967" s="150"/>
      <c r="B967" s="16"/>
      <c r="C967" s="16"/>
      <c r="D967" s="448" cm="1">
        <f t="array" ref="D967">LOOKUP(1,1/(E967=DSSP!$E$2:$E$823),DSSP!$A$2:$A$823)</f>
        <v>0</v>
      </c>
      <c r="E967" s="115"/>
      <c r="F967" s="430" t="str">
        <f>IFERROR(VLOOKUP(E967,DSSP!$E$2:$F$761,2,0),"")</f>
        <v/>
      </c>
      <c r="G967" s="120" t="str">
        <f t="shared" si="96"/>
        <v/>
      </c>
      <c r="H967" s="16"/>
      <c r="I967" s="447" t="str">
        <f t="shared" si="97"/>
        <v/>
      </c>
      <c r="J967" s="16"/>
      <c r="K967" s="351" t="str">
        <f t="shared" si="98"/>
        <v/>
      </c>
      <c r="L967" s="350" t="str">
        <f t="shared" si="99"/>
        <v/>
      </c>
    </row>
    <row r="968" spans="1:12" hidden="1">
      <c r="A968" s="150"/>
      <c r="B968" s="16"/>
      <c r="C968" s="16"/>
      <c r="D968" s="448" cm="1">
        <f t="array" ref="D968">LOOKUP(1,1/(E968=DSSP!$E$2:$E$823),DSSP!$A$2:$A$823)</f>
        <v>0</v>
      </c>
      <c r="E968" s="115"/>
      <c r="F968" s="430" t="str">
        <f>IFERROR(VLOOKUP(E968,DSSP!$E$2:$F$761,2,0),"")</f>
        <v/>
      </c>
      <c r="G968" s="120" t="str">
        <f t="shared" si="96"/>
        <v/>
      </c>
      <c r="H968" s="16"/>
      <c r="I968" s="447" t="str">
        <f t="shared" si="97"/>
        <v/>
      </c>
      <c r="J968" s="16"/>
      <c r="K968" s="351" t="str">
        <f t="shared" si="98"/>
        <v/>
      </c>
      <c r="L968" s="350" t="str">
        <f t="shared" si="99"/>
        <v/>
      </c>
    </row>
    <row r="969" spans="1:12" hidden="1">
      <c r="A969" s="150"/>
      <c r="B969" s="16"/>
      <c r="C969" s="16"/>
      <c r="D969" s="448" cm="1">
        <f t="array" ref="D969">LOOKUP(1,1/(E969=DSSP!$E$2:$E$823),DSSP!$A$2:$A$823)</f>
        <v>0</v>
      </c>
      <c r="E969" s="115"/>
      <c r="F969" s="430" t="str">
        <f>IFERROR(VLOOKUP(E969,DSSP!$E$2:$F$761,2,0),"")</f>
        <v/>
      </c>
      <c r="G969" s="120" t="str">
        <f t="shared" si="96"/>
        <v/>
      </c>
      <c r="H969" s="16"/>
      <c r="I969" s="447" t="str">
        <f t="shared" si="97"/>
        <v/>
      </c>
      <c r="J969" s="16"/>
      <c r="K969" s="351" t="str">
        <f t="shared" si="98"/>
        <v/>
      </c>
      <c r="L969" s="350" t="str">
        <f t="shared" si="99"/>
        <v/>
      </c>
    </row>
    <row r="970" spans="1:12" hidden="1">
      <c r="A970" s="150"/>
      <c r="B970" s="16"/>
      <c r="C970" s="16"/>
      <c r="D970" s="448" cm="1">
        <f t="array" ref="D970">LOOKUP(1,1/(E970=DSSP!$E$2:$E$823),DSSP!$A$2:$A$823)</f>
        <v>0</v>
      </c>
      <c r="E970" s="115"/>
      <c r="F970" s="430" t="str">
        <f>IFERROR(VLOOKUP(E970,DSSP!$E$2:$F$761,2,0),"")</f>
        <v/>
      </c>
      <c r="G970" s="120" t="str">
        <f t="shared" si="96"/>
        <v/>
      </c>
      <c r="H970" s="16"/>
      <c r="I970" s="447" t="str">
        <f t="shared" si="97"/>
        <v/>
      </c>
      <c r="J970" s="16"/>
      <c r="K970" s="351" t="str">
        <f t="shared" si="98"/>
        <v/>
      </c>
      <c r="L970" s="350" t="str">
        <f t="shared" si="99"/>
        <v/>
      </c>
    </row>
    <row r="971" spans="1:12" hidden="1">
      <c r="A971" s="150"/>
      <c r="B971" s="16"/>
      <c r="C971" s="16"/>
      <c r="D971" s="448" cm="1">
        <f t="array" ref="D971">LOOKUP(1,1/(E971=DSSP!$E$2:$E$823),DSSP!$A$2:$A$823)</f>
        <v>0</v>
      </c>
      <c r="E971" s="115"/>
      <c r="F971" s="430" t="str">
        <f>IFERROR(VLOOKUP(E971,DSSP!$E$2:$F$761,2,0),"")</f>
        <v/>
      </c>
      <c r="G971" s="120" t="str">
        <f t="shared" si="96"/>
        <v/>
      </c>
      <c r="H971" s="16"/>
      <c r="I971" s="447" t="str">
        <f t="shared" si="97"/>
        <v/>
      </c>
      <c r="J971" s="16"/>
      <c r="K971" s="351" t="str">
        <f t="shared" si="98"/>
        <v/>
      </c>
      <c r="L971" s="350" t="str">
        <f t="shared" si="99"/>
        <v/>
      </c>
    </row>
    <row r="972" spans="1:12" hidden="1">
      <c r="A972" s="150"/>
      <c r="B972" s="16"/>
      <c r="C972" s="16"/>
      <c r="D972" s="448" cm="1">
        <f t="array" ref="D972">LOOKUP(1,1/(E972=DSSP!$E$2:$E$823),DSSP!$A$2:$A$823)</f>
        <v>0</v>
      </c>
      <c r="E972" s="115"/>
      <c r="F972" s="430" t="str">
        <f>IFERROR(VLOOKUP(E972,DSSP!$E$2:$F$761,2,0),"")</f>
        <v/>
      </c>
      <c r="G972" s="120" t="str">
        <f t="shared" si="96"/>
        <v/>
      </c>
      <c r="H972" s="16"/>
      <c r="I972" s="447" t="str">
        <f t="shared" si="97"/>
        <v/>
      </c>
      <c r="J972" s="16"/>
      <c r="K972" s="351" t="str">
        <f t="shared" si="98"/>
        <v/>
      </c>
      <c r="L972" s="350" t="str">
        <f t="shared" si="99"/>
        <v/>
      </c>
    </row>
    <row r="973" spans="1:12" hidden="1">
      <c r="A973" s="150"/>
      <c r="B973" s="16"/>
      <c r="C973" s="16"/>
      <c r="D973" s="448" cm="1">
        <f t="array" ref="D973">LOOKUP(1,1/(E973=DSSP!$E$2:$E$823),DSSP!$A$2:$A$823)</f>
        <v>0</v>
      </c>
      <c r="E973" s="115"/>
      <c r="F973" s="430" t="str">
        <f>IFERROR(VLOOKUP(E973,DSSP!$E$2:$F$761,2,0),"")</f>
        <v/>
      </c>
      <c r="G973" s="120" t="str">
        <f t="shared" si="96"/>
        <v/>
      </c>
      <c r="H973" s="16"/>
      <c r="I973" s="447" t="str">
        <f t="shared" si="97"/>
        <v/>
      </c>
      <c r="J973" s="16"/>
      <c r="K973" s="351" t="str">
        <f t="shared" si="98"/>
        <v/>
      </c>
      <c r="L973" s="350" t="str">
        <f t="shared" si="99"/>
        <v/>
      </c>
    </row>
    <row r="974" spans="1:12" hidden="1">
      <c r="A974" s="150"/>
      <c r="B974" s="16"/>
      <c r="C974" s="16"/>
      <c r="D974" s="448" cm="1">
        <f t="array" ref="D974">LOOKUP(1,1/(E974=DSSP!$E$2:$E$823),DSSP!$A$2:$A$823)</f>
        <v>0</v>
      </c>
      <c r="E974" s="115"/>
      <c r="F974" s="430" t="str">
        <f>IFERROR(VLOOKUP(E974,DSSP!$E$2:$F$761,2,0),"")</f>
        <v/>
      </c>
      <c r="G974" s="120" t="str">
        <f t="shared" si="96"/>
        <v/>
      </c>
      <c r="H974" s="16"/>
      <c r="I974" s="447" t="str">
        <f t="shared" si="97"/>
        <v/>
      </c>
      <c r="J974" s="16"/>
      <c r="K974" s="351" t="str">
        <f t="shared" si="98"/>
        <v/>
      </c>
      <c r="L974" s="350" t="str">
        <f t="shared" si="99"/>
        <v/>
      </c>
    </row>
    <row r="975" spans="1:12" hidden="1">
      <c r="A975" s="150"/>
      <c r="B975" s="16"/>
      <c r="C975" s="16"/>
      <c r="D975" s="448" cm="1">
        <f t="array" ref="D975">LOOKUP(1,1/(E975=DSSP!$E$2:$E$823),DSSP!$A$2:$A$823)</f>
        <v>0</v>
      </c>
      <c r="E975" s="115"/>
      <c r="F975" s="430" t="str">
        <f>IFERROR(VLOOKUP(E975,DSSP!$E$2:$F$761,2,0),"")</f>
        <v/>
      </c>
      <c r="G975" s="120" t="str">
        <f t="shared" si="96"/>
        <v/>
      </c>
      <c r="H975" s="16"/>
      <c r="I975" s="447" t="str">
        <f t="shared" si="97"/>
        <v/>
      </c>
      <c r="J975" s="16"/>
      <c r="K975" s="351" t="str">
        <f t="shared" si="98"/>
        <v/>
      </c>
      <c r="L975" s="350" t="str">
        <f t="shared" si="99"/>
        <v/>
      </c>
    </row>
    <row r="976" spans="1:12" hidden="1">
      <c r="A976" s="150"/>
      <c r="B976" s="16"/>
      <c r="C976" s="16"/>
      <c r="D976" s="448" cm="1">
        <f t="array" ref="D976">LOOKUP(1,1/(E976=DSSP!$E$2:$E$823),DSSP!$A$2:$A$823)</f>
        <v>0</v>
      </c>
      <c r="E976" s="115"/>
      <c r="F976" s="430" t="str">
        <f>IFERROR(VLOOKUP(E976,DSSP!$E$2:$F$761,2,0),"")</f>
        <v/>
      </c>
      <c r="G976" s="120" t="str">
        <f t="shared" si="96"/>
        <v/>
      </c>
      <c r="H976" s="16"/>
      <c r="I976" s="447" t="str">
        <f t="shared" si="97"/>
        <v/>
      </c>
      <c r="J976" s="16"/>
      <c r="K976" s="351" t="str">
        <f t="shared" si="98"/>
        <v/>
      </c>
      <c r="L976" s="350" t="str">
        <f t="shared" si="99"/>
        <v/>
      </c>
    </row>
    <row r="977" spans="1:12" hidden="1">
      <c r="A977" s="150"/>
      <c r="B977" s="16"/>
      <c r="C977" s="16"/>
      <c r="D977" s="448" cm="1">
        <f t="array" ref="D977">LOOKUP(1,1/(E977=DSSP!$E$2:$E$823),DSSP!$A$2:$A$823)</f>
        <v>0</v>
      </c>
      <c r="E977" s="115"/>
      <c r="F977" s="430" t="str">
        <f>IFERROR(VLOOKUP(E977,DSSP!$E$2:$F$761,2,0),"")</f>
        <v/>
      </c>
      <c r="G977" s="120" t="str">
        <f t="shared" si="96"/>
        <v/>
      </c>
      <c r="H977" s="16"/>
      <c r="I977" s="447" t="str">
        <f t="shared" si="97"/>
        <v/>
      </c>
      <c r="J977" s="16"/>
      <c r="K977" s="351" t="str">
        <f t="shared" si="98"/>
        <v/>
      </c>
      <c r="L977" s="350" t="str">
        <f t="shared" si="99"/>
        <v/>
      </c>
    </row>
    <row r="978" spans="1:12" hidden="1">
      <c r="A978" s="150"/>
      <c r="B978" s="16"/>
      <c r="C978" s="16"/>
      <c r="D978" s="448" cm="1">
        <f t="array" ref="D978">LOOKUP(1,1/(E978=DSSP!$E$2:$E$823),DSSP!$A$2:$A$823)</f>
        <v>0</v>
      </c>
      <c r="E978" s="115"/>
      <c r="F978" s="430" t="str">
        <f>IFERROR(VLOOKUP(E978,DSSP!$E$2:$F$761,2,0),"")</f>
        <v/>
      </c>
      <c r="G978" s="120" t="str">
        <f t="shared" si="96"/>
        <v/>
      </c>
      <c r="H978" s="16"/>
      <c r="I978" s="447" t="str">
        <f t="shared" si="97"/>
        <v/>
      </c>
      <c r="J978" s="16"/>
      <c r="K978" s="351" t="str">
        <f t="shared" si="98"/>
        <v/>
      </c>
      <c r="L978" s="350" t="str">
        <f t="shared" si="99"/>
        <v/>
      </c>
    </row>
    <row r="979" spans="1:12" hidden="1">
      <c r="A979" s="150"/>
      <c r="B979" s="16"/>
      <c r="C979" s="16"/>
      <c r="D979" s="448" cm="1">
        <f t="array" ref="D979">LOOKUP(1,1/(E979=DSSP!$E$2:$E$823),DSSP!$A$2:$A$823)</f>
        <v>0</v>
      </c>
      <c r="E979" s="115"/>
      <c r="F979" s="430" t="str">
        <f>IFERROR(VLOOKUP(E979,DSSP!$E$2:$F$761,2,0),"")</f>
        <v/>
      </c>
      <c r="G979" s="120" t="str">
        <f t="shared" si="96"/>
        <v/>
      </c>
      <c r="H979" s="16"/>
      <c r="I979" s="447" t="str">
        <f t="shared" si="97"/>
        <v/>
      </c>
      <c r="J979" s="16"/>
      <c r="K979" s="351" t="str">
        <f t="shared" si="98"/>
        <v/>
      </c>
      <c r="L979" s="350" t="str">
        <f t="shared" si="99"/>
        <v/>
      </c>
    </row>
    <row r="980" spans="1:12" hidden="1">
      <c r="A980" s="150"/>
      <c r="B980" s="16"/>
      <c r="C980" s="16"/>
      <c r="D980" s="448" cm="1">
        <f t="array" ref="D980">LOOKUP(1,1/(E980=DSSP!$E$2:$E$823),DSSP!$A$2:$A$823)</f>
        <v>0</v>
      </c>
      <c r="E980" s="115"/>
      <c r="F980" s="430" t="str">
        <f>IFERROR(VLOOKUP(E980,DSSP!$E$2:$F$761,2,0),"")</f>
        <v/>
      </c>
      <c r="G980" s="120" t="str">
        <f t="shared" si="96"/>
        <v/>
      </c>
      <c r="H980" s="16"/>
      <c r="I980" s="447" t="str">
        <f t="shared" si="97"/>
        <v/>
      </c>
      <c r="J980" s="16"/>
      <c r="K980" s="351" t="str">
        <f t="shared" si="98"/>
        <v/>
      </c>
      <c r="L980" s="350" t="str">
        <f t="shared" si="99"/>
        <v/>
      </c>
    </row>
    <row r="981" spans="1:12" hidden="1">
      <c r="A981" s="150"/>
      <c r="B981" s="16"/>
      <c r="C981" s="16"/>
      <c r="D981" s="448" cm="1">
        <f t="array" ref="D981">LOOKUP(1,1/(E981=DSSP!$E$2:$E$823),DSSP!$A$2:$A$823)</f>
        <v>0</v>
      </c>
      <c r="E981" s="115"/>
      <c r="F981" s="430" t="str">
        <f>IFERROR(VLOOKUP(E981,DSSP!$E$2:$F$761,2,0),"")</f>
        <v/>
      </c>
      <c r="G981" s="120" t="str">
        <f t="shared" si="96"/>
        <v/>
      </c>
      <c r="H981" s="16"/>
      <c r="I981" s="447" t="str">
        <f t="shared" si="97"/>
        <v/>
      </c>
      <c r="J981" s="16"/>
      <c r="K981" s="351" t="str">
        <f t="shared" si="98"/>
        <v/>
      </c>
      <c r="L981" s="350" t="str">
        <f t="shared" si="99"/>
        <v/>
      </c>
    </row>
    <row r="982" spans="1:12" hidden="1">
      <c r="A982" s="150"/>
      <c r="B982" s="16"/>
      <c r="C982" s="16"/>
      <c r="D982" s="448" cm="1">
        <f t="array" ref="D982">LOOKUP(1,1/(E982=DSSP!$E$2:$E$823),DSSP!$A$2:$A$823)</f>
        <v>0</v>
      </c>
      <c r="E982" s="115"/>
      <c r="F982" s="430" t="str">
        <f>IFERROR(VLOOKUP(E982,DSSP!$E$2:$F$761,2,0),"")</f>
        <v/>
      </c>
      <c r="G982" s="120" t="str">
        <f t="shared" si="96"/>
        <v/>
      </c>
      <c r="H982" s="16"/>
      <c r="I982" s="447" t="str">
        <f t="shared" si="97"/>
        <v/>
      </c>
      <c r="J982" s="16"/>
      <c r="K982" s="351" t="str">
        <f t="shared" si="98"/>
        <v/>
      </c>
      <c r="L982" s="350" t="str">
        <f t="shared" si="99"/>
        <v/>
      </c>
    </row>
    <row r="983" spans="1:12" hidden="1">
      <c r="A983" s="150"/>
      <c r="B983" s="16"/>
      <c r="C983" s="16"/>
      <c r="D983" s="448" cm="1">
        <f t="array" ref="D983">LOOKUP(1,1/(E983=DSSP!$E$2:$E$823),DSSP!$A$2:$A$823)</f>
        <v>0</v>
      </c>
      <c r="E983" s="115"/>
      <c r="F983" s="430" t="str">
        <f>IFERROR(VLOOKUP(E983,DSSP!$E$2:$F$761,2,0),"")</f>
        <v/>
      </c>
      <c r="G983" s="120" t="str">
        <f t="shared" si="96"/>
        <v/>
      </c>
      <c r="H983" s="16"/>
      <c r="I983" s="447" t="str">
        <f t="shared" si="97"/>
        <v/>
      </c>
      <c r="J983" s="16"/>
      <c r="K983" s="351" t="str">
        <f t="shared" si="98"/>
        <v/>
      </c>
      <c r="L983" s="350" t="str">
        <f t="shared" si="99"/>
        <v/>
      </c>
    </row>
    <row r="984" spans="1:12" hidden="1">
      <c r="A984" s="150"/>
      <c r="B984" s="16"/>
      <c r="C984" s="16"/>
      <c r="D984" s="448" cm="1">
        <f t="array" ref="D984">LOOKUP(1,1/(E984=DSSP!$E$2:$E$823),DSSP!$A$2:$A$823)</f>
        <v>0</v>
      </c>
      <c r="E984" s="115"/>
      <c r="F984" s="430" t="str">
        <f>IFERROR(VLOOKUP(E984,DSSP!$E$2:$F$761,2,0),"")</f>
        <v/>
      </c>
      <c r="G984" s="120" t="str">
        <f t="shared" si="96"/>
        <v/>
      </c>
      <c r="H984" s="16"/>
      <c r="I984" s="447" t="str">
        <f t="shared" si="97"/>
        <v/>
      </c>
      <c r="J984" s="16"/>
      <c r="K984" s="351" t="str">
        <f t="shared" si="98"/>
        <v/>
      </c>
      <c r="L984" s="350" t="str">
        <f t="shared" si="99"/>
        <v/>
      </c>
    </row>
    <row r="985" spans="1:12" hidden="1">
      <c r="A985" s="150"/>
      <c r="B985" s="16"/>
      <c r="C985" s="16"/>
      <c r="D985" s="448" cm="1">
        <f t="array" ref="D985">LOOKUP(1,1/(E985=DSSP!$E$2:$E$823),DSSP!$A$2:$A$823)</f>
        <v>0</v>
      </c>
      <c r="E985" s="115"/>
      <c r="F985" s="430" t="str">
        <f>IFERROR(VLOOKUP(E985,DSSP!$E$2:$F$761,2,0),"")</f>
        <v/>
      </c>
      <c r="G985" s="120" t="str">
        <f t="shared" si="96"/>
        <v/>
      </c>
      <c r="H985" s="16"/>
      <c r="I985" s="447" t="str">
        <f t="shared" si="97"/>
        <v/>
      </c>
      <c r="J985" s="16"/>
      <c r="K985" s="351" t="str">
        <f t="shared" si="98"/>
        <v/>
      </c>
      <c r="L985" s="350" t="str">
        <f t="shared" si="99"/>
        <v/>
      </c>
    </row>
    <row r="986" spans="1:12" hidden="1">
      <c r="A986" s="150"/>
      <c r="B986" s="16"/>
      <c r="C986" s="16"/>
      <c r="D986" s="448" cm="1">
        <f t="array" ref="D986">LOOKUP(1,1/(E986=DSSP!$E$2:$E$823),DSSP!$A$2:$A$823)</f>
        <v>0</v>
      </c>
      <c r="E986" s="115"/>
      <c r="F986" s="430" t="str">
        <f>IFERROR(VLOOKUP(E986,DSSP!$E$2:$F$761,2,0),"")</f>
        <v/>
      </c>
      <c r="G986" s="120" t="str">
        <f t="shared" si="96"/>
        <v/>
      </c>
      <c r="H986" s="16"/>
      <c r="I986" s="447" t="str">
        <f t="shared" si="97"/>
        <v/>
      </c>
      <c r="J986" s="16"/>
      <c r="K986" s="351" t="str">
        <f t="shared" si="98"/>
        <v/>
      </c>
      <c r="L986" s="350" t="str">
        <f t="shared" si="99"/>
        <v/>
      </c>
    </row>
    <row r="987" spans="1:12" hidden="1">
      <c r="A987" s="150"/>
      <c r="B987" s="16"/>
      <c r="C987" s="16"/>
      <c r="D987" s="448" cm="1">
        <f t="array" ref="D987">LOOKUP(1,1/(E987=DSSP!$E$2:$E$823),DSSP!$A$2:$A$823)</f>
        <v>0</v>
      </c>
      <c r="E987" s="115"/>
      <c r="F987" s="430" t="str">
        <f>IFERROR(VLOOKUP(E987,DSSP!$E$2:$F$761,2,0),"")</f>
        <v/>
      </c>
      <c r="G987" s="120" t="str">
        <f t="shared" si="96"/>
        <v/>
      </c>
      <c r="H987" s="16"/>
      <c r="I987" s="447" t="str">
        <f t="shared" si="97"/>
        <v/>
      </c>
      <c r="J987" s="16"/>
      <c r="K987" s="351" t="str">
        <f t="shared" si="98"/>
        <v/>
      </c>
      <c r="L987" s="350" t="str">
        <f t="shared" si="99"/>
        <v/>
      </c>
    </row>
    <row r="988" spans="1:12" hidden="1">
      <c r="A988" s="150"/>
      <c r="B988" s="16"/>
      <c r="C988" s="16"/>
      <c r="D988" s="448" cm="1">
        <f t="array" ref="D988">LOOKUP(1,1/(E988=DSSP!$E$2:$E$823),DSSP!$A$2:$A$823)</f>
        <v>0</v>
      </c>
      <c r="E988" s="115"/>
      <c r="F988" s="430" t="str">
        <f>IFERROR(VLOOKUP(E988,DSSP!$E$2:$F$761,2,0),"")</f>
        <v/>
      </c>
      <c r="G988" s="120" t="str">
        <f t="shared" si="96"/>
        <v/>
      </c>
      <c r="H988" s="16"/>
      <c r="I988" s="447" t="str">
        <f t="shared" si="97"/>
        <v/>
      </c>
      <c r="J988" s="16"/>
      <c r="K988" s="351" t="str">
        <f t="shared" si="98"/>
        <v/>
      </c>
      <c r="L988" s="350" t="str">
        <f t="shared" si="99"/>
        <v/>
      </c>
    </row>
    <row r="989" spans="1:12" hidden="1">
      <c r="A989" s="150"/>
      <c r="B989" s="16"/>
      <c r="C989" s="16"/>
      <c r="D989" s="448" cm="1">
        <f t="array" ref="D989">LOOKUP(1,1/(E989=DSSP!$E$2:$E$823),DSSP!$A$2:$A$823)</f>
        <v>0</v>
      </c>
      <c r="E989" s="115"/>
      <c r="F989" s="430" t="str">
        <f>IFERROR(VLOOKUP(E989,DSSP!$E$2:$F$761,2,0),"")</f>
        <v/>
      </c>
      <c r="G989" s="120" t="str">
        <f t="shared" si="96"/>
        <v/>
      </c>
      <c r="H989" s="16"/>
      <c r="I989" s="447" t="str">
        <f t="shared" si="97"/>
        <v/>
      </c>
      <c r="J989" s="16"/>
      <c r="K989" s="351" t="str">
        <f t="shared" si="98"/>
        <v/>
      </c>
      <c r="L989" s="350" t="str">
        <f t="shared" si="99"/>
        <v/>
      </c>
    </row>
    <row r="990" spans="1:12" hidden="1">
      <c r="A990" s="150"/>
      <c r="B990" s="16"/>
      <c r="C990" s="16"/>
      <c r="D990" s="448" cm="1">
        <f t="array" ref="D990">LOOKUP(1,1/(E990=DSSP!$E$2:$E$823),DSSP!$A$2:$A$823)</f>
        <v>0</v>
      </c>
      <c r="E990" s="115"/>
      <c r="F990" s="430" t="str">
        <f>IFERROR(VLOOKUP(E990,DSSP!$E$2:$F$761,2,0),"")</f>
        <v/>
      </c>
      <c r="G990" s="120" t="str">
        <f t="shared" si="96"/>
        <v/>
      </c>
      <c r="H990" s="16"/>
      <c r="I990" s="447" t="str">
        <f t="shared" si="97"/>
        <v/>
      </c>
      <c r="J990" s="16"/>
      <c r="K990" s="351" t="str">
        <f t="shared" si="98"/>
        <v/>
      </c>
      <c r="L990" s="350" t="str">
        <f t="shared" si="99"/>
        <v/>
      </c>
    </row>
    <row r="991" spans="1:12" hidden="1">
      <c r="A991" s="150"/>
      <c r="B991" s="16"/>
      <c r="C991" s="16"/>
      <c r="D991" s="448" cm="1">
        <f t="array" ref="D991">LOOKUP(1,1/(E991=DSSP!$E$2:$E$823),DSSP!$A$2:$A$823)</f>
        <v>0</v>
      </c>
      <c r="E991" s="115"/>
      <c r="F991" s="430" t="str">
        <f>IFERROR(VLOOKUP(E991,DSSP!$E$2:$F$761,2,0),"")</f>
        <v/>
      </c>
      <c r="G991" s="120" t="str">
        <f t="shared" si="96"/>
        <v/>
      </c>
      <c r="H991" s="16"/>
      <c r="I991" s="447" t="str">
        <f t="shared" si="97"/>
        <v/>
      </c>
      <c r="J991" s="16"/>
      <c r="K991" s="351" t="str">
        <f t="shared" si="98"/>
        <v/>
      </c>
      <c r="L991" s="350" t="str">
        <f t="shared" si="99"/>
        <v/>
      </c>
    </row>
    <row r="992" spans="1:12" hidden="1">
      <c r="A992" s="150"/>
      <c r="B992" s="16"/>
      <c r="C992" s="16"/>
      <c r="D992" s="448" cm="1">
        <f t="array" ref="D992">LOOKUP(1,1/(E992=DSSP!$E$2:$E$823),DSSP!$A$2:$A$823)</f>
        <v>0</v>
      </c>
      <c r="E992" s="115"/>
      <c r="F992" s="430" t="str">
        <f>IFERROR(VLOOKUP(E992,DSSP!$E$2:$F$761,2,0),"")</f>
        <v/>
      </c>
      <c r="G992" s="120" t="str">
        <f t="shared" si="96"/>
        <v/>
      </c>
      <c r="H992" s="16"/>
      <c r="I992" s="447" t="str">
        <f t="shared" si="97"/>
        <v/>
      </c>
      <c r="J992" s="16"/>
      <c r="K992" s="351" t="str">
        <f t="shared" si="98"/>
        <v/>
      </c>
      <c r="L992" s="350" t="str">
        <f t="shared" si="99"/>
        <v/>
      </c>
    </row>
    <row r="993" spans="1:12" hidden="1">
      <c r="A993" s="150"/>
      <c r="B993" s="16"/>
      <c r="C993" s="16"/>
      <c r="D993" s="448" cm="1">
        <f t="array" ref="D993">LOOKUP(1,1/(E993=DSSP!$E$2:$E$823),DSSP!$A$2:$A$823)</f>
        <v>0</v>
      </c>
      <c r="E993" s="115"/>
      <c r="F993" s="430" t="str">
        <f>IFERROR(VLOOKUP(E993,DSSP!$E$2:$F$761,2,0),"")</f>
        <v/>
      </c>
      <c r="G993" s="120" t="str">
        <f t="shared" si="96"/>
        <v/>
      </c>
      <c r="H993" s="16"/>
      <c r="I993" s="447" t="str">
        <f t="shared" si="97"/>
        <v/>
      </c>
      <c r="J993" s="16"/>
      <c r="K993" s="351" t="str">
        <f t="shared" si="98"/>
        <v/>
      </c>
      <c r="L993" s="350" t="str">
        <f t="shared" si="99"/>
        <v/>
      </c>
    </row>
    <row r="994" spans="1:12" hidden="1">
      <c r="A994" s="150"/>
      <c r="B994" s="16"/>
      <c r="C994" s="16"/>
      <c r="D994" s="448" cm="1">
        <f t="array" ref="D994">LOOKUP(1,1/(E994=DSSP!$E$2:$E$823),DSSP!$A$2:$A$823)</f>
        <v>0</v>
      </c>
      <c r="E994" s="115"/>
      <c r="F994" s="430" t="str">
        <f>IFERROR(VLOOKUP(E994,DSSP!$E$2:$F$761,2,0),"")</f>
        <v/>
      </c>
      <c r="G994" s="120" t="str">
        <f t="shared" si="96"/>
        <v/>
      </c>
      <c r="H994" s="16"/>
      <c r="I994" s="447" t="str">
        <f t="shared" si="97"/>
        <v/>
      </c>
      <c r="J994" s="16"/>
      <c r="K994" s="351" t="str">
        <f t="shared" si="98"/>
        <v/>
      </c>
      <c r="L994" s="350" t="str">
        <f t="shared" si="99"/>
        <v/>
      </c>
    </row>
    <row r="995" spans="1:12" hidden="1">
      <c r="A995" s="150"/>
      <c r="B995" s="16"/>
      <c r="C995" s="16"/>
      <c r="D995" s="448" cm="1">
        <f t="array" ref="D995">LOOKUP(1,1/(E995=DSSP!$E$2:$E$823),DSSP!$A$2:$A$823)</f>
        <v>0</v>
      </c>
      <c r="E995" s="115"/>
      <c r="F995" s="430" t="str">
        <f>IFERROR(VLOOKUP(E995,DSSP!$E$2:$F$761,2,0),"")</f>
        <v/>
      </c>
      <c r="G995" s="120" t="str">
        <f t="shared" si="96"/>
        <v/>
      </c>
      <c r="H995" s="16"/>
      <c r="I995" s="447" t="str">
        <f t="shared" si="97"/>
        <v/>
      </c>
      <c r="J995" s="16"/>
      <c r="K995" s="351" t="str">
        <f t="shared" si="98"/>
        <v/>
      </c>
      <c r="L995" s="350" t="str">
        <f t="shared" si="99"/>
        <v/>
      </c>
    </row>
    <row r="996" spans="1:12" hidden="1">
      <c r="A996" s="150"/>
      <c r="B996" s="16"/>
      <c r="C996" s="16"/>
      <c r="D996" s="448" cm="1">
        <f t="array" ref="D996">LOOKUP(1,1/(E996=DSSP!$E$2:$E$823),DSSP!$A$2:$A$823)</f>
        <v>0</v>
      </c>
      <c r="E996" s="115"/>
      <c r="F996" s="430" t="str">
        <f>IFERROR(VLOOKUP(E996,DSSP!$E$2:$F$761,2,0),"")</f>
        <v/>
      </c>
      <c r="G996" s="120" t="str">
        <f t="shared" si="96"/>
        <v/>
      </c>
      <c r="H996" s="16"/>
      <c r="I996" s="447" t="str">
        <f t="shared" si="97"/>
        <v/>
      </c>
      <c r="J996" s="16"/>
      <c r="K996" s="351" t="str">
        <f t="shared" si="98"/>
        <v/>
      </c>
      <c r="L996" s="350" t="str">
        <f t="shared" si="99"/>
        <v/>
      </c>
    </row>
    <row r="997" spans="1:12" hidden="1">
      <c r="A997" s="150"/>
      <c r="B997" s="16"/>
      <c r="C997" s="16"/>
      <c r="D997" s="448" cm="1">
        <f t="array" ref="D997">LOOKUP(1,1/(E997=DSSP!$E$2:$E$823),DSSP!$A$2:$A$823)</f>
        <v>0</v>
      </c>
      <c r="E997" s="115"/>
      <c r="F997" s="430" t="str">
        <f>IFERROR(VLOOKUP(E997,DSSP!$E$2:$F$761,2,0),"")</f>
        <v/>
      </c>
      <c r="G997" s="120" t="str">
        <f t="shared" si="96"/>
        <v/>
      </c>
      <c r="H997" s="16"/>
      <c r="I997" s="447" t="str">
        <f t="shared" si="97"/>
        <v/>
      </c>
      <c r="J997" s="16"/>
      <c r="K997" s="351" t="str">
        <f t="shared" si="98"/>
        <v/>
      </c>
      <c r="L997" s="350" t="str">
        <f t="shared" si="99"/>
        <v/>
      </c>
    </row>
    <row r="998" spans="1:12" hidden="1">
      <c r="A998" s="150"/>
      <c r="B998" s="16"/>
      <c r="C998" s="16"/>
      <c r="D998" s="448" cm="1">
        <f t="array" ref="D998">LOOKUP(1,1/(E998=DSSP!$E$2:$E$823),DSSP!$A$2:$A$823)</f>
        <v>0</v>
      </c>
      <c r="E998" s="115"/>
      <c r="F998" s="430" t="str">
        <f>IFERROR(VLOOKUP(E998,DSSP!$E$2:$F$761,2,0),"")</f>
        <v/>
      </c>
      <c r="G998" s="120" t="str">
        <f t="shared" si="96"/>
        <v/>
      </c>
      <c r="H998" s="16"/>
      <c r="I998" s="447" t="str">
        <f t="shared" si="97"/>
        <v/>
      </c>
      <c r="J998" s="16"/>
      <c r="K998" s="351" t="str">
        <f t="shared" si="98"/>
        <v/>
      </c>
      <c r="L998" s="350" t="str">
        <f t="shared" si="99"/>
        <v/>
      </c>
    </row>
    <row r="999" spans="1:12" hidden="1">
      <c r="A999" s="150"/>
      <c r="B999" s="16"/>
      <c r="C999" s="16"/>
      <c r="D999" s="448" cm="1">
        <f t="array" ref="D999">LOOKUP(1,1/(E999=DSSP!$E$2:$E$823),DSSP!$A$2:$A$823)</f>
        <v>0</v>
      </c>
      <c r="E999" s="115"/>
      <c r="F999" s="430" t="str">
        <f>IFERROR(VLOOKUP(E999,DSSP!$E$2:$F$761,2,0),"")</f>
        <v/>
      </c>
      <c r="G999" s="120" t="str">
        <f t="shared" si="96"/>
        <v/>
      </c>
      <c r="H999" s="16"/>
      <c r="I999" s="447" t="str">
        <f t="shared" si="97"/>
        <v/>
      </c>
      <c r="J999" s="16"/>
      <c r="K999" s="351" t="str">
        <f t="shared" si="98"/>
        <v/>
      </c>
      <c r="L999" s="350" t="str">
        <f t="shared" si="99"/>
        <v/>
      </c>
    </row>
    <row r="1000" spans="1:12" hidden="1">
      <c r="A1000" s="150"/>
      <c r="B1000" s="16"/>
      <c r="C1000" s="16"/>
      <c r="D1000" s="448" cm="1">
        <f t="array" ref="D1000">LOOKUP(1,1/(E1000=DSSP!$E$2:$E$823),DSSP!$A$2:$A$823)</f>
        <v>0</v>
      </c>
      <c r="E1000" s="115"/>
      <c r="F1000" s="430" t="str">
        <f>IFERROR(VLOOKUP(E1000,DSSP!$E$2:$F$761,2,0),"")</f>
        <v/>
      </c>
      <c r="G1000" s="120" t="str">
        <f t="shared" si="96"/>
        <v/>
      </c>
      <c r="H1000" s="16"/>
      <c r="I1000" s="447" t="str">
        <f t="shared" si="97"/>
        <v/>
      </c>
      <c r="J1000" s="16"/>
      <c r="K1000" s="351" t="str">
        <f t="shared" si="98"/>
        <v/>
      </c>
      <c r="L1000" s="350" t="str">
        <f t="shared" si="99"/>
        <v/>
      </c>
    </row>
    <row r="1001" spans="1:12" hidden="1">
      <c r="A1001" s="150"/>
      <c r="B1001" s="16"/>
      <c r="C1001" s="16"/>
      <c r="D1001" s="448" cm="1">
        <f t="array" ref="D1001">LOOKUP(1,1/(E1001=DSSP!$E$2:$E$823),DSSP!$A$2:$A$823)</f>
        <v>0</v>
      </c>
      <c r="E1001" s="115"/>
      <c r="F1001" s="430" t="str">
        <f>IFERROR(VLOOKUP(E1001,DSSP!$E$2:$F$761,2,0),"")</f>
        <v/>
      </c>
      <c r="G1001" s="120" t="str">
        <f t="shared" si="96"/>
        <v/>
      </c>
      <c r="H1001" s="16"/>
      <c r="I1001" s="447" t="str">
        <f t="shared" si="97"/>
        <v/>
      </c>
      <c r="J1001" s="16"/>
      <c r="K1001" s="351" t="str">
        <f t="shared" si="98"/>
        <v/>
      </c>
      <c r="L1001" s="350" t="str">
        <f t="shared" si="99"/>
        <v/>
      </c>
    </row>
    <row r="1002" spans="1:12" hidden="1">
      <c r="A1002" s="150"/>
      <c r="B1002" s="16"/>
      <c r="C1002" s="16"/>
      <c r="D1002" s="448" cm="1">
        <f t="array" ref="D1002">LOOKUP(1,1/(E1002=DSSP!$E$2:$E$823),DSSP!$A$2:$A$823)</f>
        <v>0</v>
      </c>
      <c r="E1002" s="115"/>
      <c r="F1002" s="430" t="str">
        <f>IFERROR(VLOOKUP(E1002,DSSP!$E$2:$F$761,2,0),"")</f>
        <v/>
      </c>
      <c r="G1002" s="120" t="str">
        <f t="shared" si="96"/>
        <v/>
      </c>
      <c r="H1002" s="16"/>
      <c r="I1002" s="447" t="str">
        <f t="shared" si="97"/>
        <v/>
      </c>
      <c r="J1002" s="16"/>
      <c r="K1002" s="351" t="str">
        <f t="shared" si="98"/>
        <v/>
      </c>
      <c r="L1002" s="350" t="str">
        <f t="shared" si="99"/>
        <v/>
      </c>
    </row>
    <row r="1003" spans="1:12" hidden="1">
      <c r="A1003" s="150"/>
      <c r="B1003" s="16"/>
      <c r="C1003" s="16"/>
      <c r="D1003" s="448" cm="1">
        <f t="array" ref="D1003">LOOKUP(1,1/(E1003=DSSP!$E$2:$E$823),DSSP!$A$2:$A$823)</f>
        <v>0</v>
      </c>
      <c r="E1003" s="115"/>
      <c r="F1003" s="430" t="str">
        <f>IFERROR(VLOOKUP(E1003,DSSP!$E$2:$F$761,2,0),"")</f>
        <v/>
      </c>
      <c r="G1003" s="120" t="str">
        <f t="shared" si="96"/>
        <v/>
      </c>
      <c r="H1003" s="16"/>
      <c r="I1003" s="447" t="str">
        <f t="shared" si="97"/>
        <v/>
      </c>
      <c r="J1003" s="16"/>
      <c r="K1003" s="351" t="str">
        <f t="shared" si="98"/>
        <v/>
      </c>
      <c r="L1003" s="350" t="str">
        <f t="shared" si="99"/>
        <v/>
      </c>
    </row>
    <row r="1004" spans="1:12" hidden="1">
      <c r="A1004" s="150"/>
      <c r="B1004" s="16"/>
      <c r="C1004" s="16"/>
      <c r="D1004" s="448" cm="1">
        <f t="array" ref="D1004">LOOKUP(1,1/(E1004=DSSP!$E$2:$E$823),DSSP!$A$2:$A$823)</f>
        <v>0</v>
      </c>
      <c r="E1004" s="115"/>
      <c r="F1004" s="430" t="str">
        <f>IFERROR(VLOOKUP(E1004,DSSP!$E$2:$F$761,2,0),"")</f>
        <v/>
      </c>
      <c r="G1004" s="120" t="str">
        <f t="shared" si="96"/>
        <v/>
      </c>
      <c r="H1004" s="16"/>
      <c r="I1004" s="447" t="str">
        <f t="shared" si="97"/>
        <v/>
      </c>
      <c r="J1004" s="16"/>
      <c r="K1004" s="351" t="str">
        <f t="shared" si="98"/>
        <v/>
      </c>
      <c r="L1004" s="350" t="str">
        <f t="shared" si="99"/>
        <v/>
      </c>
    </row>
    <row r="1005" spans="1:12" hidden="1">
      <c r="A1005" s="150"/>
      <c r="B1005" s="16"/>
      <c r="C1005" s="16"/>
      <c r="D1005" s="448" cm="1">
        <f t="array" ref="D1005">LOOKUP(1,1/(E1005=DSSP!$E$2:$E$823),DSSP!$A$2:$A$823)</f>
        <v>0</v>
      </c>
      <c r="E1005" s="115"/>
      <c r="F1005" s="430" t="str">
        <f>IFERROR(VLOOKUP(E1005,DSSP!$E$2:$F$761,2,0),"")</f>
        <v/>
      </c>
      <c r="G1005" s="120" t="str">
        <f t="shared" si="96"/>
        <v/>
      </c>
      <c r="H1005" s="16"/>
      <c r="I1005" s="447" t="str">
        <f t="shared" si="97"/>
        <v/>
      </c>
      <c r="J1005" s="16"/>
      <c r="K1005" s="351" t="str">
        <f t="shared" si="98"/>
        <v/>
      </c>
      <c r="L1005" s="350" t="str">
        <f t="shared" si="99"/>
        <v/>
      </c>
    </row>
    <row r="1006" spans="1:12" hidden="1">
      <c r="A1006" s="150"/>
      <c r="B1006" s="16"/>
      <c r="C1006" s="16"/>
      <c r="D1006" s="448" cm="1">
        <f t="array" ref="D1006">LOOKUP(1,1/(E1006=DSSP!$E$2:$E$823),DSSP!$A$2:$A$823)</f>
        <v>0</v>
      </c>
      <c r="E1006" s="115"/>
      <c r="F1006" s="430" t="str">
        <f>IFERROR(VLOOKUP(E1006,DSSP!$E$2:$F$761,2,0),"")</f>
        <v/>
      </c>
      <c r="G1006" s="120" t="str">
        <f t="shared" si="96"/>
        <v/>
      </c>
      <c r="H1006" s="16"/>
      <c r="I1006" s="447" t="str">
        <f t="shared" si="97"/>
        <v/>
      </c>
      <c r="J1006" s="16"/>
      <c r="K1006" s="351" t="str">
        <f t="shared" si="98"/>
        <v/>
      </c>
      <c r="L1006" s="350" t="str">
        <f t="shared" si="99"/>
        <v/>
      </c>
    </row>
    <row r="1007" spans="1:12" hidden="1">
      <c r="A1007" s="150"/>
      <c r="B1007" s="16"/>
      <c r="C1007" s="16"/>
      <c r="D1007" s="448" cm="1">
        <f t="array" ref="D1007">LOOKUP(1,1/(E1007=DSSP!$E$2:$E$823),DSSP!$A$2:$A$823)</f>
        <v>0</v>
      </c>
      <c r="E1007" s="115"/>
      <c r="F1007" s="430" t="str">
        <f>IFERROR(VLOOKUP(E1007,DSSP!$E$2:$F$761,2,0),"")</f>
        <v/>
      </c>
      <c r="G1007" s="120" t="str">
        <f t="shared" si="96"/>
        <v/>
      </c>
      <c r="H1007" s="16"/>
      <c r="I1007" s="447" t="str">
        <f t="shared" si="97"/>
        <v/>
      </c>
      <c r="J1007" s="16"/>
      <c r="K1007" s="351" t="str">
        <f t="shared" si="98"/>
        <v/>
      </c>
      <c r="L1007" s="350" t="str">
        <f t="shared" si="99"/>
        <v/>
      </c>
    </row>
    <row r="1008" spans="1:12" hidden="1">
      <c r="A1008" s="150"/>
      <c r="B1008" s="16"/>
      <c r="C1008" s="16"/>
      <c r="D1008" s="448" cm="1">
        <f t="array" ref="D1008">LOOKUP(1,1/(E1008=DSSP!$E$2:$E$823),DSSP!$A$2:$A$823)</f>
        <v>0</v>
      </c>
      <c r="E1008" s="115"/>
      <c r="F1008" s="430" t="str">
        <f>IFERROR(VLOOKUP(E1008,DSSP!$E$2:$F$761,2,0),"")</f>
        <v/>
      </c>
      <c r="G1008" s="120" t="str">
        <f t="shared" si="96"/>
        <v/>
      </c>
      <c r="H1008" s="16"/>
      <c r="I1008" s="447" t="str">
        <f t="shared" si="97"/>
        <v/>
      </c>
      <c r="J1008" s="16"/>
      <c r="K1008" s="351" t="str">
        <f t="shared" si="98"/>
        <v/>
      </c>
      <c r="L1008" s="350" t="str">
        <f t="shared" si="99"/>
        <v/>
      </c>
    </row>
    <row r="1009" spans="1:12" hidden="1">
      <c r="A1009" s="150"/>
      <c r="B1009" s="16"/>
      <c r="C1009" s="16"/>
      <c r="D1009" s="448" cm="1">
        <f t="array" ref="D1009">LOOKUP(1,1/(E1009=DSSP!$E$2:$E$823),DSSP!$A$2:$A$823)</f>
        <v>0</v>
      </c>
      <c r="E1009" s="115"/>
      <c r="F1009" s="430" t="str">
        <f>IFERROR(VLOOKUP(E1009,DSSP!$E$2:$F$761,2,0),"")</f>
        <v/>
      </c>
      <c r="G1009" s="120" t="str">
        <f t="shared" si="96"/>
        <v/>
      </c>
      <c r="H1009" s="16"/>
      <c r="I1009" s="447" t="str">
        <f t="shared" si="97"/>
        <v/>
      </c>
      <c r="J1009" s="16"/>
      <c r="K1009" s="351" t="str">
        <f t="shared" si="98"/>
        <v/>
      </c>
      <c r="L1009" s="350" t="str">
        <f t="shared" si="99"/>
        <v/>
      </c>
    </row>
    <row r="1010" spans="1:12" hidden="1">
      <c r="A1010" s="150"/>
      <c r="B1010" s="16"/>
      <c r="C1010" s="16"/>
      <c r="D1010" s="448" cm="1">
        <f t="array" ref="D1010">LOOKUP(1,1/(E1010=DSSP!$E$2:$E$823),DSSP!$A$2:$A$823)</f>
        <v>0</v>
      </c>
      <c r="E1010" s="115"/>
      <c r="F1010" s="430" t="str">
        <f>IFERROR(VLOOKUP(E1010,DSSP!$E$2:$F$761,2,0),"")</f>
        <v/>
      </c>
      <c r="G1010" s="120" t="str">
        <f t="shared" si="96"/>
        <v/>
      </c>
      <c r="H1010" s="16"/>
      <c r="I1010" s="447" t="str">
        <f t="shared" si="97"/>
        <v/>
      </c>
      <c r="J1010" s="16"/>
      <c r="K1010" s="351" t="str">
        <f t="shared" si="98"/>
        <v/>
      </c>
      <c r="L1010" s="350" t="str">
        <f t="shared" si="99"/>
        <v/>
      </c>
    </row>
    <row r="1011" spans="1:12" hidden="1">
      <c r="A1011" s="150"/>
      <c r="B1011" s="16"/>
      <c r="C1011" s="16"/>
      <c r="D1011" s="448" cm="1">
        <f t="array" ref="D1011">LOOKUP(1,1/(E1011=DSSP!$E$2:$E$823),DSSP!$A$2:$A$823)</f>
        <v>0</v>
      </c>
      <c r="E1011" s="115"/>
      <c r="F1011" s="430" t="str">
        <f>IFERROR(VLOOKUP(E1011,DSSP!$E$2:$F$761,2,0),"")</f>
        <v/>
      </c>
      <c r="G1011" s="120" t="str">
        <f t="shared" si="96"/>
        <v/>
      </c>
      <c r="H1011" s="16"/>
      <c r="I1011" s="447" t="str">
        <f t="shared" si="97"/>
        <v/>
      </c>
      <c r="J1011" s="16"/>
      <c r="K1011" s="351" t="str">
        <f t="shared" si="98"/>
        <v/>
      </c>
      <c r="L1011" s="350" t="str">
        <f t="shared" si="99"/>
        <v/>
      </c>
    </row>
    <row r="1012" spans="1:12" hidden="1">
      <c r="A1012" s="150"/>
      <c r="B1012" s="16"/>
      <c r="C1012" s="16"/>
      <c r="D1012" s="448" cm="1">
        <f t="array" ref="D1012">LOOKUP(1,1/(E1012=DSSP!$E$2:$E$823),DSSP!$A$2:$A$823)</f>
        <v>0</v>
      </c>
      <c r="E1012" s="115"/>
      <c r="F1012" s="430" t="str">
        <f>IFERROR(VLOOKUP(E1012,DSSP!$E$2:$F$761,2,0),"")</f>
        <v/>
      </c>
      <c r="G1012" s="120" t="str">
        <f t="shared" ref="G1012" si="100">RIGHT(E1012,6)</f>
        <v/>
      </c>
      <c r="H1012" s="16"/>
      <c r="I1012" s="447" t="str">
        <f t="shared" ref="I1012" si="101">IFERROR(IF(RIGHT(G1012,4)="1 kg",(H1012/1),H1012*1000/LEFT(G1012,3)),"")</f>
        <v/>
      </c>
      <c r="J1012" s="16"/>
      <c r="K1012" s="351" t="str">
        <f t="shared" ref="K1012" si="102">IFERROR((I1012*LEFT(G1012,3))/1000,"")</f>
        <v/>
      </c>
      <c r="L1012" s="350" t="str">
        <f t="shared" ref="L1012" si="103">IFERROR(IF(RIGHT(G1012,4)="1 kg",(H1012/1),H1012*1000/LEFT(G1012,3)),"")</f>
        <v/>
      </c>
    </row>
    <row r="1013" spans="1:12" hidden="1">
      <c r="A1013" s="574"/>
      <c r="B1013" s="102"/>
      <c r="C1013" s="102"/>
      <c r="D1013" s="575" cm="1">
        <f t="array" ref="D1013">LOOKUP(1,1/(E1013=DSSP!$E$2:$E$823),DSSP!$A$2:$A$823)</f>
        <v>0</v>
      </c>
      <c r="E1013" s="576"/>
      <c r="F1013" s="576"/>
      <c r="G1013" s="577"/>
      <c r="H1013" s="102"/>
      <c r="I1013" s="578"/>
      <c r="J1013" s="102"/>
    </row>
    <row r="1014" spans="1:12">
      <c r="A1014" s="429"/>
      <c r="B1014" s="429"/>
      <c r="C1014" s="429"/>
      <c r="D1014" s="431"/>
      <c r="E1014" s="429"/>
      <c r="F1014" s="429"/>
      <c r="G1014" s="432"/>
      <c r="H1014" s="429"/>
      <c r="I1014" s="429"/>
      <c r="J1014" s="429"/>
    </row>
    <row r="1015" spans="1:12">
      <c r="A1015" s="429"/>
      <c r="B1015" s="429"/>
      <c r="C1015" s="429"/>
      <c r="D1015" s="431"/>
      <c r="E1015" s="429"/>
      <c r="F1015" s="429"/>
      <c r="G1015" s="432"/>
      <c r="H1015" s="429"/>
      <c r="I1015" s="429"/>
      <c r="J1015" s="429"/>
    </row>
    <row r="1016" spans="1:12">
      <c r="A1016" s="429"/>
      <c r="B1016" s="429"/>
      <c r="C1016" s="429"/>
      <c r="D1016" s="431"/>
      <c r="E1016" s="429"/>
      <c r="F1016" s="429"/>
      <c r="G1016" s="432"/>
      <c r="H1016" s="429"/>
      <c r="I1016" s="429"/>
      <c r="J1016" s="429"/>
    </row>
    <row r="1017" spans="1:12">
      <c r="A1017" s="429"/>
      <c r="B1017" s="429"/>
      <c r="C1017" s="429"/>
      <c r="D1017" s="431"/>
      <c r="E1017" s="429"/>
      <c r="F1017" s="429"/>
      <c r="G1017" s="432"/>
      <c r="H1017" s="429"/>
      <c r="I1017" s="429"/>
      <c r="J1017" s="429"/>
    </row>
    <row r="1018" spans="1:12">
      <c r="A1018" s="429"/>
      <c r="B1018" s="429"/>
      <c r="C1018" s="429"/>
      <c r="D1018" s="431"/>
      <c r="E1018" s="429"/>
      <c r="F1018" s="429"/>
      <c r="G1018" s="432"/>
      <c r="H1018" s="429"/>
      <c r="I1018" s="429"/>
      <c r="J1018" s="429"/>
    </row>
    <row r="1019" spans="1:12">
      <c r="A1019" s="429"/>
      <c r="B1019" s="429"/>
      <c r="C1019" s="429"/>
      <c r="D1019" s="431"/>
      <c r="E1019" s="429"/>
      <c r="F1019" s="429"/>
      <c r="G1019" s="432"/>
      <c r="H1019" s="429"/>
      <c r="I1019" s="429"/>
      <c r="J1019" s="429"/>
    </row>
    <row r="1020" spans="1:12">
      <c r="A1020" s="429"/>
      <c r="B1020" s="429"/>
      <c r="C1020" s="429"/>
      <c r="D1020" s="431"/>
      <c r="E1020" s="429"/>
      <c r="F1020" s="429"/>
      <c r="G1020" s="432"/>
      <c r="H1020" s="429"/>
      <c r="I1020" s="429"/>
      <c r="J1020" s="429"/>
    </row>
    <row r="1021" spans="1:12">
      <c r="A1021" s="429"/>
      <c r="B1021" s="429"/>
      <c r="C1021" s="429"/>
      <c r="D1021" s="431"/>
      <c r="E1021" s="429"/>
      <c r="F1021" s="429"/>
      <c r="G1021" s="432"/>
      <c r="H1021" s="429"/>
      <c r="I1021" s="429"/>
      <c r="J1021" s="429"/>
    </row>
    <row r="1022" spans="1:12">
      <c r="A1022" s="429"/>
      <c r="B1022" s="429"/>
      <c r="C1022" s="429"/>
      <c r="D1022" s="431"/>
      <c r="E1022" s="429"/>
      <c r="F1022" s="429"/>
      <c r="G1022" s="432"/>
      <c r="H1022" s="429"/>
      <c r="I1022" s="429"/>
      <c r="J1022" s="429"/>
    </row>
    <row r="1023" spans="1:12">
      <c r="A1023" s="429"/>
      <c r="B1023" s="429"/>
      <c r="C1023" s="429"/>
      <c r="D1023" s="431"/>
      <c r="E1023" s="429"/>
      <c r="F1023" s="429"/>
      <c r="G1023" s="432"/>
      <c r="H1023" s="429"/>
      <c r="I1023" s="429"/>
      <c r="J1023" s="429"/>
    </row>
    <row r="1024" spans="1:12">
      <c r="A1024" s="429"/>
      <c r="B1024" s="429"/>
      <c r="C1024" s="429"/>
      <c r="D1024" s="431"/>
      <c r="E1024" s="429"/>
      <c r="F1024" s="429"/>
      <c r="G1024" s="432"/>
      <c r="H1024" s="429"/>
      <c r="I1024" s="429"/>
      <c r="J1024" s="429"/>
    </row>
    <row r="1025" spans="1:10">
      <c r="A1025" s="429"/>
      <c r="B1025" s="429"/>
      <c r="C1025" s="429"/>
      <c r="D1025" s="431"/>
      <c r="E1025" s="429"/>
      <c r="F1025" s="429"/>
      <c r="G1025" s="432"/>
      <c r="H1025" s="429"/>
      <c r="I1025" s="429"/>
      <c r="J1025" s="429"/>
    </row>
    <row r="1026" spans="1:10">
      <c r="A1026" s="429"/>
      <c r="B1026" s="429"/>
      <c r="C1026" s="429"/>
      <c r="D1026" s="431"/>
      <c r="E1026" s="429"/>
      <c r="F1026" s="429"/>
      <c r="G1026" s="432"/>
      <c r="H1026" s="429"/>
      <c r="I1026" s="429"/>
      <c r="J1026" s="429"/>
    </row>
    <row r="1027" spans="1:10">
      <c r="A1027" s="429"/>
      <c r="B1027" s="429"/>
      <c r="C1027" s="429"/>
      <c r="D1027" s="431"/>
      <c r="E1027" s="429"/>
      <c r="F1027" s="429"/>
      <c r="G1027" s="432"/>
      <c r="H1027" s="429"/>
      <c r="I1027" s="429"/>
      <c r="J1027" s="429"/>
    </row>
    <row r="1028" spans="1:10">
      <c r="A1028" s="429"/>
      <c r="B1028" s="429"/>
      <c r="C1028" s="429"/>
      <c r="D1028" s="431"/>
      <c r="E1028" s="429"/>
      <c r="F1028" s="429"/>
      <c r="G1028" s="432"/>
      <c r="H1028" s="429"/>
      <c r="I1028" s="429"/>
      <c r="J1028" s="429"/>
    </row>
    <row r="1029" spans="1:10">
      <c r="A1029" s="429"/>
      <c r="B1029" s="429"/>
      <c r="C1029" s="429"/>
      <c r="D1029" s="431"/>
      <c r="E1029" s="429"/>
      <c r="F1029" s="429"/>
      <c r="G1029" s="432"/>
      <c r="H1029" s="429"/>
      <c r="I1029" s="429"/>
      <c r="J1029" s="429"/>
    </row>
    <row r="1030" spans="1:10">
      <c r="A1030" s="429"/>
      <c r="B1030" s="429"/>
      <c r="C1030" s="429"/>
      <c r="D1030" s="431"/>
      <c r="E1030" s="429"/>
      <c r="F1030" s="429"/>
      <c r="G1030" s="432"/>
      <c r="H1030" s="429"/>
      <c r="I1030" s="429"/>
      <c r="J1030" s="429"/>
    </row>
    <row r="1031" spans="1:10">
      <c r="A1031" s="429"/>
      <c r="B1031" s="429"/>
      <c r="C1031" s="429"/>
      <c r="D1031" s="431"/>
      <c r="E1031" s="429"/>
      <c r="F1031" s="429"/>
      <c r="G1031" s="432"/>
      <c r="H1031" s="429"/>
      <c r="I1031" s="429"/>
      <c r="J1031" s="429"/>
    </row>
    <row r="1032" spans="1:10">
      <c r="A1032" s="429"/>
      <c r="B1032" s="429"/>
      <c r="C1032" s="429"/>
      <c r="D1032" s="431"/>
      <c r="E1032" s="429"/>
      <c r="F1032" s="429"/>
      <c r="G1032" s="432"/>
      <c r="H1032" s="429"/>
      <c r="I1032" s="429"/>
      <c r="J1032" s="429"/>
    </row>
    <row r="1033" spans="1:10">
      <c r="A1033" s="429"/>
      <c r="B1033" s="429"/>
      <c r="C1033" s="429"/>
      <c r="D1033" s="431"/>
      <c r="E1033" s="429"/>
      <c r="F1033" s="429"/>
      <c r="G1033" s="432"/>
      <c r="H1033" s="429"/>
      <c r="I1033" s="429"/>
      <c r="J1033" s="429"/>
    </row>
    <row r="1034" spans="1:10">
      <c r="A1034" s="429"/>
      <c r="B1034" s="429"/>
      <c r="C1034" s="429"/>
      <c r="D1034" s="431"/>
      <c r="E1034" s="429"/>
      <c r="F1034" s="429"/>
      <c r="G1034" s="432"/>
      <c r="H1034" s="429"/>
      <c r="I1034" s="429"/>
      <c r="J1034" s="429"/>
    </row>
    <row r="1035" spans="1:10">
      <c r="A1035" s="429"/>
      <c r="B1035" s="429"/>
      <c r="C1035" s="429"/>
      <c r="D1035" s="431"/>
      <c r="E1035" s="429"/>
      <c r="F1035" s="429"/>
      <c r="G1035" s="432"/>
      <c r="H1035" s="429"/>
      <c r="I1035" s="429"/>
      <c r="J1035" s="429"/>
    </row>
    <row r="1036" spans="1:10">
      <c r="A1036" s="429"/>
      <c r="B1036" s="429"/>
      <c r="C1036" s="429"/>
      <c r="D1036" s="431"/>
      <c r="E1036" s="429"/>
      <c r="F1036" s="429"/>
      <c r="G1036" s="432"/>
      <c r="H1036" s="429"/>
      <c r="I1036" s="429"/>
      <c r="J1036" s="429"/>
    </row>
    <row r="1037" spans="1:10">
      <c r="A1037" s="429"/>
      <c r="B1037" s="429"/>
      <c r="C1037" s="429"/>
      <c r="D1037" s="431"/>
      <c r="E1037" s="429"/>
      <c r="F1037" s="429"/>
      <c r="G1037" s="432"/>
      <c r="H1037" s="429"/>
      <c r="I1037" s="429"/>
      <c r="J1037" s="429"/>
    </row>
    <row r="1038" spans="1:10">
      <c r="A1038" s="429"/>
      <c r="B1038" s="429"/>
      <c r="C1038" s="429"/>
      <c r="D1038" s="431"/>
      <c r="E1038" s="429"/>
      <c r="F1038" s="429"/>
      <c r="G1038" s="432"/>
      <c r="H1038" s="429"/>
      <c r="I1038" s="429"/>
      <c r="J1038" s="429"/>
    </row>
    <row r="1039" spans="1:10">
      <c r="A1039" s="429"/>
      <c r="B1039" s="429"/>
      <c r="C1039" s="429"/>
      <c r="D1039" s="431"/>
      <c r="E1039" s="429"/>
      <c r="F1039" s="429"/>
      <c r="G1039" s="432"/>
      <c r="H1039" s="429"/>
      <c r="I1039" s="429"/>
      <c r="J1039" s="429"/>
    </row>
    <row r="1040" spans="1:10">
      <c r="A1040" s="429"/>
      <c r="B1040" s="429"/>
      <c r="C1040" s="429"/>
      <c r="D1040" s="431"/>
      <c r="E1040" s="429"/>
      <c r="F1040" s="429"/>
      <c r="G1040" s="432"/>
      <c r="H1040" s="429"/>
      <c r="I1040" s="429"/>
      <c r="J1040" s="429"/>
    </row>
    <row r="1041" spans="1:10">
      <c r="A1041" s="429"/>
      <c r="B1041" s="429"/>
      <c r="C1041" s="429"/>
      <c r="D1041" s="431"/>
      <c r="E1041" s="429"/>
      <c r="F1041" s="429"/>
      <c r="G1041" s="432"/>
      <c r="H1041" s="429"/>
      <c r="I1041" s="429"/>
      <c r="J1041" s="429"/>
    </row>
    <row r="1042" spans="1:10">
      <c r="A1042" s="429"/>
      <c r="B1042" s="429"/>
      <c r="C1042" s="429"/>
      <c r="D1042" s="431"/>
      <c r="E1042" s="429"/>
      <c r="F1042" s="429"/>
      <c r="G1042" s="432"/>
      <c r="H1042" s="429"/>
      <c r="I1042" s="429"/>
      <c r="J1042" s="429"/>
    </row>
    <row r="1043" spans="1:10">
      <c r="A1043" s="429"/>
      <c r="B1043" s="429"/>
      <c r="C1043" s="429"/>
      <c r="D1043" s="431"/>
      <c r="E1043" s="429"/>
      <c r="F1043" s="429"/>
      <c r="G1043" s="432"/>
      <c r="H1043" s="429"/>
      <c r="I1043" s="429"/>
      <c r="J1043" s="429"/>
    </row>
    <row r="1044" spans="1:10">
      <c r="A1044" s="429"/>
      <c r="B1044" s="429"/>
      <c r="C1044" s="429"/>
      <c r="D1044" s="431"/>
      <c r="E1044" s="429"/>
      <c r="F1044" s="429"/>
      <c r="G1044" s="432"/>
      <c r="H1044" s="429"/>
      <c r="I1044" s="429"/>
      <c r="J1044" s="429"/>
    </row>
    <row r="1045" spans="1:10">
      <c r="A1045" s="429"/>
      <c r="B1045" s="429"/>
      <c r="C1045" s="429"/>
      <c r="D1045" s="431"/>
      <c r="E1045" s="429"/>
      <c r="F1045" s="429"/>
      <c r="G1045" s="432"/>
      <c r="H1045" s="429"/>
      <c r="I1045" s="429"/>
      <c r="J1045" s="429"/>
    </row>
    <row r="1046" spans="1:10">
      <c r="A1046" s="429"/>
      <c r="B1046" s="429"/>
      <c r="C1046" s="429"/>
      <c r="D1046" s="431"/>
      <c r="E1046" s="429"/>
      <c r="F1046" s="429"/>
      <c r="G1046" s="432"/>
      <c r="H1046" s="429"/>
      <c r="I1046" s="429"/>
      <c r="J1046" s="429"/>
    </row>
    <row r="1047" spans="1:10">
      <c r="A1047" s="429"/>
      <c r="B1047" s="429"/>
      <c r="C1047" s="429"/>
      <c r="D1047" s="431"/>
      <c r="E1047" s="429"/>
      <c r="F1047" s="429"/>
      <c r="G1047" s="432"/>
      <c r="H1047" s="429"/>
      <c r="I1047" s="429"/>
      <c r="J1047" s="429"/>
    </row>
    <row r="1048" spans="1:10">
      <c r="A1048" s="429"/>
      <c r="B1048" s="429"/>
      <c r="C1048" s="429"/>
      <c r="D1048" s="431"/>
      <c r="E1048" s="429"/>
      <c r="F1048" s="429"/>
      <c r="G1048" s="432"/>
      <c r="H1048" s="429"/>
      <c r="I1048" s="429"/>
      <c r="J1048" s="429"/>
    </row>
    <row r="1049" spans="1:10">
      <c r="A1049" s="429"/>
      <c r="B1049" s="429"/>
      <c r="C1049" s="429"/>
      <c r="D1049" s="431"/>
      <c r="E1049" s="429"/>
      <c r="F1049" s="429"/>
      <c r="G1049" s="432"/>
      <c r="H1049" s="429"/>
      <c r="I1049" s="429"/>
      <c r="J1049" s="429"/>
    </row>
    <row r="1050" spans="1:10">
      <c r="A1050" s="429"/>
      <c r="B1050" s="429"/>
      <c r="C1050" s="429"/>
      <c r="D1050" s="431"/>
      <c r="E1050" s="429"/>
      <c r="F1050" s="429"/>
      <c r="G1050" s="432"/>
      <c r="H1050" s="429"/>
      <c r="I1050" s="429"/>
      <c r="J1050" s="429"/>
    </row>
    <row r="1051" spans="1:10">
      <c r="A1051" s="429"/>
      <c r="B1051" s="429"/>
      <c r="C1051" s="429"/>
      <c r="D1051" s="431"/>
      <c r="E1051" s="429"/>
      <c r="F1051" s="429"/>
      <c r="G1051" s="432"/>
      <c r="H1051" s="429"/>
      <c r="I1051" s="429"/>
      <c r="J1051" s="429"/>
    </row>
    <row r="1052" spans="1:10">
      <c r="A1052" s="429"/>
      <c r="B1052" s="429"/>
      <c r="C1052" s="429"/>
      <c r="D1052" s="431"/>
      <c r="E1052" s="429"/>
      <c r="F1052" s="429"/>
      <c r="G1052" s="432"/>
      <c r="H1052" s="429"/>
      <c r="I1052" s="429"/>
      <c r="J1052" s="429"/>
    </row>
    <row r="1053" spans="1:10">
      <c r="A1053" s="429"/>
      <c r="B1053" s="429"/>
      <c r="C1053" s="429"/>
      <c r="D1053" s="431"/>
      <c r="E1053" s="429"/>
      <c r="F1053" s="429"/>
      <c r="G1053" s="432"/>
      <c r="H1053" s="429"/>
      <c r="I1053" s="429"/>
      <c r="J1053" s="429"/>
    </row>
    <row r="1054" spans="1:10">
      <c r="A1054" s="429"/>
      <c r="B1054" s="429"/>
      <c r="C1054" s="429"/>
      <c r="D1054" s="431"/>
      <c r="E1054" s="429"/>
      <c r="F1054" s="429"/>
      <c r="G1054" s="432"/>
      <c r="H1054" s="429"/>
      <c r="I1054" s="429"/>
      <c r="J1054" s="429"/>
    </row>
    <row r="1055" spans="1:10">
      <c r="A1055" s="429"/>
      <c r="B1055" s="429"/>
      <c r="C1055" s="429"/>
      <c r="D1055" s="431"/>
      <c r="E1055" s="429"/>
      <c r="F1055" s="429"/>
      <c r="G1055" s="432"/>
      <c r="H1055" s="429"/>
      <c r="I1055" s="429"/>
      <c r="J1055" s="429"/>
    </row>
    <row r="1056" spans="1:10">
      <c r="A1056" s="429"/>
      <c r="B1056" s="429"/>
      <c r="C1056" s="429"/>
      <c r="D1056" s="431"/>
      <c r="E1056" s="429"/>
      <c r="F1056" s="429"/>
      <c r="G1056" s="432"/>
      <c r="H1056" s="429"/>
      <c r="I1056" s="429"/>
      <c r="J1056" s="429"/>
    </row>
    <row r="1057" spans="1:10">
      <c r="A1057" s="429"/>
      <c r="B1057" s="429"/>
      <c r="C1057" s="429"/>
      <c r="D1057" s="431"/>
      <c r="E1057" s="429"/>
      <c r="F1057" s="429"/>
      <c r="G1057" s="432"/>
      <c r="H1057" s="429"/>
      <c r="I1057" s="429"/>
      <c r="J1057" s="429"/>
    </row>
    <row r="1058" spans="1:10">
      <c r="A1058" s="429"/>
      <c r="B1058" s="429"/>
      <c r="C1058" s="429"/>
      <c r="D1058" s="431"/>
      <c r="E1058" s="429"/>
      <c r="F1058" s="429"/>
      <c r="G1058" s="432"/>
      <c r="H1058" s="429"/>
      <c r="I1058" s="429"/>
      <c r="J1058" s="429"/>
    </row>
    <row r="1059" spans="1:10">
      <c r="A1059" s="429"/>
      <c r="B1059" s="429"/>
      <c r="C1059" s="429"/>
      <c r="D1059" s="431"/>
      <c r="E1059" s="429"/>
      <c r="F1059" s="429"/>
      <c r="G1059" s="432"/>
      <c r="H1059" s="429"/>
      <c r="I1059" s="429"/>
      <c r="J1059" s="429"/>
    </row>
    <row r="1060" spans="1:10">
      <c r="A1060" s="429"/>
      <c r="B1060" s="429"/>
      <c r="C1060" s="429"/>
      <c r="D1060" s="431"/>
      <c r="E1060" s="429"/>
      <c r="F1060" s="429"/>
      <c r="G1060" s="432"/>
      <c r="H1060" s="429"/>
      <c r="I1060" s="429"/>
      <c r="J1060" s="429"/>
    </row>
    <row r="1061" spans="1:10">
      <c r="A1061" s="429"/>
      <c r="B1061" s="429"/>
      <c r="C1061" s="429"/>
      <c r="D1061" s="431"/>
      <c r="E1061" s="429"/>
      <c r="F1061" s="429"/>
      <c r="G1061" s="432"/>
      <c r="H1061" s="429"/>
      <c r="I1061" s="429"/>
      <c r="J1061" s="429"/>
    </row>
    <row r="1062" spans="1:10">
      <c r="A1062" s="429"/>
      <c r="B1062" s="429"/>
      <c r="C1062" s="429"/>
      <c r="D1062" s="431"/>
      <c r="E1062" s="429"/>
      <c r="F1062" s="429"/>
      <c r="G1062" s="432"/>
      <c r="H1062" s="429"/>
      <c r="I1062" s="429"/>
      <c r="J1062" s="429"/>
    </row>
    <row r="1063" spans="1:10">
      <c r="A1063" s="429"/>
      <c r="B1063" s="429"/>
      <c r="C1063" s="429"/>
      <c r="D1063" s="431"/>
      <c r="E1063" s="429"/>
      <c r="F1063" s="429"/>
      <c r="G1063" s="432"/>
      <c r="H1063" s="429"/>
      <c r="I1063" s="429"/>
      <c r="J1063" s="429"/>
    </row>
    <row r="1064" spans="1:10">
      <c r="A1064" s="429"/>
      <c r="B1064" s="429"/>
      <c r="C1064" s="429"/>
      <c r="D1064" s="431"/>
      <c r="E1064" s="429"/>
      <c r="F1064" s="429"/>
      <c r="G1064" s="432"/>
      <c r="H1064" s="429"/>
      <c r="I1064" s="429"/>
      <c r="J1064" s="429"/>
    </row>
    <row r="1065" spans="1:10">
      <c r="A1065" s="429"/>
      <c r="B1065" s="429"/>
      <c r="C1065" s="429"/>
      <c r="D1065" s="431"/>
      <c r="E1065" s="429"/>
      <c r="F1065" s="429"/>
      <c r="G1065" s="432"/>
      <c r="H1065" s="429"/>
      <c r="I1065" s="429"/>
      <c r="J1065" s="429"/>
    </row>
    <row r="1066" spans="1:10">
      <c r="A1066" s="429"/>
      <c r="B1066" s="429"/>
      <c r="C1066" s="429"/>
      <c r="D1066" s="431"/>
      <c r="E1066" s="429"/>
      <c r="F1066" s="429"/>
      <c r="G1066" s="432"/>
      <c r="H1066" s="429"/>
      <c r="I1066" s="429"/>
      <c r="J1066" s="429"/>
    </row>
    <row r="1067" spans="1:10">
      <c r="A1067" s="429"/>
      <c r="B1067" s="429"/>
      <c r="C1067" s="429"/>
      <c r="D1067" s="431"/>
      <c r="E1067" s="429"/>
      <c r="F1067" s="429"/>
      <c r="G1067" s="432"/>
      <c r="H1067" s="429"/>
      <c r="I1067" s="429"/>
      <c r="J1067" s="429"/>
    </row>
    <row r="1068" spans="1:10">
      <c r="A1068" s="429"/>
      <c r="B1068" s="429"/>
      <c r="C1068" s="429"/>
      <c r="D1068" s="431"/>
      <c r="E1068" s="429"/>
      <c r="F1068" s="429"/>
      <c r="G1068" s="432"/>
      <c r="H1068" s="429"/>
      <c r="I1068" s="429"/>
      <c r="J1068" s="429"/>
    </row>
    <row r="1069" spans="1:10">
      <c r="A1069" s="429"/>
      <c r="B1069" s="429"/>
      <c r="C1069" s="429"/>
      <c r="D1069" s="431"/>
      <c r="E1069" s="429"/>
      <c r="F1069" s="429"/>
      <c r="G1069" s="432"/>
      <c r="H1069" s="429"/>
      <c r="I1069" s="429"/>
      <c r="J1069" s="429"/>
    </row>
    <row r="1070" spans="1:10">
      <c r="A1070" s="429"/>
      <c r="B1070" s="429"/>
      <c r="C1070" s="429"/>
      <c r="D1070" s="431"/>
      <c r="E1070" s="429"/>
      <c r="F1070" s="429"/>
      <c r="G1070" s="432"/>
      <c r="H1070" s="429"/>
      <c r="I1070" s="429"/>
      <c r="J1070" s="429"/>
    </row>
    <row r="1071" spans="1:10">
      <c r="A1071" s="429"/>
      <c r="B1071" s="429"/>
      <c r="C1071" s="429"/>
      <c r="D1071" s="431"/>
      <c r="E1071" s="429"/>
      <c r="F1071" s="429"/>
      <c r="G1071" s="432"/>
      <c r="H1071" s="429"/>
      <c r="I1071" s="429"/>
      <c r="J1071" s="429"/>
    </row>
    <row r="1072" spans="1:10">
      <c r="A1072" s="429"/>
      <c r="B1072" s="429"/>
      <c r="C1072" s="429"/>
      <c r="D1072" s="431"/>
      <c r="E1072" s="429"/>
      <c r="F1072" s="429"/>
      <c r="G1072" s="432"/>
      <c r="H1072" s="429"/>
      <c r="I1072" s="429"/>
      <c r="J1072" s="429"/>
    </row>
    <row r="1073" spans="1:10">
      <c r="A1073" s="429"/>
      <c r="B1073" s="429"/>
      <c r="C1073" s="429"/>
      <c r="D1073" s="431"/>
      <c r="E1073" s="429"/>
      <c r="F1073" s="429"/>
      <c r="G1073" s="432"/>
      <c r="H1073" s="429"/>
      <c r="I1073" s="429"/>
      <c r="J1073" s="429"/>
    </row>
    <row r="1074" spans="1:10">
      <c r="A1074" s="429"/>
      <c r="B1074" s="429"/>
      <c r="C1074" s="429"/>
      <c r="D1074" s="431"/>
      <c r="E1074" s="429"/>
      <c r="F1074" s="429"/>
      <c r="G1074" s="432"/>
      <c r="H1074" s="429"/>
      <c r="I1074" s="429"/>
      <c r="J1074" s="429"/>
    </row>
    <row r="1075" spans="1:10">
      <c r="A1075" s="429"/>
      <c r="B1075" s="429"/>
      <c r="C1075" s="429"/>
      <c r="D1075" s="431"/>
      <c r="E1075" s="429"/>
      <c r="F1075" s="429"/>
      <c r="G1075" s="432"/>
      <c r="H1075" s="429"/>
      <c r="I1075" s="429"/>
      <c r="J1075" s="429"/>
    </row>
    <row r="1076" spans="1:10">
      <c r="A1076" s="429"/>
      <c r="B1076" s="429"/>
      <c r="C1076" s="429"/>
      <c r="D1076" s="431"/>
      <c r="E1076" s="429"/>
      <c r="F1076" s="429"/>
      <c r="G1076" s="432"/>
      <c r="H1076" s="429"/>
      <c r="I1076" s="429"/>
      <c r="J1076" s="429"/>
    </row>
    <row r="1077" spans="1:10">
      <c r="A1077" s="429"/>
      <c r="B1077" s="429"/>
      <c r="C1077" s="429"/>
      <c r="D1077" s="431"/>
      <c r="E1077" s="429"/>
      <c r="F1077" s="429"/>
      <c r="G1077" s="432"/>
      <c r="H1077" s="429"/>
      <c r="I1077" s="429"/>
      <c r="J1077" s="429"/>
    </row>
    <row r="1078" spans="1:10">
      <c r="A1078" s="429"/>
      <c r="B1078" s="429"/>
      <c r="C1078" s="429"/>
      <c r="D1078" s="431"/>
      <c r="E1078" s="429"/>
      <c r="F1078" s="429"/>
      <c r="G1078" s="432"/>
      <c r="H1078" s="429"/>
      <c r="I1078" s="429"/>
      <c r="J1078" s="429"/>
    </row>
    <row r="1079" spans="1:10">
      <c r="A1079" s="429"/>
      <c r="B1079" s="429"/>
      <c r="C1079" s="429"/>
      <c r="D1079" s="431"/>
      <c r="E1079" s="429"/>
      <c r="F1079" s="429"/>
      <c r="G1079" s="432"/>
      <c r="H1079" s="429"/>
      <c r="I1079" s="429"/>
      <c r="J1079" s="429"/>
    </row>
    <row r="1080" spans="1:10">
      <c r="A1080" s="429"/>
      <c r="B1080" s="429"/>
      <c r="C1080" s="429"/>
      <c r="D1080" s="431"/>
      <c r="E1080" s="429"/>
      <c r="F1080" s="429"/>
      <c r="G1080" s="432"/>
      <c r="H1080" s="429"/>
      <c r="I1080" s="429"/>
      <c r="J1080" s="429"/>
    </row>
    <row r="1081" spans="1:10">
      <c r="A1081" s="429"/>
      <c r="B1081" s="429"/>
      <c r="C1081" s="429"/>
      <c r="D1081" s="431"/>
      <c r="E1081" s="429"/>
      <c r="F1081" s="429"/>
      <c r="G1081" s="432"/>
      <c r="H1081" s="429"/>
      <c r="I1081" s="429"/>
      <c r="J1081" s="429"/>
    </row>
    <row r="1082" spans="1:10">
      <c r="A1082" s="429"/>
      <c r="B1082" s="429"/>
      <c r="C1082" s="429"/>
      <c r="D1082" s="431"/>
      <c r="E1082" s="429"/>
      <c r="F1082" s="429"/>
      <c r="G1082" s="432"/>
      <c r="H1082" s="429"/>
      <c r="I1082" s="429"/>
      <c r="J1082" s="429"/>
    </row>
    <row r="1083" spans="1:10">
      <c r="A1083" s="429"/>
      <c r="B1083" s="429"/>
      <c r="C1083" s="429"/>
      <c r="D1083" s="431"/>
      <c r="E1083" s="429"/>
      <c r="F1083" s="429"/>
      <c r="G1083" s="432"/>
      <c r="H1083" s="429"/>
      <c r="I1083" s="429"/>
      <c r="J1083" s="429"/>
    </row>
    <row r="1084" spans="1:10">
      <c r="A1084" s="429"/>
      <c r="B1084" s="429"/>
      <c r="C1084" s="429"/>
      <c r="D1084" s="431"/>
      <c r="E1084" s="429"/>
      <c r="F1084" s="429"/>
      <c r="G1084" s="432"/>
      <c r="H1084" s="429"/>
      <c r="I1084" s="429"/>
      <c r="J1084" s="429"/>
    </row>
    <row r="1085" spans="1:10">
      <c r="A1085" s="429"/>
      <c r="B1085" s="429"/>
      <c r="C1085" s="429"/>
      <c r="D1085" s="431"/>
      <c r="E1085" s="429"/>
      <c r="F1085" s="429"/>
      <c r="G1085" s="432"/>
      <c r="H1085" s="429"/>
      <c r="I1085" s="429"/>
      <c r="J1085" s="429"/>
    </row>
    <row r="1086" spans="1:10">
      <c r="A1086" s="429"/>
      <c r="B1086" s="429"/>
      <c r="C1086" s="429"/>
      <c r="D1086" s="431"/>
      <c r="E1086" s="429"/>
      <c r="F1086" s="429"/>
      <c r="G1086" s="432"/>
      <c r="H1086" s="429"/>
      <c r="I1086" s="429"/>
      <c r="J1086" s="429"/>
    </row>
    <row r="1087" spans="1:10">
      <c r="A1087" s="429"/>
      <c r="B1087" s="429"/>
      <c r="C1087" s="429"/>
      <c r="D1087" s="431"/>
      <c r="E1087" s="429"/>
      <c r="F1087" s="429"/>
      <c r="G1087" s="432"/>
      <c r="H1087" s="429"/>
      <c r="I1087" s="429"/>
      <c r="J1087" s="429"/>
    </row>
    <row r="1088" spans="1:10">
      <c r="A1088" s="429"/>
      <c r="B1088" s="429"/>
      <c r="C1088" s="429"/>
      <c r="D1088" s="431"/>
      <c r="E1088" s="429"/>
      <c r="F1088" s="429"/>
      <c r="G1088" s="432"/>
      <c r="H1088" s="429"/>
      <c r="I1088" s="429"/>
      <c r="J1088" s="429"/>
    </row>
    <row r="1089" spans="1:10">
      <c r="A1089" s="429"/>
      <c r="B1089" s="429"/>
      <c r="C1089" s="429"/>
      <c r="D1089" s="431"/>
      <c r="E1089" s="429"/>
      <c r="F1089" s="429"/>
      <c r="G1089" s="432"/>
      <c r="H1089" s="429"/>
      <c r="I1089" s="429"/>
      <c r="J1089" s="429"/>
    </row>
    <row r="1090" spans="1:10">
      <c r="A1090" s="429"/>
      <c r="B1090" s="429"/>
      <c r="C1090" s="429"/>
      <c r="D1090" s="431"/>
      <c r="E1090" s="429"/>
      <c r="F1090" s="429"/>
      <c r="G1090" s="432"/>
      <c r="H1090" s="429"/>
      <c r="I1090" s="429"/>
      <c r="J1090" s="429"/>
    </row>
    <row r="1091" spans="1:10">
      <c r="A1091" s="429"/>
      <c r="B1091" s="429"/>
      <c r="C1091" s="429"/>
      <c r="D1091" s="431"/>
      <c r="E1091" s="429"/>
      <c r="F1091" s="429"/>
      <c r="G1091" s="432"/>
      <c r="H1091" s="429"/>
      <c r="I1091" s="429"/>
      <c r="J1091" s="429"/>
    </row>
    <row r="1092" spans="1:10">
      <c r="A1092" s="429"/>
      <c r="B1092" s="429"/>
      <c r="C1092" s="429"/>
      <c r="D1092" s="431"/>
      <c r="E1092" s="429"/>
      <c r="F1092" s="429"/>
      <c r="G1092" s="432"/>
      <c r="H1092" s="429"/>
      <c r="I1092" s="429"/>
      <c r="J1092" s="429"/>
    </row>
    <row r="1093" spans="1:10">
      <c r="A1093" s="429"/>
      <c r="B1093" s="429"/>
      <c r="C1093" s="429"/>
      <c r="D1093" s="431"/>
      <c r="E1093" s="429"/>
      <c r="F1093" s="429"/>
      <c r="G1093" s="432"/>
      <c r="H1093" s="429"/>
      <c r="I1093" s="429"/>
      <c r="J1093" s="429"/>
    </row>
    <row r="1094" spans="1:10">
      <c r="A1094" s="429"/>
      <c r="B1094" s="429"/>
      <c r="C1094" s="429"/>
      <c r="D1094" s="431"/>
      <c r="E1094" s="429"/>
      <c r="F1094" s="429"/>
      <c r="G1094" s="432"/>
      <c r="H1094" s="429"/>
      <c r="I1094" s="429"/>
      <c r="J1094" s="429"/>
    </row>
    <row r="1095" spans="1:10">
      <c r="A1095" s="429"/>
      <c r="B1095" s="429"/>
      <c r="C1095" s="429"/>
      <c r="D1095" s="431"/>
      <c r="E1095" s="429"/>
      <c r="F1095" s="429"/>
      <c r="G1095" s="432"/>
      <c r="H1095" s="429"/>
      <c r="I1095" s="429"/>
      <c r="J1095" s="429"/>
    </row>
    <row r="1096" spans="1:10">
      <c r="A1096" s="429"/>
      <c r="B1096" s="429"/>
      <c r="C1096" s="429"/>
      <c r="D1096" s="431"/>
      <c r="E1096" s="429"/>
      <c r="F1096" s="429"/>
      <c r="G1096" s="432"/>
      <c r="H1096" s="429"/>
      <c r="I1096" s="429"/>
      <c r="J1096" s="429"/>
    </row>
    <row r="1097" spans="1:10">
      <c r="A1097" s="429"/>
      <c r="B1097" s="429"/>
      <c r="C1097" s="429"/>
      <c r="D1097" s="431"/>
      <c r="E1097" s="429"/>
      <c r="F1097" s="429"/>
      <c r="G1097" s="432"/>
      <c r="H1097" s="429"/>
      <c r="I1097" s="429"/>
      <c r="J1097" s="429"/>
    </row>
    <row r="1098" spans="1:10">
      <c r="A1098" s="429"/>
      <c r="B1098" s="429"/>
      <c r="C1098" s="429"/>
      <c r="D1098" s="431"/>
      <c r="E1098" s="429"/>
      <c r="F1098" s="429"/>
      <c r="G1098" s="432"/>
      <c r="H1098" s="429"/>
      <c r="I1098" s="429"/>
      <c r="J1098" s="429"/>
    </row>
    <row r="1099" spans="1:10">
      <c r="A1099" s="429"/>
      <c r="B1099" s="429"/>
      <c r="C1099" s="429"/>
      <c r="D1099" s="431"/>
      <c r="E1099" s="429"/>
      <c r="F1099" s="429"/>
      <c r="G1099" s="432"/>
      <c r="H1099" s="429"/>
      <c r="I1099" s="429"/>
      <c r="J1099" s="429"/>
    </row>
    <row r="1100" spans="1:10">
      <c r="A1100" s="429"/>
      <c r="B1100" s="429"/>
      <c r="C1100" s="429"/>
      <c r="D1100" s="431"/>
      <c r="E1100" s="429"/>
      <c r="F1100" s="429"/>
      <c r="G1100" s="432"/>
      <c r="H1100" s="429"/>
      <c r="I1100" s="429"/>
      <c r="J1100" s="429"/>
    </row>
    <row r="1101" spans="1:10">
      <c r="A1101" s="429"/>
      <c r="B1101" s="429"/>
      <c r="C1101" s="429"/>
      <c r="D1101" s="431"/>
      <c r="E1101" s="429"/>
      <c r="F1101" s="429"/>
      <c r="G1101" s="432"/>
      <c r="H1101" s="429"/>
      <c r="I1101" s="429"/>
      <c r="J1101" s="429"/>
    </row>
    <row r="1102" spans="1:10">
      <c r="A1102" s="429"/>
      <c r="B1102" s="429"/>
      <c r="C1102" s="429"/>
      <c r="D1102" s="431"/>
      <c r="E1102" s="429"/>
      <c r="F1102" s="429"/>
      <c r="G1102" s="432"/>
      <c r="H1102" s="429"/>
      <c r="I1102" s="429"/>
      <c r="J1102" s="429"/>
    </row>
    <row r="1103" spans="1:10">
      <c r="A1103" s="429"/>
      <c r="B1103" s="429"/>
      <c r="C1103" s="429"/>
      <c r="D1103" s="431"/>
      <c r="E1103" s="429"/>
      <c r="F1103" s="429"/>
      <c r="G1103" s="432"/>
      <c r="H1103" s="429"/>
      <c r="I1103" s="429"/>
      <c r="J1103" s="429"/>
    </row>
    <row r="1104" spans="1:10">
      <c r="A1104" s="429"/>
      <c r="B1104" s="429"/>
      <c r="C1104" s="429"/>
      <c r="D1104" s="431"/>
      <c r="E1104" s="429"/>
      <c r="F1104" s="429"/>
      <c r="G1104" s="432"/>
      <c r="H1104" s="429"/>
      <c r="I1104" s="429"/>
      <c r="J1104" s="429"/>
    </row>
    <row r="1105" spans="1:10">
      <c r="A1105" s="429"/>
      <c r="B1105" s="429"/>
      <c r="C1105" s="429"/>
      <c r="D1105" s="431"/>
      <c r="E1105" s="429"/>
      <c r="F1105" s="429"/>
      <c r="G1105" s="432"/>
      <c r="H1105" s="429"/>
      <c r="I1105" s="429"/>
      <c r="J1105" s="429"/>
    </row>
    <row r="1106" spans="1:10">
      <c r="A1106" s="429"/>
      <c r="B1106" s="429"/>
      <c r="C1106" s="429"/>
      <c r="D1106" s="431"/>
      <c r="E1106" s="429"/>
      <c r="F1106" s="429"/>
      <c r="G1106" s="432"/>
      <c r="H1106" s="429"/>
      <c r="I1106" s="429"/>
      <c r="J1106" s="429"/>
    </row>
    <row r="1107" spans="1:10">
      <c r="A1107" s="429"/>
      <c r="B1107" s="429"/>
      <c r="C1107" s="429"/>
      <c r="D1107" s="431"/>
      <c r="E1107" s="429"/>
      <c r="F1107" s="429"/>
      <c r="G1107" s="432"/>
      <c r="H1107" s="429"/>
      <c r="I1107" s="429"/>
      <c r="J1107" s="429"/>
    </row>
    <row r="1108" spans="1:10">
      <c r="A1108" s="429"/>
      <c r="B1108" s="429"/>
      <c r="C1108" s="429"/>
      <c r="D1108" s="431"/>
      <c r="E1108" s="429"/>
      <c r="F1108" s="429"/>
      <c r="G1108" s="432"/>
      <c r="H1108" s="429"/>
      <c r="I1108" s="429"/>
      <c r="J1108" s="429"/>
    </row>
    <row r="1109" spans="1:10">
      <c r="A1109" s="429"/>
      <c r="B1109" s="429"/>
      <c r="C1109" s="429"/>
      <c r="D1109" s="431"/>
      <c r="E1109" s="429"/>
      <c r="F1109" s="429"/>
      <c r="G1109" s="432"/>
      <c r="H1109" s="429"/>
      <c r="I1109" s="429"/>
      <c r="J1109" s="429"/>
    </row>
    <row r="1110" spans="1:10">
      <c r="A1110" s="429"/>
      <c r="B1110" s="429"/>
      <c r="C1110" s="429"/>
      <c r="D1110" s="431"/>
      <c r="E1110" s="429"/>
      <c r="F1110" s="429"/>
      <c r="G1110" s="432"/>
      <c r="H1110" s="429"/>
      <c r="I1110" s="429"/>
      <c r="J1110" s="429"/>
    </row>
    <row r="1111" spans="1:10">
      <c r="A1111" s="429"/>
      <c r="B1111" s="429"/>
      <c r="C1111" s="429"/>
      <c r="D1111" s="431"/>
      <c r="E1111" s="429"/>
      <c r="F1111" s="429"/>
      <c r="G1111" s="432"/>
      <c r="H1111" s="429"/>
      <c r="I1111" s="429"/>
      <c r="J1111" s="429"/>
    </row>
    <row r="1112" spans="1:10">
      <c r="A1112" s="429"/>
      <c r="B1112" s="429"/>
      <c r="C1112" s="429"/>
      <c r="D1112" s="431"/>
      <c r="E1112" s="429"/>
      <c r="F1112" s="429"/>
      <c r="G1112" s="432"/>
      <c r="H1112" s="429"/>
      <c r="I1112" s="429"/>
      <c r="J1112" s="429"/>
    </row>
    <row r="1113" spans="1:10">
      <c r="A1113" s="429"/>
      <c r="B1113" s="429"/>
      <c r="C1113" s="429"/>
      <c r="D1113" s="431"/>
      <c r="E1113" s="429"/>
      <c r="F1113" s="429"/>
      <c r="G1113" s="432"/>
      <c r="H1113" s="429"/>
      <c r="I1113" s="429"/>
      <c r="J1113" s="429"/>
    </row>
    <row r="1114" spans="1:10">
      <c r="A1114" s="429"/>
      <c r="B1114" s="429"/>
      <c r="C1114" s="429"/>
      <c r="D1114" s="431"/>
      <c r="E1114" s="429"/>
      <c r="F1114" s="429"/>
      <c r="G1114" s="432"/>
      <c r="H1114" s="429"/>
      <c r="I1114" s="429"/>
      <c r="J1114" s="429"/>
    </row>
    <row r="1115" spans="1:10">
      <c r="A1115" s="429"/>
      <c r="B1115" s="429"/>
      <c r="C1115" s="429"/>
      <c r="D1115" s="431"/>
      <c r="E1115" s="429"/>
      <c r="F1115" s="429"/>
      <c r="G1115" s="432"/>
      <c r="H1115" s="429"/>
      <c r="I1115" s="429"/>
      <c r="J1115" s="429"/>
    </row>
    <row r="1116" spans="1:10">
      <c r="A1116" s="429"/>
      <c r="B1116" s="429"/>
      <c r="C1116" s="429"/>
      <c r="D1116" s="431"/>
      <c r="E1116" s="429"/>
      <c r="F1116" s="429"/>
      <c r="G1116" s="432"/>
      <c r="H1116" s="429"/>
      <c r="I1116" s="429"/>
      <c r="J1116" s="429"/>
    </row>
    <row r="1117" spans="1:10">
      <c r="A1117" s="429"/>
      <c r="B1117" s="429"/>
      <c r="C1117" s="429"/>
      <c r="D1117" s="431"/>
      <c r="E1117" s="429"/>
      <c r="F1117" s="429"/>
      <c r="G1117" s="432"/>
      <c r="H1117" s="429"/>
      <c r="I1117" s="429"/>
      <c r="J1117" s="429"/>
    </row>
    <row r="1118" spans="1:10">
      <c r="A1118" s="429"/>
      <c r="B1118" s="429"/>
      <c r="C1118" s="429"/>
      <c r="D1118" s="431"/>
      <c r="E1118" s="429"/>
      <c r="F1118" s="429"/>
      <c r="G1118" s="432"/>
      <c r="H1118" s="429"/>
      <c r="I1118" s="429"/>
      <c r="J1118" s="429"/>
    </row>
    <row r="1119" spans="1:10">
      <c r="A1119" s="429"/>
      <c r="B1119" s="429"/>
      <c r="C1119" s="429"/>
      <c r="D1119" s="431"/>
      <c r="E1119" s="429"/>
      <c r="F1119" s="429"/>
      <c r="G1119" s="432"/>
      <c r="H1119" s="429"/>
      <c r="I1119" s="429"/>
      <c r="J1119" s="429"/>
    </row>
    <row r="1120" spans="1:10">
      <c r="A1120" s="429"/>
      <c r="B1120" s="429"/>
      <c r="C1120" s="429"/>
      <c r="D1120" s="431"/>
      <c r="E1120" s="429"/>
      <c r="F1120" s="429"/>
      <c r="G1120" s="432"/>
      <c r="H1120" s="429"/>
      <c r="I1120" s="429"/>
      <c r="J1120" s="429"/>
    </row>
    <row r="1121" spans="1:10">
      <c r="A1121" s="429"/>
      <c r="B1121" s="429"/>
      <c r="C1121" s="429"/>
      <c r="D1121" s="431"/>
      <c r="E1121" s="429"/>
      <c r="F1121" s="429"/>
      <c r="G1121" s="432"/>
      <c r="H1121" s="429"/>
      <c r="I1121" s="429"/>
      <c r="J1121" s="429"/>
    </row>
    <row r="1122" spans="1:10">
      <c r="A1122" s="429"/>
      <c r="B1122" s="429"/>
      <c r="C1122" s="429"/>
      <c r="D1122" s="431"/>
      <c r="E1122" s="429"/>
      <c r="F1122" s="429"/>
      <c r="G1122" s="432"/>
      <c r="H1122" s="429"/>
      <c r="I1122" s="429"/>
      <c r="J1122" s="429"/>
    </row>
    <row r="1123" spans="1:10">
      <c r="A1123" s="429"/>
      <c r="B1123" s="429"/>
      <c r="C1123" s="429"/>
      <c r="D1123" s="431"/>
      <c r="E1123" s="429"/>
      <c r="F1123" s="429"/>
      <c r="G1123" s="432"/>
      <c r="H1123" s="429"/>
      <c r="I1123" s="429"/>
      <c r="J1123" s="429"/>
    </row>
    <row r="1124" spans="1:10">
      <c r="A1124" s="429"/>
      <c r="B1124" s="429"/>
      <c r="C1124" s="429"/>
      <c r="D1124" s="431"/>
      <c r="E1124" s="429"/>
      <c r="F1124" s="429"/>
      <c r="G1124" s="432"/>
      <c r="H1124" s="429"/>
      <c r="I1124" s="429"/>
      <c r="J1124" s="429"/>
    </row>
    <row r="1125" spans="1:10">
      <c r="A1125" s="429"/>
      <c r="B1125" s="429"/>
      <c r="C1125" s="429"/>
      <c r="D1125" s="431"/>
      <c r="E1125" s="429"/>
      <c r="F1125" s="429"/>
      <c r="G1125" s="432"/>
      <c r="H1125" s="429"/>
      <c r="I1125" s="429"/>
      <c r="J1125" s="429"/>
    </row>
    <row r="1126" spans="1:10">
      <c r="A1126" s="429"/>
      <c r="B1126" s="429"/>
      <c r="C1126" s="429"/>
      <c r="D1126" s="431"/>
      <c r="E1126" s="429"/>
      <c r="F1126" s="429"/>
      <c r="G1126" s="432"/>
      <c r="H1126" s="429"/>
      <c r="I1126" s="429"/>
      <c r="J1126" s="429"/>
    </row>
    <row r="1127" spans="1:10">
      <c r="A1127" s="429"/>
      <c r="B1127" s="429"/>
      <c r="C1127" s="429"/>
      <c r="D1127" s="431"/>
      <c r="E1127" s="429"/>
      <c r="F1127" s="429"/>
      <c r="G1127" s="432"/>
      <c r="H1127" s="429"/>
      <c r="I1127" s="429"/>
      <c r="J1127" s="429"/>
    </row>
    <row r="1128" spans="1:10">
      <c r="A1128" s="429"/>
      <c r="B1128" s="429"/>
      <c r="C1128" s="429"/>
      <c r="D1128" s="431"/>
      <c r="E1128" s="429"/>
      <c r="F1128" s="429"/>
      <c r="G1128" s="432"/>
      <c r="H1128" s="429"/>
      <c r="I1128" s="429"/>
      <c r="J1128" s="429"/>
    </row>
    <row r="1129" spans="1:10">
      <c r="A1129" s="429"/>
      <c r="B1129" s="429"/>
      <c r="C1129" s="429"/>
      <c r="D1129" s="431"/>
      <c r="E1129" s="429"/>
      <c r="F1129" s="429"/>
      <c r="G1129" s="432"/>
      <c r="H1129" s="429"/>
      <c r="I1129" s="429"/>
      <c r="J1129" s="429"/>
    </row>
    <row r="1130" spans="1:10">
      <c r="A1130" s="429"/>
      <c r="B1130" s="429"/>
      <c r="C1130" s="429"/>
      <c r="D1130" s="431"/>
      <c r="E1130" s="429"/>
      <c r="F1130" s="429"/>
      <c r="G1130" s="432"/>
      <c r="H1130" s="429"/>
      <c r="I1130" s="429"/>
      <c r="J1130" s="429"/>
    </row>
    <row r="1131" spans="1:10">
      <c r="A1131" s="429"/>
      <c r="B1131" s="429"/>
      <c r="C1131" s="429"/>
      <c r="D1131" s="431"/>
      <c r="E1131" s="429"/>
      <c r="F1131" s="429"/>
      <c r="G1131" s="432"/>
      <c r="H1131" s="429"/>
      <c r="I1131" s="429"/>
      <c r="J1131" s="429"/>
    </row>
    <row r="1132" spans="1:10">
      <c r="A1132" s="429"/>
      <c r="B1132" s="429"/>
      <c r="C1132" s="429"/>
      <c r="D1132" s="431"/>
      <c r="E1132" s="429"/>
      <c r="F1132" s="429"/>
      <c r="G1132" s="432"/>
      <c r="H1132" s="429"/>
      <c r="I1132" s="429"/>
      <c r="J1132" s="429"/>
    </row>
    <row r="1133" spans="1:10">
      <c r="A1133" s="429"/>
      <c r="B1133" s="429"/>
      <c r="C1133" s="429"/>
      <c r="D1133" s="431"/>
      <c r="E1133" s="429"/>
      <c r="F1133" s="429"/>
      <c r="G1133" s="432"/>
      <c r="H1133" s="429"/>
      <c r="I1133" s="429"/>
      <c r="J1133" s="429"/>
    </row>
    <row r="1134" spans="1:10">
      <c r="A1134" s="429"/>
      <c r="B1134" s="429"/>
      <c r="C1134" s="429"/>
      <c r="D1134" s="431"/>
      <c r="E1134" s="429"/>
      <c r="F1134" s="429"/>
      <c r="G1134" s="432"/>
      <c r="H1134" s="429"/>
      <c r="I1134" s="429"/>
      <c r="J1134" s="429"/>
    </row>
    <row r="1135" spans="1:10">
      <c r="A1135" s="429"/>
      <c r="B1135" s="429"/>
      <c r="C1135" s="429"/>
      <c r="D1135" s="431"/>
      <c r="E1135" s="429"/>
      <c r="F1135" s="429"/>
      <c r="G1135" s="432"/>
      <c r="H1135" s="429"/>
      <c r="I1135" s="429"/>
      <c r="J1135" s="429"/>
    </row>
    <row r="1136" spans="1:10">
      <c r="A1136" s="429"/>
      <c r="B1136" s="429"/>
      <c r="C1136" s="429"/>
      <c r="D1136" s="431"/>
      <c r="E1136" s="429"/>
      <c r="F1136" s="429"/>
      <c r="G1136" s="432"/>
      <c r="H1136" s="429"/>
      <c r="I1136" s="429"/>
      <c r="J1136" s="429"/>
    </row>
    <row r="1137" spans="1:10">
      <c r="A1137" s="429"/>
      <c r="B1137" s="429"/>
      <c r="C1137" s="429"/>
      <c r="D1137" s="431"/>
      <c r="E1137" s="429"/>
      <c r="F1137" s="429"/>
      <c r="G1137" s="432"/>
      <c r="H1137" s="429"/>
      <c r="I1137" s="429"/>
      <c r="J1137" s="429"/>
    </row>
    <row r="1138" spans="1:10">
      <c r="A1138" s="429"/>
      <c r="B1138" s="429"/>
      <c r="C1138" s="429"/>
      <c r="D1138" s="431"/>
      <c r="E1138" s="429"/>
      <c r="F1138" s="429"/>
      <c r="G1138" s="432"/>
      <c r="H1138" s="429"/>
      <c r="I1138" s="429"/>
      <c r="J1138" s="429"/>
    </row>
    <row r="1139" spans="1:10">
      <c r="A1139" s="429"/>
      <c r="B1139" s="429"/>
      <c r="C1139" s="429"/>
      <c r="D1139" s="431"/>
      <c r="E1139" s="429"/>
      <c r="F1139" s="429"/>
      <c r="G1139" s="432"/>
      <c r="H1139" s="429"/>
      <c r="I1139" s="429"/>
      <c r="J1139" s="429"/>
    </row>
    <row r="1140" spans="1:10">
      <c r="A1140" s="429"/>
      <c r="B1140" s="429"/>
      <c r="C1140" s="429"/>
      <c r="D1140" s="431"/>
      <c r="E1140" s="429"/>
      <c r="F1140" s="429"/>
      <c r="G1140" s="432"/>
      <c r="H1140" s="429"/>
      <c r="I1140" s="429"/>
      <c r="J1140" s="429"/>
    </row>
    <row r="1141" spans="1:10">
      <c r="A1141" s="429"/>
      <c r="B1141" s="429"/>
      <c r="C1141" s="429"/>
      <c r="D1141" s="431"/>
      <c r="E1141" s="429"/>
      <c r="F1141" s="429"/>
      <c r="G1141" s="432"/>
      <c r="H1141" s="429"/>
      <c r="I1141" s="429"/>
      <c r="J1141" s="429"/>
    </row>
    <row r="1142" spans="1:10">
      <c r="A1142" s="429"/>
      <c r="B1142" s="429"/>
      <c r="C1142" s="429"/>
      <c r="D1142" s="431"/>
      <c r="E1142" s="429"/>
      <c r="F1142" s="429"/>
      <c r="G1142" s="432"/>
      <c r="H1142" s="429"/>
      <c r="I1142" s="429"/>
      <c r="J1142" s="429"/>
    </row>
    <row r="1143" spans="1:10">
      <c r="A1143" s="429"/>
      <c r="B1143" s="429"/>
      <c r="C1143" s="429"/>
      <c r="D1143" s="431"/>
      <c r="E1143" s="429"/>
      <c r="F1143" s="429"/>
      <c r="G1143" s="432"/>
      <c r="H1143" s="429"/>
      <c r="I1143" s="429"/>
      <c r="J1143" s="429"/>
    </row>
    <row r="1144" spans="1:10">
      <c r="A1144" s="429"/>
      <c r="B1144" s="429"/>
      <c r="C1144" s="429"/>
      <c r="D1144" s="431"/>
      <c r="E1144" s="429"/>
      <c r="F1144" s="429"/>
      <c r="G1144" s="432"/>
      <c r="H1144" s="429"/>
      <c r="I1144" s="429"/>
      <c r="J1144" s="429"/>
    </row>
    <row r="1145" spans="1:10">
      <c r="A1145" s="429"/>
      <c r="B1145" s="429"/>
      <c r="C1145" s="429"/>
      <c r="D1145" s="431"/>
      <c r="E1145" s="429"/>
      <c r="F1145" s="429"/>
      <c r="G1145" s="432"/>
      <c r="H1145" s="429"/>
      <c r="I1145" s="429"/>
      <c r="J1145" s="429"/>
    </row>
    <row r="1146" spans="1:10">
      <c r="A1146" s="429"/>
      <c r="B1146" s="429"/>
      <c r="C1146" s="429"/>
      <c r="D1146" s="431"/>
      <c r="E1146" s="429"/>
      <c r="F1146" s="429"/>
      <c r="G1146" s="432"/>
      <c r="H1146" s="429"/>
      <c r="I1146" s="429"/>
      <c r="J1146" s="429"/>
    </row>
    <row r="1147" spans="1:10">
      <c r="A1147" s="429"/>
      <c r="B1147" s="429"/>
      <c r="C1147" s="429"/>
      <c r="D1147" s="431"/>
      <c r="E1147" s="429"/>
      <c r="F1147" s="429"/>
      <c r="G1147" s="432"/>
      <c r="H1147" s="429"/>
      <c r="I1147" s="429"/>
      <c r="J1147" s="429"/>
    </row>
    <row r="1148" spans="1:10">
      <c r="A1148" s="429"/>
      <c r="B1148" s="429"/>
      <c r="C1148" s="429"/>
      <c r="D1148" s="431"/>
      <c r="E1148" s="429"/>
      <c r="F1148" s="429"/>
      <c r="G1148" s="432"/>
      <c r="H1148" s="429"/>
      <c r="I1148" s="429"/>
      <c r="J1148" s="429"/>
    </row>
    <row r="1149" spans="1:10">
      <c r="A1149" s="429"/>
      <c r="B1149" s="429"/>
      <c r="C1149" s="429"/>
      <c r="D1149" s="431"/>
      <c r="E1149" s="429"/>
      <c r="F1149" s="429"/>
      <c r="G1149" s="432"/>
      <c r="H1149" s="429"/>
      <c r="I1149" s="429"/>
      <c r="J1149" s="429"/>
    </row>
    <row r="1150" spans="1:10">
      <c r="A1150" s="429"/>
      <c r="B1150" s="429"/>
      <c r="C1150" s="429"/>
      <c r="D1150" s="431"/>
      <c r="E1150" s="429"/>
      <c r="F1150" s="429"/>
      <c r="G1150" s="432"/>
      <c r="H1150" s="429"/>
      <c r="I1150" s="429"/>
      <c r="J1150" s="429"/>
    </row>
    <row r="1151" spans="1:10">
      <c r="A1151" s="429"/>
      <c r="B1151" s="429"/>
      <c r="C1151" s="429"/>
      <c r="D1151" s="431"/>
      <c r="E1151" s="429"/>
      <c r="F1151" s="429"/>
      <c r="G1151" s="432"/>
      <c r="H1151" s="429"/>
      <c r="I1151" s="429"/>
      <c r="J1151" s="429"/>
    </row>
    <row r="1152" spans="1:10">
      <c r="A1152" s="429"/>
      <c r="B1152" s="429"/>
      <c r="C1152" s="429"/>
      <c r="D1152" s="431"/>
      <c r="E1152" s="429"/>
      <c r="F1152" s="429"/>
      <c r="G1152" s="432"/>
      <c r="H1152" s="429"/>
      <c r="I1152" s="429"/>
      <c r="J1152" s="429"/>
    </row>
    <row r="1153" spans="1:10">
      <c r="A1153" s="429"/>
      <c r="B1153" s="429"/>
      <c r="C1153" s="429"/>
      <c r="D1153" s="431"/>
      <c r="E1153" s="429"/>
      <c r="F1153" s="429"/>
      <c r="G1153" s="432"/>
      <c r="H1153" s="429"/>
      <c r="I1153" s="429"/>
      <c r="J1153" s="429"/>
    </row>
    <row r="1154" spans="1:10">
      <c r="A1154" s="429"/>
      <c r="B1154" s="429"/>
      <c r="C1154" s="429"/>
      <c r="D1154" s="431"/>
      <c r="E1154" s="429"/>
      <c r="F1154" s="429"/>
      <c r="G1154" s="432"/>
      <c r="H1154" s="429"/>
      <c r="I1154" s="429"/>
      <c r="J1154" s="429"/>
    </row>
    <row r="1155" spans="1:10">
      <c r="A1155" s="429"/>
      <c r="B1155" s="429"/>
      <c r="C1155" s="429"/>
      <c r="D1155" s="431"/>
      <c r="E1155" s="429"/>
      <c r="F1155" s="429"/>
      <c r="G1155" s="432"/>
      <c r="H1155" s="429"/>
      <c r="I1155" s="429"/>
      <c r="J1155" s="429"/>
    </row>
    <row r="1156" spans="1:10">
      <c r="A1156" s="429"/>
      <c r="B1156" s="429"/>
      <c r="C1156" s="429"/>
      <c r="D1156" s="431"/>
      <c r="E1156" s="429"/>
      <c r="F1156" s="429"/>
      <c r="G1156" s="432"/>
      <c r="H1156" s="429"/>
      <c r="I1156" s="429"/>
      <c r="J1156" s="429"/>
    </row>
    <row r="1157" spans="1:10">
      <c r="A1157" s="429"/>
      <c r="B1157" s="429"/>
      <c r="C1157" s="429"/>
      <c r="D1157" s="431"/>
      <c r="E1157" s="429"/>
      <c r="F1157" s="429"/>
      <c r="G1157" s="432"/>
      <c r="H1157" s="429"/>
      <c r="I1157" s="429"/>
      <c r="J1157" s="429"/>
    </row>
    <row r="1158" spans="1:10">
      <c r="A1158" s="429"/>
      <c r="B1158" s="429"/>
      <c r="C1158" s="429"/>
      <c r="D1158" s="431"/>
      <c r="E1158" s="429"/>
      <c r="F1158" s="429"/>
      <c r="G1158" s="432"/>
      <c r="H1158" s="429"/>
      <c r="I1158" s="429"/>
      <c r="J1158" s="429"/>
    </row>
    <row r="1159" spans="1:10">
      <c r="A1159" s="429"/>
      <c r="B1159" s="429"/>
      <c r="C1159" s="429"/>
      <c r="D1159" s="431"/>
      <c r="E1159" s="429"/>
      <c r="F1159" s="429"/>
      <c r="G1159" s="432"/>
      <c r="H1159" s="429"/>
      <c r="I1159" s="429"/>
      <c r="J1159" s="429"/>
    </row>
    <row r="1160" spans="1:10">
      <c r="A1160" s="429"/>
      <c r="B1160" s="429"/>
      <c r="C1160" s="429"/>
      <c r="D1160" s="431"/>
      <c r="E1160" s="429"/>
      <c r="F1160" s="429"/>
      <c r="G1160" s="432"/>
      <c r="H1160" s="429"/>
      <c r="I1160" s="429"/>
      <c r="J1160" s="429"/>
    </row>
    <row r="1161" spans="1:10">
      <c r="A1161" s="429"/>
      <c r="B1161" s="429"/>
      <c r="C1161" s="429"/>
      <c r="D1161" s="431"/>
      <c r="E1161" s="429"/>
      <c r="F1161" s="429"/>
      <c r="G1161" s="432"/>
      <c r="H1161" s="429"/>
      <c r="I1161" s="429"/>
      <c r="J1161" s="429"/>
    </row>
    <row r="1162" spans="1:10">
      <c r="A1162" s="429"/>
      <c r="B1162" s="429"/>
      <c r="C1162" s="429"/>
      <c r="D1162" s="431"/>
      <c r="E1162" s="429"/>
      <c r="F1162" s="429"/>
      <c r="G1162" s="432"/>
      <c r="H1162" s="429"/>
      <c r="I1162" s="429"/>
      <c r="J1162" s="429"/>
    </row>
    <row r="1163" spans="1:10">
      <c r="A1163" s="429"/>
      <c r="B1163" s="429"/>
      <c r="C1163" s="429"/>
      <c r="D1163" s="431"/>
      <c r="E1163" s="429"/>
      <c r="F1163" s="429"/>
      <c r="G1163" s="432"/>
      <c r="H1163" s="429"/>
      <c r="I1163" s="429"/>
      <c r="J1163" s="429"/>
    </row>
    <row r="1164" spans="1:10">
      <c r="A1164" s="429"/>
      <c r="B1164" s="429"/>
      <c r="C1164" s="429"/>
      <c r="D1164" s="431"/>
      <c r="E1164" s="429"/>
      <c r="F1164" s="429"/>
      <c r="G1164" s="432"/>
      <c r="H1164" s="429"/>
      <c r="I1164" s="429"/>
      <c r="J1164" s="429"/>
    </row>
    <row r="1165" spans="1:10">
      <c r="A1165" s="429"/>
      <c r="B1165" s="429"/>
      <c r="C1165" s="429"/>
      <c r="D1165" s="431"/>
      <c r="E1165" s="429"/>
      <c r="F1165" s="429"/>
      <c r="G1165" s="432"/>
      <c r="H1165" s="429"/>
      <c r="I1165" s="429"/>
      <c r="J1165" s="429"/>
    </row>
    <row r="1166" spans="1:10">
      <c r="A1166" s="429"/>
      <c r="B1166" s="429"/>
      <c r="C1166" s="429"/>
      <c r="D1166" s="431"/>
      <c r="E1166" s="429"/>
      <c r="F1166" s="429"/>
      <c r="G1166" s="432"/>
      <c r="H1166" s="429"/>
      <c r="I1166" s="429"/>
      <c r="J1166" s="429"/>
    </row>
    <row r="1167" spans="1:10">
      <c r="A1167" s="429"/>
      <c r="B1167" s="429"/>
      <c r="C1167" s="429"/>
      <c r="D1167" s="431"/>
      <c r="E1167" s="429"/>
      <c r="F1167" s="429"/>
      <c r="G1167" s="432"/>
      <c r="H1167" s="429"/>
      <c r="I1167" s="429"/>
      <c r="J1167" s="429"/>
    </row>
    <row r="1168" spans="1:10">
      <c r="A1168" s="429"/>
      <c r="B1168" s="429"/>
      <c r="C1168" s="429"/>
      <c r="D1168" s="431"/>
      <c r="E1168" s="429"/>
      <c r="F1168" s="429"/>
      <c r="G1168" s="432"/>
      <c r="H1168" s="429"/>
      <c r="I1168" s="429"/>
      <c r="J1168" s="429"/>
    </row>
    <row r="1169" spans="1:10">
      <c r="A1169" s="429"/>
      <c r="B1169" s="429"/>
      <c r="C1169" s="429"/>
      <c r="D1169" s="431"/>
      <c r="E1169" s="429"/>
      <c r="F1169" s="429"/>
      <c r="G1169" s="432"/>
      <c r="H1169" s="429"/>
      <c r="I1169" s="429"/>
      <c r="J1169" s="429"/>
    </row>
    <row r="1170" spans="1:10">
      <c r="A1170" s="429"/>
      <c r="B1170" s="429"/>
      <c r="C1170" s="429"/>
      <c r="D1170" s="431"/>
      <c r="E1170" s="429"/>
      <c r="F1170" s="429"/>
      <c r="G1170" s="432"/>
      <c r="H1170" s="429"/>
      <c r="I1170" s="429"/>
      <c r="J1170" s="429"/>
    </row>
    <row r="1171" spans="1:10">
      <c r="A1171" s="429"/>
      <c r="B1171" s="429"/>
      <c r="C1171" s="429"/>
      <c r="D1171" s="431"/>
      <c r="E1171" s="429"/>
      <c r="F1171" s="429"/>
      <c r="G1171" s="432"/>
      <c r="H1171" s="429"/>
      <c r="I1171" s="429"/>
      <c r="J1171" s="429"/>
    </row>
    <row r="1172" spans="1:10">
      <c r="A1172" s="429"/>
      <c r="B1172" s="429"/>
      <c r="C1172" s="429"/>
      <c r="D1172" s="431"/>
      <c r="E1172" s="429"/>
      <c r="F1172" s="429"/>
      <c r="G1172" s="432"/>
      <c r="H1172" s="429"/>
      <c r="I1172" s="429"/>
      <c r="J1172" s="429"/>
    </row>
    <row r="1173" spans="1:10">
      <c r="A1173" s="429"/>
      <c r="B1173" s="429"/>
      <c r="C1173" s="429"/>
      <c r="D1173" s="431"/>
      <c r="E1173" s="429"/>
      <c r="F1173" s="429"/>
      <c r="G1173" s="432"/>
      <c r="H1173" s="429"/>
      <c r="I1173" s="429"/>
      <c r="J1173" s="429"/>
    </row>
    <row r="1174" spans="1:10">
      <c r="A1174" s="429"/>
      <c r="B1174" s="429"/>
      <c r="C1174" s="429"/>
      <c r="D1174" s="431"/>
      <c r="E1174" s="429"/>
      <c r="F1174" s="429"/>
      <c r="G1174" s="432"/>
      <c r="H1174" s="429"/>
      <c r="I1174" s="429"/>
      <c r="J1174" s="429"/>
    </row>
    <row r="1175" spans="1:10">
      <c r="A1175" s="429"/>
      <c r="B1175" s="429"/>
      <c r="C1175" s="429"/>
      <c r="D1175" s="431"/>
      <c r="E1175" s="429"/>
      <c r="F1175" s="429"/>
      <c r="G1175" s="432"/>
      <c r="H1175" s="429"/>
      <c r="I1175" s="429"/>
      <c r="J1175" s="429"/>
    </row>
    <row r="1176" spans="1:10">
      <c r="A1176" s="429"/>
      <c r="B1176" s="429"/>
      <c r="C1176" s="429"/>
      <c r="D1176" s="431"/>
      <c r="E1176" s="429"/>
      <c r="F1176" s="429"/>
      <c r="G1176" s="432"/>
      <c r="H1176" s="429"/>
      <c r="I1176" s="429"/>
      <c r="J1176" s="429"/>
    </row>
    <row r="1177" spans="1:10">
      <c r="A1177" s="429"/>
      <c r="B1177" s="429"/>
      <c r="C1177" s="429"/>
      <c r="D1177" s="431"/>
      <c r="E1177" s="429"/>
      <c r="F1177" s="429"/>
      <c r="G1177" s="432"/>
      <c r="H1177" s="429"/>
      <c r="I1177" s="429"/>
      <c r="J1177" s="429"/>
    </row>
    <row r="1178" spans="1:10">
      <c r="A1178" s="429"/>
      <c r="B1178" s="429"/>
      <c r="C1178" s="429"/>
      <c r="D1178" s="431"/>
      <c r="E1178" s="429"/>
      <c r="F1178" s="429"/>
      <c r="G1178" s="432"/>
      <c r="H1178" s="429"/>
      <c r="I1178" s="429"/>
      <c r="J1178" s="429"/>
    </row>
    <row r="1179" spans="1:10">
      <c r="A1179" s="429"/>
      <c r="B1179" s="429"/>
      <c r="C1179" s="429"/>
      <c r="D1179" s="431"/>
      <c r="E1179" s="429"/>
      <c r="F1179" s="429"/>
      <c r="G1179" s="432"/>
      <c r="H1179" s="429"/>
      <c r="I1179" s="429"/>
      <c r="J1179" s="429"/>
    </row>
    <row r="1180" spans="1:10">
      <c r="A1180" s="429"/>
      <c r="B1180" s="429"/>
      <c r="C1180" s="429"/>
      <c r="D1180" s="431"/>
      <c r="E1180" s="429"/>
      <c r="F1180" s="429"/>
      <c r="G1180" s="432"/>
      <c r="H1180" s="429"/>
      <c r="I1180" s="429"/>
      <c r="J1180" s="429"/>
    </row>
    <row r="1181" spans="1:10">
      <c r="A1181" s="429"/>
      <c r="B1181" s="429"/>
      <c r="C1181" s="429"/>
      <c r="D1181" s="431"/>
      <c r="E1181" s="429"/>
      <c r="F1181" s="429"/>
      <c r="G1181" s="432"/>
      <c r="H1181" s="429"/>
      <c r="I1181" s="429"/>
      <c r="J1181" s="429"/>
    </row>
    <row r="1182" spans="1:10">
      <c r="A1182" s="429"/>
      <c r="B1182" s="429"/>
      <c r="C1182" s="429"/>
      <c r="D1182" s="431"/>
      <c r="E1182" s="429"/>
      <c r="F1182" s="429"/>
      <c r="G1182" s="432"/>
      <c r="H1182" s="429"/>
      <c r="I1182" s="429"/>
      <c r="J1182" s="429"/>
    </row>
    <row r="1183" spans="1:10">
      <c r="A1183" s="429"/>
      <c r="B1183" s="429"/>
      <c r="C1183" s="429"/>
      <c r="D1183" s="431"/>
      <c r="E1183" s="429"/>
      <c r="F1183" s="429"/>
      <c r="G1183" s="432"/>
      <c r="H1183" s="429"/>
      <c r="I1183" s="429"/>
      <c r="J1183" s="429"/>
    </row>
    <row r="1184" spans="1:10">
      <c r="A1184" s="429"/>
      <c r="B1184" s="429"/>
      <c r="C1184" s="429"/>
      <c r="D1184" s="431"/>
      <c r="E1184" s="429"/>
      <c r="F1184" s="429"/>
      <c r="G1184" s="432"/>
      <c r="H1184" s="429"/>
      <c r="I1184" s="429"/>
      <c r="J1184" s="429"/>
    </row>
    <row r="1185" spans="1:10">
      <c r="A1185" s="429"/>
      <c r="B1185" s="429"/>
      <c r="C1185" s="429"/>
      <c r="D1185" s="431"/>
      <c r="E1185" s="429"/>
      <c r="F1185" s="429"/>
      <c r="G1185" s="432"/>
      <c r="H1185" s="429"/>
      <c r="I1185" s="429"/>
      <c r="J1185" s="429"/>
    </row>
    <row r="1186" spans="1:10">
      <c r="A1186" s="429"/>
      <c r="B1186" s="429"/>
      <c r="C1186" s="429"/>
      <c r="D1186" s="431"/>
      <c r="E1186" s="429"/>
      <c r="F1186" s="429"/>
      <c r="G1186" s="432"/>
      <c r="H1186" s="429"/>
      <c r="I1186" s="429"/>
      <c r="J1186" s="429"/>
    </row>
    <row r="1187" spans="1:10">
      <c r="A1187" s="429"/>
      <c r="B1187" s="429"/>
      <c r="C1187" s="429"/>
      <c r="D1187" s="431"/>
      <c r="E1187" s="429"/>
      <c r="F1187" s="429"/>
      <c r="G1187" s="432"/>
      <c r="H1187" s="429"/>
      <c r="I1187" s="429"/>
      <c r="J1187" s="429"/>
    </row>
    <row r="1188" spans="1:10">
      <c r="A1188" s="429"/>
      <c r="B1188" s="429"/>
      <c r="C1188" s="429"/>
      <c r="D1188" s="431"/>
      <c r="E1188" s="429"/>
      <c r="F1188" s="429"/>
      <c r="G1188" s="432"/>
      <c r="H1188" s="429"/>
      <c r="I1188" s="429"/>
      <c r="J1188" s="429"/>
    </row>
    <row r="1189" spans="1:10">
      <c r="A1189" s="429"/>
      <c r="B1189" s="429"/>
      <c r="C1189" s="429"/>
      <c r="D1189" s="431"/>
      <c r="E1189" s="429"/>
      <c r="F1189" s="429"/>
      <c r="G1189" s="432"/>
      <c r="H1189" s="429"/>
      <c r="I1189" s="429"/>
      <c r="J1189" s="429"/>
    </row>
    <row r="1190" spans="1:10">
      <c r="A1190" s="429"/>
      <c r="B1190" s="429"/>
      <c r="C1190" s="429"/>
      <c r="D1190" s="431"/>
      <c r="E1190" s="429"/>
      <c r="F1190" s="429"/>
      <c r="G1190" s="432"/>
      <c r="H1190" s="429"/>
      <c r="I1190" s="429"/>
      <c r="J1190" s="429"/>
    </row>
    <row r="1191" spans="1:10">
      <c r="A1191" s="429"/>
      <c r="B1191" s="429"/>
      <c r="C1191" s="429"/>
      <c r="D1191" s="431"/>
      <c r="E1191" s="429"/>
      <c r="F1191" s="429"/>
      <c r="G1191" s="432"/>
      <c r="H1191" s="429"/>
      <c r="I1191" s="429"/>
      <c r="J1191" s="429"/>
    </row>
    <row r="1192" spans="1:10">
      <c r="A1192" s="429"/>
      <c r="B1192" s="429"/>
      <c r="C1192" s="429"/>
      <c r="D1192" s="431"/>
      <c r="E1192" s="429"/>
      <c r="F1192" s="429"/>
      <c r="G1192" s="432"/>
      <c r="H1192" s="429"/>
      <c r="I1192" s="429"/>
      <c r="J1192" s="429"/>
    </row>
    <row r="1193" spans="1:10">
      <c r="A1193" s="429"/>
      <c r="B1193" s="429"/>
      <c r="C1193" s="429"/>
      <c r="D1193" s="431"/>
      <c r="E1193" s="429"/>
      <c r="F1193" s="429"/>
      <c r="G1193" s="432"/>
      <c r="H1193" s="429"/>
      <c r="I1193" s="429"/>
      <c r="J1193" s="429"/>
    </row>
    <row r="1194" spans="1:10">
      <c r="A1194" s="429"/>
      <c r="B1194" s="429"/>
      <c r="C1194" s="429"/>
      <c r="D1194" s="431"/>
      <c r="E1194" s="429"/>
      <c r="F1194" s="429"/>
      <c r="G1194" s="432"/>
      <c r="H1194" s="429"/>
      <c r="I1194" s="429"/>
      <c r="J1194" s="429"/>
    </row>
    <row r="1195" spans="1:10">
      <c r="A1195" s="429"/>
      <c r="B1195" s="429"/>
      <c r="C1195" s="429"/>
      <c r="D1195" s="431"/>
      <c r="E1195" s="429"/>
      <c r="F1195" s="429"/>
      <c r="G1195" s="432"/>
      <c r="H1195" s="429"/>
      <c r="I1195" s="429"/>
      <c r="J1195" s="429"/>
    </row>
    <row r="1196" spans="1:10">
      <c r="A1196" s="429"/>
      <c r="B1196" s="429"/>
      <c r="C1196" s="429"/>
      <c r="D1196" s="431"/>
      <c r="E1196" s="429"/>
      <c r="F1196" s="429"/>
      <c r="G1196" s="432"/>
      <c r="H1196" s="429"/>
      <c r="I1196" s="429"/>
      <c r="J1196" s="429"/>
    </row>
    <row r="1197" spans="1:10">
      <c r="A1197" s="429"/>
      <c r="B1197" s="429"/>
      <c r="C1197" s="429"/>
      <c r="D1197" s="431"/>
      <c r="E1197" s="429"/>
      <c r="F1197" s="429"/>
      <c r="G1197" s="432"/>
      <c r="H1197" s="429"/>
      <c r="I1197" s="429"/>
      <c r="J1197" s="429"/>
    </row>
    <row r="1198" spans="1:10">
      <c r="A1198" s="429"/>
      <c r="B1198" s="429"/>
      <c r="C1198" s="429"/>
      <c r="D1198" s="431"/>
      <c r="E1198" s="429"/>
      <c r="F1198" s="429"/>
      <c r="G1198" s="432"/>
      <c r="H1198" s="429"/>
      <c r="I1198" s="429"/>
      <c r="J1198" s="429"/>
    </row>
    <row r="1199" spans="1:10">
      <c r="A1199" s="429"/>
      <c r="B1199" s="429"/>
      <c r="C1199" s="429"/>
      <c r="D1199" s="431"/>
      <c r="E1199" s="429"/>
      <c r="F1199" s="429"/>
      <c r="G1199" s="432"/>
      <c r="H1199" s="429"/>
      <c r="I1199" s="429"/>
      <c r="J1199" s="429"/>
    </row>
    <row r="1200" spans="1:10">
      <c r="A1200" s="429"/>
      <c r="B1200" s="429"/>
      <c r="C1200" s="429"/>
      <c r="D1200" s="431"/>
      <c r="E1200" s="429"/>
      <c r="F1200" s="429"/>
      <c r="G1200" s="432"/>
      <c r="H1200" s="429"/>
      <c r="I1200" s="429"/>
      <c r="J1200" s="429"/>
    </row>
    <row r="1201" spans="1:10">
      <c r="A1201" s="429"/>
      <c r="B1201" s="429"/>
      <c r="C1201" s="429"/>
      <c r="D1201" s="431"/>
      <c r="E1201" s="429"/>
      <c r="F1201" s="429"/>
      <c r="G1201" s="432"/>
      <c r="H1201" s="429"/>
      <c r="I1201" s="429"/>
      <c r="J1201" s="429"/>
    </row>
    <row r="1202" spans="1:10">
      <c r="A1202" s="429"/>
      <c r="B1202" s="429"/>
      <c r="C1202" s="429"/>
      <c r="D1202" s="431"/>
      <c r="E1202" s="429"/>
      <c r="F1202" s="429"/>
      <c r="G1202" s="432"/>
      <c r="H1202" s="429"/>
      <c r="I1202" s="429"/>
      <c r="J1202" s="429"/>
    </row>
    <row r="1203" spans="1:10">
      <c r="A1203" s="429"/>
      <c r="B1203" s="429"/>
      <c r="C1203" s="429"/>
      <c r="D1203" s="431"/>
      <c r="E1203" s="429"/>
      <c r="F1203" s="429"/>
      <c r="G1203" s="432"/>
      <c r="H1203" s="429"/>
      <c r="I1203" s="429"/>
      <c r="J1203" s="429"/>
    </row>
    <row r="1204" spans="1:10">
      <c r="A1204" s="429"/>
      <c r="B1204" s="429"/>
      <c r="C1204" s="429"/>
      <c r="D1204" s="431"/>
      <c r="E1204" s="429"/>
      <c r="F1204" s="429"/>
      <c r="G1204" s="432"/>
      <c r="H1204" s="429"/>
      <c r="I1204" s="429"/>
      <c r="J1204" s="429"/>
    </row>
    <row r="1205" spans="1:10">
      <c r="A1205" s="429"/>
      <c r="B1205" s="429"/>
      <c r="C1205" s="429"/>
      <c r="D1205" s="431"/>
      <c r="E1205" s="429"/>
      <c r="F1205" s="429"/>
      <c r="G1205" s="432"/>
      <c r="H1205" s="429"/>
      <c r="I1205" s="429"/>
      <c r="J1205" s="429"/>
    </row>
    <row r="1206" spans="1:10">
      <c r="A1206" s="429"/>
      <c r="B1206" s="429"/>
      <c r="C1206" s="429"/>
      <c r="D1206" s="431"/>
      <c r="E1206" s="429"/>
      <c r="F1206" s="429"/>
      <c r="G1206" s="432"/>
      <c r="H1206" s="429"/>
      <c r="I1206" s="429"/>
      <c r="J1206" s="429"/>
    </row>
    <row r="1207" spans="1:10">
      <c r="A1207" s="429"/>
      <c r="B1207" s="429"/>
      <c r="C1207" s="429"/>
      <c r="D1207" s="431"/>
      <c r="E1207" s="429"/>
      <c r="F1207" s="429"/>
      <c r="G1207" s="432"/>
      <c r="H1207" s="429"/>
      <c r="I1207" s="429"/>
      <c r="J1207" s="429"/>
    </row>
    <row r="1208" spans="1:10">
      <c r="A1208" s="429"/>
      <c r="B1208" s="429"/>
      <c r="C1208" s="429"/>
      <c r="D1208" s="431"/>
      <c r="E1208" s="429"/>
      <c r="F1208" s="429"/>
      <c r="G1208" s="432"/>
      <c r="H1208" s="429"/>
      <c r="I1208" s="429"/>
      <c r="J1208" s="429"/>
    </row>
    <row r="1209" spans="1:10">
      <c r="A1209" s="429"/>
      <c r="B1209" s="429"/>
      <c r="C1209" s="429"/>
      <c r="D1209" s="431"/>
      <c r="E1209" s="429"/>
      <c r="F1209" s="429"/>
      <c r="G1209" s="432"/>
      <c r="H1209" s="429"/>
      <c r="I1209" s="429"/>
      <c r="J1209" s="429"/>
    </row>
    <row r="1210" spans="1:10">
      <c r="A1210" s="429"/>
      <c r="B1210" s="429"/>
      <c r="C1210" s="429"/>
      <c r="D1210" s="431"/>
      <c r="E1210" s="429"/>
      <c r="F1210" s="429"/>
      <c r="G1210" s="432"/>
      <c r="H1210" s="429"/>
      <c r="I1210" s="429"/>
      <c r="J1210" s="429"/>
    </row>
    <row r="1211" spans="1:10">
      <c r="A1211" s="429"/>
      <c r="B1211" s="429"/>
      <c r="C1211" s="429"/>
      <c r="D1211" s="431"/>
      <c r="E1211" s="429"/>
      <c r="F1211" s="429"/>
      <c r="G1211" s="432"/>
      <c r="H1211" s="429"/>
      <c r="I1211" s="429"/>
      <c r="J1211" s="429"/>
    </row>
    <row r="1212" spans="1:10">
      <c r="A1212" s="429"/>
      <c r="B1212" s="429"/>
      <c r="C1212" s="429"/>
      <c r="D1212" s="431"/>
      <c r="E1212" s="429"/>
      <c r="F1212" s="429"/>
      <c r="G1212" s="432"/>
      <c r="H1212" s="429"/>
      <c r="I1212" s="429"/>
      <c r="J1212" s="429"/>
    </row>
    <row r="1213" spans="1:10">
      <c r="A1213" s="429"/>
      <c r="B1213" s="429"/>
      <c r="C1213" s="429"/>
      <c r="D1213" s="431"/>
      <c r="E1213" s="429"/>
      <c r="F1213" s="429"/>
      <c r="G1213" s="432"/>
      <c r="H1213" s="429"/>
      <c r="I1213" s="429"/>
      <c r="J1213" s="429"/>
    </row>
    <row r="1214" spans="1:10">
      <c r="A1214" s="429"/>
      <c r="B1214" s="429"/>
      <c r="C1214" s="429"/>
      <c r="D1214" s="431"/>
      <c r="E1214" s="429"/>
      <c r="F1214" s="429"/>
      <c r="G1214" s="432"/>
      <c r="H1214" s="429"/>
      <c r="I1214" s="429"/>
      <c r="J1214" s="429"/>
    </row>
    <row r="1215" spans="1:10">
      <c r="A1215" s="429"/>
      <c r="B1215" s="429"/>
      <c r="C1215" s="429"/>
      <c r="D1215" s="431"/>
      <c r="E1215" s="429"/>
      <c r="F1215" s="429"/>
      <c r="G1215" s="432"/>
      <c r="H1215" s="429"/>
      <c r="I1215" s="429"/>
      <c r="J1215" s="429"/>
    </row>
    <row r="1216" spans="1:10">
      <c r="A1216" s="429"/>
      <c r="B1216" s="429"/>
      <c r="C1216" s="429"/>
      <c r="D1216" s="431"/>
      <c r="E1216" s="429"/>
      <c r="F1216" s="429"/>
      <c r="G1216" s="432"/>
      <c r="H1216" s="429"/>
      <c r="I1216" s="429"/>
      <c r="J1216" s="429"/>
    </row>
    <row r="1217" spans="1:10">
      <c r="A1217" s="429"/>
      <c r="B1217" s="429"/>
      <c r="C1217" s="429"/>
      <c r="D1217" s="431"/>
      <c r="E1217" s="429"/>
      <c r="F1217" s="429"/>
      <c r="G1217" s="432"/>
      <c r="H1217" s="429"/>
      <c r="I1217" s="429"/>
      <c r="J1217" s="429"/>
    </row>
    <row r="1218" spans="1:10">
      <c r="A1218" s="429"/>
      <c r="B1218" s="429"/>
      <c r="C1218" s="429"/>
      <c r="D1218" s="431"/>
      <c r="E1218" s="429"/>
      <c r="F1218" s="429"/>
      <c r="G1218" s="432"/>
      <c r="H1218" s="429"/>
      <c r="I1218" s="429"/>
      <c r="J1218" s="429"/>
    </row>
    <row r="1219" spans="1:10">
      <c r="A1219" s="429"/>
      <c r="B1219" s="429"/>
      <c r="C1219" s="429"/>
      <c r="D1219" s="431"/>
      <c r="E1219" s="429"/>
      <c r="F1219" s="429"/>
      <c r="G1219" s="432"/>
      <c r="H1219" s="429"/>
      <c r="I1219" s="429"/>
      <c r="J1219" s="429"/>
    </row>
    <row r="1220" spans="1:10">
      <c r="A1220" s="429"/>
      <c r="B1220" s="429"/>
      <c r="C1220" s="429"/>
      <c r="D1220" s="431"/>
      <c r="E1220" s="429"/>
      <c r="F1220" s="429"/>
      <c r="G1220" s="432"/>
      <c r="H1220" s="429"/>
      <c r="I1220" s="429"/>
      <c r="J1220" s="429"/>
    </row>
    <row r="1221" spans="1:10">
      <c r="A1221" s="429"/>
      <c r="B1221" s="429"/>
      <c r="C1221" s="429"/>
      <c r="D1221" s="431"/>
      <c r="E1221" s="429"/>
      <c r="F1221" s="429"/>
      <c r="G1221" s="432"/>
      <c r="H1221" s="429"/>
      <c r="I1221" s="429"/>
      <c r="J1221" s="429"/>
    </row>
    <row r="1222" spans="1:10">
      <c r="A1222" s="429"/>
      <c r="B1222" s="429"/>
      <c r="C1222" s="429"/>
      <c r="D1222" s="431"/>
      <c r="E1222" s="429"/>
      <c r="F1222" s="429"/>
      <c r="G1222" s="432"/>
      <c r="H1222" s="429"/>
      <c r="I1222" s="429"/>
      <c r="J1222" s="429"/>
    </row>
    <row r="1223" spans="1:10">
      <c r="A1223" s="429"/>
      <c r="B1223" s="429"/>
      <c r="C1223" s="429"/>
      <c r="D1223" s="431"/>
      <c r="E1223" s="429"/>
      <c r="F1223" s="429"/>
      <c r="G1223" s="432"/>
      <c r="H1223" s="429"/>
      <c r="I1223" s="429"/>
      <c r="J1223" s="429"/>
    </row>
    <row r="1224" spans="1:10">
      <c r="A1224" s="429"/>
      <c r="B1224" s="429"/>
      <c r="C1224" s="429"/>
      <c r="D1224" s="431"/>
      <c r="E1224" s="429"/>
      <c r="F1224" s="429"/>
      <c r="G1224" s="432"/>
      <c r="H1224" s="429"/>
      <c r="I1224" s="429"/>
      <c r="J1224" s="429"/>
    </row>
    <row r="1225" spans="1:10">
      <c r="A1225" s="429"/>
      <c r="B1225" s="429"/>
      <c r="C1225" s="429"/>
      <c r="D1225" s="431"/>
      <c r="E1225" s="429"/>
      <c r="F1225" s="429"/>
      <c r="G1225" s="432"/>
      <c r="H1225" s="429"/>
      <c r="I1225" s="429"/>
      <c r="J1225" s="429"/>
    </row>
    <row r="1226" spans="1:10">
      <c r="A1226" s="429"/>
      <c r="B1226" s="429"/>
      <c r="C1226" s="429"/>
      <c r="D1226" s="431"/>
      <c r="E1226" s="429"/>
      <c r="F1226" s="429"/>
      <c r="G1226" s="432"/>
      <c r="H1226" s="429"/>
      <c r="I1226" s="429"/>
      <c r="J1226" s="429"/>
    </row>
    <row r="1227" spans="1:10">
      <c r="A1227" s="429"/>
      <c r="B1227" s="429"/>
      <c r="C1227" s="429"/>
      <c r="D1227" s="431"/>
      <c r="E1227" s="429"/>
      <c r="F1227" s="429"/>
      <c r="G1227" s="432"/>
      <c r="H1227" s="429"/>
      <c r="I1227" s="429"/>
      <c r="J1227" s="429"/>
    </row>
    <row r="1228" spans="1:10">
      <c r="A1228" s="429"/>
      <c r="B1228" s="429"/>
      <c r="C1228" s="429"/>
      <c r="D1228" s="431"/>
      <c r="E1228" s="429"/>
      <c r="F1228" s="429"/>
      <c r="G1228" s="432"/>
      <c r="H1228" s="429"/>
      <c r="I1228" s="429"/>
      <c r="J1228" s="429"/>
    </row>
    <row r="1229" spans="1:10">
      <c r="A1229" s="429"/>
      <c r="B1229" s="429"/>
      <c r="C1229" s="429"/>
      <c r="D1229" s="431"/>
      <c r="E1229" s="429"/>
      <c r="F1229" s="429"/>
      <c r="G1229" s="432"/>
      <c r="H1229" s="429"/>
      <c r="I1229" s="429"/>
      <c r="J1229" s="429"/>
    </row>
    <row r="1230" spans="1:10">
      <c r="A1230" s="429"/>
      <c r="B1230" s="429"/>
      <c r="C1230" s="429"/>
      <c r="D1230" s="431"/>
      <c r="E1230" s="429"/>
      <c r="F1230" s="429"/>
      <c r="G1230" s="432"/>
      <c r="H1230" s="429"/>
      <c r="I1230" s="429"/>
      <c r="J1230" s="429"/>
    </row>
    <row r="1231" spans="1:10">
      <c r="A1231" s="429"/>
      <c r="B1231" s="429"/>
      <c r="C1231" s="429"/>
      <c r="D1231" s="431"/>
      <c r="E1231" s="429"/>
      <c r="F1231" s="429"/>
      <c r="G1231" s="432"/>
      <c r="H1231" s="429"/>
      <c r="I1231" s="429"/>
      <c r="J1231" s="429"/>
    </row>
    <row r="1232" spans="1:10">
      <c r="A1232" s="429"/>
      <c r="B1232" s="429"/>
      <c r="C1232" s="429"/>
      <c r="D1232" s="431"/>
      <c r="E1232" s="429"/>
      <c r="F1232" s="429"/>
      <c r="G1232" s="432"/>
      <c r="H1232" s="429"/>
      <c r="I1232" s="429"/>
      <c r="J1232" s="429"/>
    </row>
    <row r="1233" spans="1:10">
      <c r="A1233" s="429"/>
      <c r="B1233" s="429"/>
      <c r="C1233" s="429"/>
      <c r="D1233" s="431"/>
      <c r="E1233" s="429"/>
      <c r="F1233" s="429"/>
      <c r="G1233" s="432"/>
      <c r="H1233" s="429"/>
      <c r="I1233" s="429"/>
      <c r="J1233" s="429"/>
    </row>
    <row r="1234" spans="1:10">
      <c r="A1234" s="429"/>
      <c r="B1234" s="429"/>
      <c r="C1234" s="429"/>
      <c r="D1234" s="431"/>
      <c r="E1234" s="429"/>
      <c r="F1234" s="429"/>
      <c r="G1234" s="432"/>
      <c r="H1234" s="429"/>
      <c r="I1234" s="429"/>
      <c r="J1234" s="429"/>
    </row>
  </sheetData>
  <mergeCells count="1">
    <mergeCell ref="A2:D2"/>
  </mergeCells>
  <conditionalFormatting sqref="A4:J4 A5:A1013 F5:F1013 I5:J1013 C5:D1013">
    <cfRule type="expression" dxfId="208" priority="30">
      <formula>$A4&lt;&gt;""</formula>
    </cfRule>
  </conditionalFormatting>
  <conditionalFormatting sqref="G6">
    <cfRule type="expression" dxfId="207" priority="4817">
      <formula>$A2571&lt;&gt;""</formula>
    </cfRule>
  </conditionalFormatting>
  <conditionalFormatting sqref="G7">
    <cfRule type="expression" dxfId="206" priority="4538">
      <formula>$A2635&lt;&gt;""</formula>
    </cfRule>
  </conditionalFormatting>
  <conditionalFormatting sqref="G8">
    <cfRule type="expression" dxfId="205" priority="4385">
      <formula>$A2688&lt;&gt;""</formula>
    </cfRule>
  </conditionalFormatting>
  <conditionalFormatting sqref="G9">
    <cfRule type="expression" dxfId="204" priority="4628">
      <formula>$A2750&lt;&gt;""</formula>
    </cfRule>
  </conditionalFormatting>
  <conditionalFormatting sqref="G11">
    <cfRule type="expression" dxfId="203" priority="4718">
      <formula>$A2807&lt;&gt;""</formula>
    </cfRule>
  </conditionalFormatting>
  <conditionalFormatting sqref="G387:G1012">
    <cfRule type="expression" dxfId="202" priority="784">
      <formula>$A3875&lt;&gt;""</formula>
    </cfRule>
  </conditionalFormatting>
  <conditionalFormatting sqref="G17">
    <cfRule type="expression" dxfId="201" priority="4979">
      <formula>$A2969&lt;&gt;""</formula>
    </cfRule>
  </conditionalFormatting>
  <conditionalFormatting sqref="G18">
    <cfRule type="expression" dxfId="200" priority="5006">
      <formula>$A2978&lt;&gt;""</formula>
    </cfRule>
  </conditionalFormatting>
  <conditionalFormatting sqref="G5">
    <cfRule type="expression" dxfId="199" priority="5141">
      <formula>$A2561&lt;&gt;""</formula>
    </cfRule>
  </conditionalFormatting>
  <conditionalFormatting sqref="G10">
    <cfRule type="expression" dxfId="198" priority="5195">
      <formula>$A2770&lt;&gt;""</formula>
    </cfRule>
  </conditionalFormatting>
  <conditionalFormatting sqref="G12">
    <cfRule type="expression" dxfId="197" priority="5303">
      <formula>$A2829&lt;&gt;""</formula>
    </cfRule>
  </conditionalFormatting>
  <conditionalFormatting sqref="G13">
    <cfRule type="expression" dxfId="196" priority="5312">
      <formula>$A2840&lt;&gt;""</formula>
    </cfRule>
  </conditionalFormatting>
  <conditionalFormatting sqref="G14">
    <cfRule type="expression" dxfId="195" priority="5366">
      <formula>$A2903&lt;&gt;""</formula>
    </cfRule>
  </conditionalFormatting>
  <conditionalFormatting sqref="G20">
    <cfRule type="expression" dxfId="194" priority="5411">
      <formula>$A3077&lt;&gt;""</formula>
    </cfRule>
  </conditionalFormatting>
  <conditionalFormatting sqref="G26:G27">
    <cfRule type="expression" dxfId="193" priority="5474">
      <formula>$A3172&lt;&gt;""</formula>
    </cfRule>
  </conditionalFormatting>
  <conditionalFormatting sqref="G28">
    <cfRule type="expression" dxfId="192" priority="5492">
      <formula>$A3188&lt;&gt;""</formula>
    </cfRule>
  </conditionalFormatting>
  <conditionalFormatting sqref="G36">
    <cfRule type="expression" dxfId="191" priority="5501">
      <formula>$A3224&lt;&gt;""</formula>
    </cfRule>
  </conditionalFormatting>
  <conditionalFormatting sqref="G15:G16">
    <cfRule type="expression" dxfId="190" priority="5546">
      <formula>$A2966&lt;&gt;""</formula>
    </cfRule>
  </conditionalFormatting>
  <conditionalFormatting sqref="G25">
    <cfRule type="expression" dxfId="189" priority="5618">
      <formula>$A3143&lt;&gt;""</formula>
    </cfRule>
  </conditionalFormatting>
  <conditionalFormatting sqref="G41">
    <cfRule type="expression" dxfId="188" priority="5663">
      <formula>$A3253&lt;&gt;""</formula>
    </cfRule>
  </conditionalFormatting>
  <conditionalFormatting sqref="G42">
    <cfRule type="expression" dxfId="187" priority="5681">
      <formula>$A3258&lt;&gt;""</formula>
    </cfRule>
  </conditionalFormatting>
  <conditionalFormatting sqref="G31">
    <cfRule type="expression" dxfId="186" priority="5690">
      <formula>$A3208&lt;&gt;""</formula>
    </cfRule>
  </conditionalFormatting>
  <conditionalFormatting sqref="G43">
    <cfRule type="expression" dxfId="185" priority="5699">
      <formula>$A3270&lt;&gt;""</formula>
    </cfRule>
  </conditionalFormatting>
  <conditionalFormatting sqref="G57">
    <cfRule type="expression" dxfId="184" priority="5735">
      <formula>$A3333&lt;&gt;""</formula>
    </cfRule>
  </conditionalFormatting>
  <conditionalFormatting sqref="G29:G30">
    <cfRule type="expression" dxfId="183" priority="5780">
      <formula>$A3194&lt;&gt;""</formula>
    </cfRule>
  </conditionalFormatting>
  <conditionalFormatting sqref="G106">
    <cfRule type="expression" dxfId="182" priority="5807">
      <formula>$A3467&lt;&gt;""</formula>
    </cfRule>
  </conditionalFormatting>
  <conditionalFormatting sqref="G117">
    <cfRule type="expression" dxfId="181" priority="5825">
      <formula>$A3490&lt;&gt;""</formula>
    </cfRule>
  </conditionalFormatting>
  <conditionalFormatting sqref="G72:G73">
    <cfRule type="expression" dxfId="180" priority="5834">
      <formula>$A3401&lt;&gt;""</formula>
    </cfRule>
  </conditionalFormatting>
  <conditionalFormatting sqref="G38">
    <cfRule type="expression" dxfId="179" priority="5843">
      <formula>$A3231&lt;&gt;""</formula>
    </cfRule>
  </conditionalFormatting>
  <conditionalFormatting sqref="G39:G40">
    <cfRule type="expression" dxfId="178" priority="5852">
      <formula>$A3247&lt;&gt;""</formula>
    </cfRule>
  </conditionalFormatting>
  <conditionalFormatting sqref="G46">
    <cfRule type="expression" dxfId="177" priority="5870">
      <formula>$A3284&lt;&gt;""</formula>
    </cfRule>
  </conditionalFormatting>
  <conditionalFormatting sqref="G44:G45">
    <cfRule type="expression" dxfId="176" priority="5888">
      <formula>$A3277&lt;&gt;""</formula>
    </cfRule>
  </conditionalFormatting>
  <conditionalFormatting sqref="G49:G50">
    <cfRule type="expression" dxfId="175" priority="5897">
      <formula>$A3304&lt;&gt;""</formula>
    </cfRule>
  </conditionalFormatting>
  <conditionalFormatting sqref="G51:G52">
    <cfRule type="expression" dxfId="174" priority="5906">
      <formula>$A3307&lt;&gt;""</formula>
    </cfRule>
  </conditionalFormatting>
  <conditionalFormatting sqref="G53:G56">
    <cfRule type="expression" dxfId="173" priority="5915">
      <formula>$A3310&lt;&gt;""</formula>
    </cfRule>
  </conditionalFormatting>
  <conditionalFormatting sqref="G59:G62">
    <cfRule type="expression" dxfId="172" priority="5951">
      <formula>$A3369&lt;&gt;""</formula>
    </cfRule>
  </conditionalFormatting>
  <conditionalFormatting sqref="G116">
    <cfRule type="expression" dxfId="171" priority="5960">
      <formula>$A3487&lt;&gt;""</formula>
    </cfRule>
  </conditionalFormatting>
  <conditionalFormatting sqref="G131:G132">
    <cfRule type="expression" dxfId="170" priority="5969">
      <formula>$A3514&lt;&gt;""</formula>
    </cfRule>
  </conditionalFormatting>
  <conditionalFormatting sqref="G127:G129">
    <cfRule type="expression" dxfId="169" priority="5978">
      <formula>$A3508&lt;&gt;""</formula>
    </cfRule>
  </conditionalFormatting>
  <conditionalFormatting sqref="G130">
    <cfRule type="expression" dxfId="168" priority="5987">
      <formula>$A3512&lt;&gt;""</formula>
    </cfRule>
  </conditionalFormatting>
  <conditionalFormatting sqref="G115">
    <cfRule type="expression" dxfId="167" priority="5996">
      <formula>$A3481&lt;&gt;""</formula>
    </cfRule>
  </conditionalFormatting>
  <conditionalFormatting sqref="G21">
    <cfRule type="expression" dxfId="166" priority="6014">
      <formula>$A3126&lt;&gt;""</formula>
    </cfRule>
  </conditionalFormatting>
  <conditionalFormatting sqref="G23">
    <cfRule type="expression" dxfId="165" priority="6050">
      <formula>$A3133&lt;&gt;""</formula>
    </cfRule>
  </conditionalFormatting>
  <conditionalFormatting sqref="G24">
    <cfRule type="expression" dxfId="164" priority="6077">
      <formula>$A3139&lt;&gt;""</formula>
    </cfRule>
  </conditionalFormatting>
  <conditionalFormatting sqref="G19">
    <cfRule type="expression" dxfId="163" priority="6086">
      <formula>$A3030&lt;&gt;""</formula>
    </cfRule>
  </conditionalFormatting>
  <conditionalFormatting sqref="G63">
    <cfRule type="expression" dxfId="162" priority="6104">
      <formula>$A3375&lt;&gt;""</formula>
    </cfRule>
  </conditionalFormatting>
  <conditionalFormatting sqref="G97:G98">
    <cfRule type="expression" dxfId="161" priority="6113">
      <formula>$A3446&lt;&gt;""</formula>
    </cfRule>
  </conditionalFormatting>
  <conditionalFormatting sqref="G133:G134">
    <cfRule type="expression" dxfId="160" priority="6122">
      <formula>$A3518&lt;&gt;""</formula>
    </cfRule>
  </conditionalFormatting>
  <conditionalFormatting sqref="G135:G136">
    <cfRule type="expression" dxfId="159" priority="6140">
      <formula>$A3523&lt;&gt;""</formula>
    </cfRule>
  </conditionalFormatting>
  <conditionalFormatting sqref="G137:G138">
    <cfRule type="expression" dxfId="158" priority="6149">
      <formula>$A3530&lt;&gt;""</formula>
    </cfRule>
  </conditionalFormatting>
  <conditionalFormatting sqref="G141">
    <cfRule type="expression" dxfId="157" priority="6158">
      <formula>$A3536&lt;&gt;""</formula>
    </cfRule>
  </conditionalFormatting>
  <conditionalFormatting sqref="G58">
    <cfRule type="expression" dxfId="156" priority="6212">
      <formula>$A3359&lt;&gt;""</formula>
    </cfRule>
  </conditionalFormatting>
  <conditionalFormatting sqref="G33:G35">
    <cfRule type="expression" dxfId="155" priority="6230">
      <formula>$A3220&lt;&gt;""</formula>
    </cfRule>
  </conditionalFormatting>
  <conditionalFormatting sqref="G32">
    <cfRule type="expression" dxfId="154" priority="6239">
      <formula>$A3218&lt;&gt;""</formula>
    </cfRule>
  </conditionalFormatting>
  <conditionalFormatting sqref="G139:G140">
    <cfRule type="expression" dxfId="153" priority="6275">
      <formula>$A3533&lt;&gt;""</formula>
    </cfRule>
  </conditionalFormatting>
  <conditionalFormatting sqref="G143">
    <cfRule type="expression" dxfId="152" priority="6284">
      <formula>$A3556&lt;&gt;""</formula>
    </cfRule>
  </conditionalFormatting>
  <conditionalFormatting sqref="G155:G156">
    <cfRule type="expression" dxfId="151" priority="6293">
      <formula>$A3572&lt;&gt;""</formula>
    </cfRule>
  </conditionalFormatting>
  <conditionalFormatting sqref="G157">
    <cfRule type="expression" dxfId="150" priority="6302">
      <formula>$A3576&lt;&gt;""</formula>
    </cfRule>
  </conditionalFormatting>
  <conditionalFormatting sqref="G162:G178">
    <cfRule type="expression" dxfId="149" priority="6311">
      <formula>$A3584&lt;&gt;""</formula>
    </cfRule>
  </conditionalFormatting>
  <conditionalFormatting sqref="G144:G152">
    <cfRule type="expression" dxfId="148" priority="6320">
      <formula>$A3559&lt;&gt;""</formula>
    </cfRule>
  </conditionalFormatting>
  <conditionalFormatting sqref="G70">
    <cfRule type="expression" dxfId="147" priority="6338">
      <formula>$A3389&lt;&gt;""</formula>
    </cfRule>
  </conditionalFormatting>
  <conditionalFormatting sqref="G101:G105">
    <cfRule type="expression" dxfId="146" priority="6347">
      <formula>$A3459&lt;&gt;""</formula>
    </cfRule>
  </conditionalFormatting>
  <conditionalFormatting sqref="G142">
    <cfRule type="expression" dxfId="145" priority="6356">
      <formula>$A3551&lt;&gt;""</formula>
    </cfRule>
  </conditionalFormatting>
  <conditionalFormatting sqref="G180:G195">
    <cfRule type="expression" dxfId="144" priority="6365">
      <formula>$A3614&lt;&gt;""</formula>
    </cfRule>
  </conditionalFormatting>
  <conditionalFormatting sqref="G22">
    <cfRule type="expression" dxfId="143" priority="6374">
      <formula>$A3131&lt;&gt;""</formula>
    </cfRule>
  </conditionalFormatting>
  <conditionalFormatting sqref="G64:G68">
    <cfRule type="expression" dxfId="142" priority="6383">
      <formula>$A3378&lt;&gt;""</formula>
    </cfRule>
  </conditionalFormatting>
  <conditionalFormatting sqref="G71">
    <cfRule type="expression" dxfId="141" priority="6410">
      <formula>$A3398&lt;&gt;""</formula>
    </cfRule>
  </conditionalFormatting>
  <conditionalFormatting sqref="G77">
    <cfRule type="expression" dxfId="140" priority="6419">
      <formula>$A3410&lt;&gt;""</formula>
    </cfRule>
  </conditionalFormatting>
  <conditionalFormatting sqref="G78">
    <cfRule type="expression" dxfId="139" priority="6428">
      <formula>$A3414&lt;&gt;""</formula>
    </cfRule>
  </conditionalFormatting>
  <conditionalFormatting sqref="G79:G84">
    <cfRule type="expression" dxfId="138" priority="6437">
      <formula>$A3419&lt;&gt;""</formula>
    </cfRule>
  </conditionalFormatting>
  <conditionalFormatting sqref="G196:G200">
    <cfRule type="expression" dxfId="137" priority="6446">
      <formula>$A3631&lt;&gt;""</formula>
    </cfRule>
  </conditionalFormatting>
  <conditionalFormatting sqref="G201">
    <cfRule type="expression" dxfId="136" priority="6455">
      <formula>$A3637&lt;&gt;""</formula>
    </cfRule>
  </conditionalFormatting>
  <conditionalFormatting sqref="G202">
    <cfRule type="expression" dxfId="135" priority="6464">
      <formula>$A3639&lt;&gt;""</formula>
    </cfRule>
  </conditionalFormatting>
  <conditionalFormatting sqref="G203:G206">
    <cfRule type="expression" dxfId="134" priority="6473">
      <formula>$A3644&lt;&gt;""</formula>
    </cfRule>
  </conditionalFormatting>
  <conditionalFormatting sqref="G207">
    <cfRule type="expression" dxfId="133" priority="6482">
      <formula>$A3649&lt;&gt;""</formula>
    </cfRule>
  </conditionalFormatting>
  <conditionalFormatting sqref="G211:G216">
    <cfRule type="expression" dxfId="132" priority="6491">
      <formula>$A3656&lt;&gt;""</formula>
    </cfRule>
  </conditionalFormatting>
  <conditionalFormatting sqref="G217:G218">
    <cfRule type="expression" dxfId="131" priority="6500">
      <formula>$A3663&lt;&gt;""</formula>
    </cfRule>
  </conditionalFormatting>
  <conditionalFormatting sqref="G219">
    <cfRule type="expression" dxfId="130" priority="6509">
      <formula>$A3667&lt;&gt;""</formula>
    </cfRule>
  </conditionalFormatting>
  <conditionalFormatting sqref="G93">
    <cfRule type="expression" dxfId="129" priority="6518">
      <formula>$A3438&lt;&gt;""</formula>
    </cfRule>
  </conditionalFormatting>
  <conditionalFormatting sqref="G110:G113">
    <cfRule type="expression" dxfId="128" priority="6527">
      <formula>$A3473&lt;&gt;""</formula>
    </cfRule>
  </conditionalFormatting>
  <conditionalFormatting sqref="G125:G126">
    <cfRule type="expression" dxfId="127" priority="6545">
      <formula>$A3505&lt;&gt;""</formula>
    </cfRule>
  </conditionalFormatting>
  <conditionalFormatting sqref="G47">
    <cfRule type="expression" dxfId="126" priority="6554">
      <formula>$A3288&lt;&gt;""</formula>
    </cfRule>
  </conditionalFormatting>
  <conditionalFormatting sqref="G37">
    <cfRule type="expression" dxfId="125" priority="6563">
      <formula>$A3228&lt;&gt;""</formula>
    </cfRule>
  </conditionalFormatting>
  <conditionalFormatting sqref="G48">
    <cfRule type="expression" dxfId="124" priority="6572">
      <formula>$A3295&lt;&gt;""</formula>
    </cfRule>
  </conditionalFormatting>
  <conditionalFormatting sqref="G69">
    <cfRule type="expression" dxfId="123" priority="6599">
      <formula>$A3384&lt;&gt;""</formula>
    </cfRule>
  </conditionalFormatting>
  <conditionalFormatting sqref="G237">
    <cfRule type="expression" dxfId="122" priority="6626">
      <formula>$A3694&lt;&gt;""</formula>
    </cfRule>
  </conditionalFormatting>
  <conditionalFormatting sqref="G220:G234">
    <cfRule type="expression" dxfId="121" priority="6635">
      <formula>$A3669&lt;&gt;""</formula>
    </cfRule>
  </conditionalFormatting>
  <conditionalFormatting sqref="G90:G92">
    <cfRule type="expression" dxfId="120" priority="6644">
      <formula>$A3432&lt;&gt;""</formula>
    </cfRule>
  </conditionalFormatting>
  <conditionalFormatting sqref="G94:G96">
    <cfRule type="expression" dxfId="119" priority="6653">
      <formula>$A3441&lt;&gt;""</formula>
    </cfRule>
  </conditionalFormatting>
  <conditionalFormatting sqref="G99">
    <cfRule type="expression" dxfId="118" priority="6662">
      <formula>$A3449&lt;&gt;""</formula>
    </cfRule>
  </conditionalFormatting>
  <conditionalFormatting sqref="G100">
    <cfRule type="expression" dxfId="117" priority="6671">
      <formula>$A3452&lt;&gt;""</formula>
    </cfRule>
  </conditionalFormatting>
  <conditionalFormatting sqref="G107:G109">
    <cfRule type="expression" dxfId="116" priority="6680">
      <formula>$A3469&lt;&gt;""</formula>
    </cfRule>
  </conditionalFormatting>
  <conditionalFormatting sqref="G114">
    <cfRule type="expression" dxfId="115" priority="6689">
      <formula>$A3479&lt;&gt;""</formula>
    </cfRule>
  </conditionalFormatting>
  <conditionalFormatting sqref="G158:G161">
    <cfRule type="expression" dxfId="114" priority="6698">
      <formula>$A3579&lt;&gt;""</formula>
    </cfRule>
  </conditionalFormatting>
  <conditionalFormatting sqref="G247:G248">
    <cfRule type="expression" dxfId="113" priority="6707">
      <formula>$A3713&lt;&gt;""</formula>
    </cfRule>
  </conditionalFormatting>
  <conditionalFormatting sqref="G262:G266">
    <cfRule type="expression" dxfId="112" priority="6716">
      <formula>$A3734&lt;&gt;""</formula>
    </cfRule>
  </conditionalFormatting>
  <conditionalFormatting sqref="G235:G236">
    <cfRule type="expression" dxfId="111" priority="6725">
      <formula>$A3691&lt;&gt;""</formula>
    </cfRule>
  </conditionalFormatting>
  <conditionalFormatting sqref="G238:G244">
    <cfRule type="expression" dxfId="110" priority="6734">
      <formula>$A3699&lt;&gt;""</formula>
    </cfRule>
  </conditionalFormatting>
  <conditionalFormatting sqref="G245">
    <cfRule type="expression" dxfId="109" priority="6743">
      <formula>$A3707&lt;&gt;""</formula>
    </cfRule>
  </conditionalFormatting>
  <conditionalFormatting sqref="G246">
    <cfRule type="expression" dxfId="108" priority="6752">
      <formula>$A3709&lt;&gt;""</formula>
    </cfRule>
  </conditionalFormatting>
  <conditionalFormatting sqref="G249:G255">
    <cfRule type="expression" dxfId="107" priority="6770">
      <formula>$A3717&lt;&gt;""</formula>
    </cfRule>
  </conditionalFormatting>
  <conditionalFormatting sqref="G301:G318">
    <cfRule type="expression" dxfId="106" priority="6779">
      <formula>$A3779&lt;&gt;""</formula>
    </cfRule>
  </conditionalFormatting>
  <conditionalFormatting sqref="G74:G76">
    <cfRule type="expression" dxfId="105" priority="6788">
      <formula>$A3406&lt;&gt;""</formula>
    </cfRule>
  </conditionalFormatting>
  <conditionalFormatting sqref="G85:G89">
    <cfRule type="expression" dxfId="104" priority="6797">
      <formula>$A3426&lt;&gt;""</formula>
    </cfRule>
  </conditionalFormatting>
  <conditionalFormatting sqref="G118:G121">
    <cfRule type="expression" dxfId="103" priority="6806">
      <formula>$A3494&lt;&gt;""</formula>
    </cfRule>
  </conditionalFormatting>
  <conditionalFormatting sqref="G122:G124">
    <cfRule type="expression" dxfId="102" priority="6815">
      <formula>$A3500&lt;&gt;""</formula>
    </cfRule>
  </conditionalFormatting>
  <conditionalFormatting sqref="G153:G154">
    <cfRule type="expression" dxfId="101" priority="6824">
      <formula>$A3569&lt;&gt;""</formula>
    </cfRule>
  </conditionalFormatting>
  <conditionalFormatting sqref="G179">
    <cfRule type="expression" dxfId="100" priority="6833">
      <formula>$A3612&lt;&gt;""</formula>
    </cfRule>
  </conditionalFormatting>
  <conditionalFormatting sqref="G208:G210">
    <cfRule type="expression" dxfId="99" priority="6842">
      <formula>$A3651&lt;&gt;""</formula>
    </cfRule>
  </conditionalFormatting>
  <conditionalFormatting sqref="G256:G257">
    <cfRule type="expression" dxfId="98" priority="6851">
      <formula>$A3725&lt;&gt;""</formula>
    </cfRule>
  </conditionalFormatting>
  <conditionalFormatting sqref="G258:G260">
    <cfRule type="expression" dxfId="97" priority="6860">
      <formula>$A3728&lt;&gt;""</formula>
    </cfRule>
  </conditionalFormatting>
  <conditionalFormatting sqref="G261">
    <cfRule type="expression" dxfId="96" priority="6869">
      <formula>$A3732&lt;&gt;""</formula>
    </cfRule>
  </conditionalFormatting>
  <conditionalFormatting sqref="G267:G299">
    <cfRule type="expression" dxfId="95" priority="6878">
      <formula>$A3741&lt;&gt;""</formula>
    </cfRule>
  </conditionalFormatting>
  <conditionalFormatting sqref="G300">
    <cfRule type="expression" dxfId="94" priority="6887">
      <formula>$A3776&lt;&gt;""</formula>
    </cfRule>
  </conditionalFormatting>
  <conditionalFormatting sqref="G320:G321">
    <cfRule type="expression" dxfId="93" priority="6896">
      <formula>$A3800&lt;&gt;""</formula>
    </cfRule>
  </conditionalFormatting>
  <conditionalFormatting sqref="G319">
    <cfRule type="expression" dxfId="92" priority="6905">
      <formula>$A3798&lt;&gt;""</formula>
    </cfRule>
  </conditionalFormatting>
  <conditionalFormatting sqref="G322">
    <cfRule type="expression" dxfId="91" priority="6914">
      <formula>$A3804&lt;&gt;""</formula>
    </cfRule>
  </conditionalFormatting>
  <conditionalFormatting sqref="G334:G342">
    <cfRule type="expression" dxfId="90" priority="6923">
      <formula>$A3819&lt;&gt;""</formula>
    </cfRule>
  </conditionalFormatting>
  <conditionalFormatting sqref="G343:G346">
    <cfRule type="expression" dxfId="89" priority="6932">
      <formula>$A3829&lt;&gt;""</formula>
    </cfRule>
  </conditionalFormatting>
  <conditionalFormatting sqref="G347:G386">
    <cfRule type="expression" dxfId="88" priority="6941">
      <formula>$A3834&lt;&gt;""</formula>
    </cfRule>
  </conditionalFormatting>
  <conditionalFormatting sqref="G327:G333">
    <cfRule type="expression" dxfId="87" priority="6950">
      <formula>$A3811&lt;&gt;""</formula>
    </cfRule>
  </conditionalFormatting>
  <conditionalFormatting sqref="G323:G326">
    <cfRule type="expression" dxfId="86" priority="6959">
      <formula>$A3806&lt;&gt;""</formula>
    </cfRule>
  </conditionalFormatting>
  <pageMargins left="0.7" right="0.7" top="0.75" bottom="0.75" header="0.3" footer="0.3"/>
  <pageSetup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EC48AEB-067E-4168-AC0A-FEF7D9787D17}">
          <x14:formula1>
            <xm:f>DSKH!$A:$A</xm:f>
          </x14:formula1>
          <xm:sqref>C5:C1013</xm:sqref>
        </x14:dataValidation>
        <x14:dataValidation type="list" allowBlank="1" showInputMessage="1" showErrorMessage="1" xr:uid="{9B8819F1-C794-4F21-90B8-B73F3609C6CD}">
          <x14:formula1>
            <xm:f>DSSP!$E$2:$E$805</xm:f>
          </x14:formula1>
          <xm:sqref>E5:E1013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11E0-471A-4652-922B-1AFF8EBEAD28}">
  <dimension ref="A1:L851"/>
  <sheetViews>
    <sheetView workbookViewId="0">
      <selection activeCell="C14" sqref="C14"/>
    </sheetView>
  </sheetViews>
  <sheetFormatPr defaultColWidth="9.125" defaultRowHeight="16.5"/>
  <cols>
    <col min="1" max="1" width="7.25" style="1" customWidth="1"/>
    <col min="2" max="2" width="10.75" style="1" customWidth="1"/>
    <col min="3" max="3" width="19.25" style="1" customWidth="1"/>
    <col min="4" max="4" width="11.125" style="84" customWidth="1"/>
    <col min="5" max="5" width="32.125" style="1" customWidth="1"/>
    <col min="6" max="6" width="37.375" style="1" customWidth="1"/>
    <col min="7" max="7" width="12.75" style="105" customWidth="1"/>
    <col min="8" max="8" width="19.625" style="1" customWidth="1"/>
    <col min="9" max="9" width="20.625" style="1" customWidth="1"/>
    <col min="10" max="10" width="21.375" style="1" customWidth="1"/>
    <col min="11" max="11" width="11" style="85" bestFit="1" customWidth="1"/>
    <col min="12" max="16384" width="9.125" style="1"/>
  </cols>
  <sheetData>
    <row r="1" spans="1:12" ht="25.5">
      <c r="A1" s="106" t="s">
        <v>4183</v>
      </c>
      <c r="B1" s="9"/>
      <c r="C1" s="9"/>
      <c r="D1" s="107"/>
      <c r="E1" s="108"/>
      <c r="F1" s="108"/>
      <c r="G1" s="108"/>
      <c r="H1" s="108"/>
      <c r="I1" s="108"/>
      <c r="J1" s="108"/>
    </row>
    <row r="2" spans="1:12" ht="33.75" customHeight="1">
      <c r="A2" s="602">
        <v>45595</v>
      </c>
      <c r="B2" s="602"/>
      <c r="C2" s="602"/>
      <c r="D2" s="602"/>
      <c r="E2" s="4"/>
      <c r="F2" s="22"/>
      <c r="G2" s="109"/>
      <c r="H2" s="110"/>
      <c r="I2" s="133">
        <f>(300*9)/1000</f>
        <v>2.7</v>
      </c>
      <c r="J2" s="110"/>
    </row>
    <row r="3" spans="1:12" ht="33.75" customHeight="1">
      <c r="A3" s="1" t="s">
        <v>4184</v>
      </c>
      <c r="C3" s="111">
        <v>459</v>
      </c>
      <c r="D3" s="112"/>
      <c r="E3" s="113"/>
      <c r="F3" s="96"/>
      <c r="G3" s="98"/>
      <c r="H3" s="96">
        <v>9</v>
      </c>
      <c r="I3" s="96">
        <f>H3/1</f>
        <v>9</v>
      </c>
      <c r="J3" s="599"/>
    </row>
    <row r="4" spans="1:12">
      <c r="A4" s="151" t="s">
        <v>4185</v>
      </c>
      <c r="B4" s="152" t="s">
        <v>4186</v>
      </c>
      <c r="C4" s="156" t="s">
        <v>4187</v>
      </c>
      <c r="D4" s="153" t="s">
        <v>4188</v>
      </c>
      <c r="E4" s="154" t="s">
        <v>4189</v>
      </c>
      <c r="F4" s="20" t="s">
        <v>4190</v>
      </c>
      <c r="G4" s="155" t="s">
        <v>4191</v>
      </c>
      <c r="H4" s="154" t="s">
        <v>4192</v>
      </c>
      <c r="I4" s="20" t="s">
        <v>4193</v>
      </c>
      <c r="J4" s="20" t="s">
        <v>4194</v>
      </c>
      <c r="K4" s="85" t="s">
        <v>40</v>
      </c>
      <c r="L4" s="1" t="s">
        <v>4195</v>
      </c>
    </row>
    <row r="5" spans="1:12">
      <c r="A5" s="150">
        <v>1</v>
      </c>
      <c r="B5" s="16"/>
      <c r="C5" s="16" t="s">
        <v>15</v>
      </c>
      <c r="D5" s="114" t="str" cm="1">
        <f t="array" ref="D5">LOOKUP(1,1/(E5=DSSP!$E$2:$E$623),DSSP!$A$2:$A$623)</f>
        <v>144</v>
      </c>
      <c r="E5" s="115" t="s">
        <v>179</v>
      </c>
      <c r="F5" s="115" t="str">
        <f>IFERROR(VLOOKUP(E5,DSSP!$E$2:$F$761,2,0),"")</f>
        <v>Chinese Kale 250 gr</v>
      </c>
      <c r="G5" s="116" t="str">
        <f>IF(RIGHT(E5,4)="1 kg","1000 gr",RIGHT(E5,6))</f>
        <v>250 gr</v>
      </c>
      <c r="H5" s="117">
        <v>7</v>
      </c>
      <c r="I5" s="118">
        <f>IFERROR(IF(RIGHT(G5,4)="1 kg",(H5/1),H5*1000/LEFT(G5,3)),"")</f>
        <v>28</v>
      </c>
      <c r="J5" s="119"/>
      <c r="K5" s="85">
        <f>IFERROR((I5*LEFT(G5,3))/1000,"")</f>
        <v>7</v>
      </c>
      <c r="L5" s="1">
        <f>IFERROR(IF(RIGHT(G5,4)="1 kg",(H5/1),H5*1000/LEFT(G5,3)),"")</f>
        <v>28</v>
      </c>
    </row>
    <row r="6" spans="1:12">
      <c r="A6" s="150">
        <v>2</v>
      </c>
      <c r="B6" s="16"/>
      <c r="C6" s="16" t="s">
        <v>15</v>
      </c>
      <c r="D6" s="114" t="str" cm="1">
        <f t="array" ref="D6">LOOKUP(1,1/(E6=DSSP!$E$2:$E$623),DSSP!$A$2:$A$623)</f>
        <v>232</v>
      </c>
      <c r="E6" s="115" t="s">
        <v>308</v>
      </c>
      <c r="F6" s="115" t="str">
        <f>IFERROR(VLOOKUP(E6,DSSP!$E$2:$F$761,2,0),"")</f>
        <v>Chinese Cellery 100 gr</v>
      </c>
      <c r="G6" s="116" t="str">
        <f t="shared" ref="G6:G7" si="0">IF(RIGHT(E6,4)="1 kg","1000 gr",RIGHT(E6,6))</f>
        <v>100 gr</v>
      </c>
      <c r="H6" s="117">
        <v>1</v>
      </c>
      <c r="I6" s="118">
        <f t="shared" ref="I6:I69" si="1">IFERROR(IF(RIGHT(G6,4)="1 kg",(H6/1),H6*1000/LEFT(G6,3)),"")</f>
        <v>10</v>
      </c>
      <c r="J6" s="115"/>
      <c r="K6" s="85">
        <f t="shared" ref="K6:K10" si="2">IFERROR((I6*LEFT(G6,3))/1000,"")</f>
        <v>1</v>
      </c>
      <c r="L6" s="1">
        <f t="shared" ref="L6:L69" si="3">IFERROR(IF(RIGHT(G6,4)="1 kg",(H6/1),H6*1000/LEFT(G6,3)),"")</f>
        <v>10</v>
      </c>
    </row>
    <row r="7" spans="1:12">
      <c r="A7" s="150">
        <v>3</v>
      </c>
      <c r="B7" s="16"/>
      <c r="C7" s="16" t="s">
        <v>15</v>
      </c>
      <c r="D7" s="114" t="str" cm="1">
        <f t="array" ref="D7">LOOKUP(1,1/(E7=DSSP!$E$2:$E$623),DSSP!$A$2:$A$623)</f>
        <v>181</v>
      </c>
      <c r="E7" s="115" t="s">
        <v>244</v>
      </c>
      <c r="F7" s="115" t="str">
        <f>IFERROR(VLOOKUP(E7,DSSP!$E$2:$F$761,2,0),"")</f>
        <v>Welsh Onion 200 gr</v>
      </c>
      <c r="G7" s="116" t="str">
        <f t="shared" si="0"/>
        <v>200 gr</v>
      </c>
      <c r="H7" s="117">
        <v>4</v>
      </c>
      <c r="I7" s="118">
        <f t="shared" si="1"/>
        <v>20</v>
      </c>
      <c r="J7" s="115"/>
      <c r="K7" s="85">
        <f t="shared" si="2"/>
        <v>4</v>
      </c>
      <c r="L7" s="1">
        <f t="shared" si="3"/>
        <v>20</v>
      </c>
    </row>
    <row r="8" spans="1:12">
      <c r="A8" s="150">
        <v>4</v>
      </c>
      <c r="B8" s="16"/>
      <c r="C8" s="16" t="s">
        <v>15</v>
      </c>
      <c r="D8" s="114" t="str" cm="1">
        <f t="array" ref="D8">LOOKUP(1,1/(E8=DSSP!$E$2:$E$623),DSSP!$A$2:$A$623)</f>
        <v>231</v>
      </c>
      <c r="E8" s="115" t="s">
        <v>299</v>
      </c>
      <c r="F8" s="115" t="str">
        <f>IFERROR(VLOOKUP(E8,DSSP!$E$2:$F$761,2,0),"")</f>
        <v>Water Celery 200 gr</v>
      </c>
      <c r="G8" s="116" t="str">
        <f t="shared" ref="G8:G71" si="4">RIGHT(E8,6)</f>
        <v>200 gr</v>
      </c>
      <c r="H8" s="117">
        <v>1</v>
      </c>
      <c r="I8" s="118">
        <f t="shared" si="1"/>
        <v>5</v>
      </c>
      <c r="J8" s="115"/>
      <c r="K8" s="85">
        <f t="shared" si="2"/>
        <v>1</v>
      </c>
      <c r="L8" s="1">
        <f t="shared" si="3"/>
        <v>5</v>
      </c>
    </row>
    <row r="9" spans="1:12">
      <c r="A9" s="150">
        <v>5</v>
      </c>
      <c r="B9" s="16"/>
      <c r="C9" s="16" t="s">
        <v>15</v>
      </c>
      <c r="D9" s="114" t="str" cm="1">
        <f t="array" ref="D9">LOOKUP(1,1/(E9=DSSP!$E$2:$E$623),DSSP!$A$2:$A$623)</f>
        <v>172</v>
      </c>
      <c r="E9" s="115" t="s">
        <v>227</v>
      </c>
      <c r="F9" s="115" t="str">
        <f>IFERROR(VLOOKUP(E9,DSSP!$E$2:$F$761,2,0),"")</f>
        <v>Holy Basil Leaf 100 gr</v>
      </c>
      <c r="G9" s="116" t="str">
        <f t="shared" si="4"/>
        <v>100 gr</v>
      </c>
      <c r="H9" s="117">
        <v>8</v>
      </c>
      <c r="I9" s="118">
        <f t="shared" si="1"/>
        <v>80</v>
      </c>
      <c r="J9" s="115"/>
      <c r="K9" s="85">
        <f t="shared" si="2"/>
        <v>8</v>
      </c>
      <c r="L9" s="1">
        <f t="shared" si="3"/>
        <v>80</v>
      </c>
    </row>
    <row r="10" spans="1:12">
      <c r="A10" s="150">
        <v>6</v>
      </c>
      <c r="B10" s="16"/>
      <c r="C10" s="16" t="s">
        <v>15</v>
      </c>
      <c r="D10" s="114" t="str" cm="1">
        <f t="array" ref="D10">LOOKUP(1,1/(E10=DSSP!$E$2:$E$623),DSSP!$A$2:$A$623)</f>
        <v>131</v>
      </c>
      <c r="E10" s="115" t="s">
        <v>107</v>
      </c>
      <c r="F10" s="115" t="str">
        <f>IFERROR(VLOOKUP(E10,DSSP!$E$2:$F$761,2,0),"")</f>
        <v>Culantro 100 gr</v>
      </c>
      <c r="G10" s="116" t="str">
        <f t="shared" si="4"/>
        <v>100 gr</v>
      </c>
      <c r="H10" s="117">
        <v>7</v>
      </c>
      <c r="I10" s="118">
        <f t="shared" si="1"/>
        <v>70</v>
      </c>
      <c r="J10" s="115"/>
      <c r="K10" s="85">
        <f t="shared" si="2"/>
        <v>7</v>
      </c>
      <c r="L10" s="1">
        <f t="shared" si="3"/>
        <v>70</v>
      </c>
    </row>
    <row r="11" spans="1:12">
      <c r="A11" s="150">
        <v>7</v>
      </c>
      <c r="B11" s="16"/>
      <c r="C11" s="16" t="s">
        <v>15</v>
      </c>
      <c r="D11" s="114" t="str" cm="1">
        <f t="array" ref="D11">LOOKUP(1,1/(E11=DSSP!$E$2:$E$623),DSSP!$A$2:$A$623)</f>
        <v>101</v>
      </c>
      <c r="E11" s="115" t="s">
        <v>48</v>
      </c>
      <c r="F11" s="115" t="str">
        <f>IFERROR(VLOOKUP(E11,DSSP!$E$2:$F$761,2,0),"")</f>
        <v>Green Eggplant 1 kg</v>
      </c>
      <c r="G11" s="116" t="str">
        <f t="shared" si="4"/>
        <v>i 1 kg</v>
      </c>
      <c r="H11" s="117">
        <v>7</v>
      </c>
      <c r="I11" s="118">
        <f t="shared" si="1"/>
        <v>7</v>
      </c>
      <c r="J11" s="115"/>
      <c r="K11" s="85" t="str">
        <f>IFERROR((I11*LEFT(G11,3))/1000,"")</f>
        <v/>
      </c>
      <c r="L11" s="1">
        <f t="shared" si="3"/>
        <v>7</v>
      </c>
    </row>
    <row r="12" spans="1:12">
      <c r="A12" s="150">
        <v>8</v>
      </c>
      <c r="B12" s="16"/>
      <c r="C12" s="16" t="s">
        <v>15</v>
      </c>
      <c r="D12" s="114" cm="1">
        <f t="array" ref="D12">LOOKUP(1,1/(E12=DSSP!$E$2:$E$623),DSSP!$A$2:$A$623)</f>
        <v>101</v>
      </c>
      <c r="E12" s="115" t="s">
        <v>37</v>
      </c>
      <c r="F12" s="115" t="str">
        <f>IFERROR(VLOOKUP(E12,DSSP!$E$2:$F$761,2,0),"")</f>
        <v>Green Eggplant 200 gr</v>
      </c>
      <c r="G12" s="116" t="str">
        <f t="shared" si="4"/>
        <v>200 gr</v>
      </c>
      <c r="H12" s="117">
        <v>13</v>
      </c>
      <c r="I12" s="118">
        <f t="shared" si="1"/>
        <v>65</v>
      </c>
      <c r="J12" s="115"/>
      <c r="K12" s="85">
        <f t="shared" ref="K12:K75" si="5">IFERROR((I12*LEFT(G12,3))/1000,"")</f>
        <v>13</v>
      </c>
      <c r="L12" s="1">
        <f t="shared" si="3"/>
        <v>65</v>
      </c>
    </row>
    <row r="13" spans="1:12">
      <c r="A13" s="150">
        <v>9</v>
      </c>
      <c r="B13" s="16"/>
      <c r="C13" s="16" t="s">
        <v>15</v>
      </c>
      <c r="D13" s="114" t="str" cm="1">
        <f t="array" ref="D13">LOOKUP(1,1/(E13=DSSP!$E$2:$E$623),DSSP!$A$2:$A$623)</f>
        <v>978</v>
      </c>
      <c r="E13" s="115" t="s">
        <v>3721</v>
      </c>
      <c r="F13" s="115" t="str">
        <f>IFERROR(VLOOKUP(E13,DSSP!$E$2:$F$761,2,0),"")</f>
        <v>Small Purple Batata 500 gr</v>
      </c>
      <c r="G13" s="116" t="str">
        <f t="shared" si="4"/>
        <v>500 gr</v>
      </c>
      <c r="H13" s="117">
        <v>2</v>
      </c>
      <c r="I13" s="118">
        <f t="shared" si="1"/>
        <v>4</v>
      </c>
      <c r="J13" s="115"/>
      <c r="K13" s="85">
        <f t="shared" si="5"/>
        <v>2</v>
      </c>
      <c r="L13" s="1">
        <f t="shared" si="3"/>
        <v>4</v>
      </c>
    </row>
    <row r="14" spans="1:12">
      <c r="A14" s="150">
        <v>10</v>
      </c>
      <c r="B14" s="16"/>
      <c r="C14" s="16" t="s">
        <v>15</v>
      </c>
      <c r="D14" s="114" t="str" cm="1">
        <f t="array" ref="D14">LOOKUP(1,1/(E14=DSSP!$E$2:$E$623),DSSP!$A$2:$A$623)</f>
        <v>271</v>
      </c>
      <c r="E14" s="115" t="s">
        <v>400</v>
      </c>
      <c r="F14" s="115" t="str">
        <f>IFERROR(VLOOKUP(E14,DSSP!$E$2:$F$761,2,0),"")</f>
        <v>Round Luffa weight</v>
      </c>
      <c r="G14" s="116" t="str">
        <f t="shared" si="4"/>
        <v>weight</v>
      </c>
      <c r="H14" s="117">
        <v>3</v>
      </c>
      <c r="I14" s="118" t="str">
        <f t="shared" si="1"/>
        <v/>
      </c>
      <c r="J14" s="115"/>
      <c r="K14" s="85" t="str">
        <f t="shared" si="5"/>
        <v/>
      </c>
      <c r="L14" s="1" t="str">
        <f t="shared" si="3"/>
        <v/>
      </c>
    </row>
    <row r="15" spans="1:12">
      <c r="A15" s="150">
        <v>11</v>
      </c>
      <c r="B15" s="16"/>
      <c r="C15" s="16" t="s">
        <v>15</v>
      </c>
      <c r="D15" s="114" t="str" cm="1">
        <f t="array" ref="D15">LOOKUP(1,1/(E15=DSSP!$E$2:$E$623),DSSP!$A$2:$A$623)</f>
        <v>119</v>
      </c>
      <c r="E15" s="115" t="s">
        <v>82</v>
      </c>
      <c r="F15" s="115" t="str">
        <f>IFERROR(VLOOKUP(E15,DSSP!$E$2:$F$761,2,0),"")</f>
        <v>Dried chili 100 gr</v>
      </c>
      <c r="G15" s="116" t="str">
        <f t="shared" si="4"/>
        <v>100 gr</v>
      </c>
      <c r="H15" s="117">
        <v>10</v>
      </c>
      <c r="I15" s="118">
        <f t="shared" si="1"/>
        <v>100</v>
      </c>
      <c r="J15" s="115"/>
      <c r="K15" s="85">
        <f t="shared" si="5"/>
        <v>10</v>
      </c>
      <c r="L15" s="1">
        <f t="shared" si="3"/>
        <v>100</v>
      </c>
    </row>
    <row r="16" spans="1:12">
      <c r="A16" s="150">
        <v>12</v>
      </c>
      <c r="B16" s="16"/>
      <c r="C16" s="16" t="s">
        <v>15</v>
      </c>
      <c r="D16" s="114" t="str" cm="1">
        <f t="array" ref="D16">LOOKUP(1,1/(E16=DSSP!$E$2:$E$623),DSSP!$A$2:$A$623)</f>
        <v>711</v>
      </c>
      <c r="E16" s="115" t="s">
        <v>1540</v>
      </c>
      <c r="F16" s="115" t="str">
        <f>IFERROR(VLOOKUP(E16,DSSP!$E$2:$F$761,2,0),"")</f>
        <v>Yam bean weight</v>
      </c>
      <c r="G16" s="116" t="str">
        <f t="shared" si="4"/>
        <v>weight</v>
      </c>
      <c r="H16" s="117">
        <v>3</v>
      </c>
      <c r="I16" s="118" t="str">
        <f t="shared" si="1"/>
        <v/>
      </c>
      <c r="J16" s="115"/>
      <c r="K16" s="85" t="str">
        <f t="shared" si="5"/>
        <v/>
      </c>
      <c r="L16" s="1" t="str">
        <f t="shared" si="3"/>
        <v/>
      </c>
    </row>
    <row r="17" spans="1:12" ht="33">
      <c r="A17" s="150">
        <v>13</v>
      </c>
      <c r="B17" s="16"/>
      <c r="C17" s="16" t="s">
        <v>15</v>
      </c>
      <c r="D17" s="114" t="str" cm="1">
        <f t="array" ref="D17">LOOKUP(1,1/(E17=DSSP!$E$2:$E$623),DSSP!$A$2:$A$623)</f>
        <v>964</v>
      </c>
      <c r="E17" s="115" t="s">
        <v>3609</v>
      </c>
      <c r="F17" s="115" t="str">
        <f>IFERROR(VLOOKUP(E17,DSSP!$E$2:$F$761,2,0),"")</f>
        <v>Vegetarian crispy fried rice 200 gr</v>
      </c>
      <c r="G17" s="116" t="str">
        <f t="shared" si="4"/>
        <v>200 gr</v>
      </c>
      <c r="H17" s="117">
        <v>4</v>
      </c>
      <c r="I17" s="118">
        <f t="shared" si="1"/>
        <v>20</v>
      </c>
      <c r="J17" s="115"/>
      <c r="K17" s="85">
        <f t="shared" si="5"/>
        <v>4</v>
      </c>
      <c r="L17" s="1">
        <f t="shared" si="3"/>
        <v>20</v>
      </c>
    </row>
    <row r="18" spans="1:12">
      <c r="A18" s="150">
        <v>14</v>
      </c>
      <c r="B18" s="16"/>
      <c r="C18" s="16" t="s">
        <v>5</v>
      </c>
      <c r="D18" s="114" t="str" cm="1">
        <f t="array" ref="D18">LOOKUP(1,1/(E18=DSSP!$E$2:$E$623),DSSP!$A$2:$A$623)</f>
        <v>321</v>
      </c>
      <c r="E18" s="115" t="s">
        <v>468</v>
      </c>
      <c r="F18" s="115" t="str">
        <f>IFERROR(VLOOKUP(E18,DSSP!$E$2:$F$761,2,0),"")</f>
        <v>Galadium 200 gr</v>
      </c>
      <c r="G18" s="116" t="str">
        <f t="shared" si="4"/>
        <v>200 gr</v>
      </c>
      <c r="H18" s="117">
        <v>0.6</v>
      </c>
      <c r="I18" s="118">
        <f t="shared" si="1"/>
        <v>3</v>
      </c>
      <c r="J18" s="115"/>
      <c r="K18" s="85">
        <f t="shared" si="5"/>
        <v>0.6</v>
      </c>
      <c r="L18" s="1">
        <f t="shared" si="3"/>
        <v>3</v>
      </c>
    </row>
    <row r="19" spans="1:12">
      <c r="A19" s="150">
        <v>15</v>
      </c>
      <c r="B19" s="16"/>
      <c r="C19" s="16" t="s">
        <v>5</v>
      </c>
      <c r="D19" s="114" t="str" cm="1">
        <f t="array" ref="D19">LOOKUP(1,1/(E19=DSSP!$E$2:$E$623),DSSP!$A$2:$A$623)</f>
        <v>142</v>
      </c>
      <c r="E19" s="115" t="s">
        <v>158</v>
      </c>
      <c r="F19" s="115" t="str">
        <f>IFERROR(VLOOKUP(E19,DSSP!$E$2:$F$761,2,0),"")</f>
        <v>Bok Choi 250 gr</v>
      </c>
      <c r="G19" s="116" t="str">
        <f t="shared" si="4"/>
        <v>250 gr</v>
      </c>
      <c r="H19" s="117">
        <v>1</v>
      </c>
      <c r="I19" s="118">
        <f t="shared" si="1"/>
        <v>4</v>
      </c>
      <c r="J19" s="115"/>
      <c r="K19" s="85">
        <f t="shared" si="5"/>
        <v>1</v>
      </c>
      <c r="L19" s="1">
        <f t="shared" si="3"/>
        <v>4</v>
      </c>
    </row>
    <row r="20" spans="1:12">
      <c r="A20" s="150">
        <v>16</v>
      </c>
      <c r="B20" s="16"/>
      <c r="C20" s="16" t="s">
        <v>5</v>
      </c>
      <c r="D20" s="114" t="str" cm="1">
        <f t="array" ref="D20">LOOKUP(1,1/(E20=DSSP!$E$2:$E$623),DSSP!$A$2:$A$623)</f>
        <v>201</v>
      </c>
      <c r="E20" s="115" t="s">
        <v>267</v>
      </c>
      <c r="F20" s="115" t="str">
        <f>IFERROR(VLOOKUP(E20,DSSP!$E$2:$F$761,2,0),"")</f>
        <v>Guichai Leaf 200 gr</v>
      </c>
      <c r="G20" s="116" t="str">
        <f t="shared" si="4"/>
        <v>200 gr</v>
      </c>
      <c r="H20" s="117">
        <v>1</v>
      </c>
      <c r="I20" s="118">
        <f t="shared" si="1"/>
        <v>5</v>
      </c>
      <c r="J20" s="115"/>
      <c r="K20" s="85">
        <f t="shared" si="5"/>
        <v>1</v>
      </c>
      <c r="L20" s="1">
        <f t="shared" si="3"/>
        <v>5</v>
      </c>
    </row>
    <row r="21" spans="1:12">
      <c r="A21" s="150">
        <v>17</v>
      </c>
      <c r="B21" s="16"/>
      <c r="C21" s="16" t="s">
        <v>5</v>
      </c>
      <c r="D21" s="114" t="str" cm="1">
        <f t="array" ref="D21">LOOKUP(1,1/(E21=DSSP!$E$2:$E$623),DSSP!$A$2:$A$623)</f>
        <v>131</v>
      </c>
      <c r="E21" s="115" t="s">
        <v>107</v>
      </c>
      <c r="F21" s="115" t="str">
        <f>IFERROR(VLOOKUP(E21,DSSP!$E$2:$F$761,2,0),"")</f>
        <v>Culantro 100 gr</v>
      </c>
      <c r="G21" s="116" t="str">
        <f t="shared" si="4"/>
        <v>100 gr</v>
      </c>
      <c r="H21" s="117">
        <v>2</v>
      </c>
      <c r="I21" s="118">
        <f t="shared" si="1"/>
        <v>20</v>
      </c>
      <c r="J21" s="115"/>
      <c r="K21" s="85">
        <f t="shared" si="5"/>
        <v>2</v>
      </c>
      <c r="L21" s="1">
        <f t="shared" si="3"/>
        <v>20</v>
      </c>
    </row>
    <row r="22" spans="1:12">
      <c r="A22" s="150">
        <v>18</v>
      </c>
      <c r="B22" s="16"/>
      <c r="C22" s="16" t="s">
        <v>5</v>
      </c>
      <c r="D22" s="114" t="str" cm="1">
        <f t="array" ref="D22">LOOKUP(1,1/(E22=DSSP!$E$2:$E$623),DSSP!$A$2:$A$623)</f>
        <v>325</v>
      </c>
      <c r="E22" s="115" t="s">
        <v>509</v>
      </c>
      <c r="F22" s="115" t="str">
        <f>IFERROR(VLOOKUP(E22,DSSP!$E$2:$F$761,2,0),"")</f>
        <v>Lemon Grass 100 gr</v>
      </c>
      <c r="G22" s="116" t="str">
        <f t="shared" si="4"/>
        <v>100 gr</v>
      </c>
      <c r="H22" s="117">
        <v>5</v>
      </c>
      <c r="I22" s="118">
        <f t="shared" si="1"/>
        <v>50</v>
      </c>
      <c r="K22" s="85">
        <f t="shared" si="5"/>
        <v>5</v>
      </c>
      <c r="L22" s="1">
        <f t="shared" si="3"/>
        <v>50</v>
      </c>
    </row>
    <row r="23" spans="1:12">
      <c r="A23" s="150">
        <v>19</v>
      </c>
      <c r="B23" s="16"/>
      <c r="C23" s="16" t="s">
        <v>5</v>
      </c>
      <c r="D23" s="114" t="str" cm="1">
        <f t="array" ref="D23">LOOKUP(1,1/(E23=DSSP!$E$2:$E$623),DSSP!$A$2:$A$623)</f>
        <v>144</v>
      </c>
      <c r="E23" s="115" t="s">
        <v>179</v>
      </c>
      <c r="F23" s="115" t="str">
        <f>IFERROR(VLOOKUP(E23,DSSP!$E$2:$F$761,2,0),"")</f>
        <v>Chinese Kale 250 gr</v>
      </c>
      <c r="G23" s="116" t="str">
        <f t="shared" si="4"/>
        <v>250 gr</v>
      </c>
      <c r="H23" s="117">
        <v>1</v>
      </c>
      <c r="I23" s="118">
        <f t="shared" si="1"/>
        <v>4</v>
      </c>
      <c r="K23" s="85">
        <f t="shared" si="5"/>
        <v>1</v>
      </c>
      <c r="L23" s="1">
        <f t="shared" si="3"/>
        <v>4</v>
      </c>
    </row>
    <row r="24" spans="1:12">
      <c r="A24" s="150">
        <v>20</v>
      </c>
      <c r="B24" s="16"/>
      <c r="C24" s="16" t="s">
        <v>5</v>
      </c>
      <c r="D24" s="114" t="str" cm="1">
        <f t="array" ref="D24">LOOKUP(1,1/(E24=DSSP!$E$2:$E$623),DSSP!$A$2:$A$623)</f>
        <v>261</v>
      </c>
      <c r="E24" s="115" t="s">
        <v>370</v>
      </c>
      <c r="F24" s="115" t="str">
        <f>IFERROR(VLOOKUP(E24,DSSP!$E$2:$F$761,2,0),"")</f>
        <v>Yardlong Bean 300 gr</v>
      </c>
      <c r="G24" s="116" t="str">
        <f t="shared" si="4"/>
        <v>300 gr</v>
      </c>
      <c r="H24" s="117">
        <v>4.2</v>
      </c>
      <c r="I24" s="118">
        <f t="shared" si="1"/>
        <v>14</v>
      </c>
      <c r="K24" s="85">
        <f t="shared" si="5"/>
        <v>4.2</v>
      </c>
      <c r="L24" s="1">
        <f t="shared" si="3"/>
        <v>14</v>
      </c>
    </row>
    <row r="25" spans="1:12">
      <c r="A25" s="150">
        <v>21</v>
      </c>
      <c r="B25" s="16"/>
      <c r="C25" s="16" t="s">
        <v>5</v>
      </c>
      <c r="D25" s="114" cm="1">
        <f t="array" ref="D25">LOOKUP(1,1/(E25=DSSP!$E$2:$E$623),DSSP!$A$2:$A$623)</f>
        <v>101</v>
      </c>
      <c r="E25" s="115" t="s">
        <v>37</v>
      </c>
      <c r="F25" s="115" t="str">
        <f>IFERROR(VLOOKUP(E25,DSSP!$E$2:$F$761,2,0),"")</f>
        <v>Green Eggplant 200 gr</v>
      </c>
      <c r="G25" s="116" t="str">
        <f t="shared" si="4"/>
        <v>200 gr</v>
      </c>
      <c r="H25" s="117">
        <v>2</v>
      </c>
      <c r="I25" s="118">
        <f t="shared" si="1"/>
        <v>10</v>
      </c>
      <c r="K25" s="85">
        <f t="shared" si="5"/>
        <v>2</v>
      </c>
      <c r="L25" s="1">
        <f t="shared" si="3"/>
        <v>10</v>
      </c>
    </row>
    <row r="26" spans="1:12">
      <c r="A26" s="150">
        <v>22</v>
      </c>
      <c r="B26" s="16"/>
      <c r="C26" s="16" t="s">
        <v>5</v>
      </c>
      <c r="D26" s="114" t="str" cm="1">
        <f t="array" ref="D26">LOOKUP(1,1/(E26=DSSP!$E$2:$E$623),DSSP!$A$2:$A$623)</f>
        <v>930</v>
      </c>
      <c r="E26" s="115" t="s">
        <v>3345</v>
      </c>
      <c r="F26" s="115" t="str">
        <f>IFERROR(VLOOKUP(E26,DSSP!$E$2:$F$761,2,0),"")</f>
        <v>Siamese Banana weight</v>
      </c>
      <c r="G26" s="116" t="str">
        <f t="shared" si="4"/>
        <v>weight</v>
      </c>
      <c r="H26" s="117">
        <v>4</v>
      </c>
      <c r="I26" s="118" t="str">
        <f t="shared" si="1"/>
        <v/>
      </c>
      <c r="K26" s="85" t="str">
        <f t="shared" si="5"/>
        <v/>
      </c>
      <c r="L26" s="1" t="str">
        <f t="shared" si="3"/>
        <v/>
      </c>
    </row>
    <row r="27" spans="1:12">
      <c r="A27" s="150">
        <v>23</v>
      </c>
      <c r="B27" s="16"/>
      <c r="C27" s="16" t="s">
        <v>4</v>
      </c>
      <c r="D27" s="114" t="str" cm="1">
        <f t="array" ref="D27">LOOKUP(1,1/(E27=DSSP!$E$2:$E$623),DSSP!$A$2:$A$623)</f>
        <v>291</v>
      </c>
      <c r="E27" s="115" t="s">
        <v>426</v>
      </c>
      <c r="F27" s="115" t="str">
        <f>IFERROR(VLOOKUP(E27,DSSP!$E$2:$F$761,2,0),"")</f>
        <v>Winter Melon weight</v>
      </c>
      <c r="G27" s="116" t="str">
        <f t="shared" si="4"/>
        <v>weight</v>
      </c>
      <c r="H27" s="117">
        <v>1</v>
      </c>
      <c r="I27" s="118" t="str">
        <f t="shared" si="1"/>
        <v/>
      </c>
      <c r="K27" s="85" t="str">
        <f t="shared" si="5"/>
        <v/>
      </c>
      <c r="L27" s="1" t="str">
        <f t="shared" si="3"/>
        <v/>
      </c>
    </row>
    <row r="28" spans="1:12">
      <c r="A28" s="150">
        <v>24</v>
      </c>
      <c r="B28" s="16"/>
      <c r="C28" s="16" t="s">
        <v>4</v>
      </c>
      <c r="D28" s="114" t="str" cm="1">
        <f t="array" ref="D28">LOOKUP(1,1/(E28=DSSP!$E$2:$E$623),DSSP!$A$2:$A$623)</f>
        <v>141</v>
      </c>
      <c r="E28" s="115" t="s">
        <v>147</v>
      </c>
      <c r="F28" s="115" t="str">
        <f>IFERROR(VLOOKUP(E28,DSSP!$E$2:$F$761,2,0),"")</f>
        <v>Celery Cabbage 250 gr</v>
      </c>
      <c r="G28" s="116" t="str">
        <f t="shared" si="4"/>
        <v>250 gr</v>
      </c>
      <c r="H28" s="117">
        <v>1</v>
      </c>
      <c r="I28" s="118">
        <f t="shared" si="1"/>
        <v>4</v>
      </c>
      <c r="K28" s="85">
        <f t="shared" si="5"/>
        <v>1</v>
      </c>
      <c r="L28" s="1">
        <f t="shared" si="3"/>
        <v>4</v>
      </c>
    </row>
    <row r="29" spans="1:12">
      <c r="A29" s="150">
        <v>25</v>
      </c>
      <c r="B29" s="16"/>
      <c r="C29" s="16" t="s">
        <v>4</v>
      </c>
      <c r="D29" s="114" t="str" cm="1">
        <f t="array" ref="D29">LOOKUP(1,1/(E29=DSSP!$E$2:$E$623),DSSP!$A$2:$A$623)</f>
        <v>142</v>
      </c>
      <c r="E29" s="115" t="s">
        <v>158</v>
      </c>
      <c r="F29" s="115" t="str">
        <f>IFERROR(VLOOKUP(E29,DSSP!$E$2:$F$761,2,0),"")</f>
        <v>Bok Choi 250 gr</v>
      </c>
      <c r="G29" s="116" t="str">
        <f t="shared" si="4"/>
        <v>250 gr</v>
      </c>
      <c r="H29" s="117">
        <v>2</v>
      </c>
      <c r="I29" s="118">
        <f t="shared" si="1"/>
        <v>8</v>
      </c>
      <c r="K29" s="85">
        <f t="shared" si="5"/>
        <v>2</v>
      </c>
      <c r="L29" s="1">
        <f t="shared" si="3"/>
        <v>8</v>
      </c>
    </row>
    <row r="30" spans="1:12">
      <c r="A30" s="150">
        <v>26</v>
      </c>
      <c r="B30" s="16"/>
      <c r="C30" s="16" t="s">
        <v>4</v>
      </c>
      <c r="D30" s="114" t="str" cm="1">
        <f t="array" ref="D30">LOOKUP(1,1/(E30=DSSP!$E$2:$E$623),DSSP!$A$2:$A$623)</f>
        <v>711</v>
      </c>
      <c r="E30" s="115" t="s">
        <v>1540</v>
      </c>
      <c r="F30" s="115" t="str">
        <f>IFERROR(VLOOKUP(E30,DSSP!$E$2:$F$761,2,0),"")</f>
        <v>Yam bean weight</v>
      </c>
      <c r="G30" s="116" t="str">
        <f t="shared" si="4"/>
        <v>weight</v>
      </c>
      <c r="H30" s="117">
        <v>1.5</v>
      </c>
      <c r="I30" s="118" t="str">
        <f t="shared" si="1"/>
        <v/>
      </c>
      <c r="K30" s="85" t="str">
        <f t="shared" si="5"/>
        <v/>
      </c>
      <c r="L30" s="1" t="str">
        <f t="shared" si="3"/>
        <v/>
      </c>
    </row>
    <row r="31" spans="1:12">
      <c r="A31" s="150">
        <v>27</v>
      </c>
      <c r="B31" s="16"/>
      <c r="C31" s="16" t="s">
        <v>4</v>
      </c>
      <c r="D31" s="114" t="str" cm="1">
        <f t="array" ref="D31">LOOKUP(1,1/(E31=DSSP!$E$2:$E$623),DSSP!$A$2:$A$623)</f>
        <v>171</v>
      </c>
      <c r="E31" s="115" t="s">
        <v>218</v>
      </c>
      <c r="F31" s="115" t="str">
        <f>IFERROR(VLOOKUP(E31,DSSP!$E$2:$F$761,2,0),"")</f>
        <v>Basil Leaf 100 gr</v>
      </c>
      <c r="G31" s="116" t="str">
        <f t="shared" si="4"/>
        <v>100 gr</v>
      </c>
      <c r="H31" s="117">
        <v>2</v>
      </c>
      <c r="I31" s="118">
        <f t="shared" si="1"/>
        <v>20</v>
      </c>
      <c r="K31" s="85">
        <f t="shared" si="5"/>
        <v>2</v>
      </c>
      <c r="L31" s="1">
        <f t="shared" si="3"/>
        <v>20</v>
      </c>
    </row>
    <row r="32" spans="1:12">
      <c r="A32" s="150">
        <v>28</v>
      </c>
      <c r="B32" s="16"/>
      <c r="C32" s="16" t="s">
        <v>4</v>
      </c>
      <c r="D32" s="114" t="str" cm="1">
        <f t="array" ref="D32">LOOKUP(1,1/(E32=DSSP!$E$2:$E$623),DSSP!$A$2:$A$623)</f>
        <v>151</v>
      </c>
      <c r="E32" s="115" t="s">
        <v>199</v>
      </c>
      <c r="F32" s="115" t="str">
        <f>IFERROR(VLOOKUP(E32,DSSP!$E$2:$F$761,2,0),"")</f>
        <v>Ceylon Spinach 300 gr</v>
      </c>
      <c r="G32" s="116" t="str">
        <f t="shared" si="4"/>
        <v>300 gr</v>
      </c>
      <c r="H32" s="117">
        <v>0.6</v>
      </c>
      <c r="I32" s="118">
        <f t="shared" si="1"/>
        <v>2</v>
      </c>
      <c r="K32" s="85">
        <f t="shared" si="5"/>
        <v>0.6</v>
      </c>
      <c r="L32" s="1">
        <f t="shared" si="3"/>
        <v>2</v>
      </c>
    </row>
    <row r="33" spans="1:12">
      <c r="A33" s="150">
        <v>29</v>
      </c>
      <c r="B33" s="16"/>
      <c r="C33" s="16" t="s">
        <v>4</v>
      </c>
      <c r="D33" s="114" t="str" cm="1">
        <f t="array" ref="D33">LOOKUP(1,1/(E33=DSSP!$E$2:$E$623),DSSP!$A$2:$A$623)</f>
        <v>131</v>
      </c>
      <c r="E33" s="115" t="s">
        <v>107</v>
      </c>
      <c r="F33" s="115" t="str">
        <f>IFERROR(VLOOKUP(E33,DSSP!$E$2:$F$761,2,0),"")</f>
        <v>Culantro 100 gr</v>
      </c>
      <c r="G33" s="116" t="str">
        <f t="shared" si="4"/>
        <v>100 gr</v>
      </c>
      <c r="H33" s="117">
        <v>0.7</v>
      </c>
      <c r="I33" s="118">
        <f t="shared" si="1"/>
        <v>7</v>
      </c>
      <c r="K33" s="85">
        <f t="shared" si="5"/>
        <v>0.7</v>
      </c>
      <c r="L33" s="1">
        <f t="shared" si="3"/>
        <v>7</v>
      </c>
    </row>
    <row r="34" spans="1:12">
      <c r="A34" s="150">
        <v>30</v>
      </c>
      <c r="B34" s="16"/>
      <c r="C34" s="16" t="s">
        <v>4</v>
      </c>
      <c r="D34" s="114" t="str" cm="1">
        <f t="array" ref="D34">LOOKUP(1,1/(E34=DSSP!$E$2:$E$623),DSSP!$A$2:$A$623)</f>
        <v>325</v>
      </c>
      <c r="E34" s="115" t="s">
        <v>509</v>
      </c>
      <c r="F34" s="115" t="str">
        <f>IFERROR(VLOOKUP(E34,DSSP!$E$2:$F$761,2,0),"")</f>
        <v>Lemon Grass 100 gr</v>
      </c>
      <c r="G34" s="116" t="str">
        <f t="shared" si="4"/>
        <v>100 gr</v>
      </c>
      <c r="H34" s="117">
        <v>2</v>
      </c>
      <c r="I34" s="118">
        <f t="shared" si="1"/>
        <v>20</v>
      </c>
      <c r="K34" s="85">
        <f t="shared" si="5"/>
        <v>2</v>
      </c>
      <c r="L34" s="1">
        <f t="shared" si="3"/>
        <v>20</v>
      </c>
    </row>
    <row r="35" spans="1:12">
      <c r="A35" s="150">
        <v>31</v>
      </c>
      <c r="B35" s="16"/>
      <c r="C35" s="16" t="s">
        <v>4</v>
      </c>
      <c r="D35" s="114" t="str" cm="1">
        <f t="array" ref="D35">LOOKUP(1,1/(E35=DSSP!$E$2:$E$623),DSSP!$A$2:$A$623)</f>
        <v>930</v>
      </c>
      <c r="E35" s="115" t="s">
        <v>3345</v>
      </c>
      <c r="F35" s="115" t="str">
        <f>IFERROR(VLOOKUP(E35,DSSP!$E$2:$F$761,2,0),"")</f>
        <v>Siamese Banana weight</v>
      </c>
      <c r="G35" s="116" t="str">
        <f t="shared" si="4"/>
        <v>weight</v>
      </c>
      <c r="H35" s="117">
        <v>6</v>
      </c>
      <c r="I35" s="118" t="str">
        <f t="shared" si="1"/>
        <v/>
      </c>
      <c r="K35" s="85" t="str">
        <f t="shared" si="5"/>
        <v/>
      </c>
      <c r="L35" s="1" t="str">
        <f t="shared" si="3"/>
        <v/>
      </c>
    </row>
    <row r="36" spans="1:12">
      <c r="A36" s="150">
        <v>32</v>
      </c>
      <c r="B36" s="16"/>
      <c r="C36" s="16" t="s">
        <v>4</v>
      </c>
      <c r="D36" s="114" t="str" cm="1">
        <f t="array" ref="D36">LOOKUP(1,1/(E36=DSSP!$E$2:$E$623),DSSP!$A$2:$A$623)</f>
        <v>921</v>
      </c>
      <c r="E36" s="115" t="s">
        <v>3266</v>
      </c>
      <c r="F36" s="115" t="str">
        <f>IFERROR(VLOOKUP(E36,DSSP!$E$2:$F$761,2,0),"")</f>
        <v>Jackfruit weight</v>
      </c>
      <c r="G36" s="116" t="str">
        <f t="shared" si="4"/>
        <v>weight</v>
      </c>
      <c r="H36" s="117">
        <v>3</v>
      </c>
      <c r="I36" s="118" t="str">
        <f t="shared" si="1"/>
        <v/>
      </c>
      <c r="K36" s="85" t="str">
        <f t="shared" si="5"/>
        <v/>
      </c>
      <c r="L36" s="1" t="str">
        <f t="shared" si="3"/>
        <v/>
      </c>
    </row>
    <row r="37" spans="1:12">
      <c r="A37" s="150">
        <v>33</v>
      </c>
      <c r="B37" s="16"/>
      <c r="C37" s="16" t="s">
        <v>4</v>
      </c>
      <c r="D37" s="114" t="str" cm="1">
        <f t="array" ref="D37">LOOKUP(1,1/(E37=DSSP!$E$2:$E$623),DSSP!$A$2:$A$623)</f>
        <v>111</v>
      </c>
      <c r="E37" s="115" t="s">
        <v>64</v>
      </c>
      <c r="F37" s="115" t="str">
        <f>IFERROR(VLOOKUP(E37,DSSP!$E$2:$F$761,2,0),"")</f>
        <v>Venus Chili 100 gr</v>
      </c>
      <c r="G37" s="116" t="str">
        <f t="shared" si="4"/>
        <v>100 gr</v>
      </c>
      <c r="H37" s="117">
        <v>2</v>
      </c>
      <c r="I37" s="118">
        <f t="shared" si="1"/>
        <v>20</v>
      </c>
      <c r="K37" s="85">
        <f t="shared" si="5"/>
        <v>2</v>
      </c>
      <c r="L37" s="1">
        <f t="shared" si="3"/>
        <v>20</v>
      </c>
    </row>
    <row r="38" spans="1:12">
      <c r="A38" s="150">
        <v>34</v>
      </c>
      <c r="B38" s="16"/>
      <c r="C38" s="16" t="s">
        <v>12</v>
      </c>
      <c r="D38" s="114" t="str" cm="1">
        <f t="array" ref="D38">LOOKUP(1,1/(E38=DSSP!$E$2:$E$623),DSSP!$A$2:$A$623)</f>
        <v>321</v>
      </c>
      <c r="E38" s="115" t="s">
        <v>468</v>
      </c>
      <c r="F38" s="115" t="str">
        <f>IFERROR(VLOOKUP(E38,DSSP!$E$2:$F$761,2,0),"")</f>
        <v>Galadium 200 gr</v>
      </c>
      <c r="G38" s="116" t="str">
        <f t="shared" si="4"/>
        <v>200 gr</v>
      </c>
      <c r="H38" s="117">
        <v>1</v>
      </c>
      <c r="I38" s="118">
        <f t="shared" si="1"/>
        <v>5</v>
      </c>
      <c r="K38" s="85">
        <f t="shared" si="5"/>
        <v>1</v>
      </c>
      <c r="L38" s="1">
        <f t="shared" si="3"/>
        <v>5</v>
      </c>
    </row>
    <row r="39" spans="1:12">
      <c r="A39" s="150">
        <v>35</v>
      </c>
      <c r="B39" s="16"/>
      <c r="C39" s="16" t="s">
        <v>12</v>
      </c>
      <c r="D39" s="114" t="str" cm="1">
        <f t="array" ref="D39">LOOKUP(1,1/(E39=DSSP!$E$2:$E$623),DSSP!$A$2:$A$623)</f>
        <v>341</v>
      </c>
      <c r="E39" s="115" t="s">
        <v>583</v>
      </c>
      <c r="F39" s="115" t="str">
        <f>IFERROR(VLOOKUP(E39,DSSP!$E$2:$F$761,2,0),"")</f>
        <v>Banana Flower weight</v>
      </c>
      <c r="G39" s="116" t="str">
        <f t="shared" si="4"/>
        <v>weight</v>
      </c>
      <c r="H39" s="117">
        <v>2.4</v>
      </c>
      <c r="I39" s="118" t="str">
        <f t="shared" si="1"/>
        <v/>
      </c>
      <c r="K39" s="85" t="str">
        <f t="shared" si="5"/>
        <v/>
      </c>
      <c r="L39" s="1" t="str">
        <f t="shared" si="3"/>
        <v/>
      </c>
    </row>
    <row r="40" spans="1:12">
      <c r="A40" s="150">
        <v>36</v>
      </c>
      <c r="B40" s="16"/>
      <c r="C40" s="16" t="s">
        <v>12</v>
      </c>
      <c r="D40" s="114" t="str" cm="1">
        <f t="array" ref="D40">LOOKUP(1,1/(E40=DSSP!$E$2:$E$623),DSSP!$A$2:$A$623)</f>
        <v>311</v>
      </c>
      <c r="E40" s="115" t="s">
        <v>444</v>
      </c>
      <c r="F40" s="115" t="str">
        <f>IFERROR(VLOOKUP(E40,DSSP!$E$2:$F$761,2,0),"")</f>
        <v>Baby Corn 100 gr</v>
      </c>
      <c r="G40" s="116" t="str">
        <f t="shared" si="4"/>
        <v>100 gr</v>
      </c>
      <c r="H40" s="117">
        <v>7</v>
      </c>
      <c r="I40" s="118">
        <f t="shared" si="1"/>
        <v>70</v>
      </c>
      <c r="K40" s="85">
        <f t="shared" si="5"/>
        <v>7</v>
      </c>
      <c r="L40" s="1">
        <f t="shared" si="3"/>
        <v>70</v>
      </c>
    </row>
    <row r="41" spans="1:12">
      <c r="A41" s="150">
        <v>37</v>
      </c>
      <c r="B41" s="16"/>
      <c r="C41" s="16" t="s">
        <v>12</v>
      </c>
      <c r="D41" s="114" t="str" cm="1">
        <f t="array" ref="D41">LOOKUP(1,1/(E41=DSSP!$E$2:$E$623),DSSP!$A$2:$A$623)</f>
        <v>141</v>
      </c>
      <c r="E41" s="115" t="s">
        <v>147</v>
      </c>
      <c r="F41" s="115" t="str">
        <f>IFERROR(VLOOKUP(E41,DSSP!$E$2:$F$761,2,0),"")</f>
        <v>Celery Cabbage 250 gr</v>
      </c>
      <c r="G41" s="116" t="str">
        <f t="shared" si="4"/>
        <v>250 gr</v>
      </c>
      <c r="H41" s="117">
        <v>4</v>
      </c>
      <c r="I41" s="118">
        <f t="shared" si="1"/>
        <v>16</v>
      </c>
      <c r="K41" s="85">
        <f t="shared" si="5"/>
        <v>4</v>
      </c>
      <c r="L41" s="1">
        <f t="shared" si="3"/>
        <v>16</v>
      </c>
    </row>
    <row r="42" spans="1:12">
      <c r="A42" s="150">
        <v>38</v>
      </c>
      <c r="B42" s="16"/>
      <c r="C42" s="16" t="s">
        <v>12</v>
      </c>
      <c r="D42" s="114" t="str" cm="1">
        <f t="array" ref="D42">LOOKUP(1,1/(E42=DSSP!$E$2:$E$623),DSSP!$A$2:$A$623)</f>
        <v>144</v>
      </c>
      <c r="E42" s="115" t="s">
        <v>179</v>
      </c>
      <c r="F42" s="115" t="str">
        <f>IFERROR(VLOOKUP(E42,DSSP!$E$2:$F$761,2,0),"")</f>
        <v>Chinese Kale 250 gr</v>
      </c>
      <c r="G42" s="116" t="str">
        <f t="shared" si="4"/>
        <v>250 gr</v>
      </c>
      <c r="H42" s="117">
        <v>25</v>
      </c>
      <c r="I42" s="118">
        <f t="shared" si="1"/>
        <v>100</v>
      </c>
      <c r="K42" s="85">
        <f t="shared" si="5"/>
        <v>25</v>
      </c>
      <c r="L42" s="1">
        <f t="shared" si="3"/>
        <v>100</v>
      </c>
    </row>
    <row r="43" spans="1:12">
      <c r="A43" s="150">
        <v>39</v>
      </c>
      <c r="B43" s="16"/>
      <c r="C43" s="16" t="s">
        <v>12</v>
      </c>
      <c r="D43" s="114" t="str" cm="1">
        <f t="array" ref="D43">LOOKUP(1,1/(E43=DSSP!$E$2:$E$623),DSSP!$A$2:$A$623)</f>
        <v>142</v>
      </c>
      <c r="E43" s="170" t="s">
        <v>158</v>
      </c>
      <c r="F43" s="115" t="str">
        <f>IFERROR(VLOOKUP(E43,DSSP!$E$2:$F$761,2,0),"")</f>
        <v>Bok Choi 250 gr</v>
      </c>
      <c r="G43" s="116" t="str">
        <f t="shared" si="4"/>
        <v>250 gr</v>
      </c>
      <c r="H43" s="117">
        <v>15</v>
      </c>
      <c r="I43" s="118">
        <f t="shared" si="1"/>
        <v>60</v>
      </c>
      <c r="K43" s="85">
        <f t="shared" si="5"/>
        <v>15</v>
      </c>
      <c r="L43" s="1">
        <f t="shared" si="3"/>
        <v>60</v>
      </c>
    </row>
    <row r="44" spans="1:12">
      <c r="A44" s="150">
        <v>40</v>
      </c>
      <c r="B44" s="16"/>
      <c r="C44" s="16" t="s">
        <v>12</v>
      </c>
      <c r="D44" s="114" t="str" cm="1">
        <f t="array" ref="D44">LOOKUP(1,1/(E44=DSSP!$E$2:$E$623),DSSP!$A$2:$A$623)</f>
        <v>143</v>
      </c>
      <c r="E44" s="115" t="s">
        <v>168</v>
      </c>
      <c r="F44" s="115" t="str">
        <f>IFERROR(VLOOKUP(E44,DSSP!$E$2:$F$761,2,0),"")</f>
        <v>Chinese Mustard 300 gr</v>
      </c>
      <c r="G44" s="116" t="str">
        <f t="shared" si="4"/>
        <v>300 gr</v>
      </c>
      <c r="H44" s="117">
        <v>2.1</v>
      </c>
      <c r="I44" s="118">
        <f t="shared" si="1"/>
        <v>7</v>
      </c>
      <c r="K44" s="85">
        <f t="shared" si="5"/>
        <v>2.1</v>
      </c>
      <c r="L44" s="1">
        <f t="shared" si="3"/>
        <v>7</v>
      </c>
    </row>
    <row r="45" spans="1:12">
      <c r="A45" s="150">
        <v>41</v>
      </c>
      <c r="B45" s="16"/>
      <c r="C45" s="16" t="s">
        <v>12</v>
      </c>
      <c r="D45" s="114" t="str" cm="1">
        <f t="array" ref="D45">LOOKUP(1,1/(E45=DSSP!$E$2:$E$623),DSSP!$A$2:$A$623)</f>
        <v>232</v>
      </c>
      <c r="E45" s="115" t="s">
        <v>308</v>
      </c>
      <c r="F45" s="115" t="str">
        <f>IFERROR(VLOOKUP(E45,DSSP!$E$2:$F$761,2,0),"")</f>
        <v>Chinese Cellery 100 gr</v>
      </c>
      <c r="G45" s="116" t="str">
        <f t="shared" si="4"/>
        <v>100 gr</v>
      </c>
      <c r="H45" s="117">
        <v>3</v>
      </c>
      <c r="I45" s="118">
        <f t="shared" si="1"/>
        <v>30</v>
      </c>
      <c r="K45" s="85">
        <f t="shared" si="5"/>
        <v>3</v>
      </c>
      <c r="L45" s="1">
        <f t="shared" si="3"/>
        <v>30</v>
      </c>
    </row>
    <row r="46" spans="1:12">
      <c r="A46" s="150">
        <v>42</v>
      </c>
      <c r="B46" s="16"/>
      <c r="C46" s="16" t="s">
        <v>12</v>
      </c>
      <c r="D46" s="114" t="str" cm="1">
        <f t="array" ref="D46">LOOKUP(1,1/(E46=DSSP!$E$2:$E$623),DSSP!$A$2:$A$623)</f>
        <v>181</v>
      </c>
      <c r="E46" s="115" t="s">
        <v>244</v>
      </c>
      <c r="F46" s="115" t="str">
        <f>IFERROR(VLOOKUP(E46,DSSP!$E$2:$F$761,2,0),"")</f>
        <v>Welsh Onion 200 gr</v>
      </c>
      <c r="G46" s="116" t="str">
        <f t="shared" si="4"/>
        <v>200 gr</v>
      </c>
      <c r="H46" s="117">
        <v>20</v>
      </c>
      <c r="I46" s="118">
        <f t="shared" si="1"/>
        <v>100</v>
      </c>
      <c r="K46" s="85">
        <f t="shared" si="5"/>
        <v>20</v>
      </c>
      <c r="L46" s="1">
        <f t="shared" si="3"/>
        <v>100</v>
      </c>
    </row>
    <row r="47" spans="1:12">
      <c r="A47" s="150">
        <v>43</v>
      </c>
      <c r="B47" s="16"/>
      <c r="C47" s="16" t="s">
        <v>12</v>
      </c>
      <c r="D47" s="114" t="str" cm="1">
        <f t="array" ref="D47">LOOKUP(1,1/(E47=DSSP!$E$2:$E$623),DSSP!$A$2:$A$623)</f>
        <v>171</v>
      </c>
      <c r="E47" s="115" t="s">
        <v>218</v>
      </c>
      <c r="F47" s="115" t="str">
        <f>IFERROR(VLOOKUP(E47,DSSP!$E$2:$F$761,2,0),"")</f>
        <v>Basil Leaf 100 gr</v>
      </c>
      <c r="G47" s="116" t="str">
        <f t="shared" si="4"/>
        <v>100 gr</v>
      </c>
      <c r="H47" s="117">
        <v>28</v>
      </c>
      <c r="I47" s="118">
        <f t="shared" si="1"/>
        <v>280</v>
      </c>
      <c r="K47" s="85">
        <f t="shared" si="5"/>
        <v>28</v>
      </c>
      <c r="L47" s="1">
        <f t="shared" si="3"/>
        <v>280</v>
      </c>
    </row>
    <row r="48" spans="1:12">
      <c r="A48" s="150">
        <v>44</v>
      </c>
      <c r="B48" s="16"/>
      <c r="C48" s="16" t="s">
        <v>12</v>
      </c>
      <c r="D48" s="114" t="str" cm="1">
        <f t="array" ref="D48">LOOKUP(1,1/(E48=DSSP!$E$2:$E$623),DSSP!$A$2:$A$623)</f>
        <v>172</v>
      </c>
      <c r="E48" s="115" t="s">
        <v>227</v>
      </c>
      <c r="F48" s="115" t="str">
        <f>IFERROR(VLOOKUP(E48,DSSP!$E$2:$F$761,2,0),"")</f>
        <v>Holy Basil Leaf 100 gr</v>
      </c>
      <c r="G48" s="116" t="str">
        <f t="shared" si="4"/>
        <v>100 gr</v>
      </c>
      <c r="H48" s="117">
        <v>18</v>
      </c>
      <c r="I48" s="118">
        <f t="shared" si="1"/>
        <v>180</v>
      </c>
      <c r="K48" s="85">
        <f t="shared" si="5"/>
        <v>18</v>
      </c>
      <c r="L48" s="1">
        <f t="shared" si="3"/>
        <v>180</v>
      </c>
    </row>
    <row r="49" spans="1:12">
      <c r="A49" s="150">
        <v>45</v>
      </c>
      <c r="B49" s="16"/>
      <c r="C49" s="16" t="s">
        <v>12</v>
      </c>
      <c r="D49" s="114" t="str" cm="1">
        <f t="array" ref="D49">LOOKUP(1,1/(E49=DSSP!$E$2:$E$623),DSSP!$A$2:$A$623)</f>
        <v>151</v>
      </c>
      <c r="E49" s="115" t="s">
        <v>199</v>
      </c>
      <c r="F49" s="115" t="str">
        <f>IFERROR(VLOOKUP(E49,DSSP!$E$2:$F$761,2,0),"")</f>
        <v>Ceylon Spinach 300 gr</v>
      </c>
      <c r="G49" s="116" t="str">
        <f t="shared" si="4"/>
        <v>300 gr</v>
      </c>
      <c r="H49" s="117">
        <v>2.1</v>
      </c>
      <c r="I49" s="118">
        <f t="shared" si="1"/>
        <v>7</v>
      </c>
      <c r="K49" s="85">
        <f t="shared" si="5"/>
        <v>2.1</v>
      </c>
      <c r="L49" s="1">
        <f t="shared" si="3"/>
        <v>7</v>
      </c>
    </row>
    <row r="50" spans="1:12">
      <c r="A50" s="150">
        <v>46</v>
      </c>
      <c r="B50" s="16"/>
      <c r="C50" s="16" t="s">
        <v>12</v>
      </c>
      <c r="D50" s="114" t="str" cm="1">
        <f t="array" ref="D50">LOOKUP(1,1/(E50=DSSP!$E$2:$E$623),DSSP!$A$2:$A$623)</f>
        <v>161</v>
      </c>
      <c r="E50" s="115" t="s">
        <v>209</v>
      </c>
      <c r="F50" s="115" t="str">
        <f>IFERROR(VLOOKUP(E50,DSSP!$E$2:$F$761,2,0),"")</f>
        <v>Morning Glory 200 gr</v>
      </c>
      <c r="G50" s="116" t="str">
        <f t="shared" si="4"/>
        <v>200 gr</v>
      </c>
      <c r="H50" s="117">
        <v>55</v>
      </c>
      <c r="I50" s="118">
        <f t="shared" si="1"/>
        <v>275</v>
      </c>
      <c r="K50" s="85">
        <f t="shared" si="5"/>
        <v>55</v>
      </c>
      <c r="L50" s="1">
        <f t="shared" si="3"/>
        <v>275</v>
      </c>
    </row>
    <row r="51" spans="1:12">
      <c r="A51" s="150">
        <v>47</v>
      </c>
      <c r="B51" s="16"/>
      <c r="C51" s="16" t="s">
        <v>12</v>
      </c>
      <c r="D51" s="114" t="str" cm="1">
        <f t="array" ref="D51">LOOKUP(1,1/(E51=DSSP!$E$2:$E$623),DSSP!$A$2:$A$623)</f>
        <v>221</v>
      </c>
      <c r="E51" s="115" t="s">
        <v>290</v>
      </c>
      <c r="F51" s="115" t="str">
        <f>IFERROR(VLOOKUP(E51,DSSP!$E$2:$F$761,2,0),"")</f>
        <v>Perilla Leaf 100 gr</v>
      </c>
      <c r="G51" s="116" t="str">
        <f t="shared" si="4"/>
        <v>100 gr</v>
      </c>
      <c r="H51" s="117">
        <v>2</v>
      </c>
      <c r="I51" s="118">
        <f t="shared" si="1"/>
        <v>20</v>
      </c>
      <c r="K51" s="85">
        <f t="shared" si="5"/>
        <v>2</v>
      </c>
      <c r="L51" s="1">
        <f t="shared" si="3"/>
        <v>20</v>
      </c>
    </row>
    <row r="52" spans="1:12">
      <c r="A52" s="150">
        <v>48</v>
      </c>
      <c r="B52" s="16"/>
      <c r="C52" s="16" t="s">
        <v>12</v>
      </c>
      <c r="D52" s="114" t="str" cm="1">
        <f t="array" ref="D52">LOOKUP(1,1/(E52=DSSP!$E$2:$E$623),DSSP!$A$2:$A$623)</f>
        <v>291</v>
      </c>
      <c r="E52" s="115" t="s">
        <v>426</v>
      </c>
      <c r="F52" s="115" t="str">
        <f>IFERROR(VLOOKUP(E52,DSSP!$E$2:$F$761,2,0),"")</f>
        <v>Winter Melon weight</v>
      </c>
      <c r="G52" s="116" t="str">
        <f t="shared" si="4"/>
        <v>weight</v>
      </c>
      <c r="H52" s="117">
        <v>3</v>
      </c>
      <c r="I52" s="118" t="str">
        <f t="shared" si="1"/>
        <v/>
      </c>
      <c r="K52" s="85" t="str">
        <f t="shared" si="5"/>
        <v/>
      </c>
      <c r="L52" s="1" t="str">
        <f t="shared" si="3"/>
        <v/>
      </c>
    </row>
    <row r="53" spans="1:12">
      <c r="A53" s="150">
        <v>49</v>
      </c>
      <c r="B53" s="16"/>
      <c r="C53" s="16" t="s">
        <v>12</v>
      </c>
      <c r="D53" s="114" cm="1">
        <f t="array" ref="D53">LOOKUP(1,1/(E53=DSSP!$E$2:$E$623),DSSP!$A$2:$A$623)</f>
        <v>101</v>
      </c>
      <c r="E53" s="115" t="s">
        <v>37</v>
      </c>
      <c r="F53" s="115" t="str">
        <f>IFERROR(VLOOKUP(E53,DSSP!$E$2:$F$761,2,0),"")</f>
        <v>Green Eggplant 200 gr</v>
      </c>
      <c r="G53" s="116" t="str">
        <f t="shared" si="4"/>
        <v>200 gr</v>
      </c>
      <c r="H53" s="117">
        <v>6</v>
      </c>
      <c r="I53" s="118">
        <f t="shared" si="1"/>
        <v>30</v>
      </c>
      <c r="K53" s="85">
        <f t="shared" si="5"/>
        <v>6</v>
      </c>
      <c r="L53" s="1">
        <f t="shared" si="3"/>
        <v>30</v>
      </c>
    </row>
    <row r="54" spans="1:12">
      <c r="A54" s="150">
        <v>50</v>
      </c>
      <c r="B54" s="16"/>
      <c r="C54" s="16" t="s">
        <v>12</v>
      </c>
      <c r="D54" s="114" t="str" cm="1">
        <f t="array" ref="D54">LOOKUP(1,1/(E54=DSSP!$E$2:$E$623),DSSP!$A$2:$A$623)</f>
        <v>101</v>
      </c>
      <c r="E54" s="115" t="s">
        <v>48</v>
      </c>
      <c r="F54" s="115" t="str">
        <f>IFERROR(VLOOKUP(E54,DSSP!$E$2:$F$761,2,0),"")</f>
        <v>Green Eggplant 1 kg</v>
      </c>
      <c r="G54" s="116" t="str">
        <f t="shared" si="4"/>
        <v>i 1 kg</v>
      </c>
      <c r="H54" s="117">
        <v>15</v>
      </c>
      <c r="I54" s="118">
        <f t="shared" si="1"/>
        <v>15</v>
      </c>
      <c r="K54" s="85" t="str">
        <f t="shared" si="5"/>
        <v/>
      </c>
      <c r="L54" s="1">
        <f t="shared" si="3"/>
        <v>15</v>
      </c>
    </row>
    <row r="55" spans="1:12">
      <c r="A55" s="150">
        <v>51</v>
      </c>
      <c r="B55" s="16"/>
      <c r="C55" s="16" t="s">
        <v>12</v>
      </c>
      <c r="D55" s="114" t="str" cm="1">
        <f t="array" ref="D55">LOOKUP(1,1/(E55=DSSP!$E$2:$E$623),DSSP!$A$2:$A$623)</f>
        <v>261</v>
      </c>
      <c r="E55" s="115" t="s">
        <v>370</v>
      </c>
      <c r="F55" s="115" t="str">
        <f>IFERROR(VLOOKUP(E55,DSSP!$E$2:$F$761,2,0),"")</f>
        <v>Yardlong Bean 300 gr</v>
      </c>
      <c r="G55" s="116" t="str">
        <f t="shared" si="4"/>
        <v>300 gr</v>
      </c>
      <c r="H55" s="117">
        <v>30</v>
      </c>
      <c r="I55" s="118">
        <f t="shared" si="1"/>
        <v>100</v>
      </c>
      <c r="K55" s="85">
        <f t="shared" si="5"/>
        <v>30</v>
      </c>
      <c r="L55" s="1">
        <f t="shared" si="3"/>
        <v>100</v>
      </c>
    </row>
    <row r="56" spans="1:12">
      <c r="A56" s="150">
        <v>52</v>
      </c>
      <c r="B56" s="16"/>
      <c r="C56" s="16" t="s">
        <v>12</v>
      </c>
      <c r="D56" s="114" t="str" cm="1">
        <f t="array" ref="D56">LOOKUP(1,1/(E56=DSSP!$E$2:$E$623),DSSP!$A$2:$A$623)</f>
        <v>271</v>
      </c>
      <c r="E56" s="115" t="s">
        <v>400</v>
      </c>
      <c r="F56" s="115" t="str">
        <f>IFERROR(VLOOKUP(E56,DSSP!$E$2:$F$761,2,0),"")</f>
        <v>Round Luffa weight</v>
      </c>
      <c r="G56" s="116" t="str">
        <f t="shared" si="4"/>
        <v>weight</v>
      </c>
      <c r="H56" s="117">
        <v>4.2</v>
      </c>
      <c r="I56" s="118" t="str">
        <f t="shared" si="1"/>
        <v/>
      </c>
      <c r="K56" s="85" t="str">
        <f t="shared" si="5"/>
        <v/>
      </c>
      <c r="L56" s="1" t="str">
        <f t="shared" si="3"/>
        <v/>
      </c>
    </row>
    <row r="57" spans="1:12">
      <c r="A57" s="150">
        <v>53</v>
      </c>
      <c r="B57" s="16"/>
      <c r="C57" s="16" t="s">
        <v>12</v>
      </c>
      <c r="D57" s="114" t="str" cm="1">
        <f t="array" ref="D57">LOOKUP(1,1/(E57=DSSP!$E$2:$E$623),DSSP!$A$2:$A$623)</f>
        <v>911</v>
      </c>
      <c r="E57" s="115" t="s">
        <v>3242</v>
      </c>
      <c r="F57" s="115" t="str">
        <f>IFERROR(VLOOKUP(E57,DSSP!$E$2:$F$761,2,0),"")</f>
        <v>Red Jackfruit (tách hạt)  300 gr</v>
      </c>
      <c r="G57" s="116" t="str">
        <f t="shared" si="4"/>
        <v>300 gr</v>
      </c>
      <c r="H57" s="117">
        <v>3</v>
      </c>
      <c r="I57" s="118">
        <f t="shared" si="1"/>
        <v>10</v>
      </c>
      <c r="K57" s="85">
        <f t="shared" si="5"/>
        <v>3</v>
      </c>
      <c r="L57" s="1">
        <f t="shared" si="3"/>
        <v>10</v>
      </c>
    </row>
    <row r="58" spans="1:12">
      <c r="A58" s="150">
        <v>54</v>
      </c>
      <c r="B58" s="16"/>
      <c r="C58" s="16" t="s">
        <v>12</v>
      </c>
      <c r="D58" s="114" t="str" cm="1">
        <f t="array" ref="D58">LOOKUP(1,1/(E58=DSSP!$E$2:$E$623),DSSP!$A$2:$A$623)</f>
        <v>911</v>
      </c>
      <c r="E58" s="115" t="s">
        <v>3233</v>
      </c>
      <c r="F58" s="115" t="str">
        <f>IFERROR(VLOOKUP(E58,DSSP!$E$2:$F$761,2,0),"")</f>
        <v>Red Jackfruit (xẻ miếng) weight</v>
      </c>
      <c r="G58" s="116" t="str">
        <f t="shared" si="4"/>
        <v>weight</v>
      </c>
      <c r="H58" s="117">
        <v>3</v>
      </c>
      <c r="I58" s="118" t="str">
        <f t="shared" si="1"/>
        <v/>
      </c>
      <c r="K58" s="85" t="str">
        <f t="shared" si="5"/>
        <v/>
      </c>
      <c r="L58" s="1" t="str">
        <f t="shared" si="3"/>
        <v/>
      </c>
    </row>
    <row r="59" spans="1:12">
      <c r="A59" s="150">
        <v>55</v>
      </c>
      <c r="B59" s="16"/>
      <c r="C59" s="16" t="s">
        <v>12</v>
      </c>
      <c r="D59" s="114" t="str" cm="1">
        <f t="array" ref="D59">LOOKUP(1,1/(E59=DSSP!$E$2:$E$623),DSSP!$A$2:$A$623)</f>
        <v>711</v>
      </c>
      <c r="E59" s="115" t="s">
        <v>1540</v>
      </c>
      <c r="F59" s="115" t="str">
        <f>IFERROR(VLOOKUP(E59,DSSP!$E$2:$F$761,2,0),"")</f>
        <v>Yam bean weight</v>
      </c>
      <c r="G59" s="116" t="str">
        <f t="shared" si="4"/>
        <v>weight</v>
      </c>
      <c r="H59" s="117">
        <v>3</v>
      </c>
      <c r="I59" s="118" t="str">
        <f t="shared" si="1"/>
        <v/>
      </c>
      <c r="K59" s="85" t="str">
        <f t="shared" si="5"/>
        <v/>
      </c>
      <c r="L59" s="1" t="str">
        <f t="shared" si="3"/>
        <v/>
      </c>
    </row>
    <row r="60" spans="1:12">
      <c r="A60" s="150">
        <v>56</v>
      </c>
      <c r="B60" s="16"/>
      <c r="C60" s="16" t="s">
        <v>12</v>
      </c>
      <c r="D60" s="114" t="str" cm="1">
        <f t="array" ref="D60">LOOKUP(1,1/(E60=DSSP!$E$2:$E$623),DSSP!$A$2:$A$623)</f>
        <v>725</v>
      </c>
      <c r="E60" s="115" t="s">
        <v>1673</v>
      </c>
      <c r="F60" s="115" t="str">
        <f>IFERROR(VLOOKUP(E60,DSSP!$E$2:$F$761,2,0),"")</f>
        <v>Banana leaf 500 gr</v>
      </c>
      <c r="G60" s="116" t="str">
        <f t="shared" si="4"/>
        <v>500 gr</v>
      </c>
      <c r="H60" s="117">
        <v>5</v>
      </c>
      <c r="I60" s="118">
        <f t="shared" si="1"/>
        <v>10</v>
      </c>
      <c r="K60" s="85">
        <f t="shared" si="5"/>
        <v>5</v>
      </c>
      <c r="L60" s="1">
        <f t="shared" si="3"/>
        <v>10</v>
      </c>
    </row>
    <row r="61" spans="1:12">
      <c r="A61" s="150">
        <v>57</v>
      </c>
      <c r="B61" s="16"/>
      <c r="C61" s="16" t="s">
        <v>12</v>
      </c>
      <c r="D61" s="114" t="str" cm="1">
        <f t="array" ref="D61">LOOKUP(1,1/(E61=DSSP!$E$2:$E$623),DSSP!$A$2:$A$623)</f>
        <v>325</v>
      </c>
      <c r="E61" s="115" t="s">
        <v>509</v>
      </c>
      <c r="F61" s="115" t="str">
        <f>IFERROR(VLOOKUP(E61,DSSP!$E$2:$F$761,2,0),"")</f>
        <v>Lemon Grass 100 gr</v>
      </c>
      <c r="G61" s="116" t="str">
        <f t="shared" si="4"/>
        <v>100 gr</v>
      </c>
      <c r="H61" s="117">
        <v>20</v>
      </c>
      <c r="I61" s="118">
        <f t="shared" si="1"/>
        <v>200</v>
      </c>
      <c r="K61" s="85">
        <f t="shared" si="5"/>
        <v>20</v>
      </c>
      <c r="L61" s="1">
        <f t="shared" si="3"/>
        <v>200</v>
      </c>
    </row>
    <row r="62" spans="1:12">
      <c r="A62" s="150">
        <v>58</v>
      </c>
      <c r="B62" s="16"/>
      <c r="C62" s="16" t="s">
        <v>12</v>
      </c>
      <c r="D62" s="114" t="str" cm="1">
        <f t="array" ref="D62">LOOKUP(1,1/(E62=DSSP!$E$2:$E$623),DSSP!$A$2:$A$623)</f>
        <v>930</v>
      </c>
      <c r="E62" s="115" t="s">
        <v>3345</v>
      </c>
      <c r="F62" s="115" t="str">
        <f>IFERROR(VLOOKUP(E62,DSSP!$E$2:$F$761,2,0),"")</f>
        <v>Siamese Banana weight</v>
      </c>
      <c r="G62" s="116" t="str">
        <f t="shared" si="4"/>
        <v>weight</v>
      </c>
      <c r="H62" s="117">
        <v>10</v>
      </c>
      <c r="I62" s="118" t="str">
        <f t="shared" si="1"/>
        <v/>
      </c>
      <c r="K62" s="85" t="str">
        <f t="shared" si="5"/>
        <v/>
      </c>
      <c r="L62" s="1" t="str">
        <f t="shared" si="3"/>
        <v/>
      </c>
    </row>
    <row r="63" spans="1:12">
      <c r="A63" s="150">
        <v>59</v>
      </c>
      <c r="B63" s="16"/>
      <c r="C63" s="16" t="s">
        <v>2</v>
      </c>
      <c r="D63" s="114" t="str" cm="1">
        <f t="array" ref="D63">LOOKUP(1,1/(E63=DSSP!$E$2:$E$623),DSSP!$A$2:$A$623)</f>
        <v>331</v>
      </c>
      <c r="E63" s="115" t="s">
        <v>564</v>
      </c>
      <c r="F63" s="115" t="str">
        <f>IFERROR(VLOOKUP(E63,DSSP!$E$2:$F$761,2,0),"")</f>
        <v>Knotgrass 100 gr</v>
      </c>
      <c r="G63" s="116" t="str">
        <f t="shared" si="4"/>
        <v>100 gr</v>
      </c>
      <c r="H63" s="117">
        <v>1.5</v>
      </c>
      <c r="I63" s="118">
        <f t="shared" si="1"/>
        <v>15</v>
      </c>
      <c r="K63" s="85">
        <f t="shared" si="5"/>
        <v>1.5</v>
      </c>
      <c r="L63" s="1">
        <f t="shared" si="3"/>
        <v>15</v>
      </c>
    </row>
    <row r="64" spans="1:12">
      <c r="A64" s="150">
        <v>60</v>
      </c>
      <c r="B64" s="16"/>
      <c r="C64" s="16" t="s">
        <v>2</v>
      </c>
      <c r="D64" s="114" t="str" cm="1">
        <f t="array" ref="D64">LOOKUP(1,1/(E64=DSSP!$E$2:$E$623),DSSP!$A$2:$A$623)</f>
        <v>133</v>
      </c>
      <c r="E64" s="115" t="s">
        <v>138</v>
      </c>
      <c r="F64" s="115" t="str">
        <f>IFERROR(VLOOKUP(E64,DSSP!$E$2:$F$761,2,0),"")</f>
        <v>Rice Paddy Herb 100 gr</v>
      </c>
      <c r="G64" s="116" t="str">
        <f t="shared" si="4"/>
        <v>100 gr</v>
      </c>
      <c r="H64" s="117">
        <v>0.6</v>
      </c>
      <c r="I64" s="118">
        <f t="shared" si="1"/>
        <v>6</v>
      </c>
      <c r="K64" s="85">
        <f t="shared" si="5"/>
        <v>0.6</v>
      </c>
      <c r="L64" s="1">
        <f t="shared" si="3"/>
        <v>6</v>
      </c>
    </row>
    <row r="65" spans="1:12">
      <c r="A65" s="150">
        <v>61</v>
      </c>
      <c r="B65" s="16"/>
      <c r="C65" s="16" t="s">
        <v>2</v>
      </c>
      <c r="D65" s="114" t="str" cm="1">
        <f t="array" ref="D65">LOOKUP(1,1/(E65=DSSP!$E$2:$E$623),DSSP!$A$2:$A$623)</f>
        <v>231</v>
      </c>
      <c r="E65" s="115" t="s">
        <v>299</v>
      </c>
      <c r="F65" s="115" t="str">
        <f>IFERROR(VLOOKUP(E65,DSSP!$E$2:$F$761,2,0),"")</f>
        <v>Water Celery 200 gr</v>
      </c>
      <c r="G65" s="116" t="str">
        <f t="shared" si="4"/>
        <v>200 gr</v>
      </c>
      <c r="H65" s="117">
        <v>0.4</v>
      </c>
      <c r="I65" s="118">
        <f t="shared" si="1"/>
        <v>2</v>
      </c>
      <c r="K65" s="85">
        <f t="shared" si="5"/>
        <v>0.4</v>
      </c>
      <c r="L65" s="1">
        <f t="shared" si="3"/>
        <v>2</v>
      </c>
    </row>
    <row r="66" spans="1:12">
      <c r="A66" s="150">
        <v>62</v>
      </c>
      <c r="B66" s="16"/>
      <c r="C66" s="16" t="s">
        <v>2</v>
      </c>
      <c r="D66" s="114" t="str" cm="1">
        <f t="array" ref="D66">LOOKUP(1,1/(E66=DSSP!$E$2:$E$623),DSSP!$A$2:$A$623)</f>
        <v>311</v>
      </c>
      <c r="E66" s="115" t="s">
        <v>444</v>
      </c>
      <c r="F66" s="115" t="str">
        <f>IFERROR(VLOOKUP(E66,DSSP!$E$2:$F$761,2,0),"")</f>
        <v>Baby Corn 100 gr</v>
      </c>
      <c r="G66" s="116" t="str">
        <f t="shared" si="4"/>
        <v>100 gr</v>
      </c>
      <c r="H66" s="117">
        <v>2.5</v>
      </c>
      <c r="I66" s="118">
        <f t="shared" si="1"/>
        <v>25</v>
      </c>
      <c r="K66" s="85">
        <f t="shared" si="5"/>
        <v>2.5</v>
      </c>
      <c r="L66" s="1">
        <f t="shared" si="3"/>
        <v>25</v>
      </c>
    </row>
    <row r="67" spans="1:12">
      <c r="A67" s="150">
        <v>63</v>
      </c>
      <c r="B67" s="16"/>
      <c r="C67" s="16" t="s">
        <v>2</v>
      </c>
      <c r="D67" s="114" t="str" cm="1">
        <f t="array" ref="D67">LOOKUP(1,1/(E67=DSSP!$E$2:$E$623),DSSP!$A$2:$A$623)</f>
        <v>143</v>
      </c>
      <c r="E67" s="115" t="s">
        <v>168</v>
      </c>
      <c r="F67" s="115" t="str">
        <f>IFERROR(VLOOKUP(E67,DSSP!$E$2:$F$761,2,0),"")</f>
        <v>Chinese Mustard 300 gr</v>
      </c>
      <c r="G67" s="116" t="str">
        <f t="shared" si="4"/>
        <v>300 gr</v>
      </c>
      <c r="H67" s="117">
        <v>0.9</v>
      </c>
      <c r="I67" s="118">
        <f t="shared" si="1"/>
        <v>3</v>
      </c>
      <c r="K67" s="85">
        <f t="shared" si="5"/>
        <v>0.9</v>
      </c>
      <c r="L67" s="1">
        <f t="shared" si="3"/>
        <v>3</v>
      </c>
    </row>
    <row r="68" spans="1:12">
      <c r="A68" s="150">
        <v>64</v>
      </c>
      <c r="B68" s="16"/>
      <c r="C68" s="16" t="s">
        <v>2</v>
      </c>
      <c r="D68" s="114" t="str" cm="1">
        <f t="array" ref="D68">LOOKUP(1,1/(E68=DSSP!$E$2:$E$623),DSSP!$A$2:$A$623)</f>
        <v>141</v>
      </c>
      <c r="E68" s="115" t="s">
        <v>147</v>
      </c>
      <c r="F68" s="115" t="str">
        <f>IFERROR(VLOOKUP(E68,DSSP!$E$2:$F$761,2,0),"")</f>
        <v>Celery Cabbage 250 gr</v>
      </c>
      <c r="G68" s="116" t="str">
        <f t="shared" si="4"/>
        <v>250 gr</v>
      </c>
      <c r="H68" s="117">
        <v>3.75</v>
      </c>
      <c r="I68" s="118">
        <f t="shared" si="1"/>
        <v>15</v>
      </c>
      <c r="K68" s="85">
        <f t="shared" si="5"/>
        <v>3.75</v>
      </c>
      <c r="L68" s="1">
        <f t="shared" si="3"/>
        <v>15</v>
      </c>
    </row>
    <row r="69" spans="1:12">
      <c r="A69" s="150">
        <v>65</v>
      </c>
      <c r="B69" s="16"/>
      <c r="C69" s="16" t="s">
        <v>2</v>
      </c>
      <c r="D69" s="114" t="str" cm="1">
        <f t="array" ref="D69">LOOKUP(1,1/(E69=DSSP!$E$2:$E$623),DSSP!$A$2:$A$623)</f>
        <v>144</v>
      </c>
      <c r="E69" s="115" t="s">
        <v>179</v>
      </c>
      <c r="F69" s="115" t="str">
        <f>IFERROR(VLOOKUP(E69,DSSP!$E$2:$F$761,2,0),"")</f>
        <v>Chinese Kale 250 gr</v>
      </c>
      <c r="G69" s="116" t="str">
        <f t="shared" si="4"/>
        <v>250 gr</v>
      </c>
      <c r="H69" s="117">
        <v>7.5</v>
      </c>
      <c r="I69" s="118">
        <f t="shared" si="1"/>
        <v>30</v>
      </c>
      <c r="K69" s="85">
        <f t="shared" si="5"/>
        <v>7.5</v>
      </c>
      <c r="L69" s="1">
        <f t="shared" si="3"/>
        <v>30</v>
      </c>
    </row>
    <row r="70" spans="1:12">
      <c r="A70" s="150">
        <v>66</v>
      </c>
      <c r="B70" s="16"/>
      <c r="C70" s="16" t="s">
        <v>2</v>
      </c>
      <c r="D70" s="114" t="str" cm="1">
        <f t="array" ref="D70">LOOKUP(1,1/(E70=DSSP!$E$2:$E$623),DSSP!$A$2:$A$623)</f>
        <v>142</v>
      </c>
      <c r="E70" s="115" t="s">
        <v>158</v>
      </c>
      <c r="F70" s="115" t="str">
        <f>IFERROR(VLOOKUP(E70,DSSP!$E$2:$F$761,2,0),"")</f>
        <v>Bok Choi 250 gr</v>
      </c>
      <c r="G70" s="116" t="str">
        <f t="shared" si="4"/>
        <v>250 gr</v>
      </c>
      <c r="H70" s="117">
        <v>12.5</v>
      </c>
      <c r="I70" s="118">
        <f t="shared" ref="I70:I120" si="6">IFERROR(IF(RIGHT(G70,4)="1 kg",(H70/1),H70*1000/LEFT(G70,3)),"")</f>
        <v>50</v>
      </c>
      <c r="K70" s="85">
        <f t="shared" si="5"/>
        <v>12.5</v>
      </c>
      <c r="L70" s="1">
        <f t="shared" ref="L70:L120" si="7">IFERROR(IF(RIGHT(G70,4)="1 kg",(H70/1),H70*1000/LEFT(G70,3)),"")</f>
        <v>50</v>
      </c>
    </row>
    <row r="71" spans="1:12">
      <c r="A71" s="150">
        <v>67</v>
      </c>
      <c r="B71" s="16"/>
      <c r="C71" s="16" t="s">
        <v>2</v>
      </c>
      <c r="D71" s="114" t="str" cm="1">
        <f t="array" ref="D71">LOOKUP(1,1/(E71=DSSP!$E$2:$E$623),DSSP!$A$2:$A$623)</f>
        <v>323</v>
      </c>
      <c r="E71" s="115" t="s">
        <v>491</v>
      </c>
      <c r="F71" s="115" t="str">
        <f>IFERROR(VLOOKUP(E71,DSSP!$E$2:$F$761,2,0),"")</f>
        <v>Fish Herb 100 gr</v>
      </c>
      <c r="G71" s="116" t="str">
        <f t="shared" si="4"/>
        <v>100 gr</v>
      </c>
      <c r="H71" s="117">
        <v>0.6</v>
      </c>
      <c r="I71" s="118">
        <f t="shared" si="6"/>
        <v>6</v>
      </c>
      <c r="K71" s="85">
        <f t="shared" si="5"/>
        <v>0.6</v>
      </c>
      <c r="L71" s="1">
        <f t="shared" si="7"/>
        <v>6</v>
      </c>
    </row>
    <row r="72" spans="1:12">
      <c r="A72" s="150">
        <v>68</v>
      </c>
      <c r="B72" s="16"/>
      <c r="C72" s="16" t="s">
        <v>2</v>
      </c>
      <c r="D72" s="114" t="str" cm="1">
        <f t="array" ref="D72">LOOKUP(1,1/(E72=DSSP!$E$2:$E$623),DSSP!$A$2:$A$623)</f>
        <v>181</v>
      </c>
      <c r="E72" s="115" t="s">
        <v>244</v>
      </c>
      <c r="F72" s="115" t="str">
        <f>IFERROR(VLOOKUP(E72,DSSP!$E$2:$F$761,2,0),"")</f>
        <v>Welsh Onion 200 gr</v>
      </c>
      <c r="G72" s="116" t="str">
        <f t="shared" ref="G72:G120" si="8">RIGHT(E72,6)</f>
        <v>200 gr</v>
      </c>
      <c r="H72" s="117">
        <v>8</v>
      </c>
      <c r="I72" s="118">
        <f t="shared" si="6"/>
        <v>40</v>
      </c>
      <c r="K72" s="85">
        <f t="shared" si="5"/>
        <v>8</v>
      </c>
      <c r="L72" s="1">
        <f t="shared" si="7"/>
        <v>40</v>
      </c>
    </row>
    <row r="73" spans="1:12">
      <c r="A73" s="150">
        <v>69</v>
      </c>
      <c r="B73" s="16"/>
      <c r="C73" s="16" t="s">
        <v>2</v>
      </c>
      <c r="D73" s="114" t="str" cm="1">
        <f t="array" ref="D73">LOOKUP(1,1/(E73=DSSP!$E$2:$E$623),DSSP!$A$2:$A$623)</f>
        <v>181</v>
      </c>
      <c r="E73" s="115" t="s">
        <v>236</v>
      </c>
      <c r="F73" s="115" t="str">
        <f>IFERROR(VLOOKUP(E73,DSSP!$E$2:$F$761,2,0),"")</f>
        <v>Welsh Onion 100 gr</v>
      </c>
      <c r="G73" s="116" t="str">
        <f t="shared" si="8"/>
        <v>100 gr</v>
      </c>
      <c r="H73" s="117">
        <v>6</v>
      </c>
      <c r="I73" s="118">
        <f t="shared" si="6"/>
        <v>60</v>
      </c>
      <c r="K73" s="85">
        <f t="shared" si="5"/>
        <v>6</v>
      </c>
      <c r="L73" s="1">
        <f t="shared" si="7"/>
        <v>60</v>
      </c>
    </row>
    <row r="74" spans="1:12">
      <c r="A74" s="150">
        <v>70</v>
      </c>
      <c r="B74" s="16"/>
      <c r="C74" s="16" t="s">
        <v>2</v>
      </c>
      <c r="D74" s="114" t="str" cm="1">
        <f t="array" ref="D74">LOOKUP(1,1/(E74=DSSP!$E$2:$E$623),DSSP!$A$2:$A$623)</f>
        <v>201</v>
      </c>
      <c r="E74" s="115" t="s">
        <v>267</v>
      </c>
      <c r="F74" s="115" t="str">
        <f>IFERROR(VLOOKUP(E74,DSSP!$E$2:$F$761,2,0),"")</f>
        <v>Guichai Leaf 200 gr</v>
      </c>
      <c r="G74" s="116" t="str">
        <f t="shared" si="8"/>
        <v>200 gr</v>
      </c>
      <c r="H74" s="117">
        <v>3</v>
      </c>
      <c r="I74" s="118">
        <f t="shared" si="6"/>
        <v>15</v>
      </c>
      <c r="K74" s="85">
        <f t="shared" si="5"/>
        <v>3</v>
      </c>
      <c r="L74" s="1">
        <f t="shared" si="7"/>
        <v>15</v>
      </c>
    </row>
    <row r="75" spans="1:12">
      <c r="A75" s="150">
        <v>71</v>
      </c>
      <c r="B75" s="16"/>
      <c r="C75" s="16" t="s">
        <v>2</v>
      </c>
      <c r="D75" s="114" t="str" cm="1">
        <f t="array" ref="D75">LOOKUP(1,1/(E75=DSSP!$E$2:$E$623),DSSP!$A$2:$A$623)</f>
        <v>201</v>
      </c>
      <c r="E75" s="115" t="s">
        <v>260</v>
      </c>
      <c r="F75" s="115" t="str">
        <f>IFERROR(VLOOKUP(E75,DSSP!$E$2:$F$761,2,0),"")</f>
        <v>Guichai Leaf 100 gr</v>
      </c>
      <c r="G75" s="116" t="str">
        <f t="shared" si="8"/>
        <v>100 gr</v>
      </c>
      <c r="H75" s="117">
        <v>1.5</v>
      </c>
      <c r="I75" s="118">
        <f t="shared" si="6"/>
        <v>15</v>
      </c>
      <c r="K75" s="85">
        <f t="shared" si="5"/>
        <v>1.5</v>
      </c>
      <c r="L75" s="1">
        <f t="shared" si="7"/>
        <v>15</v>
      </c>
    </row>
    <row r="76" spans="1:12">
      <c r="A76" s="150">
        <v>72</v>
      </c>
      <c r="B76" s="16"/>
      <c r="C76" s="16" t="s">
        <v>2</v>
      </c>
      <c r="D76" s="114" t="str" cm="1">
        <f t="array" ref="D76">LOOKUP(1,1/(E76=DSSP!$E$2:$E$623),DSSP!$A$2:$A$623)</f>
        <v>324</v>
      </c>
      <c r="E76" s="115" t="s">
        <v>500</v>
      </c>
      <c r="F76" s="115" t="str">
        <f>IFERROR(VLOOKUP(E76,DSSP!$E$2:$F$761,2,0),"")</f>
        <v>Cha Plu Leaves 100 gr</v>
      </c>
      <c r="G76" s="116" t="str">
        <f t="shared" si="8"/>
        <v>100 gr</v>
      </c>
      <c r="H76" s="117">
        <v>0.5</v>
      </c>
      <c r="I76" s="118">
        <f t="shared" si="6"/>
        <v>5</v>
      </c>
      <c r="K76" s="85">
        <f t="shared" ref="K76:K120" si="9">IFERROR((I76*LEFT(G76,3))/1000,"")</f>
        <v>0.5</v>
      </c>
      <c r="L76" s="1">
        <f t="shared" si="7"/>
        <v>5</v>
      </c>
    </row>
    <row r="77" spans="1:12">
      <c r="A77" s="150">
        <v>73</v>
      </c>
      <c r="B77" s="16"/>
      <c r="C77" s="16" t="s">
        <v>2</v>
      </c>
      <c r="D77" s="114" t="str" cm="1">
        <f t="array" ref="D77">LOOKUP(1,1/(E77=DSSP!$E$2:$E$623),DSSP!$A$2:$A$623)</f>
        <v>171</v>
      </c>
      <c r="E77" s="115" t="s">
        <v>218</v>
      </c>
      <c r="F77" s="115" t="str">
        <f>IFERROR(VLOOKUP(E77,DSSP!$E$2:$F$761,2,0),"")</f>
        <v>Basil Leaf 100 gr</v>
      </c>
      <c r="G77" s="116" t="str">
        <f t="shared" si="8"/>
        <v>100 gr</v>
      </c>
      <c r="H77" s="117">
        <v>6.5</v>
      </c>
      <c r="I77" s="118">
        <f t="shared" si="6"/>
        <v>65</v>
      </c>
      <c r="K77" s="85">
        <f t="shared" si="9"/>
        <v>6.5</v>
      </c>
      <c r="L77" s="1">
        <f t="shared" si="7"/>
        <v>65</v>
      </c>
    </row>
    <row r="78" spans="1:12">
      <c r="A78" s="150">
        <v>74</v>
      </c>
      <c r="B78" s="16"/>
      <c r="C78" s="16" t="s">
        <v>2</v>
      </c>
      <c r="D78" s="114" t="str" cm="1">
        <f t="array" ref="D78">LOOKUP(1,1/(E78=DSSP!$E$2:$E$623),DSSP!$A$2:$A$623)</f>
        <v>151</v>
      </c>
      <c r="E78" s="115" t="s">
        <v>199</v>
      </c>
      <c r="F78" s="115" t="str">
        <f>IFERROR(VLOOKUP(E78,DSSP!$E$2:$F$761,2,0),"")</f>
        <v>Ceylon Spinach 300 gr</v>
      </c>
      <c r="G78" s="116" t="str">
        <f t="shared" si="8"/>
        <v>300 gr</v>
      </c>
      <c r="H78" s="117">
        <v>0.9</v>
      </c>
      <c r="I78" s="118">
        <f t="shared" si="6"/>
        <v>3</v>
      </c>
      <c r="K78" s="85">
        <f t="shared" si="9"/>
        <v>0.9</v>
      </c>
      <c r="L78" s="1">
        <f t="shared" si="7"/>
        <v>3</v>
      </c>
    </row>
    <row r="79" spans="1:12">
      <c r="A79" s="150">
        <v>75</v>
      </c>
      <c r="B79" s="16"/>
      <c r="C79" s="16" t="s">
        <v>2</v>
      </c>
      <c r="D79" s="114" t="str" cm="1">
        <f t="array" ref="D79">LOOKUP(1,1/(E79=DSSP!$E$2:$E$623),DSSP!$A$2:$A$623)</f>
        <v>131</v>
      </c>
      <c r="E79" s="115" t="s">
        <v>107</v>
      </c>
      <c r="F79" s="115" t="str">
        <f>IFERROR(VLOOKUP(E79,DSSP!$E$2:$F$761,2,0),"")</f>
        <v>Culantro 100 gr</v>
      </c>
      <c r="G79" s="116" t="str">
        <f t="shared" si="8"/>
        <v>100 gr</v>
      </c>
      <c r="H79" s="117">
        <v>4</v>
      </c>
      <c r="I79" s="118">
        <f t="shared" si="6"/>
        <v>40</v>
      </c>
      <c r="K79" s="85">
        <f t="shared" si="9"/>
        <v>4</v>
      </c>
      <c r="L79" s="1">
        <f t="shared" si="7"/>
        <v>40</v>
      </c>
    </row>
    <row r="80" spans="1:12">
      <c r="A80" s="150">
        <v>76</v>
      </c>
      <c r="B80" s="16"/>
      <c r="C80" s="16" t="s">
        <v>2</v>
      </c>
      <c r="D80" s="114" t="str" cm="1">
        <f t="array" ref="D80">LOOKUP(1,1/(E80=DSSP!$E$2:$E$623),DSSP!$A$2:$A$623)</f>
        <v>161</v>
      </c>
      <c r="E80" s="115" t="s">
        <v>209</v>
      </c>
      <c r="F80" s="115" t="str">
        <f>IFERROR(VLOOKUP(E80,DSSP!$E$2:$F$761,2,0),"")</f>
        <v>Morning Glory 200 gr</v>
      </c>
      <c r="G80" s="116" t="str">
        <f t="shared" si="8"/>
        <v>200 gr</v>
      </c>
      <c r="H80" s="117">
        <v>13</v>
      </c>
      <c r="I80" s="118">
        <f t="shared" si="6"/>
        <v>65</v>
      </c>
      <c r="K80" s="85">
        <f t="shared" si="9"/>
        <v>13</v>
      </c>
      <c r="L80" s="1">
        <f t="shared" si="7"/>
        <v>65</v>
      </c>
    </row>
    <row r="81" spans="1:12">
      <c r="A81" s="150">
        <v>77</v>
      </c>
      <c r="B81" s="16"/>
      <c r="C81" s="16" t="s">
        <v>2</v>
      </c>
      <c r="D81" s="114" t="str" cm="1">
        <f t="array" ref="D81">LOOKUP(1,1/(E81=DSSP!$E$2:$E$623),DSSP!$A$2:$A$623)</f>
        <v>221</v>
      </c>
      <c r="E81" s="115" t="s">
        <v>290</v>
      </c>
      <c r="F81" s="115" t="str">
        <f>IFERROR(VLOOKUP(E81,DSSP!$E$2:$F$761,2,0),"")</f>
        <v>Perilla Leaf 100 gr</v>
      </c>
      <c r="G81" s="116" t="str">
        <f t="shared" si="8"/>
        <v>100 gr</v>
      </c>
      <c r="H81" s="117">
        <v>0.6</v>
      </c>
      <c r="I81" s="118">
        <f t="shared" si="6"/>
        <v>6</v>
      </c>
      <c r="K81" s="85">
        <f t="shared" si="9"/>
        <v>0.6</v>
      </c>
      <c r="L81" s="1">
        <f t="shared" si="7"/>
        <v>6</v>
      </c>
    </row>
    <row r="82" spans="1:12">
      <c r="A82" s="150">
        <v>78</v>
      </c>
      <c r="B82" s="16"/>
      <c r="C82" s="16" t="s">
        <v>2</v>
      </c>
      <c r="D82" s="114" t="str" cm="1">
        <f t="array" ref="D82">LOOKUP(1,1/(E82=DSSP!$E$2:$E$623),DSSP!$A$2:$A$623)</f>
        <v>101</v>
      </c>
      <c r="E82" s="115" t="s">
        <v>55</v>
      </c>
      <c r="F82" s="115" t="str">
        <f>IFERROR(VLOOKUP(E82,DSSP!$E$2:$F$761,2,0),"")</f>
        <v>Green Eggplant 500 gr</v>
      </c>
      <c r="G82" s="116" t="str">
        <f t="shared" si="8"/>
        <v>500 gr</v>
      </c>
      <c r="H82" s="117">
        <v>2.5</v>
      </c>
      <c r="I82" s="118">
        <f t="shared" si="6"/>
        <v>5</v>
      </c>
      <c r="K82" s="85">
        <f t="shared" si="9"/>
        <v>2.5</v>
      </c>
      <c r="L82" s="1">
        <f t="shared" si="7"/>
        <v>5</v>
      </c>
    </row>
    <row r="83" spans="1:12">
      <c r="A83" s="150">
        <v>79</v>
      </c>
      <c r="B83" s="16"/>
      <c r="C83" s="16" t="s">
        <v>2</v>
      </c>
      <c r="D83" s="114" cm="1">
        <f t="array" ref="D83">LOOKUP(1,1/(E83=DSSP!$E$2:$E$623),DSSP!$A$2:$A$623)</f>
        <v>101</v>
      </c>
      <c r="E83" s="115" t="s">
        <v>37</v>
      </c>
      <c r="F83" s="115" t="str">
        <f>IFERROR(VLOOKUP(E83,DSSP!$E$2:$F$761,2,0),"")</f>
        <v>Green Eggplant 200 gr</v>
      </c>
      <c r="G83" s="116" t="str">
        <f t="shared" si="8"/>
        <v>200 gr</v>
      </c>
      <c r="H83" s="117">
        <v>4</v>
      </c>
      <c r="I83" s="118">
        <f t="shared" si="6"/>
        <v>20</v>
      </c>
      <c r="K83" s="85">
        <f t="shared" si="9"/>
        <v>4</v>
      </c>
      <c r="L83" s="1">
        <f t="shared" si="7"/>
        <v>20</v>
      </c>
    </row>
    <row r="84" spans="1:12">
      <c r="A84" s="150">
        <v>80</v>
      </c>
      <c r="B84" s="16"/>
      <c r="C84" s="16" t="s">
        <v>2</v>
      </c>
      <c r="D84" s="114" t="str" cm="1">
        <f t="array" ref="D84">LOOKUP(1,1/(E84=DSSP!$E$2:$E$623),DSSP!$A$2:$A$623)</f>
        <v>101</v>
      </c>
      <c r="E84" s="115" t="s">
        <v>48</v>
      </c>
      <c r="F84" s="115" t="str">
        <f>IFERROR(VLOOKUP(E84,DSSP!$E$2:$F$761,2,0),"")</f>
        <v>Green Eggplant 1 kg</v>
      </c>
      <c r="G84" s="116" t="str">
        <f t="shared" si="8"/>
        <v>i 1 kg</v>
      </c>
      <c r="H84" s="117">
        <v>3</v>
      </c>
      <c r="I84" s="118">
        <f t="shared" si="6"/>
        <v>3</v>
      </c>
      <c r="K84" s="85" t="str">
        <f t="shared" si="9"/>
        <v/>
      </c>
      <c r="L84" s="1">
        <f t="shared" si="7"/>
        <v>3</v>
      </c>
    </row>
    <row r="85" spans="1:12">
      <c r="A85" s="150">
        <v>81</v>
      </c>
      <c r="B85" s="16"/>
      <c r="C85" s="16" t="s">
        <v>2</v>
      </c>
      <c r="D85" s="114" t="str" cm="1">
        <f t="array" ref="D85">LOOKUP(1,1/(E85=DSSP!$E$2:$E$623),DSSP!$A$2:$A$623)</f>
        <v>261</v>
      </c>
      <c r="E85" s="115" t="s">
        <v>370</v>
      </c>
      <c r="F85" s="115" t="str">
        <f>IFERROR(VLOOKUP(E85,DSSP!$E$2:$F$761,2,0),"")</f>
        <v>Yardlong Bean 300 gr</v>
      </c>
      <c r="G85" s="116" t="str">
        <f t="shared" si="8"/>
        <v>300 gr</v>
      </c>
      <c r="H85" s="117">
        <v>12</v>
      </c>
      <c r="I85" s="118">
        <f t="shared" si="6"/>
        <v>40</v>
      </c>
      <c r="K85" s="85">
        <f t="shared" si="9"/>
        <v>12</v>
      </c>
      <c r="L85" s="1">
        <f t="shared" si="7"/>
        <v>40</v>
      </c>
    </row>
    <row r="86" spans="1:12">
      <c r="A86" s="150">
        <v>82</v>
      </c>
      <c r="B86" s="16"/>
      <c r="C86" s="16" t="s">
        <v>2</v>
      </c>
      <c r="D86" s="114" t="str" cm="1">
        <f t="array" ref="D86">LOOKUP(1,1/(E86=DSSP!$E$2:$E$623),DSSP!$A$2:$A$623)</f>
        <v>271</v>
      </c>
      <c r="E86" s="115" t="s">
        <v>400</v>
      </c>
      <c r="F86" s="115" t="str">
        <f>IFERROR(VLOOKUP(E86,DSSP!$E$2:$F$761,2,0),"")</f>
        <v>Round Luffa weight</v>
      </c>
      <c r="G86" s="116" t="str">
        <f t="shared" si="8"/>
        <v>weight</v>
      </c>
      <c r="H86" s="117">
        <v>1.8</v>
      </c>
      <c r="I86" s="118" t="str">
        <f t="shared" si="6"/>
        <v/>
      </c>
      <c r="K86" s="85" t="str">
        <f t="shared" si="9"/>
        <v/>
      </c>
      <c r="L86" s="1" t="str">
        <f t="shared" si="7"/>
        <v/>
      </c>
    </row>
    <row r="87" spans="1:12">
      <c r="A87" s="150">
        <v>83</v>
      </c>
      <c r="B87" s="16"/>
      <c r="C87" s="16" t="s">
        <v>2</v>
      </c>
      <c r="D87" s="114" t="str" cm="1">
        <f t="array" ref="D87">LOOKUP(1,1/(E87=DSSP!$E$2:$E$623),DSSP!$A$2:$A$623)</f>
        <v>713</v>
      </c>
      <c r="E87" s="115" t="s">
        <v>1578</v>
      </c>
      <c r="F87" s="115" t="str">
        <f>IFERROR(VLOOKUP(E87,DSSP!$E$2:$F$761,2,0),"")</f>
        <v>Shallot 200 gr</v>
      </c>
      <c r="G87" s="116" t="str">
        <f t="shared" si="8"/>
        <v>200 gr</v>
      </c>
      <c r="H87" s="117">
        <v>1.6</v>
      </c>
      <c r="I87" s="118">
        <f t="shared" si="6"/>
        <v>8</v>
      </c>
      <c r="K87" s="85">
        <f t="shared" si="9"/>
        <v>1.6</v>
      </c>
      <c r="L87" s="1">
        <f t="shared" si="7"/>
        <v>8</v>
      </c>
    </row>
    <row r="88" spans="1:12">
      <c r="A88" s="150">
        <v>84</v>
      </c>
      <c r="B88" s="16"/>
      <c r="C88" s="16" t="s">
        <v>2</v>
      </c>
      <c r="D88" s="114" t="str" cm="1">
        <f t="array" ref="D88">LOOKUP(1,1/(E88=DSSP!$E$2:$E$623),DSSP!$A$2:$A$623)</f>
        <v>711</v>
      </c>
      <c r="E88" s="115" t="s">
        <v>1540</v>
      </c>
      <c r="F88" s="115" t="str">
        <f>IFERROR(VLOOKUP(E88,DSSP!$E$2:$F$761,2,0),"")</f>
        <v>Yam bean weight</v>
      </c>
      <c r="G88" s="116" t="str">
        <f t="shared" si="8"/>
        <v>weight</v>
      </c>
      <c r="H88" s="117">
        <v>1</v>
      </c>
      <c r="I88" s="118" t="str">
        <f t="shared" si="6"/>
        <v/>
      </c>
      <c r="K88" s="85" t="str">
        <f t="shared" si="9"/>
        <v/>
      </c>
      <c r="L88" s="1" t="str">
        <f t="shared" si="7"/>
        <v/>
      </c>
    </row>
    <row r="89" spans="1:12">
      <c r="A89" s="150">
        <v>85</v>
      </c>
      <c r="B89" s="16"/>
      <c r="C89" s="16" t="s">
        <v>2</v>
      </c>
      <c r="D89" s="114" t="str" cm="1">
        <f t="array" ref="D89">LOOKUP(1,1/(E89=DSSP!$E$2:$E$623),DSSP!$A$2:$A$623)</f>
        <v>725</v>
      </c>
      <c r="E89" s="115" t="s">
        <v>1673</v>
      </c>
      <c r="F89" s="115" t="str">
        <f>IFERROR(VLOOKUP(E89,DSSP!$E$2:$F$761,2,0),"")</f>
        <v>Banana leaf 500 gr</v>
      </c>
      <c r="G89" s="116" t="str">
        <f t="shared" si="8"/>
        <v>500 gr</v>
      </c>
      <c r="H89" s="117">
        <v>2</v>
      </c>
      <c r="I89" s="118">
        <f t="shared" si="6"/>
        <v>4</v>
      </c>
      <c r="K89" s="85">
        <f t="shared" si="9"/>
        <v>2</v>
      </c>
      <c r="L89" s="1">
        <f t="shared" si="7"/>
        <v>4</v>
      </c>
    </row>
    <row r="90" spans="1:12">
      <c r="A90" s="150">
        <v>86</v>
      </c>
      <c r="B90" s="16"/>
      <c r="C90" s="16" t="s">
        <v>2</v>
      </c>
      <c r="D90" s="114" t="str" cm="1">
        <f t="array" ref="D90">LOOKUP(1,1/(E90=DSSP!$E$2:$E$623),DSSP!$A$2:$A$623)</f>
        <v>973</v>
      </c>
      <c r="E90" s="115" t="s">
        <v>3681</v>
      </c>
      <c r="F90" s="115" t="str">
        <f>IFERROR(VLOOKUP(E90,DSSP!$E$2:$F$761,2,0),"")</f>
        <v>Shiitake Mushroom 175 gr</v>
      </c>
      <c r="G90" s="116" t="str">
        <f t="shared" si="8"/>
        <v>175 gr</v>
      </c>
      <c r="H90" s="117">
        <v>0.875</v>
      </c>
      <c r="I90" s="118">
        <f t="shared" si="6"/>
        <v>5</v>
      </c>
      <c r="K90" s="85">
        <f t="shared" si="9"/>
        <v>0.875</v>
      </c>
      <c r="L90" s="1">
        <f t="shared" si="7"/>
        <v>5</v>
      </c>
    </row>
    <row r="91" spans="1:12">
      <c r="A91" s="150">
        <v>87</v>
      </c>
      <c r="B91" s="16"/>
      <c r="C91" s="16" t="s">
        <v>2</v>
      </c>
      <c r="D91" s="114" t="str" cm="1">
        <f t="array" ref="D91">LOOKUP(1,1/(E91=DSSP!$E$2:$E$623),DSSP!$A$2:$A$623)</f>
        <v>972</v>
      </c>
      <c r="E91" s="115" t="s">
        <v>3674</v>
      </c>
      <c r="F91" s="115" t="str">
        <f>IFERROR(VLOOKUP(E91,DSSP!$E$2:$F$761,2,0),"")</f>
        <v>King Oyster Mushroom weight</v>
      </c>
      <c r="G91" s="116" t="str">
        <f t="shared" si="8"/>
        <v>weight</v>
      </c>
      <c r="H91" s="117">
        <v>1</v>
      </c>
      <c r="I91" s="118" t="str">
        <f t="shared" si="6"/>
        <v/>
      </c>
      <c r="K91" s="85" t="str">
        <f t="shared" si="9"/>
        <v/>
      </c>
      <c r="L91" s="1" t="str">
        <f t="shared" si="7"/>
        <v/>
      </c>
    </row>
    <row r="92" spans="1:12">
      <c r="A92" s="150">
        <v>88</v>
      </c>
      <c r="B92" s="16"/>
      <c r="C92" s="16" t="s">
        <v>2</v>
      </c>
      <c r="D92" s="114" t="str" cm="1">
        <f t="array" ref="D92">LOOKUP(1,1/(E92=DSSP!$E$2:$E$623),DSSP!$A$2:$A$623)</f>
        <v>726</v>
      </c>
      <c r="E92" s="115" t="s">
        <v>1681</v>
      </c>
      <c r="F92" s="115" t="str">
        <f>IFERROR(VLOOKUP(E92,DSSP!$E$2:$F$761,2,0),"")</f>
        <v>King Oyster Mushroom 100 gr</v>
      </c>
      <c r="G92" s="116" t="str">
        <f t="shared" si="8"/>
        <v>100 gr</v>
      </c>
      <c r="H92" s="117">
        <v>1.2</v>
      </c>
      <c r="I92" s="118">
        <f t="shared" si="6"/>
        <v>12</v>
      </c>
      <c r="K92" s="85">
        <f t="shared" si="9"/>
        <v>1.2</v>
      </c>
      <c r="L92" s="1">
        <f t="shared" si="7"/>
        <v>12</v>
      </c>
    </row>
    <row r="93" spans="1:12">
      <c r="A93" s="150">
        <v>89</v>
      </c>
      <c r="B93" s="16"/>
      <c r="C93" s="16" t="s">
        <v>2</v>
      </c>
      <c r="D93" s="114" t="str" cm="1">
        <f t="array" ref="D93">LOOKUP(1,1/(E93=DSSP!$E$2:$E$623),DSSP!$A$2:$A$623)</f>
        <v>727</v>
      </c>
      <c r="E93" s="115" t="s">
        <v>1690</v>
      </c>
      <c r="F93" s="115" t="str">
        <f>IFERROR(VLOOKUP(E93,DSSP!$E$2:$F$761,2,0),"")</f>
        <v>Enoki Mushroom 200 gr</v>
      </c>
      <c r="G93" s="116" t="str">
        <f t="shared" si="8"/>
        <v>200 gr</v>
      </c>
      <c r="H93" s="117">
        <v>5</v>
      </c>
      <c r="I93" s="118">
        <f t="shared" si="6"/>
        <v>25</v>
      </c>
      <c r="K93" s="85">
        <f t="shared" si="9"/>
        <v>5</v>
      </c>
      <c r="L93" s="1">
        <f t="shared" si="7"/>
        <v>25</v>
      </c>
    </row>
    <row r="94" spans="1:12">
      <c r="A94" s="150">
        <v>90</v>
      </c>
      <c r="B94" s="16"/>
      <c r="C94" s="16" t="s">
        <v>2</v>
      </c>
      <c r="D94" s="114" t="str" cm="1">
        <f t="array" ref="D94">LOOKUP(1,1/(E94=DSSP!$E$2:$E$623),DSSP!$A$2:$A$623)</f>
        <v>729</v>
      </c>
      <c r="E94" s="115" t="s">
        <v>1710</v>
      </c>
      <c r="F94" s="115" t="str">
        <f>IFERROR(VLOOKUP(E94,DSSP!$E$2:$F$761,2,0),"")</f>
        <v>Brown Ganoderma 125 gr</v>
      </c>
      <c r="G94" s="116" t="str">
        <f t="shared" si="8"/>
        <v>125 gr</v>
      </c>
      <c r="H94" s="117">
        <v>0.625</v>
      </c>
      <c r="I94" s="118">
        <f t="shared" si="6"/>
        <v>5</v>
      </c>
      <c r="K94" s="85">
        <f t="shared" si="9"/>
        <v>0.625</v>
      </c>
      <c r="L94" s="1">
        <f t="shared" si="7"/>
        <v>5</v>
      </c>
    </row>
    <row r="95" spans="1:12">
      <c r="A95" s="150">
        <v>91</v>
      </c>
      <c r="B95" s="16"/>
      <c r="C95" s="16" t="s">
        <v>2</v>
      </c>
      <c r="D95" s="114" t="str" cm="1">
        <f t="array" ref="D95">LOOKUP(1,1/(E95=DSSP!$E$2:$E$623),DSSP!$A$2:$A$623)</f>
        <v>728</v>
      </c>
      <c r="E95" s="115" t="s">
        <v>1699</v>
      </c>
      <c r="F95" s="115" t="str">
        <f>IFERROR(VLOOKUP(E95,DSSP!$E$2:$F$761,2,0),"")</f>
        <v>White Ganoderma 125 gr</v>
      </c>
      <c r="G95" s="116" t="str">
        <f t="shared" si="8"/>
        <v>125 gr</v>
      </c>
      <c r="H95" s="117">
        <v>0.63</v>
      </c>
      <c r="I95" s="118">
        <f t="shared" si="6"/>
        <v>5.04</v>
      </c>
      <c r="K95" s="85">
        <f t="shared" si="9"/>
        <v>0.63</v>
      </c>
      <c r="L95" s="1">
        <f t="shared" si="7"/>
        <v>5.04</v>
      </c>
    </row>
    <row r="96" spans="1:12">
      <c r="A96" s="150">
        <v>92</v>
      </c>
      <c r="B96" s="16"/>
      <c r="C96" s="16" t="s">
        <v>2</v>
      </c>
      <c r="D96" s="114" t="str" cm="1">
        <f t="array" ref="D96">LOOKUP(1,1/(E96=DSSP!$E$2:$E$623),DSSP!$A$2:$A$623)</f>
        <v>325</v>
      </c>
      <c r="E96" s="115" t="s">
        <v>509</v>
      </c>
      <c r="F96" s="115" t="str">
        <f>IFERROR(VLOOKUP(E96,DSSP!$E$2:$F$761,2,0),"")</f>
        <v>Lemon Grass 100 gr</v>
      </c>
      <c r="G96" s="116" t="str">
        <f t="shared" si="8"/>
        <v>100 gr</v>
      </c>
      <c r="H96" s="117">
        <v>6</v>
      </c>
      <c r="I96" s="118">
        <f t="shared" si="6"/>
        <v>60</v>
      </c>
      <c r="K96" s="85">
        <f t="shared" si="9"/>
        <v>6</v>
      </c>
      <c r="L96" s="1">
        <f t="shared" si="7"/>
        <v>60</v>
      </c>
    </row>
    <row r="97" spans="1:12">
      <c r="A97" s="150">
        <v>93</v>
      </c>
      <c r="B97" s="16"/>
      <c r="C97" s="16" t="s">
        <v>2</v>
      </c>
      <c r="D97" s="114" t="str" cm="1">
        <f t="array" ref="D97">LOOKUP(1,1/(E97=DSSP!$E$2:$E$623),DSSP!$A$2:$A$623)</f>
        <v>966</v>
      </c>
      <c r="E97" s="115" t="s">
        <v>3618</v>
      </c>
      <c r="F97" s="115" t="str">
        <f>IFERROR(VLOOKUP(E97,DSSP!$E$2:$F$761,2,0),"")</f>
        <v>Green pepper 100 gr</v>
      </c>
      <c r="G97" s="116" t="str">
        <f t="shared" si="8"/>
        <v>100 gr</v>
      </c>
      <c r="H97" s="117">
        <v>0.6</v>
      </c>
      <c r="I97" s="118">
        <f t="shared" si="6"/>
        <v>6</v>
      </c>
      <c r="K97" s="85">
        <f t="shared" si="9"/>
        <v>0.6</v>
      </c>
      <c r="L97" s="1">
        <f t="shared" si="7"/>
        <v>6</v>
      </c>
    </row>
    <row r="98" spans="1:12">
      <c r="A98" s="150">
        <v>94</v>
      </c>
      <c r="B98" s="16"/>
      <c r="C98" s="16" t="s">
        <v>2</v>
      </c>
      <c r="D98" s="114" t="str" cm="1">
        <f t="array" ref="D98">LOOKUP(1,1/(E98=DSSP!$E$2:$E$623),DSSP!$A$2:$A$623)</f>
        <v>930</v>
      </c>
      <c r="E98" s="115" t="s">
        <v>3345</v>
      </c>
      <c r="F98" s="115" t="str">
        <f>IFERROR(VLOOKUP(E98,DSSP!$E$2:$F$761,2,0),"")</f>
        <v>Siamese Banana weight</v>
      </c>
      <c r="G98" s="116" t="str">
        <f t="shared" si="8"/>
        <v>weight</v>
      </c>
      <c r="H98" s="117">
        <v>2</v>
      </c>
      <c r="I98" s="118" t="str">
        <f t="shared" si="6"/>
        <v/>
      </c>
      <c r="K98" s="85" t="str">
        <f t="shared" si="9"/>
        <v/>
      </c>
      <c r="L98" s="1" t="str">
        <f t="shared" si="7"/>
        <v/>
      </c>
    </row>
    <row r="99" spans="1:12">
      <c r="A99" s="150">
        <v>95</v>
      </c>
      <c r="B99" s="16"/>
      <c r="C99" s="16" t="s">
        <v>2</v>
      </c>
      <c r="D99" s="114" t="str" cm="1">
        <f t="array" ref="D99">LOOKUP(1,1/(E99=DSSP!$E$2:$E$623),DSSP!$A$2:$A$623)</f>
        <v>921</v>
      </c>
      <c r="E99" s="115" t="s">
        <v>3273</v>
      </c>
      <c r="F99" s="115" t="str">
        <f>IFERROR(VLOOKUP(E99,DSSP!$E$2:$F$761,2,0),"")</f>
        <v>Jackfruit (tách hạt)  300 gr</v>
      </c>
      <c r="G99" s="116" t="str">
        <f t="shared" si="8"/>
        <v>300 gr</v>
      </c>
      <c r="H99" s="117">
        <v>3</v>
      </c>
      <c r="I99" s="118">
        <f t="shared" si="6"/>
        <v>10</v>
      </c>
      <c r="K99" s="85">
        <f t="shared" si="9"/>
        <v>3</v>
      </c>
      <c r="L99" s="1">
        <f t="shared" si="7"/>
        <v>10</v>
      </c>
    </row>
    <row r="100" spans="1:12">
      <c r="A100" s="150">
        <v>96</v>
      </c>
      <c r="B100" s="16"/>
      <c r="C100" s="16" t="s">
        <v>2</v>
      </c>
      <c r="D100" s="114" t="str" cm="1">
        <f t="array" ref="D100">LOOKUP(1,1/(E100=DSSP!$E$2:$E$623),DSSP!$A$2:$A$623)</f>
        <v>989</v>
      </c>
      <c r="E100" s="164" t="s">
        <v>3792</v>
      </c>
      <c r="F100" s="115" t="str">
        <f>IFERROR(VLOOKUP(E100,DSSP!$E$2:$F$761,2,0),"")</f>
        <v>Radish Kimchi Box 500 gr</v>
      </c>
      <c r="G100" s="116" t="str">
        <f t="shared" si="8"/>
        <v>500 gr</v>
      </c>
      <c r="H100" s="117">
        <v>5</v>
      </c>
      <c r="I100" s="118">
        <f t="shared" si="6"/>
        <v>10</v>
      </c>
      <c r="K100" s="85">
        <f t="shared" si="9"/>
        <v>5</v>
      </c>
      <c r="L100" s="1">
        <f t="shared" si="7"/>
        <v>10</v>
      </c>
    </row>
    <row r="101" spans="1:12">
      <c r="A101" s="150">
        <v>97</v>
      </c>
      <c r="B101" s="16"/>
      <c r="C101" s="16" t="s">
        <v>2</v>
      </c>
      <c r="D101" s="114" t="str" cm="1">
        <f t="array" ref="D101">LOOKUP(1,1/(E101=DSSP!$E$2:$E$623),DSSP!$A$2:$A$623)</f>
        <v>232</v>
      </c>
      <c r="E101" s="115" t="s">
        <v>308</v>
      </c>
      <c r="F101" s="115" t="str">
        <f>IFERROR(VLOOKUP(E101,DSSP!$E$2:$F$761,2,0),"")</f>
        <v>Chinese Cellery 100 gr</v>
      </c>
      <c r="G101" s="116" t="str">
        <f t="shared" si="8"/>
        <v>100 gr</v>
      </c>
      <c r="H101" s="117">
        <v>0.5</v>
      </c>
      <c r="I101" s="118">
        <f t="shared" si="6"/>
        <v>5</v>
      </c>
      <c r="K101" s="85">
        <f t="shared" si="9"/>
        <v>0.5</v>
      </c>
      <c r="L101" s="1">
        <f t="shared" si="7"/>
        <v>5</v>
      </c>
    </row>
    <row r="102" spans="1:12">
      <c r="A102" s="150">
        <v>98</v>
      </c>
      <c r="B102" s="16"/>
      <c r="C102" s="16" t="s">
        <v>2</v>
      </c>
      <c r="D102" s="114" t="str" cm="1">
        <f t="array" ref="D102">LOOKUP(1,1/(E102=DSSP!$E$2:$E$623),DSSP!$A$2:$A$623)</f>
        <v>858</v>
      </c>
      <c r="E102" s="115" t="s">
        <v>2845</v>
      </c>
      <c r="F102" s="115" t="str">
        <f>IFERROR(VLOOKUP(E102,DSSP!$E$2:$F$761,2,0),"")</f>
        <v>Seafood Mushroom 150 gr</v>
      </c>
      <c r="G102" s="116" t="str">
        <f t="shared" si="8"/>
        <v>150 gr</v>
      </c>
      <c r="H102" s="117">
        <v>1.5</v>
      </c>
      <c r="I102" s="118">
        <f t="shared" si="6"/>
        <v>10</v>
      </c>
      <c r="K102" s="85">
        <f t="shared" si="9"/>
        <v>1.5</v>
      </c>
      <c r="L102" s="1">
        <f t="shared" si="7"/>
        <v>10</v>
      </c>
    </row>
    <row r="103" spans="1:12">
      <c r="A103" s="150">
        <v>99</v>
      </c>
      <c r="B103" s="16"/>
      <c r="C103" s="16" t="s">
        <v>2</v>
      </c>
      <c r="D103" s="114" t="str" cm="1">
        <f t="array" ref="D103">LOOKUP(1,1/(E103=DSSP!$E$2:$E$623),DSSP!$A$2:$A$623)</f>
        <v>814</v>
      </c>
      <c r="E103" s="115" t="s">
        <v>2725</v>
      </c>
      <c r="F103" s="115" t="str">
        <f>IFERROR(VLOOKUP(E103,DSSP!$E$2:$F$761,2,0),"")</f>
        <v>Bamboo Shoot weight</v>
      </c>
      <c r="G103" s="116" t="str">
        <f t="shared" si="8"/>
        <v>weight</v>
      </c>
      <c r="H103" s="117">
        <v>1.6</v>
      </c>
      <c r="I103" s="118" t="str">
        <f t="shared" si="6"/>
        <v/>
      </c>
      <c r="K103" s="85" t="str">
        <f t="shared" si="9"/>
        <v/>
      </c>
      <c r="L103" s="1" t="str">
        <f t="shared" si="7"/>
        <v/>
      </c>
    </row>
    <row r="104" spans="1:12">
      <c r="A104" s="150">
        <v>100</v>
      </c>
      <c r="B104" s="16"/>
      <c r="C104" s="16" t="s">
        <v>2</v>
      </c>
      <c r="D104" s="114" t="str" cm="1">
        <f t="array" ref="D104">LOOKUP(1,1/(E104=DSSP!$E$2:$E$623),DSSP!$A$2:$A$623)</f>
        <v>706</v>
      </c>
      <c r="E104" s="115" t="s">
        <v>1486</v>
      </c>
      <c r="F104" s="115" t="str">
        <f>IFERROR(VLOOKUP(E104,DSSP!$E$2:$F$761,2,0),"")</f>
        <v>Purple Batata weight</v>
      </c>
      <c r="G104" s="116" t="str">
        <f t="shared" si="8"/>
        <v>weight</v>
      </c>
      <c r="H104" s="117">
        <v>1</v>
      </c>
      <c r="I104" s="118" t="str">
        <f t="shared" si="6"/>
        <v/>
      </c>
      <c r="K104" s="85" t="str">
        <f t="shared" si="9"/>
        <v/>
      </c>
      <c r="L104" s="1" t="str">
        <f t="shared" si="7"/>
        <v/>
      </c>
    </row>
    <row r="105" spans="1:12">
      <c r="A105" s="150">
        <v>101</v>
      </c>
      <c r="B105" s="16"/>
      <c r="C105" s="16" t="s">
        <v>2</v>
      </c>
      <c r="D105" s="114" t="str" cm="1">
        <f t="array" ref="D105">LOOKUP(1,1/(E105=DSSP!$E$2:$E$623),DSSP!$A$2:$A$623)</f>
        <v>969</v>
      </c>
      <c r="E105" s="115" t="s">
        <v>3650</v>
      </c>
      <c r="F105" s="115" t="str">
        <f>IFERROR(VLOOKUP(E105,DSSP!$E$2:$F$761,2,0),"")</f>
        <v>Small Taro 500 gr</v>
      </c>
      <c r="G105" s="116" t="str">
        <f t="shared" si="8"/>
        <v>500 gr</v>
      </c>
      <c r="H105" s="117">
        <v>1</v>
      </c>
      <c r="I105" s="118">
        <f t="shared" si="6"/>
        <v>2</v>
      </c>
      <c r="K105" s="85">
        <f t="shared" si="9"/>
        <v>1</v>
      </c>
      <c r="L105" s="1">
        <f t="shared" si="7"/>
        <v>2</v>
      </c>
    </row>
    <row r="106" spans="1:12">
      <c r="A106" s="150">
        <v>102</v>
      </c>
      <c r="B106" s="16"/>
      <c r="C106" s="16" t="s">
        <v>2</v>
      </c>
      <c r="D106" s="114" t="str" cm="1">
        <f t="array" ref="D106">LOOKUP(1,1/(E106=DSSP!$E$2:$E$623),DSSP!$A$2:$A$623)</f>
        <v>341</v>
      </c>
      <c r="E106" s="115" t="s">
        <v>583</v>
      </c>
      <c r="F106" s="115" t="str">
        <f>IFERROR(VLOOKUP(E106,DSSP!$E$2:$F$761,2,0),"")</f>
        <v>Banana Flower weight</v>
      </c>
      <c r="G106" s="116" t="str">
        <f t="shared" si="8"/>
        <v>weight</v>
      </c>
      <c r="H106" s="117">
        <v>1.6</v>
      </c>
      <c r="I106" s="118" t="str">
        <f t="shared" si="6"/>
        <v/>
      </c>
      <c r="K106" s="85" t="str">
        <f t="shared" si="9"/>
        <v/>
      </c>
      <c r="L106" s="1" t="str">
        <f t="shared" si="7"/>
        <v/>
      </c>
    </row>
    <row r="107" spans="1:12">
      <c r="A107" s="150">
        <v>103</v>
      </c>
      <c r="B107" s="16"/>
      <c r="C107" s="16" t="s">
        <v>2</v>
      </c>
      <c r="D107" s="114" t="str" cm="1">
        <f t="array" ref="D107">LOOKUP(1,1/(E107=DSSP!$E$2:$E$623),DSSP!$A$2:$A$623)</f>
        <v>321</v>
      </c>
      <c r="E107" s="115" t="s">
        <v>468</v>
      </c>
      <c r="F107" s="115" t="str">
        <f>IFERROR(VLOOKUP(E107,DSSP!$E$2:$F$761,2,0),"")</f>
        <v>Galadium 200 gr</v>
      </c>
      <c r="G107" s="116" t="str">
        <f t="shared" si="8"/>
        <v>200 gr</v>
      </c>
      <c r="H107" s="117">
        <v>0.4</v>
      </c>
      <c r="I107" s="118">
        <f t="shared" si="6"/>
        <v>2</v>
      </c>
      <c r="K107" s="85">
        <f t="shared" si="9"/>
        <v>0.4</v>
      </c>
      <c r="L107" s="1">
        <f t="shared" si="7"/>
        <v>2</v>
      </c>
    </row>
    <row r="108" spans="1:12">
      <c r="A108" s="150">
        <v>104</v>
      </c>
      <c r="B108" s="16"/>
      <c r="C108" s="16" t="s">
        <v>2</v>
      </c>
      <c r="D108" s="114" t="str" cm="1">
        <f t="array" ref="D108">LOOKUP(1,1/(E108=DSSP!$E$2:$E$623),DSSP!$A$2:$A$623)</f>
        <v>718</v>
      </c>
      <c r="E108" s="115" t="s">
        <v>1621</v>
      </c>
      <c r="F108" s="115" t="str">
        <f>IFERROR(VLOOKUP(E108,DSSP!$E$2:$F$761,2,0),"")</f>
        <v>Turmeric 100 gr</v>
      </c>
      <c r="G108" s="116" t="str">
        <f t="shared" si="8"/>
        <v>100 gr</v>
      </c>
      <c r="H108" s="117">
        <v>0.2</v>
      </c>
      <c r="I108" s="118">
        <f t="shared" si="6"/>
        <v>2</v>
      </c>
      <c r="K108" s="85">
        <f t="shared" si="9"/>
        <v>0.2</v>
      </c>
      <c r="L108" s="1">
        <f t="shared" si="7"/>
        <v>2</v>
      </c>
    </row>
    <row r="109" spans="1:12" ht="33">
      <c r="A109" s="150">
        <v>105</v>
      </c>
      <c r="B109" s="16"/>
      <c r="C109" s="16" t="s">
        <v>2</v>
      </c>
      <c r="D109" s="114" t="str" cm="1">
        <f t="array" ref="D109">LOOKUP(1,1/(E109=DSSP!$E$2:$E$623),DSSP!$A$2:$A$623)</f>
        <v>714</v>
      </c>
      <c r="E109" s="115" t="s">
        <v>1586</v>
      </c>
      <c r="F109" s="115" t="str">
        <f>IFERROR(VLOOKUP(E109,DSSP!$E$2:$F$761,2,0),"")</f>
        <v>Yellow Batata weight</v>
      </c>
      <c r="G109" s="116" t="str">
        <f t="shared" si="8"/>
        <v>weight</v>
      </c>
      <c r="H109" s="117">
        <v>1</v>
      </c>
      <c r="I109" s="118" t="str">
        <f t="shared" si="6"/>
        <v/>
      </c>
      <c r="K109" s="85" t="str">
        <f t="shared" si="9"/>
        <v/>
      </c>
      <c r="L109" s="1" t="str">
        <f t="shared" si="7"/>
        <v/>
      </c>
    </row>
    <row r="110" spans="1:12">
      <c r="A110" s="150">
        <v>106</v>
      </c>
      <c r="B110" s="16"/>
      <c r="C110" s="16" t="s">
        <v>2</v>
      </c>
      <c r="D110" s="114" t="str" cm="1">
        <f t="array" ref="D110">LOOKUP(1,1/(E110=DSSP!$E$2:$E$623),DSSP!$A$2:$A$623)</f>
        <v>351</v>
      </c>
      <c r="E110" s="115" t="s">
        <v>612</v>
      </c>
      <c r="F110" s="115" t="str">
        <f>IFERROR(VLOOKUP(E110,DSSP!$E$2:$F$761,2,0),"")</f>
        <v>Taro Root weight</v>
      </c>
      <c r="G110" s="116" t="str">
        <f t="shared" si="8"/>
        <v>weight</v>
      </c>
      <c r="H110" s="117">
        <v>1.4</v>
      </c>
      <c r="I110" s="118" t="str">
        <f t="shared" si="6"/>
        <v/>
      </c>
      <c r="K110" s="85" t="str">
        <f t="shared" si="9"/>
        <v/>
      </c>
      <c r="L110" s="1" t="str">
        <f t="shared" si="7"/>
        <v/>
      </c>
    </row>
    <row r="111" spans="1:12">
      <c r="A111" s="150">
        <v>107</v>
      </c>
      <c r="B111" s="16"/>
      <c r="C111" s="16" t="s">
        <v>2</v>
      </c>
      <c r="D111" s="114" t="str" cm="1">
        <f t="array" ref="D111">LOOKUP(1,1/(E111=DSSP!$E$2:$E$623),DSSP!$A$2:$A$623)</f>
        <v>717</v>
      </c>
      <c r="E111" s="115" t="s">
        <v>1614</v>
      </c>
      <c r="F111" s="115" t="str">
        <f>IFERROR(VLOOKUP(E111,DSSP!$E$2:$F$761,2,0),"")</f>
        <v>Galangal 200 gr</v>
      </c>
      <c r="G111" s="116" t="str">
        <f t="shared" si="8"/>
        <v>200 gr</v>
      </c>
      <c r="H111" s="117">
        <v>2</v>
      </c>
      <c r="I111" s="118">
        <f t="shared" si="6"/>
        <v>10</v>
      </c>
      <c r="K111" s="85">
        <f t="shared" si="9"/>
        <v>2</v>
      </c>
      <c r="L111" s="1">
        <f t="shared" si="7"/>
        <v>10</v>
      </c>
    </row>
    <row r="112" spans="1:12">
      <c r="A112" s="150">
        <v>108</v>
      </c>
      <c r="B112" s="16"/>
      <c r="C112" s="16" t="s">
        <v>2</v>
      </c>
      <c r="D112" s="114" t="str" cm="1">
        <f t="array" ref="D112">LOOKUP(1,1/(E112=DSSP!$E$2:$E$623),DSSP!$A$2:$A$623)</f>
        <v>717</v>
      </c>
      <c r="E112" s="115" t="s">
        <v>1606</v>
      </c>
      <c r="F112" s="115" t="str">
        <f>IFERROR(VLOOKUP(E112,DSSP!$E$2:$F$761,2,0),"")</f>
        <v>Galangal 100 gr</v>
      </c>
      <c r="G112" s="116" t="str">
        <f t="shared" si="8"/>
        <v>100 gr</v>
      </c>
      <c r="H112" s="117">
        <v>1</v>
      </c>
      <c r="I112" s="118">
        <f t="shared" si="6"/>
        <v>10</v>
      </c>
      <c r="K112" s="85">
        <f t="shared" si="9"/>
        <v>1</v>
      </c>
      <c r="L112" s="1">
        <f t="shared" si="7"/>
        <v>10</v>
      </c>
    </row>
    <row r="113" spans="1:12">
      <c r="A113" s="150">
        <v>109</v>
      </c>
      <c r="B113" s="16"/>
      <c r="C113" s="16" t="s">
        <v>2</v>
      </c>
      <c r="D113" s="114" t="str" cm="1">
        <f t="array" ref="D113">LOOKUP(1,1/(E113=DSSP!$E$2:$E$623),DSSP!$A$2:$A$623)</f>
        <v>291</v>
      </c>
      <c r="E113" s="115" t="s">
        <v>426</v>
      </c>
      <c r="F113" s="115" t="str">
        <f>IFERROR(VLOOKUP(E113,DSSP!$E$2:$F$761,2,0),"")</f>
        <v>Winter Melon weight</v>
      </c>
      <c r="G113" s="116" t="str">
        <f t="shared" si="8"/>
        <v>weight</v>
      </c>
      <c r="H113" s="117">
        <v>1</v>
      </c>
      <c r="I113" s="118" t="str">
        <f t="shared" si="6"/>
        <v/>
      </c>
      <c r="K113" s="85" t="str">
        <f t="shared" si="9"/>
        <v/>
      </c>
      <c r="L113" s="1" t="str">
        <f t="shared" si="7"/>
        <v/>
      </c>
    </row>
    <row r="114" spans="1:12">
      <c r="A114" s="150">
        <v>110</v>
      </c>
      <c r="B114" s="16"/>
      <c r="C114" s="16" t="s">
        <v>2</v>
      </c>
      <c r="D114" s="114" t="str" cm="1">
        <f t="array" ref="D114">LOOKUP(1,1/(E114=DSSP!$E$2:$E$623),DSSP!$A$2:$A$623)</f>
        <v>730</v>
      </c>
      <c r="E114" s="115" t="s">
        <v>1719</v>
      </c>
      <c r="F114" s="115" t="str">
        <f>IFERROR(VLOOKUP(E114,DSSP!$E$2:$F$761,2,0),"")</f>
        <v>Jew's Ear 100 gr</v>
      </c>
      <c r="G114" s="116" t="str">
        <f t="shared" si="8"/>
        <v>100 gr</v>
      </c>
      <c r="H114" s="117">
        <v>0.3</v>
      </c>
      <c r="I114" s="118">
        <f t="shared" si="6"/>
        <v>3</v>
      </c>
      <c r="K114" s="85">
        <f t="shared" si="9"/>
        <v>0.3</v>
      </c>
      <c r="L114" s="1">
        <f t="shared" si="7"/>
        <v>3</v>
      </c>
    </row>
    <row r="115" spans="1:12">
      <c r="A115" s="150">
        <v>111</v>
      </c>
      <c r="B115" s="16"/>
      <c r="C115" s="16" t="s">
        <v>2</v>
      </c>
      <c r="D115" s="114" t="str" cm="1">
        <f t="array" ref="D115">LOOKUP(1,1/(E115=DSSP!$E$2:$E$623),DSSP!$A$2:$A$623)</f>
        <v>119</v>
      </c>
      <c r="E115" s="115" t="s">
        <v>82</v>
      </c>
      <c r="F115" s="115" t="str">
        <f>IFERROR(VLOOKUP(E115,DSSP!$E$2:$F$761,2,0),"")</f>
        <v>Dried chili 100 gr</v>
      </c>
      <c r="G115" s="116" t="str">
        <f t="shared" si="8"/>
        <v>100 gr</v>
      </c>
      <c r="H115" s="117">
        <v>1</v>
      </c>
      <c r="I115" s="118">
        <f t="shared" si="6"/>
        <v>10</v>
      </c>
      <c r="K115" s="85">
        <f t="shared" si="9"/>
        <v>1</v>
      </c>
      <c r="L115" s="1">
        <f t="shared" si="7"/>
        <v>10</v>
      </c>
    </row>
    <row r="116" spans="1:12">
      <c r="A116" s="150">
        <v>112</v>
      </c>
      <c r="B116" s="16"/>
      <c r="C116" s="16" t="s">
        <v>2</v>
      </c>
      <c r="D116" s="114" t="str" cm="1">
        <f t="array" ref="D116">LOOKUP(1,1/(E116=DSSP!$E$2:$E$623),DSSP!$A$2:$A$623)</f>
        <v>111</v>
      </c>
      <c r="E116" s="115" t="s">
        <v>64</v>
      </c>
      <c r="F116" s="115" t="str">
        <f>IFERROR(VLOOKUP(E116,DSSP!$E$2:$F$761,2,0),"")</f>
        <v>Venus Chili 100 gr</v>
      </c>
      <c r="G116" s="116" t="str">
        <f t="shared" si="8"/>
        <v>100 gr</v>
      </c>
      <c r="H116" s="117">
        <v>8</v>
      </c>
      <c r="I116" s="118">
        <f t="shared" si="6"/>
        <v>80</v>
      </c>
      <c r="K116" s="85">
        <f t="shared" si="9"/>
        <v>8</v>
      </c>
      <c r="L116" s="1">
        <f t="shared" si="7"/>
        <v>80</v>
      </c>
    </row>
    <row r="117" spans="1:12" ht="33">
      <c r="A117" s="150">
        <v>113</v>
      </c>
      <c r="B117" s="16"/>
      <c r="C117" s="16" t="s">
        <v>2</v>
      </c>
      <c r="D117" s="114" t="str" cm="1">
        <f t="array" ref="D117">LOOKUP(1,1/(E117=DSSP!$E$2:$E$623),DSSP!$A$2:$A$623)</f>
        <v>707</v>
      </c>
      <c r="E117" s="115" t="s">
        <v>1493</v>
      </c>
      <c r="F117" s="115" t="str">
        <f>IFERROR(VLOOKUP(E117,DSSP!$E$2:$F$761,2,0),"")</f>
        <v>White Batata weight</v>
      </c>
      <c r="G117" s="116" t="str">
        <f t="shared" si="8"/>
        <v>weight</v>
      </c>
      <c r="H117" s="117">
        <v>1</v>
      </c>
      <c r="I117" s="118" t="str">
        <f t="shared" si="6"/>
        <v/>
      </c>
      <c r="K117" s="85" t="str">
        <f t="shared" si="9"/>
        <v/>
      </c>
      <c r="L117" s="1" t="str">
        <f t="shared" si="7"/>
        <v/>
      </c>
    </row>
    <row r="118" spans="1:12">
      <c r="A118" s="150">
        <v>114</v>
      </c>
      <c r="B118" s="16"/>
      <c r="C118" s="16" t="s">
        <v>2</v>
      </c>
      <c r="D118" s="114" t="str" cm="1">
        <f t="array" ref="D118">LOOKUP(1,1/(E118=DSSP!$E$2:$E$623),DSSP!$A$2:$A$623)</f>
        <v>906</v>
      </c>
      <c r="E118" s="115" t="s">
        <v>3190</v>
      </c>
      <c r="F118" s="115" t="str">
        <f>IFERROR(VLOOKUP(E118,DSSP!$E$2:$F$761,2,0),"")</f>
        <v>Thai Rambutan 500 gr</v>
      </c>
      <c r="G118" s="116" t="str">
        <f t="shared" si="8"/>
        <v>500 gr</v>
      </c>
      <c r="H118" s="117">
        <v>2.5</v>
      </c>
      <c r="I118" s="118">
        <f t="shared" si="6"/>
        <v>5</v>
      </c>
      <c r="K118" s="85">
        <f t="shared" si="9"/>
        <v>2.5</v>
      </c>
      <c r="L118" s="1">
        <f t="shared" si="7"/>
        <v>5</v>
      </c>
    </row>
    <row r="119" spans="1:12">
      <c r="A119" s="150">
        <v>115</v>
      </c>
      <c r="B119" s="16"/>
      <c r="C119" s="16" t="s">
        <v>2</v>
      </c>
      <c r="D119" s="114" t="str" cm="1">
        <f t="array" ref="D119">LOOKUP(1,1/(E119=DSSP!$E$2:$E$623),DSSP!$A$2:$A$623)</f>
        <v>946</v>
      </c>
      <c r="E119" s="115" t="s">
        <v>3461</v>
      </c>
      <c r="F119" s="115" t="str">
        <f>IFERROR(VLOOKUP(E119,DSSP!$E$2:$F$761,2,0),"")</f>
        <v>Young Ambarella 500 gr</v>
      </c>
      <c r="G119" s="116" t="str">
        <f t="shared" si="8"/>
        <v>500 gr</v>
      </c>
      <c r="H119" s="117">
        <v>1.5</v>
      </c>
      <c r="I119" s="118">
        <f t="shared" si="6"/>
        <v>3</v>
      </c>
      <c r="K119" s="85">
        <f t="shared" si="9"/>
        <v>1.5</v>
      </c>
      <c r="L119" s="1">
        <f t="shared" si="7"/>
        <v>3</v>
      </c>
    </row>
    <row r="120" spans="1:12">
      <c r="A120" s="150">
        <v>116</v>
      </c>
      <c r="B120" s="16"/>
      <c r="C120" s="16" t="s">
        <v>2</v>
      </c>
      <c r="D120" s="114" t="str" cm="1">
        <f t="array" ref="D120">LOOKUP(1,1/(E120=DSSP!$E$2:$E$623),DSSP!$A$2:$A$623)</f>
        <v>732</v>
      </c>
      <c r="E120" s="115" t="s">
        <v>1753</v>
      </c>
      <c r="F120" s="115" t="str">
        <f>IFERROR(VLOOKUP(E120,DSSP!$E$2:$F$761,2,0),"")</f>
        <v>Finger Root 100 gr</v>
      </c>
      <c r="G120" s="116" t="str">
        <f t="shared" si="8"/>
        <v>100 gr</v>
      </c>
      <c r="H120" s="117">
        <v>0.6</v>
      </c>
      <c r="I120" s="118">
        <f t="shared" si="6"/>
        <v>6</v>
      </c>
      <c r="K120" s="85">
        <f t="shared" si="9"/>
        <v>0.6</v>
      </c>
      <c r="L120" s="1">
        <f t="shared" si="7"/>
        <v>6</v>
      </c>
    </row>
    <row r="121" spans="1:12" s="178" customFormat="1">
      <c r="A121" s="171"/>
      <c r="B121" s="172"/>
      <c r="C121" s="172"/>
      <c r="D121" s="173"/>
      <c r="E121" s="174"/>
      <c r="F121" s="174"/>
      <c r="G121" s="175"/>
      <c r="H121" s="176"/>
      <c r="I121" s="177"/>
      <c r="K121" s="179"/>
    </row>
    <row r="122" spans="1:12">
      <c r="A122" s="150">
        <v>118</v>
      </c>
      <c r="B122" s="16"/>
      <c r="C122" s="16" t="s">
        <v>11</v>
      </c>
      <c r="D122" s="114" t="str" cm="1">
        <f t="array" ref="D122">LOOKUP(1,1/(E122=DSSP!$E$2:$E$623),DSSP!$A$2:$A$623)</f>
        <v>142</v>
      </c>
      <c r="E122" s="115" t="s">
        <v>158</v>
      </c>
      <c r="F122" s="115" t="str">
        <f>IFERROR(VLOOKUP(E122,DSSP!$E$2:$F$761,2,0),"")</f>
        <v>Bok Choi 250 gr</v>
      </c>
      <c r="G122" s="116" t="str">
        <f t="shared" ref="G122:G185" si="10">RIGHT(E122,6)</f>
        <v>250 gr</v>
      </c>
      <c r="H122" s="117">
        <v>3</v>
      </c>
      <c r="I122" s="118">
        <f t="shared" ref="I122:I185" si="11">IFERROR(IF(RIGHT(G122,4)="1 kg",(H122/1),H122*1000/LEFT(G122,3)),"")</f>
        <v>12</v>
      </c>
      <c r="K122" s="85">
        <f t="shared" ref="K122:K179" si="12">IFERROR((I122*LEFT(G122,3))/1000,"")</f>
        <v>3</v>
      </c>
      <c r="L122" s="1">
        <f t="shared" ref="L122:L179" si="13">IFERROR(IF(RIGHT(G122,4)="1 kg",(H122/1),H122*1000/LEFT(G122,3)),"")</f>
        <v>12</v>
      </c>
    </row>
    <row r="123" spans="1:12">
      <c r="A123" s="150">
        <v>119</v>
      </c>
      <c r="B123" s="16"/>
      <c r="C123" s="16" t="s">
        <v>11</v>
      </c>
      <c r="D123" s="114" t="str" cm="1">
        <f t="array" ref="D123">LOOKUP(1,1/(E123=DSSP!$E$2:$E$623),DSSP!$A$2:$A$623)</f>
        <v>144</v>
      </c>
      <c r="E123" s="115" t="s">
        <v>179</v>
      </c>
      <c r="F123" s="115" t="str">
        <f>IFERROR(VLOOKUP(E123,DSSP!$E$2:$F$761,2,0),"")</f>
        <v>Chinese Kale 250 gr</v>
      </c>
      <c r="G123" s="116" t="str">
        <f t="shared" si="10"/>
        <v>250 gr</v>
      </c>
      <c r="H123" s="117">
        <v>6</v>
      </c>
      <c r="I123" s="118">
        <f t="shared" si="11"/>
        <v>24</v>
      </c>
      <c r="K123" s="85">
        <f t="shared" si="12"/>
        <v>6</v>
      </c>
      <c r="L123" s="1">
        <f t="shared" si="13"/>
        <v>24</v>
      </c>
    </row>
    <row r="124" spans="1:12">
      <c r="A124" s="150">
        <v>120</v>
      </c>
      <c r="B124" s="16"/>
      <c r="C124" s="16" t="s">
        <v>11</v>
      </c>
      <c r="D124" s="114" t="str" cm="1">
        <f t="array" ref="D124">LOOKUP(1,1/(E124=DSSP!$E$2:$E$623),DSSP!$A$2:$A$623)</f>
        <v>131</v>
      </c>
      <c r="E124" s="115" t="s">
        <v>107</v>
      </c>
      <c r="F124" s="115" t="str">
        <f>IFERROR(VLOOKUP(E124,DSSP!$E$2:$F$761,2,0),"")</f>
        <v>Culantro 100 gr</v>
      </c>
      <c r="G124" s="116" t="str">
        <f t="shared" si="10"/>
        <v>100 gr</v>
      </c>
      <c r="H124" s="117">
        <v>0.5</v>
      </c>
      <c r="I124" s="118">
        <f t="shared" si="11"/>
        <v>5</v>
      </c>
      <c r="K124" s="85">
        <f t="shared" si="12"/>
        <v>0.5</v>
      </c>
      <c r="L124" s="1">
        <f t="shared" si="13"/>
        <v>5</v>
      </c>
    </row>
    <row r="125" spans="1:12">
      <c r="A125" s="150">
        <v>121</v>
      </c>
      <c r="B125" s="16"/>
      <c r="C125" s="16" t="s">
        <v>11</v>
      </c>
      <c r="D125" s="114" t="str" cm="1">
        <f t="array" ref="D125">LOOKUP(1,1/(E125=DSSP!$E$2:$E$623),DSSP!$A$2:$A$623)</f>
        <v>261</v>
      </c>
      <c r="E125" s="115" t="s">
        <v>370</v>
      </c>
      <c r="F125" s="115" t="str">
        <f>IFERROR(VLOOKUP(E125,DSSP!$E$2:$F$761,2,0),"")</f>
        <v>Yardlong Bean 300 gr</v>
      </c>
      <c r="G125" s="116" t="str">
        <f t="shared" si="10"/>
        <v>300 gr</v>
      </c>
      <c r="H125" s="117">
        <v>9</v>
      </c>
      <c r="I125" s="118">
        <f t="shared" si="11"/>
        <v>30</v>
      </c>
      <c r="K125" s="85">
        <f t="shared" si="12"/>
        <v>9</v>
      </c>
      <c r="L125" s="1">
        <f t="shared" si="13"/>
        <v>30</v>
      </c>
    </row>
    <row r="126" spans="1:12">
      <c r="A126" s="150">
        <v>122</v>
      </c>
      <c r="B126" s="16"/>
      <c r="C126" s="16" t="s">
        <v>14</v>
      </c>
      <c r="D126" s="114" t="str" cm="1">
        <f t="array" ref="D126">LOOKUP(1,1/(E126=DSSP!$E$2:$E$623),DSSP!$A$2:$A$623)</f>
        <v>221</v>
      </c>
      <c r="E126" s="115" t="s">
        <v>290</v>
      </c>
      <c r="F126" s="115" t="str">
        <f>IFERROR(VLOOKUP(E126,DSSP!$E$2:$F$761,2,0),"")</f>
        <v>Perilla Leaf 100 gr</v>
      </c>
      <c r="G126" s="116" t="str">
        <f t="shared" si="10"/>
        <v>100 gr</v>
      </c>
      <c r="H126" s="117">
        <v>6</v>
      </c>
      <c r="I126" s="118">
        <f t="shared" si="11"/>
        <v>60</v>
      </c>
      <c r="K126" s="85">
        <f t="shared" si="12"/>
        <v>6</v>
      </c>
      <c r="L126" s="1">
        <f t="shared" si="13"/>
        <v>60</v>
      </c>
    </row>
    <row r="127" spans="1:12">
      <c r="A127" s="150">
        <v>123</v>
      </c>
      <c r="B127" s="16"/>
      <c r="C127" s="16" t="s">
        <v>3</v>
      </c>
      <c r="D127" s="114" t="str" cm="1">
        <f t="array" ref="D127">LOOKUP(1,1/(E127=DSSP!$E$2:$E$623),DSSP!$A$2:$A$623)</f>
        <v>331</v>
      </c>
      <c r="E127" s="115" t="s">
        <v>564</v>
      </c>
      <c r="F127" s="115" t="str">
        <f>IFERROR(VLOOKUP(E127,DSSP!$E$2:$F$761,2,0),"")</f>
        <v>Knotgrass 100 gr</v>
      </c>
      <c r="G127" s="116" t="str">
        <f t="shared" si="10"/>
        <v>100 gr</v>
      </c>
      <c r="H127" s="117">
        <v>2</v>
      </c>
      <c r="I127" s="118">
        <f t="shared" si="11"/>
        <v>20</v>
      </c>
      <c r="K127" s="85">
        <f t="shared" si="12"/>
        <v>2</v>
      </c>
      <c r="L127" s="1">
        <f t="shared" si="13"/>
        <v>20</v>
      </c>
    </row>
    <row r="128" spans="1:12">
      <c r="A128" s="150">
        <v>124</v>
      </c>
      <c r="B128" s="16"/>
      <c r="C128" s="16" t="s">
        <v>3</v>
      </c>
      <c r="D128" s="114" t="str" cm="1">
        <f t="array" ref="D128">LOOKUP(1,1/(E128=DSSP!$E$2:$E$623),DSSP!$A$2:$A$623)</f>
        <v>231</v>
      </c>
      <c r="E128" s="115" t="s">
        <v>299</v>
      </c>
      <c r="F128" s="115" t="str">
        <f>IFERROR(VLOOKUP(E128,DSSP!$E$2:$F$761,2,0),"")</f>
        <v>Water Celery 200 gr</v>
      </c>
      <c r="G128" s="116" t="str">
        <f t="shared" si="10"/>
        <v>200 gr</v>
      </c>
      <c r="H128" s="117">
        <v>2</v>
      </c>
      <c r="I128" s="118">
        <f t="shared" si="11"/>
        <v>10</v>
      </c>
      <c r="K128" s="85">
        <f t="shared" si="12"/>
        <v>2</v>
      </c>
      <c r="L128" s="1">
        <f t="shared" si="13"/>
        <v>10</v>
      </c>
    </row>
    <row r="129" spans="1:12">
      <c r="A129" s="150">
        <v>125</v>
      </c>
      <c r="B129" s="16"/>
      <c r="C129" s="16" t="s">
        <v>3</v>
      </c>
      <c r="D129" s="114" t="str" cm="1">
        <f t="array" ref="D129">LOOKUP(1,1/(E129=DSSP!$E$2:$E$623),DSSP!$A$2:$A$623)</f>
        <v>321</v>
      </c>
      <c r="E129" s="115" t="s">
        <v>468</v>
      </c>
      <c r="F129" s="115" t="str">
        <f>IFERROR(VLOOKUP(E129,DSSP!$E$2:$F$761,2,0),"")</f>
        <v>Galadium 200 gr</v>
      </c>
      <c r="G129" s="116" t="str">
        <f t="shared" si="10"/>
        <v>200 gr</v>
      </c>
      <c r="H129" s="117">
        <v>1</v>
      </c>
      <c r="I129" s="118">
        <f t="shared" si="11"/>
        <v>5</v>
      </c>
      <c r="K129" s="85">
        <f t="shared" si="12"/>
        <v>1</v>
      </c>
      <c r="L129" s="1">
        <f t="shared" si="13"/>
        <v>5</v>
      </c>
    </row>
    <row r="130" spans="1:12">
      <c r="A130" s="150">
        <v>126</v>
      </c>
      <c r="B130" s="16"/>
      <c r="C130" s="16" t="s">
        <v>3</v>
      </c>
      <c r="D130" s="114" t="str" cm="1">
        <f t="array" ref="D130">LOOKUP(1,1/(E130=DSSP!$E$2:$E$623),DSSP!$A$2:$A$623)</f>
        <v>341</v>
      </c>
      <c r="E130" s="115" t="s">
        <v>583</v>
      </c>
      <c r="F130" s="115" t="str">
        <f>IFERROR(VLOOKUP(E130,DSSP!$E$2:$F$761,2,0),"")</f>
        <v>Banana Flower weight</v>
      </c>
      <c r="G130" s="116" t="str">
        <f t="shared" si="10"/>
        <v>weight</v>
      </c>
      <c r="H130" s="117">
        <v>0.8</v>
      </c>
      <c r="I130" s="118" t="str">
        <f t="shared" si="11"/>
        <v/>
      </c>
      <c r="K130" s="85" t="str">
        <f t="shared" si="12"/>
        <v/>
      </c>
      <c r="L130" s="1" t="str">
        <f t="shared" si="13"/>
        <v/>
      </c>
    </row>
    <row r="131" spans="1:12">
      <c r="A131" s="150">
        <v>127</v>
      </c>
      <c r="B131" s="16"/>
      <c r="C131" s="16" t="s">
        <v>3</v>
      </c>
      <c r="D131" s="114" t="str" cm="1">
        <f t="array" ref="D131">LOOKUP(1,1/(E131=DSSP!$E$2:$E$623),DSSP!$A$2:$A$623)</f>
        <v>311</v>
      </c>
      <c r="E131" s="115" t="s">
        <v>444</v>
      </c>
      <c r="F131" s="115" t="str">
        <f>IFERROR(VLOOKUP(E131,DSSP!$E$2:$F$761,2,0),"")</f>
        <v>Baby Corn 100 gr</v>
      </c>
      <c r="G131" s="116" t="str">
        <f t="shared" si="10"/>
        <v>100 gr</v>
      </c>
      <c r="H131" s="117">
        <v>2.5</v>
      </c>
      <c r="I131" s="118">
        <f t="shared" si="11"/>
        <v>25</v>
      </c>
      <c r="K131" s="85">
        <f t="shared" si="12"/>
        <v>2.5</v>
      </c>
      <c r="L131" s="1">
        <f t="shared" si="13"/>
        <v>25</v>
      </c>
    </row>
    <row r="132" spans="1:12">
      <c r="A132" s="150">
        <v>128</v>
      </c>
      <c r="B132" s="16"/>
      <c r="C132" s="16" t="s">
        <v>3</v>
      </c>
      <c r="D132" s="114" t="str" cm="1">
        <f t="array" ref="D132">LOOKUP(1,1/(E132=DSSP!$E$2:$E$623),DSSP!$A$2:$A$623)</f>
        <v>143</v>
      </c>
      <c r="E132" s="115" t="s">
        <v>168</v>
      </c>
      <c r="F132" s="115" t="str">
        <f>IFERROR(VLOOKUP(E132,DSSP!$E$2:$F$761,2,0),"")</f>
        <v>Chinese Mustard 300 gr</v>
      </c>
      <c r="G132" s="116" t="str">
        <f t="shared" si="10"/>
        <v>300 gr</v>
      </c>
      <c r="H132" s="117">
        <v>1.5</v>
      </c>
      <c r="I132" s="118">
        <f t="shared" si="11"/>
        <v>5</v>
      </c>
      <c r="K132" s="85">
        <f t="shared" si="12"/>
        <v>1.5</v>
      </c>
      <c r="L132" s="1">
        <f t="shared" si="13"/>
        <v>5</v>
      </c>
    </row>
    <row r="133" spans="1:12">
      <c r="A133" s="150">
        <v>129</v>
      </c>
      <c r="B133" s="16"/>
      <c r="C133" s="16" t="s">
        <v>3</v>
      </c>
      <c r="D133" s="114" t="str" cm="1">
        <f t="array" ref="D133">LOOKUP(1,1/(E133=DSSP!$E$2:$E$623),DSSP!$A$2:$A$623)</f>
        <v>141</v>
      </c>
      <c r="E133" s="115" t="s">
        <v>147</v>
      </c>
      <c r="F133" s="115" t="str">
        <f>IFERROR(VLOOKUP(E133,DSSP!$E$2:$F$761,2,0),"")</f>
        <v>Celery Cabbage 250 gr</v>
      </c>
      <c r="G133" s="116" t="str">
        <f t="shared" si="10"/>
        <v>250 gr</v>
      </c>
      <c r="H133" s="117">
        <v>2.5</v>
      </c>
      <c r="I133" s="118">
        <f t="shared" si="11"/>
        <v>10</v>
      </c>
      <c r="K133" s="85">
        <f t="shared" si="12"/>
        <v>2.5</v>
      </c>
      <c r="L133" s="1">
        <f t="shared" si="13"/>
        <v>10</v>
      </c>
    </row>
    <row r="134" spans="1:12">
      <c r="A134" s="150">
        <v>130</v>
      </c>
      <c r="B134" s="16"/>
      <c r="C134" s="16" t="s">
        <v>3</v>
      </c>
      <c r="D134" s="114" t="str" cm="1">
        <f t="array" ref="D134">LOOKUP(1,1/(E134=DSSP!$E$2:$E$623),DSSP!$A$2:$A$623)</f>
        <v>144</v>
      </c>
      <c r="E134" s="115" t="s">
        <v>179</v>
      </c>
      <c r="F134" s="115" t="str">
        <f>IFERROR(VLOOKUP(E134,DSSP!$E$2:$F$761,2,0),"")</f>
        <v>Chinese Kale 250 gr</v>
      </c>
      <c r="G134" s="116" t="str">
        <f t="shared" si="10"/>
        <v>250 gr</v>
      </c>
      <c r="H134" s="117">
        <v>2.5</v>
      </c>
      <c r="I134" s="118">
        <f t="shared" si="11"/>
        <v>10</v>
      </c>
      <c r="K134" s="85">
        <f t="shared" si="12"/>
        <v>2.5</v>
      </c>
      <c r="L134" s="1">
        <f t="shared" si="13"/>
        <v>10</v>
      </c>
    </row>
    <row r="135" spans="1:12">
      <c r="A135" s="150">
        <v>131</v>
      </c>
      <c r="B135" s="16"/>
      <c r="C135" s="16" t="s">
        <v>3</v>
      </c>
      <c r="D135" s="114" t="str" cm="1">
        <f t="array" ref="D135">LOOKUP(1,1/(E135=DSSP!$E$2:$E$623),DSSP!$A$2:$A$623)</f>
        <v>142</v>
      </c>
      <c r="E135" s="115" t="s">
        <v>158</v>
      </c>
      <c r="F135" s="115" t="str">
        <f>IFERROR(VLOOKUP(E135,DSSP!$E$2:$F$761,2,0),"")</f>
        <v>Bok Choi 250 gr</v>
      </c>
      <c r="G135" s="116" t="str">
        <f t="shared" si="10"/>
        <v>250 gr</v>
      </c>
      <c r="H135" s="117">
        <v>5</v>
      </c>
      <c r="I135" s="118">
        <f t="shared" si="11"/>
        <v>20</v>
      </c>
      <c r="K135" s="85">
        <f t="shared" si="12"/>
        <v>5</v>
      </c>
      <c r="L135" s="1">
        <f t="shared" si="13"/>
        <v>20</v>
      </c>
    </row>
    <row r="136" spans="1:12">
      <c r="A136" s="150">
        <v>132</v>
      </c>
      <c r="B136" s="16"/>
      <c r="C136" s="16" t="s">
        <v>3</v>
      </c>
      <c r="D136" s="114" t="str" cm="1">
        <f t="array" ref="D136">LOOKUP(1,1/(E136=DSSP!$E$2:$E$623),DSSP!$A$2:$A$623)</f>
        <v>232</v>
      </c>
      <c r="E136" s="115" t="s">
        <v>308</v>
      </c>
      <c r="F136" s="115" t="str">
        <f>IFERROR(VLOOKUP(E136,DSSP!$E$2:$F$761,2,0),"")</f>
        <v>Chinese Cellery 100 gr</v>
      </c>
      <c r="G136" s="116" t="str">
        <f t="shared" si="10"/>
        <v>100 gr</v>
      </c>
      <c r="H136" s="117">
        <v>0.3</v>
      </c>
      <c r="I136" s="118">
        <f t="shared" si="11"/>
        <v>3</v>
      </c>
      <c r="K136" s="85">
        <f t="shared" si="12"/>
        <v>0.3</v>
      </c>
      <c r="L136" s="1">
        <f t="shared" si="13"/>
        <v>3</v>
      </c>
    </row>
    <row r="137" spans="1:12">
      <c r="A137" s="150">
        <v>133</v>
      </c>
      <c r="B137" s="16"/>
      <c r="C137" s="16" t="s">
        <v>3</v>
      </c>
      <c r="D137" s="114" t="str" cm="1">
        <f t="array" ref="D137">LOOKUP(1,1/(E137=DSSP!$E$2:$E$623),DSSP!$A$2:$A$623)</f>
        <v>181</v>
      </c>
      <c r="E137" s="115" t="s">
        <v>244</v>
      </c>
      <c r="F137" s="115" t="str">
        <f>IFERROR(VLOOKUP(E137,DSSP!$E$2:$F$761,2,0),"")</f>
        <v>Welsh Onion 200 gr</v>
      </c>
      <c r="G137" s="116" t="str">
        <f t="shared" si="10"/>
        <v>200 gr</v>
      </c>
      <c r="H137" s="117">
        <v>9</v>
      </c>
      <c r="I137" s="118">
        <f t="shared" si="11"/>
        <v>45</v>
      </c>
      <c r="K137" s="85">
        <f t="shared" si="12"/>
        <v>9</v>
      </c>
      <c r="L137" s="1">
        <f t="shared" si="13"/>
        <v>45</v>
      </c>
    </row>
    <row r="138" spans="1:12">
      <c r="A138" s="150">
        <v>134</v>
      </c>
      <c r="B138" s="16"/>
      <c r="C138" s="16" t="s">
        <v>3</v>
      </c>
      <c r="D138" s="114" t="str" cm="1">
        <f t="array" ref="D138">LOOKUP(1,1/(E138=DSSP!$E$2:$E$623),DSSP!$A$2:$A$623)</f>
        <v>181</v>
      </c>
      <c r="E138" s="115" t="s">
        <v>236</v>
      </c>
      <c r="F138" s="115" t="str">
        <f>IFERROR(VLOOKUP(E138,DSSP!$E$2:$F$761,2,0),"")</f>
        <v>Welsh Onion 100 gr</v>
      </c>
      <c r="G138" s="116" t="str">
        <f t="shared" si="10"/>
        <v>100 gr</v>
      </c>
      <c r="H138" s="117">
        <v>4</v>
      </c>
      <c r="I138" s="118">
        <f t="shared" si="11"/>
        <v>40</v>
      </c>
      <c r="K138" s="85">
        <f t="shared" si="12"/>
        <v>4</v>
      </c>
      <c r="L138" s="1">
        <f t="shared" si="13"/>
        <v>40</v>
      </c>
    </row>
    <row r="139" spans="1:12">
      <c r="A139" s="150">
        <v>135</v>
      </c>
      <c r="B139" s="16"/>
      <c r="C139" s="16" t="s">
        <v>3</v>
      </c>
      <c r="D139" s="114" t="str" cm="1">
        <f t="array" ref="D139">LOOKUP(1,1/(E139=DSSP!$E$2:$E$623),DSSP!$A$2:$A$623)</f>
        <v>201</v>
      </c>
      <c r="E139" s="115" t="s">
        <v>267</v>
      </c>
      <c r="F139" s="115" t="str">
        <f>IFERROR(VLOOKUP(E139,DSSP!$E$2:$F$761,2,0),"")</f>
        <v>Guichai Leaf 200 gr</v>
      </c>
      <c r="G139" s="116" t="str">
        <f t="shared" si="10"/>
        <v>200 gr</v>
      </c>
      <c r="H139" s="117">
        <v>1.2</v>
      </c>
      <c r="I139" s="118">
        <f t="shared" si="11"/>
        <v>6</v>
      </c>
      <c r="K139" s="85">
        <f t="shared" si="12"/>
        <v>1.2</v>
      </c>
      <c r="L139" s="1">
        <f t="shared" si="13"/>
        <v>6</v>
      </c>
    </row>
    <row r="140" spans="1:12">
      <c r="A140" s="150">
        <v>136</v>
      </c>
      <c r="B140" s="16"/>
      <c r="C140" s="16" t="s">
        <v>3</v>
      </c>
      <c r="D140" s="114" t="str" cm="1">
        <f t="array" ref="D140">LOOKUP(1,1/(E140=DSSP!$E$2:$E$623),DSSP!$A$2:$A$623)</f>
        <v>201</v>
      </c>
      <c r="E140" s="115" t="s">
        <v>260</v>
      </c>
      <c r="F140" s="115" t="str">
        <f>IFERROR(VLOOKUP(E140,DSSP!$E$2:$F$761,2,0),"")</f>
        <v>Guichai Leaf 100 gr</v>
      </c>
      <c r="G140" s="116" t="str">
        <f t="shared" si="10"/>
        <v>100 gr</v>
      </c>
      <c r="H140" s="117">
        <v>0.6</v>
      </c>
      <c r="I140" s="118">
        <f t="shared" si="11"/>
        <v>6</v>
      </c>
      <c r="K140" s="85">
        <f t="shared" si="12"/>
        <v>0.6</v>
      </c>
      <c r="L140" s="1">
        <f t="shared" si="13"/>
        <v>6</v>
      </c>
    </row>
    <row r="141" spans="1:12">
      <c r="A141" s="150">
        <v>137</v>
      </c>
      <c r="B141" s="16"/>
      <c r="C141" s="16" t="s">
        <v>3</v>
      </c>
      <c r="D141" s="114" t="str" cm="1">
        <f t="array" ref="D141">LOOKUP(1,1/(E141=DSSP!$E$2:$E$623),DSSP!$A$2:$A$623)</f>
        <v>172</v>
      </c>
      <c r="E141" s="115" t="s">
        <v>227</v>
      </c>
      <c r="F141" s="115" t="str">
        <f>IFERROR(VLOOKUP(E141,DSSP!$E$2:$F$761,2,0),"")</f>
        <v>Holy Basil Leaf 100 gr</v>
      </c>
      <c r="G141" s="116" t="str">
        <f t="shared" si="10"/>
        <v>100 gr</v>
      </c>
      <c r="H141" s="117">
        <v>1</v>
      </c>
      <c r="I141" s="118">
        <f t="shared" si="11"/>
        <v>10</v>
      </c>
      <c r="K141" s="85">
        <f t="shared" si="12"/>
        <v>1</v>
      </c>
      <c r="L141" s="1">
        <f t="shared" si="13"/>
        <v>10</v>
      </c>
    </row>
    <row r="142" spans="1:12">
      <c r="A142" s="150">
        <v>138</v>
      </c>
      <c r="B142" s="16"/>
      <c r="C142" s="16" t="s">
        <v>3</v>
      </c>
      <c r="D142" s="114" t="str" cm="1">
        <f t="array" ref="D142">LOOKUP(1,1/(E142=DSSP!$E$2:$E$623),DSSP!$A$2:$A$623)</f>
        <v>324</v>
      </c>
      <c r="E142" s="115" t="s">
        <v>500</v>
      </c>
      <c r="F142" s="115" t="str">
        <f>IFERROR(VLOOKUP(E142,DSSP!$E$2:$F$761,2,0),"")</f>
        <v>Cha Plu Leaves 100 gr</v>
      </c>
      <c r="G142" s="116" t="str">
        <f t="shared" si="10"/>
        <v>100 gr</v>
      </c>
      <c r="H142" s="117">
        <v>1</v>
      </c>
      <c r="I142" s="118">
        <f t="shared" si="11"/>
        <v>10</v>
      </c>
      <c r="K142" s="85">
        <f t="shared" si="12"/>
        <v>1</v>
      </c>
      <c r="L142" s="1">
        <f t="shared" si="13"/>
        <v>10</v>
      </c>
    </row>
    <row r="143" spans="1:12">
      <c r="A143" s="150">
        <v>139</v>
      </c>
      <c r="B143" s="16"/>
      <c r="C143" s="16" t="s">
        <v>3</v>
      </c>
      <c r="D143" s="114" t="str" cm="1">
        <f t="array" ref="D143">LOOKUP(1,1/(E143=DSSP!$E$2:$E$623),DSSP!$A$2:$A$623)</f>
        <v>171</v>
      </c>
      <c r="E143" s="115" t="s">
        <v>218</v>
      </c>
      <c r="F143" s="115" t="str">
        <f>IFERROR(VLOOKUP(E143,DSSP!$E$2:$F$761,2,0),"")</f>
        <v>Basil Leaf 100 gr</v>
      </c>
      <c r="G143" s="116" t="str">
        <f t="shared" si="10"/>
        <v>100 gr</v>
      </c>
      <c r="H143" s="117">
        <v>11</v>
      </c>
      <c r="I143" s="118">
        <f t="shared" si="11"/>
        <v>110</v>
      </c>
      <c r="K143" s="85">
        <f t="shared" si="12"/>
        <v>11</v>
      </c>
      <c r="L143" s="1">
        <f t="shared" si="13"/>
        <v>110</v>
      </c>
    </row>
    <row r="144" spans="1:12">
      <c r="A144" s="150">
        <v>140</v>
      </c>
      <c r="B144" s="16"/>
      <c r="C144" s="16" t="s">
        <v>3</v>
      </c>
      <c r="D144" s="114" t="str" cm="1">
        <f t="array" ref="D144">LOOKUP(1,1/(E144=DSSP!$E$2:$E$623),DSSP!$A$2:$A$623)</f>
        <v>151</v>
      </c>
      <c r="E144" s="115" t="s">
        <v>199</v>
      </c>
      <c r="F144" s="115" t="str">
        <f>IFERROR(VLOOKUP(E144,DSSP!$E$2:$F$761,2,0),"")</f>
        <v>Ceylon Spinach 300 gr</v>
      </c>
      <c r="G144" s="116" t="str">
        <f t="shared" si="10"/>
        <v>300 gr</v>
      </c>
      <c r="H144" s="117">
        <v>1.2</v>
      </c>
      <c r="I144" s="118">
        <f t="shared" si="11"/>
        <v>4</v>
      </c>
      <c r="K144" s="85">
        <f t="shared" si="12"/>
        <v>1.2</v>
      </c>
      <c r="L144" s="1">
        <f t="shared" si="13"/>
        <v>4</v>
      </c>
    </row>
    <row r="145" spans="1:12">
      <c r="A145" s="150">
        <v>141</v>
      </c>
      <c r="B145" s="16"/>
      <c r="C145" s="16" t="s">
        <v>3</v>
      </c>
      <c r="D145" s="114" t="str" cm="1">
        <f t="array" ref="D145">LOOKUP(1,1/(E145=DSSP!$E$2:$E$623),DSSP!$A$2:$A$623)</f>
        <v>131</v>
      </c>
      <c r="E145" s="115" t="s">
        <v>107</v>
      </c>
      <c r="F145" s="115" t="str">
        <f>IFERROR(VLOOKUP(E145,DSSP!$E$2:$F$761,2,0),"")</f>
        <v>Culantro 100 gr</v>
      </c>
      <c r="G145" s="116" t="str">
        <f t="shared" si="10"/>
        <v>100 gr</v>
      </c>
      <c r="H145" s="117">
        <v>3.5</v>
      </c>
      <c r="I145" s="118">
        <f t="shared" si="11"/>
        <v>35</v>
      </c>
      <c r="K145" s="85">
        <f t="shared" si="12"/>
        <v>3.5</v>
      </c>
      <c r="L145" s="1">
        <f t="shared" si="13"/>
        <v>35</v>
      </c>
    </row>
    <row r="146" spans="1:12">
      <c r="A146" s="150">
        <v>142</v>
      </c>
      <c r="B146" s="16"/>
      <c r="C146" s="16" t="s">
        <v>3</v>
      </c>
      <c r="D146" s="114" t="str" cm="1">
        <f t="array" ref="D146">LOOKUP(1,1/(E146=DSSP!$E$2:$E$623),DSSP!$A$2:$A$623)</f>
        <v>161</v>
      </c>
      <c r="E146" s="115" t="s">
        <v>209</v>
      </c>
      <c r="F146" s="115" t="str">
        <f>IFERROR(VLOOKUP(E146,DSSP!$E$2:$F$761,2,0),"")</f>
        <v>Morning Glory 200 gr</v>
      </c>
      <c r="G146" s="116" t="str">
        <f t="shared" si="10"/>
        <v>200 gr</v>
      </c>
      <c r="H146" s="117">
        <v>11</v>
      </c>
      <c r="I146" s="118">
        <f t="shared" si="11"/>
        <v>55</v>
      </c>
      <c r="K146" s="85">
        <f t="shared" si="12"/>
        <v>11</v>
      </c>
      <c r="L146" s="1">
        <f t="shared" si="13"/>
        <v>55</v>
      </c>
    </row>
    <row r="147" spans="1:12">
      <c r="A147" s="150">
        <v>143</v>
      </c>
      <c r="B147" s="16"/>
      <c r="C147" s="16" t="s">
        <v>3</v>
      </c>
      <c r="D147" s="114" t="str" cm="1">
        <f t="array" ref="D147">LOOKUP(1,1/(E147=DSSP!$E$2:$E$623),DSSP!$A$2:$A$623)</f>
        <v>221</v>
      </c>
      <c r="E147" s="115" t="s">
        <v>290</v>
      </c>
      <c r="F147" s="115" t="str">
        <f>IFERROR(VLOOKUP(E147,DSSP!$E$2:$F$761,2,0),"")</f>
        <v>Perilla Leaf 100 gr</v>
      </c>
      <c r="G147" s="116" t="str">
        <f t="shared" si="10"/>
        <v>100 gr</v>
      </c>
      <c r="H147" s="117">
        <v>0.5</v>
      </c>
      <c r="I147" s="118">
        <f t="shared" si="11"/>
        <v>5</v>
      </c>
      <c r="K147" s="85">
        <f t="shared" si="12"/>
        <v>0.5</v>
      </c>
      <c r="L147" s="1">
        <f t="shared" si="13"/>
        <v>5</v>
      </c>
    </row>
    <row r="148" spans="1:12">
      <c r="A148" s="150">
        <v>144</v>
      </c>
      <c r="B148" s="16"/>
      <c r="C148" s="16" t="s">
        <v>3</v>
      </c>
      <c r="D148" s="114" t="str" cm="1">
        <f t="array" ref="D148">LOOKUP(1,1/(E148=DSSP!$E$2:$E$623),DSSP!$A$2:$A$623)</f>
        <v>191</v>
      </c>
      <c r="E148" s="115" t="s">
        <v>251</v>
      </c>
      <c r="F148" s="115" t="str">
        <f>IFERROR(VLOOKUP(E148,DSSP!$E$2:$F$761,2,0),"")</f>
        <v>Dill 100 gr</v>
      </c>
      <c r="G148" s="116" t="str">
        <f t="shared" si="10"/>
        <v>100 gr</v>
      </c>
      <c r="H148" s="117">
        <v>0.5</v>
      </c>
      <c r="I148" s="118">
        <f t="shared" si="11"/>
        <v>5</v>
      </c>
      <c r="K148" s="85">
        <f t="shared" si="12"/>
        <v>0.5</v>
      </c>
      <c r="L148" s="1">
        <f t="shared" si="13"/>
        <v>5</v>
      </c>
    </row>
    <row r="149" spans="1:12">
      <c r="A149" s="150">
        <v>145</v>
      </c>
      <c r="B149" s="16"/>
      <c r="C149" s="16" t="s">
        <v>3</v>
      </c>
      <c r="D149" s="114" t="str" cm="1">
        <f t="array" ref="D149">LOOKUP(1,1/(E149=DSSP!$E$2:$E$623),DSSP!$A$2:$A$623)</f>
        <v>291</v>
      </c>
      <c r="E149" s="115" t="s">
        <v>426</v>
      </c>
      <c r="F149" s="115" t="str">
        <f>IFERROR(VLOOKUP(E149,DSSP!$E$2:$F$761,2,0),"")</f>
        <v>Winter Melon weight</v>
      </c>
      <c r="G149" s="116" t="str">
        <f t="shared" si="10"/>
        <v>weight</v>
      </c>
      <c r="H149" s="117">
        <v>1</v>
      </c>
      <c r="I149" s="118" t="str">
        <f t="shared" si="11"/>
        <v/>
      </c>
      <c r="K149" s="85" t="str">
        <f t="shared" si="12"/>
        <v/>
      </c>
      <c r="L149" s="1" t="str">
        <f t="shared" si="13"/>
        <v/>
      </c>
    </row>
    <row r="150" spans="1:12">
      <c r="A150" s="150">
        <v>146</v>
      </c>
      <c r="B150" s="16"/>
      <c r="C150" s="16" t="s">
        <v>3</v>
      </c>
      <c r="D150" s="114" t="str" cm="1">
        <f t="array" ref="D150">LOOKUP(1,1/(E150=DSSP!$E$2:$E$623),DSSP!$A$2:$A$623)</f>
        <v>101</v>
      </c>
      <c r="E150" s="115" t="s">
        <v>55</v>
      </c>
      <c r="F150" s="115" t="str">
        <f>IFERROR(VLOOKUP(E150,DSSP!$E$2:$F$761,2,0),"")</f>
        <v>Green Eggplant 500 gr</v>
      </c>
      <c r="G150" s="116" t="str">
        <f t="shared" si="10"/>
        <v>500 gr</v>
      </c>
      <c r="H150" s="117">
        <v>2.5</v>
      </c>
      <c r="I150" s="118">
        <f t="shared" si="11"/>
        <v>5</v>
      </c>
      <c r="K150" s="85">
        <f t="shared" si="12"/>
        <v>2.5</v>
      </c>
      <c r="L150" s="1">
        <f t="shared" si="13"/>
        <v>5</v>
      </c>
    </row>
    <row r="151" spans="1:12">
      <c r="A151" s="150">
        <v>147</v>
      </c>
      <c r="B151" s="16"/>
      <c r="C151" s="16" t="s">
        <v>3</v>
      </c>
      <c r="D151" s="114" cm="1">
        <f t="array" ref="D151">LOOKUP(1,1/(E151=DSSP!$E$2:$E$623),DSSP!$A$2:$A$623)</f>
        <v>101</v>
      </c>
      <c r="E151" s="115" t="s">
        <v>37</v>
      </c>
      <c r="F151" s="115" t="str">
        <f>IFERROR(VLOOKUP(E151,DSSP!$E$2:$F$761,2,0),"")</f>
        <v>Green Eggplant 200 gr</v>
      </c>
      <c r="G151" s="116" t="str">
        <f t="shared" si="10"/>
        <v>200 gr</v>
      </c>
      <c r="H151" s="117">
        <v>1.6</v>
      </c>
      <c r="I151" s="118">
        <f t="shared" si="11"/>
        <v>8</v>
      </c>
      <c r="K151" s="85">
        <f t="shared" si="12"/>
        <v>1.6</v>
      </c>
      <c r="L151" s="1">
        <f t="shared" si="13"/>
        <v>8</v>
      </c>
    </row>
    <row r="152" spans="1:12">
      <c r="A152" s="150">
        <v>148</v>
      </c>
      <c r="B152" s="16"/>
      <c r="C152" s="16" t="s">
        <v>3</v>
      </c>
      <c r="D152" s="114" t="str" cm="1">
        <f t="array" ref="D152">LOOKUP(1,1/(E152=DSSP!$E$2:$E$623),DSSP!$A$2:$A$623)</f>
        <v>101</v>
      </c>
      <c r="E152" s="115" t="s">
        <v>48</v>
      </c>
      <c r="F152" s="115" t="str">
        <f>IFERROR(VLOOKUP(E152,DSSP!$E$2:$F$761,2,0),"")</f>
        <v>Green Eggplant 1 kg</v>
      </c>
      <c r="G152" s="116" t="str">
        <f t="shared" si="10"/>
        <v>i 1 kg</v>
      </c>
      <c r="H152" s="117">
        <v>2</v>
      </c>
      <c r="I152" s="118">
        <f t="shared" si="11"/>
        <v>2</v>
      </c>
      <c r="K152" s="85" t="str">
        <f t="shared" si="12"/>
        <v/>
      </c>
      <c r="L152" s="1">
        <f t="shared" si="13"/>
        <v>2</v>
      </c>
    </row>
    <row r="153" spans="1:12">
      <c r="A153" s="150">
        <v>149</v>
      </c>
      <c r="B153" s="16"/>
      <c r="C153" s="16" t="s">
        <v>3</v>
      </c>
      <c r="D153" s="114" t="str" cm="1">
        <f t="array" ref="D153">LOOKUP(1,1/(E153=DSSP!$E$2:$E$623),DSSP!$A$2:$A$623)</f>
        <v>261</v>
      </c>
      <c r="E153" s="115" t="s">
        <v>370</v>
      </c>
      <c r="F153" s="115" t="str">
        <f>IFERROR(VLOOKUP(E153,DSSP!$E$2:$F$761,2,0),"")</f>
        <v>Yardlong Bean 300 gr</v>
      </c>
      <c r="G153" s="116" t="str">
        <f t="shared" si="10"/>
        <v>300 gr</v>
      </c>
      <c r="H153" s="117">
        <v>24</v>
      </c>
      <c r="I153" s="118">
        <f t="shared" si="11"/>
        <v>80</v>
      </c>
      <c r="K153" s="85">
        <f t="shared" si="12"/>
        <v>24</v>
      </c>
      <c r="L153" s="1">
        <f t="shared" si="13"/>
        <v>80</v>
      </c>
    </row>
    <row r="154" spans="1:12" ht="33">
      <c r="A154" s="150">
        <v>150</v>
      </c>
      <c r="B154" s="16"/>
      <c r="C154" s="16" t="s">
        <v>3</v>
      </c>
      <c r="D154" s="114" t="str" cm="1">
        <f t="array" ref="D154">LOOKUP(1,1/(E154=DSSP!$E$2:$E$623),DSSP!$A$2:$A$623)</f>
        <v>720</v>
      </c>
      <c r="E154" s="115" t="s">
        <v>1650</v>
      </c>
      <c r="F154" s="115" t="str">
        <f>IFERROR(VLOOKUP(E154,DSSP!$E$2:$F$761,2,0),"")</f>
        <v>Small Batata 500 gr</v>
      </c>
      <c r="G154" s="116" t="str">
        <f t="shared" si="10"/>
        <v>500 gr</v>
      </c>
      <c r="H154" s="117">
        <v>1</v>
      </c>
      <c r="I154" s="118">
        <f t="shared" si="11"/>
        <v>2</v>
      </c>
      <c r="K154" s="85">
        <f t="shared" si="12"/>
        <v>1</v>
      </c>
      <c r="L154" s="1">
        <f t="shared" si="13"/>
        <v>2</v>
      </c>
    </row>
    <row r="155" spans="1:12" ht="33">
      <c r="A155" s="150">
        <v>151</v>
      </c>
      <c r="B155" s="16"/>
      <c r="C155" s="16" t="s">
        <v>3</v>
      </c>
      <c r="D155" s="114" t="str" cm="1">
        <f t="array" ref="D155">LOOKUP(1,1/(E155=DSSP!$E$2:$E$623),DSSP!$A$2:$A$623)</f>
        <v>714</v>
      </c>
      <c r="E155" s="115" t="s">
        <v>1586</v>
      </c>
      <c r="F155" s="115" t="str">
        <f>IFERROR(VLOOKUP(E155,DSSP!$E$2:$F$761,2,0),"")</f>
        <v>Yellow Batata weight</v>
      </c>
      <c r="G155" s="116" t="str">
        <f t="shared" si="10"/>
        <v>weight</v>
      </c>
      <c r="H155" s="117">
        <v>1</v>
      </c>
      <c r="I155" s="118" t="str">
        <f t="shared" si="11"/>
        <v/>
      </c>
      <c r="K155" s="85" t="str">
        <f t="shared" si="12"/>
        <v/>
      </c>
      <c r="L155" s="1" t="str">
        <f t="shared" si="13"/>
        <v/>
      </c>
    </row>
    <row r="156" spans="1:12">
      <c r="A156" s="150">
        <v>152</v>
      </c>
      <c r="B156" s="16"/>
      <c r="C156" s="16" t="s">
        <v>3</v>
      </c>
      <c r="D156" s="114" t="str" cm="1">
        <f t="array" ref="D156">LOOKUP(1,1/(E156=DSSP!$E$2:$E$623),DSSP!$A$2:$A$623)</f>
        <v>351</v>
      </c>
      <c r="E156" s="115" t="s">
        <v>612</v>
      </c>
      <c r="F156" s="115" t="str">
        <f>IFERROR(VLOOKUP(E156,DSSP!$E$2:$F$761,2,0),"")</f>
        <v>Taro Root weight</v>
      </c>
      <c r="G156" s="116" t="str">
        <f t="shared" si="10"/>
        <v>weight</v>
      </c>
      <c r="H156" s="117">
        <v>1.4</v>
      </c>
      <c r="I156" s="118" t="str">
        <f t="shared" si="11"/>
        <v/>
      </c>
      <c r="K156" s="85" t="str">
        <f t="shared" si="12"/>
        <v/>
      </c>
      <c r="L156" s="1" t="str">
        <f t="shared" si="13"/>
        <v/>
      </c>
    </row>
    <row r="157" spans="1:12">
      <c r="A157" s="150">
        <v>153</v>
      </c>
      <c r="B157" s="16"/>
      <c r="C157" s="16" t="s">
        <v>3</v>
      </c>
      <c r="D157" s="114" t="str" cm="1">
        <f t="array" ref="D157">LOOKUP(1,1/(E157=DSSP!$E$2:$E$623),DSSP!$A$2:$A$623)</f>
        <v>721</v>
      </c>
      <c r="E157" s="115" t="s">
        <v>1657</v>
      </c>
      <c r="F157" s="115" t="str">
        <f>IFERROR(VLOOKUP(E157,DSSP!$E$2:$F$761,2,0),"")</f>
        <v>Purple Yam weight</v>
      </c>
      <c r="G157" s="116" t="str">
        <f t="shared" si="10"/>
        <v>weight</v>
      </c>
      <c r="H157" s="117">
        <v>1</v>
      </c>
      <c r="I157" s="118" t="str">
        <f t="shared" si="11"/>
        <v/>
      </c>
      <c r="K157" s="85" t="str">
        <f t="shared" si="12"/>
        <v/>
      </c>
      <c r="L157" s="1" t="str">
        <f t="shared" si="13"/>
        <v/>
      </c>
    </row>
    <row r="158" spans="1:12">
      <c r="A158" s="150">
        <v>154</v>
      </c>
      <c r="B158" s="16"/>
      <c r="C158" s="16" t="s">
        <v>3</v>
      </c>
      <c r="D158" s="114" t="str" cm="1">
        <f t="array" ref="D158">LOOKUP(1,1/(E158=DSSP!$E$2:$E$623),DSSP!$A$2:$A$623)</f>
        <v>969</v>
      </c>
      <c r="E158" s="115" t="s">
        <v>3650</v>
      </c>
      <c r="F158" s="115" t="str">
        <f>IFERROR(VLOOKUP(E158,DSSP!$E$2:$F$761,2,0),"")</f>
        <v>Small Taro 500 gr</v>
      </c>
      <c r="G158" s="116" t="str">
        <f t="shared" si="10"/>
        <v>500 gr</v>
      </c>
      <c r="H158" s="117">
        <v>1</v>
      </c>
      <c r="I158" s="118">
        <f t="shared" si="11"/>
        <v>2</v>
      </c>
      <c r="K158" s="85">
        <f t="shared" si="12"/>
        <v>1</v>
      </c>
      <c r="L158" s="1">
        <f t="shared" si="13"/>
        <v>2</v>
      </c>
    </row>
    <row r="159" spans="1:12">
      <c r="A159" s="150">
        <v>155</v>
      </c>
      <c r="B159" s="16"/>
      <c r="C159" s="16" t="s">
        <v>3</v>
      </c>
      <c r="D159" s="114" t="str" cm="1">
        <f t="array" ref="D159">LOOKUP(1,1/(E159=DSSP!$E$2:$E$623),DSSP!$A$2:$A$623)</f>
        <v>271</v>
      </c>
      <c r="E159" s="115" t="s">
        <v>400</v>
      </c>
      <c r="F159" s="115" t="str">
        <f>IFERROR(VLOOKUP(E159,DSSP!$E$2:$F$761,2,0),"")</f>
        <v>Round Luffa weight</v>
      </c>
      <c r="G159" s="116" t="str">
        <f t="shared" si="10"/>
        <v>weight</v>
      </c>
      <c r="H159" s="117">
        <v>1.5</v>
      </c>
      <c r="I159" s="118" t="str">
        <f t="shared" si="11"/>
        <v/>
      </c>
      <c r="K159" s="85" t="str">
        <f t="shared" si="12"/>
        <v/>
      </c>
      <c r="L159" s="1" t="str">
        <f t="shared" si="13"/>
        <v/>
      </c>
    </row>
    <row r="160" spans="1:12">
      <c r="A160" s="150">
        <v>156</v>
      </c>
      <c r="B160" s="16"/>
      <c r="C160" s="16" t="s">
        <v>3</v>
      </c>
      <c r="D160" s="114" t="str" cm="1">
        <f t="array" ref="D160">LOOKUP(1,1/(E160=DSSP!$E$2:$E$623),DSSP!$A$2:$A$623)</f>
        <v>111</v>
      </c>
      <c r="E160" s="115" t="s">
        <v>64</v>
      </c>
      <c r="F160" s="115" t="str">
        <f>IFERROR(VLOOKUP(E160,DSSP!$E$2:$F$761,2,0),"")</f>
        <v>Venus Chili 100 gr</v>
      </c>
      <c r="G160" s="116" t="str">
        <f t="shared" si="10"/>
        <v>100 gr</v>
      </c>
      <c r="H160" s="117">
        <v>10</v>
      </c>
      <c r="I160" s="118">
        <f t="shared" si="11"/>
        <v>100</v>
      </c>
      <c r="K160" s="85">
        <f t="shared" si="12"/>
        <v>10</v>
      </c>
      <c r="L160" s="1">
        <f t="shared" si="13"/>
        <v>100</v>
      </c>
    </row>
    <row r="161" spans="1:12">
      <c r="A161" s="150">
        <v>157</v>
      </c>
      <c r="B161" s="16"/>
      <c r="C161" s="16" t="s">
        <v>3</v>
      </c>
      <c r="D161" s="114" t="str" cm="1">
        <f t="array" ref="D161">LOOKUP(1,1/(E161=DSSP!$E$2:$E$623),DSSP!$A$2:$A$623)</f>
        <v>713</v>
      </c>
      <c r="E161" s="115" t="s">
        <v>1578</v>
      </c>
      <c r="F161" s="115" t="str">
        <f>IFERROR(VLOOKUP(E161,DSSP!$E$2:$F$761,2,0),"")</f>
        <v>Shallot 200 gr</v>
      </c>
      <c r="G161" s="116" t="str">
        <f t="shared" si="10"/>
        <v>200 gr</v>
      </c>
      <c r="H161" s="117">
        <v>1.2</v>
      </c>
      <c r="I161" s="118">
        <f t="shared" si="11"/>
        <v>6</v>
      </c>
      <c r="K161" s="85">
        <f t="shared" si="12"/>
        <v>1.2</v>
      </c>
      <c r="L161" s="1">
        <f t="shared" si="13"/>
        <v>6</v>
      </c>
    </row>
    <row r="162" spans="1:12">
      <c r="A162" s="150">
        <v>158</v>
      </c>
      <c r="B162" s="16"/>
      <c r="C162" s="16" t="s">
        <v>3</v>
      </c>
      <c r="D162" s="114" t="str" cm="1">
        <f t="array" ref="D162">LOOKUP(1,1/(E162=DSSP!$E$2:$E$623),DSSP!$A$2:$A$623)</f>
        <v>717</v>
      </c>
      <c r="E162" s="115" t="s">
        <v>1614</v>
      </c>
      <c r="F162" s="115" t="str">
        <f>IFERROR(VLOOKUP(E162,DSSP!$E$2:$F$761,2,0),"")</f>
        <v>Galangal 200 gr</v>
      </c>
      <c r="G162" s="116" t="str">
        <f t="shared" si="10"/>
        <v>200 gr</v>
      </c>
      <c r="H162" s="117">
        <v>5</v>
      </c>
      <c r="I162" s="118">
        <f t="shared" si="11"/>
        <v>25</v>
      </c>
      <c r="K162" s="85">
        <f t="shared" si="12"/>
        <v>5</v>
      </c>
      <c r="L162" s="1">
        <f t="shared" si="13"/>
        <v>25</v>
      </c>
    </row>
    <row r="163" spans="1:12">
      <c r="A163" s="150">
        <v>159</v>
      </c>
      <c r="B163" s="16"/>
      <c r="C163" s="16" t="s">
        <v>3</v>
      </c>
      <c r="D163" s="114" t="str" cm="1">
        <f t="array" ref="D163">LOOKUP(1,1/(E163=DSSP!$E$2:$E$623),DSSP!$A$2:$A$623)</f>
        <v>711</v>
      </c>
      <c r="E163" s="115" t="s">
        <v>1540</v>
      </c>
      <c r="F163" s="115" t="str">
        <f>IFERROR(VLOOKUP(E163,DSSP!$E$2:$F$761,2,0),"")</f>
        <v>Yam bean weight</v>
      </c>
      <c r="G163" s="116" t="str">
        <f t="shared" si="10"/>
        <v>weight</v>
      </c>
      <c r="H163" s="117">
        <v>1</v>
      </c>
      <c r="I163" s="118" t="str">
        <f t="shared" si="11"/>
        <v/>
      </c>
      <c r="K163" s="85" t="str">
        <f t="shared" si="12"/>
        <v/>
      </c>
      <c r="L163" s="1" t="str">
        <f t="shared" si="13"/>
        <v/>
      </c>
    </row>
    <row r="164" spans="1:12">
      <c r="A164" s="150">
        <v>160</v>
      </c>
      <c r="B164" s="16"/>
      <c r="C164" s="16" t="s">
        <v>3</v>
      </c>
      <c r="D164" s="114" t="str" cm="1">
        <f t="array" ref="D164">LOOKUP(1,1/(E164=DSSP!$E$2:$E$623),DSSP!$A$2:$A$623)</f>
        <v>814</v>
      </c>
      <c r="E164" s="115" t="s">
        <v>2725</v>
      </c>
      <c r="F164" s="115" t="str">
        <f>IFERROR(VLOOKUP(E164,DSSP!$E$2:$F$761,2,0),"")</f>
        <v>Bamboo Shoot weight</v>
      </c>
      <c r="G164" s="116" t="str">
        <f t="shared" si="10"/>
        <v>weight</v>
      </c>
      <c r="H164" s="117">
        <v>0.8</v>
      </c>
      <c r="I164" s="118" t="str">
        <f t="shared" si="11"/>
        <v/>
      </c>
      <c r="K164" s="85" t="str">
        <f t="shared" si="12"/>
        <v/>
      </c>
      <c r="L164" s="1" t="str">
        <f t="shared" si="13"/>
        <v/>
      </c>
    </row>
    <row r="165" spans="1:12">
      <c r="A165" s="150">
        <v>161</v>
      </c>
      <c r="B165" s="16"/>
      <c r="C165" s="16" t="s">
        <v>3</v>
      </c>
      <c r="D165" s="114" t="str" cm="1">
        <f t="array" ref="D165">LOOKUP(1,1/(E165=DSSP!$E$2:$E$623),DSSP!$A$2:$A$623)</f>
        <v>973</v>
      </c>
      <c r="E165" s="115" t="s">
        <v>3681</v>
      </c>
      <c r="F165" s="115" t="str">
        <f>IFERROR(VLOOKUP(E165,DSSP!$E$2:$F$761,2,0),"")</f>
        <v>Shiitake Mushroom 175 gr</v>
      </c>
      <c r="G165" s="116" t="str">
        <f t="shared" si="10"/>
        <v>175 gr</v>
      </c>
      <c r="H165" s="117">
        <v>0.7</v>
      </c>
      <c r="I165" s="118">
        <f t="shared" si="11"/>
        <v>4</v>
      </c>
      <c r="K165" s="85">
        <f t="shared" si="12"/>
        <v>0.7</v>
      </c>
      <c r="L165" s="1">
        <f t="shared" si="13"/>
        <v>4</v>
      </c>
    </row>
    <row r="166" spans="1:12">
      <c r="A166" s="150">
        <v>162</v>
      </c>
      <c r="B166" s="16"/>
      <c r="C166" s="16" t="s">
        <v>3</v>
      </c>
      <c r="D166" s="114" t="str" cm="1">
        <f t="array" ref="D166">LOOKUP(1,1/(E166=DSSP!$E$2:$E$623),DSSP!$A$2:$A$623)</f>
        <v>726</v>
      </c>
      <c r="E166" s="115" t="s">
        <v>1681</v>
      </c>
      <c r="F166" s="115" t="str">
        <f>IFERROR(VLOOKUP(E166,DSSP!$E$2:$F$761,2,0),"")</f>
        <v>King Oyster Mushroom 100 gr</v>
      </c>
      <c r="G166" s="116" t="str">
        <f t="shared" si="10"/>
        <v>100 gr</v>
      </c>
      <c r="H166" s="117">
        <v>0.5</v>
      </c>
      <c r="I166" s="118">
        <f t="shared" si="11"/>
        <v>5</v>
      </c>
      <c r="K166" s="85">
        <f t="shared" si="12"/>
        <v>0.5</v>
      </c>
      <c r="L166" s="1">
        <f t="shared" si="13"/>
        <v>5</v>
      </c>
    </row>
    <row r="167" spans="1:12">
      <c r="A167" s="150">
        <v>163</v>
      </c>
      <c r="B167" s="16"/>
      <c r="C167" s="16" t="s">
        <v>3</v>
      </c>
      <c r="D167" s="114" t="str" cm="1">
        <f t="array" ref="D167">LOOKUP(1,1/(E167=DSSP!$E$2:$E$623),DSSP!$A$2:$A$623)</f>
        <v>972</v>
      </c>
      <c r="E167" s="115" t="s">
        <v>3674</v>
      </c>
      <c r="F167" s="115" t="str">
        <f>IFERROR(VLOOKUP(E167,DSSP!$E$2:$F$761,2,0),"")</f>
        <v>King Oyster Mushroom weight</v>
      </c>
      <c r="G167" s="116" t="str">
        <f t="shared" si="10"/>
        <v>weight</v>
      </c>
      <c r="H167" s="117">
        <v>1</v>
      </c>
      <c r="I167" s="118" t="str">
        <f t="shared" si="11"/>
        <v/>
      </c>
      <c r="K167" s="85" t="str">
        <f t="shared" si="12"/>
        <v/>
      </c>
      <c r="L167" s="1" t="str">
        <f t="shared" si="13"/>
        <v/>
      </c>
    </row>
    <row r="168" spans="1:12">
      <c r="A168" s="150">
        <v>164</v>
      </c>
      <c r="B168" s="16"/>
      <c r="C168" s="16" t="s">
        <v>3</v>
      </c>
      <c r="D168" s="114" t="str" cm="1">
        <f t="array" ref="D168">LOOKUP(1,1/(E168=DSSP!$E$2:$E$623),DSSP!$A$2:$A$623)</f>
        <v>727</v>
      </c>
      <c r="E168" s="115" t="s">
        <v>1690</v>
      </c>
      <c r="F168" s="115" t="str">
        <f>IFERROR(VLOOKUP(E168,DSSP!$E$2:$F$761,2,0),"")</f>
        <v>Enoki Mushroom 200 gr</v>
      </c>
      <c r="G168" s="116" t="str">
        <f t="shared" si="10"/>
        <v>200 gr</v>
      </c>
      <c r="H168" s="117">
        <v>1.6</v>
      </c>
      <c r="I168" s="118">
        <f t="shared" si="11"/>
        <v>8</v>
      </c>
      <c r="K168" s="85">
        <f t="shared" si="12"/>
        <v>1.6</v>
      </c>
      <c r="L168" s="1">
        <f t="shared" si="13"/>
        <v>8</v>
      </c>
    </row>
    <row r="169" spans="1:12">
      <c r="A169" s="150">
        <v>165</v>
      </c>
      <c r="B169" s="16"/>
      <c r="C169" s="16" t="s">
        <v>3</v>
      </c>
      <c r="D169" s="114" t="str" cm="1">
        <f t="array" ref="D169">LOOKUP(1,1/(E169=DSSP!$E$2:$E$623),DSSP!$A$2:$A$623)</f>
        <v>729</v>
      </c>
      <c r="E169" s="115" t="s">
        <v>1710</v>
      </c>
      <c r="F169" s="115" t="str">
        <f>IFERROR(VLOOKUP(E169,DSSP!$E$2:$F$761,2,0),"")</f>
        <v>Brown Ganoderma 125 gr</v>
      </c>
      <c r="G169" s="116" t="str">
        <f t="shared" si="10"/>
        <v>125 gr</v>
      </c>
      <c r="H169" s="117">
        <v>0.6</v>
      </c>
      <c r="I169" s="118">
        <f t="shared" si="11"/>
        <v>4.8</v>
      </c>
      <c r="K169" s="85">
        <f t="shared" si="12"/>
        <v>0.6</v>
      </c>
      <c r="L169" s="1">
        <f t="shared" si="13"/>
        <v>4.8</v>
      </c>
    </row>
    <row r="170" spans="1:12">
      <c r="A170" s="150">
        <v>166</v>
      </c>
      <c r="B170" s="16"/>
      <c r="C170" s="16" t="s">
        <v>3</v>
      </c>
      <c r="D170" s="114" t="str" cm="1">
        <f t="array" ref="D170">LOOKUP(1,1/(E170=DSSP!$E$2:$E$623),DSSP!$A$2:$A$623)</f>
        <v>728</v>
      </c>
      <c r="E170" s="115" t="s">
        <v>1699</v>
      </c>
      <c r="F170" s="115" t="str">
        <f>IFERROR(VLOOKUP(E170,DSSP!$E$2:$F$761,2,0),"")</f>
        <v>White Ganoderma 125 gr</v>
      </c>
      <c r="G170" s="116" t="str">
        <f t="shared" si="10"/>
        <v>125 gr</v>
      </c>
      <c r="H170" s="117">
        <v>0.6</v>
      </c>
      <c r="I170" s="118">
        <f t="shared" si="11"/>
        <v>4.8</v>
      </c>
      <c r="K170" s="85">
        <f t="shared" si="12"/>
        <v>0.6</v>
      </c>
      <c r="L170" s="1">
        <f t="shared" si="13"/>
        <v>4.8</v>
      </c>
    </row>
    <row r="171" spans="1:12">
      <c r="A171" s="150">
        <v>167</v>
      </c>
      <c r="B171" s="16"/>
      <c r="C171" s="16" t="s">
        <v>3</v>
      </c>
      <c r="D171" s="114" t="str" cm="1">
        <f t="array" ref="D171">LOOKUP(1,1/(E171=DSSP!$E$2:$E$623),DSSP!$A$2:$A$623)</f>
        <v>730</v>
      </c>
      <c r="E171" s="115" t="s">
        <v>1719</v>
      </c>
      <c r="F171" s="115" t="str">
        <f>IFERROR(VLOOKUP(E171,DSSP!$E$2:$F$761,2,0),"")</f>
        <v>Jew's Ear 100 gr</v>
      </c>
      <c r="G171" s="116" t="str">
        <f t="shared" si="10"/>
        <v>100 gr</v>
      </c>
      <c r="H171" s="117">
        <v>0.2</v>
      </c>
      <c r="I171" s="118">
        <f t="shared" si="11"/>
        <v>2</v>
      </c>
      <c r="K171" s="85">
        <f t="shared" si="12"/>
        <v>0.2</v>
      </c>
      <c r="L171" s="1">
        <f t="shared" si="13"/>
        <v>2</v>
      </c>
    </row>
    <row r="172" spans="1:12">
      <c r="A172" s="150">
        <v>168</v>
      </c>
      <c r="B172" s="16"/>
      <c r="C172" s="16" t="s">
        <v>3</v>
      </c>
      <c r="D172" s="114" t="str" cm="1">
        <f t="array" ref="D172">LOOKUP(1,1/(E172=DSSP!$E$2:$E$623),DSSP!$A$2:$A$623)</f>
        <v>732</v>
      </c>
      <c r="E172" s="115" t="s">
        <v>1753</v>
      </c>
      <c r="F172" s="115" t="str">
        <f>IFERROR(VLOOKUP(E172,DSSP!$E$2:$F$761,2,0),"")</f>
        <v>Finger Root 100 gr</v>
      </c>
      <c r="G172" s="116" t="str">
        <f t="shared" si="10"/>
        <v>100 gr</v>
      </c>
      <c r="H172" s="117">
        <v>0.5</v>
      </c>
      <c r="I172" s="118">
        <f t="shared" si="11"/>
        <v>5</v>
      </c>
      <c r="K172" s="85">
        <f t="shared" si="12"/>
        <v>0.5</v>
      </c>
      <c r="L172" s="1">
        <f t="shared" si="13"/>
        <v>5</v>
      </c>
    </row>
    <row r="173" spans="1:12">
      <c r="A173" s="150">
        <v>169</v>
      </c>
      <c r="B173" s="16"/>
      <c r="C173" s="16" t="s">
        <v>3</v>
      </c>
      <c r="D173" s="114" t="str" cm="1">
        <f t="array" ref="D173">LOOKUP(1,1/(E173=DSSP!$E$2:$E$623),DSSP!$A$2:$A$623)</f>
        <v>718</v>
      </c>
      <c r="E173" s="115" t="s">
        <v>1621</v>
      </c>
      <c r="F173" s="115" t="str">
        <f>IFERROR(VLOOKUP(E173,DSSP!$E$2:$F$761,2,0),"")</f>
        <v>Turmeric 100 gr</v>
      </c>
      <c r="G173" s="116" t="str">
        <f t="shared" si="10"/>
        <v>100 gr</v>
      </c>
      <c r="H173" s="117">
        <v>0.4</v>
      </c>
      <c r="I173" s="118">
        <f t="shared" si="11"/>
        <v>4</v>
      </c>
      <c r="K173" s="85">
        <f t="shared" si="12"/>
        <v>0.4</v>
      </c>
      <c r="L173" s="1">
        <f t="shared" si="13"/>
        <v>4</v>
      </c>
    </row>
    <row r="174" spans="1:12">
      <c r="A174" s="150">
        <v>170</v>
      </c>
      <c r="B174" s="16"/>
      <c r="C174" s="16" t="s">
        <v>3</v>
      </c>
      <c r="D174" s="114" t="str" cm="1">
        <f t="array" ref="D174">LOOKUP(1,1/(E174=DSSP!$E$2:$E$623),DSSP!$A$2:$A$623)</f>
        <v>325</v>
      </c>
      <c r="E174" s="115" t="s">
        <v>509</v>
      </c>
      <c r="F174" s="115" t="str">
        <f>IFERROR(VLOOKUP(E174,DSSP!$E$2:$F$761,2,0),"")</f>
        <v>Lemon Grass 100 gr</v>
      </c>
      <c r="G174" s="116" t="str">
        <f t="shared" si="10"/>
        <v>100 gr</v>
      </c>
      <c r="H174" s="117">
        <v>10</v>
      </c>
      <c r="I174" s="118">
        <f t="shared" si="11"/>
        <v>100</v>
      </c>
      <c r="K174" s="85">
        <f t="shared" si="12"/>
        <v>10</v>
      </c>
      <c r="L174" s="1">
        <f t="shared" si="13"/>
        <v>100</v>
      </c>
    </row>
    <row r="175" spans="1:12">
      <c r="A175" s="150">
        <v>171</v>
      </c>
      <c r="B175" s="16"/>
      <c r="C175" s="16" t="s">
        <v>3</v>
      </c>
      <c r="D175" s="114" t="str" cm="1">
        <f t="array" ref="D175">LOOKUP(1,1/(E175=DSSP!$E$2:$E$623),DSSP!$A$2:$A$623)</f>
        <v>966</v>
      </c>
      <c r="E175" s="115" t="s">
        <v>3618</v>
      </c>
      <c r="F175" s="115" t="str">
        <f>IFERROR(VLOOKUP(E175,DSSP!$E$2:$F$761,2,0),"")</f>
        <v>Green pepper 100 gr</v>
      </c>
      <c r="G175" s="116" t="str">
        <f t="shared" si="10"/>
        <v>100 gr</v>
      </c>
      <c r="H175" s="117">
        <v>0.2</v>
      </c>
      <c r="I175" s="118">
        <f t="shared" si="11"/>
        <v>2</v>
      </c>
      <c r="K175" s="85">
        <f t="shared" si="12"/>
        <v>0.2</v>
      </c>
      <c r="L175" s="1">
        <f t="shared" si="13"/>
        <v>2</v>
      </c>
    </row>
    <row r="176" spans="1:12">
      <c r="A176" s="150">
        <v>172</v>
      </c>
      <c r="B176" s="16"/>
      <c r="C176" s="16" t="s">
        <v>4196</v>
      </c>
      <c r="D176" s="114" t="str" cm="1">
        <f t="array" ref="D176">LOOKUP(1,1/(E176=DSSP!$E$2:$E$623),DSSP!$A$2:$A$623)</f>
        <v>331</v>
      </c>
      <c r="E176" s="115" t="s">
        <v>564</v>
      </c>
      <c r="F176" s="115" t="str">
        <f>IFERROR(VLOOKUP(E176,DSSP!$E$2:$F$761,2,0),"")</f>
        <v>Knotgrass 100 gr</v>
      </c>
      <c r="G176" s="116" t="str">
        <f t="shared" si="10"/>
        <v>100 gr</v>
      </c>
      <c r="H176" s="117">
        <v>0.3</v>
      </c>
      <c r="I176" s="118">
        <f t="shared" si="11"/>
        <v>3</v>
      </c>
      <c r="K176" s="85">
        <f t="shared" si="12"/>
        <v>0.3</v>
      </c>
      <c r="L176" s="1">
        <f t="shared" si="13"/>
        <v>3</v>
      </c>
    </row>
    <row r="177" spans="1:12">
      <c r="A177" s="150">
        <v>173</v>
      </c>
      <c r="B177" s="16"/>
      <c r="C177" s="16" t="s">
        <v>4196</v>
      </c>
      <c r="D177" s="114" t="str" cm="1">
        <f t="array" ref="D177">LOOKUP(1,1/(E177=DSSP!$E$2:$E$623),DSSP!$A$2:$A$623)</f>
        <v>133</v>
      </c>
      <c r="E177" s="115" t="s">
        <v>138</v>
      </c>
      <c r="F177" s="115" t="str">
        <f>IFERROR(VLOOKUP(E177,DSSP!$E$2:$F$761,2,0),"")</f>
        <v>Rice Paddy Herb 100 gr</v>
      </c>
      <c r="G177" s="116" t="str">
        <f t="shared" si="10"/>
        <v>100 gr</v>
      </c>
      <c r="H177" s="117">
        <v>0.4</v>
      </c>
      <c r="I177" s="118">
        <f t="shared" si="11"/>
        <v>4</v>
      </c>
      <c r="K177" s="85">
        <f t="shared" si="12"/>
        <v>0.4</v>
      </c>
      <c r="L177" s="1">
        <f t="shared" si="13"/>
        <v>4</v>
      </c>
    </row>
    <row r="178" spans="1:12">
      <c r="A178" s="150">
        <v>174</v>
      </c>
      <c r="B178" s="16"/>
      <c r="C178" s="16" t="s">
        <v>4196</v>
      </c>
      <c r="D178" s="114" t="str" cm="1">
        <f t="array" ref="D178">LOOKUP(1,1/(E178=DSSP!$E$2:$E$623),DSSP!$A$2:$A$623)</f>
        <v>231</v>
      </c>
      <c r="E178" s="115" t="s">
        <v>299</v>
      </c>
      <c r="F178" s="115" t="str">
        <f>IFERROR(VLOOKUP(E178,DSSP!$E$2:$F$761,2,0),"")</f>
        <v>Water Celery 200 gr</v>
      </c>
      <c r="G178" s="116" t="str">
        <f t="shared" si="10"/>
        <v>200 gr</v>
      </c>
      <c r="H178" s="117">
        <v>0.6</v>
      </c>
      <c r="I178" s="118">
        <f t="shared" si="11"/>
        <v>3</v>
      </c>
      <c r="K178" s="85">
        <f t="shared" si="12"/>
        <v>0.6</v>
      </c>
      <c r="L178" s="1">
        <f t="shared" si="13"/>
        <v>3</v>
      </c>
    </row>
    <row r="179" spans="1:12">
      <c r="A179" s="150">
        <v>175</v>
      </c>
      <c r="B179" s="16"/>
      <c r="C179" s="16" t="s">
        <v>4196</v>
      </c>
      <c r="D179" s="114" t="str" cm="1">
        <f t="array" ref="D179">LOOKUP(1,1/(E179=DSSP!$E$2:$E$623),DSSP!$A$2:$A$623)</f>
        <v>321</v>
      </c>
      <c r="E179" s="115" t="s">
        <v>468</v>
      </c>
      <c r="F179" s="115" t="str">
        <f>IFERROR(VLOOKUP(E179,DSSP!$E$2:$F$761,2,0),"")</f>
        <v>Galadium 200 gr</v>
      </c>
      <c r="G179" s="116" t="str">
        <f t="shared" si="10"/>
        <v>200 gr</v>
      </c>
      <c r="H179" s="117">
        <v>0.4</v>
      </c>
      <c r="I179" s="118">
        <f t="shared" si="11"/>
        <v>2</v>
      </c>
      <c r="K179" s="85">
        <f t="shared" si="12"/>
        <v>0.4</v>
      </c>
      <c r="L179" s="1">
        <f t="shared" si="13"/>
        <v>2</v>
      </c>
    </row>
    <row r="180" spans="1:12">
      <c r="A180" s="150"/>
      <c r="B180" s="16"/>
      <c r="C180" s="16" t="s">
        <v>4196</v>
      </c>
      <c r="D180" s="114" cm="1">
        <f t="array" ref="D180">LOOKUP(1,1/(E180=DSSP!$E$2:$E$623),DSSP!$A$2:$A$623)</f>
        <v>932</v>
      </c>
      <c r="E180" s="115" t="s">
        <v>3368</v>
      </c>
      <c r="F180" s="115" t="str">
        <f>IFERROR(VLOOKUP(E180,DSSP!$E$2:$F$761,2,0),"")</f>
        <v>Siam coconut 500 gr</v>
      </c>
      <c r="G180" s="116" t="str">
        <f t="shared" si="10"/>
        <v>500 gr</v>
      </c>
      <c r="H180" s="117">
        <v>5</v>
      </c>
      <c r="I180" s="118">
        <f t="shared" si="11"/>
        <v>10</v>
      </c>
    </row>
    <row r="181" spans="1:12">
      <c r="A181" s="150">
        <v>177</v>
      </c>
      <c r="B181" s="16"/>
      <c r="C181" s="16" t="s">
        <v>4196</v>
      </c>
      <c r="D181" s="114" t="str" cm="1">
        <f t="array" ref="D181">LOOKUP(1,1/(E181=DSSP!$E$2:$E$623),DSSP!$A$2:$A$623)</f>
        <v>143</v>
      </c>
      <c r="E181" s="115" t="s">
        <v>168</v>
      </c>
      <c r="F181" s="115" t="str">
        <f>IFERROR(VLOOKUP(E181,DSSP!$E$2:$F$761,2,0),"")</f>
        <v>Chinese Mustard 300 gr</v>
      </c>
      <c r="G181" s="116" t="str">
        <f t="shared" si="10"/>
        <v>300 gr</v>
      </c>
      <c r="H181" s="117">
        <v>0.9</v>
      </c>
      <c r="I181" s="118">
        <f t="shared" si="11"/>
        <v>3</v>
      </c>
      <c r="K181" s="85">
        <f t="shared" ref="K181:K244" si="14">IFERROR((I181*LEFT(G181,3))/1000,"")</f>
        <v>0.9</v>
      </c>
      <c r="L181" s="1">
        <f t="shared" ref="L181:L244" si="15">IFERROR(IF(RIGHT(G181,4)="1 kg",(H181/1),H181*1000/LEFT(G181,3)),"")</f>
        <v>3</v>
      </c>
    </row>
    <row r="182" spans="1:12">
      <c r="A182" s="150">
        <v>178</v>
      </c>
      <c r="B182" s="16"/>
      <c r="C182" s="16" t="s">
        <v>4196</v>
      </c>
      <c r="D182" s="114" t="str" cm="1">
        <f t="array" ref="D182">LOOKUP(1,1/(E182=DSSP!$E$2:$E$623),DSSP!$A$2:$A$623)</f>
        <v>141</v>
      </c>
      <c r="E182" s="115" t="s">
        <v>147</v>
      </c>
      <c r="F182" s="115" t="str">
        <f>IFERROR(VLOOKUP(E182,DSSP!$E$2:$F$761,2,0),"")</f>
        <v>Celery Cabbage 250 gr</v>
      </c>
      <c r="G182" s="116" t="str">
        <f t="shared" si="10"/>
        <v>250 gr</v>
      </c>
      <c r="H182" s="117">
        <v>0.75</v>
      </c>
      <c r="I182" s="118">
        <f t="shared" si="11"/>
        <v>3</v>
      </c>
      <c r="K182" s="85">
        <f t="shared" si="14"/>
        <v>0.75</v>
      </c>
      <c r="L182" s="1">
        <f t="shared" si="15"/>
        <v>3</v>
      </c>
    </row>
    <row r="183" spans="1:12">
      <c r="A183" s="150">
        <v>179</v>
      </c>
      <c r="B183" s="16"/>
      <c r="C183" s="16" t="s">
        <v>4196</v>
      </c>
      <c r="D183" s="114" t="str" cm="1">
        <f t="array" ref="D183">LOOKUP(1,1/(E183=DSSP!$E$2:$E$623),DSSP!$A$2:$A$623)</f>
        <v>144</v>
      </c>
      <c r="E183" s="115" t="s">
        <v>179</v>
      </c>
      <c r="F183" s="115" t="str">
        <f>IFERROR(VLOOKUP(E183,DSSP!$E$2:$F$761,2,0),"")</f>
        <v>Chinese Kale 250 gr</v>
      </c>
      <c r="G183" s="116" t="str">
        <f t="shared" si="10"/>
        <v>250 gr</v>
      </c>
      <c r="H183" s="117">
        <v>1</v>
      </c>
      <c r="I183" s="118">
        <f t="shared" si="11"/>
        <v>4</v>
      </c>
      <c r="K183" s="85">
        <f t="shared" si="14"/>
        <v>1</v>
      </c>
      <c r="L183" s="1">
        <f t="shared" si="15"/>
        <v>4</v>
      </c>
    </row>
    <row r="184" spans="1:12">
      <c r="A184" s="150">
        <v>180</v>
      </c>
      <c r="B184" s="16"/>
      <c r="C184" s="16" t="s">
        <v>4196</v>
      </c>
      <c r="D184" s="114" t="str" cm="1">
        <f t="array" ref="D184">LOOKUP(1,1/(E184=DSSP!$E$2:$E$623),DSSP!$A$2:$A$623)</f>
        <v>142</v>
      </c>
      <c r="E184" s="115" t="s">
        <v>158</v>
      </c>
      <c r="F184" s="115" t="str">
        <f>IFERROR(VLOOKUP(E184,DSSP!$E$2:$F$761,2,0),"")</f>
        <v>Bok Choi 250 gr</v>
      </c>
      <c r="G184" s="116" t="str">
        <f t="shared" si="10"/>
        <v>250 gr</v>
      </c>
      <c r="H184" s="117">
        <v>5</v>
      </c>
      <c r="I184" s="118">
        <f t="shared" si="11"/>
        <v>20</v>
      </c>
      <c r="K184" s="85">
        <f t="shared" si="14"/>
        <v>5</v>
      </c>
      <c r="L184" s="1">
        <f t="shared" si="15"/>
        <v>20</v>
      </c>
    </row>
    <row r="185" spans="1:12">
      <c r="A185" s="150">
        <v>181</v>
      </c>
      <c r="B185" s="16"/>
      <c r="C185" s="16" t="s">
        <v>4196</v>
      </c>
      <c r="D185" s="114" t="str" cm="1">
        <f t="array" ref="D185">LOOKUP(1,1/(E185=DSSP!$E$2:$E$623),DSSP!$A$2:$A$623)</f>
        <v>232</v>
      </c>
      <c r="E185" s="115" t="s">
        <v>308</v>
      </c>
      <c r="F185" s="115" t="str">
        <f>IFERROR(VLOOKUP(E185,DSSP!$E$2:$F$761,2,0),"")</f>
        <v>Chinese Cellery 100 gr</v>
      </c>
      <c r="G185" s="116" t="str">
        <f t="shared" si="10"/>
        <v>100 gr</v>
      </c>
      <c r="H185" s="117">
        <v>0.3</v>
      </c>
      <c r="I185" s="118">
        <f t="shared" si="11"/>
        <v>3</v>
      </c>
      <c r="K185" s="85">
        <f t="shared" si="14"/>
        <v>0.3</v>
      </c>
      <c r="L185" s="1">
        <f t="shared" si="15"/>
        <v>3</v>
      </c>
    </row>
    <row r="186" spans="1:12">
      <c r="A186" s="150">
        <v>182</v>
      </c>
      <c r="B186" s="16"/>
      <c r="C186" s="16" t="s">
        <v>4196</v>
      </c>
      <c r="D186" s="114" t="str" cm="1">
        <f t="array" ref="D186">LOOKUP(1,1/(E186=DSSP!$E$2:$E$623),DSSP!$A$2:$A$623)</f>
        <v>323</v>
      </c>
      <c r="E186" s="115" t="s">
        <v>491</v>
      </c>
      <c r="F186" s="115" t="str">
        <f>IFERROR(VLOOKUP(E186,DSSP!$E$2:$F$761,2,0),"")</f>
        <v>Fish Herb 100 gr</v>
      </c>
      <c r="G186" s="116" t="str">
        <f t="shared" ref="G186:G249" si="16">RIGHT(E186,6)</f>
        <v>100 gr</v>
      </c>
      <c r="H186" s="117">
        <v>0.3</v>
      </c>
      <c r="I186" s="118">
        <f t="shared" ref="I186:I249" si="17">IFERROR(IF(RIGHT(G186,4)="1 kg",(H186/1),H186*1000/LEFT(G186,3)),"")</f>
        <v>3</v>
      </c>
      <c r="K186" s="85">
        <f t="shared" si="14"/>
        <v>0.3</v>
      </c>
      <c r="L186" s="1">
        <f t="shared" si="15"/>
        <v>3</v>
      </c>
    </row>
    <row r="187" spans="1:12">
      <c r="A187" s="150">
        <v>183</v>
      </c>
      <c r="B187" s="16"/>
      <c r="C187" s="16" t="s">
        <v>4196</v>
      </c>
      <c r="D187" s="114" t="str" cm="1">
        <f t="array" ref="D187">LOOKUP(1,1/(E187=DSSP!$E$2:$E$623),DSSP!$A$2:$A$623)</f>
        <v>181</v>
      </c>
      <c r="E187" s="115" t="s">
        <v>244</v>
      </c>
      <c r="F187" s="115" t="str">
        <f>IFERROR(VLOOKUP(E187,DSSP!$E$2:$F$761,2,0),"")</f>
        <v>Welsh Onion 200 gr</v>
      </c>
      <c r="G187" s="116" t="str">
        <f t="shared" si="16"/>
        <v>200 gr</v>
      </c>
      <c r="H187" s="117">
        <v>2.4</v>
      </c>
      <c r="I187" s="118">
        <f t="shared" si="17"/>
        <v>12</v>
      </c>
      <c r="K187" s="85">
        <f t="shared" si="14"/>
        <v>2.4</v>
      </c>
      <c r="L187" s="1">
        <f t="shared" si="15"/>
        <v>12</v>
      </c>
    </row>
    <row r="188" spans="1:12">
      <c r="A188" s="150">
        <v>184</v>
      </c>
      <c r="B188" s="16"/>
      <c r="C188" s="16" t="s">
        <v>4196</v>
      </c>
      <c r="D188" s="114" t="str" cm="1">
        <f t="array" ref="D188">LOOKUP(1,1/(E188=DSSP!$E$2:$E$623),DSSP!$A$2:$A$623)</f>
        <v>181</v>
      </c>
      <c r="E188" s="115" t="s">
        <v>236</v>
      </c>
      <c r="F188" s="115" t="str">
        <f>IFERROR(VLOOKUP(E188,DSSP!$E$2:$F$761,2,0),"")</f>
        <v>Welsh Onion 100 gr</v>
      </c>
      <c r="G188" s="116" t="str">
        <f t="shared" si="16"/>
        <v>100 gr</v>
      </c>
      <c r="H188" s="117">
        <v>2.2000000000000002</v>
      </c>
      <c r="I188" s="118">
        <f t="shared" si="17"/>
        <v>22</v>
      </c>
      <c r="K188" s="85">
        <f t="shared" si="14"/>
        <v>2.2000000000000002</v>
      </c>
      <c r="L188" s="1">
        <f t="shared" si="15"/>
        <v>22</v>
      </c>
    </row>
    <row r="189" spans="1:12">
      <c r="A189" s="150">
        <v>185</v>
      </c>
      <c r="B189" s="16"/>
      <c r="C189" s="16" t="s">
        <v>4196</v>
      </c>
      <c r="D189" s="114" t="str" cm="1">
        <f t="array" ref="D189">LOOKUP(1,1/(E189=DSSP!$E$2:$E$623),DSSP!$A$2:$A$623)</f>
        <v>201</v>
      </c>
      <c r="E189" s="115" t="s">
        <v>267</v>
      </c>
      <c r="F189" s="115" t="str">
        <f>IFERROR(VLOOKUP(E189,DSSP!$E$2:$F$761,2,0),"")</f>
        <v>Guichai Leaf 200 gr</v>
      </c>
      <c r="G189" s="116" t="str">
        <f t="shared" si="16"/>
        <v>200 gr</v>
      </c>
      <c r="H189" s="117">
        <v>1.6</v>
      </c>
      <c r="I189" s="118">
        <f t="shared" si="17"/>
        <v>8</v>
      </c>
      <c r="K189" s="85">
        <f t="shared" si="14"/>
        <v>1.6</v>
      </c>
      <c r="L189" s="1">
        <f t="shared" si="15"/>
        <v>8</v>
      </c>
    </row>
    <row r="190" spans="1:12">
      <c r="A190" s="150">
        <v>186</v>
      </c>
      <c r="B190" s="16"/>
      <c r="C190" s="16" t="s">
        <v>4196</v>
      </c>
      <c r="D190" s="114" t="str" cm="1">
        <f t="array" ref="D190">LOOKUP(1,1/(E190=DSSP!$E$2:$E$623),DSSP!$A$2:$A$623)</f>
        <v>201</v>
      </c>
      <c r="E190" s="115" t="s">
        <v>260</v>
      </c>
      <c r="F190" s="115" t="str">
        <f>IFERROR(VLOOKUP(E190,DSSP!$E$2:$F$761,2,0),"")</f>
        <v>Guichai Leaf 100 gr</v>
      </c>
      <c r="G190" s="116" t="str">
        <f t="shared" si="16"/>
        <v>100 gr</v>
      </c>
      <c r="H190" s="117">
        <v>0.6</v>
      </c>
      <c r="I190" s="118">
        <f t="shared" si="17"/>
        <v>6</v>
      </c>
      <c r="K190" s="85">
        <f t="shared" si="14"/>
        <v>0.6</v>
      </c>
      <c r="L190" s="1">
        <f t="shared" si="15"/>
        <v>6</v>
      </c>
    </row>
    <row r="191" spans="1:12">
      <c r="A191" s="150">
        <v>187</v>
      </c>
      <c r="B191" s="16"/>
      <c r="C191" s="16" t="s">
        <v>4196</v>
      </c>
      <c r="D191" s="114" t="str" cm="1">
        <f t="array" ref="D191">LOOKUP(1,1/(E191=DSSP!$E$2:$E$623),DSSP!$A$2:$A$623)</f>
        <v>172</v>
      </c>
      <c r="E191" s="115" t="s">
        <v>227</v>
      </c>
      <c r="F191" s="115" t="str">
        <f>IFERROR(VLOOKUP(E191,DSSP!$E$2:$F$761,2,0),"")</f>
        <v>Holy Basil Leaf 100 gr</v>
      </c>
      <c r="G191" s="116" t="str">
        <f t="shared" si="16"/>
        <v>100 gr</v>
      </c>
      <c r="H191" s="117">
        <v>0.6</v>
      </c>
      <c r="I191" s="118">
        <f t="shared" si="17"/>
        <v>6</v>
      </c>
      <c r="K191" s="85">
        <f t="shared" si="14"/>
        <v>0.6</v>
      </c>
      <c r="L191" s="1">
        <f t="shared" si="15"/>
        <v>6</v>
      </c>
    </row>
    <row r="192" spans="1:12">
      <c r="A192" s="150">
        <v>188</v>
      </c>
      <c r="B192" s="16"/>
      <c r="C192" s="16" t="s">
        <v>4196</v>
      </c>
      <c r="D192" s="114" t="str" cm="1">
        <f t="array" ref="D192">LOOKUP(1,1/(E192=DSSP!$E$2:$E$623),DSSP!$A$2:$A$623)</f>
        <v>324</v>
      </c>
      <c r="E192" s="115" t="s">
        <v>500</v>
      </c>
      <c r="F192" s="115" t="str">
        <f>IFERROR(VLOOKUP(E192,DSSP!$E$2:$F$761,2,0),"")</f>
        <v>Cha Plu Leaves 100 gr</v>
      </c>
      <c r="G192" s="116" t="str">
        <f t="shared" si="16"/>
        <v>100 gr</v>
      </c>
      <c r="H192" s="117">
        <v>0.3</v>
      </c>
      <c r="I192" s="118">
        <f t="shared" si="17"/>
        <v>3</v>
      </c>
      <c r="K192" s="85">
        <f t="shared" si="14"/>
        <v>0.3</v>
      </c>
      <c r="L192" s="1">
        <f t="shared" si="15"/>
        <v>3</v>
      </c>
    </row>
    <row r="193" spans="1:12">
      <c r="A193" s="150">
        <v>189</v>
      </c>
      <c r="B193" s="16"/>
      <c r="C193" s="16" t="s">
        <v>4196</v>
      </c>
      <c r="D193" s="114" t="str" cm="1">
        <f t="array" ref="D193">LOOKUP(1,1/(E193=DSSP!$E$2:$E$623),DSSP!$A$2:$A$623)</f>
        <v>171</v>
      </c>
      <c r="E193" s="115" t="s">
        <v>218</v>
      </c>
      <c r="F193" s="115" t="str">
        <f>IFERROR(VLOOKUP(E193,DSSP!$E$2:$F$761,2,0),"")</f>
        <v>Basil Leaf 100 gr</v>
      </c>
      <c r="G193" s="116" t="str">
        <f t="shared" si="16"/>
        <v>100 gr</v>
      </c>
      <c r="H193" s="117">
        <v>4</v>
      </c>
      <c r="I193" s="118">
        <f t="shared" si="17"/>
        <v>40</v>
      </c>
      <c r="K193" s="85">
        <f t="shared" si="14"/>
        <v>4</v>
      </c>
      <c r="L193" s="1">
        <f t="shared" si="15"/>
        <v>40</v>
      </c>
    </row>
    <row r="194" spans="1:12">
      <c r="A194" s="150">
        <v>190</v>
      </c>
      <c r="B194" s="16"/>
      <c r="C194" s="16" t="s">
        <v>4196</v>
      </c>
      <c r="D194" s="114" t="str" cm="1">
        <f t="array" ref="D194">LOOKUP(1,1/(E194=DSSP!$E$2:$E$623),DSSP!$A$2:$A$623)</f>
        <v>151</v>
      </c>
      <c r="E194" s="115" t="s">
        <v>199</v>
      </c>
      <c r="F194" s="115" t="str">
        <f>IFERROR(VLOOKUP(E194,DSSP!$E$2:$F$761,2,0),"")</f>
        <v>Ceylon Spinach 300 gr</v>
      </c>
      <c r="G194" s="116" t="str">
        <f t="shared" si="16"/>
        <v>300 gr</v>
      </c>
      <c r="H194" s="117">
        <v>0.9</v>
      </c>
      <c r="I194" s="118">
        <f t="shared" si="17"/>
        <v>3</v>
      </c>
      <c r="K194" s="85">
        <f t="shared" si="14"/>
        <v>0.9</v>
      </c>
      <c r="L194" s="1">
        <f t="shared" si="15"/>
        <v>3</v>
      </c>
    </row>
    <row r="195" spans="1:12">
      <c r="A195" s="150">
        <v>191</v>
      </c>
      <c r="B195" s="16"/>
      <c r="C195" s="16" t="s">
        <v>4196</v>
      </c>
      <c r="D195" s="114" t="str" cm="1">
        <f t="array" ref="D195">LOOKUP(1,1/(E195=DSSP!$E$2:$E$623),DSSP!$A$2:$A$623)</f>
        <v>131</v>
      </c>
      <c r="E195" s="115" t="s">
        <v>107</v>
      </c>
      <c r="F195" s="115" t="str">
        <f>IFERROR(VLOOKUP(E195,DSSP!$E$2:$F$761,2,0),"")</f>
        <v>Culantro 100 gr</v>
      </c>
      <c r="G195" s="116" t="str">
        <f t="shared" si="16"/>
        <v>100 gr</v>
      </c>
      <c r="H195" s="117">
        <v>1</v>
      </c>
      <c r="I195" s="118">
        <f t="shared" si="17"/>
        <v>10</v>
      </c>
      <c r="K195" s="85">
        <f t="shared" si="14"/>
        <v>1</v>
      </c>
      <c r="L195" s="1">
        <f t="shared" si="15"/>
        <v>10</v>
      </c>
    </row>
    <row r="196" spans="1:12">
      <c r="A196" s="150">
        <v>192</v>
      </c>
      <c r="B196" s="16"/>
      <c r="C196" s="16" t="s">
        <v>4196</v>
      </c>
      <c r="D196" s="114" t="str" cm="1">
        <f t="array" ref="D196">LOOKUP(1,1/(E196=DSSP!$E$2:$E$623),DSSP!$A$2:$A$623)</f>
        <v>329</v>
      </c>
      <c r="E196" s="115" t="s">
        <v>555</v>
      </c>
      <c r="F196" s="115" t="str">
        <f>IFERROR(VLOOKUP(E196,DSSP!$E$2:$F$761,2,0),"")</f>
        <v>Aloe Vera weight</v>
      </c>
      <c r="G196" s="116" t="str">
        <f t="shared" si="16"/>
        <v>weight</v>
      </c>
      <c r="H196" s="117">
        <v>0.4</v>
      </c>
      <c r="I196" s="118" t="str">
        <f t="shared" si="17"/>
        <v/>
      </c>
      <c r="K196" s="85" t="str">
        <f t="shared" si="14"/>
        <v/>
      </c>
      <c r="L196" s="1" t="str">
        <f t="shared" si="15"/>
        <v/>
      </c>
    </row>
    <row r="197" spans="1:12">
      <c r="A197" s="150">
        <v>193</v>
      </c>
      <c r="B197" s="16"/>
      <c r="C197" s="16" t="s">
        <v>4196</v>
      </c>
      <c r="D197" s="114" t="str" cm="1">
        <f t="array" ref="D197">LOOKUP(1,1/(E197=DSSP!$E$2:$E$623),DSSP!$A$2:$A$623)</f>
        <v>161</v>
      </c>
      <c r="E197" s="115" t="s">
        <v>209</v>
      </c>
      <c r="F197" s="115" t="str">
        <f>IFERROR(VLOOKUP(E197,DSSP!$E$2:$F$761,2,0),"")</f>
        <v>Morning Glory 200 gr</v>
      </c>
      <c r="G197" s="116" t="str">
        <f t="shared" si="16"/>
        <v>200 gr</v>
      </c>
      <c r="H197" s="117">
        <v>4</v>
      </c>
      <c r="I197" s="118">
        <f t="shared" si="17"/>
        <v>20</v>
      </c>
      <c r="K197" s="85">
        <f t="shared" si="14"/>
        <v>4</v>
      </c>
      <c r="L197" s="1">
        <f t="shared" si="15"/>
        <v>20</v>
      </c>
    </row>
    <row r="198" spans="1:12">
      <c r="A198" s="150">
        <v>194</v>
      </c>
      <c r="B198" s="16"/>
      <c r="C198" s="16" t="s">
        <v>4196</v>
      </c>
      <c r="D198" s="114" t="str" cm="1">
        <f t="array" ref="D198">LOOKUP(1,1/(E198=DSSP!$E$2:$E$623),DSSP!$A$2:$A$623)</f>
        <v>191</v>
      </c>
      <c r="E198" s="115" t="s">
        <v>251</v>
      </c>
      <c r="F198" s="115" t="str">
        <f>IFERROR(VLOOKUP(E198,DSSP!$E$2:$F$761,2,0),"")</f>
        <v>Dill 100 gr</v>
      </c>
      <c r="G198" s="116" t="str">
        <f t="shared" si="16"/>
        <v>100 gr</v>
      </c>
      <c r="H198" s="117">
        <v>0.3</v>
      </c>
      <c r="I198" s="118">
        <f t="shared" si="17"/>
        <v>3</v>
      </c>
      <c r="K198" s="85">
        <f t="shared" si="14"/>
        <v>0.3</v>
      </c>
      <c r="L198" s="1">
        <f t="shared" si="15"/>
        <v>3</v>
      </c>
    </row>
    <row r="199" spans="1:12">
      <c r="A199" s="150">
        <v>195</v>
      </c>
      <c r="B199" s="16"/>
      <c r="C199" s="16" t="s">
        <v>4196</v>
      </c>
      <c r="D199" s="114" t="str" cm="1">
        <f t="array" ref="D199">LOOKUP(1,1/(E199=DSSP!$E$2:$E$623),DSSP!$A$2:$A$623)</f>
        <v>221</v>
      </c>
      <c r="E199" s="115" t="s">
        <v>290</v>
      </c>
      <c r="F199" s="115" t="str">
        <f>IFERROR(VLOOKUP(E199,DSSP!$E$2:$F$761,2,0),"")</f>
        <v>Perilla Leaf 100 gr</v>
      </c>
      <c r="G199" s="116" t="str">
        <f t="shared" si="16"/>
        <v>100 gr</v>
      </c>
      <c r="H199" s="117">
        <v>0.5</v>
      </c>
      <c r="I199" s="118">
        <f t="shared" si="17"/>
        <v>5</v>
      </c>
      <c r="K199" s="85">
        <f t="shared" si="14"/>
        <v>0.5</v>
      </c>
      <c r="L199" s="1">
        <f t="shared" si="15"/>
        <v>5</v>
      </c>
    </row>
    <row r="200" spans="1:12">
      <c r="A200" s="150">
        <v>196</v>
      </c>
      <c r="B200" s="16"/>
      <c r="C200" s="16" t="s">
        <v>4196</v>
      </c>
      <c r="D200" s="114" t="str" cm="1">
        <f t="array" ref="D200">LOOKUP(1,1/(E200=DSSP!$E$2:$E$623),DSSP!$A$2:$A$623)</f>
        <v>291</v>
      </c>
      <c r="E200" s="115" t="s">
        <v>426</v>
      </c>
      <c r="F200" s="115" t="str">
        <f>IFERROR(VLOOKUP(E200,DSSP!$E$2:$F$761,2,0),"")</f>
        <v>Winter Melon weight</v>
      </c>
      <c r="G200" s="116" t="str">
        <f t="shared" si="16"/>
        <v>weight</v>
      </c>
      <c r="H200" s="117">
        <v>0.5</v>
      </c>
      <c r="I200" s="118" t="str">
        <f t="shared" si="17"/>
        <v/>
      </c>
      <c r="K200" s="85" t="str">
        <f t="shared" si="14"/>
        <v/>
      </c>
      <c r="L200" s="1" t="str">
        <f t="shared" si="15"/>
        <v/>
      </c>
    </row>
    <row r="201" spans="1:12">
      <c r="A201" s="150">
        <v>197</v>
      </c>
      <c r="B201" s="16"/>
      <c r="C201" s="16" t="s">
        <v>4196</v>
      </c>
      <c r="D201" s="114" t="str" cm="1">
        <f t="array" ref="D201">LOOKUP(1,1/(E201=DSSP!$E$2:$E$623),DSSP!$A$2:$A$623)</f>
        <v>101</v>
      </c>
      <c r="E201" s="115" t="s">
        <v>55</v>
      </c>
      <c r="F201" s="115" t="str">
        <f>IFERROR(VLOOKUP(E201,DSSP!$E$2:$F$761,2,0),"")</f>
        <v>Green Eggplant 500 gr</v>
      </c>
      <c r="G201" s="116" t="str">
        <f t="shared" si="16"/>
        <v>500 gr</v>
      </c>
      <c r="H201" s="117">
        <v>1.5</v>
      </c>
      <c r="I201" s="118">
        <f t="shared" si="17"/>
        <v>3</v>
      </c>
      <c r="K201" s="85">
        <f t="shared" si="14"/>
        <v>1.5</v>
      </c>
      <c r="L201" s="1">
        <f t="shared" si="15"/>
        <v>3</v>
      </c>
    </row>
    <row r="202" spans="1:12">
      <c r="A202" s="150">
        <v>198</v>
      </c>
      <c r="B202" s="16"/>
      <c r="C202" s="16" t="s">
        <v>4196</v>
      </c>
      <c r="D202" s="114" cm="1">
        <f t="array" ref="D202">LOOKUP(1,1/(E202=DSSP!$E$2:$E$623),DSSP!$A$2:$A$623)</f>
        <v>101</v>
      </c>
      <c r="E202" s="115" t="s">
        <v>37</v>
      </c>
      <c r="F202" s="115" t="str">
        <f>IFERROR(VLOOKUP(E202,DSSP!$E$2:$F$761,2,0),"")</f>
        <v>Green Eggplant 200 gr</v>
      </c>
      <c r="G202" s="116" t="str">
        <f t="shared" si="16"/>
        <v>200 gr</v>
      </c>
      <c r="H202" s="117">
        <v>1</v>
      </c>
      <c r="I202" s="118">
        <f t="shared" si="17"/>
        <v>5</v>
      </c>
      <c r="K202" s="85">
        <f t="shared" si="14"/>
        <v>1</v>
      </c>
      <c r="L202" s="1">
        <f t="shared" si="15"/>
        <v>5</v>
      </c>
    </row>
    <row r="203" spans="1:12">
      <c r="A203" s="150">
        <v>199</v>
      </c>
      <c r="B203" s="16"/>
      <c r="C203" s="16" t="s">
        <v>4196</v>
      </c>
      <c r="D203" s="114" t="str" cm="1">
        <f t="array" ref="D203">LOOKUP(1,1/(E203=DSSP!$E$2:$E$623),DSSP!$A$2:$A$623)</f>
        <v>261</v>
      </c>
      <c r="E203" s="115" t="s">
        <v>370</v>
      </c>
      <c r="F203" s="115" t="str">
        <f>IFERROR(VLOOKUP(E203,DSSP!$E$2:$F$761,2,0),"")</f>
        <v>Yardlong Bean 300 gr</v>
      </c>
      <c r="G203" s="116" t="str">
        <f t="shared" si="16"/>
        <v>300 gr</v>
      </c>
      <c r="H203" s="117">
        <v>0.9</v>
      </c>
      <c r="I203" s="118">
        <f t="shared" si="17"/>
        <v>3</v>
      </c>
      <c r="K203" s="85">
        <f t="shared" si="14"/>
        <v>0.9</v>
      </c>
      <c r="L203" s="1">
        <f t="shared" si="15"/>
        <v>3</v>
      </c>
    </row>
    <row r="204" spans="1:12">
      <c r="A204" s="150">
        <v>200</v>
      </c>
      <c r="B204" s="16"/>
      <c r="C204" s="16" t="s">
        <v>4196</v>
      </c>
      <c r="D204" s="114" t="str" cm="1">
        <f t="array" ref="D204">LOOKUP(1,1/(E204=DSSP!$E$2:$E$623),DSSP!$A$2:$A$623)</f>
        <v>271</v>
      </c>
      <c r="E204" s="115" t="s">
        <v>400</v>
      </c>
      <c r="F204" s="115" t="str">
        <f>IFERROR(VLOOKUP(E204,DSSP!$E$2:$F$761,2,0),"")</f>
        <v>Round Luffa weight</v>
      </c>
      <c r="G204" s="116" t="str">
        <f t="shared" si="16"/>
        <v>weight</v>
      </c>
      <c r="H204" s="117">
        <v>0.6</v>
      </c>
      <c r="I204" s="118" t="str">
        <f t="shared" si="17"/>
        <v/>
      </c>
      <c r="K204" s="85" t="str">
        <f t="shared" si="14"/>
        <v/>
      </c>
      <c r="L204" s="1" t="str">
        <f t="shared" si="15"/>
        <v/>
      </c>
    </row>
    <row r="205" spans="1:12">
      <c r="A205" s="150">
        <v>201</v>
      </c>
      <c r="B205" s="16"/>
      <c r="C205" s="16" t="s">
        <v>4196</v>
      </c>
      <c r="D205" s="114" t="str" cm="1">
        <f t="array" ref="D205">LOOKUP(1,1/(E205=DSSP!$E$2:$E$623),DSSP!$A$2:$A$623)</f>
        <v>111</v>
      </c>
      <c r="E205" s="115" t="s">
        <v>64</v>
      </c>
      <c r="F205" s="115" t="str">
        <f>IFERROR(VLOOKUP(E205,DSSP!$E$2:$F$761,2,0),"")</f>
        <v>Venus Chili 100 gr</v>
      </c>
      <c r="G205" s="116" t="str">
        <f t="shared" si="16"/>
        <v>100 gr</v>
      </c>
      <c r="H205" s="117">
        <v>3</v>
      </c>
      <c r="I205" s="118">
        <f t="shared" si="17"/>
        <v>30</v>
      </c>
      <c r="K205" s="85">
        <f t="shared" si="14"/>
        <v>3</v>
      </c>
      <c r="L205" s="1">
        <f t="shared" si="15"/>
        <v>30</v>
      </c>
    </row>
    <row r="206" spans="1:12">
      <c r="A206" s="150">
        <v>202</v>
      </c>
      <c r="B206" s="16"/>
      <c r="C206" s="16" t="s">
        <v>4196</v>
      </c>
      <c r="D206" s="114" t="str" cm="1">
        <f t="array" ref="D206">LOOKUP(1,1/(E206=DSSP!$E$2:$E$623),DSSP!$A$2:$A$623)</f>
        <v>713</v>
      </c>
      <c r="E206" s="115" t="s">
        <v>1578</v>
      </c>
      <c r="F206" s="115" t="str">
        <f>IFERROR(VLOOKUP(E206,DSSP!$E$2:$F$761,2,0),"")</f>
        <v>Shallot 200 gr</v>
      </c>
      <c r="G206" s="116" t="str">
        <f t="shared" si="16"/>
        <v>200 gr</v>
      </c>
      <c r="H206" s="117">
        <v>0.6</v>
      </c>
      <c r="I206" s="118">
        <f t="shared" si="17"/>
        <v>3</v>
      </c>
      <c r="K206" s="85">
        <f t="shared" si="14"/>
        <v>0.6</v>
      </c>
      <c r="L206" s="1">
        <f t="shared" si="15"/>
        <v>3</v>
      </c>
    </row>
    <row r="207" spans="1:12">
      <c r="A207" s="150">
        <v>203</v>
      </c>
      <c r="B207" s="16"/>
      <c r="C207" s="16" t="s">
        <v>4196</v>
      </c>
      <c r="D207" s="114" t="str" cm="1">
        <f t="array" ref="D207">LOOKUP(1,1/(E207=DSSP!$E$2:$E$623),DSSP!$A$2:$A$623)</f>
        <v>717</v>
      </c>
      <c r="E207" s="115" t="s">
        <v>1606</v>
      </c>
      <c r="F207" s="115" t="str">
        <f>IFERROR(VLOOKUP(E207,DSSP!$E$2:$F$761,2,0),"")</f>
        <v>Galangal 100 gr</v>
      </c>
      <c r="G207" s="116" t="str">
        <f t="shared" si="16"/>
        <v>100 gr</v>
      </c>
      <c r="H207" s="117">
        <v>0.5</v>
      </c>
      <c r="I207" s="118">
        <f t="shared" si="17"/>
        <v>5</v>
      </c>
      <c r="K207" s="85">
        <f t="shared" si="14"/>
        <v>0.5</v>
      </c>
      <c r="L207" s="1">
        <f t="shared" si="15"/>
        <v>5</v>
      </c>
    </row>
    <row r="208" spans="1:12">
      <c r="A208" s="150">
        <v>204</v>
      </c>
      <c r="B208" s="16"/>
      <c r="C208" s="16" t="s">
        <v>4196</v>
      </c>
      <c r="D208" s="114" t="str" cm="1">
        <f t="array" ref="D208">LOOKUP(1,1/(E208=DSSP!$E$2:$E$623),DSSP!$A$2:$A$623)</f>
        <v>711</v>
      </c>
      <c r="E208" s="115" t="s">
        <v>1540</v>
      </c>
      <c r="F208" s="115" t="str">
        <f>IFERROR(VLOOKUP(E208,DSSP!$E$2:$F$761,2,0),"")</f>
        <v>Yam bean weight</v>
      </c>
      <c r="G208" s="116" t="str">
        <f t="shared" si="16"/>
        <v>weight</v>
      </c>
      <c r="H208" s="117">
        <v>0.5</v>
      </c>
      <c r="I208" s="118" t="str">
        <f t="shared" si="17"/>
        <v/>
      </c>
      <c r="K208" s="85" t="str">
        <f t="shared" si="14"/>
        <v/>
      </c>
      <c r="L208" s="1" t="str">
        <f t="shared" si="15"/>
        <v/>
      </c>
    </row>
    <row r="209" spans="1:12">
      <c r="A209" s="150">
        <v>205</v>
      </c>
      <c r="B209" s="16"/>
      <c r="C209" s="16" t="s">
        <v>4196</v>
      </c>
      <c r="D209" s="114" t="str" cm="1">
        <f t="array" ref="D209">LOOKUP(1,1/(E209=DSSP!$E$2:$E$623),DSSP!$A$2:$A$623)</f>
        <v>725</v>
      </c>
      <c r="E209" s="115" t="s">
        <v>1673</v>
      </c>
      <c r="F209" s="115" t="str">
        <f>IFERROR(VLOOKUP(E209,DSSP!$E$2:$F$761,2,0),"")</f>
        <v>Banana leaf 500 gr</v>
      </c>
      <c r="G209" s="116" t="str">
        <f t="shared" si="16"/>
        <v>500 gr</v>
      </c>
      <c r="H209" s="117">
        <v>1</v>
      </c>
      <c r="I209" s="118">
        <f t="shared" si="17"/>
        <v>2</v>
      </c>
      <c r="K209" s="85">
        <f t="shared" si="14"/>
        <v>1</v>
      </c>
      <c r="L209" s="1">
        <f t="shared" si="15"/>
        <v>2</v>
      </c>
    </row>
    <row r="210" spans="1:12">
      <c r="A210" s="150">
        <v>206</v>
      </c>
      <c r="B210" s="16"/>
      <c r="C210" s="16" t="s">
        <v>4196</v>
      </c>
      <c r="D210" s="114" t="str" cm="1">
        <f t="array" ref="D210">LOOKUP(1,1/(E210=DSSP!$E$2:$E$623),DSSP!$A$2:$A$623)</f>
        <v>858</v>
      </c>
      <c r="E210" s="115" t="s">
        <v>2845</v>
      </c>
      <c r="F210" s="115" t="str">
        <f>IFERROR(VLOOKUP(E210,DSSP!$E$2:$F$761,2,0),"")</f>
        <v>Seafood Mushroom 150 gr</v>
      </c>
      <c r="G210" s="116" t="str">
        <f t="shared" si="16"/>
        <v>150 gr</v>
      </c>
      <c r="H210" s="117">
        <v>1.2</v>
      </c>
      <c r="I210" s="118">
        <f t="shared" si="17"/>
        <v>8</v>
      </c>
      <c r="K210" s="85">
        <f t="shared" si="14"/>
        <v>1.2</v>
      </c>
      <c r="L210" s="1">
        <f t="shared" si="15"/>
        <v>8</v>
      </c>
    </row>
    <row r="211" spans="1:12">
      <c r="A211" s="150">
        <v>207</v>
      </c>
      <c r="B211" s="16"/>
      <c r="C211" s="16" t="s">
        <v>4196</v>
      </c>
      <c r="D211" s="114" t="str" cm="1">
        <f t="array" ref="D211">LOOKUP(1,1/(E211=DSSP!$E$2:$E$623),DSSP!$A$2:$A$623)</f>
        <v>973</v>
      </c>
      <c r="E211" s="115" t="s">
        <v>3681</v>
      </c>
      <c r="F211" s="115" t="str">
        <f>IFERROR(VLOOKUP(E211,DSSP!$E$2:$F$761,2,0),"")</f>
        <v>Shiitake Mushroom 175 gr</v>
      </c>
      <c r="G211" s="116" t="str">
        <f t="shared" si="16"/>
        <v>175 gr</v>
      </c>
      <c r="H211" s="117">
        <v>0.8</v>
      </c>
      <c r="I211" s="118">
        <f t="shared" si="17"/>
        <v>4.5714285714285712</v>
      </c>
      <c r="K211" s="85">
        <f t="shared" si="14"/>
        <v>0.8</v>
      </c>
      <c r="L211" s="1">
        <f t="shared" si="15"/>
        <v>4.5714285714285712</v>
      </c>
    </row>
    <row r="212" spans="1:12">
      <c r="A212" s="150">
        <v>208</v>
      </c>
      <c r="B212" s="16"/>
      <c r="C212" s="16" t="s">
        <v>4196</v>
      </c>
      <c r="D212" s="114" t="str" cm="1">
        <f t="array" ref="D212">LOOKUP(1,1/(E212=DSSP!$E$2:$E$623),DSSP!$A$2:$A$623)</f>
        <v>972</v>
      </c>
      <c r="E212" s="115" t="s">
        <v>3674</v>
      </c>
      <c r="F212" s="115" t="str">
        <f>IFERROR(VLOOKUP(E212,DSSP!$E$2:$F$761,2,0),"")</f>
        <v>King Oyster Mushroom weight</v>
      </c>
      <c r="G212" s="116" t="str">
        <f t="shared" si="16"/>
        <v>weight</v>
      </c>
      <c r="H212" s="117">
        <v>0.6</v>
      </c>
      <c r="I212" s="118" t="str">
        <f t="shared" si="17"/>
        <v/>
      </c>
      <c r="K212" s="85" t="str">
        <f t="shared" si="14"/>
        <v/>
      </c>
      <c r="L212" s="1" t="str">
        <f t="shared" si="15"/>
        <v/>
      </c>
    </row>
    <row r="213" spans="1:12">
      <c r="A213" s="150">
        <v>209</v>
      </c>
      <c r="B213" s="16"/>
      <c r="C213" s="16" t="s">
        <v>4196</v>
      </c>
      <c r="D213" s="114" t="str" cm="1">
        <f t="array" ref="D213">LOOKUP(1,1/(E213=DSSP!$E$2:$E$623),DSSP!$A$2:$A$623)</f>
        <v>726</v>
      </c>
      <c r="E213" s="115" t="s">
        <v>1681</v>
      </c>
      <c r="F213" s="115" t="str">
        <f>IFERROR(VLOOKUP(E213,DSSP!$E$2:$F$761,2,0),"")</f>
        <v>King Oyster Mushroom 100 gr</v>
      </c>
      <c r="G213" s="116" t="str">
        <f t="shared" si="16"/>
        <v>100 gr</v>
      </c>
      <c r="H213" s="117">
        <v>0.8</v>
      </c>
      <c r="I213" s="118">
        <f t="shared" si="17"/>
        <v>8</v>
      </c>
      <c r="K213" s="85">
        <f t="shared" si="14"/>
        <v>0.8</v>
      </c>
      <c r="L213" s="1">
        <f t="shared" si="15"/>
        <v>8</v>
      </c>
    </row>
    <row r="214" spans="1:12">
      <c r="A214" s="150">
        <v>210</v>
      </c>
      <c r="B214" s="16"/>
      <c r="C214" s="16" t="s">
        <v>4196</v>
      </c>
      <c r="D214" s="114" t="str" cm="1">
        <f t="array" ref="D214">LOOKUP(1,1/(E214=DSSP!$E$2:$E$623),DSSP!$A$2:$A$623)</f>
        <v>727</v>
      </c>
      <c r="E214" s="115" t="s">
        <v>1690</v>
      </c>
      <c r="F214" s="115" t="str">
        <f>IFERROR(VLOOKUP(E214,DSSP!$E$2:$F$761,2,0),"")</f>
        <v>Enoki Mushroom 200 gr</v>
      </c>
      <c r="G214" s="116" t="str">
        <f t="shared" si="16"/>
        <v>200 gr</v>
      </c>
      <c r="H214" s="117">
        <v>6</v>
      </c>
      <c r="I214" s="118">
        <f t="shared" si="17"/>
        <v>30</v>
      </c>
      <c r="K214" s="85">
        <f t="shared" si="14"/>
        <v>6</v>
      </c>
      <c r="L214" s="1">
        <f t="shared" si="15"/>
        <v>30</v>
      </c>
    </row>
    <row r="215" spans="1:12">
      <c r="A215" s="150">
        <v>211</v>
      </c>
      <c r="B215" s="16"/>
      <c r="C215" s="16" t="s">
        <v>4196</v>
      </c>
      <c r="D215" s="114" t="str" cm="1">
        <f t="array" ref="D215">LOOKUP(1,1/(E215=DSSP!$E$2:$E$623),DSSP!$A$2:$A$623)</f>
        <v>729</v>
      </c>
      <c r="E215" s="115" t="s">
        <v>1710</v>
      </c>
      <c r="F215" s="115" t="str">
        <f>IFERROR(VLOOKUP(E215,DSSP!$E$2:$F$761,2,0),"")</f>
        <v>Brown Ganoderma 125 gr</v>
      </c>
      <c r="G215" s="116" t="str">
        <f t="shared" si="16"/>
        <v>125 gr</v>
      </c>
      <c r="H215" s="117">
        <f>18*0.125</f>
        <v>2.25</v>
      </c>
      <c r="I215" s="118">
        <f t="shared" si="17"/>
        <v>18</v>
      </c>
      <c r="K215" s="85">
        <f t="shared" si="14"/>
        <v>2.25</v>
      </c>
      <c r="L215" s="1">
        <f t="shared" si="15"/>
        <v>18</v>
      </c>
    </row>
    <row r="216" spans="1:12">
      <c r="A216" s="150">
        <v>212</v>
      </c>
      <c r="B216" s="16"/>
      <c r="C216" s="16" t="s">
        <v>4196</v>
      </c>
      <c r="D216" s="114" t="str" cm="1">
        <f t="array" ref="D216">LOOKUP(1,1/(E216=DSSP!$E$2:$E$623),DSSP!$A$2:$A$623)</f>
        <v>728</v>
      </c>
      <c r="E216" s="115" t="s">
        <v>1699</v>
      </c>
      <c r="F216" s="115" t="str">
        <f>IFERROR(VLOOKUP(E216,DSSP!$E$2:$F$761,2,0),"")</f>
        <v>White Ganoderma 125 gr</v>
      </c>
      <c r="G216" s="116" t="str">
        <f t="shared" si="16"/>
        <v>125 gr</v>
      </c>
      <c r="H216" s="117">
        <v>0.375</v>
      </c>
      <c r="I216" s="118">
        <f t="shared" si="17"/>
        <v>3</v>
      </c>
      <c r="K216" s="85">
        <f t="shared" si="14"/>
        <v>0.375</v>
      </c>
      <c r="L216" s="1">
        <f t="shared" si="15"/>
        <v>3</v>
      </c>
    </row>
    <row r="217" spans="1:12">
      <c r="A217" s="150">
        <v>213</v>
      </c>
      <c r="B217" s="16"/>
      <c r="C217" s="16" t="s">
        <v>4196</v>
      </c>
      <c r="D217" s="114" t="str" cm="1">
        <f t="array" ref="D217">LOOKUP(1,1/(E217=DSSP!$E$2:$E$623),DSSP!$A$2:$A$623)</f>
        <v>730</v>
      </c>
      <c r="E217" s="115" t="s">
        <v>1719</v>
      </c>
      <c r="F217" s="115" t="str">
        <f>IFERROR(VLOOKUP(E217,DSSP!$E$2:$F$761,2,0),"")</f>
        <v>Jew's Ear 100 gr</v>
      </c>
      <c r="G217" s="116" t="str">
        <f t="shared" si="16"/>
        <v>100 gr</v>
      </c>
      <c r="H217" s="117">
        <v>0.3</v>
      </c>
      <c r="I217" s="118">
        <f t="shared" si="17"/>
        <v>3</v>
      </c>
      <c r="K217" s="85">
        <f t="shared" si="14"/>
        <v>0.3</v>
      </c>
      <c r="L217" s="1">
        <f t="shared" si="15"/>
        <v>3</v>
      </c>
    </row>
    <row r="218" spans="1:12">
      <c r="A218" s="150">
        <v>214</v>
      </c>
      <c r="B218" s="16"/>
      <c r="C218" s="16" t="s">
        <v>4196</v>
      </c>
      <c r="D218" s="114" t="str" cm="1">
        <f t="array" ref="D218">LOOKUP(1,1/(E218=DSSP!$E$2:$E$623),DSSP!$A$2:$A$623)</f>
        <v>732</v>
      </c>
      <c r="E218" s="115" t="s">
        <v>1753</v>
      </c>
      <c r="F218" s="115" t="str">
        <f>IFERROR(VLOOKUP(E218,DSSP!$E$2:$F$761,2,0),"")</f>
        <v>Finger Root 100 gr</v>
      </c>
      <c r="G218" s="116" t="str">
        <f t="shared" si="16"/>
        <v>100 gr</v>
      </c>
      <c r="H218" s="117">
        <v>0.3</v>
      </c>
      <c r="I218" s="118">
        <f t="shared" si="17"/>
        <v>3</v>
      </c>
      <c r="K218" s="85">
        <f t="shared" si="14"/>
        <v>0.3</v>
      </c>
      <c r="L218" s="1">
        <f t="shared" si="15"/>
        <v>3</v>
      </c>
    </row>
    <row r="219" spans="1:12">
      <c r="A219" s="150">
        <v>215</v>
      </c>
      <c r="B219" s="16"/>
      <c r="C219" s="16" t="s">
        <v>4196</v>
      </c>
      <c r="D219" s="114" t="str" cm="1">
        <f t="array" ref="D219">LOOKUP(1,1/(E219=DSSP!$E$2:$E$623),DSSP!$A$2:$A$623)</f>
        <v>718</v>
      </c>
      <c r="E219" s="115" t="s">
        <v>1621</v>
      </c>
      <c r="F219" s="115" t="str">
        <f>IFERROR(VLOOKUP(E219,DSSP!$E$2:$F$761,2,0),"")</f>
        <v>Turmeric 100 gr</v>
      </c>
      <c r="G219" s="116" t="str">
        <f t="shared" si="16"/>
        <v>100 gr</v>
      </c>
      <c r="H219" s="117">
        <v>0.4</v>
      </c>
      <c r="I219" s="118">
        <f t="shared" si="17"/>
        <v>4</v>
      </c>
      <c r="K219" s="85">
        <f t="shared" si="14"/>
        <v>0.4</v>
      </c>
      <c r="L219" s="1">
        <f t="shared" si="15"/>
        <v>4</v>
      </c>
    </row>
    <row r="220" spans="1:12">
      <c r="A220" s="150">
        <v>216</v>
      </c>
      <c r="B220" s="16"/>
      <c r="C220" s="16" t="s">
        <v>4196</v>
      </c>
      <c r="D220" s="114" t="str" cm="1">
        <f t="array" ref="D220">LOOKUP(1,1/(E220=DSSP!$E$2:$E$623),DSSP!$A$2:$A$623)</f>
        <v>325</v>
      </c>
      <c r="E220" s="115" t="s">
        <v>509</v>
      </c>
      <c r="F220" s="115" t="str">
        <f>IFERROR(VLOOKUP(E220,DSSP!$E$2:$F$761,2,0),"")</f>
        <v>Lemon Grass 100 gr</v>
      </c>
      <c r="G220" s="116" t="str">
        <f t="shared" si="16"/>
        <v>100 gr</v>
      </c>
      <c r="H220" s="117">
        <v>1.5</v>
      </c>
      <c r="I220" s="118">
        <f t="shared" si="17"/>
        <v>15</v>
      </c>
      <c r="K220" s="85">
        <f t="shared" si="14"/>
        <v>1.5</v>
      </c>
      <c r="L220" s="1">
        <f t="shared" si="15"/>
        <v>15</v>
      </c>
    </row>
    <row r="221" spans="1:12">
      <c r="A221" s="150">
        <v>217</v>
      </c>
      <c r="B221" s="16"/>
      <c r="C221" s="16" t="s">
        <v>4196</v>
      </c>
      <c r="D221" s="114" t="str" cm="1">
        <f t="array" ref="D221">LOOKUP(1,1/(E221=DSSP!$E$2:$E$623),DSSP!$A$2:$A$623)</f>
        <v>966</v>
      </c>
      <c r="E221" s="115" t="s">
        <v>3618</v>
      </c>
      <c r="F221" s="115" t="str">
        <f>IFERROR(VLOOKUP(E221,DSSP!$E$2:$F$761,2,0),"")</f>
        <v>Green pepper 100 gr</v>
      </c>
      <c r="G221" s="116" t="str">
        <f t="shared" si="16"/>
        <v>100 gr</v>
      </c>
      <c r="H221" s="117">
        <v>0.3</v>
      </c>
      <c r="I221" s="118">
        <f t="shared" si="17"/>
        <v>3</v>
      </c>
      <c r="K221" s="85">
        <f t="shared" si="14"/>
        <v>0.3</v>
      </c>
      <c r="L221" s="1">
        <f t="shared" si="15"/>
        <v>3</v>
      </c>
    </row>
    <row r="222" spans="1:12">
      <c r="A222" s="150">
        <v>218</v>
      </c>
      <c r="B222" s="16"/>
      <c r="C222" s="16" t="s">
        <v>4196</v>
      </c>
      <c r="D222" s="114" t="str" cm="1">
        <f t="array" ref="D222">LOOKUP(1,1/(E222=DSSP!$E$2:$E$623),DSSP!$A$2:$A$623)</f>
        <v>911</v>
      </c>
      <c r="E222" s="115" t="s">
        <v>3242</v>
      </c>
      <c r="F222" s="115" t="str">
        <f>IFERROR(VLOOKUP(E222,DSSP!$E$2:$F$761,2,0),"")</f>
        <v>Red Jackfruit (tách hạt)  300 gr</v>
      </c>
      <c r="G222" s="116" t="str">
        <f t="shared" si="16"/>
        <v>300 gr</v>
      </c>
      <c r="H222" s="117">
        <v>1.2</v>
      </c>
      <c r="I222" s="118">
        <f t="shared" si="17"/>
        <v>4</v>
      </c>
      <c r="K222" s="85">
        <f t="shared" si="14"/>
        <v>1.2</v>
      </c>
      <c r="L222" s="1">
        <f t="shared" si="15"/>
        <v>4</v>
      </c>
    </row>
    <row r="223" spans="1:12">
      <c r="A223" s="150">
        <v>219</v>
      </c>
      <c r="B223" s="16"/>
      <c r="C223" s="16" t="s">
        <v>4196</v>
      </c>
      <c r="D223" s="114" t="str" cm="1">
        <f t="array" ref="D223">LOOKUP(1,1/(E223=DSSP!$E$2:$E$623),DSSP!$A$2:$A$623)</f>
        <v>906</v>
      </c>
      <c r="E223" s="115" t="s">
        <v>3190</v>
      </c>
      <c r="F223" s="115" t="str">
        <f>IFERROR(VLOOKUP(E223,DSSP!$E$2:$F$761,2,0),"")</f>
        <v>Thai Rambutan 500 gr</v>
      </c>
      <c r="G223" s="116" t="str">
        <f t="shared" si="16"/>
        <v>500 gr</v>
      </c>
      <c r="H223" s="117">
        <v>1</v>
      </c>
      <c r="I223" s="118">
        <f t="shared" si="17"/>
        <v>2</v>
      </c>
      <c r="K223" s="85">
        <f t="shared" si="14"/>
        <v>1</v>
      </c>
      <c r="L223" s="1">
        <f t="shared" si="15"/>
        <v>2</v>
      </c>
    </row>
    <row r="224" spans="1:12">
      <c r="A224" s="150">
        <v>220</v>
      </c>
      <c r="B224" s="16"/>
      <c r="C224" s="16" t="s">
        <v>4196</v>
      </c>
      <c r="D224" s="114" t="str" cm="1">
        <f t="array" ref="D224">LOOKUP(1,1/(E224=DSSP!$E$2:$E$623),DSSP!$A$2:$A$623)</f>
        <v>930</v>
      </c>
      <c r="E224" s="115" t="s">
        <v>3345</v>
      </c>
      <c r="F224" s="115" t="str">
        <f>IFERROR(VLOOKUP(E224,DSSP!$E$2:$F$761,2,0),"")</f>
        <v>Siamese Banana weight</v>
      </c>
      <c r="G224" s="116" t="str">
        <f t="shared" si="16"/>
        <v>weight</v>
      </c>
      <c r="H224" s="117">
        <v>2</v>
      </c>
      <c r="I224" s="118" t="str">
        <f t="shared" si="17"/>
        <v/>
      </c>
      <c r="K224" s="85" t="str">
        <f t="shared" si="14"/>
        <v/>
      </c>
      <c r="L224" s="1" t="str">
        <f t="shared" si="15"/>
        <v/>
      </c>
    </row>
    <row r="225" spans="1:12">
      <c r="A225" s="150">
        <v>221</v>
      </c>
      <c r="B225" s="16"/>
      <c r="C225" s="16" t="s">
        <v>4196</v>
      </c>
      <c r="D225" s="114" t="str" cm="1">
        <f t="array" ref="D225">LOOKUP(1,1/(E225=DSSP!$E$2:$E$623),DSSP!$A$2:$A$623)</f>
        <v>946</v>
      </c>
      <c r="E225" s="115" t="s">
        <v>3461</v>
      </c>
      <c r="F225" s="115" t="str">
        <f>IFERROR(VLOOKUP(E225,DSSP!$E$2:$F$761,2,0),"")</f>
        <v>Young Ambarella 500 gr</v>
      </c>
      <c r="G225" s="116" t="str">
        <f t="shared" si="16"/>
        <v>500 gr</v>
      </c>
      <c r="H225" s="117">
        <v>0.5</v>
      </c>
      <c r="I225" s="118">
        <f t="shared" si="17"/>
        <v>1</v>
      </c>
      <c r="K225" s="85">
        <f t="shared" si="14"/>
        <v>0.5</v>
      </c>
      <c r="L225" s="1">
        <f t="shared" si="15"/>
        <v>1</v>
      </c>
    </row>
    <row r="226" spans="1:12">
      <c r="A226" s="150">
        <v>222</v>
      </c>
      <c r="B226" s="16"/>
      <c r="C226" s="16" t="s">
        <v>4196</v>
      </c>
      <c r="D226" s="114" t="str" cm="1">
        <f t="array" ref="D226">LOOKUP(1,1/(E226=DSSP!$E$2:$E$623),DSSP!$A$2:$A$623)</f>
        <v>921</v>
      </c>
      <c r="E226" s="115" t="s">
        <v>3273</v>
      </c>
      <c r="F226" s="115" t="str">
        <f>IFERROR(VLOOKUP(E226,DSSP!$E$2:$F$761,2,0),"")</f>
        <v>Jackfruit (tách hạt)  300 gr</v>
      </c>
      <c r="G226" s="116" t="str">
        <f t="shared" si="16"/>
        <v>300 gr</v>
      </c>
      <c r="H226" s="117">
        <v>1.2</v>
      </c>
      <c r="I226" s="118">
        <f t="shared" si="17"/>
        <v>4</v>
      </c>
      <c r="K226" s="85">
        <f t="shared" si="14"/>
        <v>1.2</v>
      </c>
      <c r="L226" s="1">
        <f t="shared" si="15"/>
        <v>4</v>
      </c>
    </row>
    <row r="227" spans="1:12">
      <c r="A227" s="150">
        <v>223</v>
      </c>
      <c r="B227" s="16"/>
      <c r="C227" s="16" t="s">
        <v>4196</v>
      </c>
      <c r="D227" s="114" t="str" cm="1">
        <f t="array" ref="D227">LOOKUP(1,1/(E227=DSSP!$E$2:$E$623),DSSP!$A$2:$A$623)</f>
        <v>7957</v>
      </c>
      <c r="E227" s="115" t="s">
        <v>2599</v>
      </c>
      <c r="F227" s="115" t="str">
        <f>IFERROR(VLOOKUP(E227,DSSP!$E$2:$F$761,2,0),"")</f>
        <v>Strawberry kumquat soot Hũ 900 gr</v>
      </c>
      <c r="G227" s="116" t="str">
        <f t="shared" si="16"/>
        <v>900 gr</v>
      </c>
      <c r="H227" s="117">
        <v>2.7</v>
      </c>
      <c r="I227" s="118">
        <f t="shared" si="17"/>
        <v>3</v>
      </c>
      <c r="K227" s="85">
        <f t="shared" si="14"/>
        <v>2.7</v>
      </c>
      <c r="L227" s="1">
        <f t="shared" si="15"/>
        <v>3</v>
      </c>
    </row>
    <row r="228" spans="1:12">
      <c r="A228" s="150">
        <v>224</v>
      </c>
      <c r="B228" s="16"/>
      <c r="C228" s="16" t="s">
        <v>4196</v>
      </c>
      <c r="D228" s="114" t="str" cm="1">
        <f t="array" ref="D228">LOOKUP(1,1/(E228=DSSP!$E$2:$E$623),DSSP!$A$2:$A$623)</f>
        <v>7939</v>
      </c>
      <c r="E228" s="115" t="s">
        <v>2417</v>
      </c>
      <c r="F228" s="115" t="str">
        <f>IFERROR(VLOOKUP(E228,DSSP!$E$2:$F$761,2,0),"")</f>
        <v>Vegan Big Meat Slice 100 gr</v>
      </c>
      <c r="G228" s="116" t="str">
        <f t="shared" si="16"/>
        <v>100 gr</v>
      </c>
      <c r="H228" s="117">
        <v>0.5</v>
      </c>
      <c r="I228" s="118">
        <f t="shared" si="17"/>
        <v>5</v>
      </c>
      <c r="K228" s="85">
        <f t="shared" si="14"/>
        <v>0.5</v>
      </c>
      <c r="L228" s="1">
        <f t="shared" si="15"/>
        <v>5</v>
      </c>
    </row>
    <row r="229" spans="1:12">
      <c r="A229" s="150">
        <v>225</v>
      </c>
      <c r="B229" s="16"/>
      <c r="C229" s="16" t="s">
        <v>4196</v>
      </c>
      <c r="D229" s="114" t="str" cm="1">
        <f t="array" ref="D229">LOOKUP(1,1/(E229=DSSP!$E$2:$E$623),DSSP!$A$2:$A$623)</f>
        <v>7943</v>
      </c>
      <c r="E229" s="115" t="s">
        <v>2479</v>
      </c>
      <c r="F229" s="115" t="str">
        <f>IFERROR(VLOOKUP(E229,DSSP!$E$2:$F$761,2,0),"")</f>
        <v>Vegan Pork Meat Slice 100 gr</v>
      </c>
      <c r="G229" s="116" t="str">
        <f t="shared" si="16"/>
        <v>100 gr</v>
      </c>
      <c r="H229" s="117">
        <v>0.5</v>
      </c>
      <c r="I229" s="118">
        <f t="shared" si="17"/>
        <v>5</v>
      </c>
      <c r="K229" s="85">
        <f t="shared" si="14"/>
        <v>0.5</v>
      </c>
      <c r="L229" s="1">
        <f t="shared" si="15"/>
        <v>5</v>
      </c>
    </row>
    <row r="230" spans="1:12">
      <c r="A230" s="150">
        <v>226</v>
      </c>
      <c r="B230" s="16"/>
      <c r="C230" s="16" t="s">
        <v>4196</v>
      </c>
      <c r="D230" s="114" t="str" cm="1">
        <f t="array" ref="D230">LOOKUP(1,1/(E230=DSSP!$E$2:$E$623),DSSP!$A$2:$A$623)</f>
        <v>7944</v>
      </c>
      <c r="E230" s="115" t="s">
        <v>2488</v>
      </c>
      <c r="F230" s="115" t="str">
        <f>IFERROR(VLOOKUP(E230,DSSP!$E$2:$F$761,2,0),"")</f>
        <v>Vegan Beef Meat Slice 100 gr</v>
      </c>
      <c r="G230" s="116" t="str">
        <f t="shared" si="16"/>
        <v>100 gr</v>
      </c>
      <c r="H230" s="117">
        <v>0.5</v>
      </c>
      <c r="I230" s="118">
        <f t="shared" si="17"/>
        <v>5</v>
      </c>
      <c r="K230" s="85">
        <f t="shared" si="14"/>
        <v>0.5</v>
      </c>
      <c r="L230" s="1">
        <f t="shared" si="15"/>
        <v>5</v>
      </c>
    </row>
    <row r="231" spans="1:12">
      <c r="A231" s="150">
        <v>227</v>
      </c>
      <c r="B231" s="16"/>
      <c r="C231" s="16" t="s">
        <v>1</v>
      </c>
      <c r="D231" s="114" t="str" cm="1">
        <f t="array" ref="D231">LOOKUP(1,1/(E231=DSSP!$E$2:$E$623),DSSP!$A$2:$A$623)</f>
        <v>331</v>
      </c>
      <c r="E231" s="115" t="s">
        <v>564</v>
      </c>
      <c r="F231" s="115" t="str">
        <f>IFERROR(VLOOKUP(E231,DSSP!$E$2:$F$761,2,0),"")</f>
        <v>Knotgrass 100 gr</v>
      </c>
      <c r="G231" s="116" t="str">
        <f t="shared" si="16"/>
        <v>100 gr</v>
      </c>
      <c r="H231" s="117">
        <v>0.5</v>
      </c>
      <c r="I231" s="118">
        <f t="shared" si="17"/>
        <v>5</v>
      </c>
      <c r="K231" s="85">
        <f t="shared" si="14"/>
        <v>0.5</v>
      </c>
      <c r="L231" s="1">
        <f t="shared" si="15"/>
        <v>5</v>
      </c>
    </row>
    <row r="232" spans="1:12">
      <c r="A232" s="150">
        <v>228</v>
      </c>
      <c r="B232" s="16"/>
      <c r="C232" s="16" t="s">
        <v>1</v>
      </c>
      <c r="D232" s="114" t="str" cm="1">
        <f t="array" ref="D232">LOOKUP(1,1/(E232=DSSP!$E$2:$E$623),DSSP!$A$2:$A$623)</f>
        <v>133</v>
      </c>
      <c r="E232" s="115" t="s">
        <v>138</v>
      </c>
      <c r="F232" s="115" t="str">
        <f>IFERROR(VLOOKUP(E232,DSSP!$E$2:$F$761,2,0),"")</f>
        <v>Rice Paddy Herb 100 gr</v>
      </c>
      <c r="G232" s="116" t="str">
        <f t="shared" si="16"/>
        <v>100 gr</v>
      </c>
      <c r="H232" s="117">
        <v>0.5</v>
      </c>
      <c r="I232" s="118">
        <f t="shared" si="17"/>
        <v>5</v>
      </c>
      <c r="K232" s="85">
        <f t="shared" si="14"/>
        <v>0.5</v>
      </c>
      <c r="L232" s="1">
        <f t="shared" si="15"/>
        <v>5</v>
      </c>
    </row>
    <row r="233" spans="1:12">
      <c r="A233" s="150">
        <v>229</v>
      </c>
      <c r="B233" s="16"/>
      <c r="C233" s="16" t="s">
        <v>1</v>
      </c>
      <c r="D233" s="114" t="str" cm="1">
        <f t="array" ref="D233">LOOKUP(1,1/(E233=DSSP!$E$2:$E$623),DSSP!$A$2:$A$623)</f>
        <v>321</v>
      </c>
      <c r="E233" s="115" t="s">
        <v>468</v>
      </c>
      <c r="F233" s="115" t="str">
        <f>IFERROR(VLOOKUP(E233,DSSP!$E$2:$F$761,2,0),"")</f>
        <v>Galadium 200 gr</v>
      </c>
      <c r="G233" s="116" t="str">
        <f t="shared" si="16"/>
        <v>200 gr</v>
      </c>
      <c r="H233" s="117">
        <v>0.4</v>
      </c>
      <c r="I233" s="118">
        <f t="shared" si="17"/>
        <v>2</v>
      </c>
      <c r="K233" s="85">
        <f t="shared" si="14"/>
        <v>0.4</v>
      </c>
      <c r="L233" s="1">
        <f t="shared" si="15"/>
        <v>2</v>
      </c>
    </row>
    <row r="234" spans="1:12">
      <c r="A234" s="150">
        <v>230</v>
      </c>
      <c r="B234" s="16"/>
      <c r="C234" s="16" t="s">
        <v>1</v>
      </c>
      <c r="D234" s="114" t="str" cm="1">
        <f t="array" ref="D234">LOOKUP(1,1/(E234=DSSP!$E$2:$E$623),DSSP!$A$2:$A$623)</f>
        <v>341</v>
      </c>
      <c r="E234" s="115" t="s">
        <v>583</v>
      </c>
      <c r="F234" s="115" t="str">
        <f>IFERROR(VLOOKUP(E234,DSSP!$E$2:$F$761,2,0),"")</f>
        <v>Banana Flower weight</v>
      </c>
      <c r="G234" s="116" t="str">
        <f t="shared" si="16"/>
        <v>weight</v>
      </c>
      <c r="H234" s="117">
        <v>0.8</v>
      </c>
      <c r="I234" s="118" t="str">
        <f t="shared" si="17"/>
        <v/>
      </c>
      <c r="K234" s="85" t="str">
        <f t="shared" si="14"/>
        <v/>
      </c>
      <c r="L234" s="1" t="str">
        <f t="shared" si="15"/>
        <v/>
      </c>
    </row>
    <row r="235" spans="1:12">
      <c r="A235" s="150">
        <v>231</v>
      </c>
      <c r="B235" s="16"/>
      <c r="C235" s="16" t="s">
        <v>1</v>
      </c>
      <c r="D235" s="114" t="str" cm="1">
        <f t="array" ref="D235">LOOKUP(1,1/(E235=DSSP!$E$2:$E$623),DSSP!$A$2:$A$623)</f>
        <v>311</v>
      </c>
      <c r="E235" s="115" t="s">
        <v>444</v>
      </c>
      <c r="F235" s="115" t="str">
        <f>IFERROR(VLOOKUP(E235,DSSP!$E$2:$F$761,2,0),"")</f>
        <v>Baby Corn 100 gr</v>
      </c>
      <c r="G235" s="116" t="str">
        <f t="shared" si="16"/>
        <v>100 gr</v>
      </c>
      <c r="H235" s="117">
        <v>1.5</v>
      </c>
      <c r="I235" s="118">
        <f t="shared" si="17"/>
        <v>15</v>
      </c>
      <c r="K235" s="85">
        <f t="shared" si="14"/>
        <v>1.5</v>
      </c>
      <c r="L235" s="1">
        <f t="shared" si="15"/>
        <v>15</v>
      </c>
    </row>
    <row r="236" spans="1:12">
      <c r="A236" s="150">
        <v>232</v>
      </c>
      <c r="B236" s="16"/>
      <c r="C236" s="16" t="s">
        <v>1</v>
      </c>
      <c r="D236" s="114" t="str" cm="1">
        <f t="array" ref="D236">LOOKUP(1,1/(E236=DSSP!$E$2:$E$623),DSSP!$A$2:$A$623)</f>
        <v>143</v>
      </c>
      <c r="E236" s="115" t="s">
        <v>168</v>
      </c>
      <c r="F236" s="115" t="str">
        <f>IFERROR(VLOOKUP(E236,DSSP!$E$2:$F$761,2,0),"")</f>
        <v>Chinese Mustard 300 gr</v>
      </c>
      <c r="G236" s="116" t="str">
        <f t="shared" si="16"/>
        <v>300 gr</v>
      </c>
      <c r="H236" s="117">
        <v>0.6</v>
      </c>
      <c r="I236" s="118">
        <f t="shared" si="17"/>
        <v>2</v>
      </c>
      <c r="K236" s="85">
        <f t="shared" si="14"/>
        <v>0.6</v>
      </c>
      <c r="L236" s="1">
        <f t="shared" si="15"/>
        <v>2</v>
      </c>
    </row>
    <row r="237" spans="1:12">
      <c r="A237" s="150">
        <v>233</v>
      </c>
      <c r="B237" s="16"/>
      <c r="C237" s="16" t="s">
        <v>1</v>
      </c>
      <c r="D237" s="114" t="str" cm="1">
        <f t="array" ref="D237">LOOKUP(1,1/(E237=DSSP!$E$2:$E$623),DSSP!$A$2:$A$623)</f>
        <v>141</v>
      </c>
      <c r="E237" s="115" t="s">
        <v>147</v>
      </c>
      <c r="F237" s="115" t="str">
        <f>IFERROR(VLOOKUP(E237,DSSP!$E$2:$F$761,2,0),"")</f>
        <v>Celery Cabbage 250 gr</v>
      </c>
      <c r="G237" s="116" t="str">
        <f t="shared" si="16"/>
        <v>250 gr</v>
      </c>
      <c r="H237" s="117">
        <v>1.25</v>
      </c>
      <c r="I237" s="118">
        <f t="shared" si="17"/>
        <v>5</v>
      </c>
      <c r="K237" s="85">
        <f t="shared" si="14"/>
        <v>1.25</v>
      </c>
      <c r="L237" s="1">
        <f t="shared" si="15"/>
        <v>5</v>
      </c>
    </row>
    <row r="238" spans="1:12">
      <c r="A238" s="150">
        <v>234</v>
      </c>
      <c r="B238" s="16"/>
      <c r="C238" s="16" t="s">
        <v>1</v>
      </c>
      <c r="D238" s="114" t="str" cm="1">
        <f t="array" ref="D238">LOOKUP(1,1/(E238=DSSP!$E$2:$E$623),DSSP!$A$2:$A$623)</f>
        <v>144</v>
      </c>
      <c r="E238" s="115" t="s">
        <v>179</v>
      </c>
      <c r="F238" s="115" t="str">
        <f>IFERROR(VLOOKUP(E238,DSSP!$E$2:$F$761,2,0),"")</f>
        <v>Chinese Kale 250 gr</v>
      </c>
      <c r="G238" s="116" t="str">
        <f t="shared" si="16"/>
        <v>250 gr</v>
      </c>
      <c r="H238" s="117">
        <v>2.5</v>
      </c>
      <c r="I238" s="118">
        <f t="shared" si="17"/>
        <v>10</v>
      </c>
      <c r="K238" s="85">
        <f t="shared" si="14"/>
        <v>2.5</v>
      </c>
      <c r="L238" s="1">
        <f t="shared" si="15"/>
        <v>10</v>
      </c>
    </row>
    <row r="239" spans="1:12">
      <c r="A239" s="150">
        <v>235</v>
      </c>
      <c r="B239" s="16"/>
      <c r="C239" s="16" t="s">
        <v>1</v>
      </c>
      <c r="D239" s="114" t="str" cm="1">
        <f t="array" ref="D239">LOOKUP(1,1/(E239=DSSP!$E$2:$E$623),DSSP!$A$2:$A$623)</f>
        <v>142</v>
      </c>
      <c r="E239" s="115" t="s">
        <v>158</v>
      </c>
      <c r="F239" s="115" t="str">
        <f>IFERROR(VLOOKUP(E239,DSSP!$E$2:$F$761,2,0),"")</f>
        <v>Bok Choi 250 gr</v>
      </c>
      <c r="G239" s="116" t="str">
        <f t="shared" si="16"/>
        <v>250 gr</v>
      </c>
      <c r="H239" s="117">
        <v>2.5</v>
      </c>
      <c r="I239" s="118">
        <f t="shared" si="17"/>
        <v>10</v>
      </c>
      <c r="K239" s="85">
        <f t="shared" si="14"/>
        <v>2.5</v>
      </c>
      <c r="L239" s="1">
        <f t="shared" si="15"/>
        <v>10</v>
      </c>
    </row>
    <row r="240" spans="1:12">
      <c r="A240" s="150">
        <v>236</v>
      </c>
      <c r="B240" s="16"/>
      <c r="C240" s="16" t="s">
        <v>1</v>
      </c>
      <c r="D240" s="114" t="str" cm="1">
        <f t="array" ref="D240">LOOKUP(1,1/(E240=DSSP!$E$2:$E$623),DSSP!$A$2:$A$623)</f>
        <v>232</v>
      </c>
      <c r="E240" s="115" t="s">
        <v>308</v>
      </c>
      <c r="F240" s="115" t="str">
        <f>IFERROR(VLOOKUP(E240,DSSP!$E$2:$F$761,2,0),"")</f>
        <v>Chinese Cellery 100 gr</v>
      </c>
      <c r="G240" s="116" t="str">
        <f t="shared" si="16"/>
        <v>100 gr</v>
      </c>
      <c r="H240" s="117">
        <v>0.5</v>
      </c>
      <c r="I240" s="118">
        <f t="shared" si="17"/>
        <v>5</v>
      </c>
      <c r="K240" s="85">
        <f t="shared" si="14"/>
        <v>0.5</v>
      </c>
      <c r="L240" s="1">
        <f t="shared" si="15"/>
        <v>5</v>
      </c>
    </row>
    <row r="241" spans="1:12">
      <c r="A241" s="150">
        <v>237</v>
      </c>
      <c r="B241" s="16"/>
      <c r="C241" s="16" t="s">
        <v>1</v>
      </c>
      <c r="D241" s="114" t="str" cm="1">
        <f t="array" ref="D241">LOOKUP(1,1/(E241=DSSP!$E$2:$E$623),DSSP!$A$2:$A$623)</f>
        <v>181</v>
      </c>
      <c r="E241" s="115" t="s">
        <v>244</v>
      </c>
      <c r="F241" s="115" t="str">
        <f>IFERROR(VLOOKUP(E241,DSSP!$E$2:$F$761,2,0),"")</f>
        <v>Welsh Onion 200 gr</v>
      </c>
      <c r="G241" s="116" t="str">
        <f t="shared" si="16"/>
        <v>200 gr</v>
      </c>
      <c r="H241" s="117">
        <v>4</v>
      </c>
      <c r="I241" s="118">
        <f t="shared" si="17"/>
        <v>20</v>
      </c>
      <c r="K241" s="85">
        <f t="shared" si="14"/>
        <v>4</v>
      </c>
      <c r="L241" s="1">
        <f t="shared" si="15"/>
        <v>20</v>
      </c>
    </row>
    <row r="242" spans="1:12">
      <c r="A242" s="150">
        <v>238</v>
      </c>
      <c r="B242" s="16"/>
      <c r="C242" s="16" t="s">
        <v>1</v>
      </c>
      <c r="D242" s="114" t="str" cm="1">
        <f t="array" ref="D242">LOOKUP(1,1/(E242=DSSP!$E$2:$E$623),DSSP!$A$2:$A$623)</f>
        <v>181</v>
      </c>
      <c r="E242" s="115" t="s">
        <v>236</v>
      </c>
      <c r="F242" s="115" t="str">
        <f>IFERROR(VLOOKUP(E242,DSSP!$E$2:$F$761,2,0),"")</f>
        <v>Welsh Onion 100 gr</v>
      </c>
      <c r="G242" s="116" t="str">
        <f t="shared" si="16"/>
        <v>100 gr</v>
      </c>
      <c r="H242" s="117">
        <v>2</v>
      </c>
      <c r="I242" s="118">
        <f t="shared" si="17"/>
        <v>20</v>
      </c>
      <c r="K242" s="85">
        <f t="shared" si="14"/>
        <v>2</v>
      </c>
      <c r="L242" s="1">
        <f t="shared" si="15"/>
        <v>20</v>
      </c>
    </row>
    <row r="243" spans="1:12">
      <c r="A243" s="150">
        <v>239</v>
      </c>
      <c r="B243" s="16"/>
      <c r="C243" s="16" t="s">
        <v>1</v>
      </c>
      <c r="D243" s="114" t="str" cm="1">
        <f t="array" ref="D243">LOOKUP(1,1/(E243=DSSP!$E$2:$E$623),DSSP!$A$2:$A$623)</f>
        <v>201</v>
      </c>
      <c r="E243" s="115" t="s">
        <v>267</v>
      </c>
      <c r="F243" s="115" t="str">
        <f>IFERROR(VLOOKUP(E243,DSSP!$E$2:$F$761,2,0),"")</f>
        <v>Guichai Leaf 200 gr</v>
      </c>
      <c r="G243" s="116" t="str">
        <f t="shared" si="16"/>
        <v>200 gr</v>
      </c>
      <c r="H243" s="117">
        <v>1</v>
      </c>
      <c r="I243" s="118">
        <f t="shared" si="17"/>
        <v>5</v>
      </c>
      <c r="K243" s="85">
        <f t="shared" si="14"/>
        <v>1</v>
      </c>
      <c r="L243" s="1">
        <f t="shared" si="15"/>
        <v>5</v>
      </c>
    </row>
    <row r="244" spans="1:12">
      <c r="A244" s="150">
        <v>240</v>
      </c>
      <c r="B244" s="16"/>
      <c r="C244" s="16" t="s">
        <v>1</v>
      </c>
      <c r="D244" s="114" t="str" cm="1">
        <f t="array" ref="D244">LOOKUP(1,1/(E244=DSSP!$E$2:$E$623),DSSP!$A$2:$A$623)</f>
        <v>172</v>
      </c>
      <c r="E244" s="115" t="s">
        <v>227</v>
      </c>
      <c r="F244" s="115" t="str">
        <f>IFERROR(VLOOKUP(E244,DSSP!$E$2:$F$761,2,0),"")</f>
        <v>Holy Basil Leaf 100 gr</v>
      </c>
      <c r="G244" s="116" t="str">
        <f t="shared" si="16"/>
        <v>100 gr</v>
      </c>
      <c r="H244" s="117">
        <v>3.5</v>
      </c>
      <c r="I244" s="118">
        <f t="shared" si="17"/>
        <v>35</v>
      </c>
      <c r="K244" s="85">
        <f t="shared" si="14"/>
        <v>3.5</v>
      </c>
      <c r="L244" s="1">
        <f t="shared" si="15"/>
        <v>35</v>
      </c>
    </row>
    <row r="245" spans="1:12">
      <c r="A245" s="150">
        <v>241</v>
      </c>
      <c r="B245" s="16"/>
      <c r="C245" s="16" t="s">
        <v>1</v>
      </c>
      <c r="D245" s="114" t="str" cm="1">
        <f t="array" ref="D245">LOOKUP(1,1/(E245=DSSP!$E$2:$E$623),DSSP!$A$2:$A$623)</f>
        <v>324</v>
      </c>
      <c r="E245" s="115" t="s">
        <v>500</v>
      </c>
      <c r="F245" s="115" t="str">
        <f>IFERROR(VLOOKUP(E245,DSSP!$E$2:$F$761,2,0),"")</f>
        <v>Cha Plu Leaves 100 gr</v>
      </c>
      <c r="G245" s="116" t="str">
        <f t="shared" si="16"/>
        <v>100 gr</v>
      </c>
      <c r="H245" s="117">
        <v>0.5</v>
      </c>
      <c r="I245" s="118">
        <f t="shared" si="17"/>
        <v>5</v>
      </c>
      <c r="K245" s="85">
        <f t="shared" ref="K245:K252" si="18">IFERROR((I245*LEFT(G245,3))/1000,"")</f>
        <v>0.5</v>
      </c>
      <c r="L245" s="1">
        <f t="shared" ref="L245:L252" si="19">IFERROR(IF(RIGHT(G245,4)="1 kg",(H245/1),H245*1000/LEFT(G245,3)),"")</f>
        <v>5</v>
      </c>
    </row>
    <row r="246" spans="1:12">
      <c r="A246" s="150">
        <v>242</v>
      </c>
      <c r="B246" s="16"/>
      <c r="C246" s="16" t="s">
        <v>1</v>
      </c>
      <c r="D246" s="114" t="str" cm="1">
        <f t="array" ref="D246">LOOKUP(1,1/(E246=DSSP!$E$2:$E$623),DSSP!$A$2:$A$623)</f>
        <v>171</v>
      </c>
      <c r="E246" s="115" t="s">
        <v>218</v>
      </c>
      <c r="F246" s="115" t="str">
        <f>IFERROR(VLOOKUP(E246,DSSP!$E$2:$F$761,2,0),"")</f>
        <v>Basil Leaf 100 gr</v>
      </c>
      <c r="G246" s="116" t="str">
        <f t="shared" si="16"/>
        <v>100 gr</v>
      </c>
      <c r="H246" s="117">
        <v>3.5</v>
      </c>
      <c r="I246" s="118">
        <f t="shared" si="17"/>
        <v>35</v>
      </c>
      <c r="K246" s="85">
        <f t="shared" si="18"/>
        <v>3.5</v>
      </c>
      <c r="L246" s="1">
        <f t="shared" si="19"/>
        <v>35</v>
      </c>
    </row>
    <row r="247" spans="1:12">
      <c r="A247" s="150">
        <v>243</v>
      </c>
      <c r="B247" s="16"/>
      <c r="C247" s="16" t="s">
        <v>1</v>
      </c>
      <c r="D247" s="114" t="str" cm="1">
        <f t="array" ref="D247">LOOKUP(1,1/(E247=DSSP!$E$2:$E$623),DSSP!$A$2:$A$623)</f>
        <v>131</v>
      </c>
      <c r="E247" s="115" t="s">
        <v>107</v>
      </c>
      <c r="F247" s="115" t="str">
        <f>IFERROR(VLOOKUP(E247,DSSP!$E$2:$F$761,2,0),"")</f>
        <v>Culantro 100 gr</v>
      </c>
      <c r="G247" s="116" t="str">
        <f t="shared" si="16"/>
        <v>100 gr</v>
      </c>
      <c r="H247" s="117">
        <v>1</v>
      </c>
      <c r="I247" s="118">
        <f t="shared" si="17"/>
        <v>10</v>
      </c>
      <c r="K247" s="85">
        <f t="shared" si="18"/>
        <v>1</v>
      </c>
      <c r="L247" s="1">
        <f t="shared" si="19"/>
        <v>10</v>
      </c>
    </row>
    <row r="248" spans="1:12">
      <c r="A248" s="150">
        <v>244</v>
      </c>
      <c r="B248" s="16"/>
      <c r="C248" s="16" t="s">
        <v>1</v>
      </c>
      <c r="D248" s="114" t="str" cm="1">
        <f t="array" ref="D248">LOOKUP(1,1/(E248=DSSP!$E$2:$E$623),DSSP!$A$2:$A$623)</f>
        <v>161</v>
      </c>
      <c r="E248" s="115" t="s">
        <v>209</v>
      </c>
      <c r="F248" s="115" t="str">
        <f>IFERROR(VLOOKUP(E248,DSSP!$E$2:$F$761,2,0),"")</f>
        <v>Morning Glory 200 gr</v>
      </c>
      <c r="G248" s="116" t="str">
        <f t="shared" si="16"/>
        <v>200 gr</v>
      </c>
      <c r="H248" s="117">
        <v>6</v>
      </c>
      <c r="I248" s="118">
        <f t="shared" si="17"/>
        <v>30</v>
      </c>
      <c r="K248" s="85">
        <f t="shared" si="18"/>
        <v>6</v>
      </c>
      <c r="L248" s="1">
        <f t="shared" si="19"/>
        <v>30</v>
      </c>
    </row>
    <row r="249" spans="1:12">
      <c r="A249" s="150">
        <v>245</v>
      </c>
      <c r="B249" s="16"/>
      <c r="C249" s="16" t="s">
        <v>1</v>
      </c>
      <c r="D249" s="114" t="str" cm="1">
        <f t="array" ref="D249">LOOKUP(1,1/(E249=DSSP!$E$2:$E$623),DSSP!$A$2:$A$623)</f>
        <v>291</v>
      </c>
      <c r="E249" s="115" t="s">
        <v>426</v>
      </c>
      <c r="F249" s="115" t="str">
        <f>IFERROR(VLOOKUP(E249,DSSP!$E$2:$F$761,2,0),"")</f>
        <v>Winter Melon weight</v>
      </c>
      <c r="G249" s="116" t="str">
        <f t="shared" si="16"/>
        <v>weight</v>
      </c>
      <c r="H249" s="117">
        <v>0.5</v>
      </c>
      <c r="I249" s="118" t="str">
        <f t="shared" si="17"/>
        <v/>
      </c>
      <c r="K249" s="85" t="str">
        <f t="shared" si="18"/>
        <v/>
      </c>
      <c r="L249" s="1" t="str">
        <f t="shared" si="19"/>
        <v/>
      </c>
    </row>
    <row r="250" spans="1:12">
      <c r="A250" s="150">
        <v>246</v>
      </c>
      <c r="B250" s="16"/>
      <c r="C250" s="16" t="s">
        <v>1</v>
      </c>
      <c r="D250" s="114" t="str" cm="1">
        <f t="array" ref="D250">LOOKUP(1,1/(E250=DSSP!$E$2:$E$623),DSSP!$A$2:$A$623)</f>
        <v>101</v>
      </c>
      <c r="E250" s="115" t="s">
        <v>55</v>
      </c>
      <c r="F250" s="115" t="str">
        <f>IFERROR(VLOOKUP(E250,DSSP!$E$2:$F$761,2,0),"")</f>
        <v>Green Eggplant 500 gr</v>
      </c>
      <c r="G250" s="116" t="str">
        <f t="shared" ref="G250:G252" si="20">RIGHT(E250,6)</f>
        <v>500 gr</v>
      </c>
      <c r="H250" s="117">
        <v>2</v>
      </c>
      <c r="I250" s="118">
        <f t="shared" ref="I250:I252" si="21">IFERROR(IF(RIGHT(G250,4)="1 kg",(H250/1),H250*1000/LEFT(G250,3)),"")</f>
        <v>4</v>
      </c>
      <c r="K250" s="85">
        <f t="shared" si="18"/>
        <v>2</v>
      </c>
      <c r="L250" s="1">
        <f t="shared" si="19"/>
        <v>4</v>
      </c>
    </row>
    <row r="251" spans="1:12">
      <c r="A251" s="150">
        <v>247</v>
      </c>
      <c r="B251" s="16"/>
      <c r="C251" s="16" t="s">
        <v>1</v>
      </c>
      <c r="D251" s="114" cm="1">
        <f t="array" ref="D251">LOOKUP(1,1/(E251=DSSP!$E$2:$E$623),DSSP!$A$2:$A$623)</f>
        <v>101</v>
      </c>
      <c r="E251" s="115" t="s">
        <v>37</v>
      </c>
      <c r="F251" s="115" t="str">
        <f>IFERROR(VLOOKUP(E251,DSSP!$E$2:$F$761,2,0),"")</f>
        <v>Green Eggplant 200 gr</v>
      </c>
      <c r="G251" s="116" t="str">
        <f t="shared" si="20"/>
        <v>200 gr</v>
      </c>
      <c r="H251" s="117">
        <v>3</v>
      </c>
      <c r="I251" s="118">
        <f t="shared" si="21"/>
        <v>15</v>
      </c>
      <c r="K251" s="85">
        <f t="shared" si="18"/>
        <v>3</v>
      </c>
      <c r="L251" s="1">
        <f t="shared" si="19"/>
        <v>15</v>
      </c>
    </row>
    <row r="252" spans="1:12">
      <c r="A252" s="150">
        <v>248</v>
      </c>
      <c r="B252" s="16"/>
      <c r="C252" s="16" t="s">
        <v>1</v>
      </c>
      <c r="D252" s="114" t="str" cm="1">
        <f t="array" ref="D252">LOOKUP(1,1/(E252=DSSP!$E$2:$E$623),DSSP!$A$2:$A$623)</f>
        <v>101</v>
      </c>
      <c r="E252" s="115" t="s">
        <v>48</v>
      </c>
      <c r="F252" s="115" t="str">
        <f>IFERROR(VLOOKUP(E252,DSSP!$E$2:$F$761,2,0),"")</f>
        <v>Green Eggplant 1 kg</v>
      </c>
      <c r="G252" s="116" t="str">
        <f t="shared" si="20"/>
        <v>i 1 kg</v>
      </c>
      <c r="H252" s="117">
        <v>2</v>
      </c>
      <c r="I252" s="118">
        <f t="shared" si="21"/>
        <v>2</v>
      </c>
      <c r="K252" s="85" t="str">
        <f t="shared" si="18"/>
        <v/>
      </c>
      <c r="L252" s="1">
        <f t="shared" si="19"/>
        <v>2</v>
      </c>
    </row>
    <row r="253" spans="1:12" s="178" customFormat="1">
      <c r="A253" s="171"/>
      <c r="B253" s="172"/>
      <c r="C253" s="172"/>
      <c r="D253" s="173"/>
      <c r="E253" s="174"/>
      <c r="F253" s="174"/>
      <c r="G253" s="175"/>
      <c r="H253" s="176"/>
      <c r="I253" s="177"/>
      <c r="K253" s="179"/>
    </row>
    <row r="254" spans="1:12">
      <c r="A254" s="150">
        <v>250</v>
      </c>
      <c r="B254" s="16"/>
      <c r="C254" s="16" t="s">
        <v>1</v>
      </c>
      <c r="D254" s="114" t="str" cm="1">
        <f t="array" ref="D254">LOOKUP(1,1/(E254=DSSP!$E$2:$E$623),DSSP!$A$2:$A$623)</f>
        <v>705</v>
      </c>
      <c r="E254" s="115" t="s">
        <v>1476</v>
      </c>
      <c r="F254" s="115" t="str">
        <f>IFERROR(VLOOKUP(E254,DSSP!$E$2:$F$761,2,0),"")</f>
        <v>Red Batata weight</v>
      </c>
      <c r="G254" s="116" t="str">
        <f t="shared" ref="G254:G277" si="22">RIGHT(E254,6)</f>
        <v>weight</v>
      </c>
      <c r="H254" s="117">
        <v>0.5</v>
      </c>
      <c r="I254" s="118" t="str">
        <f t="shared" ref="I254:I277" si="23">IFERROR(IF(RIGHT(G254,4)="1 kg",(H254/1),H254*1000/LEFT(G254,3)),"")</f>
        <v/>
      </c>
      <c r="K254" s="85" t="str">
        <f t="shared" ref="K254:K277" si="24">IFERROR((I254*LEFT(G254,3))/1000,"")</f>
        <v/>
      </c>
      <c r="L254" s="1" t="str">
        <f t="shared" ref="L254:L277" si="25">IFERROR(IF(RIGHT(G254,4)="1 kg",(H254/1),H254*1000/LEFT(G254,3)),"")</f>
        <v/>
      </c>
    </row>
    <row r="255" spans="1:12">
      <c r="A255" s="150">
        <v>251</v>
      </c>
      <c r="B255" s="16"/>
      <c r="C255" s="16" t="s">
        <v>1</v>
      </c>
      <c r="D255" s="114" t="str" cm="1">
        <f t="array" ref="D255">LOOKUP(1,1/(E255=DSSP!$E$2:$E$623),DSSP!$A$2:$A$623)</f>
        <v>706</v>
      </c>
      <c r="E255" s="115" t="s">
        <v>1486</v>
      </c>
      <c r="F255" s="115" t="str">
        <f>IFERROR(VLOOKUP(E255,DSSP!$E$2:$F$761,2,0),"")</f>
        <v>Purple Batata weight</v>
      </c>
      <c r="G255" s="116" t="str">
        <f t="shared" si="22"/>
        <v>weight</v>
      </c>
      <c r="H255" s="117">
        <v>0.5</v>
      </c>
      <c r="I255" s="118" t="str">
        <f t="shared" si="23"/>
        <v/>
      </c>
      <c r="K255" s="85" t="str">
        <f t="shared" si="24"/>
        <v/>
      </c>
      <c r="L255" s="1" t="str">
        <f t="shared" si="25"/>
        <v/>
      </c>
    </row>
    <row r="256" spans="1:12" ht="33">
      <c r="A256" s="150">
        <v>252</v>
      </c>
      <c r="B256" s="16"/>
      <c r="C256" s="16" t="s">
        <v>1</v>
      </c>
      <c r="D256" s="114" t="str" cm="1">
        <f t="array" ref="D256">LOOKUP(1,1/(E256=DSSP!$E$2:$E$623),DSSP!$A$2:$A$623)</f>
        <v>978</v>
      </c>
      <c r="E256" s="115" t="s">
        <v>3721</v>
      </c>
      <c r="F256" s="115" t="str">
        <f>IFERROR(VLOOKUP(E256,DSSP!$E$2:$F$761,2,0),"")</f>
        <v>Small Purple Batata 500 gr</v>
      </c>
      <c r="G256" s="116" t="str">
        <f t="shared" si="22"/>
        <v>500 gr</v>
      </c>
      <c r="H256" s="117">
        <v>0.5</v>
      </c>
      <c r="I256" s="118">
        <f t="shared" si="23"/>
        <v>1</v>
      </c>
      <c r="K256" s="85">
        <f t="shared" si="24"/>
        <v>0.5</v>
      </c>
      <c r="L256" s="1">
        <f t="shared" si="25"/>
        <v>1</v>
      </c>
    </row>
    <row r="257" spans="1:12" ht="33">
      <c r="A257" s="150">
        <v>253</v>
      </c>
      <c r="B257" s="16"/>
      <c r="C257" s="16" t="s">
        <v>1</v>
      </c>
      <c r="D257" s="114" t="str" cm="1">
        <f t="array" ref="D257">LOOKUP(1,1/(E257=DSSP!$E$2:$E$623),DSSP!$A$2:$A$623)</f>
        <v>707</v>
      </c>
      <c r="E257" s="115" t="s">
        <v>1493</v>
      </c>
      <c r="F257" s="115" t="str">
        <f>IFERROR(VLOOKUP(E257,DSSP!$E$2:$F$761,2,0),"")</f>
        <v>White Batata weight</v>
      </c>
      <c r="G257" s="116" t="str">
        <f t="shared" si="22"/>
        <v>weight</v>
      </c>
      <c r="H257" s="117">
        <v>0.5</v>
      </c>
      <c r="I257" s="118" t="str">
        <f t="shared" si="23"/>
        <v/>
      </c>
      <c r="K257" s="85" t="str">
        <f t="shared" si="24"/>
        <v/>
      </c>
      <c r="L257" s="1" t="str">
        <f t="shared" si="25"/>
        <v/>
      </c>
    </row>
    <row r="258" spans="1:12" ht="33">
      <c r="A258" s="150">
        <v>254</v>
      </c>
      <c r="B258" s="16"/>
      <c r="C258" s="16" t="s">
        <v>1</v>
      </c>
      <c r="D258" s="114" t="str" cm="1">
        <f t="array" ref="D258">LOOKUP(1,1/(E258=DSSP!$E$2:$E$623),DSSP!$A$2:$A$623)</f>
        <v>977</v>
      </c>
      <c r="E258" s="115" t="s">
        <v>3713</v>
      </c>
      <c r="F258" s="115" t="str">
        <f>IFERROR(VLOOKUP(E258,DSSP!$E$2:$F$761,2,0),"")</f>
        <v>Small White Batata 500 gr</v>
      </c>
      <c r="G258" s="116" t="str">
        <f t="shared" si="22"/>
        <v>500 gr</v>
      </c>
      <c r="H258" s="117">
        <v>0.5</v>
      </c>
      <c r="I258" s="118">
        <f t="shared" si="23"/>
        <v>1</v>
      </c>
      <c r="K258" s="85">
        <f t="shared" si="24"/>
        <v>0.5</v>
      </c>
      <c r="L258" s="1">
        <f t="shared" si="25"/>
        <v>1</v>
      </c>
    </row>
    <row r="259" spans="1:12">
      <c r="A259" s="150">
        <v>255</v>
      </c>
      <c r="B259" s="16"/>
      <c r="C259" s="16" t="s">
        <v>1</v>
      </c>
      <c r="D259" s="114" t="str" cm="1">
        <f t="array" ref="D259">LOOKUP(1,1/(E259=DSSP!$E$2:$E$623),DSSP!$A$2:$A$623)</f>
        <v>721</v>
      </c>
      <c r="E259" s="115" t="s">
        <v>1657</v>
      </c>
      <c r="F259" s="115" t="str">
        <f>IFERROR(VLOOKUP(E259,DSSP!$E$2:$F$761,2,0),"")</f>
        <v>Purple Yam weight</v>
      </c>
      <c r="G259" s="116" t="str">
        <f t="shared" si="22"/>
        <v>weight</v>
      </c>
      <c r="H259" s="117">
        <v>1</v>
      </c>
      <c r="I259" s="118" t="str">
        <f t="shared" si="23"/>
        <v/>
      </c>
      <c r="K259" s="85" t="str">
        <f t="shared" si="24"/>
        <v/>
      </c>
      <c r="L259" s="1" t="str">
        <f t="shared" si="25"/>
        <v/>
      </c>
    </row>
    <row r="260" spans="1:12">
      <c r="A260" s="150">
        <v>256</v>
      </c>
      <c r="B260" s="16"/>
      <c r="C260" s="16" t="s">
        <v>1</v>
      </c>
      <c r="D260" s="114" t="str" cm="1">
        <f t="array" ref="D260">LOOKUP(1,1/(E260=DSSP!$E$2:$E$623),DSSP!$A$2:$A$623)</f>
        <v>969</v>
      </c>
      <c r="E260" s="115" t="s">
        <v>3650</v>
      </c>
      <c r="F260" s="115" t="str">
        <f>IFERROR(VLOOKUP(E260,DSSP!$E$2:$F$761,2,0),"")</f>
        <v>Small Taro 500 gr</v>
      </c>
      <c r="G260" s="116" t="str">
        <f t="shared" si="22"/>
        <v>500 gr</v>
      </c>
      <c r="H260" s="117">
        <v>0.5</v>
      </c>
      <c r="I260" s="118">
        <f t="shared" si="23"/>
        <v>1</v>
      </c>
      <c r="K260" s="85">
        <f t="shared" si="24"/>
        <v>0.5</v>
      </c>
      <c r="L260" s="1">
        <f t="shared" si="25"/>
        <v>1</v>
      </c>
    </row>
    <row r="261" spans="1:12">
      <c r="A261" s="150">
        <v>257</v>
      </c>
      <c r="B261" s="16"/>
      <c r="C261" s="16" t="s">
        <v>1</v>
      </c>
      <c r="D261" s="114" t="str" cm="1">
        <f t="array" ref="D261">LOOKUP(1,1/(E261=DSSP!$E$2:$E$623),DSSP!$A$2:$A$623)</f>
        <v>111</v>
      </c>
      <c r="E261" s="115" t="s">
        <v>64</v>
      </c>
      <c r="F261" s="115" t="str">
        <f>IFERROR(VLOOKUP(E261,DSSP!$E$2:$F$761,2,0),"")</f>
        <v>Venus Chili 100 gr</v>
      </c>
      <c r="G261" s="116" t="str">
        <f t="shared" si="22"/>
        <v>100 gr</v>
      </c>
      <c r="H261" s="117">
        <v>7</v>
      </c>
      <c r="I261" s="118">
        <f t="shared" si="23"/>
        <v>70</v>
      </c>
      <c r="K261" s="85">
        <f t="shared" si="24"/>
        <v>7</v>
      </c>
      <c r="L261" s="1">
        <f t="shared" si="25"/>
        <v>70</v>
      </c>
    </row>
    <row r="262" spans="1:12">
      <c r="A262" s="150">
        <v>258</v>
      </c>
      <c r="B262" s="16"/>
      <c r="C262" s="16" t="s">
        <v>1</v>
      </c>
      <c r="D262" s="166" cm="1">
        <f t="array" ref="D262">LOOKUP(1,1/(E262=DSSP!$E$2:$E$623),DSSP!$A$2:$A$623)</f>
        <v>932</v>
      </c>
      <c r="E262" s="115" t="s">
        <v>3368</v>
      </c>
      <c r="F262" s="115" t="str">
        <f>IFERROR(VLOOKUP(E262,DSSP!$E$2:$F$761,2,0),"")</f>
        <v>Siam coconut 500 gr</v>
      </c>
      <c r="G262" s="116" t="str">
        <f t="shared" si="22"/>
        <v>500 gr</v>
      </c>
      <c r="H262" s="117">
        <v>2.5</v>
      </c>
      <c r="I262" s="118">
        <f t="shared" si="23"/>
        <v>5</v>
      </c>
      <c r="K262" s="85">
        <f t="shared" si="24"/>
        <v>2.5</v>
      </c>
      <c r="L262" s="1">
        <f t="shared" si="25"/>
        <v>5</v>
      </c>
    </row>
    <row r="263" spans="1:12">
      <c r="A263" s="150">
        <v>259</v>
      </c>
      <c r="B263" s="16"/>
      <c r="C263" s="16" t="s">
        <v>1</v>
      </c>
      <c r="D263" s="114" t="str" cm="1">
        <f t="array" ref="D263">LOOKUP(1,1/(E263=DSSP!$E$2:$E$623),DSSP!$A$2:$A$623)</f>
        <v>713</v>
      </c>
      <c r="E263" s="115" t="s">
        <v>1578</v>
      </c>
      <c r="F263" s="115" t="str">
        <f>IFERROR(VLOOKUP(E263,DSSP!$E$2:$F$761,2,0),"")</f>
        <v>Shallot 200 gr</v>
      </c>
      <c r="G263" s="116" t="str">
        <f t="shared" si="22"/>
        <v>200 gr</v>
      </c>
      <c r="H263" s="117">
        <v>0.8</v>
      </c>
      <c r="I263" s="118">
        <f t="shared" si="23"/>
        <v>4</v>
      </c>
      <c r="K263" s="85">
        <f t="shared" si="24"/>
        <v>0.8</v>
      </c>
      <c r="L263" s="1">
        <f t="shared" si="25"/>
        <v>4</v>
      </c>
    </row>
    <row r="264" spans="1:12">
      <c r="A264" s="150">
        <v>260</v>
      </c>
      <c r="B264" s="16"/>
      <c r="C264" s="16" t="s">
        <v>1</v>
      </c>
      <c r="D264" s="114" t="str" cm="1">
        <f t="array" ref="D264">LOOKUP(1,1/(E264=DSSP!$E$2:$E$623),DSSP!$A$2:$A$623)</f>
        <v>717</v>
      </c>
      <c r="E264" s="115" t="s">
        <v>1614</v>
      </c>
      <c r="F264" s="115" t="str">
        <f>IFERROR(VLOOKUP(E264,DSSP!$E$2:$F$761,2,0),"")</f>
        <v>Galangal 200 gr</v>
      </c>
      <c r="G264" s="116" t="str">
        <f t="shared" si="22"/>
        <v>200 gr</v>
      </c>
      <c r="H264" s="117">
        <v>1</v>
      </c>
      <c r="I264" s="118">
        <f t="shared" si="23"/>
        <v>5</v>
      </c>
      <c r="K264" s="85">
        <f t="shared" si="24"/>
        <v>1</v>
      </c>
      <c r="L264" s="1">
        <f t="shared" si="25"/>
        <v>5</v>
      </c>
    </row>
    <row r="265" spans="1:12">
      <c r="A265" s="150">
        <v>261</v>
      </c>
      <c r="B265" s="16"/>
      <c r="C265" s="16" t="s">
        <v>1</v>
      </c>
      <c r="D265" s="114" t="str" cm="1">
        <f t="array" ref="D265">LOOKUP(1,1/(E265=DSSP!$E$2:$E$623),DSSP!$A$2:$A$623)</f>
        <v>725</v>
      </c>
      <c r="E265" s="115" t="s">
        <v>1673</v>
      </c>
      <c r="F265" s="115" t="str">
        <f>IFERROR(VLOOKUP(E265,DSSP!$E$2:$F$761,2,0),"")</f>
        <v>Banana leaf 500 gr</v>
      </c>
      <c r="G265" s="116" t="str">
        <f t="shared" si="22"/>
        <v>500 gr</v>
      </c>
      <c r="H265" s="117">
        <v>2.5</v>
      </c>
      <c r="I265" s="118">
        <f t="shared" si="23"/>
        <v>5</v>
      </c>
      <c r="K265" s="85">
        <f t="shared" si="24"/>
        <v>2.5</v>
      </c>
      <c r="L265" s="1">
        <f t="shared" si="25"/>
        <v>5</v>
      </c>
    </row>
    <row r="266" spans="1:12">
      <c r="A266" s="150">
        <v>262</v>
      </c>
      <c r="B266" s="16"/>
      <c r="C266" s="16" t="s">
        <v>1</v>
      </c>
      <c r="D266" s="114" t="str" cm="1">
        <f t="array" ref="D266">LOOKUP(1,1/(E266=DSSP!$E$2:$E$623),DSSP!$A$2:$A$623)</f>
        <v>814</v>
      </c>
      <c r="E266" s="115" t="s">
        <v>2725</v>
      </c>
      <c r="F266" s="115" t="str">
        <f>IFERROR(VLOOKUP(E266,DSSP!$E$2:$F$761,2,0),"")</f>
        <v>Bamboo Shoot weight</v>
      </c>
      <c r="G266" s="116" t="str">
        <f t="shared" si="22"/>
        <v>weight</v>
      </c>
      <c r="H266" s="117">
        <v>1.6</v>
      </c>
      <c r="I266" s="118" t="str">
        <f t="shared" si="23"/>
        <v/>
      </c>
      <c r="K266" s="85" t="str">
        <f t="shared" si="24"/>
        <v/>
      </c>
      <c r="L266" s="1" t="str">
        <f t="shared" si="25"/>
        <v/>
      </c>
    </row>
    <row r="267" spans="1:12">
      <c r="A267" s="150">
        <v>263</v>
      </c>
      <c r="B267" s="16"/>
      <c r="C267" s="16" t="s">
        <v>1</v>
      </c>
      <c r="D267" s="114" t="str" cm="1">
        <f t="array" ref="D267">LOOKUP(1,1/(E267=DSSP!$E$2:$E$623),DSSP!$A$2:$A$623)</f>
        <v>858</v>
      </c>
      <c r="E267" s="115" t="s">
        <v>2845</v>
      </c>
      <c r="F267" s="115" t="str">
        <f>IFERROR(VLOOKUP(E267,DSSP!$E$2:$F$761,2,0),"")</f>
        <v>Seafood Mushroom 150 gr</v>
      </c>
      <c r="G267" s="116" t="str">
        <f t="shared" si="22"/>
        <v>150 gr</v>
      </c>
      <c r="H267" s="117">
        <v>1.5</v>
      </c>
      <c r="I267" s="118">
        <f t="shared" si="23"/>
        <v>10</v>
      </c>
      <c r="K267" s="85">
        <f t="shared" si="24"/>
        <v>1.5</v>
      </c>
      <c r="L267" s="1">
        <f t="shared" si="25"/>
        <v>10</v>
      </c>
    </row>
    <row r="268" spans="1:12">
      <c r="A268" s="150">
        <v>264</v>
      </c>
      <c r="B268" s="16"/>
      <c r="C268" s="16" t="s">
        <v>1</v>
      </c>
      <c r="D268" s="114" t="str" cm="1">
        <f t="array" ref="D268">LOOKUP(1,1/(E268=DSSP!$E$2:$E$623),DSSP!$A$2:$A$623)</f>
        <v>973</v>
      </c>
      <c r="E268" s="115" t="s">
        <v>3681</v>
      </c>
      <c r="F268" s="115" t="str">
        <f>IFERROR(VLOOKUP(E268,DSSP!$E$2:$F$761,2,0),"")</f>
        <v>Shiitake Mushroom 175 gr</v>
      </c>
      <c r="G268" s="116" t="str">
        <f t="shared" si="22"/>
        <v>175 gr</v>
      </c>
      <c r="H268" s="117">
        <v>0.3</v>
      </c>
      <c r="I268" s="118">
        <f t="shared" si="23"/>
        <v>1.7142857142857142</v>
      </c>
      <c r="K268" s="85">
        <f t="shared" si="24"/>
        <v>0.3</v>
      </c>
      <c r="L268" s="1">
        <f t="shared" si="25"/>
        <v>1.7142857142857142</v>
      </c>
    </row>
    <row r="269" spans="1:12">
      <c r="A269" s="150">
        <v>265</v>
      </c>
      <c r="B269" s="16"/>
      <c r="C269" s="16" t="s">
        <v>1</v>
      </c>
      <c r="D269" s="114" t="str" cm="1">
        <f t="array" ref="D269">LOOKUP(1,1/(E269=DSSP!$E$2:$E$623),DSSP!$A$2:$A$623)</f>
        <v>972</v>
      </c>
      <c r="E269" s="115" t="s">
        <v>3674</v>
      </c>
      <c r="F269" s="115" t="str">
        <f>IFERROR(VLOOKUP(E269,DSSP!$E$2:$F$761,2,0),"")</f>
        <v>King Oyster Mushroom weight</v>
      </c>
      <c r="G269" s="116" t="str">
        <f t="shared" si="22"/>
        <v>weight</v>
      </c>
      <c r="H269" s="117">
        <v>0.2</v>
      </c>
      <c r="I269" s="118" t="str">
        <f t="shared" si="23"/>
        <v/>
      </c>
      <c r="K269" s="85" t="str">
        <f t="shared" si="24"/>
        <v/>
      </c>
      <c r="L269" s="1" t="str">
        <f t="shared" si="25"/>
        <v/>
      </c>
    </row>
    <row r="270" spans="1:12">
      <c r="A270" s="150">
        <v>266</v>
      </c>
      <c r="B270" s="16"/>
      <c r="C270" s="16" t="s">
        <v>1</v>
      </c>
      <c r="D270" s="114" t="str" cm="1">
        <f t="array" ref="D270">LOOKUP(1,1/(E270=DSSP!$E$2:$E$623),DSSP!$A$2:$A$623)</f>
        <v>726</v>
      </c>
      <c r="E270" s="115" t="s">
        <v>1681</v>
      </c>
      <c r="F270" s="115" t="str">
        <f>IFERROR(VLOOKUP(E270,DSSP!$E$2:$F$761,2,0),"")</f>
        <v>King Oyster Mushroom 100 gr</v>
      </c>
      <c r="G270" s="116" t="str">
        <f t="shared" si="22"/>
        <v>100 gr</v>
      </c>
      <c r="H270" s="117">
        <v>0.2</v>
      </c>
      <c r="I270" s="118">
        <f t="shared" si="23"/>
        <v>2</v>
      </c>
      <c r="K270" s="85">
        <f t="shared" si="24"/>
        <v>0.2</v>
      </c>
      <c r="L270" s="1">
        <f t="shared" si="25"/>
        <v>2</v>
      </c>
    </row>
    <row r="271" spans="1:12">
      <c r="A271" s="150">
        <v>267</v>
      </c>
      <c r="B271" s="16"/>
      <c r="C271" s="16" t="s">
        <v>1</v>
      </c>
      <c r="D271" s="114" t="str" cm="1">
        <f t="array" ref="D271">LOOKUP(1,1/(E271=DSSP!$E$2:$E$623),DSSP!$A$2:$A$623)</f>
        <v>727</v>
      </c>
      <c r="E271" s="115" t="s">
        <v>1690</v>
      </c>
      <c r="F271" s="115" t="str">
        <f>IFERROR(VLOOKUP(E271,DSSP!$E$2:$F$761,2,0),"")</f>
        <v>Enoki Mushroom 200 gr</v>
      </c>
      <c r="G271" s="116" t="str">
        <f t="shared" si="22"/>
        <v>200 gr</v>
      </c>
      <c r="H271" s="117">
        <v>5</v>
      </c>
      <c r="I271" s="118">
        <f t="shared" si="23"/>
        <v>25</v>
      </c>
      <c r="K271" s="85">
        <f t="shared" si="24"/>
        <v>5</v>
      </c>
      <c r="L271" s="1">
        <f t="shared" si="25"/>
        <v>25</v>
      </c>
    </row>
    <row r="272" spans="1:12">
      <c r="A272" s="150">
        <v>268</v>
      </c>
      <c r="B272" s="16"/>
      <c r="C272" s="16" t="s">
        <v>1</v>
      </c>
      <c r="D272" s="114" t="str" cm="1">
        <f t="array" ref="D272">LOOKUP(1,1/(E272=DSSP!$E$2:$E$623),DSSP!$A$2:$A$623)</f>
        <v>729</v>
      </c>
      <c r="E272" s="115" t="s">
        <v>1710</v>
      </c>
      <c r="F272" s="115" t="str">
        <f>IFERROR(VLOOKUP(E272,DSSP!$E$2:$F$761,2,0),"")</f>
        <v>Brown Ganoderma 125 gr</v>
      </c>
      <c r="G272" s="116" t="str">
        <f t="shared" si="22"/>
        <v>125 gr</v>
      </c>
      <c r="H272" s="117">
        <v>0.625</v>
      </c>
      <c r="I272" s="118">
        <f t="shared" si="23"/>
        <v>5</v>
      </c>
      <c r="K272" s="85">
        <f t="shared" si="24"/>
        <v>0.625</v>
      </c>
      <c r="L272" s="1">
        <f t="shared" si="25"/>
        <v>5</v>
      </c>
    </row>
    <row r="273" spans="1:12">
      <c r="A273" s="150">
        <v>269</v>
      </c>
      <c r="B273" s="16"/>
      <c r="C273" s="16" t="s">
        <v>1</v>
      </c>
      <c r="D273" s="114" t="str" cm="1">
        <f t="array" ref="D273">LOOKUP(1,1/(E273=DSSP!$E$2:$E$623),DSSP!$A$2:$A$623)</f>
        <v>728</v>
      </c>
      <c r="E273" s="115" t="s">
        <v>1699</v>
      </c>
      <c r="F273" s="115" t="str">
        <f>IFERROR(VLOOKUP(E273,DSSP!$E$2:$F$761,2,0),"")</f>
        <v>White Ganoderma 125 gr</v>
      </c>
      <c r="G273" s="116" t="str">
        <f t="shared" si="22"/>
        <v>125 gr</v>
      </c>
      <c r="H273" s="117">
        <v>0.625</v>
      </c>
      <c r="I273" s="118">
        <f t="shared" si="23"/>
        <v>5</v>
      </c>
      <c r="K273" s="85">
        <f t="shared" si="24"/>
        <v>0.625</v>
      </c>
      <c r="L273" s="1">
        <f t="shared" si="25"/>
        <v>5</v>
      </c>
    </row>
    <row r="274" spans="1:12">
      <c r="A274" s="150">
        <v>270</v>
      </c>
      <c r="B274" s="16"/>
      <c r="C274" s="16" t="s">
        <v>1</v>
      </c>
      <c r="D274" s="114" t="str" cm="1">
        <f t="array" ref="D274">LOOKUP(1,1/(E274=DSSP!$E$2:$E$623),DSSP!$A$2:$A$623)</f>
        <v>730</v>
      </c>
      <c r="E274" s="115" t="s">
        <v>1719</v>
      </c>
      <c r="F274" s="115" t="str">
        <f>IFERROR(VLOOKUP(E274,DSSP!$E$2:$F$761,2,0),"")</f>
        <v>Jew's Ear 100 gr</v>
      </c>
      <c r="G274" s="116" t="str">
        <f t="shared" si="22"/>
        <v>100 gr</v>
      </c>
      <c r="H274" s="117">
        <v>0.2</v>
      </c>
      <c r="I274" s="118">
        <f t="shared" si="23"/>
        <v>2</v>
      </c>
      <c r="K274" s="85">
        <f t="shared" si="24"/>
        <v>0.2</v>
      </c>
      <c r="L274" s="1">
        <f t="shared" si="25"/>
        <v>2</v>
      </c>
    </row>
    <row r="275" spans="1:12">
      <c r="A275" s="150">
        <v>271</v>
      </c>
      <c r="B275" s="16"/>
      <c r="C275" s="16" t="s">
        <v>1</v>
      </c>
      <c r="D275" s="114" t="str" cm="1">
        <f t="array" ref="D275">LOOKUP(1,1/(E275=DSSP!$E$2:$E$623),DSSP!$A$2:$A$623)</f>
        <v>325</v>
      </c>
      <c r="E275" s="115" t="s">
        <v>509</v>
      </c>
      <c r="F275" s="115" t="str">
        <f>IFERROR(VLOOKUP(E275,DSSP!$E$2:$F$761,2,0),"")</f>
        <v>Lemon Grass 100 gr</v>
      </c>
      <c r="G275" s="116" t="str">
        <f t="shared" si="22"/>
        <v>100 gr</v>
      </c>
      <c r="H275" s="117">
        <v>5</v>
      </c>
      <c r="I275" s="118">
        <f t="shared" si="23"/>
        <v>50</v>
      </c>
      <c r="K275" s="85">
        <f t="shared" si="24"/>
        <v>5</v>
      </c>
      <c r="L275" s="1">
        <f t="shared" si="25"/>
        <v>50</v>
      </c>
    </row>
    <row r="276" spans="1:12">
      <c r="A276" s="150">
        <v>272</v>
      </c>
      <c r="B276" s="16"/>
      <c r="C276" s="16" t="s">
        <v>1</v>
      </c>
      <c r="D276" s="114" t="str" cm="1">
        <f t="array" ref="D276">LOOKUP(1,1/(E276=DSSP!$E$2:$E$623),DSSP!$A$2:$A$623)</f>
        <v>732</v>
      </c>
      <c r="E276" s="115" t="s">
        <v>1753</v>
      </c>
      <c r="F276" s="115" t="str">
        <f>IFERROR(VLOOKUP(E276,DSSP!$E$2:$F$761,2,0),"")</f>
        <v>Finger Root 100 gr</v>
      </c>
      <c r="G276" s="116" t="str">
        <f t="shared" si="22"/>
        <v>100 gr</v>
      </c>
      <c r="H276" s="117">
        <v>0.4</v>
      </c>
      <c r="I276" s="118">
        <f t="shared" si="23"/>
        <v>4</v>
      </c>
      <c r="K276" s="85">
        <f t="shared" si="24"/>
        <v>0.4</v>
      </c>
      <c r="L276" s="1">
        <f t="shared" si="25"/>
        <v>4</v>
      </c>
    </row>
    <row r="277" spans="1:12">
      <c r="A277" s="150">
        <v>273</v>
      </c>
      <c r="B277" s="16"/>
      <c r="C277" s="16" t="s">
        <v>1</v>
      </c>
      <c r="D277" s="114" t="str" cm="1">
        <f t="array" ref="D277">LOOKUP(1,1/(E277=DSSP!$E$2:$E$623),DSSP!$A$2:$A$623)</f>
        <v>966</v>
      </c>
      <c r="E277" s="115" t="s">
        <v>3618</v>
      </c>
      <c r="F277" s="115" t="str">
        <f>IFERROR(VLOOKUP(E277,DSSP!$E$2:$F$761,2,0),"")</f>
        <v>Green pepper 100 gr</v>
      </c>
      <c r="G277" s="116" t="str">
        <f t="shared" si="22"/>
        <v>100 gr</v>
      </c>
      <c r="H277" s="117">
        <v>0.2</v>
      </c>
      <c r="I277" s="118">
        <f t="shared" si="23"/>
        <v>2</v>
      </c>
      <c r="K277" s="85">
        <f t="shared" si="24"/>
        <v>0.2</v>
      </c>
      <c r="L277" s="1">
        <f t="shared" si="25"/>
        <v>2</v>
      </c>
    </row>
    <row r="278" spans="1:12" s="178" customFormat="1">
      <c r="A278" s="171"/>
      <c r="B278" s="172"/>
      <c r="C278" s="172"/>
      <c r="D278" s="173"/>
      <c r="E278" s="174"/>
      <c r="F278" s="174"/>
      <c r="G278" s="175"/>
      <c r="H278" s="176"/>
      <c r="I278" s="177"/>
      <c r="K278" s="179"/>
    </row>
    <row r="279" spans="1:12">
      <c r="A279" s="150">
        <v>275</v>
      </c>
      <c r="B279" s="16"/>
      <c r="C279" s="16" t="s">
        <v>1</v>
      </c>
      <c r="D279" s="114" t="str" cm="1">
        <f t="array" ref="D279">LOOKUP(1,1/(E279=DSSP!$E$2:$E$623),DSSP!$A$2:$A$623)</f>
        <v>930</v>
      </c>
      <c r="E279" s="115" t="s">
        <v>3345</v>
      </c>
      <c r="F279" s="115" t="str">
        <f>IFERROR(VLOOKUP(E279,DSSP!$E$2:$F$761,2,0),"")</f>
        <v>Siamese Banana weight</v>
      </c>
      <c r="G279" s="116" t="str">
        <f t="shared" ref="G279" si="26">RIGHT(E279,6)</f>
        <v>weight</v>
      </c>
      <c r="H279" s="117">
        <v>6</v>
      </c>
      <c r="I279" s="118" t="str">
        <f t="shared" ref="I279" si="27">IFERROR(IF(RIGHT(G279,4)="1 kg",(H279/1),H279*1000/LEFT(G279,3)),"")</f>
        <v/>
      </c>
      <c r="K279" s="85" t="str">
        <f t="shared" ref="K279" si="28">IFERROR((I279*LEFT(G279,3))/1000,"")</f>
        <v/>
      </c>
      <c r="L279" s="1" t="str">
        <f t="shared" ref="L279" si="29">IFERROR(IF(RIGHT(G279,4)="1 kg",(H279/1),H279*1000/LEFT(G279,3)),"")</f>
        <v/>
      </c>
    </row>
    <row r="280" spans="1:12" s="178" customFormat="1">
      <c r="A280" s="171"/>
      <c r="B280" s="172"/>
      <c r="C280" s="172"/>
      <c r="D280" s="173"/>
      <c r="E280" s="174"/>
      <c r="F280" s="174"/>
      <c r="G280" s="175"/>
      <c r="H280" s="176"/>
      <c r="I280" s="177"/>
      <c r="K280" s="179"/>
    </row>
    <row r="281" spans="1:12">
      <c r="A281" s="150">
        <v>277</v>
      </c>
      <c r="B281" s="16"/>
      <c r="C281" s="16" t="s">
        <v>0</v>
      </c>
      <c r="D281" s="114" t="str" cm="1">
        <f t="array" ref="D281">LOOKUP(1,1/(E281=DSSP!$E$2:$E$623),DSSP!$A$2:$A$623)</f>
        <v>311</v>
      </c>
      <c r="E281" s="115" t="s">
        <v>444</v>
      </c>
      <c r="F281" s="115" t="str">
        <f>IFERROR(VLOOKUP(E281,DSSP!$E$2:$F$761,2,0),"")</f>
        <v>Baby Corn 100 gr</v>
      </c>
      <c r="G281" s="116" t="str">
        <f t="shared" ref="G281:G344" si="30">RIGHT(E281,6)</f>
        <v>100 gr</v>
      </c>
      <c r="H281" s="117">
        <v>1.5</v>
      </c>
      <c r="I281" s="118">
        <f t="shared" ref="I281:I344" si="31">IFERROR(IF(RIGHT(G281,4)="1 kg",(H281/1),H281*1000/LEFT(G281,3)),"")</f>
        <v>15</v>
      </c>
      <c r="K281" s="85">
        <f t="shared" ref="K281:K344" si="32">IFERROR((I281*LEFT(G281,3))/1000,"")</f>
        <v>1.5</v>
      </c>
      <c r="L281" s="1">
        <f t="shared" ref="L281:L344" si="33">IFERROR(IF(RIGHT(G281,4)="1 kg",(H281/1),H281*1000/LEFT(G281,3)),"")</f>
        <v>15</v>
      </c>
    </row>
    <row r="282" spans="1:12">
      <c r="A282" s="150">
        <v>278</v>
      </c>
      <c r="B282" s="16"/>
      <c r="C282" s="16" t="s">
        <v>0</v>
      </c>
      <c r="D282" s="114" t="str" cm="1">
        <f t="array" ref="D282">LOOKUP(1,1/(E282=DSSP!$E$2:$E$623),DSSP!$A$2:$A$623)</f>
        <v>101</v>
      </c>
      <c r="E282" s="115" t="s">
        <v>55</v>
      </c>
      <c r="F282" s="115" t="str">
        <f>IFERROR(VLOOKUP(E282,DSSP!$E$2:$F$761,2,0),"")</f>
        <v>Green Eggplant 500 gr</v>
      </c>
      <c r="G282" s="116" t="str">
        <f t="shared" si="30"/>
        <v>500 gr</v>
      </c>
      <c r="H282" s="117">
        <v>3</v>
      </c>
      <c r="I282" s="118">
        <f t="shared" si="31"/>
        <v>6</v>
      </c>
      <c r="K282" s="85">
        <f t="shared" si="32"/>
        <v>3</v>
      </c>
      <c r="L282" s="1">
        <f t="shared" si="33"/>
        <v>6</v>
      </c>
    </row>
    <row r="283" spans="1:12">
      <c r="A283" s="150">
        <v>279</v>
      </c>
      <c r="B283" s="16"/>
      <c r="C283" s="16" t="s">
        <v>0</v>
      </c>
      <c r="D283" s="114" cm="1">
        <f t="array" ref="D283">LOOKUP(1,1/(E283=DSSP!$E$2:$E$623),DSSP!$A$2:$A$623)</f>
        <v>101</v>
      </c>
      <c r="E283" s="115" t="s">
        <v>37</v>
      </c>
      <c r="F283" s="115" t="str">
        <f>IFERROR(VLOOKUP(E283,DSSP!$E$2:$F$761,2,0),"")</f>
        <v>Green Eggplant 200 gr</v>
      </c>
      <c r="G283" s="116" t="str">
        <f t="shared" si="30"/>
        <v>200 gr</v>
      </c>
      <c r="H283" s="117">
        <v>3</v>
      </c>
      <c r="I283" s="118">
        <f t="shared" si="31"/>
        <v>15</v>
      </c>
      <c r="K283" s="85">
        <f t="shared" si="32"/>
        <v>3</v>
      </c>
      <c r="L283" s="1">
        <f t="shared" si="33"/>
        <v>15</v>
      </c>
    </row>
    <row r="284" spans="1:12">
      <c r="A284" s="150">
        <v>280</v>
      </c>
      <c r="B284" s="16"/>
      <c r="C284" s="16" t="s">
        <v>0</v>
      </c>
      <c r="D284" s="114" t="str" cm="1">
        <f t="array" ref="D284">LOOKUP(1,1/(E284=DSSP!$E$2:$E$623),DSSP!$A$2:$A$623)</f>
        <v>232</v>
      </c>
      <c r="E284" s="115" t="s">
        <v>308</v>
      </c>
      <c r="F284" s="115" t="str">
        <f>IFERROR(VLOOKUP(E284,DSSP!$E$2:$F$761,2,0),"")</f>
        <v>Chinese Cellery 100 gr</v>
      </c>
      <c r="G284" s="116" t="str">
        <f t="shared" si="30"/>
        <v>100 gr</v>
      </c>
      <c r="H284" s="117">
        <v>0.6</v>
      </c>
      <c r="I284" s="118">
        <f t="shared" si="31"/>
        <v>6</v>
      </c>
      <c r="K284" s="85">
        <f t="shared" si="32"/>
        <v>0.6</v>
      </c>
      <c r="L284" s="1">
        <f t="shared" si="33"/>
        <v>6</v>
      </c>
    </row>
    <row r="285" spans="1:12">
      <c r="A285" s="150">
        <v>281</v>
      </c>
      <c r="B285" s="16"/>
      <c r="C285" s="16" t="s">
        <v>0</v>
      </c>
      <c r="D285" s="114" t="str" cm="1">
        <f t="array" ref="D285">LOOKUP(1,1/(E285=DSSP!$E$2:$E$623),DSSP!$A$2:$A$623)</f>
        <v>172</v>
      </c>
      <c r="E285" s="115" t="s">
        <v>227</v>
      </c>
      <c r="F285" s="115" t="str">
        <f>IFERROR(VLOOKUP(E285,DSSP!$E$2:$F$761,2,0),"")</f>
        <v>Holy Basil Leaf 100 gr</v>
      </c>
      <c r="G285" s="116" t="str">
        <f t="shared" si="30"/>
        <v>100 gr</v>
      </c>
      <c r="H285" s="117">
        <v>4</v>
      </c>
      <c r="I285" s="118">
        <f t="shared" si="31"/>
        <v>40</v>
      </c>
      <c r="K285" s="85">
        <f t="shared" si="32"/>
        <v>4</v>
      </c>
      <c r="L285" s="1">
        <f t="shared" si="33"/>
        <v>40</v>
      </c>
    </row>
    <row r="286" spans="1:12">
      <c r="A286" s="150">
        <v>282</v>
      </c>
      <c r="B286" s="16"/>
      <c r="C286" s="16" t="s">
        <v>0</v>
      </c>
      <c r="D286" s="114" t="str" cm="1">
        <f t="array" ref="D286">LOOKUP(1,1/(E286=DSSP!$E$2:$E$623),DSSP!$A$2:$A$623)</f>
        <v>171</v>
      </c>
      <c r="E286" s="115" t="s">
        <v>218</v>
      </c>
      <c r="F286" s="115" t="str">
        <f>IFERROR(VLOOKUP(E286,DSSP!$E$2:$F$761,2,0),"")</f>
        <v>Basil Leaf 100 gr</v>
      </c>
      <c r="G286" s="116" t="str">
        <f t="shared" si="30"/>
        <v>100 gr</v>
      </c>
      <c r="H286" s="117">
        <v>7</v>
      </c>
      <c r="I286" s="118">
        <f t="shared" si="31"/>
        <v>70</v>
      </c>
      <c r="K286" s="85">
        <f t="shared" si="32"/>
        <v>7</v>
      </c>
      <c r="L286" s="1">
        <f t="shared" si="33"/>
        <v>70</v>
      </c>
    </row>
    <row r="287" spans="1:12">
      <c r="A287" s="150">
        <v>283</v>
      </c>
      <c r="B287" s="16"/>
      <c r="C287" s="16" t="s">
        <v>0</v>
      </c>
      <c r="D287" s="114" t="str" cm="1">
        <f t="array" ref="D287">LOOKUP(1,1/(E287=DSSP!$E$2:$E$623),DSSP!$A$2:$A$623)</f>
        <v>131</v>
      </c>
      <c r="E287" s="115" t="s">
        <v>107</v>
      </c>
      <c r="F287" s="115" t="str">
        <f>IFERROR(VLOOKUP(E287,DSSP!$E$2:$F$761,2,0),"")</f>
        <v>Culantro 100 gr</v>
      </c>
      <c r="G287" s="116" t="str">
        <f t="shared" si="30"/>
        <v>100 gr</v>
      </c>
      <c r="H287" s="117">
        <v>3.5</v>
      </c>
      <c r="I287" s="118">
        <f t="shared" si="31"/>
        <v>35</v>
      </c>
      <c r="K287" s="85">
        <f t="shared" si="32"/>
        <v>3.5</v>
      </c>
      <c r="L287" s="1">
        <f t="shared" si="33"/>
        <v>35</v>
      </c>
    </row>
    <row r="288" spans="1:12">
      <c r="A288" s="150">
        <v>284</v>
      </c>
      <c r="B288" s="16"/>
      <c r="C288" s="16" t="s">
        <v>0</v>
      </c>
      <c r="D288" s="114" t="str" cm="1">
        <f t="array" ref="D288">LOOKUP(1,1/(E288=DSSP!$E$2:$E$623),DSSP!$A$2:$A$623)</f>
        <v>111</v>
      </c>
      <c r="E288" s="115" t="s">
        <v>64</v>
      </c>
      <c r="F288" s="115" t="str">
        <f>IFERROR(VLOOKUP(E288,DSSP!$E$2:$F$761,2,0),"")</f>
        <v>Venus Chili 100 gr</v>
      </c>
      <c r="G288" s="116" t="str">
        <f t="shared" si="30"/>
        <v>100 gr</v>
      </c>
      <c r="H288" s="117">
        <v>10</v>
      </c>
      <c r="I288" s="118">
        <f t="shared" si="31"/>
        <v>100</v>
      </c>
      <c r="K288" s="85">
        <f t="shared" si="32"/>
        <v>10</v>
      </c>
      <c r="L288" s="1">
        <f t="shared" si="33"/>
        <v>100</v>
      </c>
    </row>
    <row r="289" spans="1:12">
      <c r="A289" s="150">
        <v>285</v>
      </c>
      <c r="B289" s="16"/>
      <c r="C289" s="16" t="s">
        <v>0</v>
      </c>
      <c r="D289" s="114" t="str" cm="1">
        <f t="array" ref="D289">LOOKUP(1,1/(E289=DSSP!$E$2:$E$623),DSSP!$A$2:$A$623)</f>
        <v>331</v>
      </c>
      <c r="E289" s="115" t="s">
        <v>564</v>
      </c>
      <c r="F289" s="115" t="str">
        <f>IFERROR(VLOOKUP(E289,DSSP!$E$2:$F$761,2,0),"")</f>
        <v>Knotgrass 100 gr</v>
      </c>
      <c r="G289" s="116" t="str">
        <f t="shared" si="30"/>
        <v>100 gr</v>
      </c>
      <c r="H289" s="117">
        <v>0.6</v>
      </c>
      <c r="I289" s="118">
        <f t="shared" si="31"/>
        <v>6</v>
      </c>
      <c r="K289" s="85">
        <f t="shared" si="32"/>
        <v>0.6</v>
      </c>
      <c r="L289" s="1">
        <f t="shared" si="33"/>
        <v>6</v>
      </c>
    </row>
    <row r="290" spans="1:12">
      <c r="A290" s="150">
        <v>286</v>
      </c>
      <c r="B290" s="16"/>
      <c r="C290" s="16" t="s">
        <v>0</v>
      </c>
      <c r="D290" s="114" t="str" cm="1">
        <f t="array" ref="D290">LOOKUP(1,1/(E290=DSSP!$E$2:$E$623),DSSP!$A$2:$A$623)</f>
        <v>133</v>
      </c>
      <c r="E290" s="115" t="s">
        <v>138</v>
      </c>
      <c r="F290" s="115" t="str">
        <f>IFERROR(VLOOKUP(E290,DSSP!$E$2:$F$761,2,0),"")</f>
        <v>Rice Paddy Herb 100 gr</v>
      </c>
      <c r="G290" s="116" t="str">
        <f t="shared" si="30"/>
        <v>100 gr</v>
      </c>
      <c r="H290" s="117">
        <v>0.6</v>
      </c>
      <c r="I290" s="118">
        <f t="shared" si="31"/>
        <v>6</v>
      </c>
      <c r="K290" s="85">
        <f t="shared" si="32"/>
        <v>0.6</v>
      </c>
      <c r="L290" s="1">
        <f t="shared" si="33"/>
        <v>6</v>
      </c>
    </row>
    <row r="291" spans="1:12">
      <c r="A291" s="150">
        <v>287</v>
      </c>
      <c r="B291" s="16"/>
      <c r="C291" s="16" t="s">
        <v>0</v>
      </c>
      <c r="D291" s="114" t="str" cm="1">
        <f t="array" ref="D291">LOOKUP(1,1/(E291=DSSP!$E$2:$E$623),DSSP!$A$2:$A$623)</f>
        <v>231</v>
      </c>
      <c r="E291" s="115" t="s">
        <v>299</v>
      </c>
      <c r="F291" s="115" t="str">
        <f>IFERROR(VLOOKUP(E291,DSSP!$E$2:$F$761,2,0),"")</f>
        <v>Water Celery 200 gr</v>
      </c>
      <c r="G291" s="116" t="str">
        <f t="shared" si="30"/>
        <v>200 gr</v>
      </c>
      <c r="H291" s="117">
        <v>0.6</v>
      </c>
      <c r="I291" s="118">
        <f t="shared" si="31"/>
        <v>3</v>
      </c>
      <c r="K291" s="85">
        <f t="shared" si="32"/>
        <v>0.6</v>
      </c>
      <c r="L291" s="1">
        <f t="shared" si="33"/>
        <v>3</v>
      </c>
    </row>
    <row r="292" spans="1:12">
      <c r="A292" s="150">
        <v>288</v>
      </c>
      <c r="B292" s="16"/>
      <c r="C292" s="16" t="s">
        <v>0</v>
      </c>
      <c r="D292" s="114" t="str" cm="1">
        <f t="array" ref="D292">LOOKUP(1,1/(E292=DSSP!$E$2:$E$623),DSSP!$A$2:$A$623)</f>
        <v>321</v>
      </c>
      <c r="E292" s="115" t="s">
        <v>468</v>
      </c>
      <c r="F292" s="115" t="str">
        <f>IFERROR(VLOOKUP(E292,DSSP!$E$2:$F$761,2,0),"")</f>
        <v>Galadium 200 gr</v>
      </c>
      <c r="G292" s="116" t="str">
        <f t="shared" si="30"/>
        <v>200 gr</v>
      </c>
      <c r="H292" s="117">
        <v>0.6</v>
      </c>
      <c r="I292" s="118">
        <f t="shared" si="31"/>
        <v>3</v>
      </c>
      <c r="K292" s="85">
        <f t="shared" si="32"/>
        <v>0.6</v>
      </c>
      <c r="L292" s="1">
        <f t="shared" si="33"/>
        <v>3</v>
      </c>
    </row>
    <row r="293" spans="1:12">
      <c r="A293" s="150">
        <v>289</v>
      </c>
      <c r="B293" s="16"/>
      <c r="C293" s="16" t="s">
        <v>0</v>
      </c>
      <c r="D293" s="114" t="str" cm="1">
        <f t="array" ref="D293">LOOKUP(1,1/(E293=DSSP!$E$2:$E$623),DSSP!$A$2:$A$623)</f>
        <v>341</v>
      </c>
      <c r="E293" s="115" t="s">
        <v>583</v>
      </c>
      <c r="F293" s="115" t="str">
        <f>IFERROR(VLOOKUP(E293,DSSP!$E$2:$F$761,2,0),"")</f>
        <v>Banana Flower weight</v>
      </c>
      <c r="G293" s="116" t="str">
        <f t="shared" si="30"/>
        <v>weight</v>
      </c>
      <c r="H293" s="117">
        <v>1.6</v>
      </c>
      <c r="I293" s="118" t="str">
        <f t="shared" si="31"/>
        <v/>
      </c>
      <c r="K293" s="85" t="str">
        <f t="shared" si="32"/>
        <v/>
      </c>
      <c r="L293" s="1" t="str">
        <f t="shared" si="33"/>
        <v/>
      </c>
    </row>
    <row r="294" spans="1:12">
      <c r="A294" s="150">
        <v>290</v>
      </c>
      <c r="B294" s="16"/>
      <c r="C294" s="16" t="s">
        <v>0</v>
      </c>
      <c r="D294" s="114" t="str" cm="1">
        <f t="array" ref="D294">LOOKUP(1,1/(E294=DSSP!$E$2:$E$623),DSSP!$A$2:$A$623)</f>
        <v>143</v>
      </c>
      <c r="E294" s="115" t="s">
        <v>168</v>
      </c>
      <c r="F294" s="115" t="str">
        <f>IFERROR(VLOOKUP(E294,DSSP!$E$2:$F$761,2,0),"")</f>
        <v>Chinese Mustard 300 gr</v>
      </c>
      <c r="G294" s="116" t="str">
        <f t="shared" si="30"/>
        <v>300 gr</v>
      </c>
      <c r="H294" s="117">
        <v>1.5</v>
      </c>
      <c r="I294" s="118">
        <f t="shared" si="31"/>
        <v>5</v>
      </c>
      <c r="K294" s="85">
        <f t="shared" si="32"/>
        <v>1.5</v>
      </c>
      <c r="L294" s="1">
        <f t="shared" si="33"/>
        <v>5</v>
      </c>
    </row>
    <row r="295" spans="1:12">
      <c r="A295" s="150">
        <v>291</v>
      </c>
      <c r="B295" s="16"/>
      <c r="C295" s="16" t="s">
        <v>0</v>
      </c>
      <c r="D295" s="114" t="str" cm="1">
        <f t="array" ref="D295">LOOKUP(1,1/(E295=DSSP!$E$2:$E$623),DSSP!$A$2:$A$623)</f>
        <v>141</v>
      </c>
      <c r="E295" s="115" t="s">
        <v>147</v>
      </c>
      <c r="F295" s="115" t="str">
        <f>IFERROR(VLOOKUP(E295,DSSP!$E$2:$F$761,2,0),"")</f>
        <v>Celery Cabbage 250 gr</v>
      </c>
      <c r="G295" s="116" t="str">
        <f t="shared" si="30"/>
        <v>250 gr</v>
      </c>
      <c r="H295" s="117">
        <v>1.25</v>
      </c>
      <c r="I295" s="118">
        <f t="shared" si="31"/>
        <v>5</v>
      </c>
      <c r="K295" s="85">
        <f t="shared" si="32"/>
        <v>1.25</v>
      </c>
      <c r="L295" s="1">
        <f t="shared" si="33"/>
        <v>5</v>
      </c>
    </row>
    <row r="296" spans="1:12">
      <c r="A296" s="150">
        <v>292</v>
      </c>
      <c r="B296" s="16"/>
      <c r="C296" s="16" t="s">
        <v>0</v>
      </c>
      <c r="D296" s="114" t="str" cm="1">
        <f t="array" ref="D296">LOOKUP(1,1/(E296=DSSP!$E$2:$E$623),DSSP!$A$2:$A$623)</f>
        <v>144</v>
      </c>
      <c r="E296" s="115" t="s">
        <v>179</v>
      </c>
      <c r="F296" s="115" t="str">
        <f>IFERROR(VLOOKUP(E296,DSSP!$E$2:$F$761,2,0),"")</f>
        <v>Chinese Kale 250 gr</v>
      </c>
      <c r="G296" s="116" t="str">
        <f t="shared" si="30"/>
        <v>250 gr</v>
      </c>
      <c r="H296" s="117">
        <v>6.25</v>
      </c>
      <c r="I296" s="118">
        <f t="shared" si="31"/>
        <v>25</v>
      </c>
      <c r="K296" s="85">
        <f t="shared" si="32"/>
        <v>6.25</v>
      </c>
      <c r="L296" s="1">
        <f t="shared" si="33"/>
        <v>25</v>
      </c>
    </row>
    <row r="297" spans="1:12">
      <c r="A297" s="150">
        <v>293</v>
      </c>
      <c r="B297" s="16"/>
      <c r="C297" s="16" t="s">
        <v>0</v>
      </c>
      <c r="D297" s="114" t="str" cm="1">
        <f t="array" ref="D297">LOOKUP(1,1/(E297=DSSP!$E$2:$E$623),DSSP!$A$2:$A$623)</f>
        <v>142</v>
      </c>
      <c r="E297" s="115" t="s">
        <v>158</v>
      </c>
      <c r="F297" s="115" t="str">
        <f>IFERROR(VLOOKUP(E297,DSSP!$E$2:$F$761,2,0),"")</f>
        <v>Bok Choi 250 gr</v>
      </c>
      <c r="G297" s="116" t="str">
        <f t="shared" si="30"/>
        <v>250 gr</v>
      </c>
      <c r="H297" s="117">
        <v>8.75</v>
      </c>
      <c r="I297" s="118">
        <f t="shared" si="31"/>
        <v>35</v>
      </c>
      <c r="K297" s="85">
        <f t="shared" si="32"/>
        <v>8.75</v>
      </c>
      <c r="L297" s="1">
        <f t="shared" si="33"/>
        <v>35</v>
      </c>
    </row>
    <row r="298" spans="1:12">
      <c r="A298" s="150">
        <v>294</v>
      </c>
      <c r="B298" s="16"/>
      <c r="C298" s="16" t="s">
        <v>0</v>
      </c>
      <c r="D298" s="114" t="str" cm="1">
        <f t="array" ref="D298">LOOKUP(1,1/(E298=DSSP!$E$2:$E$623),DSSP!$A$2:$A$623)</f>
        <v>323</v>
      </c>
      <c r="E298" s="115" t="s">
        <v>491</v>
      </c>
      <c r="F298" s="115" t="str">
        <f>IFERROR(VLOOKUP(E298,DSSP!$E$2:$F$761,2,0),"")</f>
        <v>Fish Herb 100 gr</v>
      </c>
      <c r="G298" s="116" t="str">
        <f t="shared" si="30"/>
        <v>100 gr</v>
      </c>
      <c r="H298" s="117">
        <v>0.5</v>
      </c>
      <c r="I298" s="118">
        <f t="shared" si="31"/>
        <v>5</v>
      </c>
      <c r="K298" s="85">
        <f t="shared" si="32"/>
        <v>0.5</v>
      </c>
      <c r="L298" s="1">
        <f t="shared" si="33"/>
        <v>5</v>
      </c>
    </row>
    <row r="299" spans="1:12">
      <c r="A299" s="150">
        <v>295</v>
      </c>
      <c r="B299" s="16"/>
      <c r="C299" s="16" t="s">
        <v>0</v>
      </c>
      <c r="D299" s="114" t="str" cm="1">
        <f t="array" ref="D299">LOOKUP(1,1/(E299=DSSP!$E$2:$E$623),DSSP!$A$2:$A$623)</f>
        <v>181</v>
      </c>
      <c r="E299" s="115" t="s">
        <v>244</v>
      </c>
      <c r="F299" s="115" t="str">
        <f>IFERROR(VLOOKUP(E299,DSSP!$E$2:$F$761,2,0),"")</f>
        <v>Welsh Onion 200 gr</v>
      </c>
      <c r="G299" s="116" t="str">
        <f t="shared" si="30"/>
        <v>200 gr</v>
      </c>
      <c r="H299" s="117">
        <v>9</v>
      </c>
      <c r="I299" s="118">
        <f t="shared" si="31"/>
        <v>45</v>
      </c>
      <c r="K299" s="85">
        <f t="shared" si="32"/>
        <v>9</v>
      </c>
      <c r="L299" s="1">
        <f t="shared" si="33"/>
        <v>45</v>
      </c>
    </row>
    <row r="300" spans="1:12">
      <c r="A300" s="150">
        <v>296</v>
      </c>
      <c r="B300" s="16"/>
      <c r="C300" s="16" t="s">
        <v>0</v>
      </c>
      <c r="D300" s="114" t="str" cm="1">
        <f t="array" ref="D300">LOOKUP(1,1/(E300=DSSP!$E$2:$E$623),DSSP!$A$2:$A$623)</f>
        <v>181</v>
      </c>
      <c r="E300" s="115" t="s">
        <v>236</v>
      </c>
      <c r="F300" s="115" t="str">
        <f>IFERROR(VLOOKUP(E300,DSSP!$E$2:$F$761,2,0),"")</f>
        <v>Welsh Onion 100 gr</v>
      </c>
      <c r="G300" s="116" t="str">
        <f t="shared" si="30"/>
        <v>100 gr</v>
      </c>
      <c r="H300" s="117">
        <v>4</v>
      </c>
      <c r="I300" s="118">
        <f t="shared" si="31"/>
        <v>40</v>
      </c>
      <c r="K300" s="85">
        <f t="shared" si="32"/>
        <v>4</v>
      </c>
      <c r="L300" s="1">
        <f t="shared" si="33"/>
        <v>40</v>
      </c>
    </row>
    <row r="301" spans="1:12">
      <c r="A301" s="150">
        <v>297</v>
      </c>
      <c r="B301" s="16"/>
      <c r="C301" s="16" t="s">
        <v>0</v>
      </c>
      <c r="D301" s="114" t="str" cm="1">
        <f t="array" ref="D301">LOOKUP(1,1/(E301=DSSP!$E$2:$E$623),DSSP!$A$2:$A$623)</f>
        <v>201</v>
      </c>
      <c r="E301" s="115" t="s">
        <v>267</v>
      </c>
      <c r="F301" s="115" t="str">
        <f>IFERROR(VLOOKUP(E301,DSSP!$E$2:$F$761,2,0),"")</f>
        <v>Guichai Leaf 200 gr</v>
      </c>
      <c r="G301" s="116" t="str">
        <f t="shared" si="30"/>
        <v>200 gr</v>
      </c>
      <c r="H301" s="117">
        <v>2.4</v>
      </c>
      <c r="I301" s="118">
        <f t="shared" si="31"/>
        <v>12</v>
      </c>
      <c r="K301" s="85">
        <f t="shared" si="32"/>
        <v>2.4</v>
      </c>
      <c r="L301" s="1">
        <f t="shared" si="33"/>
        <v>12</v>
      </c>
    </row>
    <row r="302" spans="1:12">
      <c r="A302" s="150">
        <v>298</v>
      </c>
      <c r="B302" s="16"/>
      <c r="C302" s="16" t="s">
        <v>0</v>
      </c>
      <c r="D302" s="114" t="str" cm="1">
        <f t="array" ref="D302">LOOKUP(1,1/(E302=DSSP!$E$2:$E$623),DSSP!$A$2:$A$623)</f>
        <v>201</v>
      </c>
      <c r="E302" s="115" t="s">
        <v>260</v>
      </c>
      <c r="F302" s="115" t="str">
        <f>IFERROR(VLOOKUP(E302,DSSP!$E$2:$F$761,2,0),"")</f>
        <v>Guichai Leaf 100 gr</v>
      </c>
      <c r="G302" s="116" t="str">
        <f t="shared" si="30"/>
        <v>100 gr</v>
      </c>
      <c r="H302" s="117">
        <v>1</v>
      </c>
      <c r="I302" s="118">
        <f t="shared" si="31"/>
        <v>10</v>
      </c>
      <c r="K302" s="85">
        <f t="shared" si="32"/>
        <v>1</v>
      </c>
      <c r="L302" s="1">
        <f t="shared" si="33"/>
        <v>10</v>
      </c>
    </row>
    <row r="303" spans="1:12">
      <c r="A303" s="150">
        <v>299</v>
      </c>
      <c r="B303" s="16"/>
      <c r="C303" s="16" t="s">
        <v>0</v>
      </c>
      <c r="D303" s="114" t="str" cm="1">
        <f t="array" ref="D303">LOOKUP(1,1/(E303=DSSP!$E$2:$E$623),DSSP!$A$2:$A$623)</f>
        <v>324</v>
      </c>
      <c r="E303" s="115" t="s">
        <v>500</v>
      </c>
      <c r="F303" s="115" t="str">
        <f>IFERROR(VLOOKUP(E303,DSSP!$E$2:$F$761,2,0),"")</f>
        <v>Cha Plu Leaves 100 gr</v>
      </c>
      <c r="G303" s="116" t="str">
        <f t="shared" si="30"/>
        <v>100 gr</v>
      </c>
      <c r="H303" s="117">
        <v>0.5</v>
      </c>
      <c r="I303" s="118">
        <f t="shared" si="31"/>
        <v>5</v>
      </c>
      <c r="K303" s="85">
        <f t="shared" si="32"/>
        <v>0.5</v>
      </c>
      <c r="L303" s="1">
        <f t="shared" si="33"/>
        <v>5</v>
      </c>
    </row>
    <row r="304" spans="1:12">
      <c r="A304" s="150">
        <v>300</v>
      </c>
      <c r="B304" s="16"/>
      <c r="C304" s="16" t="s">
        <v>0</v>
      </c>
      <c r="D304" s="114" t="str" cm="1">
        <f t="array" ref="D304">LOOKUP(1,1/(E304=DSSP!$E$2:$E$623),DSSP!$A$2:$A$623)</f>
        <v>151</v>
      </c>
      <c r="E304" s="115" t="s">
        <v>199</v>
      </c>
      <c r="F304" s="115" t="str">
        <f>IFERROR(VLOOKUP(E304,DSSP!$E$2:$F$761,2,0),"")</f>
        <v>Ceylon Spinach 300 gr</v>
      </c>
      <c r="G304" s="116" t="str">
        <f t="shared" si="30"/>
        <v>300 gr</v>
      </c>
      <c r="H304" s="117">
        <v>0.9</v>
      </c>
      <c r="I304" s="118">
        <f t="shared" si="31"/>
        <v>3</v>
      </c>
      <c r="K304" s="85">
        <f t="shared" si="32"/>
        <v>0.9</v>
      </c>
      <c r="L304" s="1">
        <f t="shared" si="33"/>
        <v>3</v>
      </c>
    </row>
    <row r="305" spans="1:12">
      <c r="A305" s="150">
        <v>301</v>
      </c>
      <c r="B305" s="16"/>
      <c r="C305" s="16" t="s">
        <v>0</v>
      </c>
      <c r="D305" s="114" t="str" cm="1">
        <f t="array" ref="D305">LOOKUP(1,1/(E305=DSSP!$E$2:$E$623),DSSP!$A$2:$A$623)</f>
        <v>329</v>
      </c>
      <c r="E305" s="115" t="s">
        <v>555</v>
      </c>
      <c r="F305" s="115" t="str">
        <f>IFERROR(VLOOKUP(E305,DSSP!$E$2:$F$761,2,0),"")</f>
        <v>Aloe Vera weight</v>
      </c>
      <c r="G305" s="116" t="str">
        <f t="shared" si="30"/>
        <v>weight</v>
      </c>
      <c r="H305" s="117">
        <v>0.8</v>
      </c>
      <c r="I305" s="118" t="str">
        <f t="shared" si="31"/>
        <v/>
      </c>
      <c r="K305" s="85" t="str">
        <f t="shared" si="32"/>
        <v/>
      </c>
      <c r="L305" s="1" t="str">
        <f t="shared" si="33"/>
        <v/>
      </c>
    </row>
    <row r="306" spans="1:12">
      <c r="A306" s="150">
        <v>302</v>
      </c>
      <c r="B306" s="16"/>
      <c r="C306" s="16" t="s">
        <v>0</v>
      </c>
      <c r="D306" s="114" t="str" cm="1">
        <f t="array" ref="D306">LOOKUP(1,1/(E306=DSSP!$E$2:$E$623),DSSP!$A$2:$A$623)</f>
        <v>161</v>
      </c>
      <c r="E306" s="115" t="s">
        <v>209</v>
      </c>
      <c r="F306" s="115" t="str">
        <f>IFERROR(VLOOKUP(E306,DSSP!$E$2:$F$761,2,0),"")</f>
        <v>Morning Glory 200 gr</v>
      </c>
      <c r="G306" s="116" t="str">
        <f t="shared" si="30"/>
        <v>200 gr</v>
      </c>
      <c r="H306" s="117">
        <v>11</v>
      </c>
      <c r="I306" s="118">
        <f t="shared" si="31"/>
        <v>55</v>
      </c>
      <c r="K306" s="85">
        <f t="shared" si="32"/>
        <v>11</v>
      </c>
      <c r="L306" s="1">
        <f t="shared" si="33"/>
        <v>55</v>
      </c>
    </row>
    <row r="307" spans="1:12">
      <c r="A307" s="150">
        <v>303</v>
      </c>
      <c r="B307" s="16"/>
      <c r="C307" s="16" t="s">
        <v>0</v>
      </c>
      <c r="D307" s="114" t="str" cm="1">
        <f t="array" ref="D307">LOOKUP(1,1/(E307=DSSP!$E$2:$E$623),DSSP!$A$2:$A$623)</f>
        <v>191</v>
      </c>
      <c r="E307" s="115" t="s">
        <v>251</v>
      </c>
      <c r="F307" s="115" t="str">
        <f>IFERROR(VLOOKUP(E307,DSSP!$E$2:$F$761,2,0),"")</f>
        <v>Dill 100 gr</v>
      </c>
      <c r="G307" s="116" t="str">
        <f t="shared" si="30"/>
        <v>100 gr</v>
      </c>
      <c r="H307" s="117">
        <v>1</v>
      </c>
      <c r="I307" s="118">
        <f t="shared" si="31"/>
        <v>10</v>
      </c>
      <c r="K307" s="85">
        <f t="shared" si="32"/>
        <v>1</v>
      </c>
      <c r="L307" s="1">
        <f t="shared" si="33"/>
        <v>10</v>
      </c>
    </row>
    <row r="308" spans="1:12">
      <c r="A308" s="150">
        <v>304</v>
      </c>
      <c r="B308" s="16"/>
      <c r="C308" s="16" t="s">
        <v>0</v>
      </c>
      <c r="D308" s="114" t="str" cm="1">
        <f t="array" ref="D308">LOOKUP(1,1/(E308=DSSP!$E$2:$E$623),DSSP!$A$2:$A$623)</f>
        <v>221</v>
      </c>
      <c r="E308" s="115" t="s">
        <v>290</v>
      </c>
      <c r="F308" s="115" t="str">
        <f>IFERROR(VLOOKUP(E308,DSSP!$E$2:$F$761,2,0),"")</f>
        <v>Perilla Leaf 100 gr</v>
      </c>
      <c r="G308" s="116" t="str">
        <f t="shared" si="30"/>
        <v>100 gr</v>
      </c>
      <c r="H308" s="117">
        <v>0.6</v>
      </c>
      <c r="I308" s="118">
        <f t="shared" si="31"/>
        <v>6</v>
      </c>
      <c r="K308" s="85">
        <f t="shared" si="32"/>
        <v>0.6</v>
      </c>
      <c r="L308" s="1">
        <f t="shared" si="33"/>
        <v>6</v>
      </c>
    </row>
    <row r="309" spans="1:12">
      <c r="A309" s="150">
        <v>305</v>
      </c>
      <c r="B309" s="16"/>
      <c r="C309" s="16" t="s">
        <v>0</v>
      </c>
      <c r="D309" s="114" t="str" cm="1">
        <f t="array" ref="D309">LOOKUP(1,1/(E309=DSSP!$E$2:$E$623),DSSP!$A$2:$A$623)</f>
        <v>291</v>
      </c>
      <c r="E309" s="115" t="s">
        <v>426</v>
      </c>
      <c r="F309" s="115" t="str">
        <f>IFERROR(VLOOKUP(E309,DSSP!$E$2:$F$761,2,0),"")</f>
        <v>Winter Melon weight</v>
      </c>
      <c r="G309" s="116" t="str">
        <f t="shared" si="30"/>
        <v>weight</v>
      </c>
      <c r="H309" s="117">
        <v>1</v>
      </c>
      <c r="I309" s="118" t="str">
        <f t="shared" si="31"/>
        <v/>
      </c>
      <c r="K309" s="85" t="str">
        <f t="shared" si="32"/>
        <v/>
      </c>
      <c r="L309" s="1" t="str">
        <f t="shared" si="33"/>
        <v/>
      </c>
    </row>
    <row r="310" spans="1:12">
      <c r="A310" s="150">
        <v>306</v>
      </c>
      <c r="B310" s="16"/>
      <c r="C310" s="16" t="s">
        <v>0</v>
      </c>
      <c r="D310" s="114" t="str" cm="1">
        <f t="array" ref="D310">LOOKUP(1,1/(E310=DSSP!$E$2:$E$623),DSSP!$A$2:$A$623)</f>
        <v>292</v>
      </c>
      <c r="E310" s="115" t="s">
        <v>435</v>
      </c>
      <c r="F310" s="115" t="str">
        <f>IFERROR(VLOOKUP(E310,DSSP!$E$2:$F$761,2,0),"")</f>
        <v>Pumpkin weight</v>
      </c>
      <c r="G310" s="116" t="str">
        <f t="shared" si="30"/>
        <v>weight</v>
      </c>
      <c r="H310" s="117">
        <v>5</v>
      </c>
      <c r="I310" s="118" t="str">
        <f t="shared" si="31"/>
        <v/>
      </c>
      <c r="K310" s="85" t="str">
        <f t="shared" si="32"/>
        <v/>
      </c>
      <c r="L310" s="1" t="str">
        <f t="shared" si="33"/>
        <v/>
      </c>
    </row>
    <row r="311" spans="1:12">
      <c r="A311" s="150">
        <v>307</v>
      </c>
      <c r="B311" s="16"/>
      <c r="C311" s="16" t="s">
        <v>0</v>
      </c>
      <c r="D311" s="114" t="str" cm="1">
        <f t="array" ref="D311">LOOKUP(1,1/(E311=DSSP!$E$2:$E$623),DSSP!$A$2:$A$623)</f>
        <v>261</v>
      </c>
      <c r="E311" s="115" t="s">
        <v>370</v>
      </c>
      <c r="F311" s="115" t="str">
        <f>IFERROR(VLOOKUP(E311,DSSP!$E$2:$F$761,2,0),"")</f>
        <v>Yardlong Bean 300 gr</v>
      </c>
      <c r="G311" s="116" t="str">
        <f t="shared" si="30"/>
        <v>300 gr</v>
      </c>
      <c r="H311" s="117">
        <v>4.5</v>
      </c>
      <c r="I311" s="118">
        <f t="shared" si="31"/>
        <v>15</v>
      </c>
      <c r="K311" s="85">
        <f t="shared" si="32"/>
        <v>4.5</v>
      </c>
      <c r="L311" s="1">
        <f t="shared" si="33"/>
        <v>15</v>
      </c>
    </row>
    <row r="312" spans="1:12" ht="33">
      <c r="A312" s="150">
        <v>308</v>
      </c>
      <c r="B312" s="16"/>
      <c r="C312" s="16" t="s">
        <v>0</v>
      </c>
      <c r="D312" s="114" t="str" cm="1">
        <f t="array" ref="D312">LOOKUP(1,1/(E312=DSSP!$E$2:$E$623),DSSP!$A$2:$A$623)</f>
        <v>978</v>
      </c>
      <c r="E312" s="115" t="s">
        <v>3721</v>
      </c>
      <c r="F312" s="115" t="str">
        <f>IFERROR(VLOOKUP(E312,DSSP!$E$2:$F$761,2,0),"")</f>
        <v>Small Purple Batata 500 gr</v>
      </c>
      <c r="G312" s="116" t="str">
        <f t="shared" si="30"/>
        <v>500 gr</v>
      </c>
      <c r="H312" s="117">
        <v>1</v>
      </c>
      <c r="I312" s="118">
        <f t="shared" si="31"/>
        <v>2</v>
      </c>
      <c r="K312" s="85">
        <f t="shared" si="32"/>
        <v>1</v>
      </c>
      <c r="L312" s="1">
        <f t="shared" si="33"/>
        <v>2</v>
      </c>
    </row>
    <row r="313" spans="1:12" ht="33">
      <c r="A313" s="150">
        <v>309</v>
      </c>
      <c r="B313" s="16"/>
      <c r="C313" s="16" t="s">
        <v>0</v>
      </c>
      <c r="D313" s="114" t="str" cm="1">
        <f t="array" ref="D313">LOOKUP(1,1/(E313=DSSP!$E$2:$E$623),DSSP!$A$2:$A$623)</f>
        <v>977</v>
      </c>
      <c r="E313" s="115" t="s">
        <v>3713</v>
      </c>
      <c r="F313" s="115" t="str">
        <f>IFERROR(VLOOKUP(E313,DSSP!$E$2:$F$761,2,0),"")</f>
        <v>Small White Batata 500 gr</v>
      </c>
      <c r="G313" s="116" t="str">
        <f t="shared" si="30"/>
        <v>500 gr</v>
      </c>
      <c r="H313" s="117">
        <v>1</v>
      </c>
      <c r="I313" s="118">
        <f t="shared" si="31"/>
        <v>2</v>
      </c>
      <c r="K313" s="85">
        <f t="shared" si="32"/>
        <v>1</v>
      </c>
      <c r="L313" s="1">
        <f t="shared" si="33"/>
        <v>2</v>
      </c>
    </row>
    <row r="314" spans="1:12">
      <c r="A314" s="150">
        <v>310</v>
      </c>
      <c r="B314" s="16"/>
      <c r="C314" s="16" t="s">
        <v>0</v>
      </c>
      <c r="D314" s="114" t="str" cm="1">
        <f t="array" ref="D314">LOOKUP(1,1/(E314=DSSP!$E$2:$E$623),DSSP!$A$2:$A$623)</f>
        <v>969</v>
      </c>
      <c r="E314" s="115" t="s">
        <v>3650</v>
      </c>
      <c r="F314" s="115" t="str">
        <f>IFERROR(VLOOKUP(E314,DSSP!$E$2:$F$761,2,0),"")</f>
        <v>Small Taro 500 gr</v>
      </c>
      <c r="G314" s="116" t="str">
        <f t="shared" si="30"/>
        <v>500 gr</v>
      </c>
      <c r="H314" s="117">
        <v>1</v>
      </c>
      <c r="I314" s="118">
        <f t="shared" si="31"/>
        <v>2</v>
      </c>
      <c r="K314" s="85">
        <f t="shared" si="32"/>
        <v>1</v>
      </c>
      <c r="L314" s="1">
        <f t="shared" si="33"/>
        <v>2</v>
      </c>
    </row>
    <row r="315" spans="1:12">
      <c r="A315" s="150">
        <v>311</v>
      </c>
      <c r="B315" s="16"/>
      <c r="C315" s="16" t="s">
        <v>0</v>
      </c>
      <c r="D315" s="114" t="str" cm="1">
        <f t="array" ref="D315">LOOKUP(1,1/(E315=DSSP!$E$2:$E$623),DSSP!$A$2:$A$623)</f>
        <v>271</v>
      </c>
      <c r="E315" s="115" t="s">
        <v>400</v>
      </c>
      <c r="F315" s="115" t="str">
        <f>IFERROR(VLOOKUP(E315,DSSP!$E$2:$F$761,2,0),"")</f>
        <v>Round Luffa weight</v>
      </c>
      <c r="G315" s="116" t="str">
        <f t="shared" si="30"/>
        <v>weight</v>
      </c>
      <c r="H315" s="117">
        <v>1.5</v>
      </c>
      <c r="I315" s="118" t="str">
        <f t="shared" si="31"/>
        <v/>
      </c>
      <c r="K315" s="85" t="str">
        <f t="shared" si="32"/>
        <v/>
      </c>
      <c r="L315" s="1" t="str">
        <f t="shared" si="33"/>
        <v/>
      </c>
    </row>
    <row r="316" spans="1:12">
      <c r="A316" s="150">
        <v>312</v>
      </c>
      <c r="B316" s="16"/>
      <c r="C316" s="16" t="s">
        <v>0</v>
      </c>
      <c r="D316" s="114" t="str" cm="1">
        <f t="array" ref="D316">LOOKUP(1,1/(E316=DSSP!$E$2:$E$623),DSSP!$A$2:$A$623)</f>
        <v>713</v>
      </c>
      <c r="E316" s="115" t="s">
        <v>1578</v>
      </c>
      <c r="F316" s="115" t="str">
        <f>IFERROR(VLOOKUP(E316,DSSP!$E$2:$F$761,2,0),"")</f>
        <v>Shallot 200 gr</v>
      </c>
      <c r="G316" s="116" t="str">
        <f t="shared" si="30"/>
        <v>200 gr</v>
      </c>
      <c r="H316" s="117">
        <v>2</v>
      </c>
      <c r="I316" s="118">
        <f t="shared" si="31"/>
        <v>10</v>
      </c>
      <c r="K316" s="85">
        <f t="shared" si="32"/>
        <v>2</v>
      </c>
      <c r="L316" s="1">
        <f t="shared" si="33"/>
        <v>10</v>
      </c>
    </row>
    <row r="317" spans="1:12">
      <c r="A317" s="150">
        <v>313</v>
      </c>
      <c r="B317" s="16"/>
      <c r="C317" s="16" t="s">
        <v>0</v>
      </c>
      <c r="D317" s="114" t="str" cm="1">
        <f t="array" ref="D317">LOOKUP(1,1/(E317=DSSP!$E$2:$E$623),DSSP!$A$2:$A$623)</f>
        <v>717</v>
      </c>
      <c r="E317" s="115" t="s">
        <v>1614</v>
      </c>
      <c r="F317" s="115" t="str">
        <f>IFERROR(VLOOKUP(E317,DSSP!$E$2:$F$761,2,0),"")</f>
        <v>Galangal 200 gr</v>
      </c>
      <c r="G317" s="116" t="str">
        <f t="shared" si="30"/>
        <v>200 gr</v>
      </c>
      <c r="H317" s="117">
        <v>4</v>
      </c>
      <c r="I317" s="118">
        <f t="shared" si="31"/>
        <v>20</v>
      </c>
      <c r="K317" s="85">
        <f t="shared" si="32"/>
        <v>4</v>
      </c>
      <c r="L317" s="1">
        <f t="shared" si="33"/>
        <v>20</v>
      </c>
    </row>
    <row r="318" spans="1:12">
      <c r="A318" s="150">
        <v>314</v>
      </c>
      <c r="B318" s="16"/>
      <c r="C318" s="16" t="s">
        <v>0</v>
      </c>
      <c r="D318" s="114" t="str" cm="1">
        <f t="array" ref="D318">LOOKUP(1,1/(E318=DSSP!$E$2:$E$623),DSSP!$A$2:$A$623)</f>
        <v>717</v>
      </c>
      <c r="E318" s="115" t="s">
        <v>1606</v>
      </c>
      <c r="F318" s="115" t="str">
        <f>IFERROR(VLOOKUP(E318,DSSP!$E$2:$F$761,2,0),"")</f>
        <v>Galangal 100 gr</v>
      </c>
      <c r="G318" s="116" t="str">
        <f t="shared" si="30"/>
        <v>100 gr</v>
      </c>
      <c r="H318" s="117">
        <v>2</v>
      </c>
      <c r="I318" s="118">
        <f t="shared" si="31"/>
        <v>20</v>
      </c>
      <c r="K318" s="85">
        <f t="shared" si="32"/>
        <v>2</v>
      </c>
      <c r="L318" s="1">
        <f t="shared" si="33"/>
        <v>20</v>
      </c>
    </row>
    <row r="319" spans="1:12">
      <c r="A319" s="150">
        <v>315</v>
      </c>
      <c r="B319" s="16"/>
      <c r="C319" s="16" t="s">
        <v>0</v>
      </c>
      <c r="D319" s="114" t="str" cm="1">
        <f t="array" ref="D319">LOOKUP(1,1/(E319=DSSP!$E$2:$E$623),DSSP!$A$2:$A$623)</f>
        <v>711</v>
      </c>
      <c r="E319" s="115" t="s">
        <v>1540</v>
      </c>
      <c r="F319" s="115" t="str">
        <f>IFERROR(VLOOKUP(E319,DSSP!$E$2:$F$761,2,0),"")</f>
        <v>Yam bean weight</v>
      </c>
      <c r="G319" s="116" t="str">
        <f t="shared" si="30"/>
        <v>weight</v>
      </c>
      <c r="H319" s="117">
        <v>2.5</v>
      </c>
      <c r="I319" s="118" t="str">
        <f t="shared" si="31"/>
        <v/>
      </c>
      <c r="K319" s="85" t="str">
        <f t="shared" si="32"/>
        <v/>
      </c>
      <c r="L319" s="1" t="str">
        <f t="shared" si="33"/>
        <v/>
      </c>
    </row>
    <row r="320" spans="1:12">
      <c r="A320" s="150">
        <v>316</v>
      </c>
      <c r="B320" s="16"/>
      <c r="C320" s="16" t="s">
        <v>0</v>
      </c>
      <c r="D320" s="114" t="str" cm="1">
        <f t="array" ref="D320">LOOKUP(1,1/(E320=DSSP!$E$2:$E$623),DSSP!$A$2:$A$623)</f>
        <v>725</v>
      </c>
      <c r="E320" s="115" t="s">
        <v>1673</v>
      </c>
      <c r="F320" s="115" t="str">
        <f>IFERROR(VLOOKUP(E320,DSSP!$E$2:$F$761,2,0),"")</f>
        <v>Banana leaf 500 gr</v>
      </c>
      <c r="G320" s="116" t="str">
        <f t="shared" si="30"/>
        <v>500 gr</v>
      </c>
      <c r="H320" s="117">
        <v>3</v>
      </c>
      <c r="I320" s="118">
        <f t="shared" si="31"/>
        <v>6</v>
      </c>
      <c r="K320" s="85">
        <f t="shared" si="32"/>
        <v>3</v>
      </c>
      <c r="L320" s="1">
        <f t="shared" si="33"/>
        <v>6</v>
      </c>
    </row>
    <row r="321" spans="1:12">
      <c r="A321" s="150">
        <v>317</v>
      </c>
      <c r="B321" s="16"/>
      <c r="C321" s="16" t="s">
        <v>0</v>
      </c>
      <c r="D321" s="114" t="str" cm="1">
        <f t="array" ref="D321">LOOKUP(1,1/(E321=DSSP!$E$2:$E$623),DSSP!$A$2:$A$623)</f>
        <v>814</v>
      </c>
      <c r="E321" s="115" t="s">
        <v>2725</v>
      </c>
      <c r="F321" s="115" t="str">
        <f>IFERROR(VLOOKUP(E321,DSSP!$E$2:$F$761,2,0),"")</f>
        <v>Bamboo Shoot weight</v>
      </c>
      <c r="G321" s="116" t="str">
        <f t="shared" si="30"/>
        <v>weight</v>
      </c>
      <c r="H321" s="117">
        <v>2.4</v>
      </c>
      <c r="I321" s="118" t="str">
        <f t="shared" si="31"/>
        <v/>
      </c>
      <c r="K321" s="85" t="str">
        <f t="shared" si="32"/>
        <v/>
      </c>
      <c r="L321" s="1" t="str">
        <f t="shared" si="33"/>
        <v/>
      </c>
    </row>
    <row r="322" spans="1:12">
      <c r="A322" s="150">
        <v>318</v>
      </c>
      <c r="B322" s="16"/>
      <c r="C322" s="16" t="s">
        <v>0</v>
      </c>
      <c r="D322" s="114" t="str" cm="1">
        <f t="array" ref="D322">LOOKUP(1,1/(E322=DSSP!$E$2:$E$623),DSSP!$A$2:$A$623)</f>
        <v>973</v>
      </c>
      <c r="E322" s="115" t="s">
        <v>3681</v>
      </c>
      <c r="F322" s="115" t="str">
        <f>IFERROR(VLOOKUP(E322,DSSP!$E$2:$F$761,2,0),"")</f>
        <v>Shiitake Mushroom 175 gr</v>
      </c>
      <c r="G322" s="116" t="str">
        <f t="shared" si="30"/>
        <v>175 gr</v>
      </c>
      <c r="H322" s="117">
        <v>0.7</v>
      </c>
      <c r="I322" s="118">
        <f t="shared" si="31"/>
        <v>4</v>
      </c>
      <c r="K322" s="85">
        <f t="shared" si="32"/>
        <v>0.7</v>
      </c>
      <c r="L322" s="1">
        <f t="shared" si="33"/>
        <v>4</v>
      </c>
    </row>
    <row r="323" spans="1:12">
      <c r="A323" s="150">
        <v>319</v>
      </c>
      <c r="B323" s="16"/>
      <c r="C323" s="16" t="s">
        <v>0</v>
      </c>
      <c r="D323" s="114" t="str" cm="1">
        <f t="array" ref="D323">LOOKUP(1,1/(E323=DSSP!$E$2:$E$623),DSSP!$A$2:$A$623)</f>
        <v>726</v>
      </c>
      <c r="E323" s="115" t="s">
        <v>1681</v>
      </c>
      <c r="F323" s="115" t="str">
        <f>IFERROR(VLOOKUP(E323,DSSP!$E$2:$F$761,2,0),"")</f>
        <v>King Oyster Mushroom 100 gr</v>
      </c>
      <c r="G323" s="116" t="str">
        <f t="shared" si="30"/>
        <v>100 gr</v>
      </c>
      <c r="H323" s="117">
        <v>0.7</v>
      </c>
      <c r="I323" s="118">
        <f t="shared" si="31"/>
        <v>7</v>
      </c>
      <c r="K323" s="85">
        <f t="shared" si="32"/>
        <v>0.7</v>
      </c>
      <c r="L323" s="1">
        <f t="shared" si="33"/>
        <v>7</v>
      </c>
    </row>
    <row r="324" spans="1:12">
      <c r="A324" s="150">
        <v>320</v>
      </c>
      <c r="B324" s="16"/>
      <c r="C324" s="16" t="s">
        <v>0</v>
      </c>
      <c r="D324" s="114" t="str" cm="1">
        <f t="array" ref="D324">LOOKUP(1,1/(E324=DSSP!$E$2:$E$623),DSSP!$A$2:$A$623)</f>
        <v>727</v>
      </c>
      <c r="E324" s="115" t="s">
        <v>1690</v>
      </c>
      <c r="F324" s="115" t="str">
        <f>IFERROR(VLOOKUP(E324,DSSP!$E$2:$F$761,2,0),"")</f>
        <v>Enoki Mushroom 200 gr</v>
      </c>
      <c r="G324" s="116" t="str">
        <f t="shared" si="30"/>
        <v>200 gr</v>
      </c>
      <c r="H324" s="117">
        <v>8</v>
      </c>
      <c r="I324" s="118">
        <f t="shared" si="31"/>
        <v>40</v>
      </c>
      <c r="K324" s="85">
        <f t="shared" si="32"/>
        <v>8</v>
      </c>
      <c r="L324" s="1">
        <f t="shared" si="33"/>
        <v>40</v>
      </c>
    </row>
    <row r="325" spans="1:12">
      <c r="A325" s="150">
        <v>321</v>
      </c>
      <c r="B325" s="16"/>
      <c r="C325" s="16" t="s">
        <v>0</v>
      </c>
      <c r="D325" s="114" t="str" cm="1">
        <f t="array" ref="D325">LOOKUP(1,1/(E325=DSSP!$E$2:$E$623),DSSP!$A$2:$A$623)</f>
        <v>729</v>
      </c>
      <c r="E325" s="115" t="s">
        <v>1710</v>
      </c>
      <c r="F325" s="115" t="str">
        <f>IFERROR(VLOOKUP(E325,DSSP!$E$2:$F$761,2,0),"")</f>
        <v>Brown Ganoderma 125 gr</v>
      </c>
      <c r="G325" s="116" t="str">
        <f t="shared" si="30"/>
        <v>125 gr</v>
      </c>
      <c r="H325" s="117">
        <v>0.875</v>
      </c>
      <c r="I325" s="118">
        <f t="shared" si="31"/>
        <v>7</v>
      </c>
      <c r="K325" s="85">
        <f t="shared" si="32"/>
        <v>0.875</v>
      </c>
      <c r="L325" s="1">
        <f t="shared" si="33"/>
        <v>7</v>
      </c>
    </row>
    <row r="326" spans="1:12">
      <c r="A326" s="150">
        <v>322</v>
      </c>
      <c r="B326" s="16"/>
      <c r="C326" s="16" t="s">
        <v>0</v>
      </c>
      <c r="D326" s="114" t="str" cm="1">
        <f t="array" ref="D326">LOOKUP(1,1/(E326=DSSP!$E$2:$E$623),DSSP!$A$2:$A$623)</f>
        <v>728</v>
      </c>
      <c r="E326" s="115" t="s">
        <v>1699</v>
      </c>
      <c r="F326" s="115" t="str">
        <f>IFERROR(VLOOKUP(E326,DSSP!$E$2:$F$761,2,0),"")</f>
        <v>White Ganoderma 125 gr</v>
      </c>
      <c r="G326" s="116" t="str">
        <f t="shared" si="30"/>
        <v>125 gr</v>
      </c>
      <c r="H326" s="117">
        <v>0.88</v>
      </c>
      <c r="I326" s="118">
        <f t="shared" si="31"/>
        <v>7.04</v>
      </c>
      <c r="K326" s="85">
        <f t="shared" si="32"/>
        <v>0.88</v>
      </c>
      <c r="L326" s="1">
        <f t="shared" si="33"/>
        <v>7.04</v>
      </c>
    </row>
    <row r="327" spans="1:12">
      <c r="A327" s="150">
        <v>323</v>
      </c>
      <c r="B327" s="16"/>
      <c r="C327" s="16" t="s">
        <v>0</v>
      </c>
      <c r="D327" s="114" t="str" cm="1">
        <f t="array" ref="D327">LOOKUP(1,1/(E327=DSSP!$E$2:$E$623),DSSP!$A$2:$A$623)</f>
        <v>730</v>
      </c>
      <c r="E327" s="115" t="s">
        <v>1719</v>
      </c>
      <c r="F327" s="115" t="str">
        <f>IFERROR(VLOOKUP(E327,DSSP!$E$2:$F$761,2,0),"")</f>
        <v>Jew's Ear 100 gr</v>
      </c>
      <c r="G327" s="116" t="str">
        <f t="shared" si="30"/>
        <v>100 gr</v>
      </c>
      <c r="H327" s="117">
        <v>0.5</v>
      </c>
      <c r="I327" s="118">
        <f t="shared" si="31"/>
        <v>5</v>
      </c>
      <c r="K327" s="85">
        <f t="shared" si="32"/>
        <v>0.5</v>
      </c>
      <c r="L327" s="1">
        <f t="shared" si="33"/>
        <v>5</v>
      </c>
    </row>
    <row r="328" spans="1:12">
      <c r="A328" s="150">
        <v>324</v>
      </c>
      <c r="B328" s="16"/>
      <c r="C328" s="16" t="s">
        <v>0</v>
      </c>
      <c r="D328" s="114" t="str" cm="1">
        <f t="array" ref="D328">LOOKUP(1,1/(E328=DSSP!$E$2:$E$623),DSSP!$A$2:$A$623)</f>
        <v>732</v>
      </c>
      <c r="E328" s="115" t="s">
        <v>1753</v>
      </c>
      <c r="F328" s="115" t="str">
        <f>IFERROR(VLOOKUP(E328,DSSP!$E$2:$F$761,2,0),"")</f>
        <v>Finger Root 100 gr</v>
      </c>
      <c r="G328" s="116" t="str">
        <f t="shared" si="30"/>
        <v>100 gr</v>
      </c>
      <c r="H328" s="117">
        <v>1</v>
      </c>
      <c r="I328" s="118">
        <f t="shared" si="31"/>
        <v>10</v>
      </c>
      <c r="K328" s="85">
        <f t="shared" si="32"/>
        <v>1</v>
      </c>
      <c r="L328" s="1">
        <f t="shared" si="33"/>
        <v>10</v>
      </c>
    </row>
    <row r="329" spans="1:12">
      <c r="A329" s="150">
        <v>325</v>
      </c>
      <c r="B329" s="16"/>
      <c r="C329" s="16" t="s">
        <v>0</v>
      </c>
      <c r="D329" s="114" t="str" cm="1">
        <f t="array" ref="D329">LOOKUP(1,1/(E329=DSSP!$E$2:$E$623),DSSP!$A$2:$A$623)</f>
        <v>718</v>
      </c>
      <c r="E329" s="115" t="s">
        <v>1621</v>
      </c>
      <c r="F329" s="115" t="str">
        <f>IFERROR(VLOOKUP(E329,DSSP!$E$2:$F$761,2,0),"")</f>
        <v>Turmeric 100 gr</v>
      </c>
      <c r="G329" s="116" t="str">
        <f t="shared" si="30"/>
        <v>100 gr</v>
      </c>
      <c r="H329" s="117">
        <v>1</v>
      </c>
      <c r="I329" s="118">
        <f t="shared" si="31"/>
        <v>10</v>
      </c>
      <c r="K329" s="85">
        <f t="shared" si="32"/>
        <v>1</v>
      </c>
      <c r="L329" s="1">
        <f t="shared" si="33"/>
        <v>10</v>
      </c>
    </row>
    <row r="330" spans="1:12">
      <c r="A330" s="150">
        <v>326</v>
      </c>
      <c r="B330" s="16"/>
      <c r="C330" s="16" t="s">
        <v>0</v>
      </c>
      <c r="D330" s="114" t="str" cm="1">
        <f t="array" ref="D330">LOOKUP(1,1/(E330=DSSP!$E$2:$E$623),DSSP!$A$2:$A$623)</f>
        <v>325</v>
      </c>
      <c r="E330" s="115" t="s">
        <v>509</v>
      </c>
      <c r="F330" s="115" t="str">
        <f>IFERROR(VLOOKUP(E330,DSSP!$E$2:$F$761,2,0),"")</f>
        <v>Lemon Grass 100 gr</v>
      </c>
      <c r="G330" s="116" t="str">
        <f t="shared" si="30"/>
        <v>100 gr</v>
      </c>
      <c r="H330" s="117">
        <v>5</v>
      </c>
      <c r="I330" s="118">
        <f t="shared" si="31"/>
        <v>50</v>
      </c>
      <c r="K330" s="85">
        <f t="shared" si="32"/>
        <v>5</v>
      </c>
      <c r="L330" s="1">
        <f t="shared" si="33"/>
        <v>50</v>
      </c>
    </row>
    <row r="331" spans="1:12">
      <c r="A331" s="150">
        <v>327</v>
      </c>
      <c r="B331" s="16"/>
      <c r="C331" s="16" t="s">
        <v>0</v>
      </c>
      <c r="D331" s="114" t="str" cm="1">
        <f t="array" ref="D331">LOOKUP(1,1/(E331=DSSP!$E$2:$E$623),DSSP!$A$2:$A$623)</f>
        <v>966</v>
      </c>
      <c r="E331" s="115" t="s">
        <v>3618</v>
      </c>
      <c r="F331" s="115" t="str">
        <f>IFERROR(VLOOKUP(E331,DSSP!$E$2:$F$761,2,0),"")</f>
        <v>Green pepper 100 gr</v>
      </c>
      <c r="G331" s="116" t="str">
        <f t="shared" si="30"/>
        <v>100 gr</v>
      </c>
      <c r="H331" s="117">
        <v>0.4</v>
      </c>
      <c r="I331" s="118">
        <f t="shared" si="31"/>
        <v>4</v>
      </c>
      <c r="K331" s="85">
        <f t="shared" si="32"/>
        <v>0.4</v>
      </c>
      <c r="L331" s="1">
        <f t="shared" si="33"/>
        <v>4</v>
      </c>
    </row>
    <row r="332" spans="1:12">
      <c r="A332" s="150">
        <v>328</v>
      </c>
      <c r="B332" s="16"/>
      <c r="C332" s="16" t="s">
        <v>0</v>
      </c>
      <c r="D332" s="114" t="str" cm="1">
        <f t="array" ref="D332">LOOKUP(1,1/(E332=DSSP!$E$2:$E$623),DSSP!$A$2:$A$623)</f>
        <v>911</v>
      </c>
      <c r="E332" s="115" t="s">
        <v>3233</v>
      </c>
      <c r="F332" s="115" t="str">
        <f>IFERROR(VLOOKUP(E332,DSSP!$E$2:$F$761,2,0),"")</f>
        <v>Red Jackfruit (xẻ miếng) weight</v>
      </c>
      <c r="G332" s="116" t="str">
        <f t="shared" si="30"/>
        <v>weight</v>
      </c>
      <c r="H332" s="117">
        <v>3</v>
      </c>
      <c r="I332" s="118" t="str">
        <f t="shared" si="31"/>
        <v/>
      </c>
      <c r="K332" s="85" t="str">
        <f t="shared" si="32"/>
        <v/>
      </c>
      <c r="L332" s="1" t="str">
        <f t="shared" si="33"/>
        <v/>
      </c>
    </row>
    <row r="333" spans="1:12">
      <c r="A333" s="150">
        <v>329</v>
      </c>
      <c r="B333" s="16"/>
      <c r="C333" s="16" t="s">
        <v>0</v>
      </c>
      <c r="D333" s="114" t="str" cm="1">
        <f t="array" ref="D333">LOOKUP(1,1/(E333=DSSP!$E$2:$E$623),DSSP!$A$2:$A$623)</f>
        <v>911</v>
      </c>
      <c r="E333" s="115" t="s">
        <v>3242</v>
      </c>
      <c r="F333" s="115" t="str">
        <f>IFERROR(VLOOKUP(E333,DSSP!$E$2:$F$761,2,0),"")</f>
        <v>Red Jackfruit (tách hạt)  300 gr</v>
      </c>
      <c r="G333" s="116" t="str">
        <f t="shared" si="30"/>
        <v>300 gr</v>
      </c>
      <c r="H333" s="117">
        <v>2.4</v>
      </c>
      <c r="I333" s="118">
        <f t="shared" si="31"/>
        <v>8</v>
      </c>
      <c r="K333" s="85">
        <f t="shared" si="32"/>
        <v>2.4</v>
      </c>
      <c r="L333" s="1">
        <f t="shared" si="33"/>
        <v>8</v>
      </c>
    </row>
    <row r="334" spans="1:12">
      <c r="A334" s="150">
        <v>330</v>
      </c>
      <c r="B334" s="16"/>
      <c r="C334" s="16" t="s">
        <v>0</v>
      </c>
      <c r="D334" s="114" t="str" cm="1">
        <f t="array" ref="D334">LOOKUP(1,1/(E334=DSSP!$E$2:$E$623),DSSP!$A$2:$A$623)</f>
        <v>921</v>
      </c>
      <c r="E334" s="115" t="s">
        <v>3266</v>
      </c>
      <c r="F334" s="115" t="str">
        <f>IFERROR(VLOOKUP(E334,DSSP!$E$2:$F$761,2,0),"")</f>
        <v>Jackfruit weight</v>
      </c>
      <c r="G334" s="116" t="str">
        <f t="shared" si="30"/>
        <v>weight</v>
      </c>
      <c r="H334" s="117">
        <v>3</v>
      </c>
      <c r="I334" s="118" t="str">
        <f t="shared" si="31"/>
        <v/>
      </c>
      <c r="K334" s="85" t="str">
        <f t="shared" si="32"/>
        <v/>
      </c>
      <c r="L334" s="1" t="str">
        <f t="shared" si="33"/>
        <v/>
      </c>
    </row>
    <row r="335" spans="1:12">
      <c r="A335" s="150">
        <v>331</v>
      </c>
      <c r="B335" s="16"/>
      <c r="C335" s="16" t="s">
        <v>0</v>
      </c>
      <c r="D335" s="114" t="str" cm="1">
        <f t="array" ref="D335">LOOKUP(1,1/(E335=DSSP!$E$2:$E$623),DSSP!$A$2:$A$623)</f>
        <v>906</v>
      </c>
      <c r="E335" s="115" t="s">
        <v>3190</v>
      </c>
      <c r="F335" s="115" t="str">
        <f>IFERROR(VLOOKUP(E335,DSSP!$E$2:$F$761,2,0),"")</f>
        <v>Thai Rambutan 500 gr</v>
      </c>
      <c r="G335" s="116" t="str">
        <f t="shared" si="30"/>
        <v>500 gr</v>
      </c>
      <c r="H335" s="117">
        <v>3</v>
      </c>
      <c r="I335" s="118">
        <f t="shared" si="31"/>
        <v>6</v>
      </c>
      <c r="K335" s="85">
        <f t="shared" si="32"/>
        <v>3</v>
      </c>
      <c r="L335" s="1">
        <f t="shared" si="33"/>
        <v>6</v>
      </c>
    </row>
    <row r="336" spans="1:12">
      <c r="A336" s="150">
        <v>332</v>
      </c>
      <c r="B336" s="16"/>
      <c r="C336" s="16" t="s">
        <v>0</v>
      </c>
      <c r="D336" s="114" t="str" cm="1">
        <f t="array" ref="D336">LOOKUP(1,1/(E336=DSSP!$E$2:$E$623),DSSP!$A$2:$A$623)</f>
        <v>946</v>
      </c>
      <c r="E336" s="115" t="s">
        <v>3461</v>
      </c>
      <c r="F336" s="115" t="str">
        <f>IFERROR(VLOOKUP(E336,DSSP!$E$2:$F$761,2,0),"")</f>
        <v>Young Ambarella 500 gr</v>
      </c>
      <c r="G336" s="116" t="str">
        <f t="shared" si="30"/>
        <v>500 gr</v>
      </c>
      <c r="H336" s="117">
        <v>1</v>
      </c>
      <c r="I336" s="118">
        <f t="shared" si="31"/>
        <v>2</v>
      </c>
      <c r="K336" s="85">
        <f t="shared" si="32"/>
        <v>1</v>
      </c>
      <c r="L336" s="1">
        <f t="shared" si="33"/>
        <v>2</v>
      </c>
    </row>
    <row r="337" spans="1:12">
      <c r="A337" s="150">
        <v>333</v>
      </c>
      <c r="B337" s="16"/>
      <c r="C337" s="16" t="s">
        <v>0</v>
      </c>
      <c r="D337" s="114" t="str" cm="1">
        <f t="array" ref="D337">LOOKUP(1,1/(E337=DSSP!$E$2:$E$623),DSSP!$A$2:$A$623)</f>
        <v>930</v>
      </c>
      <c r="E337" s="115" t="s">
        <v>3345</v>
      </c>
      <c r="F337" s="115" t="str">
        <f>IFERROR(VLOOKUP(E337,DSSP!$E$2:$F$761,2,0),"")</f>
        <v>Siamese Banana weight</v>
      </c>
      <c r="G337" s="116" t="str">
        <f t="shared" si="30"/>
        <v>weight</v>
      </c>
      <c r="H337" s="117">
        <v>4</v>
      </c>
      <c r="I337" s="118" t="str">
        <f t="shared" si="31"/>
        <v/>
      </c>
      <c r="K337" s="85" t="str">
        <f t="shared" si="32"/>
        <v/>
      </c>
      <c r="L337" s="1" t="str">
        <f t="shared" si="33"/>
        <v/>
      </c>
    </row>
    <row r="338" spans="1:12">
      <c r="A338" s="150">
        <v>334</v>
      </c>
      <c r="B338" s="16"/>
      <c r="C338" s="16" t="s">
        <v>0</v>
      </c>
      <c r="D338" s="114" t="str" cm="1">
        <f t="array" ref="D338">LOOKUP(1,1/(E338=DSSP!$E$2:$E$623),DSSP!$A$2:$A$623)</f>
        <v>921</v>
      </c>
      <c r="E338" s="115" t="s">
        <v>3273</v>
      </c>
      <c r="F338" s="115" t="str">
        <f>IFERROR(VLOOKUP(E338,DSSP!$E$2:$F$761,2,0),"")</f>
        <v>Jackfruit (tách hạt)  300 gr</v>
      </c>
      <c r="G338" s="116" t="str">
        <f t="shared" si="30"/>
        <v>300 gr</v>
      </c>
      <c r="H338" s="117">
        <v>2.4</v>
      </c>
      <c r="I338" s="118">
        <f t="shared" si="31"/>
        <v>8</v>
      </c>
      <c r="K338" s="85">
        <f t="shared" si="32"/>
        <v>2.4</v>
      </c>
      <c r="L338" s="1">
        <f t="shared" si="33"/>
        <v>8</v>
      </c>
    </row>
    <row r="339" spans="1:12">
      <c r="A339" s="150">
        <v>335</v>
      </c>
      <c r="B339" s="16"/>
      <c r="C339" s="16" t="s">
        <v>0</v>
      </c>
      <c r="D339" s="114" t="str" cm="1">
        <f t="array" ref="D339">LOOKUP(1,1/(E339=DSSP!$E$2:$E$623),DSSP!$A$2:$A$623)</f>
        <v>989</v>
      </c>
      <c r="E339" s="115" t="s">
        <v>3792</v>
      </c>
      <c r="F339" s="115" t="str">
        <f>IFERROR(VLOOKUP(E339,DSSP!$E$2:$F$761,2,0),"")</f>
        <v>Radish Kimchi Box 500 gr</v>
      </c>
      <c r="G339" s="116" t="str">
        <f t="shared" si="30"/>
        <v>500 gr</v>
      </c>
      <c r="H339" s="117">
        <v>15</v>
      </c>
      <c r="I339" s="118">
        <f t="shared" si="31"/>
        <v>30</v>
      </c>
      <c r="K339" s="85">
        <f t="shared" si="32"/>
        <v>15</v>
      </c>
      <c r="L339" s="1">
        <f t="shared" si="33"/>
        <v>30</v>
      </c>
    </row>
    <row r="340" spans="1:12">
      <c r="A340" s="150">
        <v>336</v>
      </c>
      <c r="B340" s="16"/>
      <c r="C340" s="16" t="s">
        <v>2</v>
      </c>
      <c r="D340" s="114" t="str" cm="1">
        <f t="array" ref="D340">LOOKUP(1,1/(E340=DSSP!$E$2:$E$623),DSSP!$A$2:$A$623)</f>
        <v>365</v>
      </c>
      <c r="E340" s="115" t="s">
        <v>692</v>
      </c>
      <c r="F340" s="115" t="str">
        <f>IFERROR(VLOOKUP(E340,DSSP!$E$2:$F$761,2,0),"")</f>
        <v>Sour Soup Seasoning 30 gr</v>
      </c>
      <c r="G340" s="116" t="str">
        <f t="shared" si="30"/>
        <v xml:space="preserve"> 30 gr</v>
      </c>
      <c r="H340" s="117">
        <v>0.45</v>
      </c>
      <c r="I340" s="118">
        <f t="shared" si="31"/>
        <v>15</v>
      </c>
      <c r="K340" s="85">
        <f t="shared" si="32"/>
        <v>0.45</v>
      </c>
      <c r="L340" s="1">
        <f t="shared" si="33"/>
        <v>15</v>
      </c>
    </row>
    <row r="341" spans="1:12">
      <c r="A341" s="150">
        <v>337</v>
      </c>
      <c r="B341" s="16"/>
      <c r="C341" s="16" t="s">
        <v>4197</v>
      </c>
      <c r="D341" s="114" t="str" cm="1">
        <f t="array" ref="D341">LOOKUP(1,1/(E341=DSSP!$E$2:$E$623),DSSP!$A$2:$A$623)</f>
        <v>172</v>
      </c>
      <c r="E341" s="115" t="s">
        <v>227</v>
      </c>
      <c r="F341" s="115" t="str">
        <f>IFERROR(VLOOKUP(E341,DSSP!$E$2:$F$761,2,0),"")</f>
        <v>Holy Basil Leaf 100 gr</v>
      </c>
      <c r="G341" s="116" t="str">
        <f t="shared" si="30"/>
        <v>100 gr</v>
      </c>
      <c r="H341" s="117">
        <v>4.5</v>
      </c>
      <c r="I341" s="118">
        <f t="shared" si="31"/>
        <v>45</v>
      </c>
      <c r="K341" s="85">
        <f t="shared" si="32"/>
        <v>4.5</v>
      </c>
      <c r="L341" s="1">
        <f t="shared" si="33"/>
        <v>45</v>
      </c>
    </row>
    <row r="342" spans="1:12">
      <c r="A342" s="150">
        <v>338</v>
      </c>
      <c r="B342" s="16"/>
      <c r="C342" s="16" t="s">
        <v>11</v>
      </c>
      <c r="D342" s="114" cm="1">
        <f t="array" ref="D342">LOOKUP(1,1/(E342=DSSP!$E$2:$E$623),DSSP!$A$2:$A$623)</f>
        <v>101</v>
      </c>
      <c r="E342" s="115" t="s">
        <v>37</v>
      </c>
      <c r="F342" s="115" t="str">
        <f>IFERROR(VLOOKUP(E342,DSSP!$E$2:$F$761,2,0),"")</f>
        <v>Green Eggplant 200 gr</v>
      </c>
      <c r="G342" s="116" t="str">
        <f t="shared" si="30"/>
        <v>200 gr</v>
      </c>
      <c r="H342" s="117">
        <v>5</v>
      </c>
      <c r="I342" s="118">
        <f t="shared" si="31"/>
        <v>25</v>
      </c>
      <c r="K342" s="85">
        <f t="shared" si="32"/>
        <v>5</v>
      </c>
      <c r="L342" s="1">
        <f t="shared" si="33"/>
        <v>25</v>
      </c>
    </row>
    <row r="343" spans="1:12">
      <c r="A343" s="150">
        <v>339</v>
      </c>
      <c r="B343" s="16"/>
      <c r="C343" s="16" t="s">
        <v>11</v>
      </c>
      <c r="D343" s="114" t="str" cm="1">
        <f t="array" ref="D343">LOOKUP(1,1/(E343=DSSP!$E$2:$E$623),DSSP!$A$2:$A$623)</f>
        <v>172</v>
      </c>
      <c r="E343" s="115" t="s">
        <v>227</v>
      </c>
      <c r="F343" s="115" t="str">
        <f>IFERROR(VLOOKUP(E343,DSSP!$E$2:$F$761,2,0),"")</f>
        <v>Holy Basil Leaf 100 gr</v>
      </c>
      <c r="G343" s="116" t="str">
        <f t="shared" si="30"/>
        <v>100 gr</v>
      </c>
      <c r="H343" s="117">
        <v>3</v>
      </c>
      <c r="I343" s="118">
        <f t="shared" si="31"/>
        <v>30</v>
      </c>
      <c r="K343" s="85">
        <f t="shared" si="32"/>
        <v>3</v>
      </c>
      <c r="L343" s="1">
        <f t="shared" si="33"/>
        <v>30</v>
      </c>
    </row>
    <row r="344" spans="1:12">
      <c r="A344" s="150">
        <v>340</v>
      </c>
      <c r="B344" s="16"/>
      <c r="C344" s="16" t="s">
        <v>4</v>
      </c>
      <c r="D344" s="114" cm="1">
        <f t="array" ref="D344">LOOKUP(1,1/(E344=DSSP!$E$2:$E$623),DSSP!$A$2:$A$623)</f>
        <v>101</v>
      </c>
      <c r="E344" s="115" t="s">
        <v>37</v>
      </c>
      <c r="F344" s="115" t="str">
        <f>IFERROR(VLOOKUP(E344,DSSP!$E$2:$F$761,2,0),"")</f>
        <v>Green Eggplant 200 gr</v>
      </c>
      <c r="G344" s="116" t="str">
        <f t="shared" si="30"/>
        <v>200 gr</v>
      </c>
      <c r="H344" s="117">
        <v>1</v>
      </c>
      <c r="I344" s="118">
        <f t="shared" si="31"/>
        <v>5</v>
      </c>
      <c r="K344" s="85">
        <f t="shared" si="32"/>
        <v>1</v>
      </c>
      <c r="L344" s="1">
        <f t="shared" si="33"/>
        <v>5</v>
      </c>
    </row>
    <row r="345" spans="1:12">
      <c r="A345" s="150">
        <v>341</v>
      </c>
      <c r="B345" s="16"/>
      <c r="C345" s="16" t="s">
        <v>4</v>
      </c>
      <c r="D345" s="114" t="str" cm="1">
        <f t="array" ref="D345">LOOKUP(1,1/(E345=DSSP!$E$2:$E$623),DSSP!$A$2:$A$623)</f>
        <v>172</v>
      </c>
      <c r="E345" s="115" t="s">
        <v>227</v>
      </c>
      <c r="F345" s="115" t="str">
        <f>IFERROR(VLOOKUP(E345,DSSP!$E$2:$F$761,2,0),"")</f>
        <v>Holy Basil Leaf 100 gr</v>
      </c>
      <c r="G345" s="116" t="str">
        <f t="shared" ref="G345:G408" si="34">RIGHT(E345,6)</f>
        <v>100 gr</v>
      </c>
      <c r="H345" s="117">
        <v>0.5</v>
      </c>
      <c r="I345" s="118">
        <f t="shared" ref="I345:I408" si="35">IFERROR(IF(RIGHT(G345,4)="1 kg",(H345/1),H345*1000/LEFT(G345,3)),"")</f>
        <v>5</v>
      </c>
      <c r="K345" s="85">
        <f t="shared" ref="K345:K408" si="36">IFERROR((I345*LEFT(G345,3))/1000,"")</f>
        <v>0.5</v>
      </c>
      <c r="L345" s="1">
        <f t="shared" ref="L345:L408" si="37">IFERROR(IF(RIGHT(G345,4)="1 kg",(H345/1),H345*1000/LEFT(G345,3)),"")</f>
        <v>5</v>
      </c>
    </row>
    <row r="346" spans="1:12">
      <c r="A346" s="150">
        <v>342</v>
      </c>
      <c r="B346" s="16"/>
      <c r="C346" s="16" t="s">
        <v>18</v>
      </c>
      <c r="D346" s="114" cm="1">
        <f t="array" ref="D346">LOOKUP(1,1/(E346=DSSP!$E$2:$E$623),DSSP!$A$2:$A$623)</f>
        <v>101</v>
      </c>
      <c r="E346" s="115" t="s">
        <v>37</v>
      </c>
      <c r="F346" s="115" t="str">
        <f>IFERROR(VLOOKUP(E346,DSSP!$E$2:$F$761,2,0),"")</f>
        <v>Green Eggplant 200 gr</v>
      </c>
      <c r="G346" s="116" t="str">
        <f t="shared" si="34"/>
        <v>200 gr</v>
      </c>
      <c r="H346" s="117">
        <v>2</v>
      </c>
      <c r="I346" s="118">
        <f t="shared" si="35"/>
        <v>10</v>
      </c>
      <c r="K346" s="85">
        <f t="shared" si="36"/>
        <v>2</v>
      </c>
      <c r="L346" s="1">
        <f t="shared" si="37"/>
        <v>10</v>
      </c>
    </row>
    <row r="347" spans="1:12">
      <c r="A347" s="150">
        <v>343</v>
      </c>
      <c r="B347" s="16"/>
      <c r="C347" s="16" t="s">
        <v>18</v>
      </c>
      <c r="D347" s="114" t="str" cm="1">
        <f t="array" ref="D347">LOOKUP(1,1/(E347=DSSP!$E$2:$E$623),DSSP!$A$2:$A$623)</f>
        <v>172</v>
      </c>
      <c r="E347" s="115" t="s">
        <v>227</v>
      </c>
      <c r="F347" s="115" t="str">
        <f>IFERROR(VLOOKUP(E347,DSSP!$E$2:$F$761,2,0),"")</f>
        <v>Holy Basil Leaf 100 gr</v>
      </c>
      <c r="G347" s="116" t="str">
        <f t="shared" si="34"/>
        <v>100 gr</v>
      </c>
      <c r="H347" s="117">
        <v>2</v>
      </c>
      <c r="I347" s="118">
        <f t="shared" si="35"/>
        <v>20</v>
      </c>
      <c r="K347" s="85">
        <f t="shared" si="36"/>
        <v>2</v>
      </c>
      <c r="L347" s="1">
        <f t="shared" si="37"/>
        <v>20</v>
      </c>
    </row>
    <row r="348" spans="1:12">
      <c r="A348" s="150">
        <v>344</v>
      </c>
      <c r="B348" s="16"/>
      <c r="C348" s="16" t="s">
        <v>5</v>
      </c>
      <c r="D348" s="114" t="str" cm="1">
        <f t="array" ref="D348">LOOKUP(1,1/(E348=DSSP!$E$2:$E$623),DSSP!$A$2:$A$623)</f>
        <v>172</v>
      </c>
      <c r="E348" s="115" t="s">
        <v>227</v>
      </c>
      <c r="F348" s="115" t="str">
        <f>IFERROR(VLOOKUP(E348,DSSP!$E$2:$F$761,2,0),"")</f>
        <v>Holy Basil Leaf 100 gr</v>
      </c>
      <c r="G348" s="116" t="str">
        <f t="shared" si="34"/>
        <v>100 gr</v>
      </c>
      <c r="H348" s="117">
        <v>2</v>
      </c>
      <c r="I348" s="118">
        <f t="shared" si="35"/>
        <v>20</v>
      </c>
      <c r="K348" s="85">
        <f t="shared" si="36"/>
        <v>2</v>
      </c>
      <c r="L348" s="1">
        <f t="shared" si="37"/>
        <v>20</v>
      </c>
    </row>
    <row r="349" spans="1:12" ht="33">
      <c r="A349" s="150">
        <v>345</v>
      </c>
      <c r="B349" s="16"/>
      <c r="C349" s="16" t="s">
        <v>3</v>
      </c>
      <c r="D349" s="114" t="str" cm="1">
        <f t="array" ref="D349">LOOKUP(1,1/(E349=DSSP!$E$2:$E$623),DSSP!$A$2:$A$623)</f>
        <v>960</v>
      </c>
      <c r="E349" s="115" t="s">
        <v>3575</v>
      </c>
      <c r="F349" s="115" t="str">
        <f>IFERROR(VLOOKUP(E349,DSSP!$E$2:$F$761,2,0),"")</f>
        <v>Liu Sha Bean Pia Cake Box 480 gr</v>
      </c>
      <c r="G349" s="116" t="str">
        <f t="shared" si="34"/>
        <v>480 gr</v>
      </c>
      <c r="H349" s="117">
        <v>4.8</v>
      </c>
      <c r="I349" s="118">
        <f t="shared" si="35"/>
        <v>10</v>
      </c>
      <c r="K349" s="85">
        <f t="shared" si="36"/>
        <v>4.8</v>
      </c>
      <c r="L349" s="1">
        <f t="shared" si="37"/>
        <v>10</v>
      </c>
    </row>
    <row r="350" spans="1:12" ht="31.5" customHeight="1">
      <c r="A350" s="150">
        <v>346</v>
      </c>
      <c r="B350" s="16"/>
      <c r="C350" s="16" t="s">
        <v>3</v>
      </c>
      <c r="D350" s="114" t="str" cm="1">
        <f t="array" ref="D350">LOOKUP(1,1/(E350=DSSP!$E$2:$E$623),DSSP!$A$2:$A$623)</f>
        <v>961</v>
      </c>
      <c r="E350" s="115" t="s">
        <v>3585</v>
      </c>
      <c r="F350" s="115" t="str">
        <f>IFERROR(VLOOKUP(E350,DSSP!$E$2:$F$761,2,0),"")</f>
        <v>Liu Sha Pandan Pia Cake Box 480 gr</v>
      </c>
      <c r="G350" s="116" t="str">
        <f t="shared" si="34"/>
        <v>480 gr</v>
      </c>
      <c r="H350" s="117">
        <v>4.8</v>
      </c>
      <c r="I350" s="118">
        <f t="shared" si="35"/>
        <v>10</v>
      </c>
      <c r="K350" s="85">
        <f t="shared" si="36"/>
        <v>4.8</v>
      </c>
      <c r="L350" s="1">
        <f t="shared" si="37"/>
        <v>10</v>
      </c>
    </row>
    <row r="351" spans="1:12" ht="33">
      <c r="A351" s="150">
        <v>347</v>
      </c>
      <c r="B351" s="16"/>
      <c r="C351" s="16" t="s">
        <v>12</v>
      </c>
      <c r="D351" s="114" t="str" cm="1">
        <f t="array" ref="D351">LOOKUP(1,1/(E351=DSSP!$E$2:$E$623),DSSP!$A$2:$A$623)</f>
        <v>360</v>
      </c>
      <c r="E351" s="115" t="s">
        <v>656</v>
      </c>
      <c r="F351" s="115" t="str">
        <f>IFERROR(VLOOKUP(E351,DSSP!$E$2:$F$761,2,0),"")</f>
        <v>Venus Chili Removed Stems 100 gr</v>
      </c>
      <c r="G351" s="116" t="str">
        <f t="shared" si="34"/>
        <v>100 gr</v>
      </c>
      <c r="H351" s="117">
        <v>30</v>
      </c>
      <c r="I351" s="118">
        <f t="shared" si="35"/>
        <v>300</v>
      </c>
      <c r="K351" s="85">
        <f t="shared" si="36"/>
        <v>30</v>
      </c>
      <c r="L351" s="1">
        <f t="shared" si="37"/>
        <v>300</v>
      </c>
    </row>
    <row r="352" spans="1:12">
      <c r="A352" s="150">
        <v>348</v>
      </c>
      <c r="B352" s="16"/>
      <c r="C352" s="16" t="s">
        <v>6</v>
      </c>
      <c r="D352" s="114" t="str" cm="1">
        <f t="array" ref="D352">LOOKUP(1,1/(E352=DSSP!$E$2:$E$623),DSSP!$A$2:$A$623)</f>
        <v>321</v>
      </c>
      <c r="E352" s="115" t="s">
        <v>468</v>
      </c>
      <c r="F352" s="115" t="str">
        <f>IFERROR(VLOOKUP(E352,DSSP!$E$2:$F$761,2,0),"")</f>
        <v>Galadium 200 gr</v>
      </c>
      <c r="G352" s="116" t="str">
        <f t="shared" si="34"/>
        <v>200 gr</v>
      </c>
      <c r="H352" s="117">
        <v>0.4</v>
      </c>
      <c r="I352" s="118">
        <f t="shared" si="35"/>
        <v>2</v>
      </c>
      <c r="K352" s="85">
        <f t="shared" si="36"/>
        <v>0.4</v>
      </c>
      <c r="L352" s="1">
        <f t="shared" si="37"/>
        <v>2</v>
      </c>
    </row>
    <row r="353" spans="1:12">
      <c r="A353" s="150">
        <v>349</v>
      </c>
      <c r="B353" s="16"/>
      <c r="C353" s="16" t="s">
        <v>6</v>
      </c>
      <c r="D353" s="114" t="str" cm="1">
        <f t="array" ref="D353">LOOKUP(1,1/(E353=DSSP!$E$2:$E$623),DSSP!$A$2:$A$623)</f>
        <v>143</v>
      </c>
      <c r="E353" s="115" t="s">
        <v>168</v>
      </c>
      <c r="F353" s="115" t="str">
        <f>IFERROR(VLOOKUP(E353,DSSP!$E$2:$F$761,2,0),"")</f>
        <v>Chinese Mustard 300 gr</v>
      </c>
      <c r="G353" s="116" t="str">
        <f t="shared" si="34"/>
        <v>300 gr</v>
      </c>
      <c r="H353" s="117">
        <v>1.2</v>
      </c>
      <c r="I353" s="118">
        <f t="shared" si="35"/>
        <v>4</v>
      </c>
      <c r="K353" s="85">
        <f t="shared" si="36"/>
        <v>1.2</v>
      </c>
      <c r="L353" s="1">
        <f t="shared" si="37"/>
        <v>4</v>
      </c>
    </row>
    <row r="354" spans="1:12">
      <c r="A354" s="150">
        <v>350</v>
      </c>
      <c r="B354" s="16"/>
      <c r="C354" s="16" t="s">
        <v>6</v>
      </c>
      <c r="D354" s="114" t="str" cm="1">
        <f t="array" ref="D354">LOOKUP(1,1/(E354=DSSP!$E$2:$E$623),DSSP!$A$2:$A$623)</f>
        <v>141</v>
      </c>
      <c r="E354" s="115" t="s">
        <v>147</v>
      </c>
      <c r="F354" s="115" t="str">
        <f>IFERROR(VLOOKUP(E354,DSSP!$E$2:$F$761,2,0),"")</f>
        <v>Celery Cabbage 250 gr</v>
      </c>
      <c r="G354" s="116" t="str">
        <f t="shared" si="34"/>
        <v>250 gr</v>
      </c>
      <c r="H354" s="117">
        <v>1</v>
      </c>
      <c r="I354" s="118">
        <f t="shared" si="35"/>
        <v>4</v>
      </c>
      <c r="K354" s="85">
        <f t="shared" si="36"/>
        <v>1</v>
      </c>
      <c r="L354" s="1">
        <f t="shared" si="37"/>
        <v>4</v>
      </c>
    </row>
    <row r="355" spans="1:12">
      <c r="A355" s="150">
        <v>351</v>
      </c>
      <c r="B355" s="16"/>
      <c r="C355" s="16" t="s">
        <v>6</v>
      </c>
      <c r="D355" s="114" t="str" cm="1">
        <f t="array" ref="D355">LOOKUP(1,1/(E355=DSSP!$E$2:$E$623),DSSP!$A$2:$A$623)</f>
        <v>142</v>
      </c>
      <c r="E355" s="115" t="s">
        <v>158</v>
      </c>
      <c r="F355" s="115" t="str">
        <f>IFERROR(VLOOKUP(E355,DSSP!$E$2:$F$761,2,0),"")</f>
        <v>Bok Choi 250 gr</v>
      </c>
      <c r="G355" s="116" t="str">
        <f t="shared" si="34"/>
        <v>250 gr</v>
      </c>
      <c r="H355" s="117">
        <v>2</v>
      </c>
      <c r="I355" s="118">
        <f t="shared" si="35"/>
        <v>8</v>
      </c>
      <c r="K355" s="85">
        <f t="shared" si="36"/>
        <v>2</v>
      </c>
      <c r="L355" s="1">
        <f t="shared" si="37"/>
        <v>8</v>
      </c>
    </row>
    <row r="356" spans="1:12">
      <c r="A356" s="150">
        <v>352</v>
      </c>
      <c r="B356" s="16"/>
      <c r="C356" s="16" t="s">
        <v>6</v>
      </c>
      <c r="D356" s="114" t="str" cm="1">
        <f t="array" ref="D356">LOOKUP(1,1/(E356=DSSP!$E$2:$E$623),DSSP!$A$2:$A$623)</f>
        <v>231</v>
      </c>
      <c r="E356" s="115" t="s">
        <v>299</v>
      </c>
      <c r="F356" s="115" t="str">
        <f>IFERROR(VLOOKUP(E356,DSSP!$E$2:$F$761,2,0),"")</f>
        <v>Water Celery 200 gr</v>
      </c>
      <c r="G356" s="116" t="str">
        <f t="shared" si="34"/>
        <v>200 gr</v>
      </c>
      <c r="H356" s="117">
        <v>1</v>
      </c>
      <c r="I356" s="118">
        <f t="shared" si="35"/>
        <v>5</v>
      </c>
      <c r="K356" s="85">
        <f t="shared" si="36"/>
        <v>1</v>
      </c>
      <c r="L356" s="1">
        <f t="shared" si="37"/>
        <v>5</v>
      </c>
    </row>
    <row r="357" spans="1:12">
      <c r="A357" s="150">
        <v>353</v>
      </c>
      <c r="B357" s="16"/>
      <c r="C357" s="16" t="s">
        <v>6</v>
      </c>
      <c r="D357" s="114" t="str" cm="1">
        <f t="array" ref="D357">LOOKUP(1,1/(E357=DSSP!$E$2:$E$623),DSSP!$A$2:$A$623)</f>
        <v>711</v>
      </c>
      <c r="E357" s="115" t="s">
        <v>1540</v>
      </c>
      <c r="F357" s="115" t="str">
        <f>IFERROR(VLOOKUP(E357,DSSP!$E$2:$F$761,2,0),"")</f>
        <v>Yam bean weight</v>
      </c>
      <c r="G357" s="116" t="str">
        <f t="shared" si="34"/>
        <v>weight</v>
      </c>
      <c r="H357" s="117">
        <v>1</v>
      </c>
      <c r="I357" s="118" t="str">
        <f t="shared" si="35"/>
        <v/>
      </c>
      <c r="K357" s="85" t="str">
        <f t="shared" si="36"/>
        <v/>
      </c>
      <c r="L357" s="1" t="str">
        <f t="shared" si="37"/>
        <v/>
      </c>
    </row>
    <row r="358" spans="1:12">
      <c r="A358" s="150">
        <v>354</v>
      </c>
      <c r="B358" s="16"/>
      <c r="C358" s="16" t="s">
        <v>6</v>
      </c>
      <c r="D358" s="114" t="str" cm="1">
        <f t="array" ref="D358">LOOKUP(1,1/(E358=DSSP!$E$2:$E$623),DSSP!$A$2:$A$623)</f>
        <v>172</v>
      </c>
      <c r="E358" s="115" t="s">
        <v>227</v>
      </c>
      <c r="F358" s="115" t="str">
        <f>IFERROR(VLOOKUP(E358,DSSP!$E$2:$F$761,2,0),"")</f>
        <v>Holy Basil Leaf 100 gr</v>
      </c>
      <c r="G358" s="116" t="str">
        <f t="shared" si="34"/>
        <v>100 gr</v>
      </c>
      <c r="H358" s="117">
        <v>0.5</v>
      </c>
      <c r="I358" s="118">
        <f t="shared" si="35"/>
        <v>5</v>
      </c>
      <c r="K358" s="85">
        <f t="shared" si="36"/>
        <v>0.5</v>
      </c>
      <c r="L358" s="1">
        <f t="shared" si="37"/>
        <v>5</v>
      </c>
    </row>
    <row r="359" spans="1:12">
      <c r="A359" s="150">
        <v>355</v>
      </c>
      <c r="B359" s="16"/>
      <c r="C359" s="16" t="s">
        <v>6</v>
      </c>
      <c r="D359" s="114" t="str" cm="1">
        <f t="array" ref="D359">LOOKUP(1,1/(E359=DSSP!$E$2:$E$623),DSSP!$A$2:$A$623)</f>
        <v>151</v>
      </c>
      <c r="E359" s="115" t="s">
        <v>199</v>
      </c>
      <c r="F359" s="115" t="str">
        <f>IFERROR(VLOOKUP(E359,DSSP!$E$2:$F$761,2,0),"")</f>
        <v>Ceylon Spinach 300 gr</v>
      </c>
      <c r="G359" s="116" t="str">
        <f t="shared" si="34"/>
        <v>300 gr</v>
      </c>
      <c r="H359" s="117">
        <v>1.2</v>
      </c>
      <c r="I359" s="118">
        <f t="shared" si="35"/>
        <v>4</v>
      </c>
      <c r="K359" s="85">
        <f t="shared" si="36"/>
        <v>1.2</v>
      </c>
      <c r="L359" s="1">
        <f t="shared" si="37"/>
        <v>4</v>
      </c>
    </row>
    <row r="360" spans="1:12">
      <c r="A360" s="150">
        <v>356</v>
      </c>
      <c r="B360" s="16"/>
      <c r="C360" s="16" t="s">
        <v>6</v>
      </c>
      <c r="D360" s="114" t="str" cm="1">
        <f t="array" ref="D360">LOOKUP(1,1/(E360=DSSP!$E$2:$E$623),DSSP!$A$2:$A$623)</f>
        <v>271</v>
      </c>
      <c r="E360" s="115" t="s">
        <v>400</v>
      </c>
      <c r="F360" s="115" t="str">
        <f>IFERROR(VLOOKUP(E360,DSSP!$E$2:$F$761,2,0),"")</f>
        <v>Round Luffa weight</v>
      </c>
      <c r="G360" s="116" t="str">
        <f t="shared" si="34"/>
        <v>weight</v>
      </c>
      <c r="H360" s="117">
        <v>1.2</v>
      </c>
      <c r="I360" s="118" t="str">
        <f t="shared" si="35"/>
        <v/>
      </c>
      <c r="K360" s="85" t="str">
        <f t="shared" si="36"/>
        <v/>
      </c>
      <c r="L360" s="1" t="str">
        <f t="shared" si="37"/>
        <v/>
      </c>
    </row>
    <row r="361" spans="1:12">
      <c r="A361" s="150">
        <v>357</v>
      </c>
      <c r="B361" s="16"/>
      <c r="C361" s="16" t="s">
        <v>6</v>
      </c>
      <c r="D361" s="114" t="str" cm="1">
        <f t="array" ref="D361">LOOKUP(1,1/(E361=DSSP!$E$2:$E$623),DSSP!$A$2:$A$623)</f>
        <v>131</v>
      </c>
      <c r="E361" s="115" t="s">
        <v>107</v>
      </c>
      <c r="F361" s="115" t="str">
        <f>IFERROR(VLOOKUP(E361,DSSP!$E$2:$F$761,2,0),"")</f>
        <v>Culantro 100 gr</v>
      </c>
      <c r="G361" s="116" t="str">
        <f t="shared" si="34"/>
        <v>100 gr</v>
      </c>
      <c r="H361" s="117">
        <v>0.5</v>
      </c>
      <c r="I361" s="118">
        <f t="shared" si="35"/>
        <v>5</v>
      </c>
      <c r="K361" s="85">
        <f t="shared" si="36"/>
        <v>0.5</v>
      </c>
      <c r="L361" s="1">
        <f t="shared" si="37"/>
        <v>5</v>
      </c>
    </row>
    <row r="362" spans="1:12">
      <c r="A362" s="150">
        <v>358</v>
      </c>
      <c r="B362" s="16"/>
      <c r="C362" s="16" t="s">
        <v>6</v>
      </c>
      <c r="D362" s="114" t="str" cm="1">
        <f t="array" ref="D362">LOOKUP(1,1/(E362=DSSP!$E$2:$E$623),DSSP!$A$2:$A$623)</f>
        <v>325</v>
      </c>
      <c r="E362" s="115" t="s">
        <v>509</v>
      </c>
      <c r="F362" s="115" t="str">
        <f>IFERROR(VLOOKUP(E362,DSSP!$E$2:$F$761,2,0),"")</f>
        <v>Lemon Grass 100 gr</v>
      </c>
      <c r="G362" s="116" t="str">
        <f t="shared" si="34"/>
        <v>100 gr</v>
      </c>
      <c r="H362" s="117">
        <v>3</v>
      </c>
      <c r="I362" s="118">
        <f t="shared" si="35"/>
        <v>30</v>
      </c>
      <c r="K362" s="85">
        <f t="shared" si="36"/>
        <v>3</v>
      </c>
      <c r="L362" s="1">
        <f t="shared" si="37"/>
        <v>30</v>
      </c>
    </row>
    <row r="363" spans="1:12">
      <c r="A363" s="150">
        <v>359</v>
      </c>
      <c r="B363" s="16"/>
      <c r="C363" s="16" t="s">
        <v>6</v>
      </c>
      <c r="D363" s="114" t="str" cm="1">
        <f t="array" ref="D363">LOOKUP(1,1/(E363=DSSP!$E$2:$E$623),DSSP!$A$2:$A$623)</f>
        <v>144</v>
      </c>
      <c r="E363" s="115" t="s">
        <v>179</v>
      </c>
      <c r="F363" s="115" t="str">
        <f>IFERROR(VLOOKUP(E363,DSSP!$E$2:$F$761,2,0),"")</f>
        <v>Chinese Kale 250 gr</v>
      </c>
      <c r="G363" s="116" t="str">
        <f t="shared" si="34"/>
        <v>250 gr</v>
      </c>
      <c r="H363" s="117">
        <v>1</v>
      </c>
      <c r="I363" s="118">
        <f t="shared" si="35"/>
        <v>4</v>
      </c>
      <c r="K363" s="85">
        <f t="shared" si="36"/>
        <v>1</v>
      </c>
      <c r="L363" s="1">
        <f t="shared" si="37"/>
        <v>4</v>
      </c>
    </row>
    <row r="364" spans="1:12">
      <c r="A364" s="150">
        <v>360</v>
      </c>
      <c r="B364" s="16"/>
      <c r="C364" s="16" t="s">
        <v>6</v>
      </c>
      <c r="D364" s="114" cm="1">
        <f t="array" ref="D364">LOOKUP(1,1/(E364=DSSP!$E$2:$E$623),DSSP!$A$2:$A$623)</f>
        <v>101</v>
      </c>
      <c r="E364" s="115" t="s">
        <v>37</v>
      </c>
      <c r="F364" s="115" t="str">
        <f>IFERROR(VLOOKUP(E364,DSSP!$E$2:$F$761,2,0),"")</f>
        <v>Green Eggplant 200 gr</v>
      </c>
      <c r="G364" s="116" t="str">
        <f t="shared" si="34"/>
        <v>200 gr</v>
      </c>
      <c r="H364" s="117">
        <v>1</v>
      </c>
      <c r="I364" s="118">
        <f t="shared" si="35"/>
        <v>5</v>
      </c>
      <c r="K364" s="85">
        <f t="shared" si="36"/>
        <v>1</v>
      </c>
      <c r="L364" s="1">
        <f t="shared" si="37"/>
        <v>5</v>
      </c>
    </row>
    <row r="365" spans="1:12">
      <c r="A365" s="150">
        <v>361</v>
      </c>
      <c r="B365" s="16"/>
      <c r="C365" s="16" t="s">
        <v>6</v>
      </c>
      <c r="D365" s="114" t="str" cm="1">
        <f t="array" ref="D365">LOOKUP(1,1/(E365=DSSP!$E$2:$E$623),DSSP!$A$2:$A$623)</f>
        <v>930</v>
      </c>
      <c r="E365" s="115" t="s">
        <v>3345</v>
      </c>
      <c r="F365" s="115" t="str">
        <f>IFERROR(VLOOKUP(E365,DSSP!$E$2:$F$761,2,0),"")</f>
        <v>Siamese Banana weight</v>
      </c>
      <c r="G365" s="116" t="str">
        <f t="shared" si="34"/>
        <v>weight</v>
      </c>
      <c r="H365" s="117">
        <v>2</v>
      </c>
      <c r="I365" s="118" t="str">
        <f t="shared" si="35"/>
        <v/>
      </c>
      <c r="K365" s="85" t="str">
        <f t="shared" si="36"/>
        <v/>
      </c>
      <c r="L365" s="1" t="str">
        <f t="shared" si="37"/>
        <v/>
      </c>
    </row>
    <row r="366" spans="1:12">
      <c r="A366" s="150">
        <v>362</v>
      </c>
      <c r="B366" s="16"/>
      <c r="C366" s="16" t="s">
        <v>6</v>
      </c>
      <c r="D366" s="114" t="str" cm="1">
        <f t="array" ref="D366">LOOKUP(1,1/(E366=DSSP!$E$2:$E$623),DSSP!$A$2:$A$623)</f>
        <v>921</v>
      </c>
      <c r="E366" s="115" t="s">
        <v>3273</v>
      </c>
      <c r="F366" s="115" t="str">
        <f>IFERROR(VLOOKUP(E366,DSSP!$E$2:$F$761,2,0),"")</f>
        <v>Jackfruit (tách hạt)  300 gr</v>
      </c>
      <c r="G366" s="116" t="str">
        <f t="shared" si="34"/>
        <v>300 gr</v>
      </c>
      <c r="H366" s="117">
        <v>1.2</v>
      </c>
      <c r="I366" s="118">
        <f t="shared" si="35"/>
        <v>4</v>
      </c>
      <c r="K366" s="85">
        <f t="shared" si="36"/>
        <v>1.2</v>
      </c>
      <c r="L366" s="1">
        <f t="shared" si="37"/>
        <v>4</v>
      </c>
    </row>
    <row r="367" spans="1:12">
      <c r="A367" s="150">
        <v>363</v>
      </c>
      <c r="B367" s="16"/>
      <c r="C367" s="16" t="s">
        <v>6</v>
      </c>
      <c r="D367" s="114" t="str" cm="1">
        <f t="array" ref="D367">LOOKUP(1,1/(E367=DSSP!$E$2:$E$623),DSSP!$A$2:$A$623)</f>
        <v>728</v>
      </c>
      <c r="E367" s="115" t="s">
        <v>1699</v>
      </c>
      <c r="F367" s="115" t="str">
        <f>IFERROR(VLOOKUP(E367,DSSP!$E$2:$F$761,2,0),"")</f>
        <v>White Ganoderma 125 gr</v>
      </c>
      <c r="G367" s="116" t="str">
        <f t="shared" si="34"/>
        <v>125 gr</v>
      </c>
      <c r="H367" s="117">
        <v>1.25</v>
      </c>
      <c r="I367" s="118">
        <f t="shared" si="35"/>
        <v>10</v>
      </c>
      <c r="K367" s="85">
        <f t="shared" si="36"/>
        <v>1.25</v>
      </c>
      <c r="L367" s="1">
        <f t="shared" si="37"/>
        <v>10</v>
      </c>
    </row>
    <row r="368" spans="1:12">
      <c r="A368" s="150">
        <v>364</v>
      </c>
      <c r="B368" s="16"/>
      <c r="C368" s="16" t="s">
        <v>12</v>
      </c>
      <c r="D368" s="114" t="str" cm="1">
        <f t="array" ref="D368">LOOKUP(1,1/(E368=DSSP!$E$2:$E$623),DSSP!$A$2:$A$623)</f>
        <v>131</v>
      </c>
      <c r="E368" s="115" t="s">
        <v>107</v>
      </c>
      <c r="F368" s="115" t="str">
        <f>IFERROR(VLOOKUP(E368,DSSP!$E$2:$F$761,2,0),"")</f>
        <v>Culantro 100 gr</v>
      </c>
      <c r="G368" s="116" t="str">
        <f t="shared" si="34"/>
        <v>100 gr</v>
      </c>
      <c r="H368" s="117">
        <v>10</v>
      </c>
      <c r="I368" s="118">
        <f t="shared" si="35"/>
        <v>100</v>
      </c>
      <c r="K368" s="85">
        <f t="shared" si="36"/>
        <v>10</v>
      </c>
      <c r="L368" s="1">
        <f t="shared" si="37"/>
        <v>100</v>
      </c>
    </row>
    <row r="369" spans="1:12">
      <c r="A369" s="150">
        <v>365</v>
      </c>
      <c r="B369" s="16"/>
      <c r="C369" s="16" t="s">
        <v>2</v>
      </c>
      <c r="D369" s="114" t="str" cm="1">
        <f t="array" ref="D369">LOOKUP(1,1/(E369=DSSP!$E$2:$E$623),DSSP!$A$2:$A$623)</f>
        <v>7925</v>
      </c>
      <c r="E369" s="115" t="s">
        <v>2307</v>
      </c>
      <c r="F369" s="115" t="str">
        <f>IFERROR(VLOOKUP(E369,DSSP!$E$2:$F$761,2,0),"")</f>
        <v>Dried Mango 500 gr</v>
      </c>
      <c r="G369" s="116" t="str">
        <f t="shared" si="34"/>
        <v>500 gr</v>
      </c>
      <c r="H369" s="117">
        <v>5</v>
      </c>
      <c r="I369" s="118">
        <f t="shared" si="35"/>
        <v>10</v>
      </c>
      <c r="K369" s="85">
        <f t="shared" si="36"/>
        <v>5</v>
      </c>
      <c r="L369" s="1">
        <f t="shared" si="37"/>
        <v>10</v>
      </c>
    </row>
    <row r="370" spans="1:12">
      <c r="A370" s="150">
        <v>366</v>
      </c>
      <c r="B370" s="16"/>
      <c r="C370" s="16" t="s">
        <v>12</v>
      </c>
      <c r="D370" s="114" t="str" cm="1">
        <f t="array" ref="D370">LOOKUP(1,1/(E370=DSSP!$E$2:$E$623),DSSP!$A$2:$A$623)</f>
        <v>324</v>
      </c>
      <c r="E370" s="115" t="s">
        <v>500</v>
      </c>
      <c r="F370" s="115" t="str">
        <f>IFERROR(VLOOKUP(E370,DSSP!$E$2:$F$761,2,0),"")</f>
        <v>Cha Plu Leaves 100 gr</v>
      </c>
      <c r="G370" s="116" t="str">
        <f t="shared" si="34"/>
        <v>100 gr</v>
      </c>
      <c r="H370" s="117">
        <v>2</v>
      </c>
      <c r="I370" s="118">
        <f t="shared" si="35"/>
        <v>20</v>
      </c>
      <c r="K370" s="85">
        <f t="shared" si="36"/>
        <v>2</v>
      </c>
      <c r="L370" s="1">
        <f t="shared" si="37"/>
        <v>20</v>
      </c>
    </row>
    <row r="371" spans="1:12">
      <c r="A371" s="150">
        <v>367</v>
      </c>
      <c r="B371" s="16"/>
      <c r="C371" s="16" t="s">
        <v>3</v>
      </c>
      <c r="D371" s="114" t="str" cm="1">
        <f t="array" ref="D371">LOOKUP(1,1/(E371=DSSP!$E$2:$E$623),DSSP!$A$2:$A$623)</f>
        <v>7942</v>
      </c>
      <c r="E371" s="115" t="s">
        <v>2471</v>
      </c>
      <c r="F371" s="115" t="str">
        <f>IFERROR(VLOOKUP(E371,DSSP!$E$2:$F$761,2,0),"")</f>
        <v>Vegan Fish Strips 100 gr</v>
      </c>
      <c r="G371" s="116" t="str">
        <f t="shared" si="34"/>
        <v>100 gr</v>
      </c>
      <c r="H371" s="117">
        <v>2</v>
      </c>
      <c r="I371" s="118">
        <f t="shared" si="35"/>
        <v>20</v>
      </c>
      <c r="K371" s="85">
        <f t="shared" si="36"/>
        <v>2</v>
      </c>
      <c r="L371" s="1">
        <f t="shared" si="37"/>
        <v>20</v>
      </c>
    </row>
    <row r="372" spans="1:12">
      <c r="A372" s="150">
        <v>368</v>
      </c>
      <c r="B372" s="16"/>
      <c r="C372" s="16" t="s">
        <v>3</v>
      </c>
      <c r="D372" s="114" t="str" cm="1">
        <f t="array" ref="D372">LOOKUP(1,1/(E372=DSSP!$E$2:$E$623),DSSP!$A$2:$A$623)</f>
        <v>7937</v>
      </c>
      <c r="E372" s="115" t="s">
        <v>2409</v>
      </c>
      <c r="F372" s="115" t="str">
        <f>IFERROR(VLOOKUP(E372,DSSP!$E$2:$F$761,2,0),"")</f>
        <v>Vegan Chicken Meat Slice 100 gr</v>
      </c>
      <c r="G372" s="116" t="str">
        <f t="shared" si="34"/>
        <v>100 gr</v>
      </c>
      <c r="H372" s="117">
        <v>2</v>
      </c>
      <c r="I372" s="118">
        <f t="shared" si="35"/>
        <v>20</v>
      </c>
      <c r="K372" s="85">
        <f t="shared" si="36"/>
        <v>2</v>
      </c>
      <c r="L372" s="1">
        <f t="shared" si="37"/>
        <v>20</v>
      </c>
    </row>
    <row r="373" spans="1:12">
      <c r="A373" s="150">
        <v>369</v>
      </c>
      <c r="B373" s="16"/>
      <c r="C373" s="16"/>
      <c r="D373" s="114" t="e" cm="1">
        <f t="array" ref="D373">LOOKUP(1,1/(E373=DSSP!$E$2:$E$623),DSSP!$A$2:$A$623)</f>
        <v>#N/A</v>
      </c>
      <c r="E373" s="115"/>
      <c r="F373" s="115" t="str">
        <f>IFERROR(VLOOKUP(E373,DSSP!$E$2:$F$761,2,0),"")</f>
        <v/>
      </c>
      <c r="G373" s="116" t="str">
        <f t="shared" si="34"/>
        <v/>
      </c>
      <c r="H373" s="117"/>
      <c r="I373" s="118" t="str">
        <f t="shared" si="35"/>
        <v/>
      </c>
      <c r="K373" s="85" t="str">
        <f t="shared" si="36"/>
        <v/>
      </c>
      <c r="L373" s="1" t="str">
        <f t="shared" si="37"/>
        <v/>
      </c>
    </row>
    <row r="374" spans="1:12">
      <c r="A374" s="150">
        <v>370</v>
      </c>
      <c r="B374" s="16"/>
      <c r="C374" s="16"/>
      <c r="D374" s="114" t="e" cm="1">
        <f t="array" ref="D374">LOOKUP(1,1/(E374=DSSP!$E$2:$E$623),DSSP!$A$2:$A$623)</f>
        <v>#N/A</v>
      </c>
      <c r="E374" s="115"/>
      <c r="F374" s="115" t="str">
        <f>IFERROR(VLOOKUP(E374,DSSP!$E$2:$F$761,2,0),"")</f>
        <v/>
      </c>
      <c r="G374" s="116" t="str">
        <f t="shared" si="34"/>
        <v/>
      </c>
      <c r="H374" s="117"/>
      <c r="I374" s="118" t="str">
        <f t="shared" si="35"/>
        <v/>
      </c>
      <c r="K374" s="85" t="str">
        <f t="shared" si="36"/>
        <v/>
      </c>
      <c r="L374" s="1" t="str">
        <f t="shared" si="37"/>
        <v/>
      </c>
    </row>
    <row r="375" spans="1:12">
      <c r="A375" s="150">
        <v>371</v>
      </c>
      <c r="B375" s="16"/>
      <c r="C375" s="16"/>
      <c r="D375" s="114" t="e" cm="1">
        <f t="array" ref="D375">LOOKUP(1,1/(E375=DSSP!$E$2:$E$623),DSSP!$A$2:$A$623)</f>
        <v>#N/A</v>
      </c>
      <c r="E375" s="115"/>
      <c r="F375" s="115" t="str">
        <f>IFERROR(VLOOKUP(E375,DSSP!$E$2:$F$761,2,0),"")</f>
        <v/>
      </c>
      <c r="G375" s="116" t="str">
        <f t="shared" si="34"/>
        <v/>
      </c>
      <c r="H375" s="117"/>
      <c r="I375" s="118" t="str">
        <f t="shared" si="35"/>
        <v/>
      </c>
      <c r="K375" s="85" t="str">
        <f t="shared" si="36"/>
        <v/>
      </c>
      <c r="L375" s="1" t="str">
        <f t="shared" si="37"/>
        <v/>
      </c>
    </row>
    <row r="376" spans="1:12">
      <c r="A376" s="150">
        <v>372</v>
      </c>
      <c r="B376" s="16"/>
      <c r="C376" s="16"/>
      <c r="D376" s="114" t="e" cm="1">
        <f t="array" ref="D376">LOOKUP(1,1/(E376=DSSP!$E$2:$E$623),DSSP!$A$2:$A$623)</f>
        <v>#N/A</v>
      </c>
      <c r="E376" s="115"/>
      <c r="F376" s="115" t="str">
        <f>IFERROR(VLOOKUP(E376,DSSP!$E$2:$F$761,2,0),"")</f>
        <v/>
      </c>
      <c r="G376" s="116" t="str">
        <f t="shared" si="34"/>
        <v/>
      </c>
      <c r="H376" s="117"/>
      <c r="I376" s="118" t="str">
        <f t="shared" si="35"/>
        <v/>
      </c>
      <c r="K376" s="85" t="str">
        <f t="shared" si="36"/>
        <v/>
      </c>
      <c r="L376" s="1" t="str">
        <f t="shared" si="37"/>
        <v/>
      </c>
    </row>
    <row r="377" spans="1:12">
      <c r="A377" s="150">
        <v>373</v>
      </c>
      <c r="B377" s="16"/>
      <c r="C377" s="16"/>
      <c r="D377" s="114" t="e" cm="1">
        <f t="array" ref="D377">LOOKUP(1,1/(E377=DSSP!$E$2:$E$623),DSSP!$A$2:$A$623)</f>
        <v>#N/A</v>
      </c>
      <c r="E377" s="115"/>
      <c r="F377" s="115" t="str">
        <f>IFERROR(VLOOKUP(E377,DSSP!$E$2:$F$761,2,0),"")</f>
        <v/>
      </c>
      <c r="G377" s="116" t="str">
        <f t="shared" si="34"/>
        <v/>
      </c>
      <c r="H377" s="117"/>
      <c r="I377" s="118" t="str">
        <f t="shared" si="35"/>
        <v/>
      </c>
      <c r="K377" s="85" t="str">
        <f t="shared" si="36"/>
        <v/>
      </c>
      <c r="L377" s="1" t="str">
        <f t="shared" si="37"/>
        <v/>
      </c>
    </row>
    <row r="378" spans="1:12">
      <c r="A378" s="150">
        <v>374</v>
      </c>
      <c r="B378" s="16"/>
      <c r="C378" s="16"/>
      <c r="D378" s="114" t="e" cm="1">
        <f t="array" ref="D378">LOOKUP(1,1/(E378=DSSP!$E$2:$E$623),DSSP!$A$2:$A$623)</f>
        <v>#N/A</v>
      </c>
      <c r="E378" s="115"/>
      <c r="F378" s="115" t="str">
        <f>IFERROR(VLOOKUP(E378,DSSP!$E$2:$F$761,2,0),"")</f>
        <v/>
      </c>
      <c r="G378" s="116" t="str">
        <f t="shared" si="34"/>
        <v/>
      </c>
      <c r="H378" s="117"/>
      <c r="I378" s="118" t="str">
        <f t="shared" si="35"/>
        <v/>
      </c>
      <c r="K378" s="85" t="str">
        <f t="shared" si="36"/>
        <v/>
      </c>
      <c r="L378" s="1" t="str">
        <f t="shared" si="37"/>
        <v/>
      </c>
    </row>
    <row r="379" spans="1:12">
      <c r="A379" s="150">
        <v>375</v>
      </c>
      <c r="B379" s="102"/>
      <c r="C379" s="16"/>
      <c r="D379" s="114" t="e" cm="1">
        <f t="array" ref="D379">LOOKUP(1,1/(E379=DSSP!$E$2:$E$623),DSSP!$A$2:$A$623)</f>
        <v>#N/A</v>
      </c>
      <c r="E379" s="115"/>
      <c r="F379" s="115" t="str">
        <f>IFERROR(VLOOKUP(E379,DSSP!$E$2:$F$761,2,0),"")</f>
        <v/>
      </c>
      <c r="G379" s="116" t="str">
        <f t="shared" si="34"/>
        <v/>
      </c>
      <c r="H379" s="117"/>
      <c r="I379" s="118" t="str">
        <f t="shared" si="35"/>
        <v/>
      </c>
      <c r="K379" s="85" t="str">
        <f t="shared" si="36"/>
        <v/>
      </c>
      <c r="L379" s="1" t="str">
        <f t="shared" si="37"/>
        <v/>
      </c>
    </row>
    <row r="380" spans="1:12">
      <c r="A380" s="150">
        <v>376</v>
      </c>
      <c r="B380" s="16"/>
      <c r="C380" s="16"/>
      <c r="D380" s="114" t="e" cm="1">
        <f t="array" ref="D380">LOOKUP(1,1/(E380=DSSP!$E$2:$E$623),DSSP!$A$2:$A$623)</f>
        <v>#N/A</v>
      </c>
      <c r="E380" s="115"/>
      <c r="F380" s="115" t="str">
        <f>IFERROR(VLOOKUP(E380,DSSP!$E$2:$F$761,2,0),"")</f>
        <v/>
      </c>
      <c r="G380" s="116" t="str">
        <f t="shared" si="34"/>
        <v/>
      </c>
      <c r="H380" s="117"/>
      <c r="I380" s="118" t="str">
        <f t="shared" si="35"/>
        <v/>
      </c>
      <c r="K380" s="85" t="str">
        <f t="shared" si="36"/>
        <v/>
      </c>
      <c r="L380" s="1" t="str">
        <f t="shared" si="37"/>
        <v/>
      </c>
    </row>
    <row r="381" spans="1:12">
      <c r="A381" s="150">
        <v>377</v>
      </c>
      <c r="B381" s="16"/>
      <c r="C381" s="16"/>
      <c r="D381" s="114" t="e" cm="1">
        <f t="array" ref="D381">LOOKUP(1,1/(E381=DSSP!$E$2:$E$623),DSSP!$A$2:$A$623)</f>
        <v>#N/A</v>
      </c>
      <c r="E381" s="115"/>
      <c r="F381" s="115" t="str">
        <f>IFERROR(VLOOKUP(E381,DSSP!$E$2:$F$761,2,0),"")</f>
        <v/>
      </c>
      <c r="G381" s="116" t="str">
        <f t="shared" si="34"/>
        <v/>
      </c>
      <c r="H381" s="117"/>
      <c r="I381" s="118" t="str">
        <f t="shared" si="35"/>
        <v/>
      </c>
      <c r="K381" s="85" t="str">
        <f t="shared" si="36"/>
        <v/>
      </c>
      <c r="L381" s="1" t="str">
        <f t="shared" si="37"/>
        <v/>
      </c>
    </row>
    <row r="382" spans="1:12">
      <c r="A382" s="150">
        <v>378</v>
      </c>
      <c r="B382" s="16"/>
      <c r="C382" s="16"/>
      <c r="D382" s="114" t="e" cm="1">
        <f t="array" ref="D382">LOOKUP(1,1/(E382=DSSP!$E$2:$E$623),DSSP!$A$2:$A$623)</f>
        <v>#N/A</v>
      </c>
      <c r="E382" s="115"/>
      <c r="F382" s="115" t="str">
        <f>IFERROR(VLOOKUP(E382,DSSP!$E$2:$F$761,2,0),"")</f>
        <v/>
      </c>
      <c r="G382" s="116" t="str">
        <f t="shared" si="34"/>
        <v/>
      </c>
      <c r="H382" s="117"/>
      <c r="I382" s="118" t="str">
        <f t="shared" si="35"/>
        <v/>
      </c>
      <c r="K382" s="85" t="str">
        <f t="shared" si="36"/>
        <v/>
      </c>
      <c r="L382" s="1" t="str">
        <f t="shared" si="37"/>
        <v/>
      </c>
    </row>
    <row r="383" spans="1:12">
      <c r="A383" s="150">
        <v>379</v>
      </c>
      <c r="B383" s="16"/>
      <c r="C383" s="16"/>
      <c r="D383" s="114" t="e" cm="1">
        <f t="array" ref="D383">LOOKUP(1,1/(E383=DSSP!$E$2:$E$623),DSSP!$A$2:$A$623)</f>
        <v>#N/A</v>
      </c>
      <c r="E383" s="115"/>
      <c r="F383" s="115" t="str">
        <f>IFERROR(VLOOKUP(E383,DSSP!$E$2:$F$761,2,0),"")</f>
        <v/>
      </c>
      <c r="G383" s="116" t="str">
        <f t="shared" si="34"/>
        <v/>
      </c>
      <c r="H383" s="117"/>
      <c r="I383" s="118" t="str">
        <f t="shared" si="35"/>
        <v/>
      </c>
      <c r="K383" s="85" t="str">
        <f t="shared" si="36"/>
        <v/>
      </c>
      <c r="L383" s="1" t="str">
        <f t="shared" si="37"/>
        <v/>
      </c>
    </row>
    <row r="384" spans="1:12">
      <c r="A384" s="150">
        <v>380</v>
      </c>
      <c r="B384" s="16"/>
      <c r="C384" s="16"/>
      <c r="D384" s="114" t="e" cm="1">
        <f t="array" ref="D384">LOOKUP(1,1/(E384=DSSP!$E$2:$E$623),DSSP!$A$2:$A$623)</f>
        <v>#N/A</v>
      </c>
      <c r="E384" s="115"/>
      <c r="F384" s="115" t="str">
        <f>IFERROR(VLOOKUP(E384,DSSP!$E$2:$F$761,2,0),"")</f>
        <v/>
      </c>
      <c r="G384" s="116" t="str">
        <f t="shared" si="34"/>
        <v/>
      </c>
      <c r="H384" s="117"/>
      <c r="I384" s="118" t="str">
        <f t="shared" si="35"/>
        <v/>
      </c>
      <c r="K384" s="85" t="str">
        <f t="shared" si="36"/>
        <v/>
      </c>
      <c r="L384" s="1" t="str">
        <f t="shared" si="37"/>
        <v/>
      </c>
    </row>
    <row r="385" spans="1:12">
      <c r="A385" s="150">
        <v>381</v>
      </c>
      <c r="B385" s="16"/>
      <c r="C385" s="16"/>
      <c r="D385" s="114" t="e" cm="1">
        <f t="array" ref="D385">LOOKUP(1,1/(E385=DSSP!$E$2:$E$623),DSSP!$A$2:$A$623)</f>
        <v>#N/A</v>
      </c>
      <c r="E385" s="115"/>
      <c r="F385" s="115" t="str">
        <f>IFERROR(VLOOKUP(E385,DSSP!$E$2:$F$761,2,0),"")</f>
        <v/>
      </c>
      <c r="G385" s="116" t="str">
        <f t="shared" si="34"/>
        <v/>
      </c>
      <c r="H385" s="117"/>
      <c r="I385" s="118" t="str">
        <f t="shared" si="35"/>
        <v/>
      </c>
      <c r="K385" s="85" t="str">
        <f t="shared" si="36"/>
        <v/>
      </c>
      <c r="L385" s="1" t="str">
        <f t="shared" si="37"/>
        <v/>
      </c>
    </row>
    <row r="386" spans="1:12">
      <c r="A386" s="150">
        <v>382</v>
      </c>
      <c r="B386" s="16"/>
      <c r="C386" s="16"/>
      <c r="D386" s="114" t="e" cm="1">
        <f t="array" ref="D386">LOOKUP(1,1/(E386=DSSP!$E$2:$E$623),DSSP!$A$2:$A$623)</f>
        <v>#N/A</v>
      </c>
      <c r="E386" s="115"/>
      <c r="F386" s="115" t="str">
        <f>IFERROR(VLOOKUP(E386,DSSP!$E$2:$F$761,2,0),"")</f>
        <v/>
      </c>
      <c r="G386" s="116" t="str">
        <f t="shared" si="34"/>
        <v/>
      </c>
      <c r="H386" s="117"/>
      <c r="I386" s="118" t="str">
        <f t="shared" si="35"/>
        <v/>
      </c>
      <c r="K386" s="85" t="str">
        <f t="shared" si="36"/>
        <v/>
      </c>
      <c r="L386" s="1" t="str">
        <f t="shared" si="37"/>
        <v/>
      </c>
    </row>
    <row r="387" spans="1:12">
      <c r="A387" s="150">
        <v>383</v>
      </c>
      <c r="B387" s="16"/>
      <c r="C387" s="16"/>
      <c r="D387" s="114" t="e" cm="1">
        <f t="array" ref="D387">LOOKUP(1,1/(E387=DSSP!$E$2:$E$623),DSSP!$A$2:$A$623)</f>
        <v>#N/A</v>
      </c>
      <c r="E387" s="115"/>
      <c r="F387" s="115" t="str">
        <f>IFERROR(VLOOKUP(E387,DSSP!$E$2:$F$761,2,0),"")</f>
        <v/>
      </c>
      <c r="G387" s="116" t="str">
        <f t="shared" si="34"/>
        <v/>
      </c>
      <c r="H387" s="117"/>
      <c r="I387" s="118" t="str">
        <f t="shared" si="35"/>
        <v/>
      </c>
      <c r="K387" s="85" t="str">
        <f t="shared" si="36"/>
        <v/>
      </c>
      <c r="L387" s="1" t="str">
        <f t="shared" si="37"/>
        <v/>
      </c>
    </row>
    <row r="388" spans="1:12">
      <c r="A388" s="150">
        <v>384</v>
      </c>
      <c r="B388" s="16"/>
      <c r="C388" s="16"/>
      <c r="D388" s="114" t="e" cm="1">
        <f t="array" ref="D388">LOOKUP(1,1/(E388=DSSP!$E$2:$E$623),DSSP!$A$2:$A$623)</f>
        <v>#N/A</v>
      </c>
      <c r="E388" s="115"/>
      <c r="F388" s="115" t="str">
        <f>IFERROR(VLOOKUP(E388,DSSP!$E$2:$F$761,2,0),"")</f>
        <v/>
      </c>
      <c r="G388" s="116" t="str">
        <f t="shared" si="34"/>
        <v/>
      </c>
      <c r="H388" s="117"/>
      <c r="I388" s="118" t="str">
        <f t="shared" si="35"/>
        <v/>
      </c>
      <c r="K388" s="85" t="str">
        <f t="shared" si="36"/>
        <v/>
      </c>
      <c r="L388" s="1" t="str">
        <f t="shared" si="37"/>
        <v/>
      </c>
    </row>
    <row r="389" spans="1:12">
      <c r="A389" s="150">
        <v>385</v>
      </c>
      <c r="B389" s="16"/>
      <c r="C389" s="16"/>
      <c r="D389" s="114" t="e" cm="1">
        <f t="array" ref="D389">LOOKUP(1,1/(E389=DSSP!$E$2:$E$623),DSSP!$A$2:$A$623)</f>
        <v>#N/A</v>
      </c>
      <c r="E389" s="115"/>
      <c r="F389" s="115" t="str">
        <f>IFERROR(VLOOKUP(E389,DSSP!$E$2:$F$761,2,0),"")</f>
        <v/>
      </c>
      <c r="G389" s="116" t="str">
        <f t="shared" si="34"/>
        <v/>
      </c>
      <c r="H389" s="117"/>
      <c r="I389" s="118" t="str">
        <f t="shared" si="35"/>
        <v/>
      </c>
      <c r="K389" s="85" t="str">
        <f t="shared" si="36"/>
        <v/>
      </c>
      <c r="L389" s="1" t="str">
        <f t="shared" si="37"/>
        <v/>
      </c>
    </row>
    <row r="390" spans="1:12">
      <c r="A390" s="150">
        <v>386</v>
      </c>
      <c r="B390" s="16"/>
      <c r="C390" s="16"/>
      <c r="D390" s="114" t="e" cm="1">
        <f t="array" ref="D390">LOOKUP(1,1/(E390=DSSP!$E$2:$E$623),DSSP!$A$2:$A$623)</f>
        <v>#N/A</v>
      </c>
      <c r="E390" s="115"/>
      <c r="F390" s="115" t="str">
        <f>IFERROR(VLOOKUP(E390,DSSP!$E$2:$F$761,2,0),"")</f>
        <v/>
      </c>
      <c r="G390" s="116" t="str">
        <f t="shared" si="34"/>
        <v/>
      </c>
      <c r="H390" s="117"/>
      <c r="I390" s="118" t="str">
        <f t="shared" si="35"/>
        <v/>
      </c>
      <c r="K390" s="85" t="str">
        <f t="shared" si="36"/>
        <v/>
      </c>
      <c r="L390" s="1" t="str">
        <f t="shared" si="37"/>
        <v/>
      </c>
    </row>
    <row r="391" spans="1:12">
      <c r="A391" s="150">
        <v>387</v>
      </c>
      <c r="B391" s="16"/>
      <c r="C391" s="16"/>
      <c r="D391" s="114" t="e" cm="1">
        <f t="array" ref="D391">LOOKUP(1,1/(E391=DSSP!$E$2:$E$623),DSSP!$A$2:$A$623)</f>
        <v>#N/A</v>
      </c>
      <c r="E391" s="115"/>
      <c r="F391" s="115" t="str">
        <f>IFERROR(VLOOKUP(E391,DSSP!$E$2:$F$761,2,0),"")</f>
        <v/>
      </c>
      <c r="G391" s="116" t="str">
        <f t="shared" si="34"/>
        <v/>
      </c>
      <c r="H391" s="117"/>
      <c r="I391" s="118" t="str">
        <f t="shared" si="35"/>
        <v/>
      </c>
      <c r="K391" s="85" t="str">
        <f t="shared" si="36"/>
        <v/>
      </c>
      <c r="L391" s="1" t="str">
        <f t="shared" si="37"/>
        <v/>
      </c>
    </row>
    <row r="392" spans="1:12">
      <c r="A392" s="150">
        <v>388</v>
      </c>
      <c r="B392" s="16"/>
      <c r="C392" s="16"/>
      <c r="D392" s="114" t="e" cm="1">
        <f t="array" ref="D392">LOOKUP(1,1/(E392=DSSP!$E$2:$E$623),DSSP!$A$2:$A$623)</f>
        <v>#N/A</v>
      </c>
      <c r="E392" s="115"/>
      <c r="F392" s="115" t="str">
        <f>IFERROR(VLOOKUP(E392,DSSP!$E$2:$F$761,2,0),"")</f>
        <v/>
      </c>
      <c r="G392" s="116" t="str">
        <f t="shared" si="34"/>
        <v/>
      </c>
      <c r="H392" s="117"/>
      <c r="I392" s="118" t="str">
        <f t="shared" si="35"/>
        <v/>
      </c>
      <c r="K392" s="85" t="str">
        <f t="shared" si="36"/>
        <v/>
      </c>
      <c r="L392" s="1" t="str">
        <f t="shared" si="37"/>
        <v/>
      </c>
    </row>
    <row r="393" spans="1:12">
      <c r="A393" s="150">
        <v>389</v>
      </c>
      <c r="B393" s="16"/>
      <c r="C393" s="16"/>
      <c r="D393" s="114" t="e" cm="1">
        <f t="array" ref="D393">LOOKUP(1,1/(E393=DSSP!$E$2:$E$623),DSSP!$A$2:$A$623)</f>
        <v>#N/A</v>
      </c>
      <c r="E393" s="115"/>
      <c r="F393" s="115" t="str">
        <f>IFERROR(VLOOKUP(E393,DSSP!$E$2:$F$761,2,0),"")</f>
        <v/>
      </c>
      <c r="G393" s="116" t="str">
        <f t="shared" si="34"/>
        <v/>
      </c>
      <c r="H393" s="117"/>
      <c r="I393" s="118" t="str">
        <f t="shared" si="35"/>
        <v/>
      </c>
      <c r="K393" s="85" t="str">
        <f t="shared" si="36"/>
        <v/>
      </c>
      <c r="L393" s="1" t="str">
        <f t="shared" si="37"/>
        <v/>
      </c>
    </row>
    <row r="394" spans="1:12">
      <c r="A394" s="150">
        <v>390</v>
      </c>
      <c r="B394" s="16"/>
      <c r="C394" s="16"/>
      <c r="D394" s="114" t="e" cm="1">
        <f t="array" ref="D394">LOOKUP(1,1/(E394=DSSP!$E$2:$E$623),DSSP!$A$2:$A$623)</f>
        <v>#N/A</v>
      </c>
      <c r="E394" s="115"/>
      <c r="F394" s="115" t="str">
        <f>IFERROR(VLOOKUP(E394,DSSP!$E$2:$F$761,2,0),"")</f>
        <v/>
      </c>
      <c r="G394" s="116" t="str">
        <f t="shared" si="34"/>
        <v/>
      </c>
      <c r="H394" s="117"/>
      <c r="I394" s="118" t="str">
        <f t="shared" si="35"/>
        <v/>
      </c>
      <c r="K394" s="85" t="str">
        <f t="shared" si="36"/>
        <v/>
      </c>
      <c r="L394" s="1" t="str">
        <f t="shared" si="37"/>
        <v/>
      </c>
    </row>
    <row r="395" spans="1:12">
      <c r="A395" s="150">
        <v>391</v>
      </c>
      <c r="B395" s="16"/>
      <c r="C395" s="16"/>
      <c r="D395" s="114" t="e" cm="1">
        <f t="array" ref="D395">LOOKUP(1,1/(E395=DSSP!$E$2:$E$623),DSSP!$A$2:$A$623)</f>
        <v>#N/A</v>
      </c>
      <c r="E395" s="115"/>
      <c r="F395" s="115" t="str">
        <f>IFERROR(VLOOKUP(E395,DSSP!$E$2:$F$761,2,0),"")</f>
        <v/>
      </c>
      <c r="G395" s="116" t="str">
        <f t="shared" si="34"/>
        <v/>
      </c>
      <c r="H395" s="117"/>
      <c r="I395" s="118" t="str">
        <f t="shared" si="35"/>
        <v/>
      </c>
      <c r="K395" s="85" t="str">
        <f t="shared" si="36"/>
        <v/>
      </c>
      <c r="L395" s="1" t="str">
        <f t="shared" si="37"/>
        <v/>
      </c>
    </row>
    <row r="396" spans="1:12">
      <c r="A396" s="150">
        <v>392</v>
      </c>
      <c r="B396" s="16"/>
      <c r="C396" s="16"/>
      <c r="D396" s="114" t="e" cm="1">
        <f t="array" ref="D396">LOOKUP(1,1/(E396=DSSP!$E$2:$E$623),DSSP!$A$2:$A$623)</f>
        <v>#N/A</v>
      </c>
      <c r="E396" s="115"/>
      <c r="F396" s="115" t="str">
        <f>IFERROR(VLOOKUP(E396,DSSP!$E$2:$F$761,2,0),"")</f>
        <v/>
      </c>
      <c r="G396" s="116" t="str">
        <f t="shared" si="34"/>
        <v/>
      </c>
      <c r="H396" s="117"/>
      <c r="I396" s="118" t="str">
        <f t="shared" si="35"/>
        <v/>
      </c>
      <c r="K396" s="85" t="str">
        <f t="shared" si="36"/>
        <v/>
      </c>
      <c r="L396" s="1" t="str">
        <f t="shared" si="37"/>
        <v/>
      </c>
    </row>
    <row r="397" spans="1:12">
      <c r="A397" s="150">
        <v>393</v>
      </c>
      <c r="B397" s="16"/>
      <c r="C397" s="16"/>
      <c r="D397" s="114" t="e" cm="1">
        <f t="array" ref="D397">LOOKUP(1,1/(E397=DSSP!$E$2:$E$623),DSSP!$A$2:$A$623)</f>
        <v>#N/A</v>
      </c>
      <c r="E397" s="115"/>
      <c r="F397" s="115" t="str">
        <f>IFERROR(VLOOKUP(E397,DSSP!$E$2:$F$761,2,0),"")</f>
        <v/>
      </c>
      <c r="G397" s="116" t="str">
        <f t="shared" si="34"/>
        <v/>
      </c>
      <c r="H397" s="117"/>
      <c r="I397" s="118" t="str">
        <f t="shared" si="35"/>
        <v/>
      </c>
      <c r="K397" s="85" t="str">
        <f t="shared" si="36"/>
        <v/>
      </c>
      <c r="L397" s="1" t="str">
        <f t="shared" si="37"/>
        <v/>
      </c>
    </row>
    <row r="398" spans="1:12">
      <c r="A398" s="150">
        <v>394</v>
      </c>
      <c r="B398" s="16"/>
      <c r="C398" s="16"/>
      <c r="D398" s="114" t="e" cm="1">
        <f t="array" ref="D398">LOOKUP(1,1/(E398=DSSP!$E$2:$E$623),DSSP!$A$2:$A$623)</f>
        <v>#N/A</v>
      </c>
      <c r="E398" s="115"/>
      <c r="F398" s="115" t="str">
        <f>IFERROR(VLOOKUP(E398,DSSP!$E$2:$F$761,2,0),"")</f>
        <v/>
      </c>
      <c r="G398" s="116" t="str">
        <f t="shared" si="34"/>
        <v/>
      </c>
      <c r="H398" s="117"/>
      <c r="I398" s="118" t="str">
        <f t="shared" si="35"/>
        <v/>
      </c>
      <c r="K398" s="85" t="str">
        <f t="shared" si="36"/>
        <v/>
      </c>
      <c r="L398" s="1" t="str">
        <f t="shared" si="37"/>
        <v/>
      </c>
    </row>
    <row r="399" spans="1:12">
      <c r="A399" s="150">
        <v>395</v>
      </c>
      <c r="B399" s="16"/>
      <c r="C399" s="16"/>
      <c r="D399" s="114" t="e" cm="1">
        <f t="array" ref="D399">LOOKUP(1,1/(E399=DSSP!$E$2:$E$623),DSSP!$A$2:$A$623)</f>
        <v>#N/A</v>
      </c>
      <c r="E399" s="115"/>
      <c r="F399" s="115" t="str">
        <f>IFERROR(VLOOKUP(E399,DSSP!$E$2:$F$761,2,0),"")</f>
        <v/>
      </c>
      <c r="G399" s="116" t="str">
        <f t="shared" si="34"/>
        <v/>
      </c>
      <c r="H399" s="117"/>
      <c r="I399" s="118" t="str">
        <f t="shared" si="35"/>
        <v/>
      </c>
      <c r="K399" s="85" t="str">
        <f t="shared" si="36"/>
        <v/>
      </c>
      <c r="L399" s="1" t="str">
        <f t="shared" si="37"/>
        <v/>
      </c>
    </row>
    <row r="400" spans="1:12">
      <c r="A400" s="150">
        <v>396</v>
      </c>
      <c r="B400" s="16"/>
      <c r="C400" s="16"/>
      <c r="D400" s="114" t="e" cm="1">
        <f t="array" ref="D400">LOOKUP(1,1/(E400=DSSP!$E$2:$E$623),DSSP!$A$2:$A$623)</f>
        <v>#N/A</v>
      </c>
      <c r="E400" s="115"/>
      <c r="F400" s="115" t="str">
        <f>IFERROR(VLOOKUP(E400,DSSP!$E$2:$F$761,2,0),"")</f>
        <v/>
      </c>
      <c r="G400" s="116" t="str">
        <f t="shared" si="34"/>
        <v/>
      </c>
      <c r="H400" s="117"/>
      <c r="I400" s="118" t="str">
        <f t="shared" si="35"/>
        <v/>
      </c>
      <c r="K400" s="85" t="str">
        <f t="shared" si="36"/>
        <v/>
      </c>
      <c r="L400" s="1" t="str">
        <f t="shared" si="37"/>
        <v/>
      </c>
    </row>
    <row r="401" spans="1:12">
      <c r="A401" s="150">
        <v>397</v>
      </c>
      <c r="B401" s="16"/>
      <c r="C401" s="16"/>
      <c r="D401" s="114" t="e" cm="1">
        <f t="array" ref="D401">LOOKUP(1,1/(E401=DSSP!$E$2:$E$623),DSSP!$A$2:$A$623)</f>
        <v>#N/A</v>
      </c>
      <c r="E401" s="115"/>
      <c r="F401" s="115" t="str">
        <f>IFERROR(VLOOKUP(E401,DSSP!$E$2:$F$761,2,0),"")</f>
        <v/>
      </c>
      <c r="G401" s="116" t="str">
        <f t="shared" si="34"/>
        <v/>
      </c>
      <c r="H401" s="117"/>
      <c r="I401" s="118" t="str">
        <f t="shared" si="35"/>
        <v/>
      </c>
      <c r="K401" s="85" t="str">
        <f t="shared" si="36"/>
        <v/>
      </c>
      <c r="L401" s="1" t="str">
        <f t="shared" si="37"/>
        <v/>
      </c>
    </row>
    <row r="402" spans="1:12">
      <c r="A402" s="150">
        <v>398</v>
      </c>
      <c r="B402" s="16"/>
      <c r="C402" s="16"/>
      <c r="D402" s="114" t="e" cm="1">
        <f t="array" ref="D402">LOOKUP(1,1/(E402=DSSP!$E$2:$E$623),DSSP!$A$2:$A$623)</f>
        <v>#N/A</v>
      </c>
      <c r="E402" s="115"/>
      <c r="F402" s="115" t="str">
        <f>IFERROR(VLOOKUP(E402,DSSP!$E$2:$F$761,2,0),"")</f>
        <v/>
      </c>
      <c r="G402" s="116" t="str">
        <f t="shared" si="34"/>
        <v/>
      </c>
      <c r="H402" s="117"/>
      <c r="I402" s="118" t="str">
        <f t="shared" si="35"/>
        <v/>
      </c>
      <c r="K402" s="85" t="str">
        <f t="shared" si="36"/>
        <v/>
      </c>
      <c r="L402" s="1" t="str">
        <f t="shared" si="37"/>
        <v/>
      </c>
    </row>
    <row r="403" spans="1:12">
      <c r="A403" s="150">
        <v>399</v>
      </c>
      <c r="B403" s="16"/>
      <c r="C403" s="16"/>
      <c r="D403" s="114" t="e" cm="1">
        <f t="array" ref="D403">LOOKUP(1,1/(E403=DSSP!$E$2:$E$623),DSSP!$A$2:$A$623)</f>
        <v>#N/A</v>
      </c>
      <c r="E403" s="115"/>
      <c r="F403" s="115" t="str">
        <f>IFERROR(VLOOKUP(E403,DSSP!$E$2:$F$761,2,0),"")</f>
        <v/>
      </c>
      <c r="G403" s="116" t="str">
        <f t="shared" si="34"/>
        <v/>
      </c>
      <c r="H403" s="117"/>
      <c r="I403" s="118" t="str">
        <f t="shared" si="35"/>
        <v/>
      </c>
      <c r="K403" s="85" t="str">
        <f t="shared" si="36"/>
        <v/>
      </c>
      <c r="L403" s="1" t="str">
        <f t="shared" si="37"/>
        <v/>
      </c>
    </row>
    <row r="404" spans="1:12">
      <c r="A404" s="150">
        <v>400</v>
      </c>
      <c r="B404" s="16"/>
      <c r="C404" s="16"/>
      <c r="D404" s="114" t="e" cm="1">
        <f t="array" ref="D404">LOOKUP(1,1/(E404=DSSP!$E$2:$E$623),DSSP!$A$2:$A$623)</f>
        <v>#N/A</v>
      </c>
      <c r="E404" s="115"/>
      <c r="F404" s="115" t="str">
        <f>IFERROR(VLOOKUP(E404,DSSP!$E$2:$F$761,2,0),"")</f>
        <v/>
      </c>
      <c r="G404" s="116" t="str">
        <f t="shared" si="34"/>
        <v/>
      </c>
      <c r="H404" s="117"/>
      <c r="I404" s="118" t="str">
        <f t="shared" si="35"/>
        <v/>
      </c>
      <c r="K404" s="85" t="str">
        <f t="shared" si="36"/>
        <v/>
      </c>
      <c r="L404" s="1" t="str">
        <f t="shared" si="37"/>
        <v/>
      </c>
    </row>
    <row r="405" spans="1:12">
      <c r="A405" s="150">
        <v>401</v>
      </c>
      <c r="B405" s="16"/>
      <c r="C405" s="16"/>
      <c r="D405" s="114" t="e" cm="1">
        <f t="array" ref="D405">LOOKUP(1,1/(E405=DSSP!$E$2:$E$623),DSSP!$A$2:$A$623)</f>
        <v>#N/A</v>
      </c>
      <c r="E405" s="115"/>
      <c r="F405" s="115" t="str">
        <f>IFERROR(VLOOKUP(E405,DSSP!$E$2:$F$761,2,0),"")</f>
        <v/>
      </c>
      <c r="G405" s="116" t="str">
        <f t="shared" si="34"/>
        <v/>
      </c>
      <c r="H405" s="117"/>
      <c r="I405" s="118" t="str">
        <f t="shared" si="35"/>
        <v/>
      </c>
      <c r="K405" s="85" t="str">
        <f t="shared" si="36"/>
        <v/>
      </c>
      <c r="L405" s="1" t="str">
        <f t="shared" si="37"/>
        <v/>
      </c>
    </row>
    <row r="406" spans="1:12">
      <c r="A406" s="150">
        <v>402</v>
      </c>
      <c r="B406" s="16"/>
      <c r="C406" s="16"/>
      <c r="D406" s="114" t="e" cm="1">
        <f t="array" ref="D406">LOOKUP(1,1/(E406=DSSP!$E$2:$E$623),DSSP!$A$2:$A$623)</f>
        <v>#N/A</v>
      </c>
      <c r="E406" s="115"/>
      <c r="F406" s="115" t="str">
        <f>IFERROR(VLOOKUP(E406,DSSP!$E$2:$F$761,2,0),"")</f>
        <v/>
      </c>
      <c r="G406" s="116" t="str">
        <f t="shared" si="34"/>
        <v/>
      </c>
      <c r="H406" s="117"/>
      <c r="I406" s="118" t="str">
        <f t="shared" si="35"/>
        <v/>
      </c>
      <c r="K406" s="85" t="str">
        <f t="shared" si="36"/>
        <v/>
      </c>
      <c r="L406" s="1" t="str">
        <f t="shared" si="37"/>
        <v/>
      </c>
    </row>
    <row r="407" spans="1:12">
      <c r="A407" s="150">
        <v>403</v>
      </c>
      <c r="B407" s="16"/>
      <c r="C407" s="16"/>
      <c r="D407" s="114" t="e" cm="1">
        <f t="array" ref="D407">LOOKUP(1,1/(E407=DSSP!$E$2:$E$623),DSSP!$A$2:$A$623)</f>
        <v>#N/A</v>
      </c>
      <c r="E407" s="115"/>
      <c r="F407" s="115" t="str">
        <f>IFERROR(VLOOKUP(E407,DSSP!$E$2:$F$761,2,0),"")</f>
        <v/>
      </c>
      <c r="G407" s="116" t="str">
        <f t="shared" si="34"/>
        <v/>
      </c>
      <c r="H407" s="117"/>
      <c r="I407" s="118" t="str">
        <f t="shared" si="35"/>
        <v/>
      </c>
      <c r="K407" s="85" t="str">
        <f t="shared" si="36"/>
        <v/>
      </c>
      <c r="L407" s="1" t="str">
        <f t="shared" si="37"/>
        <v/>
      </c>
    </row>
    <row r="408" spans="1:12">
      <c r="A408" s="150">
        <v>404</v>
      </c>
      <c r="B408" s="16"/>
      <c r="C408" s="16"/>
      <c r="D408" s="114" t="e" cm="1">
        <f t="array" ref="D408">LOOKUP(1,1/(E408=DSSP!$E$2:$E$623),DSSP!$A$2:$A$623)</f>
        <v>#N/A</v>
      </c>
      <c r="E408" s="115"/>
      <c r="F408" s="115" t="str">
        <f>IFERROR(VLOOKUP(E408,DSSP!$E$2:$F$761,2,0),"")</f>
        <v/>
      </c>
      <c r="G408" s="116" t="str">
        <f t="shared" si="34"/>
        <v/>
      </c>
      <c r="H408" s="117"/>
      <c r="I408" s="118" t="str">
        <f t="shared" si="35"/>
        <v/>
      </c>
      <c r="K408" s="85" t="str">
        <f t="shared" si="36"/>
        <v/>
      </c>
      <c r="L408" s="1" t="str">
        <f t="shared" si="37"/>
        <v/>
      </c>
    </row>
    <row r="409" spans="1:12">
      <c r="A409" s="150">
        <v>405</v>
      </c>
      <c r="B409" s="16"/>
      <c r="C409" s="16"/>
      <c r="D409" s="114" t="e" cm="1">
        <f t="array" ref="D409">LOOKUP(1,1/(E409=DSSP!$E$2:$E$623),DSSP!$A$2:$A$623)</f>
        <v>#N/A</v>
      </c>
      <c r="E409" s="115"/>
      <c r="F409" s="115" t="str">
        <f>IFERROR(VLOOKUP(E409,DSSP!$E$2:$F$761,2,0),"")</f>
        <v/>
      </c>
      <c r="G409" s="116" t="str">
        <f t="shared" ref="G409:G472" si="38">RIGHT(E409,6)</f>
        <v/>
      </c>
      <c r="H409" s="117"/>
      <c r="I409" s="118" t="str">
        <f t="shared" ref="I409:I472" si="39">IFERROR(IF(RIGHT(G409,4)="1 kg",(H409/1),H409*1000/LEFT(G409,3)),"")</f>
        <v/>
      </c>
      <c r="K409" s="85" t="str">
        <f t="shared" ref="K409:K472" si="40">IFERROR((I409*LEFT(G409,3))/1000,"")</f>
        <v/>
      </c>
      <c r="L409" s="1" t="str">
        <f t="shared" ref="L409:L472" si="41">IFERROR(IF(RIGHT(G409,4)="1 kg",(H409/1),H409*1000/LEFT(G409,3)),"")</f>
        <v/>
      </c>
    </row>
    <row r="410" spans="1:12">
      <c r="A410" s="150">
        <v>406</v>
      </c>
      <c r="B410" s="16"/>
      <c r="C410" s="16"/>
      <c r="D410" s="114" t="e" cm="1">
        <f t="array" ref="D410">LOOKUP(1,1/(E410=DSSP!$E$2:$E$623),DSSP!$A$2:$A$623)</f>
        <v>#N/A</v>
      </c>
      <c r="E410" s="115"/>
      <c r="F410" s="115" t="str">
        <f>IFERROR(VLOOKUP(E410,DSSP!$E$2:$F$761,2,0),"")</f>
        <v/>
      </c>
      <c r="G410" s="116" t="str">
        <f t="shared" si="38"/>
        <v/>
      </c>
      <c r="H410" s="117"/>
      <c r="I410" s="118" t="str">
        <f t="shared" si="39"/>
        <v/>
      </c>
      <c r="K410" s="85" t="str">
        <f t="shared" si="40"/>
        <v/>
      </c>
      <c r="L410" s="1" t="str">
        <f t="shared" si="41"/>
        <v/>
      </c>
    </row>
    <row r="411" spans="1:12">
      <c r="A411" s="150">
        <v>407</v>
      </c>
      <c r="B411" s="16"/>
      <c r="C411" s="16"/>
      <c r="D411" s="114" t="e" cm="1">
        <f t="array" ref="D411">LOOKUP(1,1/(E411=DSSP!$E$2:$E$623),DSSP!$A$2:$A$623)</f>
        <v>#N/A</v>
      </c>
      <c r="E411" s="115"/>
      <c r="F411" s="115" t="str">
        <f>IFERROR(VLOOKUP(E411,DSSP!$E$2:$F$761,2,0),"")</f>
        <v/>
      </c>
      <c r="G411" s="116" t="str">
        <f t="shared" si="38"/>
        <v/>
      </c>
      <c r="H411" s="117"/>
      <c r="I411" s="118" t="str">
        <f t="shared" si="39"/>
        <v/>
      </c>
      <c r="K411" s="85" t="str">
        <f t="shared" si="40"/>
        <v/>
      </c>
      <c r="L411" s="1" t="str">
        <f t="shared" si="41"/>
        <v/>
      </c>
    </row>
    <row r="412" spans="1:12">
      <c r="A412" s="150">
        <v>408</v>
      </c>
      <c r="B412" s="16"/>
      <c r="C412" s="16"/>
      <c r="D412" s="114" t="e" cm="1">
        <f t="array" ref="D412">LOOKUP(1,1/(E412=DSSP!$E$2:$E$623),DSSP!$A$2:$A$623)</f>
        <v>#N/A</v>
      </c>
      <c r="E412" s="115"/>
      <c r="F412" s="115" t="str">
        <f>IFERROR(VLOOKUP(E412,DSSP!$E$2:$F$761,2,0),"")</f>
        <v/>
      </c>
      <c r="G412" s="116" t="str">
        <f t="shared" si="38"/>
        <v/>
      </c>
      <c r="H412" s="117"/>
      <c r="I412" s="118" t="str">
        <f t="shared" si="39"/>
        <v/>
      </c>
      <c r="K412" s="85" t="str">
        <f t="shared" si="40"/>
        <v/>
      </c>
      <c r="L412" s="1" t="str">
        <f t="shared" si="41"/>
        <v/>
      </c>
    </row>
    <row r="413" spans="1:12">
      <c r="A413" s="150">
        <v>409</v>
      </c>
      <c r="B413" s="16"/>
      <c r="C413" s="16"/>
      <c r="D413" s="114" t="e" cm="1">
        <f t="array" ref="D413">LOOKUP(1,1/(E413=DSSP!$E$2:$E$623),DSSP!$A$2:$A$623)</f>
        <v>#N/A</v>
      </c>
      <c r="E413" s="115"/>
      <c r="F413" s="115" t="str">
        <f>IFERROR(VLOOKUP(E413,DSSP!$E$2:$F$761,2,0),"")</f>
        <v/>
      </c>
      <c r="G413" s="116" t="str">
        <f t="shared" si="38"/>
        <v/>
      </c>
      <c r="H413" s="117"/>
      <c r="I413" s="118" t="str">
        <f t="shared" si="39"/>
        <v/>
      </c>
      <c r="K413" s="85" t="str">
        <f t="shared" si="40"/>
        <v/>
      </c>
      <c r="L413" s="1" t="str">
        <f t="shared" si="41"/>
        <v/>
      </c>
    </row>
    <row r="414" spans="1:12">
      <c r="A414" s="150">
        <v>410</v>
      </c>
      <c r="B414" s="16"/>
      <c r="C414" s="16"/>
      <c r="D414" s="114" t="e" cm="1">
        <f t="array" ref="D414">LOOKUP(1,1/(E414=DSSP!$E$2:$E$623),DSSP!$A$2:$A$623)</f>
        <v>#N/A</v>
      </c>
      <c r="E414" s="115"/>
      <c r="F414" s="115" t="str">
        <f>IFERROR(VLOOKUP(E414,DSSP!$E$2:$F$761,2,0),"")</f>
        <v/>
      </c>
      <c r="G414" s="116" t="str">
        <f t="shared" si="38"/>
        <v/>
      </c>
      <c r="H414" s="117"/>
      <c r="I414" s="118" t="str">
        <f t="shared" si="39"/>
        <v/>
      </c>
      <c r="K414" s="85" t="str">
        <f t="shared" si="40"/>
        <v/>
      </c>
      <c r="L414" s="1" t="str">
        <f t="shared" si="41"/>
        <v/>
      </c>
    </row>
    <row r="415" spans="1:12">
      <c r="A415" s="150">
        <v>411</v>
      </c>
      <c r="B415" s="16"/>
      <c r="C415" s="16"/>
      <c r="D415" s="114" t="e" cm="1">
        <f t="array" ref="D415">LOOKUP(1,1/(E415=DSSP!$E$2:$E$623),DSSP!$A$2:$A$623)</f>
        <v>#N/A</v>
      </c>
      <c r="E415" s="115"/>
      <c r="F415" s="115" t="str">
        <f>IFERROR(VLOOKUP(E415,DSSP!$E$2:$F$761,2,0),"")</f>
        <v/>
      </c>
      <c r="G415" s="116" t="str">
        <f t="shared" si="38"/>
        <v/>
      </c>
      <c r="H415" s="117"/>
      <c r="I415" s="118" t="str">
        <f t="shared" si="39"/>
        <v/>
      </c>
      <c r="K415" s="85" t="str">
        <f t="shared" si="40"/>
        <v/>
      </c>
      <c r="L415" s="1" t="str">
        <f t="shared" si="41"/>
        <v/>
      </c>
    </row>
    <row r="416" spans="1:12">
      <c r="A416" s="150">
        <v>412</v>
      </c>
      <c r="B416" s="16"/>
      <c r="C416" s="16"/>
      <c r="D416" s="114" t="e" cm="1">
        <f t="array" ref="D416">LOOKUP(1,1/(E416=DSSP!$E$2:$E$623),DSSP!$A$2:$A$623)</f>
        <v>#N/A</v>
      </c>
      <c r="E416" s="115"/>
      <c r="F416" s="115" t="str">
        <f>IFERROR(VLOOKUP(E416,DSSP!$E$2:$F$761,2,0),"")</f>
        <v/>
      </c>
      <c r="G416" s="116" t="str">
        <f t="shared" si="38"/>
        <v/>
      </c>
      <c r="H416" s="117"/>
      <c r="I416" s="118" t="str">
        <f t="shared" si="39"/>
        <v/>
      </c>
      <c r="K416" s="85" t="str">
        <f t="shared" si="40"/>
        <v/>
      </c>
      <c r="L416" s="1" t="str">
        <f t="shared" si="41"/>
        <v/>
      </c>
    </row>
    <row r="417" spans="1:12">
      <c r="A417" s="150">
        <v>413</v>
      </c>
      <c r="B417" s="16"/>
      <c r="C417" s="16"/>
      <c r="D417" s="114" t="e" cm="1">
        <f t="array" ref="D417">LOOKUP(1,1/(E417=DSSP!$E$2:$E$623),DSSP!$A$2:$A$623)</f>
        <v>#N/A</v>
      </c>
      <c r="E417" s="115"/>
      <c r="F417" s="115" t="str">
        <f>IFERROR(VLOOKUP(E417,DSSP!$E$2:$F$761,2,0),"")</f>
        <v/>
      </c>
      <c r="G417" s="116" t="str">
        <f t="shared" si="38"/>
        <v/>
      </c>
      <c r="H417" s="117"/>
      <c r="I417" s="118" t="str">
        <f t="shared" si="39"/>
        <v/>
      </c>
      <c r="K417" s="85" t="str">
        <f t="shared" si="40"/>
        <v/>
      </c>
      <c r="L417" s="1" t="str">
        <f t="shared" si="41"/>
        <v/>
      </c>
    </row>
    <row r="418" spans="1:12">
      <c r="A418" s="150">
        <v>414</v>
      </c>
      <c r="B418" s="16"/>
      <c r="C418" s="16"/>
      <c r="D418" s="114" t="e" cm="1">
        <f t="array" ref="D418">LOOKUP(1,1/(E418=DSSP!$E$2:$E$623),DSSP!$A$2:$A$623)</f>
        <v>#N/A</v>
      </c>
      <c r="E418" s="115"/>
      <c r="F418" s="115" t="str">
        <f>IFERROR(VLOOKUP(E418,DSSP!$E$2:$F$761,2,0),"")</f>
        <v/>
      </c>
      <c r="G418" s="116" t="str">
        <f t="shared" si="38"/>
        <v/>
      </c>
      <c r="H418" s="117"/>
      <c r="I418" s="118" t="str">
        <f t="shared" si="39"/>
        <v/>
      </c>
      <c r="K418" s="85" t="str">
        <f t="shared" si="40"/>
        <v/>
      </c>
      <c r="L418" s="1" t="str">
        <f t="shared" si="41"/>
        <v/>
      </c>
    </row>
    <row r="419" spans="1:12">
      <c r="A419" s="150">
        <v>415</v>
      </c>
      <c r="B419" s="16"/>
      <c r="C419" s="16"/>
      <c r="D419" s="114" t="e" cm="1">
        <f t="array" ref="D419">LOOKUP(1,1/(E419=DSSP!$E$2:$E$623),DSSP!$A$2:$A$623)</f>
        <v>#N/A</v>
      </c>
      <c r="E419" s="115"/>
      <c r="F419" s="115" t="str">
        <f>IFERROR(VLOOKUP(E419,DSSP!$E$2:$F$761,2,0),"")</f>
        <v/>
      </c>
      <c r="G419" s="116" t="str">
        <f t="shared" si="38"/>
        <v/>
      </c>
      <c r="H419" s="117"/>
      <c r="I419" s="118" t="str">
        <f t="shared" si="39"/>
        <v/>
      </c>
      <c r="K419" s="85" t="str">
        <f t="shared" si="40"/>
        <v/>
      </c>
      <c r="L419" s="1" t="str">
        <f t="shared" si="41"/>
        <v/>
      </c>
    </row>
    <row r="420" spans="1:12">
      <c r="A420" s="150">
        <v>416</v>
      </c>
      <c r="B420" s="16"/>
      <c r="C420" s="16"/>
      <c r="D420" s="114" t="e" cm="1">
        <f t="array" ref="D420">LOOKUP(1,1/(E420=DSSP!$E$2:$E$623),DSSP!$A$2:$A$623)</f>
        <v>#N/A</v>
      </c>
      <c r="E420" s="115"/>
      <c r="F420" s="115" t="str">
        <f>IFERROR(VLOOKUP(E420,DSSP!$E$2:$F$761,2,0),"")</f>
        <v/>
      </c>
      <c r="G420" s="116" t="str">
        <f t="shared" si="38"/>
        <v/>
      </c>
      <c r="H420" s="117"/>
      <c r="I420" s="118" t="str">
        <f t="shared" si="39"/>
        <v/>
      </c>
      <c r="K420" s="85" t="str">
        <f t="shared" si="40"/>
        <v/>
      </c>
      <c r="L420" s="1" t="str">
        <f t="shared" si="41"/>
        <v/>
      </c>
    </row>
    <row r="421" spans="1:12">
      <c r="A421" s="150">
        <v>417</v>
      </c>
      <c r="B421" s="16"/>
      <c r="C421" s="16"/>
      <c r="D421" s="114" t="e" cm="1">
        <f t="array" ref="D421">LOOKUP(1,1/(E421=DSSP!$E$2:$E$623),DSSP!$A$2:$A$623)</f>
        <v>#N/A</v>
      </c>
      <c r="E421" s="115"/>
      <c r="F421" s="115" t="str">
        <f>IFERROR(VLOOKUP(E421,DSSP!$E$2:$F$761,2,0),"")</f>
        <v/>
      </c>
      <c r="G421" s="116" t="str">
        <f t="shared" si="38"/>
        <v/>
      </c>
      <c r="H421" s="117"/>
      <c r="I421" s="118" t="str">
        <f t="shared" si="39"/>
        <v/>
      </c>
      <c r="K421" s="85" t="str">
        <f t="shared" si="40"/>
        <v/>
      </c>
      <c r="L421" s="1" t="str">
        <f t="shared" si="41"/>
        <v/>
      </c>
    </row>
    <row r="422" spans="1:12">
      <c r="A422" s="150">
        <v>418</v>
      </c>
      <c r="B422" s="16"/>
      <c r="C422" s="16"/>
      <c r="D422" s="114" t="e" cm="1">
        <f t="array" ref="D422">LOOKUP(1,1/(E422=DSSP!$E$2:$E$623),DSSP!$A$2:$A$623)</f>
        <v>#N/A</v>
      </c>
      <c r="E422" s="115"/>
      <c r="F422" s="115" t="str">
        <f>IFERROR(VLOOKUP(E422,DSSP!$E$2:$F$761,2,0),"")</f>
        <v/>
      </c>
      <c r="G422" s="116" t="str">
        <f t="shared" si="38"/>
        <v/>
      </c>
      <c r="H422" s="117"/>
      <c r="I422" s="118" t="str">
        <f t="shared" si="39"/>
        <v/>
      </c>
      <c r="K422" s="85" t="str">
        <f t="shared" si="40"/>
        <v/>
      </c>
      <c r="L422" s="1" t="str">
        <f t="shared" si="41"/>
        <v/>
      </c>
    </row>
    <row r="423" spans="1:12">
      <c r="A423" s="150">
        <v>419</v>
      </c>
      <c r="B423" s="16"/>
      <c r="C423" s="16"/>
      <c r="D423" s="114" t="e" cm="1">
        <f t="array" ref="D423">LOOKUP(1,1/(E423=DSSP!$E$2:$E$623),DSSP!$A$2:$A$623)</f>
        <v>#N/A</v>
      </c>
      <c r="E423" s="115"/>
      <c r="F423" s="115" t="str">
        <f>IFERROR(VLOOKUP(E423,DSSP!$E$2:$F$761,2,0),"")</f>
        <v/>
      </c>
      <c r="G423" s="116" t="str">
        <f t="shared" si="38"/>
        <v/>
      </c>
      <c r="H423" s="117"/>
      <c r="I423" s="118" t="str">
        <f t="shared" si="39"/>
        <v/>
      </c>
      <c r="K423" s="85" t="str">
        <f t="shared" si="40"/>
        <v/>
      </c>
      <c r="L423" s="1" t="str">
        <f t="shared" si="41"/>
        <v/>
      </c>
    </row>
    <row r="424" spans="1:12">
      <c r="A424" s="150">
        <v>420</v>
      </c>
      <c r="B424" s="16"/>
      <c r="C424" s="16"/>
      <c r="D424" s="114" t="e" cm="1">
        <f t="array" ref="D424">LOOKUP(1,1/(E424=DSSP!$E$2:$E$623),DSSP!$A$2:$A$623)</f>
        <v>#N/A</v>
      </c>
      <c r="E424" s="115"/>
      <c r="F424" s="115" t="str">
        <f>IFERROR(VLOOKUP(E424,DSSP!$E$2:$F$761,2,0),"")</f>
        <v/>
      </c>
      <c r="G424" s="116" t="str">
        <f t="shared" si="38"/>
        <v/>
      </c>
      <c r="H424" s="117"/>
      <c r="I424" s="118" t="str">
        <f t="shared" si="39"/>
        <v/>
      </c>
      <c r="K424" s="85" t="str">
        <f t="shared" si="40"/>
        <v/>
      </c>
      <c r="L424" s="1" t="str">
        <f t="shared" si="41"/>
        <v/>
      </c>
    </row>
    <row r="425" spans="1:12">
      <c r="A425" s="150">
        <v>421</v>
      </c>
      <c r="B425" s="16"/>
      <c r="C425" s="16"/>
      <c r="D425" s="114" t="e" cm="1">
        <f t="array" ref="D425">LOOKUP(1,1/(E425=DSSP!$E$2:$E$623),DSSP!$A$2:$A$623)</f>
        <v>#N/A</v>
      </c>
      <c r="E425" s="115"/>
      <c r="F425" s="115" t="str">
        <f>IFERROR(VLOOKUP(E425,DSSP!$E$2:$F$761,2,0),"")</f>
        <v/>
      </c>
      <c r="G425" s="116" t="str">
        <f t="shared" si="38"/>
        <v/>
      </c>
      <c r="H425" s="117"/>
      <c r="I425" s="118" t="str">
        <f t="shared" si="39"/>
        <v/>
      </c>
      <c r="K425" s="85" t="str">
        <f t="shared" si="40"/>
        <v/>
      </c>
      <c r="L425" s="1" t="str">
        <f t="shared" si="41"/>
        <v/>
      </c>
    </row>
    <row r="426" spans="1:12">
      <c r="A426" s="150">
        <v>422</v>
      </c>
      <c r="B426" s="16"/>
      <c r="C426" s="16"/>
      <c r="D426" s="114" t="e" cm="1">
        <f t="array" ref="D426">LOOKUP(1,1/(E426=DSSP!$E$2:$E$623),DSSP!$A$2:$A$623)</f>
        <v>#N/A</v>
      </c>
      <c r="E426" s="115"/>
      <c r="F426" s="115" t="str">
        <f>IFERROR(VLOOKUP(E426,DSSP!$E$2:$F$761,2,0),"")</f>
        <v/>
      </c>
      <c r="G426" s="116" t="str">
        <f t="shared" si="38"/>
        <v/>
      </c>
      <c r="H426" s="117"/>
      <c r="I426" s="118" t="str">
        <f t="shared" si="39"/>
        <v/>
      </c>
      <c r="K426" s="85" t="str">
        <f t="shared" si="40"/>
        <v/>
      </c>
      <c r="L426" s="1" t="str">
        <f t="shared" si="41"/>
        <v/>
      </c>
    </row>
    <row r="427" spans="1:12">
      <c r="A427" s="150">
        <v>423</v>
      </c>
      <c r="B427" s="16"/>
      <c r="C427" s="16"/>
      <c r="D427" s="114" t="e" cm="1">
        <f t="array" ref="D427">LOOKUP(1,1/(E427=DSSP!$E$2:$E$623),DSSP!$A$2:$A$623)</f>
        <v>#N/A</v>
      </c>
      <c r="E427" s="115"/>
      <c r="F427" s="115" t="str">
        <f>IFERROR(VLOOKUP(E427,DSSP!$E$2:$F$761,2,0),"")</f>
        <v/>
      </c>
      <c r="G427" s="116" t="str">
        <f t="shared" si="38"/>
        <v/>
      </c>
      <c r="H427" s="117"/>
      <c r="I427" s="118" t="str">
        <f t="shared" si="39"/>
        <v/>
      </c>
      <c r="K427" s="85" t="str">
        <f t="shared" si="40"/>
        <v/>
      </c>
      <c r="L427" s="1" t="str">
        <f t="shared" si="41"/>
        <v/>
      </c>
    </row>
    <row r="428" spans="1:12">
      <c r="A428" s="150">
        <v>424</v>
      </c>
      <c r="B428" s="16"/>
      <c r="C428" s="16"/>
      <c r="D428" s="114" t="e" cm="1">
        <f t="array" ref="D428">LOOKUP(1,1/(E428=DSSP!$E$2:$E$623),DSSP!$A$2:$A$623)</f>
        <v>#N/A</v>
      </c>
      <c r="E428" s="115"/>
      <c r="F428" s="115" t="str">
        <f>IFERROR(VLOOKUP(E428,DSSP!$E$2:$F$761,2,0),"")</f>
        <v/>
      </c>
      <c r="G428" s="116" t="str">
        <f t="shared" si="38"/>
        <v/>
      </c>
      <c r="H428" s="117"/>
      <c r="I428" s="118" t="str">
        <f t="shared" si="39"/>
        <v/>
      </c>
      <c r="K428" s="85" t="str">
        <f t="shared" si="40"/>
        <v/>
      </c>
      <c r="L428" s="1" t="str">
        <f t="shared" si="41"/>
        <v/>
      </c>
    </row>
    <row r="429" spans="1:12">
      <c r="A429" s="150">
        <v>425</v>
      </c>
      <c r="B429" s="16"/>
      <c r="C429" s="16"/>
      <c r="D429" s="114" t="e" cm="1">
        <f t="array" ref="D429">LOOKUP(1,1/(E429=DSSP!$E$2:$E$623),DSSP!$A$2:$A$623)</f>
        <v>#N/A</v>
      </c>
      <c r="E429" s="115"/>
      <c r="F429" s="115" t="str">
        <f>IFERROR(VLOOKUP(E429,DSSP!$E$2:$F$761,2,0),"")</f>
        <v/>
      </c>
      <c r="G429" s="116" t="str">
        <f t="shared" si="38"/>
        <v/>
      </c>
      <c r="H429" s="117"/>
      <c r="I429" s="118" t="str">
        <f t="shared" si="39"/>
        <v/>
      </c>
      <c r="K429" s="85" t="str">
        <f t="shared" si="40"/>
        <v/>
      </c>
      <c r="L429" s="1" t="str">
        <f t="shared" si="41"/>
        <v/>
      </c>
    </row>
    <row r="430" spans="1:12">
      <c r="A430" s="150">
        <v>426</v>
      </c>
      <c r="B430" s="16"/>
      <c r="C430" s="16"/>
      <c r="D430" s="114" t="e" cm="1">
        <f t="array" ref="D430">LOOKUP(1,1/(E430=DSSP!$E$2:$E$623),DSSP!$A$2:$A$623)</f>
        <v>#N/A</v>
      </c>
      <c r="E430" s="115"/>
      <c r="F430" s="115" t="str">
        <f>IFERROR(VLOOKUP(E430,DSSP!$E$2:$F$761,2,0),"")</f>
        <v/>
      </c>
      <c r="G430" s="116" t="str">
        <f t="shared" si="38"/>
        <v/>
      </c>
      <c r="H430" s="117"/>
      <c r="I430" s="118" t="str">
        <f t="shared" si="39"/>
        <v/>
      </c>
      <c r="K430" s="85" t="str">
        <f t="shared" si="40"/>
        <v/>
      </c>
      <c r="L430" s="1" t="str">
        <f t="shared" si="41"/>
        <v/>
      </c>
    </row>
    <row r="431" spans="1:12">
      <c r="A431" s="150">
        <v>427</v>
      </c>
      <c r="B431" s="16"/>
      <c r="C431" s="16"/>
      <c r="D431" s="114" t="e" cm="1">
        <f t="array" ref="D431">LOOKUP(1,1/(E431=DSSP!$E$2:$E$623),DSSP!$A$2:$A$623)</f>
        <v>#N/A</v>
      </c>
      <c r="E431" s="115"/>
      <c r="F431" s="115" t="str">
        <f>IFERROR(VLOOKUP(E431,DSSP!$E$2:$F$761,2,0),"")</f>
        <v/>
      </c>
      <c r="G431" s="116" t="str">
        <f t="shared" si="38"/>
        <v/>
      </c>
      <c r="H431" s="117"/>
      <c r="I431" s="118" t="str">
        <f t="shared" si="39"/>
        <v/>
      </c>
      <c r="K431" s="85" t="str">
        <f t="shared" si="40"/>
        <v/>
      </c>
      <c r="L431" s="1" t="str">
        <f t="shared" si="41"/>
        <v/>
      </c>
    </row>
    <row r="432" spans="1:12">
      <c r="A432" s="150">
        <v>428</v>
      </c>
      <c r="B432" s="16"/>
      <c r="C432" s="16"/>
      <c r="D432" s="114" t="e" cm="1">
        <f t="array" ref="D432">LOOKUP(1,1/(E432=DSSP!$E$2:$E$623),DSSP!$A$2:$A$623)</f>
        <v>#N/A</v>
      </c>
      <c r="E432" s="115"/>
      <c r="F432" s="115" t="str">
        <f>IFERROR(VLOOKUP(E432,DSSP!$E$2:$F$761,2,0),"")</f>
        <v/>
      </c>
      <c r="G432" s="116" t="str">
        <f t="shared" si="38"/>
        <v/>
      </c>
      <c r="H432" s="117"/>
      <c r="I432" s="118" t="str">
        <f t="shared" si="39"/>
        <v/>
      </c>
      <c r="K432" s="85" t="str">
        <f t="shared" si="40"/>
        <v/>
      </c>
      <c r="L432" s="1" t="str">
        <f t="shared" si="41"/>
        <v/>
      </c>
    </row>
    <row r="433" spans="1:12">
      <c r="A433" s="150">
        <v>429</v>
      </c>
      <c r="B433" s="16"/>
      <c r="C433" s="16"/>
      <c r="D433" s="114" t="e" cm="1">
        <f t="array" ref="D433">LOOKUP(1,1/(E433=DSSP!$E$2:$E$623),DSSP!$A$2:$A$623)</f>
        <v>#N/A</v>
      </c>
      <c r="E433" s="115"/>
      <c r="F433" s="115" t="str">
        <f>IFERROR(VLOOKUP(E433,DSSP!$E$2:$F$761,2,0),"")</f>
        <v/>
      </c>
      <c r="G433" s="116" t="str">
        <f t="shared" si="38"/>
        <v/>
      </c>
      <c r="H433" s="117"/>
      <c r="I433" s="118" t="str">
        <f t="shared" si="39"/>
        <v/>
      </c>
      <c r="K433" s="85" t="str">
        <f t="shared" si="40"/>
        <v/>
      </c>
      <c r="L433" s="1" t="str">
        <f t="shared" si="41"/>
        <v/>
      </c>
    </row>
    <row r="434" spans="1:12">
      <c r="A434" s="150">
        <v>430</v>
      </c>
      <c r="B434" s="16"/>
      <c r="C434" s="16"/>
      <c r="D434" s="114" t="e" cm="1">
        <f t="array" ref="D434">LOOKUP(1,1/(E434=DSSP!$E$2:$E$623),DSSP!$A$2:$A$623)</f>
        <v>#N/A</v>
      </c>
      <c r="E434" s="115"/>
      <c r="F434" s="115" t="str">
        <f>IFERROR(VLOOKUP(E434,DSSP!$E$2:$F$761,2,0),"")</f>
        <v/>
      </c>
      <c r="G434" s="116" t="str">
        <f t="shared" si="38"/>
        <v/>
      </c>
      <c r="H434" s="117"/>
      <c r="I434" s="118" t="str">
        <f t="shared" si="39"/>
        <v/>
      </c>
      <c r="K434" s="85" t="str">
        <f t="shared" si="40"/>
        <v/>
      </c>
      <c r="L434" s="1" t="str">
        <f t="shared" si="41"/>
        <v/>
      </c>
    </row>
    <row r="435" spans="1:12">
      <c r="A435" s="150">
        <v>431</v>
      </c>
      <c r="B435" s="16"/>
      <c r="C435" s="16"/>
      <c r="D435" s="114" t="e" cm="1">
        <f t="array" ref="D435">LOOKUP(1,1/(E435=DSSP!$E$2:$E$623),DSSP!$A$2:$A$623)</f>
        <v>#N/A</v>
      </c>
      <c r="E435" s="115"/>
      <c r="F435" s="115" t="str">
        <f>IFERROR(VLOOKUP(E435,DSSP!$E$2:$F$761,2,0),"")</f>
        <v/>
      </c>
      <c r="G435" s="116" t="str">
        <f t="shared" si="38"/>
        <v/>
      </c>
      <c r="H435" s="117"/>
      <c r="I435" s="118" t="str">
        <f t="shared" si="39"/>
        <v/>
      </c>
      <c r="K435" s="85" t="str">
        <f t="shared" si="40"/>
        <v/>
      </c>
      <c r="L435" s="1" t="str">
        <f t="shared" si="41"/>
        <v/>
      </c>
    </row>
    <row r="436" spans="1:12">
      <c r="A436" s="150">
        <v>432</v>
      </c>
      <c r="B436" s="16"/>
      <c r="C436" s="16"/>
      <c r="D436" s="114" t="e" cm="1">
        <f t="array" ref="D436">LOOKUP(1,1/(E436=DSSP!$E$2:$E$623),DSSP!$A$2:$A$623)</f>
        <v>#N/A</v>
      </c>
      <c r="E436" s="115"/>
      <c r="F436" s="115" t="str">
        <f>IFERROR(VLOOKUP(E436,DSSP!$E$2:$F$761,2,0),"")</f>
        <v/>
      </c>
      <c r="G436" s="116" t="str">
        <f t="shared" si="38"/>
        <v/>
      </c>
      <c r="H436" s="117"/>
      <c r="I436" s="118" t="str">
        <f t="shared" si="39"/>
        <v/>
      </c>
      <c r="K436" s="85" t="str">
        <f t="shared" si="40"/>
        <v/>
      </c>
      <c r="L436" s="1" t="str">
        <f t="shared" si="41"/>
        <v/>
      </c>
    </row>
    <row r="437" spans="1:12">
      <c r="A437" s="150">
        <v>433</v>
      </c>
      <c r="B437" s="16"/>
      <c r="C437" s="16"/>
      <c r="D437" s="114" t="e" cm="1">
        <f t="array" ref="D437">LOOKUP(1,1/(E437=DSSP!$E$2:$E$623),DSSP!$A$2:$A$623)</f>
        <v>#N/A</v>
      </c>
      <c r="E437" s="115"/>
      <c r="F437" s="115" t="str">
        <f>IFERROR(VLOOKUP(E437,DSSP!$E$2:$F$761,2,0),"")</f>
        <v/>
      </c>
      <c r="G437" s="116" t="str">
        <f t="shared" si="38"/>
        <v/>
      </c>
      <c r="H437" s="117"/>
      <c r="I437" s="118" t="str">
        <f t="shared" si="39"/>
        <v/>
      </c>
      <c r="K437" s="85" t="str">
        <f t="shared" si="40"/>
        <v/>
      </c>
      <c r="L437" s="1" t="str">
        <f t="shared" si="41"/>
        <v/>
      </c>
    </row>
    <row r="438" spans="1:12">
      <c r="A438" s="150">
        <v>434</v>
      </c>
      <c r="B438" s="16"/>
      <c r="C438" s="16"/>
      <c r="D438" s="114" t="e" cm="1">
        <f t="array" ref="D438">LOOKUP(1,1/(E438=DSSP!$E$2:$E$623),DSSP!$A$2:$A$623)</f>
        <v>#N/A</v>
      </c>
      <c r="E438" s="115"/>
      <c r="F438" s="115" t="str">
        <f>IFERROR(VLOOKUP(E438,DSSP!$E$2:$F$761,2,0),"")</f>
        <v/>
      </c>
      <c r="G438" s="116" t="str">
        <f t="shared" si="38"/>
        <v/>
      </c>
      <c r="H438" s="117"/>
      <c r="I438" s="118" t="str">
        <f t="shared" si="39"/>
        <v/>
      </c>
      <c r="K438" s="85" t="str">
        <f t="shared" si="40"/>
        <v/>
      </c>
      <c r="L438" s="1" t="str">
        <f t="shared" si="41"/>
        <v/>
      </c>
    </row>
    <row r="439" spans="1:12">
      <c r="A439" s="150">
        <v>435</v>
      </c>
      <c r="B439" s="16"/>
      <c r="C439" s="16"/>
      <c r="D439" s="114" t="e" cm="1">
        <f t="array" ref="D439">LOOKUP(1,1/(E439=DSSP!$E$2:$E$623),DSSP!$A$2:$A$623)</f>
        <v>#N/A</v>
      </c>
      <c r="E439" s="115"/>
      <c r="F439" s="115" t="str">
        <f>IFERROR(VLOOKUP(E439,DSSP!$E$2:$F$761,2,0),"")</f>
        <v/>
      </c>
      <c r="G439" s="116" t="str">
        <f t="shared" si="38"/>
        <v/>
      </c>
      <c r="H439" s="117"/>
      <c r="I439" s="118" t="str">
        <f t="shared" si="39"/>
        <v/>
      </c>
      <c r="K439" s="85" t="str">
        <f t="shared" si="40"/>
        <v/>
      </c>
      <c r="L439" s="1" t="str">
        <f t="shared" si="41"/>
        <v/>
      </c>
    </row>
    <row r="440" spans="1:12">
      <c r="A440" s="150">
        <v>436</v>
      </c>
      <c r="B440" s="16"/>
      <c r="C440" s="16"/>
      <c r="D440" s="114" t="e" cm="1">
        <f t="array" ref="D440">LOOKUP(1,1/(E440=DSSP!$E$2:$E$623),DSSP!$A$2:$A$623)</f>
        <v>#N/A</v>
      </c>
      <c r="E440" s="115"/>
      <c r="F440" s="115" t="str">
        <f>IFERROR(VLOOKUP(E440,DSSP!$E$2:$F$761,2,0),"")</f>
        <v/>
      </c>
      <c r="G440" s="116" t="str">
        <f t="shared" si="38"/>
        <v/>
      </c>
      <c r="H440" s="117"/>
      <c r="I440" s="118" t="str">
        <f t="shared" si="39"/>
        <v/>
      </c>
      <c r="K440" s="85" t="str">
        <f t="shared" si="40"/>
        <v/>
      </c>
      <c r="L440" s="1" t="str">
        <f t="shared" si="41"/>
        <v/>
      </c>
    </row>
    <row r="441" spans="1:12">
      <c r="A441" s="150">
        <v>437</v>
      </c>
      <c r="B441" s="16"/>
      <c r="C441" s="16"/>
      <c r="D441" s="114" t="e" cm="1">
        <f t="array" ref="D441">LOOKUP(1,1/(E441=DSSP!$E$2:$E$623),DSSP!$A$2:$A$623)</f>
        <v>#N/A</v>
      </c>
      <c r="E441" s="115"/>
      <c r="F441" s="115" t="str">
        <f>IFERROR(VLOOKUP(E441,DSSP!$E$2:$F$761,2,0),"")</f>
        <v/>
      </c>
      <c r="G441" s="116" t="str">
        <f t="shared" si="38"/>
        <v/>
      </c>
      <c r="H441" s="117"/>
      <c r="I441" s="118" t="str">
        <f t="shared" si="39"/>
        <v/>
      </c>
      <c r="K441" s="85" t="str">
        <f t="shared" si="40"/>
        <v/>
      </c>
      <c r="L441" s="1" t="str">
        <f t="shared" si="41"/>
        <v/>
      </c>
    </row>
    <row r="442" spans="1:12">
      <c r="A442" s="150">
        <v>438</v>
      </c>
      <c r="B442" s="16"/>
      <c r="C442" s="16"/>
      <c r="D442" s="114" t="e" cm="1">
        <f t="array" ref="D442">LOOKUP(1,1/(E442=DSSP!$E$2:$E$623),DSSP!$A$2:$A$623)</f>
        <v>#N/A</v>
      </c>
      <c r="E442" s="115"/>
      <c r="F442" s="115" t="str">
        <f>IFERROR(VLOOKUP(E442,DSSP!$E$2:$F$761,2,0),"")</f>
        <v/>
      </c>
      <c r="G442" s="116" t="str">
        <f t="shared" si="38"/>
        <v/>
      </c>
      <c r="H442" s="117"/>
      <c r="I442" s="118" t="str">
        <f t="shared" si="39"/>
        <v/>
      </c>
      <c r="K442" s="85" t="str">
        <f t="shared" si="40"/>
        <v/>
      </c>
      <c r="L442" s="1" t="str">
        <f t="shared" si="41"/>
        <v/>
      </c>
    </row>
    <row r="443" spans="1:12">
      <c r="A443" s="150">
        <v>439</v>
      </c>
      <c r="B443" s="16"/>
      <c r="C443" s="16"/>
      <c r="D443" s="114" t="e" cm="1">
        <f t="array" ref="D443">LOOKUP(1,1/(E443=DSSP!$E$2:$E$623),DSSP!$A$2:$A$623)</f>
        <v>#N/A</v>
      </c>
      <c r="E443" s="115"/>
      <c r="F443" s="115" t="str">
        <f>IFERROR(VLOOKUP(E443,DSSP!$E$2:$F$761,2,0),"")</f>
        <v/>
      </c>
      <c r="G443" s="116" t="str">
        <f t="shared" si="38"/>
        <v/>
      </c>
      <c r="H443" s="117"/>
      <c r="I443" s="118" t="str">
        <f t="shared" si="39"/>
        <v/>
      </c>
      <c r="K443" s="85" t="str">
        <f t="shared" si="40"/>
        <v/>
      </c>
      <c r="L443" s="1" t="str">
        <f t="shared" si="41"/>
        <v/>
      </c>
    </row>
    <row r="444" spans="1:12">
      <c r="A444" s="150">
        <v>440</v>
      </c>
      <c r="B444" s="16"/>
      <c r="C444" s="16"/>
      <c r="D444" s="114" t="e" cm="1">
        <f t="array" ref="D444">LOOKUP(1,1/(E444=DSSP!$E$2:$E$623),DSSP!$A$2:$A$623)</f>
        <v>#N/A</v>
      </c>
      <c r="E444" s="115"/>
      <c r="F444" s="115" t="str">
        <f>IFERROR(VLOOKUP(E444,DSSP!$E$2:$F$761,2,0),"")</f>
        <v/>
      </c>
      <c r="G444" s="116" t="str">
        <f t="shared" si="38"/>
        <v/>
      </c>
      <c r="H444" s="117"/>
      <c r="I444" s="118" t="str">
        <f t="shared" si="39"/>
        <v/>
      </c>
      <c r="K444" s="85" t="str">
        <f t="shared" si="40"/>
        <v/>
      </c>
      <c r="L444" s="1" t="str">
        <f t="shared" si="41"/>
        <v/>
      </c>
    </row>
    <row r="445" spans="1:12">
      <c r="A445" s="150">
        <v>441</v>
      </c>
      <c r="B445" s="16"/>
      <c r="C445" s="16"/>
      <c r="D445" s="114" t="e" cm="1">
        <f t="array" ref="D445">LOOKUP(1,1/(E445=DSSP!$E$2:$E$623),DSSP!$A$2:$A$623)</f>
        <v>#N/A</v>
      </c>
      <c r="E445" s="115"/>
      <c r="F445" s="115" t="str">
        <f>IFERROR(VLOOKUP(E445,DSSP!$E$2:$F$761,2,0),"")</f>
        <v/>
      </c>
      <c r="G445" s="116" t="str">
        <f t="shared" si="38"/>
        <v/>
      </c>
      <c r="H445" s="117"/>
      <c r="I445" s="118" t="str">
        <f t="shared" si="39"/>
        <v/>
      </c>
      <c r="K445" s="85" t="str">
        <f t="shared" si="40"/>
        <v/>
      </c>
      <c r="L445" s="1" t="str">
        <f t="shared" si="41"/>
        <v/>
      </c>
    </row>
    <row r="446" spans="1:12">
      <c r="A446" s="150">
        <v>442</v>
      </c>
      <c r="B446" s="16"/>
      <c r="C446" s="16"/>
      <c r="D446" s="114" t="e" cm="1">
        <f t="array" ref="D446">LOOKUP(1,1/(E446=DSSP!$E$2:$E$623),DSSP!$A$2:$A$623)</f>
        <v>#N/A</v>
      </c>
      <c r="E446" s="115"/>
      <c r="F446" s="115" t="str">
        <f>IFERROR(VLOOKUP(E446,DSSP!$E$2:$F$761,2,0),"")</f>
        <v/>
      </c>
      <c r="G446" s="116" t="str">
        <f t="shared" si="38"/>
        <v/>
      </c>
      <c r="H446" s="117"/>
      <c r="I446" s="118" t="str">
        <f t="shared" si="39"/>
        <v/>
      </c>
      <c r="K446" s="85" t="str">
        <f t="shared" si="40"/>
        <v/>
      </c>
      <c r="L446" s="1" t="str">
        <f t="shared" si="41"/>
        <v/>
      </c>
    </row>
    <row r="447" spans="1:12">
      <c r="A447" s="150">
        <v>443</v>
      </c>
      <c r="B447" s="16"/>
      <c r="C447" s="16"/>
      <c r="D447" s="114" t="e" cm="1">
        <f t="array" ref="D447">LOOKUP(1,1/(E447=DSSP!$E$2:$E$623),DSSP!$A$2:$A$623)</f>
        <v>#N/A</v>
      </c>
      <c r="E447" s="115"/>
      <c r="F447" s="115" t="str">
        <f>IFERROR(VLOOKUP(E447,DSSP!$E$2:$F$761,2,0),"")</f>
        <v/>
      </c>
      <c r="G447" s="116" t="str">
        <f t="shared" si="38"/>
        <v/>
      </c>
      <c r="H447" s="117"/>
      <c r="I447" s="118" t="str">
        <f t="shared" si="39"/>
        <v/>
      </c>
      <c r="K447" s="85" t="str">
        <f t="shared" si="40"/>
        <v/>
      </c>
      <c r="L447" s="1" t="str">
        <f t="shared" si="41"/>
        <v/>
      </c>
    </row>
    <row r="448" spans="1:12">
      <c r="A448" s="150">
        <v>444</v>
      </c>
      <c r="B448" s="16"/>
      <c r="C448" s="16"/>
      <c r="D448" s="114" t="e" cm="1">
        <f t="array" ref="D448">LOOKUP(1,1/(E448=DSSP!$E$2:$E$623),DSSP!$A$2:$A$623)</f>
        <v>#N/A</v>
      </c>
      <c r="E448" s="115"/>
      <c r="F448" s="115" t="str">
        <f>IFERROR(VLOOKUP(E448,DSSP!$E$2:$F$761,2,0),"")</f>
        <v/>
      </c>
      <c r="G448" s="116" t="str">
        <f t="shared" si="38"/>
        <v/>
      </c>
      <c r="H448" s="117"/>
      <c r="I448" s="118" t="str">
        <f t="shared" si="39"/>
        <v/>
      </c>
      <c r="K448" s="85" t="str">
        <f t="shared" si="40"/>
        <v/>
      </c>
      <c r="L448" s="1" t="str">
        <f t="shared" si="41"/>
        <v/>
      </c>
    </row>
    <row r="449" spans="1:12">
      <c r="A449" s="150">
        <v>445</v>
      </c>
      <c r="B449" s="16"/>
      <c r="C449" s="16"/>
      <c r="D449" s="114" t="e" cm="1">
        <f t="array" ref="D449">LOOKUP(1,1/(E449=DSSP!$E$2:$E$623),DSSP!$A$2:$A$623)</f>
        <v>#N/A</v>
      </c>
      <c r="E449" s="115"/>
      <c r="F449" s="115" t="str">
        <f>IFERROR(VLOOKUP(E449,DSSP!$E$2:$F$761,2,0),"")</f>
        <v/>
      </c>
      <c r="G449" s="116" t="str">
        <f t="shared" si="38"/>
        <v/>
      </c>
      <c r="H449" s="117"/>
      <c r="I449" s="118" t="str">
        <f t="shared" si="39"/>
        <v/>
      </c>
      <c r="K449" s="85" t="str">
        <f t="shared" si="40"/>
        <v/>
      </c>
      <c r="L449" s="1" t="str">
        <f t="shared" si="41"/>
        <v/>
      </c>
    </row>
    <row r="450" spans="1:12">
      <c r="A450" s="150">
        <v>446</v>
      </c>
      <c r="B450" s="16"/>
      <c r="C450" s="16"/>
      <c r="D450" s="114" t="e" cm="1">
        <f t="array" ref="D450">LOOKUP(1,1/(E450=DSSP!$E$2:$E$623),DSSP!$A$2:$A$623)</f>
        <v>#N/A</v>
      </c>
      <c r="E450" s="115"/>
      <c r="F450" s="115" t="str">
        <f>IFERROR(VLOOKUP(E450,DSSP!$E$2:$F$761,2,0),"")</f>
        <v/>
      </c>
      <c r="G450" s="116" t="str">
        <f t="shared" si="38"/>
        <v/>
      </c>
      <c r="H450" s="117"/>
      <c r="I450" s="118" t="str">
        <f t="shared" si="39"/>
        <v/>
      </c>
      <c r="K450" s="85" t="str">
        <f t="shared" si="40"/>
        <v/>
      </c>
      <c r="L450" s="1" t="str">
        <f t="shared" si="41"/>
        <v/>
      </c>
    </row>
    <row r="451" spans="1:12">
      <c r="A451" s="150">
        <v>447</v>
      </c>
      <c r="B451" s="16"/>
      <c r="C451" s="16"/>
      <c r="D451" s="114" t="e" cm="1">
        <f t="array" ref="D451">LOOKUP(1,1/(E451=DSSP!$E$2:$E$623),DSSP!$A$2:$A$623)</f>
        <v>#N/A</v>
      </c>
      <c r="E451" s="115"/>
      <c r="F451" s="115" t="str">
        <f>IFERROR(VLOOKUP(E451,DSSP!$E$2:$F$761,2,0),"")</f>
        <v/>
      </c>
      <c r="G451" s="116" t="str">
        <f t="shared" si="38"/>
        <v/>
      </c>
      <c r="H451" s="117"/>
      <c r="I451" s="118" t="str">
        <f t="shared" si="39"/>
        <v/>
      </c>
      <c r="K451" s="85" t="str">
        <f t="shared" si="40"/>
        <v/>
      </c>
      <c r="L451" s="1" t="str">
        <f t="shared" si="41"/>
        <v/>
      </c>
    </row>
    <row r="452" spans="1:12">
      <c r="A452" s="150">
        <v>448</v>
      </c>
      <c r="B452" s="16"/>
      <c r="C452" s="16"/>
      <c r="D452" s="114" t="e" cm="1">
        <f t="array" ref="D452">LOOKUP(1,1/(E452=DSSP!$E$2:$E$623),DSSP!$A$2:$A$623)</f>
        <v>#N/A</v>
      </c>
      <c r="E452" s="115"/>
      <c r="F452" s="115" t="str">
        <f>IFERROR(VLOOKUP(E452,DSSP!$E$2:$F$761,2,0),"")</f>
        <v/>
      </c>
      <c r="G452" s="116" t="str">
        <f t="shared" si="38"/>
        <v/>
      </c>
      <c r="H452" s="117"/>
      <c r="I452" s="118" t="str">
        <f t="shared" si="39"/>
        <v/>
      </c>
      <c r="K452" s="85" t="str">
        <f t="shared" si="40"/>
        <v/>
      </c>
      <c r="L452" s="1" t="str">
        <f t="shared" si="41"/>
        <v/>
      </c>
    </row>
    <row r="453" spans="1:12">
      <c r="A453" s="150">
        <v>449</v>
      </c>
      <c r="B453" s="16"/>
      <c r="C453" s="16"/>
      <c r="D453" s="114" t="e" cm="1">
        <f t="array" ref="D453">LOOKUP(1,1/(E453=DSSP!$E$2:$E$623),DSSP!$A$2:$A$623)</f>
        <v>#N/A</v>
      </c>
      <c r="E453" s="115"/>
      <c r="F453" s="115" t="str">
        <f>IFERROR(VLOOKUP(E453,DSSP!$E$2:$F$761,2,0),"")</f>
        <v/>
      </c>
      <c r="G453" s="116" t="str">
        <f t="shared" si="38"/>
        <v/>
      </c>
      <c r="H453" s="117"/>
      <c r="I453" s="118" t="str">
        <f t="shared" si="39"/>
        <v/>
      </c>
      <c r="K453" s="85" t="str">
        <f t="shared" si="40"/>
        <v/>
      </c>
      <c r="L453" s="1" t="str">
        <f t="shared" si="41"/>
        <v/>
      </c>
    </row>
    <row r="454" spans="1:12">
      <c r="A454" s="150">
        <v>450</v>
      </c>
      <c r="B454" s="16"/>
      <c r="C454" s="16"/>
      <c r="D454" s="114" t="e" cm="1">
        <f t="array" ref="D454">LOOKUP(1,1/(E454=DSSP!$E$2:$E$623),DSSP!$A$2:$A$623)</f>
        <v>#N/A</v>
      </c>
      <c r="E454" s="115"/>
      <c r="F454" s="115" t="str">
        <f>IFERROR(VLOOKUP(E454,DSSP!$E$2:$F$761,2,0),"")</f>
        <v/>
      </c>
      <c r="G454" s="116" t="str">
        <f t="shared" si="38"/>
        <v/>
      </c>
      <c r="H454" s="117"/>
      <c r="I454" s="118" t="str">
        <f t="shared" si="39"/>
        <v/>
      </c>
      <c r="K454" s="85" t="str">
        <f t="shared" si="40"/>
        <v/>
      </c>
      <c r="L454" s="1" t="str">
        <f t="shared" si="41"/>
        <v/>
      </c>
    </row>
    <row r="455" spans="1:12">
      <c r="A455" s="150">
        <v>451</v>
      </c>
      <c r="B455" s="16"/>
      <c r="C455" s="16"/>
      <c r="D455" s="114" t="e" cm="1">
        <f t="array" ref="D455">LOOKUP(1,1/(E455=DSSP!$E$2:$E$623),DSSP!$A$2:$A$623)</f>
        <v>#N/A</v>
      </c>
      <c r="E455" s="115"/>
      <c r="F455" s="115" t="str">
        <f>IFERROR(VLOOKUP(E455,DSSP!$E$2:$F$761,2,0),"")</f>
        <v/>
      </c>
      <c r="G455" s="116" t="str">
        <f t="shared" si="38"/>
        <v/>
      </c>
      <c r="H455" s="117"/>
      <c r="I455" s="118" t="str">
        <f t="shared" si="39"/>
        <v/>
      </c>
      <c r="K455" s="85" t="str">
        <f t="shared" si="40"/>
        <v/>
      </c>
      <c r="L455" s="1" t="str">
        <f t="shared" si="41"/>
        <v/>
      </c>
    </row>
    <row r="456" spans="1:12">
      <c r="A456" s="150">
        <v>452</v>
      </c>
      <c r="B456" s="16"/>
      <c r="C456" s="16"/>
      <c r="D456" s="114" t="e" cm="1">
        <f t="array" ref="D456">LOOKUP(1,1/(E456=DSSP!$E$2:$E$623),DSSP!$A$2:$A$623)</f>
        <v>#N/A</v>
      </c>
      <c r="E456" s="115"/>
      <c r="F456" s="115" t="str">
        <f>IFERROR(VLOOKUP(E456,DSSP!$E$2:$F$761,2,0),"")</f>
        <v/>
      </c>
      <c r="G456" s="116" t="str">
        <f t="shared" si="38"/>
        <v/>
      </c>
      <c r="H456" s="117"/>
      <c r="I456" s="118" t="str">
        <f t="shared" si="39"/>
        <v/>
      </c>
      <c r="K456" s="85" t="str">
        <f t="shared" si="40"/>
        <v/>
      </c>
      <c r="L456" s="1" t="str">
        <f t="shared" si="41"/>
        <v/>
      </c>
    </row>
    <row r="457" spans="1:12">
      <c r="A457" s="150">
        <v>453</v>
      </c>
      <c r="B457" s="16"/>
      <c r="C457" s="16"/>
      <c r="D457" s="114" t="e" cm="1">
        <f t="array" ref="D457">LOOKUP(1,1/(E457=DSSP!$E$2:$E$623),DSSP!$A$2:$A$623)</f>
        <v>#N/A</v>
      </c>
      <c r="E457" s="115"/>
      <c r="F457" s="115" t="str">
        <f>IFERROR(VLOOKUP(E457,DSSP!$E$2:$F$761,2,0),"")</f>
        <v/>
      </c>
      <c r="G457" s="116" t="str">
        <f t="shared" si="38"/>
        <v/>
      </c>
      <c r="H457" s="117"/>
      <c r="I457" s="118" t="str">
        <f t="shared" si="39"/>
        <v/>
      </c>
      <c r="K457" s="85" t="str">
        <f t="shared" si="40"/>
        <v/>
      </c>
      <c r="L457" s="1" t="str">
        <f t="shared" si="41"/>
        <v/>
      </c>
    </row>
    <row r="458" spans="1:12">
      <c r="A458" s="150">
        <v>454</v>
      </c>
      <c r="B458" s="16"/>
      <c r="C458" s="16"/>
      <c r="D458" s="114" t="e" cm="1">
        <f t="array" ref="D458">LOOKUP(1,1/(E458=DSSP!$E$2:$E$623),DSSP!$A$2:$A$623)</f>
        <v>#N/A</v>
      </c>
      <c r="E458" s="115"/>
      <c r="F458" s="115" t="str">
        <f>IFERROR(VLOOKUP(E458,DSSP!$E$2:$F$761,2,0),"")</f>
        <v/>
      </c>
      <c r="G458" s="116" t="str">
        <f t="shared" si="38"/>
        <v/>
      </c>
      <c r="H458" s="117"/>
      <c r="I458" s="118" t="str">
        <f t="shared" si="39"/>
        <v/>
      </c>
      <c r="K458" s="85" t="str">
        <f t="shared" si="40"/>
        <v/>
      </c>
      <c r="L458" s="1" t="str">
        <f t="shared" si="41"/>
        <v/>
      </c>
    </row>
    <row r="459" spans="1:12">
      <c r="A459" s="150">
        <v>455</v>
      </c>
      <c r="B459" s="16"/>
      <c r="C459" s="16"/>
      <c r="D459" s="114" t="e" cm="1">
        <f t="array" ref="D459">LOOKUP(1,1/(E459=DSSP!$E$2:$E$623),DSSP!$A$2:$A$623)</f>
        <v>#N/A</v>
      </c>
      <c r="E459" s="115"/>
      <c r="F459" s="115" t="str">
        <f>IFERROR(VLOOKUP(E459,DSSP!$E$2:$F$761,2,0),"")</f>
        <v/>
      </c>
      <c r="G459" s="116" t="str">
        <f t="shared" si="38"/>
        <v/>
      </c>
      <c r="H459" s="117"/>
      <c r="I459" s="118" t="str">
        <f t="shared" si="39"/>
        <v/>
      </c>
      <c r="K459" s="85" t="str">
        <f t="shared" si="40"/>
        <v/>
      </c>
      <c r="L459" s="1" t="str">
        <f t="shared" si="41"/>
        <v/>
      </c>
    </row>
    <row r="460" spans="1:12">
      <c r="A460" s="150">
        <v>456</v>
      </c>
      <c r="B460" s="16"/>
      <c r="C460" s="16"/>
      <c r="D460" s="114" t="e" cm="1">
        <f t="array" ref="D460">LOOKUP(1,1/(E460=DSSP!$E$2:$E$623),DSSP!$A$2:$A$623)</f>
        <v>#N/A</v>
      </c>
      <c r="E460" s="115"/>
      <c r="F460" s="115" t="str">
        <f>IFERROR(VLOOKUP(E460,DSSP!$E$2:$F$761,2,0),"")</f>
        <v/>
      </c>
      <c r="G460" s="116" t="str">
        <f t="shared" si="38"/>
        <v/>
      </c>
      <c r="H460" s="117"/>
      <c r="I460" s="118" t="str">
        <f t="shared" si="39"/>
        <v/>
      </c>
      <c r="K460" s="85" t="str">
        <f t="shared" si="40"/>
        <v/>
      </c>
      <c r="L460" s="1" t="str">
        <f t="shared" si="41"/>
        <v/>
      </c>
    </row>
    <row r="461" spans="1:12">
      <c r="A461" s="150">
        <v>457</v>
      </c>
      <c r="B461" s="16"/>
      <c r="C461" s="16"/>
      <c r="D461" s="114" t="e" cm="1">
        <f t="array" ref="D461">LOOKUP(1,1/(E461=DSSP!$E$2:$E$623),DSSP!$A$2:$A$623)</f>
        <v>#N/A</v>
      </c>
      <c r="E461" s="115"/>
      <c r="F461" s="115" t="str">
        <f>IFERROR(VLOOKUP(E461,DSSP!$E$2:$F$761,2,0),"")</f>
        <v/>
      </c>
      <c r="G461" s="116" t="str">
        <f t="shared" si="38"/>
        <v/>
      </c>
      <c r="H461" s="117"/>
      <c r="I461" s="118" t="str">
        <f t="shared" si="39"/>
        <v/>
      </c>
      <c r="K461" s="85" t="str">
        <f t="shared" si="40"/>
        <v/>
      </c>
      <c r="L461" s="1" t="str">
        <f t="shared" si="41"/>
        <v/>
      </c>
    </row>
    <row r="462" spans="1:12">
      <c r="A462" s="150">
        <v>458</v>
      </c>
      <c r="B462" s="16"/>
      <c r="C462" s="16"/>
      <c r="D462" s="114" t="e" cm="1">
        <f t="array" ref="D462">LOOKUP(1,1/(E462=DSSP!$E$2:$E$623),DSSP!$A$2:$A$623)</f>
        <v>#N/A</v>
      </c>
      <c r="E462" s="115"/>
      <c r="F462" s="115" t="str">
        <f>IFERROR(VLOOKUP(E462,DSSP!$E$2:$F$761,2,0),"")</f>
        <v/>
      </c>
      <c r="G462" s="116" t="str">
        <f t="shared" si="38"/>
        <v/>
      </c>
      <c r="H462" s="117"/>
      <c r="I462" s="118" t="str">
        <f t="shared" si="39"/>
        <v/>
      </c>
      <c r="K462" s="85" t="str">
        <f t="shared" si="40"/>
        <v/>
      </c>
      <c r="L462" s="1" t="str">
        <f t="shared" si="41"/>
        <v/>
      </c>
    </row>
    <row r="463" spans="1:12">
      <c r="A463" s="150">
        <v>459</v>
      </c>
      <c r="B463" s="16"/>
      <c r="C463" s="16"/>
      <c r="D463" s="114" t="e" cm="1">
        <f t="array" ref="D463">LOOKUP(1,1/(E463=DSSP!$E$2:$E$623),DSSP!$A$2:$A$623)</f>
        <v>#N/A</v>
      </c>
      <c r="E463" s="115"/>
      <c r="F463" s="115" t="str">
        <f>IFERROR(VLOOKUP(E463,DSSP!$E$2:$F$761,2,0),"")</f>
        <v/>
      </c>
      <c r="G463" s="116" t="str">
        <f t="shared" si="38"/>
        <v/>
      </c>
      <c r="H463" s="117"/>
      <c r="I463" s="118" t="str">
        <f t="shared" si="39"/>
        <v/>
      </c>
      <c r="K463" s="85" t="str">
        <f t="shared" si="40"/>
        <v/>
      </c>
      <c r="L463" s="1" t="str">
        <f t="shared" si="41"/>
        <v/>
      </c>
    </row>
    <row r="464" spans="1:12">
      <c r="A464" s="150">
        <v>460</v>
      </c>
      <c r="B464" s="16"/>
      <c r="C464" s="16"/>
      <c r="D464" s="114" t="e" cm="1">
        <f t="array" ref="D464">LOOKUP(1,1/(E464=DSSP!$E$2:$E$623),DSSP!$A$2:$A$623)</f>
        <v>#N/A</v>
      </c>
      <c r="E464" s="115"/>
      <c r="F464" s="115" t="str">
        <f>IFERROR(VLOOKUP(E464,DSSP!$E$2:$F$761,2,0),"")</f>
        <v/>
      </c>
      <c r="G464" s="116" t="str">
        <f t="shared" si="38"/>
        <v/>
      </c>
      <c r="H464" s="117"/>
      <c r="I464" s="118" t="str">
        <f t="shared" si="39"/>
        <v/>
      </c>
      <c r="K464" s="85" t="str">
        <f t="shared" si="40"/>
        <v/>
      </c>
      <c r="L464" s="1" t="str">
        <f t="shared" si="41"/>
        <v/>
      </c>
    </row>
    <row r="465" spans="1:12">
      <c r="A465" s="150">
        <v>461</v>
      </c>
      <c r="B465" s="16"/>
      <c r="C465" s="16"/>
      <c r="D465" s="114" t="e" cm="1">
        <f t="array" ref="D465">LOOKUP(1,1/(E465=DSSP!$E$2:$E$623),DSSP!$A$2:$A$623)</f>
        <v>#N/A</v>
      </c>
      <c r="E465" s="115"/>
      <c r="F465" s="115" t="str">
        <f>IFERROR(VLOOKUP(E465,DSSP!$E$2:$F$761,2,0),"")</f>
        <v/>
      </c>
      <c r="G465" s="116" t="str">
        <f t="shared" si="38"/>
        <v/>
      </c>
      <c r="H465" s="117"/>
      <c r="I465" s="118" t="str">
        <f t="shared" si="39"/>
        <v/>
      </c>
      <c r="K465" s="85" t="str">
        <f t="shared" si="40"/>
        <v/>
      </c>
      <c r="L465" s="1" t="str">
        <f t="shared" si="41"/>
        <v/>
      </c>
    </row>
    <row r="466" spans="1:12">
      <c r="A466" s="150">
        <v>462</v>
      </c>
      <c r="B466" s="16"/>
      <c r="C466" s="16"/>
      <c r="D466" s="114" t="e" cm="1">
        <f t="array" ref="D466">LOOKUP(1,1/(E466=DSSP!$E$2:$E$623),DSSP!$A$2:$A$623)</f>
        <v>#N/A</v>
      </c>
      <c r="E466" s="115"/>
      <c r="F466" s="115" t="str">
        <f>IFERROR(VLOOKUP(E466,DSSP!$E$2:$F$761,2,0),"")</f>
        <v/>
      </c>
      <c r="G466" s="116" t="str">
        <f t="shared" si="38"/>
        <v/>
      </c>
      <c r="H466" s="117"/>
      <c r="I466" s="118" t="str">
        <f t="shared" si="39"/>
        <v/>
      </c>
      <c r="K466" s="85" t="str">
        <f t="shared" si="40"/>
        <v/>
      </c>
      <c r="L466" s="1" t="str">
        <f t="shared" si="41"/>
        <v/>
      </c>
    </row>
    <row r="467" spans="1:12">
      <c r="A467" s="150">
        <v>463</v>
      </c>
      <c r="B467" s="16"/>
      <c r="C467" s="16"/>
      <c r="D467" s="114" t="e" cm="1">
        <f t="array" ref="D467">LOOKUP(1,1/(E467=DSSP!$E$2:$E$623),DSSP!$A$2:$A$623)</f>
        <v>#N/A</v>
      </c>
      <c r="E467" s="115"/>
      <c r="F467" s="115" t="str">
        <f>IFERROR(VLOOKUP(E467,DSSP!$E$2:$F$761,2,0),"")</f>
        <v/>
      </c>
      <c r="G467" s="116" t="str">
        <f t="shared" si="38"/>
        <v/>
      </c>
      <c r="H467" s="117"/>
      <c r="I467" s="118" t="str">
        <f t="shared" si="39"/>
        <v/>
      </c>
      <c r="K467" s="85" t="str">
        <f t="shared" si="40"/>
        <v/>
      </c>
      <c r="L467" s="1" t="str">
        <f t="shared" si="41"/>
        <v/>
      </c>
    </row>
    <row r="468" spans="1:12">
      <c r="A468" s="150">
        <v>464</v>
      </c>
      <c r="B468" s="16"/>
      <c r="C468" s="16"/>
      <c r="D468" s="114" t="e" cm="1">
        <f t="array" ref="D468">LOOKUP(1,1/(E468=DSSP!$E$2:$E$623),DSSP!$A$2:$A$623)</f>
        <v>#N/A</v>
      </c>
      <c r="E468" s="115"/>
      <c r="F468" s="115" t="str">
        <f>IFERROR(VLOOKUP(E468,DSSP!$E$2:$F$761,2,0),"")</f>
        <v/>
      </c>
      <c r="G468" s="116" t="str">
        <f t="shared" si="38"/>
        <v/>
      </c>
      <c r="H468" s="117"/>
      <c r="I468" s="118" t="str">
        <f t="shared" si="39"/>
        <v/>
      </c>
      <c r="K468" s="85" t="str">
        <f t="shared" si="40"/>
        <v/>
      </c>
      <c r="L468" s="1" t="str">
        <f t="shared" si="41"/>
        <v/>
      </c>
    </row>
    <row r="469" spans="1:12">
      <c r="A469" s="150">
        <v>465</v>
      </c>
      <c r="B469" s="16"/>
      <c r="C469" s="16"/>
      <c r="D469" s="114" t="e" cm="1">
        <f t="array" ref="D469">LOOKUP(1,1/(E469=DSSP!$E$2:$E$623),DSSP!$A$2:$A$623)</f>
        <v>#N/A</v>
      </c>
      <c r="E469" s="115"/>
      <c r="F469" s="115" t="str">
        <f>IFERROR(VLOOKUP(E469,DSSP!$E$2:$F$761,2,0),"")</f>
        <v/>
      </c>
      <c r="G469" s="116" t="str">
        <f t="shared" si="38"/>
        <v/>
      </c>
      <c r="H469" s="117"/>
      <c r="I469" s="118" t="str">
        <f t="shared" si="39"/>
        <v/>
      </c>
      <c r="K469" s="85" t="str">
        <f t="shared" si="40"/>
        <v/>
      </c>
      <c r="L469" s="1" t="str">
        <f t="shared" si="41"/>
        <v/>
      </c>
    </row>
    <row r="470" spans="1:12">
      <c r="A470" s="150">
        <v>466</v>
      </c>
      <c r="B470" s="16"/>
      <c r="C470" s="16"/>
      <c r="D470" s="114" t="e" cm="1">
        <f t="array" ref="D470">LOOKUP(1,1/(E470=DSSP!$E$2:$E$623),DSSP!$A$2:$A$623)</f>
        <v>#N/A</v>
      </c>
      <c r="E470" s="115"/>
      <c r="F470" s="115" t="str">
        <f>IFERROR(VLOOKUP(E470,DSSP!$E$2:$F$761,2,0),"")</f>
        <v/>
      </c>
      <c r="G470" s="116" t="str">
        <f t="shared" si="38"/>
        <v/>
      </c>
      <c r="H470" s="117"/>
      <c r="I470" s="118" t="str">
        <f t="shared" si="39"/>
        <v/>
      </c>
      <c r="K470" s="85" t="str">
        <f t="shared" si="40"/>
        <v/>
      </c>
      <c r="L470" s="1" t="str">
        <f t="shared" si="41"/>
        <v/>
      </c>
    </row>
    <row r="471" spans="1:12">
      <c r="A471" s="150">
        <v>467</v>
      </c>
      <c r="B471" s="16"/>
      <c r="C471" s="16"/>
      <c r="D471" s="114" t="e" cm="1">
        <f t="array" ref="D471">LOOKUP(1,1/(E471=DSSP!$E$2:$E$623),DSSP!$A$2:$A$623)</f>
        <v>#N/A</v>
      </c>
      <c r="E471" s="115"/>
      <c r="F471" s="115" t="str">
        <f>IFERROR(VLOOKUP(E471,DSSP!$E$2:$F$761,2,0),"")</f>
        <v/>
      </c>
      <c r="G471" s="116" t="str">
        <f t="shared" si="38"/>
        <v/>
      </c>
      <c r="H471" s="117"/>
      <c r="I471" s="118" t="str">
        <f t="shared" si="39"/>
        <v/>
      </c>
      <c r="K471" s="85" t="str">
        <f t="shared" si="40"/>
        <v/>
      </c>
      <c r="L471" s="1" t="str">
        <f t="shared" si="41"/>
        <v/>
      </c>
    </row>
    <row r="472" spans="1:12">
      <c r="A472" s="150">
        <v>468</v>
      </c>
      <c r="B472" s="16"/>
      <c r="C472" s="16"/>
      <c r="D472" s="114" t="e" cm="1">
        <f t="array" ref="D472">LOOKUP(1,1/(E472=DSSP!$E$2:$E$623),DSSP!$A$2:$A$623)</f>
        <v>#N/A</v>
      </c>
      <c r="E472" s="115"/>
      <c r="F472" s="115" t="str">
        <f>IFERROR(VLOOKUP(E472,DSSP!$E$2:$F$761,2,0),"")</f>
        <v/>
      </c>
      <c r="G472" s="116" t="str">
        <f t="shared" si="38"/>
        <v/>
      </c>
      <c r="H472" s="117"/>
      <c r="I472" s="118" t="str">
        <f t="shared" si="39"/>
        <v/>
      </c>
      <c r="K472" s="85" t="str">
        <f t="shared" si="40"/>
        <v/>
      </c>
      <c r="L472" s="1" t="str">
        <f t="shared" si="41"/>
        <v/>
      </c>
    </row>
    <row r="473" spans="1:12">
      <c r="A473" s="150">
        <v>469</v>
      </c>
      <c r="B473" s="16"/>
      <c r="C473" s="16"/>
      <c r="D473" s="114" t="e" cm="1">
        <f t="array" ref="D473">LOOKUP(1,1/(E473=DSSP!$E$2:$E$623),DSSP!$A$2:$A$623)</f>
        <v>#N/A</v>
      </c>
      <c r="E473" s="115"/>
      <c r="F473" s="115" t="str">
        <f>IFERROR(VLOOKUP(E473,DSSP!$E$2:$F$761,2,0),"")</f>
        <v/>
      </c>
      <c r="G473" s="116" t="str">
        <f t="shared" ref="G473:G536" si="42">RIGHT(E473,6)</f>
        <v/>
      </c>
      <c r="H473" s="117"/>
      <c r="I473" s="118" t="str">
        <f t="shared" ref="I473:I514" si="43">IFERROR(IF(RIGHT(G473,4)="1 kg",(H473/1),H473*1000/LEFT(G473,3)),"")</f>
        <v/>
      </c>
      <c r="K473" s="85" t="str">
        <f t="shared" ref="K473:K536" si="44">IFERROR((I473*LEFT(G473,3))/1000,"")</f>
        <v/>
      </c>
      <c r="L473" s="1" t="str">
        <f t="shared" ref="L473:L509" si="45">IFERROR(IF(RIGHT(G473,4)="1 kg",(H473/1),H473*1000/LEFT(G473,3)),"")</f>
        <v/>
      </c>
    </row>
    <row r="474" spans="1:12">
      <c r="A474" s="150">
        <v>470</v>
      </c>
      <c r="B474" s="16"/>
      <c r="C474" s="16"/>
      <c r="D474" s="114" t="e" cm="1">
        <f t="array" ref="D474">LOOKUP(1,1/(E474=DSSP!$E$2:$E$623),DSSP!$A$2:$A$623)</f>
        <v>#N/A</v>
      </c>
      <c r="E474" s="115"/>
      <c r="F474" s="115" t="str">
        <f>IFERROR(VLOOKUP(E474,DSSP!$E$2:$F$761,2,0),"")</f>
        <v/>
      </c>
      <c r="G474" s="116" t="str">
        <f t="shared" si="42"/>
        <v/>
      </c>
      <c r="H474" s="117"/>
      <c r="I474" s="118" t="str">
        <f t="shared" si="43"/>
        <v/>
      </c>
      <c r="K474" s="85" t="str">
        <f t="shared" si="44"/>
        <v/>
      </c>
      <c r="L474" s="1" t="str">
        <f t="shared" si="45"/>
        <v/>
      </c>
    </row>
    <row r="475" spans="1:12">
      <c r="A475" s="150">
        <v>471</v>
      </c>
      <c r="B475" s="16"/>
      <c r="C475" s="16"/>
      <c r="D475" s="114" t="e" cm="1">
        <f t="array" ref="D475">LOOKUP(1,1/(E475=DSSP!$E$2:$E$623),DSSP!$A$2:$A$623)</f>
        <v>#N/A</v>
      </c>
      <c r="E475" s="115"/>
      <c r="F475" s="115" t="str">
        <f>IFERROR(VLOOKUP(E475,DSSP!$E$2:$F$761,2,0),"")</f>
        <v/>
      </c>
      <c r="G475" s="116" t="str">
        <f t="shared" si="42"/>
        <v/>
      </c>
      <c r="H475" s="117"/>
      <c r="I475" s="118" t="str">
        <f t="shared" si="43"/>
        <v/>
      </c>
      <c r="K475" s="85" t="str">
        <f t="shared" si="44"/>
        <v/>
      </c>
      <c r="L475" s="1" t="str">
        <f t="shared" si="45"/>
        <v/>
      </c>
    </row>
    <row r="476" spans="1:12">
      <c r="A476" s="150">
        <v>472</v>
      </c>
      <c r="B476" s="16"/>
      <c r="C476" s="16"/>
      <c r="D476" s="114" t="e" cm="1">
        <f t="array" ref="D476">LOOKUP(1,1/(E476=DSSP!$E$2:$E$623),DSSP!$A$2:$A$623)</f>
        <v>#N/A</v>
      </c>
      <c r="E476" s="115"/>
      <c r="F476" s="115" t="str">
        <f>IFERROR(VLOOKUP(E476,DSSP!$E$2:$F$761,2,0),"")</f>
        <v/>
      </c>
      <c r="G476" s="116" t="str">
        <f t="shared" si="42"/>
        <v/>
      </c>
      <c r="H476" s="117"/>
      <c r="I476" s="118" t="str">
        <f t="shared" si="43"/>
        <v/>
      </c>
      <c r="K476" s="85" t="str">
        <f t="shared" si="44"/>
        <v/>
      </c>
      <c r="L476" s="1" t="str">
        <f t="shared" si="45"/>
        <v/>
      </c>
    </row>
    <row r="477" spans="1:12">
      <c r="A477" s="150">
        <v>473</v>
      </c>
      <c r="B477" s="16"/>
      <c r="C477" s="16"/>
      <c r="D477" s="114" t="e" cm="1">
        <f t="array" ref="D477">LOOKUP(1,1/(E477=DSSP!$E$2:$E$623),DSSP!$A$2:$A$623)</f>
        <v>#N/A</v>
      </c>
      <c r="E477" s="115"/>
      <c r="F477" s="115" t="str">
        <f>IFERROR(VLOOKUP(E477,DSSP!$E$2:$F$761,2,0),"")</f>
        <v/>
      </c>
      <c r="G477" s="116" t="str">
        <f t="shared" si="42"/>
        <v/>
      </c>
      <c r="H477" s="117"/>
      <c r="I477" s="118" t="str">
        <f t="shared" si="43"/>
        <v/>
      </c>
      <c r="K477" s="85" t="str">
        <f t="shared" si="44"/>
        <v/>
      </c>
      <c r="L477" s="1" t="str">
        <f t="shared" si="45"/>
        <v/>
      </c>
    </row>
    <row r="478" spans="1:12">
      <c r="A478" s="150">
        <v>474</v>
      </c>
      <c r="B478" s="16"/>
      <c r="C478" s="16"/>
      <c r="D478" s="114" t="e" cm="1">
        <f t="array" ref="D478">LOOKUP(1,1/(E478=DSSP!$E$2:$E$623),DSSP!$A$2:$A$623)</f>
        <v>#N/A</v>
      </c>
      <c r="E478" s="115"/>
      <c r="F478" s="115" t="str">
        <f>IFERROR(VLOOKUP(E478,DSSP!$E$2:$F$761,2,0),"")</f>
        <v/>
      </c>
      <c r="G478" s="116" t="str">
        <f t="shared" si="42"/>
        <v/>
      </c>
      <c r="H478" s="117"/>
      <c r="I478" s="118" t="str">
        <f t="shared" si="43"/>
        <v/>
      </c>
      <c r="K478" s="85" t="str">
        <f t="shared" si="44"/>
        <v/>
      </c>
      <c r="L478" s="1" t="str">
        <f t="shared" si="45"/>
        <v/>
      </c>
    </row>
    <row r="479" spans="1:12">
      <c r="A479" s="150">
        <v>475</v>
      </c>
      <c r="B479" s="16"/>
      <c r="C479" s="16"/>
      <c r="D479" s="114" t="e" cm="1">
        <f t="array" ref="D479">LOOKUP(1,1/(E479=DSSP!$E$2:$E$623),DSSP!$A$2:$A$623)</f>
        <v>#N/A</v>
      </c>
      <c r="E479" s="115"/>
      <c r="F479" s="115" t="str">
        <f>IFERROR(VLOOKUP(E479,DSSP!$E$2:$F$761,2,0),"")</f>
        <v/>
      </c>
      <c r="G479" s="116" t="str">
        <f t="shared" si="42"/>
        <v/>
      </c>
      <c r="H479" s="117"/>
      <c r="I479" s="118" t="str">
        <f t="shared" si="43"/>
        <v/>
      </c>
      <c r="K479" s="85" t="str">
        <f t="shared" si="44"/>
        <v/>
      </c>
      <c r="L479" s="1" t="str">
        <f t="shared" si="45"/>
        <v/>
      </c>
    </row>
    <row r="480" spans="1:12">
      <c r="A480" s="150">
        <v>476</v>
      </c>
      <c r="B480" s="16"/>
      <c r="C480" s="16"/>
      <c r="D480" s="114" t="e" cm="1">
        <f t="array" ref="D480">LOOKUP(1,1/(E480=DSSP!$E$2:$E$623),DSSP!$A$2:$A$623)</f>
        <v>#N/A</v>
      </c>
      <c r="E480" s="115"/>
      <c r="F480" s="115" t="str">
        <f>IFERROR(VLOOKUP(E480,DSSP!$E$2:$F$761,2,0),"")</f>
        <v/>
      </c>
      <c r="G480" s="116" t="str">
        <f t="shared" si="42"/>
        <v/>
      </c>
      <c r="H480" s="117"/>
      <c r="I480" s="118" t="str">
        <f t="shared" si="43"/>
        <v/>
      </c>
      <c r="K480" s="85" t="str">
        <f t="shared" si="44"/>
        <v/>
      </c>
      <c r="L480" s="1" t="str">
        <f t="shared" si="45"/>
        <v/>
      </c>
    </row>
    <row r="481" spans="1:12">
      <c r="A481" s="150">
        <v>477</v>
      </c>
      <c r="B481" s="16"/>
      <c r="C481" s="16"/>
      <c r="D481" s="114" t="e" cm="1">
        <f t="array" ref="D481">LOOKUP(1,1/(E481=DSSP!$E$2:$E$623),DSSP!$A$2:$A$623)</f>
        <v>#N/A</v>
      </c>
      <c r="E481" s="115"/>
      <c r="F481" s="115" t="str">
        <f>IFERROR(VLOOKUP(E481,DSSP!$E$2:$F$761,2,0),"")</f>
        <v/>
      </c>
      <c r="G481" s="116" t="str">
        <f t="shared" si="42"/>
        <v/>
      </c>
      <c r="H481" s="117"/>
      <c r="I481" s="118" t="str">
        <f t="shared" si="43"/>
        <v/>
      </c>
      <c r="K481" s="85" t="str">
        <f t="shared" si="44"/>
        <v/>
      </c>
      <c r="L481" s="1" t="str">
        <f t="shared" si="45"/>
        <v/>
      </c>
    </row>
    <row r="482" spans="1:12">
      <c r="A482" s="150">
        <v>478</v>
      </c>
      <c r="B482" s="16"/>
      <c r="C482" s="16"/>
      <c r="D482" s="114" t="e" cm="1">
        <f t="array" ref="D482">LOOKUP(1,1/(E482=DSSP!$E$2:$E$623),DSSP!$A$2:$A$623)</f>
        <v>#N/A</v>
      </c>
      <c r="E482" s="115"/>
      <c r="F482" s="115" t="str">
        <f>IFERROR(VLOOKUP(E482,DSSP!$E$2:$F$761,2,0),"")</f>
        <v/>
      </c>
      <c r="G482" s="116" t="str">
        <f t="shared" si="42"/>
        <v/>
      </c>
      <c r="H482" s="117"/>
      <c r="I482" s="118" t="str">
        <f t="shared" si="43"/>
        <v/>
      </c>
      <c r="K482" s="85" t="str">
        <f t="shared" si="44"/>
        <v/>
      </c>
      <c r="L482" s="1" t="str">
        <f t="shared" si="45"/>
        <v/>
      </c>
    </row>
    <row r="483" spans="1:12">
      <c r="A483" s="150">
        <v>479</v>
      </c>
      <c r="B483" s="16"/>
      <c r="C483" s="16"/>
      <c r="D483" s="114" t="e" cm="1">
        <f t="array" ref="D483">LOOKUP(1,1/(E483=DSSP!$E$2:$E$623),DSSP!$A$2:$A$623)</f>
        <v>#N/A</v>
      </c>
      <c r="E483" s="115"/>
      <c r="F483" s="115" t="str">
        <f>IFERROR(VLOOKUP(E483,DSSP!$E$2:$F$761,2,0),"")</f>
        <v/>
      </c>
      <c r="G483" s="116" t="str">
        <f t="shared" si="42"/>
        <v/>
      </c>
      <c r="H483" s="117"/>
      <c r="I483" s="118" t="str">
        <f t="shared" si="43"/>
        <v/>
      </c>
      <c r="K483" s="85" t="str">
        <f t="shared" si="44"/>
        <v/>
      </c>
      <c r="L483" s="1" t="str">
        <f t="shared" si="45"/>
        <v/>
      </c>
    </row>
    <row r="484" spans="1:12">
      <c r="A484" s="150">
        <v>480</v>
      </c>
      <c r="B484" s="16"/>
      <c r="C484" s="16"/>
      <c r="D484" s="114" t="e" cm="1">
        <f t="array" ref="D484">LOOKUP(1,1/(E484=DSSP!$E$2:$E$623),DSSP!$A$2:$A$623)</f>
        <v>#N/A</v>
      </c>
      <c r="E484" s="115"/>
      <c r="F484" s="115" t="str">
        <f>IFERROR(VLOOKUP(E484,DSSP!$E$2:$F$761,2,0),"")</f>
        <v/>
      </c>
      <c r="G484" s="116" t="str">
        <f t="shared" si="42"/>
        <v/>
      </c>
      <c r="H484" s="117"/>
      <c r="I484" s="118" t="str">
        <f t="shared" si="43"/>
        <v/>
      </c>
      <c r="K484" s="85" t="str">
        <f t="shared" si="44"/>
        <v/>
      </c>
      <c r="L484" s="1" t="str">
        <f t="shared" si="45"/>
        <v/>
      </c>
    </row>
    <row r="485" spans="1:12">
      <c r="A485" s="150">
        <v>481</v>
      </c>
      <c r="B485" s="16"/>
      <c r="C485" s="16"/>
      <c r="D485" s="114" t="e" cm="1">
        <f t="array" ref="D485">LOOKUP(1,1/(E485=DSSP!$E$2:$E$623),DSSP!$A$2:$A$623)</f>
        <v>#N/A</v>
      </c>
      <c r="E485" s="115"/>
      <c r="F485" s="115" t="str">
        <f>IFERROR(VLOOKUP(E485,DSSP!$E$2:$F$761,2,0),"")</f>
        <v/>
      </c>
      <c r="G485" s="116" t="str">
        <f t="shared" si="42"/>
        <v/>
      </c>
      <c r="H485" s="117"/>
      <c r="I485" s="118" t="str">
        <f t="shared" si="43"/>
        <v/>
      </c>
      <c r="K485" s="85" t="str">
        <f t="shared" si="44"/>
        <v/>
      </c>
      <c r="L485" s="1" t="str">
        <f t="shared" si="45"/>
        <v/>
      </c>
    </row>
    <row r="486" spans="1:12">
      <c r="A486" s="150">
        <v>482</v>
      </c>
      <c r="B486" s="16"/>
      <c r="C486" s="16"/>
      <c r="D486" s="114" t="e" cm="1">
        <f t="array" ref="D486">LOOKUP(1,1/(E486=DSSP!$E$2:$E$623),DSSP!$A$2:$A$623)</f>
        <v>#N/A</v>
      </c>
      <c r="E486" s="115"/>
      <c r="F486" s="115" t="str">
        <f>IFERROR(VLOOKUP(E486,DSSP!$E$2:$F$761,2,0),"")</f>
        <v/>
      </c>
      <c r="G486" s="116" t="str">
        <f t="shared" si="42"/>
        <v/>
      </c>
      <c r="H486" s="117"/>
      <c r="I486" s="118" t="str">
        <f t="shared" si="43"/>
        <v/>
      </c>
      <c r="K486" s="85" t="str">
        <f t="shared" si="44"/>
        <v/>
      </c>
      <c r="L486" s="1" t="str">
        <f t="shared" si="45"/>
        <v/>
      </c>
    </row>
    <row r="487" spans="1:12">
      <c r="A487" s="150">
        <v>483</v>
      </c>
      <c r="B487" s="16"/>
      <c r="C487" s="16"/>
      <c r="D487" s="114" t="e" cm="1">
        <f t="array" ref="D487">LOOKUP(1,1/(E487=DSSP!$E$2:$E$623),DSSP!$A$2:$A$623)</f>
        <v>#N/A</v>
      </c>
      <c r="E487" s="115"/>
      <c r="F487" s="115" t="str">
        <f>IFERROR(VLOOKUP(E487,DSSP!$E$2:$F$761,2,0),"")</f>
        <v/>
      </c>
      <c r="G487" s="116" t="str">
        <f t="shared" si="42"/>
        <v/>
      </c>
      <c r="H487" s="117"/>
      <c r="I487" s="118" t="str">
        <f t="shared" si="43"/>
        <v/>
      </c>
      <c r="K487" s="85" t="str">
        <f t="shared" si="44"/>
        <v/>
      </c>
      <c r="L487" s="1" t="str">
        <f t="shared" si="45"/>
        <v/>
      </c>
    </row>
    <row r="488" spans="1:12">
      <c r="A488" s="150">
        <v>484</v>
      </c>
      <c r="B488" s="16"/>
      <c r="C488" s="16"/>
      <c r="D488" s="114" t="e" cm="1">
        <f t="array" ref="D488">LOOKUP(1,1/(E488=DSSP!$E$2:$E$623),DSSP!$A$2:$A$623)</f>
        <v>#N/A</v>
      </c>
      <c r="E488" s="115"/>
      <c r="F488" s="115" t="str">
        <f>IFERROR(VLOOKUP(E488,DSSP!$E$2:$F$761,2,0),"")</f>
        <v/>
      </c>
      <c r="G488" s="116" t="str">
        <f t="shared" si="42"/>
        <v/>
      </c>
      <c r="H488" s="117"/>
      <c r="I488" s="118" t="str">
        <f t="shared" si="43"/>
        <v/>
      </c>
      <c r="K488" s="85" t="str">
        <f t="shared" si="44"/>
        <v/>
      </c>
      <c r="L488" s="1" t="str">
        <f t="shared" si="45"/>
        <v/>
      </c>
    </row>
    <row r="489" spans="1:12">
      <c r="A489" s="150">
        <v>485</v>
      </c>
      <c r="B489" s="16"/>
      <c r="C489" s="16"/>
      <c r="D489" s="114" t="e" cm="1">
        <f t="array" ref="D489">LOOKUP(1,1/(E489=DSSP!$E$2:$E$623),DSSP!$A$2:$A$623)</f>
        <v>#N/A</v>
      </c>
      <c r="E489" s="115"/>
      <c r="F489" s="115" t="str">
        <f>IFERROR(VLOOKUP(E489,DSSP!$E$2:$F$761,2,0),"")</f>
        <v/>
      </c>
      <c r="G489" s="116" t="str">
        <f t="shared" si="42"/>
        <v/>
      </c>
      <c r="H489" s="117"/>
      <c r="I489" s="118" t="str">
        <f t="shared" si="43"/>
        <v/>
      </c>
      <c r="K489" s="85" t="str">
        <f t="shared" si="44"/>
        <v/>
      </c>
      <c r="L489" s="1" t="str">
        <f t="shared" si="45"/>
        <v/>
      </c>
    </row>
    <row r="490" spans="1:12">
      <c r="A490" s="150">
        <v>486</v>
      </c>
      <c r="B490" s="16"/>
      <c r="C490" s="16"/>
      <c r="D490" s="114" t="e" cm="1">
        <f t="array" ref="D490">LOOKUP(1,1/(E490=DSSP!$E$2:$E$623),DSSP!$A$2:$A$623)</f>
        <v>#N/A</v>
      </c>
      <c r="E490" s="115"/>
      <c r="F490" s="115" t="str">
        <f>IFERROR(VLOOKUP(E490,DSSP!$E$2:$F$761,2,0),"")</f>
        <v/>
      </c>
      <c r="G490" s="116" t="str">
        <f t="shared" si="42"/>
        <v/>
      </c>
      <c r="H490" s="117"/>
      <c r="I490" s="118" t="str">
        <f t="shared" si="43"/>
        <v/>
      </c>
      <c r="K490" s="85" t="str">
        <f t="shared" si="44"/>
        <v/>
      </c>
      <c r="L490" s="1" t="str">
        <f t="shared" si="45"/>
        <v/>
      </c>
    </row>
    <row r="491" spans="1:12">
      <c r="A491" s="150">
        <v>487</v>
      </c>
      <c r="B491" s="16"/>
      <c r="C491" s="16"/>
      <c r="D491" s="114" t="e" cm="1">
        <f t="array" ref="D491">LOOKUP(1,1/(E491=DSSP!$E$2:$E$623),DSSP!$A$2:$A$623)</f>
        <v>#N/A</v>
      </c>
      <c r="E491" s="115"/>
      <c r="F491" s="115" t="str">
        <f>IFERROR(VLOOKUP(E491,DSSP!$E$2:$F$761,2,0),"")</f>
        <v/>
      </c>
      <c r="G491" s="116" t="str">
        <f t="shared" si="42"/>
        <v/>
      </c>
      <c r="H491" s="117"/>
      <c r="I491" s="118" t="str">
        <f t="shared" si="43"/>
        <v/>
      </c>
      <c r="K491" s="85" t="str">
        <f t="shared" si="44"/>
        <v/>
      </c>
      <c r="L491" s="1" t="str">
        <f t="shared" si="45"/>
        <v/>
      </c>
    </row>
    <row r="492" spans="1:12">
      <c r="A492" s="150">
        <v>488</v>
      </c>
      <c r="B492" s="16"/>
      <c r="C492" s="16"/>
      <c r="D492" s="114" t="e" cm="1">
        <f t="array" ref="D492">LOOKUP(1,1/(E492=DSSP!$E$2:$E$623),DSSP!$A$2:$A$623)</f>
        <v>#N/A</v>
      </c>
      <c r="E492" s="115"/>
      <c r="F492" s="115" t="str">
        <f>IFERROR(VLOOKUP(E492,DSSP!$E$2:$F$761,2,0),"")</f>
        <v/>
      </c>
      <c r="G492" s="116" t="str">
        <f t="shared" si="42"/>
        <v/>
      </c>
      <c r="H492" s="117"/>
      <c r="I492" s="118" t="str">
        <f t="shared" si="43"/>
        <v/>
      </c>
      <c r="K492" s="85" t="str">
        <f t="shared" si="44"/>
        <v/>
      </c>
      <c r="L492" s="1" t="str">
        <f t="shared" si="45"/>
        <v/>
      </c>
    </row>
    <row r="493" spans="1:12">
      <c r="A493" s="150">
        <v>489</v>
      </c>
      <c r="B493" s="16"/>
      <c r="C493" s="16"/>
      <c r="D493" s="114" t="e" cm="1">
        <f t="array" ref="D493">LOOKUP(1,1/(E493=DSSP!$E$2:$E$623),DSSP!$A$2:$A$623)</f>
        <v>#N/A</v>
      </c>
      <c r="E493" s="115"/>
      <c r="F493" s="115" t="str">
        <f>IFERROR(VLOOKUP(E493,DSSP!$E$2:$F$761,2,0),"")</f>
        <v/>
      </c>
      <c r="G493" s="116" t="str">
        <f t="shared" si="42"/>
        <v/>
      </c>
      <c r="H493" s="117"/>
      <c r="I493" s="118" t="str">
        <f t="shared" si="43"/>
        <v/>
      </c>
      <c r="K493" s="85" t="str">
        <f t="shared" si="44"/>
        <v/>
      </c>
      <c r="L493" s="1" t="str">
        <f t="shared" si="45"/>
        <v/>
      </c>
    </row>
    <row r="494" spans="1:12">
      <c r="A494" s="150">
        <v>490</v>
      </c>
      <c r="B494" s="16"/>
      <c r="C494" s="16"/>
      <c r="D494" s="114" t="e" cm="1">
        <f t="array" ref="D494">LOOKUP(1,1/(E494=DSSP!$E$2:$E$623),DSSP!$A$2:$A$623)</f>
        <v>#N/A</v>
      </c>
      <c r="E494" s="115"/>
      <c r="F494" s="115" t="str">
        <f>IFERROR(VLOOKUP(E494,DSSP!$E$2:$F$761,2,0),"")</f>
        <v/>
      </c>
      <c r="G494" s="116" t="str">
        <f t="shared" si="42"/>
        <v/>
      </c>
      <c r="H494" s="117"/>
      <c r="I494" s="118" t="str">
        <f t="shared" si="43"/>
        <v/>
      </c>
      <c r="K494" s="85" t="str">
        <f t="shared" si="44"/>
        <v/>
      </c>
      <c r="L494" s="1" t="str">
        <f t="shared" si="45"/>
        <v/>
      </c>
    </row>
    <row r="495" spans="1:12">
      <c r="A495" s="150">
        <v>491</v>
      </c>
      <c r="B495" s="16"/>
      <c r="C495" s="16"/>
      <c r="D495" s="114" t="e" cm="1">
        <f t="array" ref="D495">LOOKUP(1,1/(E495=DSSP!$E$2:$E$623),DSSP!$A$2:$A$623)</f>
        <v>#N/A</v>
      </c>
      <c r="E495" s="115"/>
      <c r="F495" s="115" t="str">
        <f>IFERROR(VLOOKUP(E495,DSSP!$E$2:$F$761,2,0),"")</f>
        <v/>
      </c>
      <c r="G495" s="116" t="str">
        <f t="shared" si="42"/>
        <v/>
      </c>
      <c r="H495" s="117"/>
      <c r="I495" s="118" t="str">
        <f t="shared" si="43"/>
        <v/>
      </c>
      <c r="K495" s="85" t="str">
        <f t="shared" si="44"/>
        <v/>
      </c>
      <c r="L495" s="1" t="str">
        <f t="shared" si="45"/>
        <v/>
      </c>
    </row>
    <row r="496" spans="1:12">
      <c r="A496" s="150">
        <v>492</v>
      </c>
      <c r="B496" s="16"/>
      <c r="C496" s="16"/>
      <c r="D496" s="114" t="e" cm="1">
        <f t="array" ref="D496">LOOKUP(1,1/(E496=DSSP!$E$2:$E$623),DSSP!$A$2:$A$623)</f>
        <v>#N/A</v>
      </c>
      <c r="E496" s="115"/>
      <c r="F496" s="115" t="str">
        <f>IFERROR(VLOOKUP(E496,DSSP!$E$2:$F$761,2,0),"")</f>
        <v/>
      </c>
      <c r="G496" s="116" t="str">
        <f t="shared" si="42"/>
        <v/>
      </c>
      <c r="H496" s="117"/>
      <c r="I496" s="118" t="str">
        <f t="shared" si="43"/>
        <v/>
      </c>
      <c r="K496" s="85" t="str">
        <f t="shared" si="44"/>
        <v/>
      </c>
      <c r="L496" s="1" t="str">
        <f t="shared" si="45"/>
        <v/>
      </c>
    </row>
    <row r="497" spans="1:12">
      <c r="A497" s="150">
        <v>493</v>
      </c>
      <c r="B497" s="16"/>
      <c r="C497" s="16"/>
      <c r="D497" s="114" t="e" cm="1">
        <f t="array" ref="D497">LOOKUP(1,1/(E497=DSSP!$E$2:$E$623),DSSP!$A$2:$A$623)</f>
        <v>#N/A</v>
      </c>
      <c r="E497" s="115"/>
      <c r="F497" s="115" t="str">
        <f>IFERROR(VLOOKUP(E497,DSSP!$E$2:$F$761,2,0),"")</f>
        <v/>
      </c>
      <c r="G497" s="116" t="str">
        <f t="shared" si="42"/>
        <v/>
      </c>
      <c r="H497" s="117"/>
      <c r="I497" s="118" t="str">
        <f t="shared" si="43"/>
        <v/>
      </c>
      <c r="K497" s="85" t="str">
        <f t="shared" si="44"/>
        <v/>
      </c>
      <c r="L497" s="1" t="str">
        <f t="shared" si="45"/>
        <v/>
      </c>
    </row>
    <row r="498" spans="1:12">
      <c r="A498" s="150">
        <v>494</v>
      </c>
      <c r="B498" s="16"/>
      <c r="C498" s="16"/>
      <c r="D498" s="114" t="e" cm="1">
        <f t="array" ref="D498">LOOKUP(1,1/(E498=DSSP!$E$2:$E$623),DSSP!$A$2:$A$623)</f>
        <v>#N/A</v>
      </c>
      <c r="E498" s="115"/>
      <c r="F498" s="115" t="str">
        <f>IFERROR(VLOOKUP(E498,DSSP!$E$2:$F$761,2,0),"")</f>
        <v/>
      </c>
      <c r="G498" s="116" t="str">
        <f t="shared" si="42"/>
        <v/>
      </c>
      <c r="H498" s="117"/>
      <c r="I498" s="118" t="str">
        <f t="shared" si="43"/>
        <v/>
      </c>
      <c r="K498" s="85" t="str">
        <f t="shared" si="44"/>
        <v/>
      </c>
      <c r="L498" s="1" t="str">
        <f t="shared" si="45"/>
        <v/>
      </c>
    </row>
    <row r="499" spans="1:12">
      <c r="A499" s="150">
        <v>495</v>
      </c>
      <c r="B499" s="16"/>
      <c r="C499" s="16"/>
      <c r="D499" s="114" t="e" cm="1">
        <f t="array" ref="D499">LOOKUP(1,1/(E499=DSSP!$E$2:$E$623),DSSP!$A$2:$A$623)</f>
        <v>#N/A</v>
      </c>
      <c r="E499" s="115"/>
      <c r="F499" s="115" t="str">
        <f>IFERROR(VLOOKUP(E499,DSSP!$E$2:$F$761,2,0),"")</f>
        <v/>
      </c>
      <c r="G499" s="116" t="str">
        <f t="shared" si="42"/>
        <v/>
      </c>
      <c r="H499" s="117"/>
      <c r="I499" s="118" t="str">
        <f t="shared" si="43"/>
        <v/>
      </c>
      <c r="K499" s="85" t="str">
        <f t="shared" si="44"/>
        <v/>
      </c>
      <c r="L499" s="1" t="str">
        <f t="shared" si="45"/>
        <v/>
      </c>
    </row>
    <row r="500" spans="1:12">
      <c r="A500" s="150">
        <v>496</v>
      </c>
      <c r="B500" s="16"/>
      <c r="C500" s="16"/>
      <c r="D500" s="114" t="e" cm="1">
        <f t="array" ref="D500">LOOKUP(1,1/(E500=DSSP!$E$2:$E$623),DSSP!$A$2:$A$623)</f>
        <v>#N/A</v>
      </c>
      <c r="E500" s="115"/>
      <c r="F500" s="115" t="str">
        <f>IFERROR(VLOOKUP(E500,DSSP!$E$2:$F$761,2,0),"")</f>
        <v/>
      </c>
      <c r="G500" s="116" t="str">
        <f t="shared" si="42"/>
        <v/>
      </c>
      <c r="H500" s="117"/>
      <c r="I500" s="118" t="str">
        <f t="shared" si="43"/>
        <v/>
      </c>
      <c r="K500" s="85" t="str">
        <f t="shared" si="44"/>
        <v/>
      </c>
      <c r="L500" s="1" t="str">
        <f t="shared" si="45"/>
        <v/>
      </c>
    </row>
    <row r="501" spans="1:12">
      <c r="A501" s="150">
        <v>497</v>
      </c>
      <c r="B501" s="16"/>
      <c r="C501" s="16"/>
      <c r="D501" s="114" t="e" cm="1">
        <f t="array" ref="D501">LOOKUP(1,1/(E501=DSSP!$E$2:$E$623),DSSP!$A$2:$A$623)</f>
        <v>#N/A</v>
      </c>
      <c r="E501" s="115"/>
      <c r="F501" s="115" t="str">
        <f>IFERROR(VLOOKUP(E501,DSSP!$E$2:$F$761,2,0),"")</f>
        <v/>
      </c>
      <c r="G501" s="116" t="str">
        <f t="shared" si="42"/>
        <v/>
      </c>
      <c r="H501" s="117"/>
      <c r="I501" s="118" t="str">
        <f t="shared" si="43"/>
        <v/>
      </c>
      <c r="K501" s="85" t="str">
        <f t="shared" si="44"/>
        <v/>
      </c>
      <c r="L501" s="1" t="str">
        <f t="shared" si="45"/>
        <v/>
      </c>
    </row>
    <row r="502" spans="1:12">
      <c r="A502" s="150">
        <v>498</v>
      </c>
      <c r="B502" s="16"/>
      <c r="C502" s="16"/>
      <c r="D502" s="114" t="e" cm="1">
        <f t="array" ref="D502">LOOKUP(1,1/(E502=DSSP!$E$2:$E$623),DSSP!$A$2:$A$623)</f>
        <v>#N/A</v>
      </c>
      <c r="E502" s="115"/>
      <c r="F502" s="115" t="str">
        <f>IFERROR(VLOOKUP(E502,DSSP!$E$2:$F$761,2,0),"")</f>
        <v/>
      </c>
      <c r="G502" s="116" t="str">
        <f t="shared" si="42"/>
        <v/>
      </c>
      <c r="H502" s="117"/>
      <c r="I502" s="118" t="str">
        <f t="shared" si="43"/>
        <v/>
      </c>
      <c r="K502" s="85" t="str">
        <f t="shared" si="44"/>
        <v/>
      </c>
      <c r="L502" s="1" t="str">
        <f t="shared" si="45"/>
        <v/>
      </c>
    </row>
    <row r="503" spans="1:12">
      <c r="A503" s="150">
        <v>499</v>
      </c>
      <c r="B503" s="16"/>
      <c r="C503" s="16"/>
      <c r="D503" s="114" t="e" cm="1">
        <f t="array" ref="D503">LOOKUP(1,1/(E503=DSSP!$E$2:$E$623),DSSP!$A$2:$A$623)</f>
        <v>#N/A</v>
      </c>
      <c r="E503" s="115"/>
      <c r="F503" s="115" t="str">
        <f>IFERROR(VLOOKUP(E503,DSSP!$E$2:$F$761,2,0),"")</f>
        <v/>
      </c>
      <c r="G503" s="116" t="str">
        <f t="shared" si="42"/>
        <v/>
      </c>
      <c r="H503" s="117"/>
      <c r="I503" s="118" t="str">
        <f t="shared" si="43"/>
        <v/>
      </c>
      <c r="K503" s="85" t="str">
        <f t="shared" si="44"/>
        <v/>
      </c>
      <c r="L503" s="1" t="str">
        <f t="shared" si="45"/>
        <v/>
      </c>
    </row>
    <row r="504" spans="1:12">
      <c r="A504" s="150">
        <v>500</v>
      </c>
      <c r="B504" s="16"/>
      <c r="C504" s="16"/>
      <c r="D504" s="114" t="e" cm="1">
        <f t="array" ref="D504">LOOKUP(1,1/(E504=DSSP!$E$2:$E$623),DSSP!$A$2:$A$623)</f>
        <v>#N/A</v>
      </c>
      <c r="E504" s="115"/>
      <c r="F504" s="115" t="str">
        <f>IFERROR(VLOOKUP(E504,DSSP!$E$2:$F$761,2,0),"")</f>
        <v/>
      </c>
      <c r="G504" s="116" t="str">
        <f t="shared" si="42"/>
        <v/>
      </c>
      <c r="H504" s="117"/>
      <c r="I504" s="118" t="str">
        <f t="shared" si="43"/>
        <v/>
      </c>
      <c r="K504" s="85" t="str">
        <f t="shared" si="44"/>
        <v/>
      </c>
      <c r="L504" s="1" t="str">
        <f t="shared" si="45"/>
        <v/>
      </c>
    </row>
    <row r="505" spans="1:12">
      <c r="A505" s="150">
        <v>501</v>
      </c>
      <c r="B505" s="16"/>
      <c r="C505" s="16"/>
      <c r="D505" s="114" t="e" cm="1">
        <f t="array" ref="D505">LOOKUP(1,1/(E505=DSSP!$E$2:$E$623),DSSP!$A$2:$A$623)</f>
        <v>#N/A</v>
      </c>
      <c r="E505" s="115"/>
      <c r="F505" s="115" t="str">
        <f>IFERROR(VLOOKUP(E505,DSSP!$E$2:$F$761,2,0),"")</f>
        <v/>
      </c>
      <c r="G505" s="116" t="str">
        <f t="shared" si="42"/>
        <v/>
      </c>
      <c r="H505" s="117"/>
      <c r="I505" s="118" t="str">
        <f t="shared" si="43"/>
        <v/>
      </c>
      <c r="K505" s="85" t="str">
        <f t="shared" si="44"/>
        <v/>
      </c>
      <c r="L505" s="1" t="str">
        <f t="shared" si="45"/>
        <v/>
      </c>
    </row>
    <row r="506" spans="1:12">
      <c r="A506" s="150">
        <v>502</v>
      </c>
      <c r="B506" s="16"/>
      <c r="C506" s="16"/>
      <c r="D506" s="114" t="e" cm="1">
        <f t="array" ref="D506">LOOKUP(1,1/(E506=DSSP!$E$2:$E$623),DSSP!$A$2:$A$623)</f>
        <v>#N/A</v>
      </c>
      <c r="E506" s="115"/>
      <c r="F506" s="115" t="str">
        <f>IFERROR(VLOOKUP(E506,DSSP!$E$2:$F$761,2,0),"")</f>
        <v/>
      </c>
      <c r="G506" s="116" t="str">
        <f t="shared" si="42"/>
        <v/>
      </c>
      <c r="H506" s="117"/>
      <c r="I506" s="118" t="str">
        <f t="shared" si="43"/>
        <v/>
      </c>
      <c r="K506" s="85" t="str">
        <f t="shared" si="44"/>
        <v/>
      </c>
      <c r="L506" s="1" t="str">
        <f t="shared" si="45"/>
        <v/>
      </c>
    </row>
    <row r="507" spans="1:12">
      <c r="A507" s="150">
        <v>503</v>
      </c>
      <c r="B507" s="16"/>
      <c r="C507" s="16"/>
      <c r="D507" s="114" t="e" cm="1">
        <f t="array" ref="D507">LOOKUP(1,1/(E507=DSSP!$E$2:$E$623),DSSP!$A$2:$A$623)</f>
        <v>#N/A</v>
      </c>
      <c r="E507" s="115"/>
      <c r="F507" s="115" t="str">
        <f>IFERROR(VLOOKUP(E507,DSSP!$E$2:$F$761,2,0),"")</f>
        <v/>
      </c>
      <c r="G507" s="116" t="str">
        <f t="shared" si="42"/>
        <v/>
      </c>
      <c r="H507" s="117"/>
      <c r="I507" s="118" t="str">
        <f t="shared" si="43"/>
        <v/>
      </c>
      <c r="K507" s="85" t="str">
        <f t="shared" si="44"/>
        <v/>
      </c>
      <c r="L507" s="1" t="str">
        <f t="shared" si="45"/>
        <v/>
      </c>
    </row>
    <row r="508" spans="1:12">
      <c r="A508" s="150">
        <v>504</v>
      </c>
      <c r="B508" s="16"/>
      <c r="C508" s="16"/>
      <c r="D508" s="114" t="e" cm="1">
        <f t="array" ref="D508">LOOKUP(1,1/(E508=DSSP!$E$2:$E$623),DSSP!$A$2:$A$623)</f>
        <v>#N/A</v>
      </c>
      <c r="E508" s="115"/>
      <c r="F508" s="115" t="str">
        <f>IFERROR(VLOOKUP(E508,DSSP!$E$2:$F$761,2,0),"")</f>
        <v/>
      </c>
      <c r="G508" s="116" t="str">
        <f t="shared" si="42"/>
        <v/>
      </c>
      <c r="H508" s="117"/>
      <c r="I508" s="118" t="str">
        <f t="shared" si="43"/>
        <v/>
      </c>
      <c r="K508" s="85" t="str">
        <f t="shared" si="44"/>
        <v/>
      </c>
      <c r="L508" s="1" t="str">
        <f t="shared" si="45"/>
        <v/>
      </c>
    </row>
    <row r="509" spans="1:12">
      <c r="A509" s="150">
        <v>505</v>
      </c>
      <c r="B509" s="16"/>
      <c r="C509" s="16"/>
      <c r="D509" s="114" t="e" cm="1">
        <f t="array" ref="D509">LOOKUP(1,1/(E509=DSSP!$E$2:$E$623),DSSP!$A$2:$A$623)</f>
        <v>#N/A</v>
      </c>
      <c r="E509" s="115"/>
      <c r="F509" s="115" t="str">
        <f>IFERROR(VLOOKUP(E509,DSSP!$E$2:$F$761,2,0),"")</f>
        <v/>
      </c>
      <c r="G509" s="116" t="str">
        <f t="shared" si="42"/>
        <v/>
      </c>
      <c r="H509" s="117"/>
      <c r="I509" s="118" t="str">
        <f t="shared" si="43"/>
        <v/>
      </c>
      <c r="K509" s="85" t="str">
        <f t="shared" si="44"/>
        <v/>
      </c>
      <c r="L509" s="1" t="str">
        <f t="shared" si="45"/>
        <v/>
      </c>
    </row>
    <row r="510" spans="1:12">
      <c r="A510" s="150">
        <v>506</v>
      </c>
      <c r="B510" s="16"/>
      <c r="C510" s="16"/>
      <c r="D510" s="114" t="e" cm="1">
        <f t="array" ref="D510">LOOKUP(1,1/(E510=DSSP!$E$2:$E$623),DSSP!$A$2:$A$623)</f>
        <v>#N/A</v>
      </c>
      <c r="E510" s="115"/>
      <c r="F510" s="115" t="str">
        <f>IFERROR(VLOOKUP(E510,DSSP!$E$2:$F$761,2,0),"")</f>
        <v/>
      </c>
      <c r="G510" s="120" t="str">
        <f t="shared" si="42"/>
        <v/>
      </c>
      <c r="H510" s="16"/>
      <c r="I510" s="118" t="str">
        <f t="shared" si="43"/>
        <v/>
      </c>
      <c r="J510" s="16"/>
      <c r="K510" s="85" t="str">
        <f t="shared" si="44"/>
        <v/>
      </c>
    </row>
    <row r="511" spans="1:12">
      <c r="A511" s="150">
        <v>507</v>
      </c>
      <c r="B511" s="16"/>
      <c r="C511" s="16"/>
      <c r="D511" s="114" t="e" cm="1">
        <f t="array" ref="D511">LOOKUP(1,1/(E511=DSSP!$E$2:$E$623),DSSP!$A$2:$A$623)</f>
        <v>#N/A</v>
      </c>
      <c r="E511" s="115"/>
      <c r="F511" s="115" t="str">
        <f>IFERROR(VLOOKUP(E511,DSSP!$E$2:$F$761,2,0),"")</f>
        <v/>
      </c>
      <c r="G511" s="120" t="str">
        <f t="shared" si="42"/>
        <v/>
      </c>
      <c r="H511" s="16"/>
      <c r="I511" s="118" t="str">
        <f t="shared" si="43"/>
        <v/>
      </c>
      <c r="J511" s="16"/>
      <c r="K511" s="85" t="str">
        <f t="shared" si="44"/>
        <v/>
      </c>
    </row>
    <row r="512" spans="1:12">
      <c r="A512" s="150">
        <v>508</v>
      </c>
      <c r="B512" s="16"/>
      <c r="C512" s="16"/>
      <c r="D512" s="114" t="e" cm="1">
        <f t="array" ref="D512">LOOKUP(1,1/(E512=DSSP!$E$2:$E$623),DSSP!$A$2:$A$623)</f>
        <v>#N/A</v>
      </c>
      <c r="E512" s="115"/>
      <c r="F512" s="115" t="str">
        <f>IFERROR(VLOOKUP(E512,DSSP!$E$2:$F$761,2,0),"")</f>
        <v/>
      </c>
      <c r="G512" s="120" t="str">
        <f t="shared" si="42"/>
        <v/>
      </c>
      <c r="H512" s="16"/>
      <c r="I512" s="118" t="str">
        <f t="shared" si="43"/>
        <v/>
      </c>
      <c r="J512" s="16"/>
      <c r="K512" s="85" t="str">
        <f t="shared" si="44"/>
        <v/>
      </c>
    </row>
    <row r="513" spans="1:11">
      <c r="A513" s="150">
        <v>509</v>
      </c>
      <c r="B513" s="16"/>
      <c r="C513" s="16"/>
      <c r="D513" s="114" t="e" cm="1">
        <f t="array" ref="D513">LOOKUP(1,1/(E513=DSSP!$E$2:$E$623),DSSP!$A$2:$A$623)</f>
        <v>#N/A</v>
      </c>
      <c r="E513" s="115"/>
      <c r="F513" s="115" t="str">
        <f>IFERROR(VLOOKUP(E513,DSSP!$E$2:$F$761,2,0),"")</f>
        <v/>
      </c>
      <c r="G513" s="120" t="str">
        <f t="shared" si="42"/>
        <v/>
      </c>
      <c r="H513" s="16"/>
      <c r="I513" s="118" t="str">
        <f t="shared" si="43"/>
        <v/>
      </c>
      <c r="J513" s="16"/>
      <c r="K513" s="85" t="str">
        <f t="shared" si="44"/>
        <v/>
      </c>
    </row>
    <row r="514" spans="1:11">
      <c r="A514" s="150">
        <v>510</v>
      </c>
      <c r="B514" s="16"/>
      <c r="C514" s="16"/>
      <c r="D514" s="114" t="e" cm="1">
        <f t="array" ref="D514">LOOKUP(1,1/(E514=DSSP!$E$2:$E$623),DSSP!$A$2:$A$623)</f>
        <v>#N/A</v>
      </c>
      <c r="E514" s="115"/>
      <c r="F514" s="115" t="str">
        <f>IFERROR(VLOOKUP(E514,DSSP!$E$2:$F$761,2,0),"")</f>
        <v/>
      </c>
      <c r="G514" s="120" t="str">
        <f t="shared" si="42"/>
        <v/>
      </c>
      <c r="H514" s="16"/>
      <c r="I514" s="118" t="str">
        <f t="shared" si="43"/>
        <v/>
      </c>
      <c r="J514" s="16"/>
      <c r="K514" s="85" t="str">
        <f t="shared" si="44"/>
        <v/>
      </c>
    </row>
    <row r="515" spans="1:11">
      <c r="A515" s="150">
        <v>511</v>
      </c>
      <c r="B515" s="16"/>
      <c r="C515" s="16"/>
      <c r="D515" s="114" t="e" cm="1">
        <f t="array" ref="D515">LOOKUP(1,1/(E515=DSSP!$E$2:$E$623),DSSP!$A$2:$A$623)</f>
        <v>#N/A</v>
      </c>
      <c r="E515" s="115"/>
      <c r="F515" s="115" t="str">
        <f>IFERROR(VLOOKUP(E515,DSSP!$E$2:$F$761,2,0),"")</f>
        <v/>
      </c>
      <c r="G515" s="120" t="str">
        <f t="shared" si="42"/>
        <v/>
      </c>
      <c r="H515" s="16"/>
      <c r="I515" s="121" t="str">
        <f t="shared" ref="I515:I578" si="46">IFERROR((1000/LEFT(G515,3))*H515,"")</f>
        <v/>
      </c>
      <c r="J515" s="16"/>
      <c r="K515" s="85" t="str">
        <f t="shared" si="44"/>
        <v/>
      </c>
    </row>
    <row r="516" spans="1:11">
      <c r="A516" s="150">
        <v>512</v>
      </c>
      <c r="B516" s="16"/>
      <c r="C516" s="16"/>
      <c r="D516" s="114" t="e" cm="1">
        <f t="array" ref="D516">LOOKUP(1,1/(E516=DSSP!$E$2:$E$623),DSSP!$A$2:$A$623)</f>
        <v>#N/A</v>
      </c>
      <c r="E516" s="115"/>
      <c r="F516" s="115" t="str">
        <f>IFERROR(VLOOKUP(E516,DSSP!$E$2:$F$761,2,0),"")</f>
        <v/>
      </c>
      <c r="G516" s="120" t="str">
        <f t="shared" si="42"/>
        <v/>
      </c>
      <c r="H516" s="16"/>
      <c r="I516" s="121" t="str">
        <f t="shared" si="46"/>
        <v/>
      </c>
      <c r="J516" s="16"/>
      <c r="K516" s="85" t="str">
        <f t="shared" si="44"/>
        <v/>
      </c>
    </row>
    <row r="517" spans="1:11">
      <c r="A517" s="150">
        <v>513</v>
      </c>
      <c r="B517" s="16"/>
      <c r="C517" s="16"/>
      <c r="D517" s="114" t="e" cm="1">
        <f t="array" ref="D517">LOOKUP(1,1/(E517=DSSP!$E$2:$E$623),DSSP!$A$2:$A$623)</f>
        <v>#N/A</v>
      </c>
      <c r="E517" s="115"/>
      <c r="F517" s="115" t="str">
        <f>IFERROR(VLOOKUP(E517,DSSP!$E$2:$F$761,2,0),"")</f>
        <v/>
      </c>
      <c r="G517" s="120" t="str">
        <f t="shared" si="42"/>
        <v/>
      </c>
      <c r="H517" s="16"/>
      <c r="I517" s="121" t="str">
        <f t="shared" si="46"/>
        <v/>
      </c>
      <c r="J517" s="16"/>
      <c r="K517" s="85" t="str">
        <f t="shared" si="44"/>
        <v/>
      </c>
    </row>
    <row r="518" spans="1:11">
      <c r="A518" s="150">
        <v>514</v>
      </c>
      <c r="B518" s="16"/>
      <c r="C518" s="16"/>
      <c r="D518" s="114" t="e" cm="1">
        <f t="array" ref="D518">LOOKUP(1,1/(E518=DSSP!$E$2:$E$623),DSSP!$A$2:$A$623)</f>
        <v>#N/A</v>
      </c>
      <c r="E518" s="115"/>
      <c r="F518" s="115" t="str">
        <f>IFERROR(VLOOKUP(E518,DSSP!$E$2:$F$761,2,0),"")</f>
        <v/>
      </c>
      <c r="G518" s="120" t="str">
        <f t="shared" si="42"/>
        <v/>
      </c>
      <c r="H518" s="16"/>
      <c r="I518" s="121" t="str">
        <f t="shared" si="46"/>
        <v/>
      </c>
      <c r="J518" s="16"/>
      <c r="K518" s="85" t="str">
        <f t="shared" si="44"/>
        <v/>
      </c>
    </row>
    <row r="519" spans="1:11">
      <c r="A519" s="150">
        <v>515</v>
      </c>
      <c r="B519" s="16"/>
      <c r="C519" s="16"/>
      <c r="D519" s="114" t="e" cm="1">
        <f t="array" ref="D519">LOOKUP(1,1/(E519=DSSP!$E$2:$E$623),DSSP!$A$2:$A$623)</f>
        <v>#N/A</v>
      </c>
      <c r="E519" s="115"/>
      <c r="F519" s="115" t="str">
        <f>IFERROR(VLOOKUP(E519,DSSP!$E$2:$F$761,2,0),"")</f>
        <v/>
      </c>
      <c r="G519" s="120" t="str">
        <f t="shared" si="42"/>
        <v/>
      </c>
      <c r="H519" s="16"/>
      <c r="I519" s="121" t="str">
        <f t="shared" si="46"/>
        <v/>
      </c>
      <c r="J519" s="16"/>
      <c r="K519" s="85" t="str">
        <f t="shared" si="44"/>
        <v/>
      </c>
    </row>
    <row r="520" spans="1:11">
      <c r="A520" s="150">
        <v>516</v>
      </c>
      <c r="B520" s="16"/>
      <c r="C520" s="16"/>
      <c r="D520" s="114" t="e" cm="1">
        <f t="array" ref="D520">LOOKUP(1,1/(E520=DSSP!$E$2:$E$623),DSSP!$A$2:$A$623)</f>
        <v>#N/A</v>
      </c>
      <c r="E520" s="115"/>
      <c r="F520" s="115" t="str">
        <f>IFERROR(VLOOKUP(E520,DSSP!$E$2:$F$761,2,0),"")</f>
        <v/>
      </c>
      <c r="G520" s="120" t="str">
        <f t="shared" si="42"/>
        <v/>
      </c>
      <c r="H520" s="16"/>
      <c r="I520" s="121" t="str">
        <f t="shared" si="46"/>
        <v/>
      </c>
      <c r="J520" s="16"/>
      <c r="K520" s="85" t="str">
        <f t="shared" si="44"/>
        <v/>
      </c>
    </row>
    <row r="521" spans="1:11">
      <c r="A521" s="150">
        <v>517</v>
      </c>
      <c r="B521" s="16"/>
      <c r="C521" s="16"/>
      <c r="D521" s="114" t="e" cm="1">
        <f t="array" ref="D521">LOOKUP(1,1/(E521=DSSP!$E$2:$E$623),DSSP!$A$2:$A$623)</f>
        <v>#N/A</v>
      </c>
      <c r="E521" s="115"/>
      <c r="F521" s="115" t="str">
        <f>IFERROR(VLOOKUP(E521,DSSP!$E$2:$F$761,2,0),"")</f>
        <v/>
      </c>
      <c r="G521" s="120" t="str">
        <f t="shared" si="42"/>
        <v/>
      </c>
      <c r="H521" s="16"/>
      <c r="I521" s="121" t="str">
        <f t="shared" si="46"/>
        <v/>
      </c>
      <c r="J521" s="16"/>
      <c r="K521" s="85" t="str">
        <f t="shared" si="44"/>
        <v/>
      </c>
    </row>
    <row r="522" spans="1:11">
      <c r="A522" s="150">
        <v>518</v>
      </c>
      <c r="B522" s="16"/>
      <c r="C522" s="16"/>
      <c r="D522" s="114" t="e" cm="1">
        <f t="array" ref="D522">LOOKUP(1,1/(E522=DSSP!$E$2:$E$623),DSSP!$A$2:$A$623)</f>
        <v>#N/A</v>
      </c>
      <c r="E522" s="115"/>
      <c r="F522" s="115" t="str">
        <f>IFERROR(VLOOKUP(E522,DSSP!$E$2:$F$761,2,0),"")</f>
        <v/>
      </c>
      <c r="G522" s="120" t="str">
        <f t="shared" si="42"/>
        <v/>
      </c>
      <c r="H522" s="16"/>
      <c r="I522" s="121" t="str">
        <f t="shared" si="46"/>
        <v/>
      </c>
      <c r="J522" s="16"/>
      <c r="K522" s="85" t="str">
        <f t="shared" si="44"/>
        <v/>
      </c>
    </row>
    <row r="523" spans="1:11">
      <c r="A523" s="150">
        <v>519</v>
      </c>
      <c r="B523" s="16"/>
      <c r="C523" s="16"/>
      <c r="D523" s="114" t="e" cm="1">
        <f t="array" ref="D523">LOOKUP(1,1/(E523=DSSP!$E$2:$E$623),DSSP!$A$2:$A$623)</f>
        <v>#N/A</v>
      </c>
      <c r="E523" s="115"/>
      <c r="F523" s="115" t="str">
        <f>IFERROR(VLOOKUP(E523,DSSP!$E$2:$F$761,2,0),"")</f>
        <v/>
      </c>
      <c r="G523" s="120" t="str">
        <f t="shared" si="42"/>
        <v/>
      </c>
      <c r="H523" s="16"/>
      <c r="I523" s="121" t="str">
        <f t="shared" si="46"/>
        <v/>
      </c>
      <c r="J523" s="16"/>
      <c r="K523" s="85" t="str">
        <f t="shared" si="44"/>
        <v/>
      </c>
    </row>
    <row r="524" spans="1:11">
      <c r="A524" s="150">
        <v>520</v>
      </c>
      <c r="B524" s="16"/>
      <c r="C524" s="16"/>
      <c r="D524" s="114" t="e" cm="1">
        <f t="array" ref="D524">LOOKUP(1,1/(E524=DSSP!$E$2:$E$623),DSSP!$A$2:$A$623)</f>
        <v>#N/A</v>
      </c>
      <c r="E524" s="115"/>
      <c r="F524" s="115" t="str">
        <f>IFERROR(VLOOKUP(E524,DSSP!$E$2:$F$761,2,0),"")</f>
        <v/>
      </c>
      <c r="G524" s="120" t="str">
        <f t="shared" si="42"/>
        <v/>
      </c>
      <c r="H524" s="16"/>
      <c r="I524" s="121" t="str">
        <f t="shared" si="46"/>
        <v/>
      </c>
      <c r="J524" s="16"/>
      <c r="K524" s="85" t="str">
        <f t="shared" si="44"/>
        <v/>
      </c>
    </row>
    <row r="525" spans="1:11">
      <c r="A525" s="150">
        <v>521</v>
      </c>
      <c r="B525" s="16"/>
      <c r="C525" s="16"/>
      <c r="D525" s="114" t="e" cm="1">
        <f t="array" ref="D525">LOOKUP(1,1/(E525=DSSP!$E$2:$E$623),DSSP!$A$2:$A$623)</f>
        <v>#N/A</v>
      </c>
      <c r="E525" s="115"/>
      <c r="F525" s="115" t="str">
        <f>IFERROR(VLOOKUP(E525,DSSP!$E$2:$F$761,2,0),"")</f>
        <v/>
      </c>
      <c r="G525" s="120" t="str">
        <f t="shared" si="42"/>
        <v/>
      </c>
      <c r="H525" s="16"/>
      <c r="I525" s="121" t="str">
        <f t="shared" si="46"/>
        <v/>
      </c>
      <c r="J525" s="16"/>
      <c r="K525" s="85" t="str">
        <f t="shared" si="44"/>
        <v/>
      </c>
    </row>
    <row r="526" spans="1:11">
      <c r="A526" s="150">
        <v>522</v>
      </c>
      <c r="B526" s="16"/>
      <c r="C526" s="16"/>
      <c r="D526" s="114" t="e" cm="1">
        <f t="array" ref="D526">LOOKUP(1,1/(E526=DSSP!$E$2:$E$623),DSSP!$A$2:$A$623)</f>
        <v>#N/A</v>
      </c>
      <c r="E526" s="115"/>
      <c r="F526" s="115" t="str">
        <f>IFERROR(VLOOKUP(E526,DSSP!$E$2:$F$761,2,0),"")</f>
        <v/>
      </c>
      <c r="G526" s="120" t="str">
        <f t="shared" si="42"/>
        <v/>
      </c>
      <c r="H526" s="16"/>
      <c r="I526" s="121" t="str">
        <f t="shared" si="46"/>
        <v/>
      </c>
      <c r="J526" s="16"/>
      <c r="K526" s="85" t="str">
        <f t="shared" si="44"/>
        <v/>
      </c>
    </row>
    <row r="527" spans="1:11">
      <c r="A527" s="150">
        <v>523</v>
      </c>
      <c r="B527" s="16"/>
      <c r="C527" s="16"/>
      <c r="D527" s="114" t="e" cm="1">
        <f t="array" ref="D527">LOOKUP(1,1/(E527=DSSP!$E$2:$E$623),DSSP!$A$2:$A$623)</f>
        <v>#N/A</v>
      </c>
      <c r="E527" s="115"/>
      <c r="F527" s="115" t="str">
        <f>IFERROR(VLOOKUP(E527,DSSP!$E$2:$F$761,2,0),"")</f>
        <v/>
      </c>
      <c r="G527" s="120" t="str">
        <f t="shared" si="42"/>
        <v/>
      </c>
      <c r="H527" s="16"/>
      <c r="I527" s="121" t="str">
        <f t="shared" si="46"/>
        <v/>
      </c>
      <c r="J527" s="16"/>
      <c r="K527" s="85" t="str">
        <f t="shared" si="44"/>
        <v/>
      </c>
    </row>
    <row r="528" spans="1:11">
      <c r="A528" s="150">
        <v>524</v>
      </c>
      <c r="B528" s="16"/>
      <c r="C528" s="16"/>
      <c r="D528" s="114" t="e" cm="1">
        <f t="array" ref="D528">LOOKUP(1,1/(E528=DSSP!$E$2:$E$623),DSSP!$A$2:$A$623)</f>
        <v>#N/A</v>
      </c>
      <c r="E528" s="115"/>
      <c r="F528" s="115" t="str">
        <f>IFERROR(VLOOKUP(E528,DSSP!$E$2:$F$761,2,0),"")</f>
        <v/>
      </c>
      <c r="G528" s="120" t="str">
        <f t="shared" si="42"/>
        <v/>
      </c>
      <c r="H528" s="16"/>
      <c r="I528" s="121" t="str">
        <f t="shared" si="46"/>
        <v/>
      </c>
      <c r="J528" s="16"/>
      <c r="K528" s="85" t="str">
        <f t="shared" si="44"/>
        <v/>
      </c>
    </row>
    <row r="529" spans="1:11">
      <c r="A529" s="150">
        <v>525</v>
      </c>
      <c r="B529" s="16"/>
      <c r="C529" s="16"/>
      <c r="D529" s="114" t="e" cm="1">
        <f t="array" ref="D529">LOOKUP(1,1/(E529=DSSP!$E$2:$E$623),DSSP!$A$2:$A$623)</f>
        <v>#N/A</v>
      </c>
      <c r="E529" s="115"/>
      <c r="F529" s="115" t="str">
        <f>IFERROR(VLOOKUP(E529,DSSP!$E$2:$F$761,2,0),"")</f>
        <v/>
      </c>
      <c r="G529" s="120" t="str">
        <f t="shared" si="42"/>
        <v/>
      </c>
      <c r="H529" s="16"/>
      <c r="I529" s="121" t="str">
        <f t="shared" si="46"/>
        <v/>
      </c>
      <c r="J529" s="16"/>
      <c r="K529" s="85" t="str">
        <f t="shared" si="44"/>
        <v/>
      </c>
    </row>
    <row r="530" spans="1:11">
      <c r="A530" s="150">
        <v>526</v>
      </c>
      <c r="B530" s="16"/>
      <c r="C530" s="16"/>
      <c r="D530" s="114" t="e" cm="1">
        <f t="array" ref="D530">LOOKUP(1,1/(E530=DSSP!$E$2:$E$623),DSSP!$A$2:$A$623)</f>
        <v>#N/A</v>
      </c>
      <c r="E530" s="115"/>
      <c r="F530" s="115" t="str">
        <f>IFERROR(VLOOKUP(E530,DSSP!$E$2:$F$761,2,0),"")</f>
        <v/>
      </c>
      <c r="G530" s="120" t="str">
        <f t="shared" si="42"/>
        <v/>
      </c>
      <c r="H530" s="16"/>
      <c r="I530" s="121" t="str">
        <f t="shared" si="46"/>
        <v/>
      </c>
      <c r="J530" s="16"/>
      <c r="K530" s="85" t="str">
        <f t="shared" si="44"/>
        <v/>
      </c>
    </row>
    <row r="531" spans="1:11">
      <c r="A531" s="150">
        <v>527</v>
      </c>
      <c r="B531" s="16"/>
      <c r="C531" s="16"/>
      <c r="D531" s="114" t="e" cm="1">
        <f t="array" ref="D531">LOOKUP(1,1/(E531=DSSP!$E$2:$E$623),DSSP!$A$2:$A$623)</f>
        <v>#N/A</v>
      </c>
      <c r="E531" s="115"/>
      <c r="F531" s="115" t="str">
        <f>IFERROR(VLOOKUP(E531,DSSP!$E$2:$F$761,2,0),"")</f>
        <v/>
      </c>
      <c r="G531" s="120" t="str">
        <f t="shared" si="42"/>
        <v/>
      </c>
      <c r="H531" s="16"/>
      <c r="I531" s="121" t="str">
        <f t="shared" si="46"/>
        <v/>
      </c>
      <c r="J531" s="16"/>
      <c r="K531" s="85" t="str">
        <f t="shared" si="44"/>
        <v/>
      </c>
    </row>
    <row r="532" spans="1:11">
      <c r="A532" s="150">
        <v>528</v>
      </c>
      <c r="B532" s="16"/>
      <c r="C532" s="16"/>
      <c r="D532" s="114" t="e" cm="1">
        <f t="array" ref="D532">LOOKUP(1,1/(E532=DSSP!$E$2:$E$623),DSSP!$A$2:$A$623)</f>
        <v>#N/A</v>
      </c>
      <c r="E532" s="115"/>
      <c r="F532" s="115" t="str">
        <f>IFERROR(VLOOKUP(E532,DSSP!$E$2:$F$761,2,0),"")</f>
        <v/>
      </c>
      <c r="G532" s="120" t="str">
        <f t="shared" si="42"/>
        <v/>
      </c>
      <c r="H532" s="16"/>
      <c r="I532" s="121" t="str">
        <f t="shared" si="46"/>
        <v/>
      </c>
      <c r="J532" s="16"/>
      <c r="K532" s="85" t="str">
        <f t="shared" si="44"/>
        <v/>
      </c>
    </row>
    <row r="533" spans="1:11">
      <c r="A533" s="150">
        <v>529</v>
      </c>
      <c r="B533" s="16"/>
      <c r="C533" s="16"/>
      <c r="D533" s="114" t="e" cm="1">
        <f t="array" ref="D533">LOOKUP(1,1/(E533=DSSP!$E$2:$E$623),DSSP!$A$2:$A$623)</f>
        <v>#N/A</v>
      </c>
      <c r="E533" s="115"/>
      <c r="F533" s="115" t="str">
        <f>IFERROR(VLOOKUP(E533,DSSP!$E$2:$F$761,2,0),"")</f>
        <v/>
      </c>
      <c r="G533" s="120" t="str">
        <f t="shared" si="42"/>
        <v/>
      </c>
      <c r="H533" s="16"/>
      <c r="I533" s="121" t="str">
        <f t="shared" si="46"/>
        <v/>
      </c>
      <c r="J533" s="16"/>
      <c r="K533" s="85" t="str">
        <f t="shared" si="44"/>
        <v/>
      </c>
    </row>
    <row r="534" spans="1:11">
      <c r="A534" s="150">
        <v>530</v>
      </c>
      <c r="B534" s="16"/>
      <c r="C534" s="16"/>
      <c r="D534" s="114" t="e" cm="1">
        <f t="array" ref="D534">LOOKUP(1,1/(E534=DSSP!$E$2:$E$623),DSSP!$A$2:$A$623)</f>
        <v>#N/A</v>
      </c>
      <c r="E534" s="115"/>
      <c r="F534" s="115" t="str">
        <f>IFERROR(VLOOKUP(E534,DSSP!$E$2:$F$761,2,0),"")</f>
        <v/>
      </c>
      <c r="G534" s="120" t="str">
        <f t="shared" si="42"/>
        <v/>
      </c>
      <c r="H534" s="16"/>
      <c r="I534" s="121" t="str">
        <f t="shared" si="46"/>
        <v/>
      </c>
      <c r="J534" s="16"/>
      <c r="K534" s="85" t="str">
        <f t="shared" si="44"/>
        <v/>
      </c>
    </row>
    <row r="535" spans="1:11">
      <c r="A535" s="150">
        <v>531</v>
      </c>
      <c r="B535" s="16"/>
      <c r="C535" s="16"/>
      <c r="D535" s="114" t="e" cm="1">
        <f t="array" ref="D535">LOOKUP(1,1/(E535=DSSP!$E$2:$E$623),DSSP!$A$2:$A$623)</f>
        <v>#N/A</v>
      </c>
      <c r="E535" s="115"/>
      <c r="F535" s="115" t="str">
        <f>IFERROR(VLOOKUP(E535,DSSP!$E$2:$F$761,2,0),"")</f>
        <v/>
      </c>
      <c r="G535" s="120" t="str">
        <f t="shared" si="42"/>
        <v/>
      </c>
      <c r="H535" s="16"/>
      <c r="I535" s="121" t="str">
        <f t="shared" si="46"/>
        <v/>
      </c>
      <c r="J535" s="16"/>
      <c r="K535" s="85" t="str">
        <f t="shared" si="44"/>
        <v/>
      </c>
    </row>
    <row r="536" spans="1:11">
      <c r="A536" s="150">
        <v>532</v>
      </c>
      <c r="B536" s="16"/>
      <c r="C536" s="16"/>
      <c r="D536" s="114" t="e" cm="1">
        <f t="array" ref="D536">LOOKUP(1,1/(E536=DSSP!$E$2:$E$623),DSSP!$A$2:$A$623)</f>
        <v>#N/A</v>
      </c>
      <c r="E536" s="115"/>
      <c r="F536" s="115" t="str">
        <f>IFERROR(VLOOKUP(E536,DSSP!$E$2:$F$761,2,0),"")</f>
        <v/>
      </c>
      <c r="G536" s="120" t="str">
        <f t="shared" si="42"/>
        <v/>
      </c>
      <c r="H536" s="16"/>
      <c r="I536" s="121" t="str">
        <f t="shared" si="46"/>
        <v/>
      </c>
      <c r="J536" s="16"/>
      <c r="K536" s="85" t="str">
        <f t="shared" si="44"/>
        <v/>
      </c>
    </row>
    <row r="537" spans="1:11">
      <c r="A537" s="150">
        <v>533</v>
      </c>
      <c r="B537" s="16"/>
      <c r="C537" s="16"/>
      <c r="D537" s="114" t="e" cm="1">
        <f t="array" ref="D537">LOOKUP(1,1/(E537=DSSP!$E$2:$E$623),DSSP!$A$2:$A$623)</f>
        <v>#N/A</v>
      </c>
      <c r="E537" s="115"/>
      <c r="F537" s="115" t="str">
        <f>IFERROR(VLOOKUP(E537,DSSP!$E$2:$F$761,2,0),"")</f>
        <v/>
      </c>
      <c r="G537" s="120" t="str">
        <f t="shared" ref="G537:G600" si="47">RIGHT(E537,6)</f>
        <v/>
      </c>
      <c r="H537" s="16"/>
      <c r="I537" s="121" t="str">
        <f t="shared" si="46"/>
        <v/>
      </c>
      <c r="J537" s="16"/>
      <c r="K537" s="85" t="str">
        <f t="shared" ref="K537:K600" si="48">IFERROR((I537*LEFT(G537,3))/1000,"")</f>
        <v/>
      </c>
    </row>
    <row r="538" spans="1:11">
      <c r="A538" s="150">
        <v>534</v>
      </c>
      <c r="B538" s="16"/>
      <c r="C538" s="16"/>
      <c r="D538" s="114" t="e" cm="1">
        <f t="array" ref="D538">LOOKUP(1,1/(E538=DSSP!$E$2:$E$623),DSSP!$A$2:$A$623)</f>
        <v>#N/A</v>
      </c>
      <c r="E538" s="115"/>
      <c r="F538" s="115" t="str">
        <f>IFERROR(VLOOKUP(E538,DSSP!$E$2:$F$761,2,0),"")</f>
        <v/>
      </c>
      <c r="G538" s="120" t="str">
        <f t="shared" si="47"/>
        <v/>
      </c>
      <c r="H538" s="16"/>
      <c r="I538" s="121" t="str">
        <f t="shared" si="46"/>
        <v/>
      </c>
      <c r="J538" s="16"/>
      <c r="K538" s="85" t="str">
        <f t="shared" si="48"/>
        <v/>
      </c>
    </row>
    <row r="539" spans="1:11">
      <c r="A539" s="150">
        <v>535</v>
      </c>
      <c r="B539" s="16"/>
      <c r="C539" s="16"/>
      <c r="D539" s="114" t="e" cm="1">
        <f t="array" ref="D539">LOOKUP(1,1/(E539=DSSP!$E$2:$E$623),DSSP!$A$2:$A$623)</f>
        <v>#N/A</v>
      </c>
      <c r="E539" s="115"/>
      <c r="F539" s="115" t="str">
        <f>IFERROR(VLOOKUP(E539,DSSP!$E$2:$F$761,2,0),"")</f>
        <v/>
      </c>
      <c r="G539" s="120" t="str">
        <f t="shared" si="47"/>
        <v/>
      </c>
      <c r="H539" s="16"/>
      <c r="I539" s="121" t="str">
        <f t="shared" si="46"/>
        <v/>
      </c>
      <c r="J539" s="16"/>
      <c r="K539" s="85" t="str">
        <f t="shared" si="48"/>
        <v/>
      </c>
    </row>
    <row r="540" spans="1:11">
      <c r="A540" s="150">
        <v>536</v>
      </c>
      <c r="B540" s="16"/>
      <c r="C540" s="16"/>
      <c r="D540" s="114" t="e" cm="1">
        <f t="array" ref="D540">LOOKUP(1,1/(E540=DSSP!$E$2:$E$623),DSSP!$A$2:$A$623)</f>
        <v>#N/A</v>
      </c>
      <c r="E540" s="115"/>
      <c r="F540" s="115" t="str">
        <f>IFERROR(VLOOKUP(E540,DSSP!$E$2:$F$761,2,0),"")</f>
        <v/>
      </c>
      <c r="G540" s="120" t="str">
        <f t="shared" si="47"/>
        <v/>
      </c>
      <c r="H540" s="16"/>
      <c r="I540" s="121" t="str">
        <f t="shared" si="46"/>
        <v/>
      </c>
      <c r="J540" s="16"/>
      <c r="K540" s="85" t="str">
        <f t="shared" si="48"/>
        <v/>
      </c>
    </row>
    <row r="541" spans="1:11">
      <c r="A541" s="150">
        <v>537</v>
      </c>
      <c r="B541" s="16"/>
      <c r="C541" s="16"/>
      <c r="D541" s="114" t="e" cm="1">
        <f t="array" ref="D541">LOOKUP(1,1/(E541=DSSP!$E$2:$E$623),DSSP!$A$2:$A$623)</f>
        <v>#N/A</v>
      </c>
      <c r="E541" s="115"/>
      <c r="F541" s="115" t="str">
        <f>IFERROR(VLOOKUP(E541,DSSP!$E$2:$F$761,2,0),"")</f>
        <v/>
      </c>
      <c r="G541" s="120" t="str">
        <f t="shared" si="47"/>
        <v/>
      </c>
      <c r="H541" s="16"/>
      <c r="I541" s="121" t="str">
        <f t="shared" si="46"/>
        <v/>
      </c>
      <c r="J541" s="16"/>
      <c r="K541" s="85" t="str">
        <f t="shared" si="48"/>
        <v/>
      </c>
    </row>
    <row r="542" spans="1:11">
      <c r="A542" s="150">
        <v>538</v>
      </c>
      <c r="B542" s="16"/>
      <c r="C542" s="16"/>
      <c r="D542" s="114" t="e" cm="1">
        <f t="array" ref="D542">LOOKUP(1,1/(E542=DSSP!$E$2:$E$623),DSSP!$A$2:$A$623)</f>
        <v>#N/A</v>
      </c>
      <c r="E542" s="115"/>
      <c r="F542" s="115" t="str">
        <f>IFERROR(VLOOKUP(E542,DSSP!$E$2:$F$761,2,0),"")</f>
        <v/>
      </c>
      <c r="G542" s="120" t="str">
        <f t="shared" si="47"/>
        <v/>
      </c>
      <c r="H542" s="16"/>
      <c r="I542" s="121" t="str">
        <f t="shared" si="46"/>
        <v/>
      </c>
      <c r="J542" s="16"/>
      <c r="K542" s="85" t="str">
        <f t="shared" si="48"/>
        <v/>
      </c>
    </row>
    <row r="543" spans="1:11">
      <c r="A543" s="150">
        <v>539</v>
      </c>
      <c r="B543" s="16"/>
      <c r="C543" s="16"/>
      <c r="D543" s="114" t="e" cm="1">
        <f t="array" ref="D543">LOOKUP(1,1/(E543=DSSP!$E$2:$E$623),DSSP!$A$2:$A$623)</f>
        <v>#N/A</v>
      </c>
      <c r="E543" s="115"/>
      <c r="F543" s="115" t="str">
        <f>IFERROR(VLOOKUP(E543,DSSP!$E$2:$F$761,2,0),"")</f>
        <v/>
      </c>
      <c r="G543" s="120" t="str">
        <f t="shared" si="47"/>
        <v/>
      </c>
      <c r="H543" s="16"/>
      <c r="I543" s="121" t="str">
        <f t="shared" si="46"/>
        <v/>
      </c>
      <c r="J543" s="16"/>
      <c r="K543" s="85" t="str">
        <f t="shared" si="48"/>
        <v/>
      </c>
    </row>
    <row r="544" spans="1:11">
      <c r="A544" s="150">
        <v>540</v>
      </c>
      <c r="B544" s="16"/>
      <c r="C544" s="16"/>
      <c r="D544" s="114" t="e" cm="1">
        <f t="array" ref="D544">LOOKUP(1,1/(E544=DSSP!$E$2:$E$623),DSSP!$A$2:$A$623)</f>
        <v>#N/A</v>
      </c>
      <c r="E544" s="115"/>
      <c r="F544" s="115" t="str">
        <f>IFERROR(VLOOKUP(E544,DSSP!$E$2:$F$761,2,0),"")</f>
        <v/>
      </c>
      <c r="G544" s="120" t="str">
        <f t="shared" si="47"/>
        <v/>
      </c>
      <c r="H544" s="16"/>
      <c r="I544" s="121" t="str">
        <f t="shared" si="46"/>
        <v/>
      </c>
      <c r="J544" s="16"/>
      <c r="K544" s="85" t="str">
        <f t="shared" si="48"/>
        <v/>
      </c>
    </row>
    <row r="545" spans="1:11">
      <c r="A545" s="150">
        <v>541</v>
      </c>
      <c r="B545" s="16"/>
      <c r="C545" s="16"/>
      <c r="D545" s="114" t="e" cm="1">
        <f t="array" ref="D545">LOOKUP(1,1/(E545=DSSP!$E$2:$E$623),DSSP!$A$2:$A$623)</f>
        <v>#N/A</v>
      </c>
      <c r="E545" s="115"/>
      <c r="F545" s="115" t="str">
        <f>IFERROR(VLOOKUP(E545,DSSP!$E$2:$F$761,2,0),"")</f>
        <v/>
      </c>
      <c r="G545" s="120" t="str">
        <f t="shared" si="47"/>
        <v/>
      </c>
      <c r="H545" s="16"/>
      <c r="I545" s="121" t="str">
        <f t="shared" si="46"/>
        <v/>
      </c>
      <c r="J545" s="16"/>
      <c r="K545" s="85" t="str">
        <f t="shared" si="48"/>
        <v/>
      </c>
    </row>
    <row r="546" spans="1:11">
      <c r="A546" s="150">
        <v>542</v>
      </c>
      <c r="B546" s="16"/>
      <c r="C546" s="16"/>
      <c r="D546" s="114" t="e" cm="1">
        <f t="array" ref="D546">LOOKUP(1,1/(E546=DSSP!$E$2:$E$623),DSSP!$A$2:$A$623)</f>
        <v>#N/A</v>
      </c>
      <c r="E546" s="115"/>
      <c r="F546" s="115" t="str">
        <f>IFERROR(VLOOKUP(E546,DSSP!$E$2:$F$761,2,0),"")</f>
        <v/>
      </c>
      <c r="G546" s="120" t="str">
        <f t="shared" si="47"/>
        <v/>
      </c>
      <c r="H546" s="16"/>
      <c r="I546" s="121" t="str">
        <f t="shared" si="46"/>
        <v/>
      </c>
      <c r="J546" s="16"/>
      <c r="K546" s="85" t="str">
        <f t="shared" si="48"/>
        <v/>
      </c>
    </row>
    <row r="547" spans="1:11">
      <c r="A547" s="150">
        <v>543</v>
      </c>
      <c r="B547" s="16"/>
      <c r="C547" s="16"/>
      <c r="D547" s="114" t="e" cm="1">
        <f t="array" ref="D547">LOOKUP(1,1/(E547=DSSP!$E$2:$E$623),DSSP!$A$2:$A$623)</f>
        <v>#N/A</v>
      </c>
      <c r="E547" s="115"/>
      <c r="F547" s="115" t="str">
        <f>IFERROR(VLOOKUP(E547,DSSP!$E$2:$F$761,2,0),"")</f>
        <v/>
      </c>
      <c r="G547" s="120" t="str">
        <f t="shared" si="47"/>
        <v/>
      </c>
      <c r="H547" s="16"/>
      <c r="I547" s="121" t="str">
        <f t="shared" si="46"/>
        <v/>
      </c>
      <c r="J547" s="16"/>
      <c r="K547" s="85" t="str">
        <f t="shared" si="48"/>
        <v/>
      </c>
    </row>
    <row r="548" spans="1:11">
      <c r="A548" s="150">
        <v>544</v>
      </c>
      <c r="B548" s="16"/>
      <c r="C548" s="16"/>
      <c r="D548" s="114" t="e" cm="1">
        <f t="array" ref="D548">LOOKUP(1,1/(E548=DSSP!$E$2:$E$623),DSSP!$A$2:$A$623)</f>
        <v>#N/A</v>
      </c>
      <c r="E548" s="115"/>
      <c r="F548" s="115" t="str">
        <f>IFERROR(VLOOKUP(E548,DSSP!$E$2:$F$761,2,0),"")</f>
        <v/>
      </c>
      <c r="G548" s="120" t="str">
        <f t="shared" si="47"/>
        <v/>
      </c>
      <c r="H548" s="16"/>
      <c r="I548" s="121" t="str">
        <f t="shared" si="46"/>
        <v/>
      </c>
      <c r="J548" s="16"/>
      <c r="K548" s="85" t="str">
        <f t="shared" si="48"/>
        <v/>
      </c>
    </row>
    <row r="549" spans="1:11">
      <c r="A549" s="150">
        <v>545</v>
      </c>
      <c r="B549" s="16"/>
      <c r="C549" s="16"/>
      <c r="D549" s="114" t="e" cm="1">
        <f t="array" ref="D549">LOOKUP(1,1/(E549=DSSP!$E$2:$E$623),DSSP!$A$2:$A$623)</f>
        <v>#N/A</v>
      </c>
      <c r="E549" s="115"/>
      <c r="F549" s="115" t="str">
        <f>IFERROR(VLOOKUP(E549,DSSP!$E$2:$F$761,2,0),"")</f>
        <v/>
      </c>
      <c r="G549" s="120" t="str">
        <f t="shared" si="47"/>
        <v/>
      </c>
      <c r="H549" s="16"/>
      <c r="I549" s="121" t="str">
        <f t="shared" si="46"/>
        <v/>
      </c>
      <c r="J549" s="16"/>
      <c r="K549" s="85" t="str">
        <f t="shared" si="48"/>
        <v/>
      </c>
    </row>
    <row r="550" spans="1:11">
      <c r="A550" s="150">
        <v>546</v>
      </c>
      <c r="B550" s="16"/>
      <c r="C550" s="16"/>
      <c r="D550" s="114" t="e" cm="1">
        <f t="array" ref="D550">LOOKUP(1,1/(E550=DSSP!$E$2:$E$623),DSSP!$A$2:$A$623)</f>
        <v>#N/A</v>
      </c>
      <c r="E550" s="115"/>
      <c r="F550" s="115" t="str">
        <f>IFERROR(VLOOKUP(E550,DSSP!$E$2:$F$761,2,0),"")</f>
        <v/>
      </c>
      <c r="G550" s="120" t="str">
        <f t="shared" si="47"/>
        <v/>
      </c>
      <c r="H550" s="16"/>
      <c r="I550" s="121" t="str">
        <f t="shared" si="46"/>
        <v/>
      </c>
      <c r="J550" s="16"/>
      <c r="K550" s="85" t="str">
        <f t="shared" si="48"/>
        <v/>
      </c>
    </row>
    <row r="551" spans="1:11">
      <c r="A551" s="150">
        <v>547</v>
      </c>
      <c r="B551" s="16"/>
      <c r="C551" s="16"/>
      <c r="D551" s="114" t="e" cm="1">
        <f t="array" ref="D551">LOOKUP(1,1/(E551=DSSP!$E$2:$E$623),DSSP!$A$2:$A$623)</f>
        <v>#N/A</v>
      </c>
      <c r="E551" s="115"/>
      <c r="F551" s="115" t="str">
        <f>IFERROR(VLOOKUP(E551,DSSP!$E$2:$F$761,2,0),"")</f>
        <v/>
      </c>
      <c r="G551" s="120" t="str">
        <f t="shared" si="47"/>
        <v/>
      </c>
      <c r="H551" s="16"/>
      <c r="I551" s="121" t="str">
        <f t="shared" si="46"/>
        <v/>
      </c>
      <c r="J551" s="16"/>
      <c r="K551" s="85" t="str">
        <f t="shared" si="48"/>
        <v/>
      </c>
    </row>
    <row r="552" spans="1:11">
      <c r="A552" s="150">
        <v>548</v>
      </c>
      <c r="B552" s="16"/>
      <c r="C552" s="16"/>
      <c r="D552" s="114" t="e" cm="1">
        <f t="array" ref="D552">LOOKUP(1,1/(E552=DSSP!$E$2:$E$623),DSSP!$A$2:$A$623)</f>
        <v>#N/A</v>
      </c>
      <c r="E552" s="115"/>
      <c r="F552" s="115" t="str">
        <f>IFERROR(VLOOKUP(E552,DSSP!$E$2:$F$761,2,0),"")</f>
        <v/>
      </c>
      <c r="G552" s="120" t="str">
        <f t="shared" si="47"/>
        <v/>
      </c>
      <c r="H552" s="16"/>
      <c r="I552" s="121" t="str">
        <f t="shared" si="46"/>
        <v/>
      </c>
      <c r="J552" s="16"/>
      <c r="K552" s="85" t="str">
        <f t="shared" si="48"/>
        <v/>
      </c>
    </row>
    <row r="553" spans="1:11">
      <c r="A553" s="150">
        <v>549</v>
      </c>
      <c r="B553" s="16"/>
      <c r="C553" s="16"/>
      <c r="D553" s="114" t="e" cm="1">
        <f t="array" ref="D553">LOOKUP(1,1/(E553=DSSP!$E$2:$E$623),DSSP!$A$2:$A$623)</f>
        <v>#N/A</v>
      </c>
      <c r="E553" s="115"/>
      <c r="F553" s="115" t="str">
        <f>IFERROR(VLOOKUP(E553,DSSP!$E$2:$F$761,2,0),"")</f>
        <v/>
      </c>
      <c r="G553" s="120" t="str">
        <f t="shared" si="47"/>
        <v/>
      </c>
      <c r="H553" s="16"/>
      <c r="I553" s="121" t="str">
        <f t="shared" si="46"/>
        <v/>
      </c>
      <c r="J553" s="16"/>
      <c r="K553" s="85" t="str">
        <f t="shared" si="48"/>
        <v/>
      </c>
    </row>
    <row r="554" spans="1:11">
      <c r="A554" s="150">
        <v>550</v>
      </c>
      <c r="B554" s="16"/>
      <c r="C554" s="16"/>
      <c r="D554" s="114" t="e" cm="1">
        <f t="array" ref="D554">LOOKUP(1,1/(E554=DSSP!$E$2:$E$623),DSSP!$A$2:$A$623)</f>
        <v>#N/A</v>
      </c>
      <c r="E554" s="115"/>
      <c r="F554" s="115" t="str">
        <f>IFERROR(VLOOKUP(E554,DSSP!$E$2:$F$761,2,0),"")</f>
        <v/>
      </c>
      <c r="G554" s="120" t="str">
        <f t="shared" si="47"/>
        <v/>
      </c>
      <c r="H554" s="16"/>
      <c r="I554" s="121" t="str">
        <f t="shared" si="46"/>
        <v/>
      </c>
      <c r="J554" s="16"/>
      <c r="K554" s="85" t="str">
        <f t="shared" si="48"/>
        <v/>
      </c>
    </row>
    <row r="555" spans="1:11">
      <c r="A555" s="150">
        <v>551</v>
      </c>
      <c r="B555" s="16"/>
      <c r="C555" s="16"/>
      <c r="D555" s="114" t="e" cm="1">
        <f t="array" ref="D555">LOOKUP(1,1/(E555=DSSP!$E$2:$E$623),DSSP!$A$2:$A$623)</f>
        <v>#N/A</v>
      </c>
      <c r="E555" s="115"/>
      <c r="F555" s="115" t="str">
        <f>IFERROR(VLOOKUP(E555,DSSP!$E$2:$F$761,2,0),"")</f>
        <v/>
      </c>
      <c r="G555" s="120" t="str">
        <f t="shared" si="47"/>
        <v/>
      </c>
      <c r="H555" s="16"/>
      <c r="I555" s="121" t="str">
        <f t="shared" si="46"/>
        <v/>
      </c>
      <c r="J555" s="16"/>
      <c r="K555" s="85" t="str">
        <f t="shared" si="48"/>
        <v/>
      </c>
    </row>
    <row r="556" spans="1:11">
      <c r="A556" s="150">
        <v>552</v>
      </c>
      <c r="B556" s="16"/>
      <c r="C556" s="16"/>
      <c r="D556" s="114" t="e" cm="1">
        <f t="array" ref="D556">LOOKUP(1,1/(E556=DSSP!$E$2:$E$623),DSSP!$A$2:$A$623)</f>
        <v>#N/A</v>
      </c>
      <c r="E556" s="115"/>
      <c r="F556" s="115" t="str">
        <f>IFERROR(VLOOKUP(E556,DSSP!$E$2:$F$761,2,0),"")</f>
        <v/>
      </c>
      <c r="G556" s="120" t="str">
        <f t="shared" si="47"/>
        <v/>
      </c>
      <c r="H556" s="16"/>
      <c r="I556" s="121" t="str">
        <f t="shared" si="46"/>
        <v/>
      </c>
      <c r="J556" s="16"/>
      <c r="K556" s="85" t="str">
        <f t="shared" si="48"/>
        <v/>
      </c>
    </row>
    <row r="557" spans="1:11">
      <c r="A557" s="150">
        <v>553</v>
      </c>
      <c r="B557" s="16"/>
      <c r="C557" s="16"/>
      <c r="D557" s="114" t="e" cm="1">
        <f t="array" ref="D557">LOOKUP(1,1/(E557=DSSP!$E$2:$E$623),DSSP!$A$2:$A$623)</f>
        <v>#N/A</v>
      </c>
      <c r="E557" s="115"/>
      <c r="F557" s="115" t="str">
        <f>IFERROR(VLOOKUP(E557,DSSP!$E$2:$F$761,2,0),"")</f>
        <v/>
      </c>
      <c r="G557" s="120" t="str">
        <f t="shared" si="47"/>
        <v/>
      </c>
      <c r="H557" s="16"/>
      <c r="I557" s="121" t="str">
        <f t="shared" si="46"/>
        <v/>
      </c>
      <c r="J557" s="16"/>
      <c r="K557" s="85" t="str">
        <f t="shared" si="48"/>
        <v/>
      </c>
    </row>
    <row r="558" spans="1:11">
      <c r="A558" s="150">
        <v>554</v>
      </c>
      <c r="B558" s="16"/>
      <c r="C558" s="16"/>
      <c r="D558" s="114" t="e" cm="1">
        <f t="array" ref="D558">LOOKUP(1,1/(E558=DSSP!$E$2:$E$623),DSSP!$A$2:$A$623)</f>
        <v>#N/A</v>
      </c>
      <c r="E558" s="115"/>
      <c r="F558" s="115" t="str">
        <f>IFERROR(VLOOKUP(E558,DSSP!$E$2:$F$761,2,0),"")</f>
        <v/>
      </c>
      <c r="G558" s="120" t="str">
        <f t="shared" si="47"/>
        <v/>
      </c>
      <c r="H558" s="16"/>
      <c r="I558" s="121" t="str">
        <f t="shared" si="46"/>
        <v/>
      </c>
      <c r="J558" s="16"/>
      <c r="K558" s="85" t="str">
        <f t="shared" si="48"/>
        <v/>
      </c>
    </row>
    <row r="559" spans="1:11">
      <c r="A559" s="150">
        <v>555</v>
      </c>
      <c r="B559" s="16"/>
      <c r="C559" s="16"/>
      <c r="D559" s="114" t="e" cm="1">
        <f t="array" ref="D559">LOOKUP(1,1/(E559=DSSP!$E$2:$E$623),DSSP!$A$2:$A$623)</f>
        <v>#N/A</v>
      </c>
      <c r="E559" s="115"/>
      <c r="F559" s="115" t="str">
        <f>IFERROR(VLOOKUP(E559,DSSP!$E$2:$F$761,2,0),"")</f>
        <v/>
      </c>
      <c r="G559" s="120" t="str">
        <f t="shared" si="47"/>
        <v/>
      </c>
      <c r="H559" s="16"/>
      <c r="I559" s="121" t="str">
        <f t="shared" si="46"/>
        <v/>
      </c>
      <c r="J559" s="16"/>
      <c r="K559" s="85" t="str">
        <f t="shared" si="48"/>
        <v/>
      </c>
    </row>
    <row r="560" spans="1:11">
      <c r="A560" s="150">
        <v>556</v>
      </c>
      <c r="B560" s="16"/>
      <c r="C560" s="16"/>
      <c r="D560" s="114" t="e" cm="1">
        <f t="array" ref="D560">LOOKUP(1,1/(E560=DSSP!$E$2:$E$623),DSSP!$A$2:$A$623)</f>
        <v>#N/A</v>
      </c>
      <c r="E560" s="115"/>
      <c r="F560" s="115" t="str">
        <f>IFERROR(VLOOKUP(E560,DSSP!$E$2:$F$761,2,0),"")</f>
        <v/>
      </c>
      <c r="G560" s="120" t="str">
        <f t="shared" si="47"/>
        <v/>
      </c>
      <c r="H560" s="16"/>
      <c r="I560" s="121" t="str">
        <f t="shared" si="46"/>
        <v/>
      </c>
      <c r="J560" s="16"/>
      <c r="K560" s="85" t="str">
        <f t="shared" si="48"/>
        <v/>
      </c>
    </row>
    <row r="561" spans="1:11">
      <c r="A561" s="150">
        <v>557</v>
      </c>
      <c r="B561" s="16"/>
      <c r="C561" s="16"/>
      <c r="D561" s="114" t="e" cm="1">
        <f t="array" ref="D561">LOOKUP(1,1/(E561=DSSP!$E$2:$E$623),DSSP!$A$2:$A$623)</f>
        <v>#N/A</v>
      </c>
      <c r="E561" s="115"/>
      <c r="F561" s="115" t="str">
        <f>IFERROR(VLOOKUP(E561,DSSP!$E$2:$F$761,2,0),"")</f>
        <v/>
      </c>
      <c r="G561" s="120" t="str">
        <f t="shared" si="47"/>
        <v/>
      </c>
      <c r="H561" s="16"/>
      <c r="I561" s="121" t="str">
        <f t="shared" si="46"/>
        <v/>
      </c>
      <c r="J561" s="16"/>
      <c r="K561" s="85" t="str">
        <f t="shared" si="48"/>
        <v/>
      </c>
    </row>
    <row r="562" spans="1:11">
      <c r="A562" s="150">
        <v>558</v>
      </c>
      <c r="B562" s="16"/>
      <c r="C562" s="16"/>
      <c r="D562" s="114" t="e" cm="1">
        <f t="array" ref="D562">LOOKUP(1,1/(E562=DSSP!$E$2:$E$623),DSSP!$A$2:$A$623)</f>
        <v>#N/A</v>
      </c>
      <c r="E562" s="115"/>
      <c r="F562" s="115" t="str">
        <f>IFERROR(VLOOKUP(E562,DSSP!$E$2:$F$761,2,0),"")</f>
        <v/>
      </c>
      <c r="G562" s="120" t="str">
        <f t="shared" si="47"/>
        <v/>
      </c>
      <c r="H562" s="16"/>
      <c r="I562" s="121" t="str">
        <f t="shared" si="46"/>
        <v/>
      </c>
      <c r="J562" s="16"/>
      <c r="K562" s="85" t="str">
        <f t="shared" si="48"/>
        <v/>
      </c>
    </row>
    <row r="563" spans="1:11">
      <c r="A563" s="150">
        <v>559</v>
      </c>
      <c r="B563" s="16"/>
      <c r="C563" s="16"/>
      <c r="D563" s="114" t="e" cm="1">
        <f t="array" ref="D563">LOOKUP(1,1/(E563=DSSP!$E$2:$E$623),DSSP!$A$2:$A$623)</f>
        <v>#N/A</v>
      </c>
      <c r="E563" s="115"/>
      <c r="F563" s="115" t="str">
        <f>IFERROR(VLOOKUP(E563,DSSP!$E$2:$F$761,2,0),"")</f>
        <v/>
      </c>
      <c r="G563" s="120" t="str">
        <f t="shared" si="47"/>
        <v/>
      </c>
      <c r="H563" s="16"/>
      <c r="I563" s="121" t="str">
        <f t="shared" si="46"/>
        <v/>
      </c>
      <c r="J563" s="16"/>
      <c r="K563" s="85" t="str">
        <f t="shared" si="48"/>
        <v/>
      </c>
    </row>
    <row r="564" spans="1:11">
      <c r="A564" s="150">
        <v>560</v>
      </c>
      <c r="B564" s="16"/>
      <c r="C564" s="16"/>
      <c r="D564" s="114" t="e" cm="1">
        <f t="array" ref="D564">LOOKUP(1,1/(E564=DSSP!$E$2:$E$623),DSSP!$A$2:$A$623)</f>
        <v>#N/A</v>
      </c>
      <c r="E564" s="115"/>
      <c r="F564" s="115" t="str">
        <f>IFERROR(VLOOKUP(E564,DSSP!$E$2:$F$761,2,0),"")</f>
        <v/>
      </c>
      <c r="G564" s="120" t="str">
        <f t="shared" si="47"/>
        <v/>
      </c>
      <c r="H564" s="16"/>
      <c r="I564" s="121" t="str">
        <f t="shared" si="46"/>
        <v/>
      </c>
      <c r="J564" s="16"/>
      <c r="K564" s="85" t="str">
        <f t="shared" si="48"/>
        <v/>
      </c>
    </row>
    <row r="565" spans="1:11">
      <c r="A565" s="150">
        <v>561</v>
      </c>
      <c r="B565" s="16"/>
      <c r="C565" s="16"/>
      <c r="D565" s="114" t="e" cm="1">
        <f t="array" ref="D565">LOOKUP(1,1/(E565=DSSP!$E$2:$E$623),DSSP!$A$2:$A$623)</f>
        <v>#N/A</v>
      </c>
      <c r="E565" s="115"/>
      <c r="F565" s="115" t="str">
        <f>IFERROR(VLOOKUP(E565,DSSP!$E$2:$F$761,2,0),"")</f>
        <v/>
      </c>
      <c r="G565" s="120" t="str">
        <f t="shared" si="47"/>
        <v/>
      </c>
      <c r="H565" s="16"/>
      <c r="I565" s="121" t="str">
        <f t="shared" si="46"/>
        <v/>
      </c>
      <c r="J565" s="16"/>
      <c r="K565" s="85" t="str">
        <f t="shared" si="48"/>
        <v/>
      </c>
    </row>
    <row r="566" spans="1:11">
      <c r="A566" s="150">
        <v>562</v>
      </c>
      <c r="B566" s="16"/>
      <c r="C566" s="16"/>
      <c r="D566" s="114" t="e" cm="1">
        <f t="array" ref="D566">LOOKUP(1,1/(E566=DSSP!$E$2:$E$623),DSSP!$A$2:$A$623)</f>
        <v>#N/A</v>
      </c>
      <c r="E566" s="115"/>
      <c r="F566" s="115" t="str">
        <f>IFERROR(VLOOKUP(E566,DSSP!$E$2:$F$761,2,0),"")</f>
        <v/>
      </c>
      <c r="G566" s="120" t="str">
        <f t="shared" si="47"/>
        <v/>
      </c>
      <c r="H566" s="16"/>
      <c r="I566" s="121" t="str">
        <f t="shared" si="46"/>
        <v/>
      </c>
      <c r="J566" s="16"/>
      <c r="K566" s="85" t="str">
        <f t="shared" si="48"/>
        <v/>
      </c>
    </row>
    <row r="567" spans="1:11">
      <c r="A567" s="150">
        <v>563</v>
      </c>
      <c r="B567" s="16"/>
      <c r="C567" s="16"/>
      <c r="D567" s="114" t="e" cm="1">
        <f t="array" ref="D567">LOOKUP(1,1/(E567=DSSP!$E$2:$E$623),DSSP!$A$2:$A$623)</f>
        <v>#N/A</v>
      </c>
      <c r="E567" s="115"/>
      <c r="F567" s="115" t="str">
        <f>IFERROR(VLOOKUP(E567,DSSP!$E$2:$F$761,2,0),"")</f>
        <v/>
      </c>
      <c r="G567" s="120" t="str">
        <f t="shared" si="47"/>
        <v/>
      </c>
      <c r="H567" s="16"/>
      <c r="I567" s="121" t="str">
        <f t="shared" si="46"/>
        <v/>
      </c>
      <c r="J567" s="16"/>
      <c r="K567" s="85" t="str">
        <f t="shared" si="48"/>
        <v/>
      </c>
    </row>
    <row r="568" spans="1:11">
      <c r="A568" s="150">
        <v>564</v>
      </c>
      <c r="B568" s="16"/>
      <c r="C568" s="16"/>
      <c r="D568" s="114" t="e" cm="1">
        <f t="array" ref="D568">LOOKUP(1,1/(E568=DSSP!$E$2:$E$623),DSSP!$A$2:$A$623)</f>
        <v>#N/A</v>
      </c>
      <c r="E568" s="115"/>
      <c r="F568" s="115" t="str">
        <f>IFERROR(VLOOKUP(E568,DSSP!$E$2:$F$761,2,0),"")</f>
        <v/>
      </c>
      <c r="G568" s="120" t="str">
        <f t="shared" si="47"/>
        <v/>
      </c>
      <c r="H568" s="16"/>
      <c r="I568" s="121" t="str">
        <f t="shared" si="46"/>
        <v/>
      </c>
      <c r="J568" s="16"/>
      <c r="K568" s="85" t="str">
        <f t="shared" si="48"/>
        <v/>
      </c>
    </row>
    <row r="569" spans="1:11">
      <c r="A569" s="150">
        <v>565</v>
      </c>
      <c r="B569" s="16"/>
      <c r="C569" s="16"/>
      <c r="D569" s="114" t="e" cm="1">
        <f t="array" ref="D569">LOOKUP(1,1/(E569=DSSP!$E$2:$E$623),DSSP!$A$2:$A$623)</f>
        <v>#N/A</v>
      </c>
      <c r="E569" s="115"/>
      <c r="F569" s="115" t="str">
        <f>IFERROR(VLOOKUP(E569,DSSP!$E$2:$F$761,2,0),"")</f>
        <v/>
      </c>
      <c r="G569" s="120" t="str">
        <f t="shared" si="47"/>
        <v/>
      </c>
      <c r="H569" s="16"/>
      <c r="I569" s="121" t="str">
        <f t="shared" si="46"/>
        <v/>
      </c>
      <c r="J569" s="16"/>
      <c r="K569" s="85" t="str">
        <f t="shared" si="48"/>
        <v/>
      </c>
    </row>
    <row r="570" spans="1:11">
      <c r="A570" s="150">
        <v>566</v>
      </c>
      <c r="B570" s="16"/>
      <c r="C570" s="16"/>
      <c r="D570" s="114" t="e" cm="1">
        <f t="array" ref="D570">LOOKUP(1,1/(E570=DSSP!$E$2:$E$623),DSSP!$A$2:$A$623)</f>
        <v>#N/A</v>
      </c>
      <c r="E570" s="115"/>
      <c r="F570" s="115" t="str">
        <f>IFERROR(VLOOKUP(E570,DSSP!$E$2:$F$761,2,0),"")</f>
        <v/>
      </c>
      <c r="G570" s="120" t="str">
        <f t="shared" si="47"/>
        <v/>
      </c>
      <c r="H570" s="16"/>
      <c r="I570" s="121" t="str">
        <f t="shared" si="46"/>
        <v/>
      </c>
      <c r="J570" s="16"/>
      <c r="K570" s="85" t="str">
        <f t="shared" si="48"/>
        <v/>
      </c>
    </row>
    <row r="571" spans="1:11">
      <c r="A571" s="150">
        <v>567</v>
      </c>
      <c r="B571" s="16"/>
      <c r="C571" s="16"/>
      <c r="D571" s="114" t="e" cm="1">
        <f t="array" ref="D571">LOOKUP(1,1/(E571=DSSP!$E$2:$E$623),DSSP!$A$2:$A$623)</f>
        <v>#N/A</v>
      </c>
      <c r="E571" s="115"/>
      <c r="F571" s="115" t="str">
        <f>IFERROR(VLOOKUP(E571,DSSP!$E$2:$F$761,2,0),"")</f>
        <v/>
      </c>
      <c r="G571" s="120" t="str">
        <f t="shared" si="47"/>
        <v/>
      </c>
      <c r="H571" s="16"/>
      <c r="I571" s="121" t="str">
        <f t="shared" si="46"/>
        <v/>
      </c>
      <c r="J571" s="16"/>
      <c r="K571" s="85" t="str">
        <f t="shared" si="48"/>
        <v/>
      </c>
    </row>
    <row r="572" spans="1:11">
      <c r="A572" s="150">
        <v>568</v>
      </c>
      <c r="B572" s="16"/>
      <c r="C572" s="16"/>
      <c r="D572" s="114" t="e" cm="1">
        <f t="array" ref="D572">LOOKUP(1,1/(E572=DSSP!$E$2:$E$623),DSSP!$A$2:$A$623)</f>
        <v>#N/A</v>
      </c>
      <c r="E572" s="115"/>
      <c r="F572" s="115" t="str">
        <f>IFERROR(VLOOKUP(E572,DSSP!$E$2:$F$761,2,0),"")</f>
        <v/>
      </c>
      <c r="G572" s="120" t="str">
        <f t="shared" si="47"/>
        <v/>
      </c>
      <c r="H572" s="16"/>
      <c r="I572" s="121" t="str">
        <f t="shared" si="46"/>
        <v/>
      </c>
      <c r="J572" s="16"/>
      <c r="K572" s="85" t="str">
        <f t="shared" si="48"/>
        <v/>
      </c>
    </row>
    <row r="573" spans="1:11">
      <c r="A573" s="150">
        <v>569</v>
      </c>
      <c r="B573" s="16"/>
      <c r="C573" s="16"/>
      <c r="D573" s="114" t="e" cm="1">
        <f t="array" ref="D573">LOOKUP(1,1/(E573=DSSP!$E$2:$E$623),DSSP!$A$2:$A$623)</f>
        <v>#N/A</v>
      </c>
      <c r="E573" s="115"/>
      <c r="F573" s="115" t="str">
        <f>IFERROR(VLOOKUP(E573,DSSP!$E$2:$F$761,2,0),"")</f>
        <v/>
      </c>
      <c r="G573" s="120" t="str">
        <f t="shared" si="47"/>
        <v/>
      </c>
      <c r="H573" s="16"/>
      <c r="I573" s="121" t="str">
        <f t="shared" si="46"/>
        <v/>
      </c>
      <c r="J573" s="16"/>
      <c r="K573" s="85" t="str">
        <f t="shared" si="48"/>
        <v/>
      </c>
    </row>
    <row r="574" spans="1:11">
      <c r="A574" s="150">
        <v>570</v>
      </c>
      <c r="B574" s="16"/>
      <c r="C574" s="16"/>
      <c r="D574" s="114" t="e" cm="1">
        <f t="array" ref="D574">LOOKUP(1,1/(E574=DSSP!$E$2:$E$623),DSSP!$A$2:$A$623)</f>
        <v>#N/A</v>
      </c>
      <c r="E574" s="115"/>
      <c r="F574" s="115" t="str">
        <f>IFERROR(VLOOKUP(E574,DSSP!$E$2:$F$761,2,0),"")</f>
        <v/>
      </c>
      <c r="G574" s="120" t="str">
        <f t="shared" si="47"/>
        <v/>
      </c>
      <c r="H574" s="16"/>
      <c r="I574" s="121" t="str">
        <f t="shared" si="46"/>
        <v/>
      </c>
      <c r="J574" s="16"/>
      <c r="K574" s="85" t="str">
        <f t="shared" si="48"/>
        <v/>
      </c>
    </row>
    <row r="575" spans="1:11">
      <c r="A575" s="150">
        <v>571</v>
      </c>
      <c r="B575" s="16"/>
      <c r="C575" s="16"/>
      <c r="D575" s="114" t="e" cm="1">
        <f t="array" ref="D575">LOOKUP(1,1/(E575=DSSP!$E$2:$E$623),DSSP!$A$2:$A$623)</f>
        <v>#N/A</v>
      </c>
      <c r="E575" s="115"/>
      <c r="F575" s="115" t="str">
        <f>IFERROR(VLOOKUP(E575,DSSP!$E$2:$F$761,2,0),"")</f>
        <v/>
      </c>
      <c r="G575" s="120" t="str">
        <f t="shared" si="47"/>
        <v/>
      </c>
      <c r="H575" s="16"/>
      <c r="I575" s="121" t="str">
        <f t="shared" si="46"/>
        <v/>
      </c>
      <c r="J575" s="16"/>
      <c r="K575" s="85" t="str">
        <f t="shared" si="48"/>
        <v/>
      </c>
    </row>
    <row r="576" spans="1:11">
      <c r="A576" s="150">
        <v>572</v>
      </c>
      <c r="B576" s="16"/>
      <c r="C576" s="16"/>
      <c r="D576" s="114" t="e" cm="1">
        <f t="array" ref="D576">LOOKUP(1,1/(E576=DSSP!$E$2:$E$623),DSSP!$A$2:$A$623)</f>
        <v>#N/A</v>
      </c>
      <c r="E576" s="115"/>
      <c r="F576" s="115" t="str">
        <f>IFERROR(VLOOKUP(E576,DSSP!$E$2:$F$761,2,0),"")</f>
        <v/>
      </c>
      <c r="G576" s="120" t="str">
        <f t="shared" si="47"/>
        <v/>
      </c>
      <c r="H576" s="16"/>
      <c r="I576" s="121" t="str">
        <f t="shared" si="46"/>
        <v/>
      </c>
      <c r="J576" s="16"/>
      <c r="K576" s="85" t="str">
        <f t="shared" si="48"/>
        <v/>
      </c>
    </row>
    <row r="577" spans="1:11">
      <c r="A577" s="150">
        <v>573</v>
      </c>
      <c r="B577" s="16"/>
      <c r="C577" s="16"/>
      <c r="D577" s="114" t="e" cm="1">
        <f t="array" ref="D577">LOOKUP(1,1/(E577=DSSP!$E$2:$E$623),DSSP!$A$2:$A$623)</f>
        <v>#N/A</v>
      </c>
      <c r="E577" s="115"/>
      <c r="F577" s="115" t="str">
        <f>IFERROR(VLOOKUP(E577,DSSP!$E$2:$F$761,2,0),"")</f>
        <v/>
      </c>
      <c r="G577" s="120" t="str">
        <f t="shared" si="47"/>
        <v/>
      </c>
      <c r="H577" s="16"/>
      <c r="I577" s="121" t="str">
        <f t="shared" si="46"/>
        <v/>
      </c>
      <c r="J577" s="16"/>
      <c r="K577" s="85" t="str">
        <f t="shared" si="48"/>
        <v/>
      </c>
    </row>
    <row r="578" spans="1:11">
      <c r="A578" s="150">
        <v>574</v>
      </c>
      <c r="B578" s="16"/>
      <c r="C578" s="16"/>
      <c r="D578" s="114" t="e" cm="1">
        <f t="array" ref="D578">LOOKUP(1,1/(E578=DSSP!$E$2:$E$623),DSSP!$A$2:$A$623)</f>
        <v>#N/A</v>
      </c>
      <c r="E578" s="115"/>
      <c r="F578" s="115" t="str">
        <f>IFERROR(VLOOKUP(E578,DSSP!$E$2:$F$761,2,0),"")</f>
        <v/>
      </c>
      <c r="G578" s="120" t="str">
        <f t="shared" si="47"/>
        <v/>
      </c>
      <c r="H578" s="16"/>
      <c r="I578" s="121" t="str">
        <f t="shared" si="46"/>
        <v/>
      </c>
      <c r="J578" s="16"/>
      <c r="K578" s="85" t="str">
        <f t="shared" si="48"/>
        <v/>
      </c>
    </row>
    <row r="579" spans="1:11">
      <c r="A579" s="150">
        <v>575</v>
      </c>
      <c r="B579" s="16"/>
      <c r="C579" s="16"/>
      <c r="D579" s="114" t="e" cm="1">
        <f t="array" ref="D579">LOOKUP(1,1/(E579=DSSP!$E$2:$E$623),DSSP!$A$2:$A$623)</f>
        <v>#N/A</v>
      </c>
      <c r="E579" s="115"/>
      <c r="F579" s="115" t="str">
        <f>IFERROR(VLOOKUP(E579,DSSP!$E$2:$F$761,2,0),"")</f>
        <v/>
      </c>
      <c r="G579" s="120" t="str">
        <f t="shared" si="47"/>
        <v/>
      </c>
      <c r="H579" s="16"/>
      <c r="I579" s="121" t="str">
        <f t="shared" ref="I579:I642" si="49">IFERROR((1000/LEFT(G579,3))*H579,"")</f>
        <v/>
      </c>
      <c r="J579" s="16"/>
      <c r="K579" s="85" t="str">
        <f t="shared" si="48"/>
        <v/>
      </c>
    </row>
    <row r="580" spans="1:11">
      <c r="A580" s="150">
        <v>576</v>
      </c>
      <c r="B580" s="16"/>
      <c r="C580" s="16"/>
      <c r="D580" s="114" t="e" cm="1">
        <f t="array" ref="D580">LOOKUP(1,1/(E580=DSSP!$E$2:$E$623),DSSP!$A$2:$A$623)</f>
        <v>#N/A</v>
      </c>
      <c r="E580" s="115"/>
      <c r="F580" s="115" t="str">
        <f>IFERROR(VLOOKUP(E580,DSSP!$E$2:$F$761,2,0),"")</f>
        <v/>
      </c>
      <c r="G580" s="120" t="str">
        <f t="shared" si="47"/>
        <v/>
      </c>
      <c r="H580" s="16"/>
      <c r="I580" s="121" t="str">
        <f t="shared" si="49"/>
        <v/>
      </c>
      <c r="J580" s="16"/>
      <c r="K580" s="85" t="str">
        <f t="shared" si="48"/>
        <v/>
      </c>
    </row>
    <row r="581" spans="1:11">
      <c r="A581" s="150">
        <v>577</v>
      </c>
      <c r="B581" s="16"/>
      <c r="C581" s="16"/>
      <c r="D581" s="114" t="e" cm="1">
        <f t="array" ref="D581">LOOKUP(1,1/(E581=DSSP!$E$2:$E$623),DSSP!$A$2:$A$623)</f>
        <v>#N/A</v>
      </c>
      <c r="E581" s="115"/>
      <c r="F581" s="115" t="str">
        <f>IFERROR(VLOOKUP(E581,DSSP!$E$2:$F$761,2,0),"")</f>
        <v/>
      </c>
      <c r="G581" s="120" t="str">
        <f t="shared" si="47"/>
        <v/>
      </c>
      <c r="H581" s="16"/>
      <c r="I581" s="121" t="str">
        <f t="shared" si="49"/>
        <v/>
      </c>
      <c r="J581" s="16"/>
      <c r="K581" s="85" t="str">
        <f t="shared" si="48"/>
        <v/>
      </c>
    </row>
    <row r="582" spans="1:11">
      <c r="A582" s="150">
        <v>578</v>
      </c>
      <c r="B582" s="16"/>
      <c r="C582" s="16"/>
      <c r="D582" s="114" t="e" cm="1">
        <f t="array" ref="D582">LOOKUP(1,1/(E582=DSSP!$E$2:$E$623),DSSP!$A$2:$A$623)</f>
        <v>#N/A</v>
      </c>
      <c r="E582" s="115"/>
      <c r="F582" s="115" t="str">
        <f>IFERROR(VLOOKUP(E582,DSSP!$E$2:$F$761,2,0),"")</f>
        <v/>
      </c>
      <c r="G582" s="120" t="str">
        <f t="shared" si="47"/>
        <v/>
      </c>
      <c r="H582" s="16"/>
      <c r="I582" s="121" t="str">
        <f t="shared" si="49"/>
        <v/>
      </c>
      <c r="J582" s="16"/>
      <c r="K582" s="85" t="str">
        <f t="shared" si="48"/>
        <v/>
      </c>
    </row>
    <row r="583" spans="1:11">
      <c r="A583" s="150">
        <v>579</v>
      </c>
      <c r="B583" s="16"/>
      <c r="C583" s="16"/>
      <c r="D583" s="114" t="e" cm="1">
        <f t="array" ref="D583">LOOKUP(1,1/(E583=DSSP!$E$2:$E$623),DSSP!$A$2:$A$623)</f>
        <v>#N/A</v>
      </c>
      <c r="E583" s="115"/>
      <c r="F583" s="115" t="str">
        <f>IFERROR(VLOOKUP(E583,DSSP!$E$2:$F$761,2,0),"")</f>
        <v/>
      </c>
      <c r="G583" s="120" t="str">
        <f t="shared" si="47"/>
        <v/>
      </c>
      <c r="H583" s="16"/>
      <c r="I583" s="121" t="str">
        <f t="shared" si="49"/>
        <v/>
      </c>
      <c r="J583" s="16"/>
      <c r="K583" s="85" t="str">
        <f t="shared" si="48"/>
        <v/>
      </c>
    </row>
    <row r="584" spans="1:11">
      <c r="A584" s="150">
        <v>580</v>
      </c>
      <c r="B584" s="16"/>
      <c r="C584" s="16"/>
      <c r="D584" s="114" t="e" cm="1">
        <f t="array" ref="D584">LOOKUP(1,1/(E584=DSSP!$E$2:$E$623),DSSP!$A$2:$A$623)</f>
        <v>#N/A</v>
      </c>
      <c r="E584" s="115"/>
      <c r="F584" s="115" t="str">
        <f>IFERROR(VLOOKUP(E584,DSSP!$E$2:$F$761,2,0),"")</f>
        <v/>
      </c>
      <c r="G584" s="120" t="str">
        <f t="shared" si="47"/>
        <v/>
      </c>
      <c r="H584" s="16"/>
      <c r="I584" s="121" t="str">
        <f t="shared" si="49"/>
        <v/>
      </c>
      <c r="J584" s="16"/>
      <c r="K584" s="85" t="str">
        <f t="shared" si="48"/>
        <v/>
      </c>
    </row>
    <row r="585" spans="1:11">
      <c r="A585" s="150">
        <v>581</v>
      </c>
      <c r="B585" s="16"/>
      <c r="C585" s="16"/>
      <c r="D585" s="114" t="e" cm="1">
        <f t="array" ref="D585">LOOKUP(1,1/(E585=DSSP!$E$2:$E$623),DSSP!$A$2:$A$623)</f>
        <v>#N/A</v>
      </c>
      <c r="E585" s="115"/>
      <c r="F585" s="115" t="str">
        <f>IFERROR(VLOOKUP(E585,DSSP!$E$2:$F$761,2,0),"")</f>
        <v/>
      </c>
      <c r="G585" s="120" t="str">
        <f t="shared" si="47"/>
        <v/>
      </c>
      <c r="H585" s="16"/>
      <c r="I585" s="121" t="str">
        <f t="shared" si="49"/>
        <v/>
      </c>
      <c r="J585" s="16"/>
      <c r="K585" s="85" t="str">
        <f t="shared" si="48"/>
        <v/>
      </c>
    </row>
    <row r="586" spans="1:11">
      <c r="A586" s="150">
        <v>582</v>
      </c>
      <c r="B586" s="16"/>
      <c r="C586" s="16"/>
      <c r="D586" s="114" t="e" cm="1">
        <f t="array" ref="D586">LOOKUP(1,1/(E586=DSSP!$E$2:$E$623),DSSP!$A$2:$A$623)</f>
        <v>#N/A</v>
      </c>
      <c r="E586" s="115"/>
      <c r="F586" s="115" t="str">
        <f>IFERROR(VLOOKUP(E586,DSSP!$E$2:$F$761,2,0),"")</f>
        <v/>
      </c>
      <c r="G586" s="120" t="str">
        <f t="shared" si="47"/>
        <v/>
      </c>
      <c r="H586" s="16"/>
      <c r="I586" s="121" t="str">
        <f t="shared" si="49"/>
        <v/>
      </c>
      <c r="J586" s="16"/>
      <c r="K586" s="85" t="str">
        <f t="shared" si="48"/>
        <v/>
      </c>
    </row>
    <row r="587" spans="1:11">
      <c r="A587" s="150">
        <v>583</v>
      </c>
      <c r="B587" s="16"/>
      <c r="C587" s="16"/>
      <c r="D587" s="114" t="e" cm="1">
        <f t="array" ref="D587">LOOKUP(1,1/(E587=DSSP!$E$2:$E$623),DSSP!$A$2:$A$623)</f>
        <v>#N/A</v>
      </c>
      <c r="E587" s="115"/>
      <c r="F587" s="115" t="str">
        <f>IFERROR(VLOOKUP(E587,DSSP!$E$2:$F$761,2,0),"")</f>
        <v/>
      </c>
      <c r="G587" s="120" t="str">
        <f t="shared" si="47"/>
        <v/>
      </c>
      <c r="H587" s="16"/>
      <c r="I587" s="121" t="str">
        <f t="shared" si="49"/>
        <v/>
      </c>
      <c r="J587" s="16"/>
      <c r="K587" s="85" t="str">
        <f t="shared" si="48"/>
        <v/>
      </c>
    </row>
    <row r="588" spans="1:11">
      <c r="A588" s="150">
        <v>584</v>
      </c>
      <c r="B588" s="16"/>
      <c r="C588" s="16"/>
      <c r="D588" s="114" t="e" cm="1">
        <f t="array" ref="D588">LOOKUP(1,1/(E588=DSSP!$E$2:$E$623),DSSP!$A$2:$A$623)</f>
        <v>#N/A</v>
      </c>
      <c r="E588" s="115"/>
      <c r="F588" s="115" t="str">
        <f>IFERROR(VLOOKUP(E588,DSSP!$E$2:$F$761,2,0),"")</f>
        <v/>
      </c>
      <c r="G588" s="120" t="str">
        <f t="shared" si="47"/>
        <v/>
      </c>
      <c r="H588" s="16"/>
      <c r="I588" s="121" t="str">
        <f t="shared" si="49"/>
        <v/>
      </c>
      <c r="J588" s="16"/>
      <c r="K588" s="85" t="str">
        <f t="shared" si="48"/>
        <v/>
      </c>
    </row>
    <row r="589" spans="1:11">
      <c r="A589" s="150">
        <v>585</v>
      </c>
      <c r="B589" s="16"/>
      <c r="C589" s="16"/>
      <c r="D589" s="114" t="e" cm="1">
        <f t="array" ref="D589">LOOKUP(1,1/(E589=DSSP!$E$2:$E$623),DSSP!$A$2:$A$623)</f>
        <v>#N/A</v>
      </c>
      <c r="E589" s="115"/>
      <c r="F589" s="115" t="str">
        <f>IFERROR(VLOOKUP(E589,DSSP!$E$2:$F$761,2,0),"")</f>
        <v/>
      </c>
      <c r="G589" s="120" t="str">
        <f t="shared" si="47"/>
        <v/>
      </c>
      <c r="H589" s="16"/>
      <c r="I589" s="121" t="str">
        <f t="shared" si="49"/>
        <v/>
      </c>
      <c r="J589" s="16"/>
      <c r="K589" s="85" t="str">
        <f t="shared" si="48"/>
        <v/>
      </c>
    </row>
    <row r="590" spans="1:11">
      <c r="A590" s="150">
        <v>586</v>
      </c>
      <c r="B590" s="16"/>
      <c r="C590" s="16"/>
      <c r="D590" s="114" t="e" cm="1">
        <f t="array" ref="D590">LOOKUP(1,1/(E590=DSSP!$E$2:$E$623),DSSP!$A$2:$A$623)</f>
        <v>#N/A</v>
      </c>
      <c r="E590" s="115"/>
      <c r="F590" s="115" t="str">
        <f>IFERROR(VLOOKUP(E590,DSSP!$E$2:$F$761,2,0),"")</f>
        <v/>
      </c>
      <c r="G590" s="120" t="str">
        <f t="shared" si="47"/>
        <v/>
      </c>
      <c r="H590" s="16"/>
      <c r="I590" s="121" t="str">
        <f t="shared" si="49"/>
        <v/>
      </c>
      <c r="J590" s="16"/>
      <c r="K590" s="85" t="str">
        <f t="shared" si="48"/>
        <v/>
      </c>
    </row>
    <row r="591" spans="1:11">
      <c r="A591" s="150">
        <v>587</v>
      </c>
      <c r="B591" s="16"/>
      <c r="C591" s="16"/>
      <c r="D591" s="114" t="e" cm="1">
        <f t="array" ref="D591">LOOKUP(1,1/(E591=DSSP!$E$2:$E$623),DSSP!$A$2:$A$623)</f>
        <v>#N/A</v>
      </c>
      <c r="E591" s="115"/>
      <c r="F591" s="115" t="str">
        <f>IFERROR(VLOOKUP(E591,DSSP!$E$2:$F$761,2,0),"")</f>
        <v/>
      </c>
      <c r="G591" s="120" t="str">
        <f t="shared" si="47"/>
        <v/>
      </c>
      <c r="H591" s="16"/>
      <c r="I591" s="121" t="str">
        <f t="shared" si="49"/>
        <v/>
      </c>
      <c r="J591" s="16"/>
      <c r="K591" s="85" t="str">
        <f t="shared" si="48"/>
        <v/>
      </c>
    </row>
    <row r="592" spans="1:11">
      <c r="A592" s="150">
        <v>588</v>
      </c>
      <c r="B592" s="16"/>
      <c r="C592" s="16"/>
      <c r="D592" s="114" t="e" cm="1">
        <f t="array" ref="D592">LOOKUP(1,1/(E592=DSSP!$E$2:$E$623),DSSP!$A$2:$A$623)</f>
        <v>#N/A</v>
      </c>
      <c r="E592" s="115"/>
      <c r="F592" s="115" t="str">
        <f>IFERROR(VLOOKUP(E592,DSSP!$E$2:$F$761,2,0),"")</f>
        <v/>
      </c>
      <c r="G592" s="120" t="str">
        <f t="shared" si="47"/>
        <v/>
      </c>
      <c r="H592" s="16"/>
      <c r="I592" s="121" t="str">
        <f t="shared" si="49"/>
        <v/>
      </c>
      <c r="J592" s="16"/>
      <c r="K592" s="85" t="str">
        <f t="shared" si="48"/>
        <v/>
      </c>
    </row>
    <row r="593" spans="1:11">
      <c r="A593" s="150">
        <v>589</v>
      </c>
      <c r="B593" s="16"/>
      <c r="C593" s="16"/>
      <c r="D593" s="114" t="e" cm="1">
        <f t="array" ref="D593">LOOKUP(1,1/(E593=DSSP!$E$2:$E$623),DSSP!$A$2:$A$623)</f>
        <v>#N/A</v>
      </c>
      <c r="E593" s="115"/>
      <c r="F593" s="115" t="str">
        <f>IFERROR(VLOOKUP(E593,DSSP!$E$2:$F$761,2,0),"")</f>
        <v/>
      </c>
      <c r="G593" s="120" t="str">
        <f t="shared" si="47"/>
        <v/>
      </c>
      <c r="H593" s="16"/>
      <c r="I593" s="121" t="str">
        <f t="shared" si="49"/>
        <v/>
      </c>
      <c r="J593" s="16"/>
      <c r="K593" s="85" t="str">
        <f t="shared" si="48"/>
        <v/>
      </c>
    </row>
    <row r="594" spans="1:11">
      <c r="A594" s="150">
        <v>590</v>
      </c>
      <c r="B594" s="16"/>
      <c r="C594" s="16"/>
      <c r="D594" s="114" t="e" cm="1">
        <f t="array" ref="D594">LOOKUP(1,1/(E594=DSSP!$E$2:$E$623),DSSP!$A$2:$A$623)</f>
        <v>#N/A</v>
      </c>
      <c r="E594" s="115"/>
      <c r="F594" s="115" t="str">
        <f>IFERROR(VLOOKUP(E594,DSSP!$E$2:$F$761,2,0),"")</f>
        <v/>
      </c>
      <c r="G594" s="120" t="str">
        <f t="shared" si="47"/>
        <v/>
      </c>
      <c r="H594" s="16"/>
      <c r="I594" s="121" t="str">
        <f t="shared" si="49"/>
        <v/>
      </c>
      <c r="J594" s="16"/>
      <c r="K594" s="85" t="str">
        <f t="shared" si="48"/>
        <v/>
      </c>
    </row>
    <row r="595" spans="1:11">
      <c r="A595" s="150">
        <v>591</v>
      </c>
      <c r="B595" s="16"/>
      <c r="C595" s="16"/>
      <c r="D595" s="114" t="e" cm="1">
        <f t="array" ref="D595">LOOKUP(1,1/(E595=DSSP!$E$2:$E$623),DSSP!$A$2:$A$623)</f>
        <v>#N/A</v>
      </c>
      <c r="E595" s="115"/>
      <c r="F595" s="115" t="str">
        <f>IFERROR(VLOOKUP(E595,DSSP!$E$2:$F$761,2,0),"")</f>
        <v/>
      </c>
      <c r="G595" s="120" t="str">
        <f t="shared" si="47"/>
        <v/>
      </c>
      <c r="H595" s="16"/>
      <c r="I595" s="121" t="str">
        <f t="shared" si="49"/>
        <v/>
      </c>
      <c r="J595" s="16"/>
      <c r="K595" s="85" t="str">
        <f t="shared" si="48"/>
        <v/>
      </c>
    </row>
    <row r="596" spans="1:11">
      <c r="A596" s="150">
        <v>592</v>
      </c>
      <c r="B596" s="16"/>
      <c r="C596" s="16"/>
      <c r="D596" s="114" t="e" cm="1">
        <f t="array" ref="D596">LOOKUP(1,1/(E596=DSSP!$E$2:$E$623),DSSP!$A$2:$A$623)</f>
        <v>#N/A</v>
      </c>
      <c r="E596" s="115"/>
      <c r="F596" s="115" t="str">
        <f>IFERROR(VLOOKUP(E596,DSSP!$E$2:$F$761,2,0),"")</f>
        <v/>
      </c>
      <c r="G596" s="120" t="str">
        <f t="shared" si="47"/>
        <v/>
      </c>
      <c r="H596" s="16"/>
      <c r="I596" s="121" t="str">
        <f t="shared" si="49"/>
        <v/>
      </c>
      <c r="J596" s="16"/>
      <c r="K596" s="85" t="str">
        <f t="shared" si="48"/>
        <v/>
      </c>
    </row>
    <row r="597" spans="1:11">
      <c r="A597" s="150">
        <v>593</v>
      </c>
      <c r="B597" s="16"/>
      <c r="C597" s="16"/>
      <c r="D597" s="114" t="e" cm="1">
        <f t="array" ref="D597">LOOKUP(1,1/(E597=DSSP!$E$2:$E$623),DSSP!$A$2:$A$623)</f>
        <v>#N/A</v>
      </c>
      <c r="E597" s="115"/>
      <c r="F597" s="115" t="str">
        <f>IFERROR(VLOOKUP(E597,DSSP!$E$2:$F$761,2,0),"")</f>
        <v/>
      </c>
      <c r="G597" s="120" t="str">
        <f t="shared" si="47"/>
        <v/>
      </c>
      <c r="H597" s="16"/>
      <c r="I597" s="121" t="str">
        <f t="shared" si="49"/>
        <v/>
      </c>
      <c r="J597" s="16"/>
      <c r="K597" s="85" t="str">
        <f t="shared" si="48"/>
        <v/>
      </c>
    </row>
    <row r="598" spans="1:11">
      <c r="A598" s="150">
        <v>594</v>
      </c>
      <c r="B598" s="16"/>
      <c r="C598" s="16"/>
      <c r="D598" s="114" t="e" cm="1">
        <f t="array" ref="D598">LOOKUP(1,1/(E598=DSSP!$E$2:$E$623),DSSP!$A$2:$A$623)</f>
        <v>#N/A</v>
      </c>
      <c r="E598" s="115"/>
      <c r="F598" s="115" t="str">
        <f>IFERROR(VLOOKUP(E598,DSSP!$E$2:$F$761,2,0),"")</f>
        <v/>
      </c>
      <c r="G598" s="120" t="str">
        <f t="shared" si="47"/>
        <v/>
      </c>
      <c r="H598" s="16"/>
      <c r="I598" s="121" t="str">
        <f t="shared" si="49"/>
        <v/>
      </c>
      <c r="J598" s="16"/>
      <c r="K598" s="85" t="str">
        <f t="shared" si="48"/>
        <v/>
      </c>
    </row>
    <row r="599" spans="1:11">
      <c r="A599" s="150">
        <v>595</v>
      </c>
      <c r="B599" s="16"/>
      <c r="C599" s="16"/>
      <c r="D599" s="114" t="e" cm="1">
        <f t="array" ref="D599">LOOKUP(1,1/(E599=DSSP!$E$2:$E$623),DSSP!$A$2:$A$623)</f>
        <v>#N/A</v>
      </c>
      <c r="E599" s="115"/>
      <c r="F599" s="115" t="str">
        <f>IFERROR(VLOOKUP(E599,DSSP!$E$2:$F$761,2,0),"")</f>
        <v/>
      </c>
      <c r="G599" s="120" t="str">
        <f t="shared" si="47"/>
        <v/>
      </c>
      <c r="H599" s="16"/>
      <c r="I599" s="121" t="str">
        <f t="shared" si="49"/>
        <v/>
      </c>
      <c r="J599" s="16"/>
      <c r="K599" s="85" t="str">
        <f t="shared" si="48"/>
        <v/>
      </c>
    </row>
    <row r="600" spans="1:11">
      <c r="A600" s="150">
        <v>596</v>
      </c>
      <c r="B600" s="16"/>
      <c r="C600" s="16"/>
      <c r="D600" s="114" t="e" cm="1">
        <f t="array" ref="D600">LOOKUP(1,1/(E600=DSSP!$E$2:$E$623),DSSP!$A$2:$A$623)</f>
        <v>#N/A</v>
      </c>
      <c r="E600" s="115"/>
      <c r="F600" s="115" t="str">
        <f>IFERROR(VLOOKUP(E600,DSSP!$E$2:$F$761,2,0),"")</f>
        <v/>
      </c>
      <c r="G600" s="120" t="str">
        <f t="shared" si="47"/>
        <v/>
      </c>
      <c r="H600" s="16"/>
      <c r="I600" s="121" t="str">
        <f t="shared" si="49"/>
        <v/>
      </c>
      <c r="J600" s="16"/>
      <c r="K600" s="85" t="str">
        <f t="shared" si="48"/>
        <v/>
      </c>
    </row>
    <row r="601" spans="1:11">
      <c r="A601" s="150">
        <v>597</v>
      </c>
      <c r="B601" s="16"/>
      <c r="C601" s="16"/>
      <c r="D601" s="114" t="e" cm="1">
        <f t="array" ref="D601">LOOKUP(1,1/(E601=DSSP!$E$2:$E$623),DSSP!$A$2:$A$623)</f>
        <v>#N/A</v>
      </c>
      <c r="E601" s="115"/>
      <c r="F601" s="115" t="str">
        <f>IFERROR(VLOOKUP(E601,DSSP!$E$2:$F$761,2,0),"")</f>
        <v/>
      </c>
      <c r="G601" s="120" t="str">
        <f t="shared" ref="G601:G664" si="50">RIGHT(E601,6)</f>
        <v/>
      </c>
      <c r="H601" s="16"/>
      <c r="I601" s="121" t="str">
        <f t="shared" si="49"/>
        <v/>
      </c>
      <c r="J601" s="16"/>
      <c r="K601" s="85" t="str">
        <f t="shared" ref="K601:K664" si="51">IFERROR((I601*LEFT(G601,3))/1000,"")</f>
        <v/>
      </c>
    </row>
    <row r="602" spans="1:11">
      <c r="A602" s="150">
        <v>598</v>
      </c>
      <c r="B602" s="16"/>
      <c r="C602" s="16"/>
      <c r="D602" s="114" t="e" cm="1">
        <f t="array" ref="D602">LOOKUP(1,1/(E602=DSSP!$E$2:$E$623),DSSP!$A$2:$A$623)</f>
        <v>#N/A</v>
      </c>
      <c r="E602" s="115"/>
      <c r="F602" s="115" t="str">
        <f>IFERROR(VLOOKUP(E602,DSSP!$E$2:$F$761,2,0),"")</f>
        <v/>
      </c>
      <c r="G602" s="120" t="str">
        <f t="shared" si="50"/>
        <v/>
      </c>
      <c r="H602" s="16"/>
      <c r="I602" s="121" t="str">
        <f t="shared" si="49"/>
        <v/>
      </c>
      <c r="J602" s="16"/>
      <c r="K602" s="85" t="str">
        <f t="shared" si="51"/>
        <v/>
      </c>
    </row>
    <row r="603" spans="1:11">
      <c r="A603" s="150">
        <v>599</v>
      </c>
      <c r="B603" s="16"/>
      <c r="C603" s="16"/>
      <c r="D603" s="114" t="e" cm="1">
        <f t="array" ref="D603">LOOKUP(1,1/(E603=DSSP!$E$2:$E$623),DSSP!$A$2:$A$623)</f>
        <v>#N/A</v>
      </c>
      <c r="E603" s="115"/>
      <c r="F603" s="115" t="str">
        <f>IFERROR(VLOOKUP(E603,DSSP!$E$2:$F$761,2,0),"")</f>
        <v/>
      </c>
      <c r="G603" s="120" t="str">
        <f t="shared" si="50"/>
        <v/>
      </c>
      <c r="H603" s="16"/>
      <c r="I603" s="121" t="str">
        <f t="shared" si="49"/>
        <v/>
      </c>
      <c r="J603" s="16"/>
      <c r="K603" s="85" t="str">
        <f t="shared" si="51"/>
        <v/>
      </c>
    </row>
    <row r="604" spans="1:11">
      <c r="A604" s="150">
        <v>600</v>
      </c>
      <c r="B604" s="16"/>
      <c r="C604" s="16"/>
      <c r="D604" s="114" t="e" cm="1">
        <f t="array" ref="D604">LOOKUP(1,1/(E604=DSSP!$E$2:$E$623),DSSP!$A$2:$A$623)</f>
        <v>#N/A</v>
      </c>
      <c r="E604" s="115"/>
      <c r="F604" s="115" t="str">
        <f>IFERROR(VLOOKUP(E604,DSSP!$E$2:$F$761,2,0),"")</f>
        <v/>
      </c>
      <c r="G604" s="120" t="str">
        <f t="shared" si="50"/>
        <v/>
      </c>
      <c r="H604" s="16"/>
      <c r="I604" s="121" t="str">
        <f t="shared" si="49"/>
        <v/>
      </c>
      <c r="J604" s="16"/>
      <c r="K604" s="85" t="str">
        <f t="shared" si="51"/>
        <v/>
      </c>
    </row>
    <row r="605" spans="1:11">
      <c r="A605" s="150">
        <v>601</v>
      </c>
      <c r="B605" s="16"/>
      <c r="C605" s="16"/>
      <c r="D605" s="114" t="e" cm="1">
        <f t="array" ref="D605">LOOKUP(1,1/(E605=DSSP!$E$2:$E$623),DSSP!$A$2:$A$623)</f>
        <v>#N/A</v>
      </c>
      <c r="E605" s="115"/>
      <c r="F605" s="115" t="str">
        <f>IFERROR(VLOOKUP(E605,DSSP!$E$2:$F$761,2,0),"")</f>
        <v/>
      </c>
      <c r="G605" s="120" t="str">
        <f t="shared" si="50"/>
        <v/>
      </c>
      <c r="H605" s="16"/>
      <c r="I605" s="121" t="str">
        <f t="shared" si="49"/>
        <v/>
      </c>
      <c r="J605" s="16"/>
      <c r="K605" s="85" t="str">
        <f t="shared" si="51"/>
        <v/>
      </c>
    </row>
    <row r="606" spans="1:11">
      <c r="A606" s="150">
        <v>602</v>
      </c>
      <c r="B606" s="16"/>
      <c r="C606" s="16"/>
      <c r="D606" s="114" t="e" cm="1">
        <f t="array" ref="D606">LOOKUP(1,1/(E606=DSSP!$E$2:$E$623),DSSP!$A$2:$A$623)</f>
        <v>#N/A</v>
      </c>
      <c r="E606" s="115"/>
      <c r="F606" s="115" t="str">
        <f>IFERROR(VLOOKUP(E606,DSSP!$E$2:$F$761,2,0),"")</f>
        <v/>
      </c>
      <c r="G606" s="120" t="str">
        <f t="shared" si="50"/>
        <v/>
      </c>
      <c r="H606" s="16"/>
      <c r="I606" s="121" t="str">
        <f t="shared" si="49"/>
        <v/>
      </c>
      <c r="J606" s="16"/>
      <c r="K606" s="85" t="str">
        <f t="shared" si="51"/>
        <v/>
      </c>
    </row>
    <row r="607" spans="1:11">
      <c r="A607" s="150">
        <v>603</v>
      </c>
      <c r="B607" s="16"/>
      <c r="C607" s="16"/>
      <c r="D607" s="114" t="e" cm="1">
        <f t="array" ref="D607">LOOKUP(1,1/(E607=DSSP!$E$2:$E$623),DSSP!$A$2:$A$623)</f>
        <v>#N/A</v>
      </c>
      <c r="E607" s="115"/>
      <c r="F607" s="115" t="str">
        <f>IFERROR(VLOOKUP(E607,DSSP!$E$2:$F$761,2,0),"")</f>
        <v/>
      </c>
      <c r="G607" s="120" t="str">
        <f t="shared" si="50"/>
        <v/>
      </c>
      <c r="H607" s="16"/>
      <c r="I607" s="121" t="str">
        <f t="shared" si="49"/>
        <v/>
      </c>
      <c r="J607" s="16"/>
      <c r="K607" s="85" t="str">
        <f t="shared" si="51"/>
        <v/>
      </c>
    </row>
    <row r="608" spans="1:11">
      <c r="A608" s="150">
        <v>604</v>
      </c>
      <c r="B608" s="16"/>
      <c r="C608" s="16"/>
      <c r="D608" s="114" t="e" cm="1">
        <f t="array" ref="D608">LOOKUP(1,1/(E608=DSSP!$E$2:$E$623),DSSP!$A$2:$A$623)</f>
        <v>#N/A</v>
      </c>
      <c r="E608" s="115"/>
      <c r="F608" s="115" t="str">
        <f>IFERROR(VLOOKUP(E608,DSSP!$E$2:$F$761,2,0),"")</f>
        <v/>
      </c>
      <c r="G608" s="120" t="str">
        <f t="shared" si="50"/>
        <v/>
      </c>
      <c r="H608" s="16"/>
      <c r="I608" s="121" t="str">
        <f t="shared" si="49"/>
        <v/>
      </c>
      <c r="J608" s="16"/>
      <c r="K608" s="85" t="str">
        <f t="shared" si="51"/>
        <v/>
      </c>
    </row>
    <row r="609" spans="1:11">
      <c r="A609" s="150">
        <v>605</v>
      </c>
      <c r="B609" s="16"/>
      <c r="C609" s="16"/>
      <c r="D609" s="114" t="e" cm="1">
        <f t="array" ref="D609">LOOKUP(1,1/(E609=DSSP!$E$2:$E$623),DSSP!$A$2:$A$623)</f>
        <v>#N/A</v>
      </c>
      <c r="E609" s="115"/>
      <c r="F609" s="115" t="str">
        <f>IFERROR(VLOOKUP(E609,DSSP!$E$2:$F$761,2,0),"")</f>
        <v/>
      </c>
      <c r="G609" s="120" t="str">
        <f t="shared" si="50"/>
        <v/>
      </c>
      <c r="H609" s="16"/>
      <c r="I609" s="121" t="str">
        <f t="shared" si="49"/>
        <v/>
      </c>
      <c r="J609" s="16"/>
      <c r="K609" s="85" t="str">
        <f t="shared" si="51"/>
        <v/>
      </c>
    </row>
    <row r="610" spans="1:11">
      <c r="A610" s="150">
        <v>606</v>
      </c>
      <c r="B610" s="16"/>
      <c r="C610" s="16"/>
      <c r="D610" s="114" t="e" cm="1">
        <f t="array" ref="D610">LOOKUP(1,1/(E610=DSSP!$E$2:$E$623),DSSP!$A$2:$A$623)</f>
        <v>#N/A</v>
      </c>
      <c r="E610" s="115"/>
      <c r="F610" s="115" t="str">
        <f>IFERROR(VLOOKUP(E610,DSSP!$E$2:$F$761,2,0),"")</f>
        <v/>
      </c>
      <c r="G610" s="120" t="str">
        <f t="shared" si="50"/>
        <v/>
      </c>
      <c r="H610" s="16"/>
      <c r="I610" s="121" t="str">
        <f t="shared" si="49"/>
        <v/>
      </c>
      <c r="J610" s="16"/>
      <c r="K610" s="85" t="str">
        <f t="shared" si="51"/>
        <v/>
      </c>
    </row>
    <row r="611" spans="1:11">
      <c r="A611" s="150">
        <v>607</v>
      </c>
      <c r="B611" s="16"/>
      <c r="C611" s="16"/>
      <c r="D611" s="114" t="e" cm="1">
        <f t="array" ref="D611">LOOKUP(1,1/(E611=DSSP!$E$2:$E$623),DSSP!$A$2:$A$623)</f>
        <v>#N/A</v>
      </c>
      <c r="E611" s="115"/>
      <c r="F611" s="115" t="str">
        <f>IFERROR(VLOOKUP(E611,DSSP!$E$2:$F$761,2,0),"")</f>
        <v/>
      </c>
      <c r="G611" s="120" t="str">
        <f t="shared" si="50"/>
        <v/>
      </c>
      <c r="H611" s="16"/>
      <c r="I611" s="121" t="str">
        <f t="shared" si="49"/>
        <v/>
      </c>
      <c r="J611" s="16"/>
      <c r="K611" s="85" t="str">
        <f t="shared" si="51"/>
        <v/>
      </c>
    </row>
    <row r="612" spans="1:11">
      <c r="A612" s="150">
        <v>608</v>
      </c>
      <c r="B612" s="16"/>
      <c r="C612" s="16"/>
      <c r="D612" s="114" t="e" cm="1">
        <f t="array" ref="D612">LOOKUP(1,1/(E612=DSSP!$E$2:$E$623),DSSP!$A$2:$A$623)</f>
        <v>#N/A</v>
      </c>
      <c r="E612" s="115"/>
      <c r="F612" s="115" t="str">
        <f>IFERROR(VLOOKUP(E612,DSSP!$E$2:$F$761,2,0),"")</f>
        <v/>
      </c>
      <c r="G612" s="120" t="str">
        <f t="shared" si="50"/>
        <v/>
      </c>
      <c r="H612" s="16"/>
      <c r="I612" s="121" t="str">
        <f t="shared" si="49"/>
        <v/>
      </c>
      <c r="J612" s="16"/>
      <c r="K612" s="85" t="str">
        <f t="shared" si="51"/>
        <v/>
      </c>
    </row>
    <row r="613" spans="1:11">
      <c r="A613" s="150">
        <v>609</v>
      </c>
      <c r="B613" s="16"/>
      <c r="C613" s="16"/>
      <c r="D613" s="114" t="e" cm="1">
        <f t="array" ref="D613">LOOKUP(1,1/(E613=DSSP!$E$2:$E$623),DSSP!$A$2:$A$623)</f>
        <v>#N/A</v>
      </c>
      <c r="E613" s="115"/>
      <c r="F613" s="115" t="str">
        <f>IFERROR(VLOOKUP(E613,DSSP!$E$2:$F$761,2,0),"")</f>
        <v/>
      </c>
      <c r="G613" s="120" t="str">
        <f t="shared" si="50"/>
        <v/>
      </c>
      <c r="H613" s="16"/>
      <c r="I613" s="121" t="str">
        <f t="shared" si="49"/>
        <v/>
      </c>
      <c r="J613" s="16"/>
      <c r="K613" s="85" t="str">
        <f t="shared" si="51"/>
        <v/>
      </c>
    </row>
    <row r="614" spans="1:11">
      <c r="A614" s="150">
        <v>610</v>
      </c>
      <c r="B614" s="16"/>
      <c r="C614" s="16"/>
      <c r="D614" s="114" t="e" cm="1">
        <f t="array" ref="D614">LOOKUP(1,1/(E614=DSSP!$E$2:$E$623),DSSP!$A$2:$A$623)</f>
        <v>#N/A</v>
      </c>
      <c r="E614" s="115"/>
      <c r="F614" s="115" t="str">
        <f>IFERROR(VLOOKUP(E614,DSSP!$E$2:$F$761,2,0),"")</f>
        <v/>
      </c>
      <c r="G614" s="120" t="str">
        <f t="shared" si="50"/>
        <v/>
      </c>
      <c r="H614" s="16"/>
      <c r="I614" s="121" t="str">
        <f t="shared" si="49"/>
        <v/>
      </c>
      <c r="J614" s="16"/>
      <c r="K614" s="85" t="str">
        <f t="shared" si="51"/>
        <v/>
      </c>
    </row>
    <row r="615" spans="1:11">
      <c r="A615" s="150">
        <v>611</v>
      </c>
      <c r="B615" s="16"/>
      <c r="C615" s="16"/>
      <c r="D615" s="114" t="e" cm="1">
        <f t="array" ref="D615">LOOKUP(1,1/(E615=DSSP!$E$2:$E$623),DSSP!$A$2:$A$623)</f>
        <v>#N/A</v>
      </c>
      <c r="E615" s="115"/>
      <c r="F615" s="115" t="str">
        <f>IFERROR(VLOOKUP(E615,DSSP!$E$2:$F$761,2,0),"")</f>
        <v/>
      </c>
      <c r="G615" s="120" t="str">
        <f t="shared" si="50"/>
        <v/>
      </c>
      <c r="H615" s="16"/>
      <c r="I615" s="121" t="str">
        <f t="shared" si="49"/>
        <v/>
      </c>
      <c r="J615" s="16"/>
      <c r="K615" s="85" t="str">
        <f t="shared" si="51"/>
        <v/>
      </c>
    </row>
    <row r="616" spans="1:11">
      <c r="A616" s="150">
        <v>612</v>
      </c>
      <c r="B616" s="16"/>
      <c r="C616" s="16"/>
      <c r="D616" s="114" t="e" cm="1">
        <f t="array" ref="D616">LOOKUP(1,1/(E616=DSSP!$E$2:$E$623),DSSP!$A$2:$A$623)</f>
        <v>#N/A</v>
      </c>
      <c r="E616" s="115"/>
      <c r="F616" s="115" t="str">
        <f>IFERROR(VLOOKUP(E616,DSSP!$E$2:$F$761,2,0),"")</f>
        <v/>
      </c>
      <c r="G616" s="120" t="str">
        <f t="shared" si="50"/>
        <v/>
      </c>
      <c r="H616" s="16"/>
      <c r="I616" s="121" t="str">
        <f t="shared" si="49"/>
        <v/>
      </c>
      <c r="J616" s="16"/>
      <c r="K616" s="85" t="str">
        <f t="shared" si="51"/>
        <v/>
      </c>
    </row>
    <row r="617" spans="1:11">
      <c r="A617" s="150">
        <v>613</v>
      </c>
      <c r="B617" s="16"/>
      <c r="C617" s="16"/>
      <c r="D617" s="114" t="e" cm="1">
        <f t="array" ref="D617">LOOKUP(1,1/(E617=DSSP!$E$2:$E$623),DSSP!$A$2:$A$623)</f>
        <v>#N/A</v>
      </c>
      <c r="E617" s="115"/>
      <c r="F617" s="115" t="str">
        <f>IFERROR(VLOOKUP(E617,DSSP!$E$2:$F$761,2,0),"")</f>
        <v/>
      </c>
      <c r="G617" s="120" t="str">
        <f t="shared" si="50"/>
        <v/>
      </c>
      <c r="H617" s="16"/>
      <c r="I617" s="121" t="str">
        <f t="shared" si="49"/>
        <v/>
      </c>
      <c r="J617" s="16"/>
      <c r="K617" s="85" t="str">
        <f t="shared" si="51"/>
        <v/>
      </c>
    </row>
    <row r="618" spans="1:11">
      <c r="A618" s="150">
        <v>614</v>
      </c>
      <c r="B618" s="16"/>
      <c r="C618" s="16"/>
      <c r="D618" s="114" t="e" cm="1">
        <f t="array" ref="D618">LOOKUP(1,1/(E618=DSSP!$E$2:$E$623),DSSP!$A$2:$A$623)</f>
        <v>#N/A</v>
      </c>
      <c r="E618" s="115"/>
      <c r="F618" s="115" t="str">
        <f>IFERROR(VLOOKUP(E618,DSSP!$E$2:$F$761,2,0),"")</f>
        <v/>
      </c>
      <c r="G618" s="120" t="str">
        <f t="shared" si="50"/>
        <v/>
      </c>
      <c r="H618" s="16"/>
      <c r="I618" s="121" t="str">
        <f t="shared" si="49"/>
        <v/>
      </c>
      <c r="J618" s="16"/>
      <c r="K618" s="85" t="str">
        <f t="shared" si="51"/>
        <v/>
      </c>
    </row>
    <row r="619" spans="1:11">
      <c r="A619" s="150">
        <v>615</v>
      </c>
      <c r="B619" s="16"/>
      <c r="C619" s="16"/>
      <c r="D619" s="114" t="e" cm="1">
        <f t="array" ref="D619">LOOKUP(1,1/(E619=DSSP!$E$2:$E$623),DSSP!$A$2:$A$623)</f>
        <v>#N/A</v>
      </c>
      <c r="E619" s="115"/>
      <c r="F619" s="115" t="str">
        <f>IFERROR(VLOOKUP(E619,DSSP!$E$2:$F$761,2,0),"")</f>
        <v/>
      </c>
      <c r="G619" s="120" t="str">
        <f t="shared" si="50"/>
        <v/>
      </c>
      <c r="H619" s="16"/>
      <c r="I619" s="121" t="str">
        <f t="shared" si="49"/>
        <v/>
      </c>
      <c r="J619" s="16"/>
      <c r="K619" s="85" t="str">
        <f t="shared" si="51"/>
        <v/>
      </c>
    </row>
    <row r="620" spans="1:11">
      <c r="A620" s="150">
        <v>616</v>
      </c>
      <c r="B620" s="16"/>
      <c r="C620" s="16"/>
      <c r="D620" s="114" t="e" cm="1">
        <f t="array" ref="D620">LOOKUP(1,1/(E620=DSSP!$E$2:$E$623),DSSP!$A$2:$A$623)</f>
        <v>#N/A</v>
      </c>
      <c r="E620" s="115"/>
      <c r="F620" s="115" t="str">
        <f>IFERROR(VLOOKUP(E620,DSSP!$E$2:$F$761,2,0),"")</f>
        <v/>
      </c>
      <c r="G620" s="120" t="str">
        <f t="shared" si="50"/>
        <v/>
      </c>
      <c r="H620" s="16"/>
      <c r="I620" s="121" t="str">
        <f t="shared" si="49"/>
        <v/>
      </c>
      <c r="J620" s="16"/>
      <c r="K620" s="85" t="str">
        <f t="shared" si="51"/>
        <v/>
      </c>
    </row>
    <row r="621" spans="1:11">
      <c r="A621" s="150">
        <v>617</v>
      </c>
      <c r="B621" s="16"/>
      <c r="C621" s="16"/>
      <c r="D621" s="114" t="e" cm="1">
        <f t="array" ref="D621">LOOKUP(1,1/(E621=DSSP!$E$2:$E$623),DSSP!$A$2:$A$623)</f>
        <v>#N/A</v>
      </c>
      <c r="E621" s="115"/>
      <c r="F621" s="115" t="str">
        <f>IFERROR(VLOOKUP(E621,DSSP!$E$2:$F$761,2,0),"")</f>
        <v/>
      </c>
      <c r="G621" s="120" t="str">
        <f t="shared" si="50"/>
        <v/>
      </c>
      <c r="H621" s="16"/>
      <c r="I621" s="121" t="str">
        <f t="shared" si="49"/>
        <v/>
      </c>
      <c r="J621" s="16"/>
      <c r="K621" s="85" t="str">
        <f t="shared" si="51"/>
        <v/>
      </c>
    </row>
    <row r="622" spans="1:11">
      <c r="A622" s="150">
        <v>618</v>
      </c>
      <c r="B622" s="16"/>
      <c r="C622" s="16"/>
      <c r="D622" s="114" t="e" cm="1">
        <f t="array" ref="D622">LOOKUP(1,1/(E622=DSSP!$E$2:$E$623),DSSP!$A$2:$A$623)</f>
        <v>#N/A</v>
      </c>
      <c r="E622" s="115"/>
      <c r="F622" s="115" t="str">
        <f>IFERROR(VLOOKUP(E622,DSSP!$E$2:$F$761,2,0),"")</f>
        <v/>
      </c>
      <c r="G622" s="120" t="str">
        <f t="shared" si="50"/>
        <v/>
      </c>
      <c r="H622" s="16"/>
      <c r="I622" s="121" t="str">
        <f t="shared" si="49"/>
        <v/>
      </c>
      <c r="J622" s="16"/>
      <c r="K622" s="85" t="str">
        <f t="shared" si="51"/>
        <v/>
      </c>
    </row>
    <row r="623" spans="1:11">
      <c r="A623" s="150">
        <v>619</v>
      </c>
      <c r="B623" s="16"/>
      <c r="C623" s="16"/>
      <c r="D623" s="114" t="e" cm="1">
        <f t="array" ref="D623">LOOKUP(1,1/(E623=DSSP!$E$2:$E$623),DSSP!$A$2:$A$623)</f>
        <v>#N/A</v>
      </c>
      <c r="E623" s="115"/>
      <c r="F623" s="115" t="str">
        <f>IFERROR(VLOOKUP(E623,DSSP!$E$2:$F$761,2,0),"")</f>
        <v/>
      </c>
      <c r="G623" s="120" t="str">
        <f t="shared" si="50"/>
        <v/>
      </c>
      <c r="H623" s="16"/>
      <c r="I623" s="121" t="str">
        <f t="shared" si="49"/>
        <v/>
      </c>
      <c r="J623" s="16"/>
      <c r="K623" s="85" t="str">
        <f t="shared" si="51"/>
        <v/>
      </c>
    </row>
    <row r="624" spans="1:11">
      <c r="A624" s="150">
        <v>620</v>
      </c>
      <c r="B624" s="16"/>
      <c r="C624" s="16"/>
      <c r="D624" s="114" t="e" cm="1">
        <f t="array" ref="D624">LOOKUP(1,1/(E624=DSSP!$E$2:$E$623),DSSP!$A$2:$A$623)</f>
        <v>#N/A</v>
      </c>
      <c r="E624" s="115"/>
      <c r="F624" s="115" t="str">
        <f>IFERROR(VLOOKUP(E624,DSSP!$E$2:$F$761,2,0),"")</f>
        <v/>
      </c>
      <c r="G624" s="120" t="str">
        <f t="shared" si="50"/>
        <v/>
      </c>
      <c r="H624" s="16"/>
      <c r="I624" s="121" t="str">
        <f t="shared" si="49"/>
        <v/>
      </c>
      <c r="J624" s="16"/>
      <c r="K624" s="85" t="str">
        <f t="shared" si="51"/>
        <v/>
      </c>
    </row>
    <row r="625" spans="1:11">
      <c r="A625" s="150">
        <v>621</v>
      </c>
      <c r="B625" s="16"/>
      <c r="C625" s="16"/>
      <c r="D625" s="114" t="e" cm="1">
        <f t="array" ref="D625">LOOKUP(1,1/(E625=DSSP!$E$2:$E$623),DSSP!$A$2:$A$623)</f>
        <v>#N/A</v>
      </c>
      <c r="E625" s="115"/>
      <c r="F625" s="115" t="str">
        <f>IFERROR(VLOOKUP(E625,DSSP!$E$2:$F$761,2,0),"")</f>
        <v/>
      </c>
      <c r="G625" s="120" t="str">
        <f t="shared" si="50"/>
        <v/>
      </c>
      <c r="H625" s="16"/>
      <c r="I625" s="121" t="str">
        <f t="shared" si="49"/>
        <v/>
      </c>
      <c r="J625" s="16"/>
      <c r="K625" s="85" t="str">
        <f t="shared" si="51"/>
        <v/>
      </c>
    </row>
    <row r="626" spans="1:11">
      <c r="A626" s="150">
        <v>622</v>
      </c>
      <c r="B626" s="16"/>
      <c r="C626" s="16"/>
      <c r="D626" s="114" t="e" cm="1">
        <f t="array" ref="D626">LOOKUP(1,1/(E626=DSSP!$E$2:$E$623),DSSP!$A$2:$A$623)</f>
        <v>#N/A</v>
      </c>
      <c r="E626" s="115"/>
      <c r="F626" s="115" t="str">
        <f>IFERROR(VLOOKUP(E626,DSSP!$E$2:$F$761,2,0),"")</f>
        <v/>
      </c>
      <c r="G626" s="120" t="str">
        <f t="shared" si="50"/>
        <v/>
      </c>
      <c r="H626" s="16"/>
      <c r="I626" s="121" t="str">
        <f t="shared" si="49"/>
        <v/>
      </c>
      <c r="J626" s="16"/>
      <c r="K626" s="85" t="str">
        <f t="shared" si="51"/>
        <v/>
      </c>
    </row>
    <row r="627" spans="1:11">
      <c r="A627" s="150">
        <v>623</v>
      </c>
      <c r="B627" s="16"/>
      <c r="C627" s="16"/>
      <c r="D627" s="114" t="e" cm="1">
        <f t="array" ref="D627">LOOKUP(1,1/(E627=DSSP!$E$2:$E$623),DSSP!$A$2:$A$623)</f>
        <v>#N/A</v>
      </c>
      <c r="E627" s="115"/>
      <c r="F627" s="115" t="str">
        <f>IFERROR(VLOOKUP(E627,DSSP!$E$2:$F$761,2,0),"")</f>
        <v/>
      </c>
      <c r="G627" s="120" t="str">
        <f t="shared" si="50"/>
        <v/>
      </c>
      <c r="H627" s="16"/>
      <c r="I627" s="121" t="str">
        <f t="shared" si="49"/>
        <v/>
      </c>
      <c r="J627" s="16"/>
      <c r="K627" s="85" t="str">
        <f t="shared" si="51"/>
        <v/>
      </c>
    </row>
    <row r="628" spans="1:11">
      <c r="A628" s="150">
        <v>624</v>
      </c>
      <c r="B628" s="16"/>
      <c r="C628" s="16"/>
      <c r="D628" s="114" t="e" cm="1">
        <f t="array" ref="D628">LOOKUP(1,1/(E628=DSSP!$E$2:$E$623),DSSP!$A$2:$A$623)</f>
        <v>#N/A</v>
      </c>
      <c r="E628" s="115"/>
      <c r="F628" s="115" t="str">
        <f>IFERROR(VLOOKUP(E628,DSSP!$E$2:$F$761,2,0),"")</f>
        <v/>
      </c>
      <c r="G628" s="120" t="str">
        <f t="shared" si="50"/>
        <v/>
      </c>
      <c r="H628" s="16"/>
      <c r="I628" s="121" t="str">
        <f t="shared" si="49"/>
        <v/>
      </c>
      <c r="J628" s="16"/>
      <c r="K628" s="85" t="str">
        <f t="shared" si="51"/>
        <v/>
      </c>
    </row>
    <row r="629" spans="1:11">
      <c r="A629" s="150">
        <v>625</v>
      </c>
      <c r="B629" s="16"/>
      <c r="C629" s="16"/>
      <c r="D629" s="114" t="e" cm="1">
        <f t="array" ref="D629">LOOKUP(1,1/(E629=DSSP!$E$2:$E$623),DSSP!$A$2:$A$623)</f>
        <v>#N/A</v>
      </c>
      <c r="E629" s="115"/>
      <c r="F629" s="115" t="str">
        <f>IFERROR(VLOOKUP(E629,DSSP!$E$2:$F$761,2,0),"")</f>
        <v/>
      </c>
      <c r="G629" s="120" t="str">
        <f t="shared" si="50"/>
        <v/>
      </c>
      <c r="H629" s="16"/>
      <c r="I629" s="121" t="str">
        <f t="shared" si="49"/>
        <v/>
      </c>
      <c r="J629" s="16"/>
      <c r="K629" s="85" t="str">
        <f t="shared" si="51"/>
        <v/>
      </c>
    </row>
    <row r="630" spans="1:11">
      <c r="A630" s="150">
        <v>626</v>
      </c>
      <c r="B630" s="16"/>
      <c r="C630" s="16"/>
      <c r="D630" s="114" t="e" cm="1">
        <f t="array" ref="D630">LOOKUP(1,1/(E630=DSSP!$E$2:$E$623),DSSP!$A$2:$A$623)</f>
        <v>#N/A</v>
      </c>
      <c r="E630" s="115"/>
      <c r="F630" s="115" t="str">
        <f>IFERROR(VLOOKUP(E630,DSSP!$E$2:$F$761,2,0),"")</f>
        <v/>
      </c>
      <c r="G630" s="120" t="str">
        <f t="shared" si="50"/>
        <v/>
      </c>
      <c r="H630" s="16"/>
      <c r="I630" s="121" t="str">
        <f t="shared" si="49"/>
        <v/>
      </c>
      <c r="J630" s="16"/>
      <c r="K630" s="85" t="str">
        <f t="shared" si="51"/>
        <v/>
      </c>
    </row>
    <row r="631" spans="1:11">
      <c r="A631" s="150">
        <v>627</v>
      </c>
      <c r="B631" s="16"/>
      <c r="C631" s="16"/>
      <c r="D631" s="114" t="e" cm="1">
        <f t="array" ref="D631">LOOKUP(1,1/(E631=DSSP!$E$2:$E$623),DSSP!$A$2:$A$623)</f>
        <v>#N/A</v>
      </c>
      <c r="E631" s="115"/>
      <c r="F631" s="115" t="str">
        <f>IFERROR(VLOOKUP(E631,DSSP!$E$2:$F$761,2,0),"")</f>
        <v/>
      </c>
      <c r="G631" s="120" t="str">
        <f t="shared" si="50"/>
        <v/>
      </c>
      <c r="H631" s="16"/>
      <c r="I631" s="121" t="str">
        <f t="shared" si="49"/>
        <v/>
      </c>
      <c r="J631" s="16"/>
      <c r="K631" s="85" t="str">
        <f t="shared" si="51"/>
        <v/>
      </c>
    </row>
    <row r="632" spans="1:11">
      <c r="A632" s="150">
        <v>628</v>
      </c>
      <c r="B632" s="16"/>
      <c r="C632" s="16"/>
      <c r="D632" s="114" t="e" cm="1">
        <f t="array" ref="D632">LOOKUP(1,1/(E632=DSSP!$E$2:$E$623),DSSP!$A$2:$A$623)</f>
        <v>#N/A</v>
      </c>
      <c r="E632" s="115"/>
      <c r="F632" s="115" t="str">
        <f>IFERROR(VLOOKUP(E632,DSSP!$E$2:$F$761,2,0),"")</f>
        <v/>
      </c>
      <c r="G632" s="120" t="str">
        <f t="shared" si="50"/>
        <v/>
      </c>
      <c r="H632" s="16"/>
      <c r="I632" s="121" t="str">
        <f t="shared" si="49"/>
        <v/>
      </c>
      <c r="J632" s="16"/>
      <c r="K632" s="85" t="str">
        <f t="shared" si="51"/>
        <v/>
      </c>
    </row>
    <row r="633" spans="1:11">
      <c r="A633" s="150">
        <v>629</v>
      </c>
      <c r="B633" s="16"/>
      <c r="C633" s="16"/>
      <c r="D633" s="114" t="e" cm="1">
        <f t="array" ref="D633">LOOKUP(1,1/(E633=DSSP!$E$2:$E$623),DSSP!$A$2:$A$623)</f>
        <v>#N/A</v>
      </c>
      <c r="E633" s="115"/>
      <c r="F633" s="115" t="str">
        <f>IFERROR(VLOOKUP(E633,DSSP!$E$2:$F$761,2,0),"")</f>
        <v/>
      </c>
      <c r="G633" s="120" t="str">
        <f t="shared" si="50"/>
        <v/>
      </c>
      <c r="H633" s="16"/>
      <c r="I633" s="121" t="str">
        <f t="shared" si="49"/>
        <v/>
      </c>
      <c r="J633" s="16"/>
      <c r="K633" s="85" t="str">
        <f t="shared" si="51"/>
        <v/>
      </c>
    </row>
    <row r="634" spans="1:11">
      <c r="A634" s="150">
        <v>630</v>
      </c>
      <c r="B634" s="16"/>
      <c r="C634" s="16"/>
      <c r="D634" s="114" t="e" cm="1">
        <f t="array" ref="D634">LOOKUP(1,1/(E634=DSSP!$E$2:$E$623),DSSP!$A$2:$A$623)</f>
        <v>#N/A</v>
      </c>
      <c r="E634" s="115"/>
      <c r="F634" s="115" t="str">
        <f>IFERROR(VLOOKUP(E634,DSSP!$E$2:$F$761,2,0),"")</f>
        <v/>
      </c>
      <c r="G634" s="120" t="str">
        <f t="shared" si="50"/>
        <v/>
      </c>
      <c r="H634" s="16"/>
      <c r="I634" s="121" t="str">
        <f t="shared" si="49"/>
        <v/>
      </c>
      <c r="J634" s="16"/>
      <c r="K634" s="85" t="str">
        <f t="shared" si="51"/>
        <v/>
      </c>
    </row>
    <row r="635" spans="1:11">
      <c r="A635" s="150">
        <v>631</v>
      </c>
      <c r="B635" s="16"/>
      <c r="C635" s="16"/>
      <c r="D635" s="114" t="e" cm="1">
        <f t="array" ref="D635">LOOKUP(1,1/(E635=DSSP!$E$2:$E$623),DSSP!$A$2:$A$623)</f>
        <v>#N/A</v>
      </c>
      <c r="E635" s="115"/>
      <c r="F635" s="115" t="str">
        <f>IFERROR(VLOOKUP(E635,DSSP!$E$2:$F$761,2,0),"")</f>
        <v/>
      </c>
      <c r="G635" s="120" t="str">
        <f t="shared" si="50"/>
        <v/>
      </c>
      <c r="H635" s="16"/>
      <c r="I635" s="121" t="str">
        <f t="shared" si="49"/>
        <v/>
      </c>
      <c r="J635" s="16"/>
      <c r="K635" s="85" t="str">
        <f t="shared" si="51"/>
        <v/>
      </c>
    </row>
    <row r="636" spans="1:11">
      <c r="A636" s="150">
        <v>632</v>
      </c>
      <c r="B636" s="16"/>
      <c r="C636" s="16"/>
      <c r="D636" s="114" t="e" cm="1">
        <f t="array" ref="D636">LOOKUP(1,1/(E636=DSSP!$E$2:$E$623),DSSP!$A$2:$A$623)</f>
        <v>#N/A</v>
      </c>
      <c r="E636" s="115"/>
      <c r="F636" s="115" t="str">
        <f>IFERROR(VLOOKUP(E636,DSSP!$E$2:$F$761,2,0),"")</f>
        <v/>
      </c>
      <c r="G636" s="120" t="str">
        <f t="shared" si="50"/>
        <v/>
      </c>
      <c r="H636" s="16"/>
      <c r="I636" s="121" t="str">
        <f t="shared" si="49"/>
        <v/>
      </c>
      <c r="J636" s="16"/>
      <c r="K636" s="85" t="str">
        <f t="shared" si="51"/>
        <v/>
      </c>
    </row>
    <row r="637" spans="1:11">
      <c r="A637" s="150">
        <v>633</v>
      </c>
      <c r="B637" s="16"/>
      <c r="C637" s="16"/>
      <c r="D637" s="114" t="e" cm="1">
        <f t="array" ref="D637">LOOKUP(1,1/(E637=DSSP!$E$2:$E$623),DSSP!$A$2:$A$623)</f>
        <v>#N/A</v>
      </c>
      <c r="E637" s="115"/>
      <c r="F637" s="115" t="str">
        <f>IFERROR(VLOOKUP(E637,DSSP!$E$2:$F$761,2,0),"")</f>
        <v/>
      </c>
      <c r="G637" s="120" t="str">
        <f t="shared" si="50"/>
        <v/>
      </c>
      <c r="H637" s="16"/>
      <c r="I637" s="121" t="str">
        <f t="shared" si="49"/>
        <v/>
      </c>
      <c r="J637" s="16"/>
      <c r="K637" s="85" t="str">
        <f t="shared" si="51"/>
        <v/>
      </c>
    </row>
    <row r="638" spans="1:11">
      <c r="A638" s="150">
        <v>634</v>
      </c>
      <c r="B638" s="16"/>
      <c r="C638" s="16"/>
      <c r="D638" s="114" t="e" cm="1">
        <f t="array" ref="D638">LOOKUP(1,1/(E638=DSSP!$E$2:$E$623),DSSP!$A$2:$A$623)</f>
        <v>#N/A</v>
      </c>
      <c r="E638" s="115"/>
      <c r="F638" s="115" t="str">
        <f>IFERROR(VLOOKUP(E638,DSSP!$E$2:$F$761,2,0),"")</f>
        <v/>
      </c>
      <c r="G638" s="120" t="str">
        <f t="shared" si="50"/>
        <v/>
      </c>
      <c r="H638" s="16"/>
      <c r="I638" s="121" t="str">
        <f t="shared" si="49"/>
        <v/>
      </c>
      <c r="J638" s="16"/>
      <c r="K638" s="85" t="str">
        <f t="shared" si="51"/>
        <v/>
      </c>
    </row>
    <row r="639" spans="1:11">
      <c r="A639" s="150">
        <v>635</v>
      </c>
      <c r="B639" s="16"/>
      <c r="C639" s="16"/>
      <c r="D639" s="114" t="e" cm="1">
        <f t="array" ref="D639">LOOKUP(1,1/(E639=DSSP!$E$2:$E$623),DSSP!$A$2:$A$623)</f>
        <v>#N/A</v>
      </c>
      <c r="E639" s="115"/>
      <c r="F639" s="115" t="str">
        <f>IFERROR(VLOOKUP(E639,DSSP!$E$2:$F$761,2,0),"")</f>
        <v/>
      </c>
      <c r="G639" s="120" t="str">
        <f t="shared" si="50"/>
        <v/>
      </c>
      <c r="H639" s="16"/>
      <c r="I639" s="121" t="str">
        <f t="shared" si="49"/>
        <v/>
      </c>
      <c r="J639" s="16"/>
      <c r="K639" s="85" t="str">
        <f t="shared" si="51"/>
        <v/>
      </c>
    </row>
    <row r="640" spans="1:11">
      <c r="A640" s="150">
        <v>636</v>
      </c>
      <c r="B640" s="16"/>
      <c r="C640" s="16"/>
      <c r="D640" s="114" t="e" cm="1">
        <f t="array" ref="D640">LOOKUP(1,1/(E640=DSSP!$E$2:$E$623),DSSP!$A$2:$A$623)</f>
        <v>#N/A</v>
      </c>
      <c r="E640" s="115"/>
      <c r="F640" s="115" t="str">
        <f>IFERROR(VLOOKUP(E640,DSSP!$E$2:$F$761,2,0),"")</f>
        <v/>
      </c>
      <c r="G640" s="120" t="str">
        <f t="shared" si="50"/>
        <v/>
      </c>
      <c r="H640" s="16"/>
      <c r="I640" s="121" t="str">
        <f t="shared" si="49"/>
        <v/>
      </c>
      <c r="J640" s="16"/>
      <c r="K640" s="85" t="str">
        <f t="shared" si="51"/>
        <v/>
      </c>
    </row>
    <row r="641" spans="1:11">
      <c r="A641" s="150">
        <v>637</v>
      </c>
      <c r="B641" s="16"/>
      <c r="C641" s="16"/>
      <c r="D641" s="114" t="e" cm="1">
        <f t="array" ref="D641">LOOKUP(1,1/(E641=DSSP!$E$2:$E$623),DSSP!$A$2:$A$623)</f>
        <v>#N/A</v>
      </c>
      <c r="E641" s="115"/>
      <c r="F641" s="115" t="str">
        <f>IFERROR(VLOOKUP(E641,DSSP!$E$2:$F$761,2,0),"")</f>
        <v/>
      </c>
      <c r="G641" s="120" t="str">
        <f t="shared" si="50"/>
        <v/>
      </c>
      <c r="H641" s="16"/>
      <c r="I641" s="121" t="str">
        <f t="shared" si="49"/>
        <v/>
      </c>
      <c r="J641" s="16"/>
      <c r="K641" s="85" t="str">
        <f t="shared" si="51"/>
        <v/>
      </c>
    </row>
    <row r="642" spans="1:11">
      <c r="A642" s="150">
        <v>638</v>
      </c>
      <c r="B642" s="16"/>
      <c r="C642" s="16"/>
      <c r="D642" s="114" t="e" cm="1">
        <f t="array" ref="D642">LOOKUP(1,1/(E642=DSSP!$E$2:$E$623),DSSP!$A$2:$A$623)</f>
        <v>#N/A</v>
      </c>
      <c r="E642" s="115"/>
      <c r="F642" s="115" t="str">
        <f>IFERROR(VLOOKUP(E642,DSSP!$E$2:$F$761,2,0),"")</f>
        <v/>
      </c>
      <c r="G642" s="120" t="str">
        <f t="shared" si="50"/>
        <v/>
      </c>
      <c r="H642" s="16"/>
      <c r="I642" s="121" t="str">
        <f t="shared" si="49"/>
        <v/>
      </c>
      <c r="J642" s="16"/>
      <c r="K642" s="85" t="str">
        <f t="shared" si="51"/>
        <v/>
      </c>
    </row>
    <row r="643" spans="1:11">
      <c r="A643" s="150">
        <v>639</v>
      </c>
      <c r="B643" s="16"/>
      <c r="C643" s="16"/>
      <c r="D643" s="114" t="e" cm="1">
        <f t="array" ref="D643">LOOKUP(1,1/(E643=DSSP!$E$2:$E$623),DSSP!$A$2:$A$623)</f>
        <v>#N/A</v>
      </c>
      <c r="E643" s="115"/>
      <c r="F643" s="115" t="str">
        <f>IFERROR(VLOOKUP(E643,DSSP!$E$2:$F$761,2,0),"")</f>
        <v/>
      </c>
      <c r="G643" s="120" t="str">
        <f t="shared" si="50"/>
        <v/>
      </c>
      <c r="H643" s="16"/>
      <c r="I643" s="121" t="str">
        <f t="shared" ref="I643:I706" si="52">IFERROR((1000/LEFT(G643,3))*H643,"")</f>
        <v/>
      </c>
      <c r="J643" s="16"/>
      <c r="K643" s="85" t="str">
        <f t="shared" si="51"/>
        <v/>
      </c>
    </row>
    <row r="644" spans="1:11">
      <c r="A644" s="150">
        <v>640</v>
      </c>
      <c r="B644" s="16"/>
      <c r="C644" s="16"/>
      <c r="D644" s="114" t="e" cm="1">
        <f t="array" ref="D644">LOOKUP(1,1/(E644=DSSP!$E$2:$E$623),DSSP!$A$2:$A$623)</f>
        <v>#N/A</v>
      </c>
      <c r="E644" s="115"/>
      <c r="F644" s="115" t="str">
        <f>IFERROR(VLOOKUP(E644,DSSP!$E$2:$F$761,2,0),"")</f>
        <v/>
      </c>
      <c r="G644" s="120" t="str">
        <f t="shared" si="50"/>
        <v/>
      </c>
      <c r="H644" s="16"/>
      <c r="I644" s="121" t="str">
        <f t="shared" si="52"/>
        <v/>
      </c>
      <c r="J644" s="16"/>
      <c r="K644" s="85" t="str">
        <f t="shared" si="51"/>
        <v/>
      </c>
    </row>
    <row r="645" spans="1:11">
      <c r="A645" s="150">
        <v>641</v>
      </c>
      <c r="B645" s="16"/>
      <c r="C645" s="16"/>
      <c r="D645" s="114" t="e" cm="1">
        <f t="array" ref="D645">LOOKUP(1,1/(E645=DSSP!$E$2:$E$623),DSSP!$A$2:$A$623)</f>
        <v>#N/A</v>
      </c>
      <c r="E645" s="115"/>
      <c r="F645" s="115" t="str">
        <f>IFERROR(VLOOKUP(E645,DSSP!$E$2:$F$761,2,0),"")</f>
        <v/>
      </c>
      <c r="G645" s="120" t="str">
        <f t="shared" si="50"/>
        <v/>
      </c>
      <c r="H645" s="16"/>
      <c r="I645" s="121" t="str">
        <f t="shared" si="52"/>
        <v/>
      </c>
      <c r="J645" s="16"/>
      <c r="K645" s="85" t="str">
        <f t="shared" si="51"/>
        <v/>
      </c>
    </row>
    <row r="646" spans="1:11">
      <c r="A646" s="150">
        <v>642</v>
      </c>
      <c r="B646" s="16"/>
      <c r="C646" s="16"/>
      <c r="D646" s="114" t="e" cm="1">
        <f t="array" ref="D646">LOOKUP(1,1/(E646=DSSP!$E$2:$E$623),DSSP!$A$2:$A$623)</f>
        <v>#N/A</v>
      </c>
      <c r="E646" s="115"/>
      <c r="F646" s="115" t="str">
        <f>IFERROR(VLOOKUP(E646,DSSP!$E$2:$F$761,2,0),"")</f>
        <v/>
      </c>
      <c r="G646" s="120" t="str">
        <f t="shared" si="50"/>
        <v/>
      </c>
      <c r="H646" s="16"/>
      <c r="I646" s="121" t="str">
        <f t="shared" si="52"/>
        <v/>
      </c>
      <c r="J646" s="16"/>
      <c r="K646" s="85" t="str">
        <f t="shared" si="51"/>
        <v/>
      </c>
    </row>
    <row r="647" spans="1:11">
      <c r="A647" s="150">
        <v>643</v>
      </c>
      <c r="B647" s="16"/>
      <c r="C647" s="16"/>
      <c r="D647" s="114" t="e" cm="1">
        <f t="array" ref="D647">LOOKUP(1,1/(E647=DSSP!$E$2:$E$623),DSSP!$A$2:$A$623)</f>
        <v>#N/A</v>
      </c>
      <c r="E647" s="115"/>
      <c r="F647" s="115" t="str">
        <f>IFERROR(VLOOKUP(E647,DSSP!$E$2:$F$761,2,0),"")</f>
        <v/>
      </c>
      <c r="G647" s="120" t="str">
        <f t="shared" si="50"/>
        <v/>
      </c>
      <c r="H647" s="16"/>
      <c r="I647" s="121" t="str">
        <f t="shared" si="52"/>
        <v/>
      </c>
      <c r="J647" s="16"/>
      <c r="K647" s="85" t="str">
        <f t="shared" si="51"/>
        <v/>
      </c>
    </row>
    <row r="648" spans="1:11">
      <c r="A648" s="150">
        <v>644</v>
      </c>
      <c r="B648" s="16"/>
      <c r="C648" s="16"/>
      <c r="D648" s="114" t="e" cm="1">
        <f t="array" ref="D648">LOOKUP(1,1/(E648=DSSP!$E$2:$E$623),DSSP!$A$2:$A$623)</f>
        <v>#N/A</v>
      </c>
      <c r="E648" s="115"/>
      <c r="F648" s="115" t="str">
        <f>IFERROR(VLOOKUP(E648,DSSP!$E$2:$F$761,2,0),"")</f>
        <v/>
      </c>
      <c r="G648" s="120" t="str">
        <f t="shared" si="50"/>
        <v/>
      </c>
      <c r="H648" s="16"/>
      <c r="I648" s="121" t="str">
        <f t="shared" si="52"/>
        <v/>
      </c>
      <c r="J648" s="16"/>
      <c r="K648" s="85" t="str">
        <f t="shared" si="51"/>
        <v/>
      </c>
    </row>
    <row r="649" spans="1:11">
      <c r="A649" s="150">
        <v>645</v>
      </c>
      <c r="B649" s="16"/>
      <c r="C649" s="16"/>
      <c r="D649" s="114" t="e" cm="1">
        <f t="array" ref="D649">LOOKUP(1,1/(E649=DSSP!$E$2:$E$623),DSSP!$A$2:$A$623)</f>
        <v>#N/A</v>
      </c>
      <c r="E649" s="115"/>
      <c r="F649" s="115" t="str">
        <f>IFERROR(VLOOKUP(E649,DSSP!$E$2:$F$761,2,0),"")</f>
        <v/>
      </c>
      <c r="G649" s="120" t="str">
        <f t="shared" si="50"/>
        <v/>
      </c>
      <c r="H649" s="16"/>
      <c r="I649" s="121" t="str">
        <f t="shared" si="52"/>
        <v/>
      </c>
      <c r="J649" s="16"/>
      <c r="K649" s="85" t="str">
        <f t="shared" si="51"/>
        <v/>
      </c>
    </row>
    <row r="650" spans="1:11">
      <c r="A650" s="150">
        <v>646</v>
      </c>
      <c r="B650" s="16"/>
      <c r="C650" s="16"/>
      <c r="D650" s="114" t="e" cm="1">
        <f t="array" ref="D650">LOOKUP(1,1/(E650=DSSP!$E$2:$E$623),DSSP!$A$2:$A$623)</f>
        <v>#N/A</v>
      </c>
      <c r="E650" s="115"/>
      <c r="F650" s="115" t="str">
        <f>IFERROR(VLOOKUP(E650,DSSP!$E$2:$F$761,2,0),"")</f>
        <v/>
      </c>
      <c r="G650" s="120" t="str">
        <f t="shared" si="50"/>
        <v/>
      </c>
      <c r="H650" s="16"/>
      <c r="I650" s="121" t="str">
        <f t="shared" si="52"/>
        <v/>
      </c>
      <c r="J650" s="16"/>
      <c r="K650" s="85" t="str">
        <f t="shared" si="51"/>
        <v/>
      </c>
    </row>
    <row r="651" spans="1:11">
      <c r="A651" s="150">
        <v>647</v>
      </c>
      <c r="B651" s="16"/>
      <c r="C651" s="16"/>
      <c r="D651" s="114" t="e" cm="1">
        <f t="array" ref="D651">LOOKUP(1,1/(E651=DSSP!$E$2:$E$623),DSSP!$A$2:$A$623)</f>
        <v>#N/A</v>
      </c>
      <c r="E651" s="115"/>
      <c r="F651" s="115" t="str">
        <f>IFERROR(VLOOKUP(E651,DSSP!$E$2:$F$761,2,0),"")</f>
        <v/>
      </c>
      <c r="G651" s="120" t="str">
        <f t="shared" si="50"/>
        <v/>
      </c>
      <c r="H651" s="16"/>
      <c r="I651" s="121" t="str">
        <f t="shared" si="52"/>
        <v/>
      </c>
      <c r="J651" s="16"/>
      <c r="K651" s="85" t="str">
        <f t="shared" si="51"/>
        <v/>
      </c>
    </row>
    <row r="652" spans="1:11">
      <c r="A652" s="150">
        <v>648</v>
      </c>
      <c r="B652" s="16"/>
      <c r="C652" s="16"/>
      <c r="D652" s="114" t="e" cm="1">
        <f t="array" ref="D652">LOOKUP(1,1/(E652=DSSP!$E$2:$E$623),DSSP!$A$2:$A$623)</f>
        <v>#N/A</v>
      </c>
      <c r="E652" s="115"/>
      <c r="F652" s="115" t="str">
        <f>IFERROR(VLOOKUP(E652,DSSP!$E$2:$F$761,2,0),"")</f>
        <v/>
      </c>
      <c r="G652" s="120" t="str">
        <f t="shared" si="50"/>
        <v/>
      </c>
      <c r="H652" s="16"/>
      <c r="I652" s="121" t="str">
        <f t="shared" si="52"/>
        <v/>
      </c>
      <c r="J652" s="16"/>
      <c r="K652" s="85" t="str">
        <f t="shared" si="51"/>
        <v/>
      </c>
    </row>
    <row r="653" spans="1:11">
      <c r="A653" s="150">
        <v>649</v>
      </c>
      <c r="B653" s="16"/>
      <c r="C653" s="16"/>
      <c r="D653" s="114" t="e" cm="1">
        <f t="array" ref="D653">LOOKUP(1,1/(E653=DSSP!$E$2:$E$623),DSSP!$A$2:$A$623)</f>
        <v>#N/A</v>
      </c>
      <c r="E653" s="115"/>
      <c r="F653" s="115" t="str">
        <f>IFERROR(VLOOKUP(E653,DSSP!$E$2:$F$761,2,0),"")</f>
        <v/>
      </c>
      <c r="G653" s="120" t="str">
        <f t="shared" si="50"/>
        <v/>
      </c>
      <c r="H653" s="16"/>
      <c r="I653" s="121" t="str">
        <f t="shared" si="52"/>
        <v/>
      </c>
      <c r="J653" s="16"/>
      <c r="K653" s="85" t="str">
        <f t="shared" si="51"/>
        <v/>
      </c>
    </row>
    <row r="654" spans="1:11">
      <c r="A654" s="150">
        <v>650</v>
      </c>
      <c r="B654" s="16"/>
      <c r="C654" s="16"/>
      <c r="D654" s="114" t="e" cm="1">
        <f t="array" ref="D654">LOOKUP(1,1/(E654=DSSP!$E$2:$E$623),DSSP!$A$2:$A$623)</f>
        <v>#N/A</v>
      </c>
      <c r="E654" s="115"/>
      <c r="F654" s="115" t="str">
        <f>IFERROR(VLOOKUP(E654,DSSP!$E$2:$F$761,2,0),"")</f>
        <v/>
      </c>
      <c r="G654" s="120" t="str">
        <f t="shared" si="50"/>
        <v/>
      </c>
      <c r="H654" s="16"/>
      <c r="I654" s="121" t="str">
        <f t="shared" si="52"/>
        <v/>
      </c>
      <c r="J654" s="16"/>
      <c r="K654" s="85" t="str">
        <f t="shared" si="51"/>
        <v/>
      </c>
    </row>
    <row r="655" spans="1:11">
      <c r="A655" s="150">
        <v>651</v>
      </c>
      <c r="B655" s="16"/>
      <c r="C655" s="16"/>
      <c r="D655" s="114" t="e" cm="1">
        <f t="array" ref="D655">LOOKUP(1,1/(E655=DSSP!$E$2:$E$623),DSSP!$A$2:$A$623)</f>
        <v>#N/A</v>
      </c>
      <c r="E655" s="115"/>
      <c r="F655" s="115" t="str">
        <f>IFERROR(VLOOKUP(E655,DSSP!$E$2:$F$761,2,0),"")</f>
        <v/>
      </c>
      <c r="G655" s="120" t="str">
        <f t="shared" si="50"/>
        <v/>
      </c>
      <c r="H655" s="16"/>
      <c r="I655" s="121" t="str">
        <f t="shared" si="52"/>
        <v/>
      </c>
      <c r="J655" s="16"/>
      <c r="K655" s="85" t="str">
        <f t="shared" si="51"/>
        <v/>
      </c>
    </row>
    <row r="656" spans="1:11">
      <c r="A656" s="150">
        <v>652</v>
      </c>
      <c r="B656" s="16"/>
      <c r="C656" s="16"/>
      <c r="D656" s="114" t="e" cm="1">
        <f t="array" ref="D656">LOOKUP(1,1/(E656=DSSP!$E$2:$E$623),DSSP!$A$2:$A$623)</f>
        <v>#N/A</v>
      </c>
      <c r="E656" s="115"/>
      <c r="F656" s="115" t="str">
        <f>IFERROR(VLOOKUP(E656,DSSP!$E$2:$F$761,2,0),"")</f>
        <v/>
      </c>
      <c r="G656" s="120" t="str">
        <f t="shared" si="50"/>
        <v/>
      </c>
      <c r="H656" s="16"/>
      <c r="I656" s="121" t="str">
        <f t="shared" si="52"/>
        <v/>
      </c>
      <c r="J656" s="16"/>
      <c r="K656" s="85" t="str">
        <f t="shared" si="51"/>
        <v/>
      </c>
    </row>
    <row r="657" spans="1:11">
      <c r="A657" s="150">
        <v>653</v>
      </c>
      <c r="B657" s="16"/>
      <c r="C657" s="16"/>
      <c r="D657" s="114" t="e" cm="1">
        <f t="array" ref="D657">LOOKUP(1,1/(E657=DSSP!$E$2:$E$623),DSSP!$A$2:$A$623)</f>
        <v>#N/A</v>
      </c>
      <c r="E657" s="115"/>
      <c r="F657" s="115" t="str">
        <f>IFERROR(VLOOKUP(E657,DSSP!$E$2:$F$761,2,0),"")</f>
        <v/>
      </c>
      <c r="G657" s="120" t="str">
        <f t="shared" si="50"/>
        <v/>
      </c>
      <c r="H657" s="16"/>
      <c r="I657" s="121" t="str">
        <f t="shared" si="52"/>
        <v/>
      </c>
      <c r="J657" s="16"/>
      <c r="K657" s="85" t="str">
        <f t="shared" si="51"/>
        <v/>
      </c>
    </row>
    <row r="658" spans="1:11">
      <c r="A658" s="150">
        <v>654</v>
      </c>
      <c r="B658" s="16"/>
      <c r="C658" s="16"/>
      <c r="D658" s="114" t="e" cm="1">
        <f t="array" ref="D658">LOOKUP(1,1/(E658=DSSP!$E$2:$E$623),DSSP!$A$2:$A$623)</f>
        <v>#N/A</v>
      </c>
      <c r="E658" s="115"/>
      <c r="F658" s="115" t="str">
        <f>IFERROR(VLOOKUP(E658,DSSP!$E$2:$F$761,2,0),"")</f>
        <v/>
      </c>
      <c r="G658" s="120" t="str">
        <f t="shared" si="50"/>
        <v/>
      </c>
      <c r="H658" s="16"/>
      <c r="I658" s="121" t="str">
        <f t="shared" si="52"/>
        <v/>
      </c>
      <c r="J658" s="16"/>
      <c r="K658" s="85" t="str">
        <f t="shared" si="51"/>
        <v/>
      </c>
    </row>
    <row r="659" spans="1:11">
      <c r="A659" s="150">
        <v>655</v>
      </c>
      <c r="B659" s="16"/>
      <c r="C659" s="16"/>
      <c r="D659" s="114" t="e" cm="1">
        <f t="array" ref="D659">LOOKUP(1,1/(E659=DSSP!$E$2:$E$623),DSSP!$A$2:$A$623)</f>
        <v>#N/A</v>
      </c>
      <c r="E659" s="115"/>
      <c r="F659" s="115" t="str">
        <f>IFERROR(VLOOKUP(E659,DSSP!$E$2:$F$761,2,0),"")</f>
        <v/>
      </c>
      <c r="G659" s="120" t="str">
        <f t="shared" si="50"/>
        <v/>
      </c>
      <c r="H659" s="16"/>
      <c r="I659" s="121" t="str">
        <f t="shared" si="52"/>
        <v/>
      </c>
      <c r="J659" s="16"/>
      <c r="K659" s="85" t="str">
        <f t="shared" si="51"/>
        <v/>
      </c>
    </row>
    <row r="660" spans="1:11">
      <c r="A660" s="150">
        <v>656</v>
      </c>
      <c r="B660" s="16"/>
      <c r="C660" s="16"/>
      <c r="D660" s="114" t="e" cm="1">
        <f t="array" ref="D660">LOOKUP(1,1/(E660=DSSP!$E$2:$E$623),DSSP!$A$2:$A$623)</f>
        <v>#N/A</v>
      </c>
      <c r="E660" s="115"/>
      <c r="F660" s="115" t="str">
        <f>IFERROR(VLOOKUP(E660,DSSP!$E$2:$F$761,2,0),"")</f>
        <v/>
      </c>
      <c r="G660" s="120" t="str">
        <f t="shared" si="50"/>
        <v/>
      </c>
      <c r="H660" s="16"/>
      <c r="I660" s="121" t="str">
        <f t="shared" si="52"/>
        <v/>
      </c>
      <c r="J660" s="16"/>
      <c r="K660" s="85" t="str">
        <f t="shared" si="51"/>
        <v/>
      </c>
    </row>
    <row r="661" spans="1:11">
      <c r="A661" s="150">
        <v>657</v>
      </c>
      <c r="B661" s="16"/>
      <c r="C661" s="16"/>
      <c r="D661" s="114" t="e" cm="1">
        <f t="array" ref="D661">LOOKUP(1,1/(E661=DSSP!$E$2:$E$623),DSSP!$A$2:$A$623)</f>
        <v>#N/A</v>
      </c>
      <c r="E661" s="115"/>
      <c r="F661" s="115" t="str">
        <f>IFERROR(VLOOKUP(E661,DSSP!$E$2:$F$761,2,0),"")</f>
        <v/>
      </c>
      <c r="G661" s="120" t="str">
        <f t="shared" si="50"/>
        <v/>
      </c>
      <c r="H661" s="16"/>
      <c r="I661" s="121" t="str">
        <f t="shared" si="52"/>
        <v/>
      </c>
      <c r="J661" s="16"/>
      <c r="K661" s="85" t="str">
        <f t="shared" si="51"/>
        <v/>
      </c>
    </row>
    <row r="662" spans="1:11">
      <c r="A662" s="150">
        <v>658</v>
      </c>
      <c r="B662" s="16"/>
      <c r="C662" s="16"/>
      <c r="D662" s="114" t="e" cm="1">
        <f t="array" ref="D662">LOOKUP(1,1/(E662=DSSP!$E$2:$E$623),DSSP!$A$2:$A$623)</f>
        <v>#N/A</v>
      </c>
      <c r="E662" s="115"/>
      <c r="F662" s="115" t="str">
        <f>IFERROR(VLOOKUP(E662,DSSP!$E$2:$F$761,2,0),"")</f>
        <v/>
      </c>
      <c r="G662" s="120" t="str">
        <f t="shared" si="50"/>
        <v/>
      </c>
      <c r="H662" s="16"/>
      <c r="I662" s="121" t="str">
        <f t="shared" si="52"/>
        <v/>
      </c>
      <c r="J662" s="16"/>
      <c r="K662" s="85" t="str">
        <f t="shared" si="51"/>
        <v/>
      </c>
    </row>
    <row r="663" spans="1:11">
      <c r="A663" s="150">
        <v>659</v>
      </c>
      <c r="B663" s="16"/>
      <c r="C663" s="16"/>
      <c r="D663" s="114" t="e" cm="1">
        <f t="array" ref="D663">LOOKUP(1,1/(E663=DSSP!$E$2:$E$623),DSSP!$A$2:$A$623)</f>
        <v>#N/A</v>
      </c>
      <c r="E663" s="115"/>
      <c r="F663" s="115" t="str">
        <f>IFERROR(VLOOKUP(E663,DSSP!$E$2:$F$761,2,0),"")</f>
        <v/>
      </c>
      <c r="G663" s="120" t="str">
        <f t="shared" si="50"/>
        <v/>
      </c>
      <c r="H663" s="16"/>
      <c r="I663" s="121" t="str">
        <f t="shared" si="52"/>
        <v/>
      </c>
      <c r="J663" s="16"/>
      <c r="K663" s="85" t="str">
        <f t="shared" si="51"/>
        <v/>
      </c>
    </row>
    <row r="664" spans="1:11">
      <c r="A664" s="150">
        <v>660</v>
      </c>
      <c r="B664" s="16"/>
      <c r="C664" s="16"/>
      <c r="D664" s="114" t="e" cm="1">
        <f t="array" ref="D664">LOOKUP(1,1/(E664=DSSP!$E$2:$E$623),DSSP!$A$2:$A$623)</f>
        <v>#N/A</v>
      </c>
      <c r="E664" s="115"/>
      <c r="F664" s="115" t="str">
        <f>IFERROR(VLOOKUP(E664,DSSP!$E$2:$F$761,2,0),"")</f>
        <v/>
      </c>
      <c r="G664" s="120" t="str">
        <f t="shared" si="50"/>
        <v/>
      </c>
      <c r="H664" s="16"/>
      <c r="I664" s="121" t="str">
        <f t="shared" si="52"/>
        <v/>
      </c>
      <c r="J664" s="16"/>
      <c r="K664" s="85" t="str">
        <f t="shared" si="51"/>
        <v/>
      </c>
    </row>
    <row r="665" spans="1:11">
      <c r="A665" s="150">
        <v>661</v>
      </c>
      <c r="B665" s="16"/>
      <c r="C665" s="16"/>
      <c r="D665" s="114" t="e" cm="1">
        <f t="array" ref="D665">LOOKUP(1,1/(E665=DSSP!$E$2:$E$623),DSSP!$A$2:$A$623)</f>
        <v>#N/A</v>
      </c>
      <c r="E665" s="115"/>
      <c r="F665" s="115" t="str">
        <f>IFERROR(VLOOKUP(E665,DSSP!$E$2:$F$761,2,0),"")</f>
        <v/>
      </c>
      <c r="G665" s="120" t="str">
        <f t="shared" ref="G665:G728" si="53">RIGHT(E665,6)</f>
        <v/>
      </c>
      <c r="H665" s="16"/>
      <c r="I665" s="121" t="str">
        <f t="shared" si="52"/>
        <v/>
      </c>
      <c r="J665" s="16"/>
      <c r="K665" s="85" t="str">
        <f t="shared" ref="K665:K728" si="54">IFERROR((I665*LEFT(G665,3))/1000,"")</f>
        <v/>
      </c>
    </row>
    <row r="666" spans="1:11">
      <c r="A666" s="150">
        <v>662</v>
      </c>
      <c r="B666" s="16"/>
      <c r="C666" s="16"/>
      <c r="D666" s="114" t="e" cm="1">
        <f t="array" ref="D666">LOOKUP(1,1/(E666=DSSP!$E$2:$E$623),DSSP!$A$2:$A$623)</f>
        <v>#N/A</v>
      </c>
      <c r="E666" s="115"/>
      <c r="F666" s="115" t="str">
        <f>IFERROR(VLOOKUP(E666,DSSP!$E$2:$F$761,2,0),"")</f>
        <v/>
      </c>
      <c r="G666" s="120" t="str">
        <f t="shared" si="53"/>
        <v/>
      </c>
      <c r="H666" s="16"/>
      <c r="I666" s="121" t="str">
        <f t="shared" si="52"/>
        <v/>
      </c>
      <c r="J666" s="16"/>
      <c r="K666" s="85" t="str">
        <f t="shared" si="54"/>
        <v/>
      </c>
    </row>
    <row r="667" spans="1:11">
      <c r="A667" s="150">
        <v>663</v>
      </c>
      <c r="B667" s="16"/>
      <c r="C667" s="16"/>
      <c r="D667" s="114" t="e" cm="1">
        <f t="array" ref="D667">LOOKUP(1,1/(E667=DSSP!$E$2:$E$623),DSSP!$A$2:$A$623)</f>
        <v>#N/A</v>
      </c>
      <c r="E667" s="115"/>
      <c r="F667" s="115" t="str">
        <f>IFERROR(VLOOKUP(E667,DSSP!$E$2:$F$761,2,0),"")</f>
        <v/>
      </c>
      <c r="G667" s="120" t="str">
        <f t="shared" si="53"/>
        <v/>
      </c>
      <c r="H667" s="16"/>
      <c r="I667" s="121" t="str">
        <f t="shared" si="52"/>
        <v/>
      </c>
      <c r="J667" s="16"/>
      <c r="K667" s="85" t="str">
        <f t="shared" si="54"/>
        <v/>
      </c>
    </row>
    <row r="668" spans="1:11">
      <c r="A668" s="150">
        <v>664</v>
      </c>
      <c r="B668" s="16"/>
      <c r="C668" s="16"/>
      <c r="D668" s="114" t="e" cm="1">
        <f t="array" ref="D668">LOOKUP(1,1/(E668=DSSP!$E$2:$E$623),DSSP!$A$2:$A$623)</f>
        <v>#N/A</v>
      </c>
      <c r="E668" s="115"/>
      <c r="F668" s="115" t="str">
        <f>IFERROR(VLOOKUP(E668,DSSP!$E$2:$F$761,2,0),"")</f>
        <v/>
      </c>
      <c r="G668" s="120" t="str">
        <f t="shared" si="53"/>
        <v/>
      </c>
      <c r="H668" s="16"/>
      <c r="I668" s="121" t="str">
        <f t="shared" si="52"/>
        <v/>
      </c>
      <c r="J668" s="16"/>
      <c r="K668" s="85" t="str">
        <f t="shared" si="54"/>
        <v/>
      </c>
    </row>
    <row r="669" spans="1:11">
      <c r="A669" s="150">
        <v>665</v>
      </c>
      <c r="B669" s="16"/>
      <c r="C669" s="16"/>
      <c r="D669" s="114" t="e" cm="1">
        <f t="array" ref="D669">LOOKUP(1,1/(E669=DSSP!$E$2:$E$623),DSSP!$A$2:$A$623)</f>
        <v>#N/A</v>
      </c>
      <c r="E669" s="115"/>
      <c r="F669" s="115" t="str">
        <f>IFERROR(VLOOKUP(E669,DSSP!$E$2:$F$761,2,0),"")</f>
        <v/>
      </c>
      <c r="G669" s="120" t="str">
        <f t="shared" si="53"/>
        <v/>
      </c>
      <c r="H669" s="16"/>
      <c r="I669" s="121" t="str">
        <f t="shared" si="52"/>
        <v/>
      </c>
      <c r="J669" s="16"/>
      <c r="K669" s="85" t="str">
        <f t="shared" si="54"/>
        <v/>
      </c>
    </row>
    <row r="670" spans="1:11">
      <c r="A670" s="150">
        <v>666</v>
      </c>
      <c r="B670" s="16"/>
      <c r="C670" s="16"/>
      <c r="D670" s="114" t="e" cm="1">
        <f t="array" ref="D670">LOOKUP(1,1/(E670=DSSP!$E$2:$E$623),DSSP!$A$2:$A$623)</f>
        <v>#N/A</v>
      </c>
      <c r="E670" s="115"/>
      <c r="F670" s="115" t="str">
        <f>IFERROR(VLOOKUP(E670,DSSP!$E$2:$F$761,2,0),"")</f>
        <v/>
      </c>
      <c r="G670" s="120" t="str">
        <f t="shared" si="53"/>
        <v/>
      </c>
      <c r="H670" s="16"/>
      <c r="I670" s="121" t="str">
        <f t="shared" si="52"/>
        <v/>
      </c>
      <c r="J670" s="16"/>
      <c r="K670" s="85" t="str">
        <f t="shared" si="54"/>
        <v/>
      </c>
    </row>
    <row r="671" spans="1:11">
      <c r="A671" s="150">
        <v>667</v>
      </c>
      <c r="B671" s="16"/>
      <c r="C671" s="16"/>
      <c r="D671" s="114" t="e" cm="1">
        <f t="array" ref="D671">LOOKUP(1,1/(E671=DSSP!$E$2:$E$623),DSSP!$A$2:$A$623)</f>
        <v>#N/A</v>
      </c>
      <c r="E671" s="115"/>
      <c r="F671" s="115" t="str">
        <f>IFERROR(VLOOKUP(E671,DSSP!$E$2:$F$761,2,0),"")</f>
        <v/>
      </c>
      <c r="G671" s="120" t="str">
        <f t="shared" si="53"/>
        <v/>
      </c>
      <c r="H671" s="16"/>
      <c r="I671" s="121" t="str">
        <f t="shared" si="52"/>
        <v/>
      </c>
      <c r="J671" s="16"/>
      <c r="K671" s="85" t="str">
        <f t="shared" si="54"/>
        <v/>
      </c>
    </row>
    <row r="672" spans="1:11">
      <c r="A672" s="150">
        <v>668</v>
      </c>
      <c r="B672" s="16"/>
      <c r="C672" s="16"/>
      <c r="D672" s="114" t="e" cm="1">
        <f t="array" ref="D672">LOOKUP(1,1/(E672=DSSP!$E$2:$E$623),DSSP!$A$2:$A$623)</f>
        <v>#N/A</v>
      </c>
      <c r="E672" s="115"/>
      <c r="F672" s="115" t="str">
        <f>IFERROR(VLOOKUP(E672,DSSP!$E$2:$F$761,2,0),"")</f>
        <v/>
      </c>
      <c r="G672" s="120" t="str">
        <f t="shared" si="53"/>
        <v/>
      </c>
      <c r="H672" s="16"/>
      <c r="I672" s="121" t="str">
        <f t="shared" si="52"/>
        <v/>
      </c>
      <c r="J672" s="16"/>
      <c r="K672" s="85" t="str">
        <f t="shared" si="54"/>
        <v/>
      </c>
    </row>
    <row r="673" spans="1:11">
      <c r="A673" s="150">
        <v>669</v>
      </c>
      <c r="B673" s="16"/>
      <c r="C673" s="16"/>
      <c r="D673" s="114" t="e" cm="1">
        <f t="array" ref="D673">LOOKUP(1,1/(E673=DSSP!$E$2:$E$623),DSSP!$A$2:$A$623)</f>
        <v>#N/A</v>
      </c>
      <c r="E673" s="115"/>
      <c r="F673" s="115" t="str">
        <f>IFERROR(VLOOKUP(E673,DSSP!$E$2:$F$761,2,0),"")</f>
        <v/>
      </c>
      <c r="G673" s="120" t="str">
        <f t="shared" si="53"/>
        <v/>
      </c>
      <c r="H673" s="16"/>
      <c r="I673" s="121" t="str">
        <f t="shared" si="52"/>
        <v/>
      </c>
      <c r="J673" s="16"/>
      <c r="K673" s="85" t="str">
        <f t="shared" si="54"/>
        <v/>
      </c>
    </row>
    <row r="674" spans="1:11">
      <c r="A674" s="150">
        <v>670</v>
      </c>
      <c r="B674" s="16"/>
      <c r="C674" s="16"/>
      <c r="D674" s="114" t="e" cm="1">
        <f t="array" ref="D674">LOOKUP(1,1/(E674=DSSP!$E$2:$E$623),DSSP!$A$2:$A$623)</f>
        <v>#N/A</v>
      </c>
      <c r="E674" s="115"/>
      <c r="F674" s="115" t="str">
        <f>IFERROR(VLOOKUP(E674,DSSP!$E$2:$F$761,2,0),"")</f>
        <v/>
      </c>
      <c r="G674" s="120" t="str">
        <f t="shared" si="53"/>
        <v/>
      </c>
      <c r="H674" s="16"/>
      <c r="I674" s="121" t="str">
        <f t="shared" si="52"/>
        <v/>
      </c>
      <c r="J674" s="16"/>
      <c r="K674" s="85" t="str">
        <f t="shared" si="54"/>
        <v/>
      </c>
    </row>
    <row r="675" spans="1:11">
      <c r="A675" s="150">
        <v>671</v>
      </c>
      <c r="B675" s="16"/>
      <c r="C675" s="16"/>
      <c r="D675" s="114" t="e" cm="1">
        <f t="array" ref="D675">LOOKUP(1,1/(E675=DSSP!$E$2:$E$623),DSSP!$A$2:$A$623)</f>
        <v>#N/A</v>
      </c>
      <c r="E675" s="115"/>
      <c r="F675" s="115" t="str">
        <f>IFERROR(VLOOKUP(E675,DSSP!$E$2:$F$761,2,0),"")</f>
        <v/>
      </c>
      <c r="G675" s="120" t="str">
        <f t="shared" si="53"/>
        <v/>
      </c>
      <c r="H675" s="16"/>
      <c r="I675" s="121" t="str">
        <f t="shared" si="52"/>
        <v/>
      </c>
      <c r="J675" s="16"/>
      <c r="K675" s="85" t="str">
        <f t="shared" si="54"/>
        <v/>
      </c>
    </row>
    <row r="676" spans="1:11">
      <c r="A676" s="150">
        <v>672</v>
      </c>
      <c r="B676" s="16"/>
      <c r="C676" s="16"/>
      <c r="D676" s="114" t="e" cm="1">
        <f t="array" ref="D676">LOOKUP(1,1/(E676=DSSP!$E$2:$E$623),DSSP!$A$2:$A$623)</f>
        <v>#N/A</v>
      </c>
      <c r="E676" s="115"/>
      <c r="F676" s="115" t="str">
        <f>IFERROR(VLOOKUP(E676,DSSP!$E$2:$F$761,2,0),"")</f>
        <v/>
      </c>
      <c r="G676" s="120" t="str">
        <f t="shared" si="53"/>
        <v/>
      </c>
      <c r="H676" s="16"/>
      <c r="I676" s="121" t="str">
        <f t="shared" si="52"/>
        <v/>
      </c>
      <c r="J676" s="16"/>
      <c r="K676" s="85" t="str">
        <f t="shared" si="54"/>
        <v/>
      </c>
    </row>
    <row r="677" spans="1:11">
      <c r="A677" s="150">
        <v>673</v>
      </c>
      <c r="B677" s="16"/>
      <c r="C677" s="16"/>
      <c r="D677" s="114" t="e" cm="1">
        <f t="array" ref="D677">LOOKUP(1,1/(E677=DSSP!$E$2:$E$623),DSSP!$A$2:$A$623)</f>
        <v>#N/A</v>
      </c>
      <c r="E677" s="115"/>
      <c r="F677" s="115" t="str">
        <f>IFERROR(VLOOKUP(E677,DSSP!$E$2:$F$761,2,0),"")</f>
        <v/>
      </c>
      <c r="G677" s="120" t="str">
        <f t="shared" si="53"/>
        <v/>
      </c>
      <c r="H677" s="16"/>
      <c r="I677" s="121" t="str">
        <f t="shared" si="52"/>
        <v/>
      </c>
      <c r="J677" s="16"/>
      <c r="K677" s="85" t="str">
        <f t="shared" si="54"/>
        <v/>
      </c>
    </row>
    <row r="678" spans="1:11">
      <c r="A678" s="150">
        <v>674</v>
      </c>
      <c r="B678" s="16"/>
      <c r="C678" s="16"/>
      <c r="D678" s="114" t="e" cm="1">
        <f t="array" ref="D678">LOOKUP(1,1/(E678=DSSP!$E$2:$E$623),DSSP!$A$2:$A$623)</f>
        <v>#N/A</v>
      </c>
      <c r="E678" s="115"/>
      <c r="F678" s="115" t="str">
        <f>IFERROR(VLOOKUP(E678,DSSP!$E$2:$F$761,2,0),"")</f>
        <v/>
      </c>
      <c r="G678" s="120" t="str">
        <f t="shared" si="53"/>
        <v/>
      </c>
      <c r="H678" s="16"/>
      <c r="I678" s="121" t="str">
        <f t="shared" si="52"/>
        <v/>
      </c>
      <c r="J678" s="16"/>
      <c r="K678" s="85" t="str">
        <f t="shared" si="54"/>
        <v/>
      </c>
    </row>
    <row r="679" spans="1:11">
      <c r="A679" s="150">
        <v>675</v>
      </c>
      <c r="B679" s="16"/>
      <c r="C679" s="16"/>
      <c r="D679" s="114" t="e" cm="1">
        <f t="array" ref="D679">LOOKUP(1,1/(E679=DSSP!$E$2:$E$623),DSSP!$A$2:$A$623)</f>
        <v>#N/A</v>
      </c>
      <c r="E679" s="115"/>
      <c r="F679" s="115" t="str">
        <f>IFERROR(VLOOKUP(E679,DSSP!$E$2:$F$761,2,0),"")</f>
        <v/>
      </c>
      <c r="G679" s="120" t="str">
        <f t="shared" si="53"/>
        <v/>
      </c>
      <c r="H679" s="16"/>
      <c r="I679" s="121" t="str">
        <f t="shared" si="52"/>
        <v/>
      </c>
      <c r="J679" s="16"/>
      <c r="K679" s="85" t="str">
        <f t="shared" si="54"/>
        <v/>
      </c>
    </row>
    <row r="680" spans="1:11">
      <c r="A680" s="150">
        <v>676</v>
      </c>
      <c r="B680" s="16"/>
      <c r="C680" s="16"/>
      <c r="D680" s="114" t="e" cm="1">
        <f t="array" ref="D680">LOOKUP(1,1/(E680=DSSP!$E$2:$E$623),DSSP!$A$2:$A$623)</f>
        <v>#N/A</v>
      </c>
      <c r="E680" s="115"/>
      <c r="F680" s="115" t="str">
        <f>IFERROR(VLOOKUP(E680,DSSP!$E$2:$F$761,2,0),"")</f>
        <v/>
      </c>
      <c r="G680" s="120" t="str">
        <f t="shared" si="53"/>
        <v/>
      </c>
      <c r="H680" s="16"/>
      <c r="I680" s="121" t="str">
        <f t="shared" si="52"/>
        <v/>
      </c>
      <c r="J680" s="16"/>
      <c r="K680" s="85" t="str">
        <f t="shared" si="54"/>
        <v/>
      </c>
    </row>
    <row r="681" spans="1:11">
      <c r="A681" s="150">
        <v>677</v>
      </c>
      <c r="B681" s="16"/>
      <c r="C681" s="16"/>
      <c r="D681" s="114" t="e" cm="1">
        <f t="array" ref="D681">LOOKUP(1,1/(E681=DSSP!$E$2:$E$623),DSSP!$A$2:$A$623)</f>
        <v>#N/A</v>
      </c>
      <c r="E681" s="115"/>
      <c r="F681" s="115" t="str">
        <f>IFERROR(VLOOKUP(E681,DSSP!$E$2:$F$761,2,0),"")</f>
        <v/>
      </c>
      <c r="G681" s="120" t="str">
        <f t="shared" si="53"/>
        <v/>
      </c>
      <c r="H681" s="16"/>
      <c r="I681" s="121" t="str">
        <f t="shared" si="52"/>
        <v/>
      </c>
      <c r="J681" s="16"/>
      <c r="K681" s="85" t="str">
        <f t="shared" si="54"/>
        <v/>
      </c>
    </row>
    <row r="682" spans="1:11">
      <c r="A682" s="150">
        <v>678</v>
      </c>
      <c r="B682" s="16"/>
      <c r="C682" s="16"/>
      <c r="D682" s="114" t="e" cm="1">
        <f t="array" ref="D682">LOOKUP(1,1/(E682=DSSP!$E$2:$E$623),DSSP!$A$2:$A$623)</f>
        <v>#N/A</v>
      </c>
      <c r="E682" s="115"/>
      <c r="F682" s="115" t="str">
        <f>IFERROR(VLOOKUP(E682,DSSP!$E$2:$F$761,2,0),"")</f>
        <v/>
      </c>
      <c r="G682" s="120" t="str">
        <f t="shared" si="53"/>
        <v/>
      </c>
      <c r="H682" s="16"/>
      <c r="I682" s="121" t="str">
        <f t="shared" si="52"/>
        <v/>
      </c>
      <c r="J682" s="16"/>
      <c r="K682" s="85" t="str">
        <f t="shared" si="54"/>
        <v/>
      </c>
    </row>
    <row r="683" spans="1:11">
      <c r="A683" s="150">
        <v>679</v>
      </c>
      <c r="B683" s="16"/>
      <c r="C683" s="16"/>
      <c r="D683" s="114" t="e" cm="1">
        <f t="array" ref="D683">LOOKUP(1,1/(E683=DSSP!$E$2:$E$623),DSSP!$A$2:$A$623)</f>
        <v>#N/A</v>
      </c>
      <c r="E683" s="115"/>
      <c r="F683" s="115" t="str">
        <f>IFERROR(VLOOKUP(E683,DSSP!$E$2:$F$761,2,0),"")</f>
        <v/>
      </c>
      <c r="G683" s="120" t="str">
        <f t="shared" si="53"/>
        <v/>
      </c>
      <c r="H683" s="16"/>
      <c r="I683" s="121" t="str">
        <f t="shared" si="52"/>
        <v/>
      </c>
      <c r="J683" s="16"/>
      <c r="K683" s="85" t="str">
        <f t="shared" si="54"/>
        <v/>
      </c>
    </row>
    <row r="684" spans="1:11">
      <c r="A684" s="150">
        <v>680</v>
      </c>
      <c r="B684" s="16"/>
      <c r="C684" s="16"/>
      <c r="D684" s="114" t="e" cm="1">
        <f t="array" ref="D684">LOOKUP(1,1/(E684=DSSP!$E$2:$E$623),DSSP!$A$2:$A$623)</f>
        <v>#N/A</v>
      </c>
      <c r="E684" s="115"/>
      <c r="F684" s="115" t="str">
        <f>IFERROR(VLOOKUP(E684,DSSP!$E$2:$F$761,2,0),"")</f>
        <v/>
      </c>
      <c r="G684" s="120" t="str">
        <f t="shared" si="53"/>
        <v/>
      </c>
      <c r="H684" s="16"/>
      <c r="I684" s="121" t="str">
        <f t="shared" si="52"/>
        <v/>
      </c>
      <c r="J684" s="16"/>
      <c r="K684" s="85" t="str">
        <f t="shared" si="54"/>
        <v/>
      </c>
    </row>
    <row r="685" spans="1:11">
      <c r="A685" s="150">
        <v>681</v>
      </c>
      <c r="B685" s="16"/>
      <c r="C685" s="16"/>
      <c r="D685" s="114" t="e" cm="1">
        <f t="array" ref="D685">LOOKUP(1,1/(E685=DSSP!$E$2:$E$623),DSSP!$A$2:$A$623)</f>
        <v>#N/A</v>
      </c>
      <c r="E685" s="115"/>
      <c r="F685" s="115" t="str">
        <f>IFERROR(VLOOKUP(E685,DSSP!$E$2:$F$761,2,0),"")</f>
        <v/>
      </c>
      <c r="G685" s="120" t="str">
        <f t="shared" si="53"/>
        <v/>
      </c>
      <c r="H685" s="16"/>
      <c r="I685" s="121" t="str">
        <f t="shared" si="52"/>
        <v/>
      </c>
      <c r="J685" s="16"/>
      <c r="K685" s="85" t="str">
        <f t="shared" si="54"/>
        <v/>
      </c>
    </row>
    <row r="686" spans="1:11">
      <c r="A686" s="150">
        <v>682</v>
      </c>
      <c r="B686" s="16"/>
      <c r="C686" s="16"/>
      <c r="D686" s="114" t="e" cm="1">
        <f t="array" ref="D686">LOOKUP(1,1/(E686=DSSP!$E$2:$E$623),DSSP!$A$2:$A$623)</f>
        <v>#N/A</v>
      </c>
      <c r="E686" s="115"/>
      <c r="F686" s="115" t="str">
        <f>IFERROR(VLOOKUP(E686,DSSP!$E$2:$F$761,2,0),"")</f>
        <v/>
      </c>
      <c r="G686" s="120" t="str">
        <f t="shared" si="53"/>
        <v/>
      </c>
      <c r="H686" s="16"/>
      <c r="I686" s="121" t="str">
        <f t="shared" si="52"/>
        <v/>
      </c>
      <c r="J686" s="16"/>
      <c r="K686" s="85" t="str">
        <f t="shared" si="54"/>
        <v/>
      </c>
    </row>
    <row r="687" spans="1:11">
      <c r="A687" s="150">
        <v>683</v>
      </c>
      <c r="B687" s="16"/>
      <c r="C687" s="16"/>
      <c r="D687" s="114" t="e" cm="1">
        <f t="array" ref="D687">LOOKUP(1,1/(E687=DSSP!$E$2:$E$623),DSSP!$A$2:$A$623)</f>
        <v>#N/A</v>
      </c>
      <c r="E687" s="115"/>
      <c r="F687" s="115" t="str">
        <f>IFERROR(VLOOKUP(E687,DSSP!$E$2:$F$761,2,0),"")</f>
        <v/>
      </c>
      <c r="G687" s="120" t="str">
        <f t="shared" si="53"/>
        <v/>
      </c>
      <c r="H687" s="16"/>
      <c r="I687" s="121" t="str">
        <f t="shared" si="52"/>
        <v/>
      </c>
      <c r="J687" s="16"/>
      <c r="K687" s="85" t="str">
        <f t="shared" si="54"/>
        <v/>
      </c>
    </row>
    <row r="688" spans="1:11">
      <c r="A688" s="150">
        <v>684</v>
      </c>
      <c r="B688" s="16"/>
      <c r="C688" s="16"/>
      <c r="D688" s="114" t="e" cm="1">
        <f t="array" ref="D688">LOOKUP(1,1/(E688=DSSP!$E$2:$E$623),DSSP!$A$2:$A$623)</f>
        <v>#N/A</v>
      </c>
      <c r="E688" s="115"/>
      <c r="F688" s="115" t="str">
        <f>IFERROR(VLOOKUP(E688,DSSP!$E$2:$F$761,2,0),"")</f>
        <v/>
      </c>
      <c r="G688" s="120" t="str">
        <f t="shared" si="53"/>
        <v/>
      </c>
      <c r="H688" s="16"/>
      <c r="I688" s="121" t="str">
        <f t="shared" si="52"/>
        <v/>
      </c>
      <c r="J688" s="16"/>
      <c r="K688" s="85" t="str">
        <f t="shared" si="54"/>
        <v/>
      </c>
    </row>
    <row r="689" spans="1:11">
      <c r="A689" s="150">
        <v>685</v>
      </c>
      <c r="B689" s="16"/>
      <c r="C689" s="16"/>
      <c r="D689" s="114" t="e" cm="1">
        <f t="array" ref="D689">LOOKUP(1,1/(E689=DSSP!$E$2:$E$623),DSSP!$A$2:$A$623)</f>
        <v>#N/A</v>
      </c>
      <c r="E689" s="115"/>
      <c r="F689" s="115" t="str">
        <f>IFERROR(VLOOKUP(E689,DSSP!$E$2:$F$761,2,0),"")</f>
        <v/>
      </c>
      <c r="G689" s="120" t="str">
        <f t="shared" si="53"/>
        <v/>
      </c>
      <c r="H689" s="16"/>
      <c r="I689" s="121" t="str">
        <f t="shared" si="52"/>
        <v/>
      </c>
      <c r="J689" s="16"/>
      <c r="K689" s="85" t="str">
        <f t="shared" si="54"/>
        <v/>
      </c>
    </row>
    <row r="690" spans="1:11">
      <c r="A690" s="150">
        <v>686</v>
      </c>
      <c r="B690" s="16"/>
      <c r="C690" s="16"/>
      <c r="D690" s="114" t="e" cm="1">
        <f t="array" ref="D690">LOOKUP(1,1/(E690=DSSP!$E$2:$E$623),DSSP!$A$2:$A$623)</f>
        <v>#N/A</v>
      </c>
      <c r="E690" s="115"/>
      <c r="F690" s="115" t="str">
        <f>IFERROR(VLOOKUP(E690,DSSP!$E$2:$F$761,2,0),"")</f>
        <v/>
      </c>
      <c r="G690" s="120" t="str">
        <f t="shared" si="53"/>
        <v/>
      </c>
      <c r="H690" s="16"/>
      <c r="I690" s="121" t="str">
        <f t="shared" si="52"/>
        <v/>
      </c>
      <c r="J690" s="16"/>
      <c r="K690" s="85" t="str">
        <f t="shared" si="54"/>
        <v/>
      </c>
    </row>
    <row r="691" spans="1:11">
      <c r="A691" s="150">
        <v>687</v>
      </c>
      <c r="B691" s="16"/>
      <c r="C691" s="16"/>
      <c r="D691" s="114" t="e" cm="1">
        <f t="array" ref="D691">LOOKUP(1,1/(E691=DSSP!$E$2:$E$623),DSSP!$A$2:$A$623)</f>
        <v>#N/A</v>
      </c>
      <c r="E691" s="115"/>
      <c r="F691" s="115" t="str">
        <f>IFERROR(VLOOKUP(E691,DSSP!$E$2:$F$761,2,0),"")</f>
        <v/>
      </c>
      <c r="G691" s="120" t="str">
        <f t="shared" si="53"/>
        <v/>
      </c>
      <c r="H691" s="16"/>
      <c r="I691" s="121" t="str">
        <f t="shared" si="52"/>
        <v/>
      </c>
      <c r="J691" s="16"/>
      <c r="K691" s="85" t="str">
        <f t="shared" si="54"/>
        <v/>
      </c>
    </row>
    <row r="692" spans="1:11">
      <c r="A692" s="150">
        <v>688</v>
      </c>
      <c r="B692" s="16"/>
      <c r="C692" s="16"/>
      <c r="D692" s="114" t="e" cm="1">
        <f t="array" ref="D692">LOOKUP(1,1/(E692=DSSP!$E$2:$E$623),DSSP!$A$2:$A$623)</f>
        <v>#N/A</v>
      </c>
      <c r="E692" s="115"/>
      <c r="F692" s="115" t="str">
        <f>IFERROR(VLOOKUP(E692,DSSP!$E$2:$F$761,2,0),"")</f>
        <v/>
      </c>
      <c r="G692" s="120" t="str">
        <f t="shared" si="53"/>
        <v/>
      </c>
      <c r="H692" s="16"/>
      <c r="I692" s="121" t="str">
        <f t="shared" si="52"/>
        <v/>
      </c>
      <c r="J692" s="16"/>
      <c r="K692" s="85" t="str">
        <f t="shared" si="54"/>
        <v/>
      </c>
    </row>
    <row r="693" spans="1:11">
      <c r="A693" s="150">
        <v>689</v>
      </c>
      <c r="B693" s="16"/>
      <c r="C693" s="16"/>
      <c r="D693" s="114" t="e" cm="1">
        <f t="array" ref="D693">LOOKUP(1,1/(E693=DSSP!$E$2:$E$623),DSSP!$A$2:$A$623)</f>
        <v>#N/A</v>
      </c>
      <c r="E693" s="115"/>
      <c r="F693" s="115" t="str">
        <f>IFERROR(VLOOKUP(E693,DSSP!$E$2:$F$761,2,0),"")</f>
        <v/>
      </c>
      <c r="G693" s="120" t="str">
        <f t="shared" si="53"/>
        <v/>
      </c>
      <c r="H693" s="16"/>
      <c r="I693" s="121" t="str">
        <f t="shared" si="52"/>
        <v/>
      </c>
      <c r="J693" s="16"/>
      <c r="K693" s="85" t="str">
        <f t="shared" si="54"/>
        <v/>
      </c>
    </row>
    <row r="694" spans="1:11">
      <c r="A694" s="150">
        <v>690</v>
      </c>
      <c r="B694" s="16"/>
      <c r="C694" s="16"/>
      <c r="D694" s="114" t="e" cm="1">
        <f t="array" ref="D694">LOOKUP(1,1/(E694=DSSP!$E$2:$E$623),DSSP!$A$2:$A$623)</f>
        <v>#N/A</v>
      </c>
      <c r="E694" s="115"/>
      <c r="F694" s="115" t="str">
        <f>IFERROR(VLOOKUP(E694,DSSP!$E$2:$F$761,2,0),"")</f>
        <v/>
      </c>
      <c r="G694" s="120" t="str">
        <f t="shared" si="53"/>
        <v/>
      </c>
      <c r="H694" s="16"/>
      <c r="I694" s="121" t="str">
        <f t="shared" si="52"/>
        <v/>
      </c>
      <c r="J694" s="16"/>
      <c r="K694" s="85" t="str">
        <f t="shared" si="54"/>
        <v/>
      </c>
    </row>
    <row r="695" spans="1:11">
      <c r="A695" s="150">
        <v>691</v>
      </c>
      <c r="B695" s="16"/>
      <c r="C695" s="16"/>
      <c r="D695" s="114" t="e" cm="1">
        <f t="array" ref="D695">LOOKUP(1,1/(E695=DSSP!$E$2:$E$623),DSSP!$A$2:$A$623)</f>
        <v>#N/A</v>
      </c>
      <c r="E695" s="115"/>
      <c r="F695" s="115" t="str">
        <f>IFERROR(VLOOKUP(E695,DSSP!$E$2:$F$761,2,0),"")</f>
        <v/>
      </c>
      <c r="G695" s="120" t="str">
        <f t="shared" si="53"/>
        <v/>
      </c>
      <c r="H695" s="16"/>
      <c r="I695" s="121" t="str">
        <f t="shared" si="52"/>
        <v/>
      </c>
      <c r="J695" s="16"/>
      <c r="K695" s="85" t="str">
        <f t="shared" si="54"/>
        <v/>
      </c>
    </row>
    <row r="696" spans="1:11">
      <c r="A696" s="150">
        <v>692</v>
      </c>
      <c r="B696" s="16"/>
      <c r="C696" s="16"/>
      <c r="D696" s="114" t="e" cm="1">
        <f t="array" ref="D696">LOOKUP(1,1/(E696=DSSP!$E$2:$E$623),DSSP!$A$2:$A$623)</f>
        <v>#N/A</v>
      </c>
      <c r="E696" s="115"/>
      <c r="F696" s="115" t="str">
        <f>IFERROR(VLOOKUP(E696,DSSP!$E$2:$F$761,2,0),"")</f>
        <v/>
      </c>
      <c r="G696" s="120" t="str">
        <f t="shared" si="53"/>
        <v/>
      </c>
      <c r="H696" s="16"/>
      <c r="I696" s="121" t="str">
        <f t="shared" si="52"/>
        <v/>
      </c>
      <c r="J696" s="16"/>
      <c r="K696" s="85" t="str">
        <f t="shared" si="54"/>
        <v/>
      </c>
    </row>
    <row r="697" spans="1:11">
      <c r="A697" s="150">
        <v>693</v>
      </c>
      <c r="B697" s="16"/>
      <c r="C697" s="16"/>
      <c r="D697" s="114" t="e" cm="1">
        <f t="array" ref="D697">LOOKUP(1,1/(E697=DSSP!$E$2:$E$623),DSSP!$A$2:$A$623)</f>
        <v>#N/A</v>
      </c>
      <c r="E697" s="115"/>
      <c r="F697" s="115" t="str">
        <f>IFERROR(VLOOKUP(E697,DSSP!$E$2:$F$761,2,0),"")</f>
        <v/>
      </c>
      <c r="G697" s="120" t="str">
        <f t="shared" si="53"/>
        <v/>
      </c>
      <c r="H697" s="16"/>
      <c r="I697" s="121" t="str">
        <f t="shared" si="52"/>
        <v/>
      </c>
      <c r="J697" s="16"/>
      <c r="K697" s="85" t="str">
        <f t="shared" si="54"/>
        <v/>
      </c>
    </row>
    <row r="698" spans="1:11">
      <c r="A698" s="150">
        <v>694</v>
      </c>
      <c r="B698" s="16"/>
      <c r="C698" s="16"/>
      <c r="D698" s="114" t="e" cm="1">
        <f t="array" ref="D698">LOOKUP(1,1/(E698=DSSP!$E$2:$E$623),DSSP!$A$2:$A$623)</f>
        <v>#N/A</v>
      </c>
      <c r="E698" s="115"/>
      <c r="F698" s="115" t="str">
        <f>IFERROR(VLOOKUP(E698,DSSP!$E$2:$F$761,2,0),"")</f>
        <v/>
      </c>
      <c r="G698" s="120" t="str">
        <f t="shared" si="53"/>
        <v/>
      </c>
      <c r="H698" s="16"/>
      <c r="I698" s="121" t="str">
        <f t="shared" si="52"/>
        <v/>
      </c>
      <c r="J698" s="16"/>
      <c r="K698" s="85" t="str">
        <f t="shared" si="54"/>
        <v/>
      </c>
    </row>
    <row r="699" spans="1:11">
      <c r="A699" s="150">
        <v>695</v>
      </c>
      <c r="B699" s="16"/>
      <c r="C699" s="16"/>
      <c r="D699" s="114" t="e" cm="1">
        <f t="array" ref="D699">LOOKUP(1,1/(E699=DSSP!$E$2:$E$623),DSSP!$A$2:$A$623)</f>
        <v>#N/A</v>
      </c>
      <c r="E699" s="115"/>
      <c r="F699" s="115" t="str">
        <f>IFERROR(VLOOKUP(E699,DSSP!$E$2:$F$761,2,0),"")</f>
        <v/>
      </c>
      <c r="G699" s="120" t="str">
        <f t="shared" si="53"/>
        <v/>
      </c>
      <c r="H699" s="16"/>
      <c r="I699" s="121" t="str">
        <f t="shared" si="52"/>
        <v/>
      </c>
      <c r="J699" s="16"/>
      <c r="K699" s="85" t="str">
        <f t="shared" si="54"/>
        <v/>
      </c>
    </row>
    <row r="700" spans="1:11">
      <c r="A700" s="150">
        <v>696</v>
      </c>
      <c r="B700" s="16"/>
      <c r="C700" s="16"/>
      <c r="D700" s="114" t="e" cm="1">
        <f t="array" ref="D700">LOOKUP(1,1/(E700=DSSP!$E$2:$E$623),DSSP!$A$2:$A$623)</f>
        <v>#N/A</v>
      </c>
      <c r="E700" s="115"/>
      <c r="F700" s="115" t="str">
        <f>IFERROR(VLOOKUP(E700,DSSP!$E$2:$F$761,2,0),"")</f>
        <v/>
      </c>
      <c r="G700" s="120" t="str">
        <f t="shared" si="53"/>
        <v/>
      </c>
      <c r="H700" s="16"/>
      <c r="I700" s="121" t="str">
        <f t="shared" si="52"/>
        <v/>
      </c>
      <c r="J700" s="16"/>
      <c r="K700" s="85" t="str">
        <f t="shared" si="54"/>
        <v/>
      </c>
    </row>
    <row r="701" spans="1:11">
      <c r="A701" s="150">
        <v>697</v>
      </c>
      <c r="B701" s="16"/>
      <c r="C701" s="16"/>
      <c r="D701" s="114" t="e" cm="1">
        <f t="array" ref="D701">LOOKUP(1,1/(E701=DSSP!$E$2:$E$623),DSSP!$A$2:$A$623)</f>
        <v>#N/A</v>
      </c>
      <c r="E701" s="115"/>
      <c r="F701" s="115" t="str">
        <f>IFERROR(VLOOKUP(E701,DSSP!$E$2:$F$761,2,0),"")</f>
        <v/>
      </c>
      <c r="G701" s="120" t="str">
        <f t="shared" si="53"/>
        <v/>
      </c>
      <c r="H701" s="16"/>
      <c r="I701" s="121" t="str">
        <f t="shared" si="52"/>
        <v/>
      </c>
      <c r="J701" s="16"/>
      <c r="K701" s="85" t="str">
        <f t="shared" si="54"/>
        <v/>
      </c>
    </row>
    <row r="702" spans="1:11">
      <c r="A702" s="150">
        <v>698</v>
      </c>
      <c r="B702" s="16"/>
      <c r="C702" s="16"/>
      <c r="D702" s="114" t="e" cm="1">
        <f t="array" ref="D702">LOOKUP(1,1/(E702=DSSP!$E$2:$E$623),DSSP!$A$2:$A$623)</f>
        <v>#N/A</v>
      </c>
      <c r="E702" s="115"/>
      <c r="F702" s="115" t="str">
        <f>IFERROR(VLOOKUP(E702,DSSP!$E$2:$F$761,2,0),"")</f>
        <v/>
      </c>
      <c r="G702" s="120" t="str">
        <f t="shared" si="53"/>
        <v/>
      </c>
      <c r="H702" s="16"/>
      <c r="I702" s="121" t="str">
        <f t="shared" si="52"/>
        <v/>
      </c>
      <c r="J702" s="16"/>
      <c r="K702" s="85" t="str">
        <f t="shared" si="54"/>
        <v/>
      </c>
    </row>
    <row r="703" spans="1:11">
      <c r="A703" s="150">
        <v>699</v>
      </c>
      <c r="B703" s="16"/>
      <c r="C703" s="16"/>
      <c r="D703" s="114" t="e" cm="1">
        <f t="array" ref="D703">LOOKUP(1,1/(E703=DSSP!$E$2:$E$623),DSSP!$A$2:$A$623)</f>
        <v>#N/A</v>
      </c>
      <c r="E703" s="115"/>
      <c r="F703" s="115" t="str">
        <f>IFERROR(VLOOKUP(E703,DSSP!$E$2:$F$761,2,0),"")</f>
        <v/>
      </c>
      <c r="G703" s="120" t="str">
        <f t="shared" si="53"/>
        <v/>
      </c>
      <c r="H703" s="16"/>
      <c r="I703" s="121" t="str">
        <f t="shared" si="52"/>
        <v/>
      </c>
      <c r="J703" s="16"/>
      <c r="K703" s="85" t="str">
        <f t="shared" si="54"/>
        <v/>
      </c>
    </row>
    <row r="704" spans="1:11">
      <c r="A704" s="150">
        <v>700</v>
      </c>
      <c r="B704" s="16"/>
      <c r="C704" s="16"/>
      <c r="D704" s="114" t="e" cm="1">
        <f t="array" ref="D704">LOOKUP(1,1/(E704=DSSP!$E$2:$E$623),DSSP!$A$2:$A$623)</f>
        <v>#N/A</v>
      </c>
      <c r="E704" s="115"/>
      <c r="F704" s="115" t="str">
        <f>IFERROR(VLOOKUP(E704,DSSP!$E$2:$F$761,2,0),"")</f>
        <v/>
      </c>
      <c r="G704" s="120" t="str">
        <f t="shared" si="53"/>
        <v/>
      </c>
      <c r="H704" s="16"/>
      <c r="I704" s="121" t="str">
        <f t="shared" si="52"/>
        <v/>
      </c>
      <c r="J704" s="16"/>
      <c r="K704" s="85" t="str">
        <f t="shared" si="54"/>
        <v/>
      </c>
    </row>
    <row r="705" spans="1:11">
      <c r="A705" s="150">
        <v>701</v>
      </c>
      <c r="B705" s="16"/>
      <c r="C705" s="16"/>
      <c r="D705" s="114" t="e" cm="1">
        <f t="array" ref="D705">LOOKUP(1,1/(E705=DSSP!$E$2:$E$623),DSSP!$A$2:$A$623)</f>
        <v>#N/A</v>
      </c>
      <c r="E705" s="115"/>
      <c r="F705" s="115" t="str">
        <f>IFERROR(VLOOKUP(E705,DSSP!$E$2:$F$761,2,0),"")</f>
        <v/>
      </c>
      <c r="G705" s="120" t="str">
        <f t="shared" si="53"/>
        <v/>
      </c>
      <c r="H705" s="16"/>
      <c r="I705" s="121" t="str">
        <f t="shared" si="52"/>
        <v/>
      </c>
      <c r="J705" s="16"/>
      <c r="K705" s="85" t="str">
        <f t="shared" si="54"/>
        <v/>
      </c>
    </row>
    <row r="706" spans="1:11">
      <c r="A706" s="150">
        <v>702</v>
      </c>
      <c r="B706" s="16"/>
      <c r="C706" s="16"/>
      <c r="D706" s="114" t="e" cm="1">
        <f t="array" ref="D706">LOOKUP(1,1/(E706=DSSP!$E$2:$E$623),DSSP!$A$2:$A$623)</f>
        <v>#N/A</v>
      </c>
      <c r="E706" s="115"/>
      <c r="F706" s="115" t="str">
        <f>IFERROR(VLOOKUP(E706,DSSP!$E$2:$F$761,2,0),"")</f>
        <v/>
      </c>
      <c r="G706" s="120" t="str">
        <f t="shared" si="53"/>
        <v/>
      </c>
      <c r="H706" s="16"/>
      <c r="I706" s="121" t="str">
        <f t="shared" si="52"/>
        <v/>
      </c>
      <c r="J706" s="16"/>
      <c r="K706" s="85" t="str">
        <f t="shared" si="54"/>
        <v/>
      </c>
    </row>
    <row r="707" spans="1:11">
      <c r="A707" s="150">
        <v>703</v>
      </c>
      <c r="B707" s="16"/>
      <c r="C707" s="16"/>
      <c r="D707" s="114" t="e" cm="1">
        <f t="array" ref="D707">LOOKUP(1,1/(E707=DSSP!$E$2:$E$623),DSSP!$A$2:$A$623)</f>
        <v>#N/A</v>
      </c>
      <c r="E707" s="115"/>
      <c r="F707" s="115" t="str">
        <f>IFERROR(VLOOKUP(E707,DSSP!$E$2:$F$761,2,0),"")</f>
        <v/>
      </c>
      <c r="G707" s="120" t="str">
        <f t="shared" si="53"/>
        <v/>
      </c>
      <c r="H707" s="16"/>
      <c r="I707" s="121" t="str">
        <f t="shared" ref="I707:I770" si="55">IFERROR((1000/LEFT(G707,3))*H707,"")</f>
        <v/>
      </c>
      <c r="J707" s="16"/>
      <c r="K707" s="85" t="str">
        <f t="shared" si="54"/>
        <v/>
      </c>
    </row>
    <row r="708" spans="1:11">
      <c r="A708" s="150">
        <v>704</v>
      </c>
      <c r="B708" s="16"/>
      <c r="C708" s="16"/>
      <c r="D708" s="114" t="e" cm="1">
        <f t="array" ref="D708">LOOKUP(1,1/(E708=DSSP!$E$2:$E$623),DSSP!$A$2:$A$623)</f>
        <v>#N/A</v>
      </c>
      <c r="E708" s="115"/>
      <c r="F708" s="115" t="str">
        <f>IFERROR(VLOOKUP(E708,DSSP!$E$2:$F$761,2,0),"")</f>
        <v/>
      </c>
      <c r="G708" s="120" t="str">
        <f t="shared" si="53"/>
        <v/>
      </c>
      <c r="H708" s="16"/>
      <c r="I708" s="121" t="str">
        <f t="shared" si="55"/>
        <v/>
      </c>
      <c r="J708" s="16"/>
      <c r="K708" s="85" t="str">
        <f t="shared" si="54"/>
        <v/>
      </c>
    </row>
    <row r="709" spans="1:11">
      <c r="A709" s="150">
        <v>705</v>
      </c>
      <c r="B709" s="16"/>
      <c r="C709" s="16"/>
      <c r="D709" s="114" t="e" cm="1">
        <f t="array" ref="D709">LOOKUP(1,1/(E709=DSSP!$E$2:$E$623),DSSP!$A$2:$A$623)</f>
        <v>#N/A</v>
      </c>
      <c r="E709" s="115"/>
      <c r="F709" s="115" t="str">
        <f>IFERROR(VLOOKUP(E709,DSSP!$E$2:$F$761,2,0),"")</f>
        <v/>
      </c>
      <c r="G709" s="120" t="str">
        <f t="shared" si="53"/>
        <v/>
      </c>
      <c r="H709" s="16"/>
      <c r="I709" s="121" t="str">
        <f t="shared" si="55"/>
        <v/>
      </c>
      <c r="J709" s="16"/>
      <c r="K709" s="85" t="str">
        <f t="shared" si="54"/>
        <v/>
      </c>
    </row>
    <row r="710" spans="1:11">
      <c r="A710" s="150">
        <v>706</v>
      </c>
      <c r="B710" s="16"/>
      <c r="C710" s="16"/>
      <c r="D710" s="114" t="e" cm="1">
        <f t="array" ref="D710">LOOKUP(1,1/(E710=DSSP!$E$2:$E$623),DSSP!$A$2:$A$623)</f>
        <v>#N/A</v>
      </c>
      <c r="E710" s="115"/>
      <c r="F710" s="115" t="str">
        <f>IFERROR(VLOOKUP(E710,DSSP!$E$2:$F$761,2,0),"")</f>
        <v/>
      </c>
      <c r="G710" s="120" t="str">
        <f t="shared" si="53"/>
        <v/>
      </c>
      <c r="H710" s="16"/>
      <c r="I710" s="121" t="str">
        <f t="shared" si="55"/>
        <v/>
      </c>
      <c r="J710" s="16"/>
      <c r="K710" s="85" t="str">
        <f t="shared" si="54"/>
        <v/>
      </c>
    </row>
    <row r="711" spans="1:11">
      <c r="A711" s="150">
        <v>707</v>
      </c>
      <c r="B711" s="16"/>
      <c r="C711" s="16"/>
      <c r="D711" s="114" t="e" cm="1">
        <f t="array" ref="D711">LOOKUP(1,1/(E711=DSSP!$E$2:$E$623),DSSP!$A$2:$A$623)</f>
        <v>#N/A</v>
      </c>
      <c r="E711" s="115"/>
      <c r="F711" s="115" t="str">
        <f>IFERROR(VLOOKUP(E711,DSSP!$E$2:$F$761,2,0),"")</f>
        <v/>
      </c>
      <c r="G711" s="120" t="str">
        <f t="shared" si="53"/>
        <v/>
      </c>
      <c r="H711" s="16"/>
      <c r="I711" s="121" t="str">
        <f t="shared" si="55"/>
        <v/>
      </c>
      <c r="J711" s="16"/>
      <c r="K711" s="85" t="str">
        <f t="shared" si="54"/>
        <v/>
      </c>
    </row>
    <row r="712" spans="1:11">
      <c r="A712" s="150">
        <v>708</v>
      </c>
      <c r="B712" s="16"/>
      <c r="C712" s="16"/>
      <c r="D712" s="114" t="e" cm="1">
        <f t="array" ref="D712">LOOKUP(1,1/(E712=DSSP!$E$2:$E$623),DSSP!$A$2:$A$623)</f>
        <v>#N/A</v>
      </c>
      <c r="E712" s="115"/>
      <c r="F712" s="115" t="str">
        <f>IFERROR(VLOOKUP(E712,DSSP!$E$2:$F$761,2,0),"")</f>
        <v/>
      </c>
      <c r="G712" s="120" t="str">
        <f t="shared" si="53"/>
        <v/>
      </c>
      <c r="H712" s="16"/>
      <c r="I712" s="121" t="str">
        <f t="shared" si="55"/>
        <v/>
      </c>
      <c r="J712" s="16"/>
      <c r="K712" s="85" t="str">
        <f t="shared" si="54"/>
        <v/>
      </c>
    </row>
    <row r="713" spans="1:11">
      <c r="A713" s="150">
        <v>709</v>
      </c>
      <c r="B713" s="16"/>
      <c r="C713" s="16"/>
      <c r="D713" s="114" t="e" cm="1">
        <f t="array" ref="D713">LOOKUP(1,1/(E713=DSSP!$E$2:$E$623),DSSP!$A$2:$A$623)</f>
        <v>#N/A</v>
      </c>
      <c r="E713" s="115"/>
      <c r="F713" s="115" t="str">
        <f>IFERROR(VLOOKUP(E713,DSSP!$E$2:$F$761,2,0),"")</f>
        <v/>
      </c>
      <c r="G713" s="120" t="str">
        <f t="shared" si="53"/>
        <v/>
      </c>
      <c r="H713" s="16"/>
      <c r="I713" s="121" t="str">
        <f t="shared" si="55"/>
        <v/>
      </c>
      <c r="J713" s="16"/>
      <c r="K713" s="85" t="str">
        <f t="shared" si="54"/>
        <v/>
      </c>
    </row>
    <row r="714" spans="1:11">
      <c r="A714" s="150">
        <v>710</v>
      </c>
      <c r="B714" s="16"/>
      <c r="C714" s="16"/>
      <c r="D714" s="114" t="e" cm="1">
        <f t="array" ref="D714">LOOKUP(1,1/(E714=DSSP!$E$2:$E$623),DSSP!$A$2:$A$623)</f>
        <v>#N/A</v>
      </c>
      <c r="E714" s="115"/>
      <c r="F714" s="115" t="str">
        <f>IFERROR(VLOOKUP(E714,DSSP!$E$2:$F$761,2,0),"")</f>
        <v/>
      </c>
      <c r="G714" s="120" t="str">
        <f t="shared" si="53"/>
        <v/>
      </c>
      <c r="H714" s="16"/>
      <c r="I714" s="121" t="str">
        <f t="shared" si="55"/>
        <v/>
      </c>
      <c r="J714" s="16"/>
      <c r="K714" s="85" t="str">
        <f t="shared" si="54"/>
        <v/>
      </c>
    </row>
    <row r="715" spans="1:11">
      <c r="A715" s="150">
        <v>711</v>
      </c>
      <c r="B715" s="16"/>
      <c r="C715" s="16"/>
      <c r="D715" s="114" t="e" cm="1">
        <f t="array" ref="D715">LOOKUP(1,1/(E715=DSSP!$E$2:$E$623),DSSP!$A$2:$A$623)</f>
        <v>#N/A</v>
      </c>
      <c r="E715" s="115"/>
      <c r="F715" s="115" t="str">
        <f>IFERROR(VLOOKUP(E715,DSSP!$E$2:$F$761,2,0),"")</f>
        <v/>
      </c>
      <c r="G715" s="120" t="str">
        <f t="shared" si="53"/>
        <v/>
      </c>
      <c r="H715" s="16"/>
      <c r="I715" s="121" t="str">
        <f t="shared" si="55"/>
        <v/>
      </c>
      <c r="J715" s="16"/>
      <c r="K715" s="85" t="str">
        <f t="shared" si="54"/>
        <v/>
      </c>
    </row>
    <row r="716" spans="1:11">
      <c r="A716" s="150">
        <v>712</v>
      </c>
      <c r="B716" s="16"/>
      <c r="C716" s="16"/>
      <c r="D716" s="114" t="e" cm="1">
        <f t="array" ref="D716">LOOKUP(1,1/(E716=DSSP!$E$2:$E$623),DSSP!$A$2:$A$623)</f>
        <v>#N/A</v>
      </c>
      <c r="E716" s="115"/>
      <c r="F716" s="115" t="str">
        <f>IFERROR(VLOOKUP(E716,DSSP!$E$2:$F$761,2,0),"")</f>
        <v/>
      </c>
      <c r="G716" s="120" t="str">
        <f t="shared" si="53"/>
        <v/>
      </c>
      <c r="H716" s="16"/>
      <c r="I716" s="121" t="str">
        <f t="shared" si="55"/>
        <v/>
      </c>
      <c r="J716" s="16"/>
      <c r="K716" s="85" t="str">
        <f t="shared" si="54"/>
        <v/>
      </c>
    </row>
    <row r="717" spans="1:11">
      <c r="A717" s="150">
        <v>713</v>
      </c>
      <c r="B717" s="16"/>
      <c r="C717" s="16"/>
      <c r="D717" s="114" t="e" cm="1">
        <f t="array" ref="D717">LOOKUP(1,1/(E717=DSSP!$E$2:$E$623),DSSP!$A$2:$A$623)</f>
        <v>#N/A</v>
      </c>
      <c r="E717" s="115"/>
      <c r="F717" s="115" t="str">
        <f>IFERROR(VLOOKUP(E717,DSSP!$E$2:$F$761,2,0),"")</f>
        <v/>
      </c>
      <c r="G717" s="120" t="str">
        <f t="shared" si="53"/>
        <v/>
      </c>
      <c r="H717" s="16"/>
      <c r="I717" s="121" t="str">
        <f t="shared" si="55"/>
        <v/>
      </c>
      <c r="J717" s="16"/>
      <c r="K717" s="85" t="str">
        <f t="shared" si="54"/>
        <v/>
      </c>
    </row>
    <row r="718" spans="1:11">
      <c r="A718" s="150">
        <v>714</v>
      </c>
      <c r="B718" s="16"/>
      <c r="C718" s="16"/>
      <c r="D718" s="114" t="e" cm="1">
        <f t="array" ref="D718">LOOKUP(1,1/(E718=DSSP!$E$2:$E$623),DSSP!$A$2:$A$623)</f>
        <v>#N/A</v>
      </c>
      <c r="E718" s="115"/>
      <c r="F718" s="115" t="str">
        <f>IFERROR(VLOOKUP(E718,DSSP!$E$2:$F$761,2,0),"")</f>
        <v/>
      </c>
      <c r="G718" s="120" t="str">
        <f t="shared" si="53"/>
        <v/>
      </c>
      <c r="H718" s="16"/>
      <c r="I718" s="121" t="str">
        <f t="shared" si="55"/>
        <v/>
      </c>
      <c r="J718" s="16"/>
      <c r="K718" s="85" t="str">
        <f t="shared" si="54"/>
        <v/>
      </c>
    </row>
    <row r="719" spans="1:11">
      <c r="A719" s="150">
        <v>715</v>
      </c>
      <c r="B719" s="16"/>
      <c r="C719" s="16"/>
      <c r="D719" s="114" t="e" cm="1">
        <f t="array" ref="D719">LOOKUP(1,1/(E719=DSSP!$E$2:$E$623),DSSP!$A$2:$A$623)</f>
        <v>#N/A</v>
      </c>
      <c r="E719" s="115"/>
      <c r="F719" s="115" t="str">
        <f>IFERROR(VLOOKUP(E719,DSSP!$E$2:$F$761,2,0),"")</f>
        <v/>
      </c>
      <c r="G719" s="120" t="str">
        <f t="shared" si="53"/>
        <v/>
      </c>
      <c r="H719" s="16"/>
      <c r="I719" s="121" t="str">
        <f t="shared" si="55"/>
        <v/>
      </c>
      <c r="J719" s="16"/>
      <c r="K719" s="85" t="str">
        <f t="shared" si="54"/>
        <v/>
      </c>
    </row>
    <row r="720" spans="1:11">
      <c r="A720" s="150">
        <v>716</v>
      </c>
      <c r="B720" s="16"/>
      <c r="C720" s="16"/>
      <c r="D720" s="114" t="e" cm="1">
        <f t="array" ref="D720">LOOKUP(1,1/(E720=DSSP!$E$2:$E$623),DSSP!$A$2:$A$623)</f>
        <v>#N/A</v>
      </c>
      <c r="E720" s="115"/>
      <c r="F720" s="115" t="str">
        <f>IFERROR(VLOOKUP(E720,DSSP!$E$2:$F$761,2,0),"")</f>
        <v/>
      </c>
      <c r="G720" s="120" t="str">
        <f t="shared" si="53"/>
        <v/>
      </c>
      <c r="H720" s="16"/>
      <c r="I720" s="121" t="str">
        <f t="shared" si="55"/>
        <v/>
      </c>
      <c r="J720" s="16"/>
      <c r="K720" s="85" t="str">
        <f t="shared" si="54"/>
        <v/>
      </c>
    </row>
    <row r="721" spans="1:11">
      <c r="A721" s="150">
        <v>717</v>
      </c>
      <c r="B721" s="16"/>
      <c r="C721" s="16"/>
      <c r="D721" s="114" t="e" cm="1">
        <f t="array" ref="D721">LOOKUP(1,1/(E721=DSSP!$E$2:$E$623),DSSP!$A$2:$A$623)</f>
        <v>#N/A</v>
      </c>
      <c r="E721" s="115"/>
      <c r="F721" s="115" t="str">
        <f>IFERROR(VLOOKUP(E721,DSSP!$E$2:$F$761,2,0),"")</f>
        <v/>
      </c>
      <c r="G721" s="120" t="str">
        <f t="shared" si="53"/>
        <v/>
      </c>
      <c r="H721" s="16"/>
      <c r="I721" s="121" t="str">
        <f t="shared" si="55"/>
        <v/>
      </c>
      <c r="J721" s="16"/>
      <c r="K721" s="85" t="str">
        <f t="shared" si="54"/>
        <v/>
      </c>
    </row>
    <row r="722" spans="1:11">
      <c r="A722" s="150">
        <v>718</v>
      </c>
      <c r="B722" s="16"/>
      <c r="C722" s="16"/>
      <c r="D722" s="114" t="e" cm="1">
        <f t="array" ref="D722">LOOKUP(1,1/(E722=DSSP!$E$2:$E$623),DSSP!$A$2:$A$623)</f>
        <v>#N/A</v>
      </c>
      <c r="E722" s="115"/>
      <c r="F722" s="115" t="str">
        <f>IFERROR(VLOOKUP(E722,DSSP!$E$2:$F$761,2,0),"")</f>
        <v/>
      </c>
      <c r="G722" s="120" t="str">
        <f t="shared" si="53"/>
        <v/>
      </c>
      <c r="H722" s="16"/>
      <c r="I722" s="121" t="str">
        <f t="shared" si="55"/>
        <v/>
      </c>
      <c r="J722" s="16"/>
      <c r="K722" s="85" t="str">
        <f t="shared" si="54"/>
        <v/>
      </c>
    </row>
    <row r="723" spans="1:11">
      <c r="A723" s="150">
        <v>719</v>
      </c>
      <c r="B723" s="16"/>
      <c r="C723" s="16"/>
      <c r="D723" s="114" t="e" cm="1">
        <f t="array" ref="D723">LOOKUP(1,1/(E723=DSSP!$E$2:$E$623),DSSP!$A$2:$A$623)</f>
        <v>#N/A</v>
      </c>
      <c r="E723" s="115"/>
      <c r="F723" s="115" t="str">
        <f>IFERROR(VLOOKUP(E723,DSSP!$E$2:$F$761,2,0),"")</f>
        <v/>
      </c>
      <c r="G723" s="120" t="str">
        <f t="shared" si="53"/>
        <v/>
      </c>
      <c r="H723" s="16"/>
      <c r="I723" s="121" t="str">
        <f t="shared" si="55"/>
        <v/>
      </c>
      <c r="J723" s="16"/>
      <c r="K723" s="85" t="str">
        <f t="shared" si="54"/>
        <v/>
      </c>
    </row>
    <row r="724" spans="1:11">
      <c r="A724" s="150">
        <v>720</v>
      </c>
      <c r="B724" s="16"/>
      <c r="C724" s="16"/>
      <c r="D724" s="114" t="e" cm="1">
        <f t="array" ref="D724">LOOKUP(1,1/(E724=DSSP!$E$2:$E$623),DSSP!$A$2:$A$623)</f>
        <v>#N/A</v>
      </c>
      <c r="E724" s="115"/>
      <c r="F724" s="115" t="str">
        <f>IFERROR(VLOOKUP(E724,DSSP!$E$2:$F$761,2,0),"")</f>
        <v/>
      </c>
      <c r="G724" s="120" t="str">
        <f t="shared" si="53"/>
        <v/>
      </c>
      <c r="H724" s="16"/>
      <c r="I724" s="121" t="str">
        <f t="shared" si="55"/>
        <v/>
      </c>
      <c r="J724" s="16"/>
      <c r="K724" s="85" t="str">
        <f t="shared" si="54"/>
        <v/>
      </c>
    </row>
    <row r="725" spans="1:11">
      <c r="A725" s="150">
        <v>721</v>
      </c>
      <c r="B725" s="16"/>
      <c r="C725" s="16"/>
      <c r="D725" s="114" t="e" cm="1">
        <f t="array" ref="D725">LOOKUP(1,1/(E725=DSSP!$E$2:$E$623),DSSP!$A$2:$A$623)</f>
        <v>#N/A</v>
      </c>
      <c r="E725" s="115"/>
      <c r="F725" s="115" t="str">
        <f>IFERROR(VLOOKUP(E725,DSSP!$E$2:$F$761,2,0),"")</f>
        <v/>
      </c>
      <c r="G725" s="120" t="str">
        <f t="shared" si="53"/>
        <v/>
      </c>
      <c r="H725" s="16"/>
      <c r="I725" s="121" t="str">
        <f t="shared" si="55"/>
        <v/>
      </c>
      <c r="J725" s="16"/>
      <c r="K725" s="85" t="str">
        <f t="shared" si="54"/>
        <v/>
      </c>
    </row>
    <row r="726" spans="1:11">
      <c r="A726" s="150">
        <v>722</v>
      </c>
      <c r="B726" s="16"/>
      <c r="C726" s="16"/>
      <c r="D726" s="114" t="e" cm="1">
        <f t="array" ref="D726">LOOKUP(1,1/(E726=DSSP!$E$2:$E$623),DSSP!$A$2:$A$623)</f>
        <v>#N/A</v>
      </c>
      <c r="E726" s="115"/>
      <c r="F726" s="115" t="str">
        <f>IFERROR(VLOOKUP(E726,DSSP!$E$2:$F$761,2,0),"")</f>
        <v/>
      </c>
      <c r="G726" s="120" t="str">
        <f t="shared" si="53"/>
        <v/>
      </c>
      <c r="H726" s="16"/>
      <c r="I726" s="121" t="str">
        <f t="shared" si="55"/>
        <v/>
      </c>
      <c r="J726" s="16"/>
      <c r="K726" s="85" t="str">
        <f t="shared" si="54"/>
        <v/>
      </c>
    </row>
    <row r="727" spans="1:11">
      <c r="A727" s="150">
        <v>723</v>
      </c>
      <c r="B727" s="16"/>
      <c r="C727" s="16"/>
      <c r="D727" s="114" t="e" cm="1">
        <f t="array" ref="D727">LOOKUP(1,1/(E727=DSSP!$E$2:$E$623),DSSP!$A$2:$A$623)</f>
        <v>#N/A</v>
      </c>
      <c r="E727" s="115"/>
      <c r="F727" s="115" t="str">
        <f>IFERROR(VLOOKUP(E727,DSSP!$E$2:$F$761,2,0),"")</f>
        <v/>
      </c>
      <c r="G727" s="120" t="str">
        <f t="shared" si="53"/>
        <v/>
      </c>
      <c r="H727" s="16"/>
      <c r="I727" s="121" t="str">
        <f t="shared" si="55"/>
        <v/>
      </c>
      <c r="J727" s="16"/>
      <c r="K727" s="85" t="str">
        <f t="shared" si="54"/>
        <v/>
      </c>
    </row>
    <row r="728" spans="1:11">
      <c r="A728" s="150">
        <v>724</v>
      </c>
      <c r="B728" s="16"/>
      <c r="C728" s="16"/>
      <c r="D728" s="114" t="e" cm="1">
        <f t="array" ref="D728">LOOKUP(1,1/(E728=DSSP!$E$2:$E$623),DSSP!$A$2:$A$623)</f>
        <v>#N/A</v>
      </c>
      <c r="E728" s="115"/>
      <c r="F728" s="115" t="str">
        <f>IFERROR(VLOOKUP(E728,DSSP!$E$2:$F$761,2,0),"")</f>
        <v/>
      </c>
      <c r="G728" s="120" t="str">
        <f t="shared" si="53"/>
        <v/>
      </c>
      <c r="H728" s="16"/>
      <c r="I728" s="121" t="str">
        <f t="shared" si="55"/>
        <v/>
      </c>
      <c r="J728" s="16"/>
      <c r="K728" s="85" t="str">
        <f t="shared" si="54"/>
        <v/>
      </c>
    </row>
    <row r="729" spans="1:11">
      <c r="A729" s="150">
        <v>725</v>
      </c>
      <c r="B729" s="16"/>
      <c r="C729" s="16"/>
      <c r="D729" s="114" t="e" cm="1">
        <f t="array" ref="D729">LOOKUP(1,1/(E729=DSSP!$E$2:$E$623),DSSP!$A$2:$A$623)</f>
        <v>#N/A</v>
      </c>
      <c r="E729" s="115"/>
      <c r="F729" s="115" t="str">
        <f>IFERROR(VLOOKUP(E729,DSSP!$E$2:$F$761,2,0),"")</f>
        <v/>
      </c>
      <c r="G729" s="120" t="str">
        <f t="shared" ref="G729:G792" si="56">RIGHT(E729,6)</f>
        <v/>
      </c>
      <c r="H729" s="16"/>
      <c r="I729" s="121" t="str">
        <f t="shared" si="55"/>
        <v/>
      </c>
      <c r="J729" s="16"/>
      <c r="K729" s="85" t="str">
        <f t="shared" ref="K729:K792" si="57">IFERROR((I729*LEFT(G729,3))/1000,"")</f>
        <v/>
      </c>
    </row>
    <row r="730" spans="1:11">
      <c r="A730" s="150">
        <v>726</v>
      </c>
      <c r="B730" s="16"/>
      <c r="C730" s="16"/>
      <c r="D730" s="114" t="e" cm="1">
        <f t="array" ref="D730">LOOKUP(1,1/(E730=DSSP!$E$2:$E$623),DSSP!$A$2:$A$623)</f>
        <v>#N/A</v>
      </c>
      <c r="E730" s="115"/>
      <c r="F730" s="115" t="str">
        <f>IFERROR(VLOOKUP(E730,DSSP!$E$2:$F$761,2,0),"")</f>
        <v/>
      </c>
      <c r="G730" s="120" t="str">
        <f t="shared" si="56"/>
        <v/>
      </c>
      <c r="H730" s="16"/>
      <c r="I730" s="121" t="str">
        <f t="shared" si="55"/>
        <v/>
      </c>
      <c r="J730" s="16"/>
      <c r="K730" s="85" t="str">
        <f t="shared" si="57"/>
        <v/>
      </c>
    </row>
    <row r="731" spans="1:11">
      <c r="A731" s="150">
        <v>727</v>
      </c>
      <c r="B731" s="16"/>
      <c r="C731" s="16"/>
      <c r="D731" s="114" t="e" cm="1">
        <f t="array" ref="D731">LOOKUP(1,1/(E731=DSSP!$E$2:$E$623),DSSP!$A$2:$A$623)</f>
        <v>#N/A</v>
      </c>
      <c r="E731" s="115"/>
      <c r="F731" s="115" t="str">
        <f>IFERROR(VLOOKUP(E731,DSSP!$E$2:$F$761,2,0),"")</f>
        <v/>
      </c>
      <c r="G731" s="120" t="str">
        <f t="shared" si="56"/>
        <v/>
      </c>
      <c r="H731" s="16"/>
      <c r="I731" s="121" t="str">
        <f t="shared" si="55"/>
        <v/>
      </c>
      <c r="J731" s="16"/>
      <c r="K731" s="85" t="str">
        <f t="shared" si="57"/>
        <v/>
      </c>
    </row>
    <row r="732" spans="1:11">
      <c r="A732" s="150">
        <v>728</v>
      </c>
      <c r="B732" s="16"/>
      <c r="C732" s="16"/>
      <c r="D732" s="114" t="e" cm="1">
        <f t="array" ref="D732">LOOKUP(1,1/(E732=DSSP!$E$2:$E$623),DSSP!$A$2:$A$623)</f>
        <v>#N/A</v>
      </c>
      <c r="E732" s="115"/>
      <c r="F732" s="115" t="str">
        <f>IFERROR(VLOOKUP(E732,DSSP!$E$2:$F$761,2,0),"")</f>
        <v/>
      </c>
      <c r="G732" s="120" t="str">
        <f t="shared" si="56"/>
        <v/>
      </c>
      <c r="H732" s="16"/>
      <c r="I732" s="121" t="str">
        <f t="shared" si="55"/>
        <v/>
      </c>
      <c r="J732" s="16"/>
      <c r="K732" s="85" t="str">
        <f t="shared" si="57"/>
        <v/>
      </c>
    </row>
    <row r="733" spans="1:11">
      <c r="A733" s="150">
        <v>729</v>
      </c>
      <c r="B733" s="16"/>
      <c r="C733" s="16"/>
      <c r="D733" s="114" t="e" cm="1">
        <f t="array" ref="D733">LOOKUP(1,1/(E733=DSSP!$E$2:$E$623),DSSP!$A$2:$A$623)</f>
        <v>#N/A</v>
      </c>
      <c r="E733" s="115"/>
      <c r="F733" s="115" t="str">
        <f>IFERROR(VLOOKUP(E733,DSSP!$E$2:$F$761,2,0),"")</f>
        <v/>
      </c>
      <c r="G733" s="120" t="str">
        <f t="shared" si="56"/>
        <v/>
      </c>
      <c r="H733" s="16"/>
      <c r="I733" s="121" t="str">
        <f t="shared" si="55"/>
        <v/>
      </c>
      <c r="J733" s="16"/>
      <c r="K733" s="85" t="str">
        <f t="shared" si="57"/>
        <v/>
      </c>
    </row>
    <row r="734" spans="1:11">
      <c r="A734" s="150">
        <v>730</v>
      </c>
      <c r="B734" s="16"/>
      <c r="C734" s="16"/>
      <c r="D734" s="114" t="e" cm="1">
        <f t="array" ref="D734">LOOKUP(1,1/(E734=DSSP!$E$2:$E$623),DSSP!$A$2:$A$623)</f>
        <v>#N/A</v>
      </c>
      <c r="E734" s="115"/>
      <c r="F734" s="115" t="str">
        <f>IFERROR(VLOOKUP(E734,DSSP!$E$2:$F$761,2,0),"")</f>
        <v/>
      </c>
      <c r="G734" s="120" t="str">
        <f t="shared" si="56"/>
        <v/>
      </c>
      <c r="H734" s="16"/>
      <c r="I734" s="121" t="str">
        <f t="shared" si="55"/>
        <v/>
      </c>
      <c r="J734" s="16"/>
      <c r="K734" s="85" t="str">
        <f t="shared" si="57"/>
        <v/>
      </c>
    </row>
    <row r="735" spans="1:11">
      <c r="A735" s="150">
        <v>731</v>
      </c>
      <c r="B735" s="16"/>
      <c r="C735" s="16"/>
      <c r="D735" s="114" t="e" cm="1">
        <f t="array" ref="D735">LOOKUP(1,1/(E735=DSSP!$E$2:$E$623),DSSP!$A$2:$A$623)</f>
        <v>#N/A</v>
      </c>
      <c r="E735" s="115"/>
      <c r="F735" s="115" t="str">
        <f>IFERROR(VLOOKUP(E735,DSSP!$E$2:$F$761,2,0),"")</f>
        <v/>
      </c>
      <c r="G735" s="120" t="str">
        <f t="shared" si="56"/>
        <v/>
      </c>
      <c r="H735" s="16"/>
      <c r="I735" s="121" t="str">
        <f t="shared" si="55"/>
        <v/>
      </c>
      <c r="J735" s="16"/>
      <c r="K735" s="85" t="str">
        <f t="shared" si="57"/>
        <v/>
      </c>
    </row>
    <row r="736" spans="1:11">
      <c r="A736" s="150">
        <v>732</v>
      </c>
      <c r="B736" s="16"/>
      <c r="C736" s="16"/>
      <c r="D736" s="114" t="e" cm="1">
        <f t="array" ref="D736">LOOKUP(1,1/(E736=DSSP!$E$2:$E$623),DSSP!$A$2:$A$623)</f>
        <v>#N/A</v>
      </c>
      <c r="E736" s="115"/>
      <c r="F736" s="115" t="str">
        <f>IFERROR(VLOOKUP(E736,DSSP!$E$2:$F$761,2,0),"")</f>
        <v/>
      </c>
      <c r="G736" s="120" t="str">
        <f t="shared" si="56"/>
        <v/>
      </c>
      <c r="H736" s="16"/>
      <c r="I736" s="121" t="str">
        <f t="shared" si="55"/>
        <v/>
      </c>
      <c r="J736" s="16"/>
      <c r="K736" s="85" t="str">
        <f t="shared" si="57"/>
        <v/>
      </c>
    </row>
    <row r="737" spans="1:11">
      <c r="A737" s="150">
        <v>733</v>
      </c>
      <c r="B737" s="16"/>
      <c r="C737" s="16"/>
      <c r="D737" s="114" t="e" cm="1">
        <f t="array" ref="D737">LOOKUP(1,1/(E737=DSSP!$E$2:$E$623),DSSP!$A$2:$A$623)</f>
        <v>#N/A</v>
      </c>
      <c r="E737" s="115"/>
      <c r="F737" s="115" t="str">
        <f>IFERROR(VLOOKUP(E737,DSSP!$E$2:$F$761,2,0),"")</f>
        <v/>
      </c>
      <c r="G737" s="120" t="str">
        <f t="shared" si="56"/>
        <v/>
      </c>
      <c r="H737" s="16"/>
      <c r="I737" s="121" t="str">
        <f t="shared" si="55"/>
        <v/>
      </c>
      <c r="J737" s="16"/>
      <c r="K737" s="85" t="str">
        <f t="shared" si="57"/>
        <v/>
      </c>
    </row>
    <row r="738" spans="1:11">
      <c r="A738" s="150">
        <v>734</v>
      </c>
      <c r="B738" s="16"/>
      <c r="C738" s="16"/>
      <c r="D738" s="114" t="e" cm="1">
        <f t="array" ref="D738">LOOKUP(1,1/(E738=DSSP!$E$2:$E$623),DSSP!$A$2:$A$623)</f>
        <v>#N/A</v>
      </c>
      <c r="E738" s="115"/>
      <c r="F738" s="115" t="str">
        <f>IFERROR(VLOOKUP(E738,DSSP!$E$2:$F$761,2,0),"")</f>
        <v/>
      </c>
      <c r="G738" s="120" t="str">
        <f t="shared" si="56"/>
        <v/>
      </c>
      <c r="H738" s="16"/>
      <c r="I738" s="121" t="str">
        <f t="shared" si="55"/>
        <v/>
      </c>
      <c r="J738" s="16"/>
      <c r="K738" s="85" t="str">
        <f t="shared" si="57"/>
        <v/>
      </c>
    </row>
    <row r="739" spans="1:11">
      <c r="A739" s="150">
        <v>735</v>
      </c>
      <c r="B739" s="16"/>
      <c r="C739" s="16"/>
      <c r="D739" s="114" t="e" cm="1">
        <f t="array" ref="D739">LOOKUP(1,1/(E739=DSSP!$E$2:$E$623),DSSP!$A$2:$A$623)</f>
        <v>#N/A</v>
      </c>
      <c r="E739" s="115"/>
      <c r="F739" s="115" t="str">
        <f>IFERROR(VLOOKUP(E739,DSSP!$E$2:$F$761,2,0),"")</f>
        <v/>
      </c>
      <c r="G739" s="120" t="str">
        <f t="shared" si="56"/>
        <v/>
      </c>
      <c r="H739" s="16"/>
      <c r="I739" s="121" t="str">
        <f t="shared" si="55"/>
        <v/>
      </c>
      <c r="J739" s="16"/>
      <c r="K739" s="85" t="str">
        <f t="shared" si="57"/>
        <v/>
      </c>
    </row>
    <row r="740" spans="1:11">
      <c r="A740" s="150">
        <v>736</v>
      </c>
      <c r="B740" s="16"/>
      <c r="C740" s="16"/>
      <c r="D740" s="114" t="e" cm="1">
        <f t="array" ref="D740">LOOKUP(1,1/(E740=DSSP!$E$2:$E$623),DSSP!$A$2:$A$623)</f>
        <v>#N/A</v>
      </c>
      <c r="E740" s="115"/>
      <c r="F740" s="115" t="str">
        <f>IFERROR(VLOOKUP(E740,DSSP!$E$2:$F$761,2,0),"")</f>
        <v/>
      </c>
      <c r="G740" s="120" t="str">
        <f t="shared" si="56"/>
        <v/>
      </c>
      <c r="H740" s="16"/>
      <c r="I740" s="121" t="str">
        <f t="shared" si="55"/>
        <v/>
      </c>
      <c r="J740" s="16"/>
      <c r="K740" s="85" t="str">
        <f t="shared" si="57"/>
        <v/>
      </c>
    </row>
    <row r="741" spans="1:11">
      <c r="A741" s="150">
        <v>737</v>
      </c>
      <c r="B741" s="16"/>
      <c r="C741" s="16"/>
      <c r="D741" s="114" t="e" cm="1">
        <f t="array" ref="D741">LOOKUP(1,1/(E741=DSSP!$E$2:$E$623),DSSP!$A$2:$A$623)</f>
        <v>#N/A</v>
      </c>
      <c r="E741" s="115"/>
      <c r="F741" s="115" t="str">
        <f>IFERROR(VLOOKUP(E741,DSSP!$E$2:$F$761,2,0),"")</f>
        <v/>
      </c>
      <c r="G741" s="120" t="str">
        <f t="shared" si="56"/>
        <v/>
      </c>
      <c r="H741" s="16"/>
      <c r="I741" s="121" t="str">
        <f t="shared" si="55"/>
        <v/>
      </c>
      <c r="J741" s="16"/>
      <c r="K741" s="85" t="str">
        <f t="shared" si="57"/>
        <v/>
      </c>
    </row>
    <row r="742" spans="1:11">
      <c r="A742" s="150">
        <v>738</v>
      </c>
      <c r="B742" s="16"/>
      <c r="C742" s="16"/>
      <c r="D742" s="114" t="e" cm="1">
        <f t="array" ref="D742">LOOKUP(1,1/(E742=DSSP!$E$2:$E$623),DSSP!$A$2:$A$623)</f>
        <v>#N/A</v>
      </c>
      <c r="E742" s="115"/>
      <c r="F742" s="115" t="str">
        <f>IFERROR(VLOOKUP(E742,DSSP!$E$2:$F$761,2,0),"")</f>
        <v/>
      </c>
      <c r="G742" s="120" t="str">
        <f t="shared" si="56"/>
        <v/>
      </c>
      <c r="H742" s="16"/>
      <c r="I742" s="121" t="str">
        <f t="shared" si="55"/>
        <v/>
      </c>
      <c r="J742" s="16"/>
      <c r="K742" s="85" t="str">
        <f t="shared" si="57"/>
        <v/>
      </c>
    </row>
    <row r="743" spans="1:11">
      <c r="A743" s="150">
        <v>739</v>
      </c>
      <c r="B743" s="16"/>
      <c r="C743" s="16"/>
      <c r="D743" s="114" t="e" cm="1">
        <f t="array" ref="D743">LOOKUP(1,1/(E743=DSSP!$E$2:$E$623),DSSP!$A$2:$A$623)</f>
        <v>#N/A</v>
      </c>
      <c r="E743" s="115"/>
      <c r="F743" s="115" t="str">
        <f>IFERROR(VLOOKUP(E743,DSSP!$E$2:$F$761,2,0),"")</f>
        <v/>
      </c>
      <c r="G743" s="120" t="str">
        <f t="shared" si="56"/>
        <v/>
      </c>
      <c r="H743" s="16"/>
      <c r="I743" s="121" t="str">
        <f t="shared" si="55"/>
        <v/>
      </c>
      <c r="J743" s="16"/>
      <c r="K743" s="85" t="str">
        <f t="shared" si="57"/>
        <v/>
      </c>
    </row>
    <row r="744" spans="1:11">
      <c r="A744" s="150">
        <v>740</v>
      </c>
      <c r="B744" s="16"/>
      <c r="C744" s="16"/>
      <c r="D744" s="114" t="e" cm="1">
        <f t="array" ref="D744">LOOKUP(1,1/(E744=DSSP!$E$2:$E$623),DSSP!$A$2:$A$623)</f>
        <v>#N/A</v>
      </c>
      <c r="E744" s="115"/>
      <c r="F744" s="115" t="str">
        <f>IFERROR(VLOOKUP(E744,DSSP!$E$2:$F$761,2,0),"")</f>
        <v/>
      </c>
      <c r="G744" s="120" t="str">
        <f t="shared" si="56"/>
        <v/>
      </c>
      <c r="H744" s="16"/>
      <c r="I744" s="121" t="str">
        <f t="shared" si="55"/>
        <v/>
      </c>
      <c r="J744" s="16"/>
      <c r="K744" s="85" t="str">
        <f t="shared" si="57"/>
        <v/>
      </c>
    </row>
    <row r="745" spans="1:11">
      <c r="A745" s="150">
        <v>741</v>
      </c>
      <c r="B745" s="16"/>
      <c r="C745" s="16"/>
      <c r="D745" s="114" t="e" cm="1">
        <f t="array" ref="D745">LOOKUP(1,1/(E745=DSSP!$E$2:$E$623),DSSP!$A$2:$A$623)</f>
        <v>#N/A</v>
      </c>
      <c r="E745" s="115"/>
      <c r="F745" s="115" t="str">
        <f>IFERROR(VLOOKUP(E745,DSSP!$E$2:$F$761,2,0),"")</f>
        <v/>
      </c>
      <c r="G745" s="120" t="str">
        <f t="shared" si="56"/>
        <v/>
      </c>
      <c r="H745" s="16"/>
      <c r="I745" s="121" t="str">
        <f t="shared" si="55"/>
        <v/>
      </c>
      <c r="J745" s="16"/>
      <c r="K745" s="85" t="str">
        <f t="shared" si="57"/>
        <v/>
      </c>
    </row>
    <row r="746" spans="1:11">
      <c r="A746" s="150">
        <v>742</v>
      </c>
      <c r="B746" s="16"/>
      <c r="C746" s="16"/>
      <c r="D746" s="114" t="e" cm="1">
        <f t="array" ref="D746">LOOKUP(1,1/(E746=DSSP!$E$2:$E$623),DSSP!$A$2:$A$623)</f>
        <v>#N/A</v>
      </c>
      <c r="E746" s="115"/>
      <c r="F746" s="115" t="str">
        <f>IFERROR(VLOOKUP(E746,DSSP!$E$2:$F$761,2,0),"")</f>
        <v/>
      </c>
      <c r="G746" s="120" t="str">
        <f t="shared" si="56"/>
        <v/>
      </c>
      <c r="H746" s="16"/>
      <c r="I746" s="121" t="str">
        <f t="shared" si="55"/>
        <v/>
      </c>
      <c r="J746" s="16"/>
      <c r="K746" s="85" t="str">
        <f t="shared" si="57"/>
        <v/>
      </c>
    </row>
    <row r="747" spans="1:11">
      <c r="A747" s="150">
        <v>743</v>
      </c>
      <c r="B747" s="16"/>
      <c r="C747" s="16"/>
      <c r="D747" s="114" t="e" cm="1">
        <f t="array" ref="D747">LOOKUP(1,1/(E747=DSSP!$E$2:$E$623),DSSP!$A$2:$A$623)</f>
        <v>#N/A</v>
      </c>
      <c r="E747" s="115"/>
      <c r="F747" s="115" t="str">
        <f>IFERROR(VLOOKUP(E747,DSSP!$E$2:$F$761,2,0),"")</f>
        <v/>
      </c>
      <c r="G747" s="120" t="str">
        <f t="shared" si="56"/>
        <v/>
      </c>
      <c r="H747" s="16"/>
      <c r="I747" s="121" t="str">
        <f t="shared" si="55"/>
        <v/>
      </c>
      <c r="J747" s="16"/>
      <c r="K747" s="85" t="str">
        <f t="shared" si="57"/>
        <v/>
      </c>
    </row>
    <row r="748" spans="1:11">
      <c r="A748" s="150">
        <v>744</v>
      </c>
      <c r="B748" s="16"/>
      <c r="C748" s="16"/>
      <c r="D748" s="114" t="e" cm="1">
        <f t="array" ref="D748">LOOKUP(1,1/(E748=DSSP!$E$2:$E$623),DSSP!$A$2:$A$623)</f>
        <v>#N/A</v>
      </c>
      <c r="E748" s="115"/>
      <c r="F748" s="115" t="str">
        <f>IFERROR(VLOOKUP(E748,DSSP!$E$2:$F$761,2,0),"")</f>
        <v/>
      </c>
      <c r="G748" s="120" t="str">
        <f t="shared" si="56"/>
        <v/>
      </c>
      <c r="H748" s="16"/>
      <c r="I748" s="121" t="str">
        <f t="shared" si="55"/>
        <v/>
      </c>
      <c r="J748" s="16"/>
      <c r="K748" s="85" t="str">
        <f t="shared" si="57"/>
        <v/>
      </c>
    </row>
    <row r="749" spans="1:11">
      <c r="A749" s="150">
        <v>745</v>
      </c>
      <c r="B749" s="16"/>
      <c r="C749" s="16"/>
      <c r="D749" s="114" t="e" cm="1">
        <f t="array" ref="D749">LOOKUP(1,1/(E749=DSSP!$E$2:$E$623),DSSP!$A$2:$A$623)</f>
        <v>#N/A</v>
      </c>
      <c r="E749" s="115"/>
      <c r="F749" s="115" t="str">
        <f>IFERROR(VLOOKUP(E749,DSSP!$E$2:$F$761,2,0),"")</f>
        <v/>
      </c>
      <c r="G749" s="120" t="str">
        <f t="shared" si="56"/>
        <v/>
      </c>
      <c r="H749" s="16"/>
      <c r="I749" s="121" t="str">
        <f t="shared" si="55"/>
        <v/>
      </c>
      <c r="J749" s="16"/>
      <c r="K749" s="85" t="str">
        <f t="shared" si="57"/>
        <v/>
      </c>
    </row>
    <row r="750" spans="1:11">
      <c r="A750" s="150">
        <v>746</v>
      </c>
      <c r="B750" s="16"/>
      <c r="C750" s="16"/>
      <c r="D750" s="114" t="e" cm="1">
        <f t="array" ref="D750">LOOKUP(1,1/(E750=DSSP!$E$2:$E$623),DSSP!$A$2:$A$623)</f>
        <v>#N/A</v>
      </c>
      <c r="E750" s="115"/>
      <c r="F750" s="115" t="str">
        <f>IFERROR(VLOOKUP(E750,DSSP!$E$2:$F$761,2,0),"")</f>
        <v/>
      </c>
      <c r="G750" s="120" t="str">
        <f t="shared" si="56"/>
        <v/>
      </c>
      <c r="H750" s="16"/>
      <c r="I750" s="121" t="str">
        <f t="shared" si="55"/>
        <v/>
      </c>
      <c r="J750" s="16"/>
      <c r="K750" s="85" t="str">
        <f t="shared" si="57"/>
        <v/>
      </c>
    </row>
    <row r="751" spans="1:11">
      <c r="A751" s="150">
        <v>747</v>
      </c>
      <c r="B751" s="16"/>
      <c r="C751" s="16"/>
      <c r="D751" s="114" t="e" cm="1">
        <f t="array" ref="D751">LOOKUP(1,1/(E751=DSSP!$E$2:$E$623),DSSP!$A$2:$A$623)</f>
        <v>#N/A</v>
      </c>
      <c r="E751" s="115"/>
      <c r="F751" s="115" t="str">
        <f>IFERROR(VLOOKUP(E751,DSSP!$E$2:$F$761,2,0),"")</f>
        <v/>
      </c>
      <c r="G751" s="120" t="str">
        <f t="shared" si="56"/>
        <v/>
      </c>
      <c r="H751" s="16"/>
      <c r="I751" s="121" t="str">
        <f t="shared" si="55"/>
        <v/>
      </c>
      <c r="J751" s="16"/>
      <c r="K751" s="85" t="str">
        <f t="shared" si="57"/>
        <v/>
      </c>
    </row>
    <row r="752" spans="1:11">
      <c r="A752" s="150">
        <v>748</v>
      </c>
      <c r="B752" s="16"/>
      <c r="C752" s="16"/>
      <c r="D752" s="114" t="e" cm="1">
        <f t="array" ref="D752">LOOKUP(1,1/(E752=DSSP!$E$2:$E$623),DSSP!$A$2:$A$623)</f>
        <v>#N/A</v>
      </c>
      <c r="E752" s="115"/>
      <c r="F752" s="115" t="str">
        <f>IFERROR(VLOOKUP(E752,DSSP!$E$2:$F$761,2,0),"")</f>
        <v/>
      </c>
      <c r="G752" s="120" t="str">
        <f t="shared" si="56"/>
        <v/>
      </c>
      <c r="H752" s="16"/>
      <c r="I752" s="121" t="str">
        <f t="shared" si="55"/>
        <v/>
      </c>
      <c r="J752" s="16"/>
      <c r="K752" s="85" t="str">
        <f t="shared" si="57"/>
        <v/>
      </c>
    </row>
    <row r="753" spans="1:11">
      <c r="A753" s="150">
        <v>749</v>
      </c>
      <c r="B753" s="16"/>
      <c r="C753" s="16"/>
      <c r="D753" s="114" t="e" cm="1">
        <f t="array" ref="D753">LOOKUP(1,1/(E753=DSSP!$E$2:$E$623),DSSP!$A$2:$A$623)</f>
        <v>#N/A</v>
      </c>
      <c r="E753" s="115"/>
      <c r="F753" s="115" t="str">
        <f>IFERROR(VLOOKUP(E753,DSSP!$E$2:$F$761,2,0),"")</f>
        <v/>
      </c>
      <c r="G753" s="120" t="str">
        <f t="shared" si="56"/>
        <v/>
      </c>
      <c r="H753" s="16"/>
      <c r="I753" s="121" t="str">
        <f t="shared" si="55"/>
        <v/>
      </c>
      <c r="J753" s="16"/>
      <c r="K753" s="85" t="str">
        <f t="shared" si="57"/>
        <v/>
      </c>
    </row>
    <row r="754" spans="1:11">
      <c r="A754" s="150">
        <v>750</v>
      </c>
      <c r="B754" s="16"/>
      <c r="C754" s="16"/>
      <c r="D754" s="114" t="e" cm="1">
        <f t="array" ref="D754">LOOKUP(1,1/(E754=DSSP!$E$2:$E$623),DSSP!$A$2:$A$623)</f>
        <v>#N/A</v>
      </c>
      <c r="E754" s="115"/>
      <c r="F754" s="115" t="str">
        <f>IFERROR(VLOOKUP(E754,DSSP!$E$2:$F$761,2,0),"")</f>
        <v/>
      </c>
      <c r="G754" s="120" t="str">
        <f t="shared" si="56"/>
        <v/>
      </c>
      <c r="H754" s="16"/>
      <c r="I754" s="121" t="str">
        <f t="shared" si="55"/>
        <v/>
      </c>
      <c r="J754" s="16"/>
      <c r="K754" s="85" t="str">
        <f t="shared" si="57"/>
        <v/>
      </c>
    </row>
    <row r="755" spans="1:11">
      <c r="A755" s="150">
        <v>751</v>
      </c>
      <c r="B755" s="16"/>
      <c r="C755" s="16"/>
      <c r="D755" s="114" t="e" cm="1">
        <f t="array" ref="D755">LOOKUP(1,1/(E755=DSSP!$E$2:$E$623),DSSP!$A$2:$A$623)</f>
        <v>#N/A</v>
      </c>
      <c r="E755" s="115"/>
      <c r="F755" s="115" t="str">
        <f>IFERROR(VLOOKUP(E755,DSSP!$E$2:$F$761,2,0),"")</f>
        <v/>
      </c>
      <c r="G755" s="120" t="str">
        <f t="shared" si="56"/>
        <v/>
      </c>
      <c r="H755" s="16"/>
      <c r="I755" s="121" t="str">
        <f t="shared" si="55"/>
        <v/>
      </c>
      <c r="J755" s="16"/>
      <c r="K755" s="85" t="str">
        <f t="shared" si="57"/>
        <v/>
      </c>
    </row>
    <row r="756" spans="1:11">
      <c r="A756" s="150">
        <v>752</v>
      </c>
      <c r="B756" s="16"/>
      <c r="C756" s="16"/>
      <c r="D756" s="114" t="e" cm="1">
        <f t="array" ref="D756">LOOKUP(1,1/(E756=DSSP!$E$2:$E$623),DSSP!$A$2:$A$623)</f>
        <v>#N/A</v>
      </c>
      <c r="E756" s="115"/>
      <c r="F756" s="115" t="str">
        <f>IFERROR(VLOOKUP(E756,DSSP!$E$2:$F$761,2,0),"")</f>
        <v/>
      </c>
      <c r="G756" s="120" t="str">
        <f t="shared" si="56"/>
        <v/>
      </c>
      <c r="H756" s="16"/>
      <c r="I756" s="121" t="str">
        <f t="shared" si="55"/>
        <v/>
      </c>
      <c r="J756" s="16"/>
      <c r="K756" s="85" t="str">
        <f t="shared" si="57"/>
        <v/>
      </c>
    </row>
    <row r="757" spans="1:11">
      <c r="A757" s="150">
        <v>753</v>
      </c>
      <c r="B757" s="16"/>
      <c r="C757" s="16"/>
      <c r="D757" s="114" t="e" cm="1">
        <f t="array" ref="D757">LOOKUP(1,1/(E757=DSSP!$E$2:$E$623),DSSP!$A$2:$A$623)</f>
        <v>#N/A</v>
      </c>
      <c r="E757" s="115"/>
      <c r="F757" s="115" t="str">
        <f>IFERROR(VLOOKUP(E757,DSSP!$E$2:$F$761,2,0),"")</f>
        <v/>
      </c>
      <c r="G757" s="120" t="str">
        <f t="shared" si="56"/>
        <v/>
      </c>
      <c r="H757" s="16"/>
      <c r="I757" s="121" t="str">
        <f t="shared" si="55"/>
        <v/>
      </c>
      <c r="J757" s="16"/>
      <c r="K757" s="85" t="str">
        <f t="shared" si="57"/>
        <v/>
      </c>
    </row>
    <row r="758" spans="1:11">
      <c r="A758" s="150">
        <v>754</v>
      </c>
      <c r="B758" s="16"/>
      <c r="C758" s="16"/>
      <c r="D758" s="114" t="e" cm="1">
        <f t="array" ref="D758">LOOKUP(1,1/(E758=DSSP!$E$2:$E$623),DSSP!$A$2:$A$623)</f>
        <v>#N/A</v>
      </c>
      <c r="E758" s="115"/>
      <c r="F758" s="115" t="str">
        <f>IFERROR(VLOOKUP(E758,DSSP!$E$2:$F$761,2,0),"")</f>
        <v/>
      </c>
      <c r="G758" s="120" t="str">
        <f t="shared" si="56"/>
        <v/>
      </c>
      <c r="H758" s="16"/>
      <c r="I758" s="121" t="str">
        <f t="shared" si="55"/>
        <v/>
      </c>
      <c r="J758" s="16"/>
      <c r="K758" s="85" t="str">
        <f t="shared" si="57"/>
        <v/>
      </c>
    </row>
    <row r="759" spans="1:11">
      <c r="A759" s="150">
        <v>755</v>
      </c>
      <c r="B759" s="16"/>
      <c r="C759" s="16"/>
      <c r="D759" s="114" t="e" cm="1">
        <f t="array" ref="D759">LOOKUP(1,1/(E759=DSSP!$E$2:$E$623),DSSP!$A$2:$A$623)</f>
        <v>#N/A</v>
      </c>
      <c r="E759" s="115"/>
      <c r="F759" s="115" t="str">
        <f>IFERROR(VLOOKUP(E759,DSSP!$E$2:$F$761,2,0),"")</f>
        <v/>
      </c>
      <c r="G759" s="120" t="str">
        <f t="shared" si="56"/>
        <v/>
      </c>
      <c r="H759" s="16"/>
      <c r="I759" s="121" t="str">
        <f t="shared" si="55"/>
        <v/>
      </c>
      <c r="J759" s="16"/>
      <c r="K759" s="85" t="str">
        <f t="shared" si="57"/>
        <v/>
      </c>
    </row>
    <row r="760" spans="1:11">
      <c r="A760" s="150">
        <v>756</v>
      </c>
      <c r="B760" s="16"/>
      <c r="C760" s="16"/>
      <c r="D760" s="114" t="e" cm="1">
        <f t="array" ref="D760">LOOKUP(1,1/(E760=DSSP!$E$2:$E$623),DSSP!$A$2:$A$623)</f>
        <v>#N/A</v>
      </c>
      <c r="E760" s="115"/>
      <c r="F760" s="115" t="str">
        <f>IFERROR(VLOOKUP(E760,DSSP!$E$2:$F$761,2,0),"")</f>
        <v/>
      </c>
      <c r="G760" s="120" t="str">
        <f t="shared" si="56"/>
        <v/>
      </c>
      <c r="H760" s="16"/>
      <c r="I760" s="121" t="str">
        <f t="shared" si="55"/>
        <v/>
      </c>
      <c r="J760" s="16"/>
      <c r="K760" s="85" t="str">
        <f t="shared" si="57"/>
        <v/>
      </c>
    </row>
    <row r="761" spans="1:11">
      <c r="A761" s="150">
        <v>757</v>
      </c>
      <c r="B761" s="16"/>
      <c r="C761" s="16"/>
      <c r="D761" s="114" t="e" cm="1">
        <f t="array" ref="D761">LOOKUP(1,1/(E761=DSSP!$E$2:$E$623),DSSP!$A$2:$A$623)</f>
        <v>#N/A</v>
      </c>
      <c r="E761" s="115"/>
      <c r="F761" s="115" t="str">
        <f>IFERROR(VLOOKUP(E761,DSSP!$E$2:$F$761,2,0),"")</f>
        <v/>
      </c>
      <c r="G761" s="120" t="str">
        <f t="shared" si="56"/>
        <v/>
      </c>
      <c r="H761" s="16"/>
      <c r="I761" s="121" t="str">
        <f t="shared" si="55"/>
        <v/>
      </c>
      <c r="J761" s="16"/>
      <c r="K761" s="85" t="str">
        <f t="shared" si="57"/>
        <v/>
      </c>
    </row>
    <row r="762" spans="1:11">
      <c r="A762" s="150">
        <v>758</v>
      </c>
      <c r="B762" s="16"/>
      <c r="C762" s="16"/>
      <c r="D762" s="114" t="e" cm="1">
        <f t="array" ref="D762">LOOKUP(1,1/(E762=DSSP!$E$2:$E$623),DSSP!$A$2:$A$623)</f>
        <v>#N/A</v>
      </c>
      <c r="E762" s="115"/>
      <c r="F762" s="115" t="str">
        <f>IFERROR(VLOOKUP(E762,DSSP!$E$2:$F$761,2,0),"")</f>
        <v/>
      </c>
      <c r="G762" s="120" t="str">
        <f t="shared" si="56"/>
        <v/>
      </c>
      <c r="H762" s="16"/>
      <c r="I762" s="121" t="str">
        <f t="shared" si="55"/>
        <v/>
      </c>
      <c r="J762" s="16"/>
      <c r="K762" s="85" t="str">
        <f t="shared" si="57"/>
        <v/>
      </c>
    </row>
    <row r="763" spans="1:11">
      <c r="A763" s="150">
        <v>759</v>
      </c>
      <c r="B763" s="16"/>
      <c r="C763" s="16"/>
      <c r="D763" s="114" t="e" cm="1">
        <f t="array" ref="D763">LOOKUP(1,1/(E763=DSSP!$E$2:$E$623),DSSP!$A$2:$A$623)</f>
        <v>#N/A</v>
      </c>
      <c r="E763" s="115"/>
      <c r="F763" s="115" t="str">
        <f>IFERROR(VLOOKUP(E763,DSSP!$E$2:$F$761,2,0),"")</f>
        <v/>
      </c>
      <c r="G763" s="120" t="str">
        <f t="shared" si="56"/>
        <v/>
      </c>
      <c r="H763" s="16"/>
      <c r="I763" s="121" t="str">
        <f t="shared" si="55"/>
        <v/>
      </c>
      <c r="J763" s="16"/>
      <c r="K763" s="85" t="str">
        <f t="shared" si="57"/>
        <v/>
      </c>
    </row>
    <row r="764" spans="1:11">
      <c r="A764" s="150">
        <v>760</v>
      </c>
      <c r="B764" s="16"/>
      <c r="C764" s="16"/>
      <c r="D764" s="114" t="e" cm="1">
        <f t="array" ref="D764">LOOKUP(1,1/(E764=DSSP!$E$2:$E$623),DSSP!$A$2:$A$623)</f>
        <v>#N/A</v>
      </c>
      <c r="E764" s="115"/>
      <c r="F764" s="115" t="str">
        <f>IFERROR(VLOOKUP(E764,DSSP!$E$2:$F$761,2,0),"")</f>
        <v/>
      </c>
      <c r="G764" s="120" t="str">
        <f t="shared" si="56"/>
        <v/>
      </c>
      <c r="H764" s="16"/>
      <c r="I764" s="121" t="str">
        <f t="shared" si="55"/>
        <v/>
      </c>
      <c r="J764" s="16"/>
      <c r="K764" s="85" t="str">
        <f t="shared" si="57"/>
        <v/>
      </c>
    </row>
    <row r="765" spans="1:11">
      <c r="A765" s="150">
        <v>761</v>
      </c>
      <c r="B765" s="16"/>
      <c r="C765" s="16"/>
      <c r="D765" s="114" t="e" cm="1">
        <f t="array" ref="D765">LOOKUP(1,1/(E765=DSSP!$E$2:$E$623),DSSP!$A$2:$A$623)</f>
        <v>#N/A</v>
      </c>
      <c r="E765" s="115"/>
      <c r="F765" s="115" t="str">
        <f>IFERROR(VLOOKUP(E765,DSSP!$E$2:$F$761,2,0),"")</f>
        <v/>
      </c>
      <c r="G765" s="120" t="str">
        <f t="shared" si="56"/>
        <v/>
      </c>
      <c r="H765" s="16"/>
      <c r="I765" s="121" t="str">
        <f t="shared" si="55"/>
        <v/>
      </c>
      <c r="J765" s="16"/>
      <c r="K765" s="85" t="str">
        <f t="shared" si="57"/>
        <v/>
      </c>
    </row>
    <row r="766" spans="1:11">
      <c r="A766" s="150">
        <v>762</v>
      </c>
      <c r="B766" s="16"/>
      <c r="C766" s="16"/>
      <c r="D766" s="114" t="e" cm="1">
        <f t="array" ref="D766">LOOKUP(1,1/(E766=DSSP!$E$2:$E$623),DSSP!$A$2:$A$623)</f>
        <v>#N/A</v>
      </c>
      <c r="E766" s="115"/>
      <c r="F766" s="115" t="str">
        <f>IFERROR(VLOOKUP(E766,DSSP!$E$2:$F$761,2,0),"")</f>
        <v/>
      </c>
      <c r="G766" s="120" t="str">
        <f t="shared" si="56"/>
        <v/>
      </c>
      <c r="H766" s="16"/>
      <c r="I766" s="121" t="str">
        <f t="shared" si="55"/>
        <v/>
      </c>
      <c r="J766" s="16"/>
      <c r="K766" s="85" t="str">
        <f t="shared" si="57"/>
        <v/>
      </c>
    </row>
    <row r="767" spans="1:11">
      <c r="A767" s="150">
        <v>763</v>
      </c>
      <c r="B767" s="16"/>
      <c r="C767" s="16"/>
      <c r="D767" s="114" t="e" cm="1">
        <f t="array" ref="D767">LOOKUP(1,1/(E767=DSSP!$E$2:$E$623),DSSP!$A$2:$A$623)</f>
        <v>#N/A</v>
      </c>
      <c r="E767" s="115"/>
      <c r="F767" s="115" t="str">
        <f>IFERROR(VLOOKUP(E767,DSSP!$E$2:$F$761,2,0),"")</f>
        <v/>
      </c>
      <c r="G767" s="120" t="str">
        <f t="shared" si="56"/>
        <v/>
      </c>
      <c r="H767" s="16"/>
      <c r="I767" s="121" t="str">
        <f t="shared" si="55"/>
        <v/>
      </c>
      <c r="J767" s="16"/>
      <c r="K767" s="85" t="str">
        <f t="shared" si="57"/>
        <v/>
      </c>
    </row>
    <row r="768" spans="1:11">
      <c r="A768" s="150">
        <v>764</v>
      </c>
      <c r="B768" s="16"/>
      <c r="C768" s="16"/>
      <c r="D768" s="114" t="e" cm="1">
        <f t="array" ref="D768">LOOKUP(1,1/(E768=DSSP!$E$2:$E$623),DSSP!$A$2:$A$623)</f>
        <v>#N/A</v>
      </c>
      <c r="E768" s="115"/>
      <c r="F768" s="115" t="str">
        <f>IFERROR(VLOOKUP(E768,DSSP!$E$2:$F$761,2,0),"")</f>
        <v/>
      </c>
      <c r="G768" s="120" t="str">
        <f t="shared" si="56"/>
        <v/>
      </c>
      <c r="H768" s="16"/>
      <c r="I768" s="121" t="str">
        <f t="shared" si="55"/>
        <v/>
      </c>
      <c r="J768" s="16"/>
      <c r="K768" s="85" t="str">
        <f t="shared" si="57"/>
        <v/>
      </c>
    </row>
    <row r="769" spans="1:11">
      <c r="A769" s="150">
        <v>765</v>
      </c>
      <c r="B769" s="16"/>
      <c r="C769" s="16"/>
      <c r="D769" s="114" t="e" cm="1">
        <f t="array" ref="D769">LOOKUP(1,1/(E769=DSSP!$E$2:$E$623),DSSP!$A$2:$A$623)</f>
        <v>#N/A</v>
      </c>
      <c r="E769" s="115"/>
      <c r="F769" s="115" t="str">
        <f>IFERROR(VLOOKUP(E769,DSSP!$E$2:$F$761,2,0),"")</f>
        <v/>
      </c>
      <c r="G769" s="120" t="str">
        <f t="shared" si="56"/>
        <v/>
      </c>
      <c r="H769" s="16"/>
      <c r="I769" s="121" t="str">
        <f t="shared" si="55"/>
        <v/>
      </c>
      <c r="J769" s="16"/>
      <c r="K769" s="85" t="str">
        <f t="shared" si="57"/>
        <v/>
      </c>
    </row>
    <row r="770" spans="1:11">
      <c r="A770" s="150">
        <v>766</v>
      </c>
      <c r="B770" s="16"/>
      <c r="C770" s="16"/>
      <c r="D770" s="114" t="e" cm="1">
        <f t="array" ref="D770">LOOKUP(1,1/(E770=DSSP!$E$2:$E$623),DSSP!$A$2:$A$623)</f>
        <v>#N/A</v>
      </c>
      <c r="E770" s="115"/>
      <c r="F770" s="115" t="str">
        <f>IFERROR(VLOOKUP(E770,DSSP!$E$2:$F$761,2,0),"")</f>
        <v/>
      </c>
      <c r="G770" s="120" t="str">
        <f t="shared" si="56"/>
        <v/>
      </c>
      <c r="H770" s="16"/>
      <c r="I770" s="121" t="str">
        <f t="shared" si="55"/>
        <v/>
      </c>
      <c r="J770" s="16"/>
      <c r="K770" s="85" t="str">
        <f t="shared" si="57"/>
        <v/>
      </c>
    </row>
    <row r="771" spans="1:11">
      <c r="A771" s="150">
        <v>767</v>
      </c>
      <c r="B771" s="16"/>
      <c r="C771" s="16"/>
      <c r="D771" s="114" t="e" cm="1">
        <f t="array" ref="D771">LOOKUP(1,1/(E771=DSSP!$E$2:$E$623),DSSP!$A$2:$A$623)</f>
        <v>#N/A</v>
      </c>
      <c r="E771" s="115"/>
      <c r="F771" s="115" t="str">
        <f>IFERROR(VLOOKUP(E771,DSSP!$E$2:$F$761,2,0),"")</f>
        <v/>
      </c>
      <c r="G771" s="120" t="str">
        <f t="shared" si="56"/>
        <v/>
      </c>
      <c r="H771" s="16"/>
      <c r="I771" s="121" t="str">
        <f t="shared" ref="I771:I834" si="58">IFERROR((1000/LEFT(G771,3))*H771,"")</f>
        <v/>
      </c>
      <c r="J771" s="16"/>
      <c r="K771" s="85" t="str">
        <f t="shared" si="57"/>
        <v/>
      </c>
    </row>
    <row r="772" spans="1:11">
      <c r="A772" s="150">
        <v>768</v>
      </c>
      <c r="B772" s="16"/>
      <c r="C772" s="16"/>
      <c r="D772" s="114" t="e" cm="1">
        <f t="array" ref="D772">LOOKUP(1,1/(E772=DSSP!$E$2:$E$623),DSSP!$A$2:$A$623)</f>
        <v>#N/A</v>
      </c>
      <c r="E772" s="115"/>
      <c r="F772" s="115" t="str">
        <f>IFERROR(VLOOKUP(E772,DSSP!$E$2:$F$761,2,0),"")</f>
        <v/>
      </c>
      <c r="G772" s="120" t="str">
        <f t="shared" si="56"/>
        <v/>
      </c>
      <c r="H772" s="16"/>
      <c r="I772" s="121" t="str">
        <f t="shared" si="58"/>
        <v/>
      </c>
      <c r="J772" s="16"/>
      <c r="K772" s="85" t="str">
        <f t="shared" si="57"/>
        <v/>
      </c>
    </row>
    <row r="773" spans="1:11">
      <c r="A773" s="150">
        <v>769</v>
      </c>
      <c r="B773" s="16"/>
      <c r="C773" s="16"/>
      <c r="D773" s="114" t="e" cm="1">
        <f t="array" ref="D773">LOOKUP(1,1/(E773=DSSP!$E$2:$E$623),DSSP!$A$2:$A$623)</f>
        <v>#N/A</v>
      </c>
      <c r="E773" s="115"/>
      <c r="F773" s="115" t="str">
        <f>IFERROR(VLOOKUP(E773,DSSP!$E$2:$F$761,2,0),"")</f>
        <v/>
      </c>
      <c r="G773" s="120" t="str">
        <f t="shared" si="56"/>
        <v/>
      </c>
      <c r="H773" s="16"/>
      <c r="I773" s="121" t="str">
        <f t="shared" si="58"/>
        <v/>
      </c>
      <c r="J773" s="16"/>
      <c r="K773" s="85" t="str">
        <f t="shared" si="57"/>
        <v/>
      </c>
    </row>
    <row r="774" spans="1:11">
      <c r="A774" s="150">
        <v>770</v>
      </c>
      <c r="B774" s="16"/>
      <c r="C774" s="16"/>
      <c r="D774" s="114" t="e" cm="1">
        <f t="array" ref="D774">LOOKUP(1,1/(E774=DSSP!$E$2:$E$623),DSSP!$A$2:$A$623)</f>
        <v>#N/A</v>
      </c>
      <c r="E774" s="115"/>
      <c r="F774" s="115" t="str">
        <f>IFERROR(VLOOKUP(E774,DSSP!$E$2:$F$761,2,0),"")</f>
        <v/>
      </c>
      <c r="G774" s="120" t="str">
        <f t="shared" si="56"/>
        <v/>
      </c>
      <c r="H774" s="16"/>
      <c r="I774" s="121" t="str">
        <f t="shared" si="58"/>
        <v/>
      </c>
      <c r="J774" s="16"/>
      <c r="K774" s="85" t="str">
        <f t="shared" si="57"/>
        <v/>
      </c>
    </row>
    <row r="775" spans="1:11">
      <c r="A775" s="150">
        <v>771</v>
      </c>
      <c r="B775" s="16"/>
      <c r="C775" s="16"/>
      <c r="D775" s="114" t="e" cm="1">
        <f t="array" ref="D775">LOOKUP(1,1/(E775=DSSP!$E$2:$E$623),DSSP!$A$2:$A$623)</f>
        <v>#N/A</v>
      </c>
      <c r="E775" s="115"/>
      <c r="F775" s="115" t="str">
        <f>IFERROR(VLOOKUP(E775,DSSP!$E$2:$F$761,2,0),"")</f>
        <v/>
      </c>
      <c r="G775" s="120" t="str">
        <f t="shared" si="56"/>
        <v/>
      </c>
      <c r="H775" s="16"/>
      <c r="I775" s="121" t="str">
        <f t="shared" si="58"/>
        <v/>
      </c>
      <c r="J775" s="16"/>
      <c r="K775" s="85" t="str">
        <f t="shared" si="57"/>
        <v/>
      </c>
    </row>
    <row r="776" spans="1:11">
      <c r="A776" s="150">
        <v>772</v>
      </c>
      <c r="B776" s="16"/>
      <c r="C776" s="16"/>
      <c r="D776" s="114" t="e" cm="1">
        <f t="array" ref="D776">LOOKUP(1,1/(E776=DSSP!$E$2:$E$623),DSSP!$A$2:$A$623)</f>
        <v>#N/A</v>
      </c>
      <c r="E776" s="115"/>
      <c r="F776" s="115" t="str">
        <f>IFERROR(VLOOKUP(E776,DSSP!$E$2:$F$761,2,0),"")</f>
        <v/>
      </c>
      <c r="G776" s="120" t="str">
        <f t="shared" si="56"/>
        <v/>
      </c>
      <c r="H776" s="16"/>
      <c r="I776" s="121" t="str">
        <f t="shared" si="58"/>
        <v/>
      </c>
      <c r="J776" s="16"/>
      <c r="K776" s="85" t="str">
        <f t="shared" si="57"/>
        <v/>
      </c>
    </row>
    <row r="777" spans="1:11">
      <c r="A777" s="150">
        <v>773</v>
      </c>
      <c r="B777" s="16"/>
      <c r="C777" s="16"/>
      <c r="D777" s="114" t="e" cm="1">
        <f t="array" ref="D777">LOOKUP(1,1/(E777=DSSP!$E$2:$E$623),DSSP!$A$2:$A$623)</f>
        <v>#N/A</v>
      </c>
      <c r="E777" s="115"/>
      <c r="F777" s="115" t="str">
        <f>IFERROR(VLOOKUP(E777,DSSP!$E$2:$F$761,2,0),"")</f>
        <v/>
      </c>
      <c r="G777" s="120" t="str">
        <f t="shared" si="56"/>
        <v/>
      </c>
      <c r="H777" s="16"/>
      <c r="I777" s="121" t="str">
        <f t="shared" si="58"/>
        <v/>
      </c>
      <c r="J777" s="16"/>
      <c r="K777" s="85" t="str">
        <f t="shared" si="57"/>
        <v/>
      </c>
    </row>
    <row r="778" spans="1:11">
      <c r="A778" s="150">
        <v>774</v>
      </c>
      <c r="B778" s="16"/>
      <c r="C778" s="16"/>
      <c r="D778" s="114" t="e" cm="1">
        <f t="array" ref="D778">LOOKUP(1,1/(E778=DSSP!$E$2:$E$623),DSSP!$A$2:$A$623)</f>
        <v>#N/A</v>
      </c>
      <c r="E778" s="115"/>
      <c r="F778" s="115" t="str">
        <f>IFERROR(VLOOKUP(E778,DSSP!$E$2:$F$761,2,0),"")</f>
        <v/>
      </c>
      <c r="G778" s="120" t="str">
        <f t="shared" si="56"/>
        <v/>
      </c>
      <c r="H778" s="16"/>
      <c r="I778" s="121" t="str">
        <f t="shared" si="58"/>
        <v/>
      </c>
      <c r="J778" s="16"/>
      <c r="K778" s="85" t="str">
        <f t="shared" si="57"/>
        <v/>
      </c>
    </row>
    <row r="779" spans="1:11">
      <c r="A779" s="150">
        <v>775</v>
      </c>
      <c r="B779" s="16"/>
      <c r="C779" s="16"/>
      <c r="D779" s="114" t="e" cm="1">
        <f t="array" ref="D779">LOOKUP(1,1/(E779=DSSP!$E$2:$E$623),DSSP!$A$2:$A$623)</f>
        <v>#N/A</v>
      </c>
      <c r="E779" s="115"/>
      <c r="F779" s="115" t="str">
        <f>IFERROR(VLOOKUP(E779,DSSP!$E$2:$F$761,2,0),"")</f>
        <v/>
      </c>
      <c r="G779" s="120" t="str">
        <f t="shared" si="56"/>
        <v/>
      </c>
      <c r="H779" s="16"/>
      <c r="I779" s="121" t="str">
        <f t="shared" si="58"/>
        <v/>
      </c>
      <c r="J779" s="16"/>
      <c r="K779" s="85" t="str">
        <f t="shared" si="57"/>
        <v/>
      </c>
    </row>
    <row r="780" spans="1:11">
      <c r="A780" s="150">
        <v>776</v>
      </c>
      <c r="B780" s="16"/>
      <c r="C780" s="16"/>
      <c r="D780" s="114" t="e" cm="1">
        <f t="array" ref="D780">LOOKUP(1,1/(E780=DSSP!$E$2:$E$623),DSSP!$A$2:$A$623)</f>
        <v>#N/A</v>
      </c>
      <c r="E780" s="115"/>
      <c r="F780" s="115" t="str">
        <f>IFERROR(VLOOKUP(E780,DSSP!$E$2:$F$761,2,0),"")</f>
        <v/>
      </c>
      <c r="G780" s="120" t="str">
        <f t="shared" si="56"/>
        <v/>
      </c>
      <c r="H780" s="16"/>
      <c r="I780" s="121" t="str">
        <f t="shared" si="58"/>
        <v/>
      </c>
      <c r="J780" s="16"/>
      <c r="K780" s="85" t="str">
        <f t="shared" si="57"/>
        <v/>
      </c>
    </row>
    <row r="781" spans="1:11">
      <c r="A781" s="150">
        <v>777</v>
      </c>
      <c r="B781" s="16"/>
      <c r="C781" s="16"/>
      <c r="D781" s="114" t="e" cm="1">
        <f t="array" ref="D781">LOOKUP(1,1/(E781=DSSP!$E$2:$E$623),DSSP!$A$2:$A$623)</f>
        <v>#N/A</v>
      </c>
      <c r="E781" s="115"/>
      <c r="F781" s="115" t="str">
        <f>IFERROR(VLOOKUP(E781,DSSP!$E$2:$F$761,2,0),"")</f>
        <v/>
      </c>
      <c r="G781" s="120" t="str">
        <f t="shared" si="56"/>
        <v/>
      </c>
      <c r="H781" s="16"/>
      <c r="I781" s="121" t="str">
        <f t="shared" si="58"/>
        <v/>
      </c>
      <c r="J781" s="16"/>
      <c r="K781" s="85" t="str">
        <f t="shared" si="57"/>
        <v/>
      </c>
    </row>
    <row r="782" spans="1:11">
      <c r="A782" s="150">
        <v>778</v>
      </c>
      <c r="B782" s="16"/>
      <c r="C782" s="16"/>
      <c r="D782" s="114" t="e" cm="1">
        <f t="array" ref="D782">LOOKUP(1,1/(E782=DSSP!$E$2:$E$623),DSSP!$A$2:$A$623)</f>
        <v>#N/A</v>
      </c>
      <c r="E782" s="115"/>
      <c r="F782" s="115" t="str">
        <f>IFERROR(VLOOKUP(E782,DSSP!$E$2:$F$761,2,0),"")</f>
        <v/>
      </c>
      <c r="G782" s="120" t="str">
        <f t="shared" si="56"/>
        <v/>
      </c>
      <c r="H782" s="16"/>
      <c r="I782" s="121" t="str">
        <f t="shared" si="58"/>
        <v/>
      </c>
      <c r="J782" s="16"/>
      <c r="K782" s="85" t="str">
        <f t="shared" si="57"/>
        <v/>
      </c>
    </row>
    <row r="783" spans="1:11">
      <c r="A783" s="150">
        <v>779</v>
      </c>
      <c r="B783" s="16"/>
      <c r="C783" s="16"/>
      <c r="D783" s="114" t="e" cm="1">
        <f t="array" ref="D783">LOOKUP(1,1/(E783=DSSP!$E$2:$E$623),DSSP!$A$2:$A$623)</f>
        <v>#N/A</v>
      </c>
      <c r="E783" s="115"/>
      <c r="F783" s="115" t="str">
        <f>IFERROR(VLOOKUP(E783,DSSP!$E$2:$F$761,2,0),"")</f>
        <v/>
      </c>
      <c r="G783" s="120" t="str">
        <f t="shared" si="56"/>
        <v/>
      </c>
      <c r="H783" s="16"/>
      <c r="I783" s="121" t="str">
        <f t="shared" si="58"/>
        <v/>
      </c>
      <c r="J783" s="16"/>
      <c r="K783" s="85" t="str">
        <f t="shared" si="57"/>
        <v/>
      </c>
    </row>
    <row r="784" spans="1:11">
      <c r="A784" s="150">
        <v>780</v>
      </c>
      <c r="B784" s="16"/>
      <c r="C784" s="16"/>
      <c r="D784" s="114" t="e" cm="1">
        <f t="array" ref="D784">LOOKUP(1,1/(E784=DSSP!$E$2:$E$623),DSSP!$A$2:$A$623)</f>
        <v>#N/A</v>
      </c>
      <c r="E784" s="115"/>
      <c r="F784" s="115" t="str">
        <f>IFERROR(VLOOKUP(E784,DSSP!$E$2:$F$761,2,0),"")</f>
        <v/>
      </c>
      <c r="G784" s="120" t="str">
        <f t="shared" si="56"/>
        <v/>
      </c>
      <c r="H784" s="16"/>
      <c r="I784" s="121" t="str">
        <f t="shared" si="58"/>
        <v/>
      </c>
      <c r="J784" s="16"/>
      <c r="K784" s="85" t="str">
        <f t="shared" si="57"/>
        <v/>
      </c>
    </row>
    <row r="785" spans="1:11">
      <c r="A785" s="150">
        <v>781</v>
      </c>
      <c r="B785" s="16"/>
      <c r="C785" s="16"/>
      <c r="D785" s="114" t="e" cm="1">
        <f t="array" ref="D785">LOOKUP(1,1/(E785=DSSP!$E$2:$E$623),DSSP!$A$2:$A$623)</f>
        <v>#N/A</v>
      </c>
      <c r="E785" s="115"/>
      <c r="F785" s="115" t="str">
        <f>IFERROR(VLOOKUP(E785,DSSP!$E$2:$F$761,2,0),"")</f>
        <v/>
      </c>
      <c r="G785" s="120" t="str">
        <f t="shared" si="56"/>
        <v/>
      </c>
      <c r="H785" s="16"/>
      <c r="I785" s="121" t="str">
        <f t="shared" si="58"/>
        <v/>
      </c>
      <c r="J785" s="16"/>
      <c r="K785" s="85" t="str">
        <f t="shared" si="57"/>
        <v/>
      </c>
    </row>
    <row r="786" spans="1:11">
      <c r="A786" s="150">
        <v>782</v>
      </c>
      <c r="B786" s="16"/>
      <c r="C786" s="16"/>
      <c r="D786" s="114" t="e" cm="1">
        <f t="array" ref="D786">LOOKUP(1,1/(E786=DSSP!$E$2:$E$623),DSSP!$A$2:$A$623)</f>
        <v>#N/A</v>
      </c>
      <c r="E786" s="115"/>
      <c r="F786" s="115" t="str">
        <f>IFERROR(VLOOKUP(E786,DSSP!$E$2:$F$761,2,0),"")</f>
        <v/>
      </c>
      <c r="G786" s="120" t="str">
        <f t="shared" si="56"/>
        <v/>
      </c>
      <c r="H786" s="16"/>
      <c r="I786" s="121" t="str">
        <f t="shared" si="58"/>
        <v/>
      </c>
      <c r="J786" s="16"/>
      <c r="K786" s="85" t="str">
        <f t="shared" si="57"/>
        <v/>
      </c>
    </row>
    <row r="787" spans="1:11">
      <c r="A787" s="150">
        <v>783</v>
      </c>
      <c r="B787" s="16"/>
      <c r="C787" s="16"/>
      <c r="D787" s="114" t="e" cm="1">
        <f t="array" ref="D787">LOOKUP(1,1/(E787=DSSP!$E$2:$E$623),DSSP!$A$2:$A$623)</f>
        <v>#N/A</v>
      </c>
      <c r="E787" s="115"/>
      <c r="F787" s="115" t="str">
        <f>IFERROR(VLOOKUP(E787,DSSP!$E$2:$F$761,2,0),"")</f>
        <v/>
      </c>
      <c r="G787" s="120" t="str">
        <f t="shared" si="56"/>
        <v/>
      </c>
      <c r="H787" s="16"/>
      <c r="I787" s="121" t="str">
        <f t="shared" si="58"/>
        <v/>
      </c>
      <c r="J787" s="16"/>
      <c r="K787" s="85" t="str">
        <f t="shared" si="57"/>
        <v/>
      </c>
    </row>
    <row r="788" spans="1:11">
      <c r="A788" s="150">
        <v>784</v>
      </c>
      <c r="B788" s="16"/>
      <c r="C788" s="16"/>
      <c r="D788" s="114" t="e" cm="1">
        <f t="array" ref="D788">LOOKUP(1,1/(E788=DSSP!$E$2:$E$623),DSSP!$A$2:$A$623)</f>
        <v>#N/A</v>
      </c>
      <c r="E788" s="115"/>
      <c r="F788" s="115" t="str">
        <f>IFERROR(VLOOKUP(E788,DSSP!$E$2:$F$761,2,0),"")</f>
        <v/>
      </c>
      <c r="G788" s="120" t="str">
        <f t="shared" si="56"/>
        <v/>
      </c>
      <c r="H788" s="16"/>
      <c r="I788" s="121" t="str">
        <f t="shared" si="58"/>
        <v/>
      </c>
      <c r="J788" s="16"/>
      <c r="K788" s="85" t="str">
        <f t="shared" si="57"/>
        <v/>
      </c>
    </row>
    <row r="789" spans="1:11">
      <c r="A789" s="150">
        <v>785</v>
      </c>
      <c r="B789" s="16"/>
      <c r="C789" s="16"/>
      <c r="D789" s="114" t="e" cm="1">
        <f t="array" ref="D789">LOOKUP(1,1/(E789=DSSP!$E$2:$E$623),DSSP!$A$2:$A$623)</f>
        <v>#N/A</v>
      </c>
      <c r="E789" s="115"/>
      <c r="F789" s="115" t="str">
        <f>IFERROR(VLOOKUP(E789,DSSP!$E$2:$F$761,2,0),"")</f>
        <v/>
      </c>
      <c r="G789" s="120" t="str">
        <f t="shared" si="56"/>
        <v/>
      </c>
      <c r="H789" s="16"/>
      <c r="I789" s="121" t="str">
        <f t="shared" si="58"/>
        <v/>
      </c>
      <c r="J789" s="16"/>
      <c r="K789" s="85" t="str">
        <f t="shared" si="57"/>
        <v/>
      </c>
    </row>
    <row r="790" spans="1:11">
      <c r="A790" s="150">
        <v>786</v>
      </c>
      <c r="B790" s="16"/>
      <c r="C790" s="16"/>
      <c r="D790" s="114" t="e" cm="1">
        <f t="array" ref="D790">LOOKUP(1,1/(E790=DSSP!$E$2:$E$623),DSSP!$A$2:$A$623)</f>
        <v>#N/A</v>
      </c>
      <c r="E790" s="115"/>
      <c r="F790" s="115" t="str">
        <f>IFERROR(VLOOKUP(E790,DSSP!$E$2:$F$761,2,0),"")</f>
        <v/>
      </c>
      <c r="G790" s="120" t="str">
        <f t="shared" si="56"/>
        <v/>
      </c>
      <c r="H790" s="16"/>
      <c r="I790" s="121" t="str">
        <f t="shared" si="58"/>
        <v/>
      </c>
      <c r="J790" s="16"/>
      <c r="K790" s="85" t="str">
        <f t="shared" si="57"/>
        <v/>
      </c>
    </row>
    <row r="791" spans="1:11">
      <c r="A791" s="150">
        <v>787</v>
      </c>
      <c r="B791" s="16"/>
      <c r="C791" s="16"/>
      <c r="D791" s="114" t="e" cm="1">
        <f t="array" ref="D791">LOOKUP(1,1/(E791=DSSP!$E$2:$E$623),DSSP!$A$2:$A$623)</f>
        <v>#N/A</v>
      </c>
      <c r="E791" s="115"/>
      <c r="F791" s="115" t="str">
        <f>IFERROR(VLOOKUP(E791,DSSP!$E$2:$F$761,2,0),"")</f>
        <v/>
      </c>
      <c r="G791" s="120" t="str">
        <f t="shared" si="56"/>
        <v/>
      </c>
      <c r="H791" s="16"/>
      <c r="I791" s="121" t="str">
        <f t="shared" si="58"/>
        <v/>
      </c>
      <c r="J791" s="16"/>
      <c r="K791" s="85" t="str">
        <f t="shared" si="57"/>
        <v/>
      </c>
    </row>
    <row r="792" spans="1:11">
      <c r="A792" s="150">
        <v>788</v>
      </c>
      <c r="B792" s="16"/>
      <c r="C792" s="16"/>
      <c r="D792" s="114" t="e" cm="1">
        <f t="array" ref="D792">LOOKUP(1,1/(E792=DSSP!$E$2:$E$623),DSSP!$A$2:$A$623)</f>
        <v>#N/A</v>
      </c>
      <c r="E792" s="115"/>
      <c r="F792" s="115" t="str">
        <f>IFERROR(VLOOKUP(E792,DSSP!$E$2:$F$761,2,0),"")</f>
        <v/>
      </c>
      <c r="G792" s="120" t="str">
        <f t="shared" si="56"/>
        <v/>
      </c>
      <c r="H792" s="16"/>
      <c r="I792" s="121" t="str">
        <f t="shared" si="58"/>
        <v/>
      </c>
      <c r="J792" s="16"/>
      <c r="K792" s="85" t="str">
        <f t="shared" si="57"/>
        <v/>
      </c>
    </row>
    <row r="793" spans="1:11">
      <c r="A793" s="150">
        <v>789</v>
      </c>
      <c r="B793" s="16"/>
      <c r="C793" s="16"/>
      <c r="D793" s="114" t="e" cm="1">
        <f t="array" ref="D793">LOOKUP(1,1/(E793=DSSP!$E$2:$E$623),DSSP!$A$2:$A$623)</f>
        <v>#N/A</v>
      </c>
      <c r="E793" s="115"/>
      <c r="F793" s="115" t="str">
        <f>IFERROR(VLOOKUP(E793,DSSP!$E$2:$F$761,2,0),"")</f>
        <v/>
      </c>
      <c r="G793" s="120" t="str">
        <f t="shared" ref="G793:G850" si="59">RIGHT(E793,6)</f>
        <v/>
      </c>
      <c r="H793" s="16"/>
      <c r="I793" s="121" t="str">
        <f t="shared" si="58"/>
        <v/>
      </c>
      <c r="J793" s="16"/>
      <c r="K793" s="85" t="str">
        <f t="shared" ref="K793:K850" si="60">IFERROR((I793*LEFT(G793,3))/1000,"")</f>
        <v/>
      </c>
    </row>
    <row r="794" spans="1:11">
      <c r="A794" s="150">
        <v>790</v>
      </c>
      <c r="B794" s="16"/>
      <c r="C794" s="16"/>
      <c r="D794" s="114" t="e" cm="1">
        <f t="array" ref="D794">LOOKUP(1,1/(E794=DSSP!$E$2:$E$623),DSSP!$A$2:$A$623)</f>
        <v>#N/A</v>
      </c>
      <c r="E794" s="115"/>
      <c r="F794" s="115" t="str">
        <f>IFERROR(VLOOKUP(E794,DSSP!$E$2:$F$761,2,0),"")</f>
        <v/>
      </c>
      <c r="G794" s="120" t="str">
        <f t="shared" si="59"/>
        <v/>
      </c>
      <c r="H794" s="16"/>
      <c r="I794" s="121" t="str">
        <f t="shared" si="58"/>
        <v/>
      </c>
      <c r="J794" s="16"/>
      <c r="K794" s="85" t="str">
        <f t="shared" si="60"/>
        <v/>
      </c>
    </row>
    <row r="795" spans="1:11">
      <c r="A795" s="150">
        <v>791</v>
      </c>
      <c r="B795" s="16"/>
      <c r="C795" s="16"/>
      <c r="D795" s="114" t="e" cm="1">
        <f t="array" ref="D795">LOOKUP(1,1/(E795=DSSP!$E$2:$E$623),DSSP!$A$2:$A$623)</f>
        <v>#N/A</v>
      </c>
      <c r="E795" s="115"/>
      <c r="F795" s="115" t="str">
        <f>IFERROR(VLOOKUP(E795,DSSP!$E$2:$F$761,2,0),"")</f>
        <v/>
      </c>
      <c r="G795" s="120" t="str">
        <f t="shared" si="59"/>
        <v/>
      </c>
      <c r="H795" s="16"/>
      <c r="I795" s="121" t="str">
        <f t="shared" si="58"/>
        <v/>
      </c>
      <c r="J795" s="16"/>
      <c r="K795" s="85" t="str">
        <f t="shared" si="60"/>
        <v/>
      </c>
    </row>
    <row r="796" spans="1:11">
      <c r="A796" s="150">
        <v>792</v>
      </c>
      <c r="B796" s="16"/>
      <c r="C796" s="16"/>
      <c r="D796" s="114" t="e" cm="1">
        <f t="array" ref="D796">LOOKUP(1,1/(E796=DSSP!$E$2:$E$623),DSSP!$A$2:$A$623)</f>
        <v>#N/A</v>
      </c>
      <c r="E796" s="115"/>
      <c r="F796" s="115" t="str">
        <f>IFERROR(VLOOKUP(E796,DSSP!$E$2:$F$761,2,0),"")</f>
        <v/>
      </c>
      <c r="G796" s="120" t="str">
        <f t="shared" si="59"/>
        <v/>
      </c>
      <c r="H796" s="16"/>
      <c r="I796" s="121" t="str">
        <f t="shared" si="58"/>
        <v/>
      </c>
      <c r="J796" s="16"/>
      <c r="K796" s="85" t="str">
        <f t="shared" si="60"/>
        <v/>
      </c>
    </row>
    <row r="797" spans="1:11">
      <c r="A797" s="150">
        <v>793</v>
      </c>
      <c r="B797" s="16"/>
      <c r="C797" s="16"/>
      <c r="D797" s="114" t="e" cm="1">
        <f t="array" ref="D797">LOOKUP(1,1/(E797=DSSP!$E$2:$E$623),DSSP!$A$2:$A$623)</f>
        <v>#N/A</v>
      </c>
      <c r="E797" s="115"/>
      <c r="F797" s="115" t="str">
        <f>IFERROR(VLOOKUP(E797,DSSP!$E$2:$F$761,2,0),"")</f>
        <v/>
      </c>
      <c r="G797" s="120" t="str">
        <f t="shared" si="59"/>
        <v/>
      </c>
      <c r="H797" s="16"/>
      <c r="I797" s="121" t="str">
        <f t="shared" si="58"/>
        <v/>
      </c>
      <c r="J797" s="16"/>
      <c r="K797" s="85" t="str">
        <f t="shared" si="60"/>
        <v/>
      </c>
    </row>
    <row r="798" spans="1:11">
      <c r="A798" s="150">
        <v>794</v>
      </c>
      <c r="B798" s="16"/>
      <c r="C798" s="16"/>
      <c r="D798" s="114" t="e" cm="1">
        <f t="array" ref="D798">LOOKUP(1,1/(E798=DSSP!$E$2:$E$623),DSSP!$A$2:$A$623)</f>
        <v>#N/A</v>
      </c>
      <c r="E798" s="115"/>
      <c r="F798" s="115" t="str">
        <f>IFERROR(VLOOKUP(E798,DSSP!$E$2:$F$761,2,0),"")</f>
        <v/>
      </c>
      <c r="G798" s="120" t="str">
        <f t="shared" si="59"/>
        <v/>
      </c>
      <c r="H798" s="16"/>
      <c r="I798" s="121" t="str">
        <f t="shared" si="58"/>
        <v/>
      </c>
      <c r="J798" s="16"/>
      <c r="K798" s="85" t="str">
        <f t="shared" si="60"/>
        <v/>
      </c>
    </row>
    <row r="799" spans="1:11">
      <c r="A799" s="150">
        <v>795</v>
      </c>
      <c r="B799" s="16"/>
      <c r="C799" s="16"/>
      <c r="D799" s="114" t="e" cm="1">
        <f t="array" ref="D799">LOOKUP(1,1/(E799=DSSP!$E$2:$E$623),DSSP!$A$2:$A$623)</f>
        <v>#N/A</v>
      </c>
      <c r="E799" s="115"/>
      <c r="F799" s="115" t="str">
        <f>IFERROR(VLOOKUP(E799,DSSP!$E$2:$F$761,2,0),"")</f>
        <v/>
      </c>
      <c r="G799" s="120" t="str">
        <f t="shared" si="59"/>
        <v/>
      </c>
      <c r="H799" s="16"/>
      <c r="I799" s="121" t="str">
        <f t="shared" si="58"/>
        <v/>
      </c>
      <c r="J799" s="16"/>
      <c r="K799" s="85" t="str">
        <f t="shared" si="60"/>
        <v/>
      </c>
    </row>
    <row r="800" spans="1:11">
      <c r="A800" s="150">
        <v>796</v>
      </c>
      <c r="B800" s="16"/>
      <c r="C800" s="16"/>
      <c r="D800" s="114" t="e" cm="1">
        <f t="array" ref="D800">LOOKUP(1,1/(E800=DSSP!$E$2:$E$623),DSSP!$A$2:$A$623)</f>
        <v>#N/A</v>
      </c>
      <c r="E800" s="115"/>
      <c r="F800" s="115" t="str">
        <f>IFERROR(VLOOKUP(E800,DSSP!$E$2:$F$761,2,0),"")</f>
        <v/>
      </c>
      <c r="G800" s="120" t="str">
        <f t="shared" si="59"/>
        <v/>
      </c>
      <c r="H800" s="16"/>
      <c r="I800" s="121" t="str">
        <f t="shared" si="58"/>
        <v/>
      </c>
      <c r="J800" s="16"/>
      <c r="K800" s="85" t="str">
        <f t="shared" si="60"/>
        <v/>
      </c>
    </row>
    <row r="801" spans="1:11">
      <c r="A801" s="150">
        <v>797</v>
      </c>
      <c r="B801" s="16"/>
      <c r="C801" s="16"/>
      <c r="D801" s="114" t="e" cm="1">
        <f t="array" ref="D801">LOOKUP(1,1/(E801=DSSP!$E$2:$E$623),DSSP!$A$2:$A$623)</f>
        <v>#N/A</v>
      </c>
      <c r="E801" s="115"/>
      <c r="F801" s="115" t="str">
        <f>IFERROR(VLOOKUP(E801,DSSP!$E$2:$F$761,2,0),"")</f>
        <v/>
      </c>
      <c r="G801" s="120" t="str">
        <f t="shared" si="59"/>
        <v/>
      </c>
      <c r="H801" s="16"/>
      <c r="I801" s="121" t="str">
        <f t="shared" si="58"/>
        <v/>
      </c>
      <c r="J801" s="16"/>
      <c r="K801" s="85" t="str">
        <f t="shared" si="60"/>
        <v/>
      </c>
    </row>
    <row r="802" spans="1:11">
      <c r="A802" s="150">
        <v>798</v>
      </c>
      <c r="B802" s="16"/>
      <c r="C802" s="16"/>
      <c r="D802" s="114" t="e" cm="1">
        <f t="array" ref="D802">LOOKUP(1,1/(E802=DSSP!$E$2:$E$623),DSSP!$A$2:$A$623)</f>
        <v>#N/A</v>
      </c>
      <c r="E802" s="115"/>
      <c r="F802" s="115" t="str">
        <f>IFERROR(VLOOKUP(E802,DSSP!$E$2:$F$761,2,0),"")</f>
        <v/>
      </c>
      <c r="G802" s="120" t="str">
        <f t="shared" si="59"/>
        <v/>
      </c>
      <c r="H802" s="16"/>
      <c r="I802" s="121" t="str">
        <f t="shared" si="58"/>
        <v/>
      </c>
      <c r="J802" s="16"/>
      <c r="K802" s="85" t="str">
        <f t="shared" si="60"/>
        <v/>
      </c>
    </row>
    <row r="803" spans="1:11">
      <c r="A803" s="150">
        <v>799</v>
      </c>
      <c r="B803" s="16"/>
      <c r="C803" s="16"/>
      <c r="D803" s="114" t="e" cm="1">
        <f t="array" ref="D803">LOOKUP(1,1/(E803=DSSP!$E$2:$E$623),DSSP!$A$2:$A$623)</f>
        <v>#N/A</v>
      </c>
      <c r="E803" s="115"/>
      <c r="F803" s="115" t="str">
        <f>IFERROR(VLOOKUP(E803,DSSP!$E$2:$F$761,2,0),"")</f>
        <v/>
      </c>
      <c r="G803" s="120" t="str">
        <f t="shared" si="59"/>
        <v/>
      </c>
      <c r="H803" s="16"/>
      <c r="I803" s="121" t="str">
        <f t="shared" si="58"/>
        <v/>
      </c>
      <c r="J803" s="16"/>
      <c r="K803" s="85" t="str">
        <f t="shared" si="60"/>
        <v/>
      </c>
    </row>
    <row r="804" spans="1:11">
      <c r="A804" s="150">
        <v>800</v>
      </c>
      <c r="B804" s="16"/>
      <c r="C804" s="16"/>
      <c r="D804" s="114" t="e" cm="1">
        <f t="array" ref="D804">LOOKUP(1,1/(E804=DSSP!$E$2:$E$623),DSSP!$A$2:$A$623)</f>
        <v>#N/A</v>
      </c>
      <c r="E804" s="115"/>
      <c r="F804" s="115" t="str">
        <f>IFERROR(VLOOKUP(E804,DSSP!$E$2:$F$761,2,0),"")</f>
        <v/>
      </c>
      <c r="G804" s="120" t="str">
        <f t="shared" si="59"/>
        <v/>
      </c>
      <c r="H804" s="16"/>
      <c r="I804" s="121" t="str">
        <f t="shared" si="58"/>
        <v/>
      </c>
      <c r="J804" s="16"/>
      <c r="K804" s="85" t="str">
        <f t="shared" si="60"/>
        <v/>
      </c>
    </row>
    <row r="805" spans="1:11">
      <c r="A805" s="150">
        <v>801</v>
      </c>
      <c r="B805" s="16"/>
      <c r="C805" s="16"/>
      <c r="D805" s="114" t="e" cm="1">
        <f t="array" ref="D805">LOOKUP(1,1/(E805=DSSP!$E$2:$E$623),DSSP!$A$2:$A$623)</f>
        <v>#N/A</v>
      </c>
      <c r="E805" s="115"/>
      <c r="F805" s="115" t="str">
        <f>IFERROR(VLOOKUP(E805,DSSP!$E$2:$F$761,2,0),"")</f>
        <v/>
      </c>
      <c r="G805" s="120" t="str">
        <f t="shared" si="59"/>
        <v/>
      </c>
      <c r="H805" s="16"/>
      <c r="I805" s="121" t="str">
        <f t="shared" si="58"/>
        <v/>
      </c>
      <c r="J805" s="16"/>
      <c r="K805" s="85" t="str">
        <f t="shared" si="60"/>
        <v/>
      </c>
    </row>
    <row r="806" spans="1:11">
      <c r="A806" s="150">
        <v>802</v>
      </c>
      <c r="B806" s="16"/>
      <c r="C806" s="16"/>
      <c r="D806" s="114" t="e" cm="1">
        <f t="array" ref="D806">LOOKUP(1,1/(E806=DSSP!$E$2:$E$623),DSSP!$A$2:$A$623)</f>
        <v>#N/A</v>
      </c>
      <c r="E806" s="115"/>
      <c r="F806" s="115" t="str">
        <f>IFERROR(VLOOKUP(E806,DSSP!$E$2:$F$761,2,0),"")</f>
        <v/>
      </c>
      <c r="G806" s="120" t="str">
        <f t="shared" si="59"/>
        <v/>
      </c>
      <c r="H806" s="16"/>
      <c r="I806" s="121" t="str">
        <f t="shared" si="58"/>
        <v/>
      </c>
      <c r="J806" s="16"/>
      <c r="K806" s="85" t="str">
        <f t="shared" si="60"/>
        <v/>
      </c>
    </row>
    <row r="807" spans="1:11">
      <c r="A807" s="150">
        <v>803</v>
      </c>
      <c r="B807" s="16"/>
      <c r="C807" s="16"/>
      <c r="D807" s="114" t="e" cm="1">
        <f t="array" ref="D807">LOOKUP(1,1/(E807=DSSP!$E$2:$E$623),DSSP!$A$2:$A$623)</f>
        <v>#N/A</v>
      </c>
      <c r="E807" s="115"/>
      <c r="F807" s="115" t="str">
        <f>IFERROR(VLOOKUP(E807,DSSP!$E$2:$F$761,2,0),"")</f>
        <v/>
      </c>
      <c r="G807" s="120" t="str">
        <f t="shared" si="59"/>
        <v/>
      </c>
      <c r="H807" s="16"/>
      <c r="I807" s="121" t="str">
        <f t="shared" si="58"/>
        <v/>
      </c>
      <c r="J807" s="16"/>
      <c r="K807" s="85" t="str">
        <f t="shared" si="60"/>
        <v/>
      </c>
    </row>
    <row r="808" spans="1:11">
      <c r="A808" s="150">
        <v>804</v>
      </c>
      <c r="B808" s="16"/>
      <c r="C808" s="16"/>
      <c r="D808" s="114" t="e" cm="1">
        <f t="array" ref="D808">LOOKUP(1,1/(E808=DSSP!$E$2:$E$623),DSSP!$A$2:$A$623)</f>
        <v>#N/A</v>
      </c>
      <c r="E808" s="115"/>
      <c r="F808" s="115" t="str">
        <f>IFERROR(VLOOKUP(E808,DSSP!$E$2:$F$761,2,0),"")</f>
        <v/>
      </c>
      <c r="G808" s="120" t="str">
        <f t="shared" si="59"/>
        <v/>
      </c>
      <c r="H808" s="16"/>
      <c r="I808" s="121" t="str">
        <f t="shared" si="58"/>
        <v/>
      </c>
      <c r="J808" s="16"/>
      <c r="K808" s="85" t="str">
        <f t="shared" si="60"/>
        <v/>
      </c>
    </row>
    <row r="809" spans="1:11">
      <c r="A809" s="150">
        <v>805</v>
      </c>
      <c r="B809" s="16"/>
      <c r="C809" s="16"/>
      <c r="D809" s="114" t="e" cm="1">
        <f t="array" ref="D809">LOOKUP(1,1/(E809=DSSP!$E$2:$E$623),DSSP!$A$2:$A$623)</f>
        <v>#N/A</v>
      </c>
      <c r="E809" s="115"/>
      <c r="F809" s="115" t="str">
        <f>IFERROR(VLOOKUP(E809,DSSP!$E$2:$F$761,2,0),"")</f>
        <v/>
      </c>
      <c r="G809" s="120" t="str">
        <f t="shared" si="59"/>
        <v/>
      </c>
      <c r="H809" s="16"/>
      <c r="I809" s="121" t="str">
        <f t="shared" si="58"/>
        <v/>
      </c>
      <c r="J809" s="16"/>
      <c r="K809" s="85" t="str">
        <f t="shared" si="60"/>
        <v/>
      </c>
    </row>
    <row r="810" spans="1:11">
      <c r="A810" s="150">
        <v>806</v>
      </c>
      <c r="B810" s="16"/>
      <c r="C810" s="16"/>
      <c r="D810" s="114" t="e" cm="1">
        <f t="array" ref="D810">LOOKUP(1,1/(E810=DSSP!$E$2:$E$623),DSSP!$A$2:$A$623)</f>
        <v>#N/A</v>
      </c>
      <c r="E810" s="115"/>
      <c r="F810" s="115" t="str">
        <f>IFERROR(VLOOKUP(E810,DSSP!$E$2:$F$761,2,0),"")</f>
        <v/>
      </c>
      <c r="G810" s="120" t="str">
        <f t="shared" si="59"/>
        <v/>
      </c>
      <c r="H810" s="16"/>
      <c r="I810" s="121" t="str">
        <f t="shared" si="58"/>
        <v/>
      </c>
      <c r="J810" s="16"/>
      <c r="K810" s="85" t="str">
        <f t="shared" si="60"/>
        <v/>
      </c>
    </row>
    <row r="811" spans="1:11">
      <c r="A811" s="150">
        <v>807</v>
      </c>
      <c r="B811" s="16"/>
      <c r="C811" s="16"/>
      <c r="D811" s="114" t="e" cm="1">
        <f t="array" ref="D811">LOOKUP(1,1/(E811=DSSP!$E$2:$E$623),DSSP!$A$2:$A$623)</f>
        <v>#N/A</v>
      </c>
      <c r="E811" s="115"/>
      <c r="F811" s="115" t="str">
        <f>IFERROR(VLOOKUP(E811,DSSP!$E$2:$F$761,2,0),"")</f>
        <v/>
      </c>
      <c r="G811" s="120" t="str">
        <f t="shared" si="59"/>
        <v/>
      </c>
      <c r="H811" s="16"/>
      <c r="I811" s="121" t="str">
        <f t="shared" si="58"/>
        <v/>
      </c>
      <c r="J811" s="16"/>
      <c r="K811" s="85" t="str">
        <f t="shared" si="60"/>
        <v/>
      </c>
    </row>
    <row r="812" spans="1:11">
      <c r="A812" s="150">
        <v>808</v>
      </c>
      <c r="B812" s="16"/>
      <c r="C812" s="16"/>
      <c r="D812" s="114" t="e" cm="1">
        <f t="array" ref="D812">LOOKUP(1,1/(E812=DSSP!$E$2:$E$623),DSSP!$A$2:$A$623)</f>
        <v>#N/A</v>
      </c>
      <c r="E812" s="115"/>
      <c r="F812" s="115" t="str">
        <f>IFERROR(VLOOKUP(E812,DSSP!$E$2:$F$761,2,0),"")</f>
        <v/>
      </c>
      <c r="G812" s="120" t="str">
        <f t="shared" si="59"/>
        <v/>
      </c>
      <c r="H812" s="16"/>
      <c r="I812" s="121" t="str">
        <f t="shared" si="58"/>
        <v/>
      </c>
      <c r="J812" s="16"/>
      <c r="K812" s="85" t="str">
        <f t="shared" si="60"/>
        <v/>
      </c>
    </row>
    <row r="813" spans="1:11">
      <c r="A813" s="150">
        <v>809</v>
      </c>
      <c r="B813" s="16"/>
      <c r="C813" s="16"/>
      <c r="D813" s="114" t="e" cm="1">
        <f t="array" ref="D813">LOOKUP(1,1/(E813=DSSP!$E$2:$E$623),DSSP!$A$2:$A$623)</f>
        <v>#N/A</v>
      </c>
      <c r="E813" s="115"/>
      <c r="F813" s="115" t="str">
        <f>IFERROR(VLOOKUP(E813,DSSP!$E$2:$F$761,2,0),"")</f>
        <v/>
      </c>
      <c r="G813" s="120" t="str">
        <f t="shared" si="59"/>
        <v/>
      </c>
      <c r="H813" s="16"/>
      <c r="I813" s="121" t="str">
        <f t="shared" si="58"/>
        <v/>
      </c>
      <c r="J813" s="16"/>
      <c r="K813" s="85" t="str">
        <f t="shared" si="60"/>
        <v/>
      </c>
    </row>
    <row r="814" spans="1:11">
      <c r="A814" s="150">
        <v>810</v>
      </c>
      <c r="B814" s="16"/>
      <c r="C814" s="16"/>
      <c r="D814" s="114" t="e" cm="1">
        <f t="array" ref="D814">LOOKUP(1,1/(E814=DSSP!$E$2:$E$623),DSSP!$A$2:$A$623)</f>
        <v>#N/A</v>
      </c>
      <c r="E814" s="115"/>
      <c r="F814" s="115" t="str">
        <f>IFERROR(VLOOKUP(E814,DSSP!$E$2:$F$761,2,0),"")</f>
        <v/>
      </c>
      <c r="G814" s="120" t="str">
        <f t="shared" si="59"/>
        <v/>
      </c>
      <c r="H814" s="16"/>
      <c r="I814" s="121" t="str">
        <f t="shared" si="58"/>
        <v/>
      </c>
      <c r="J814" s="16"/>
      <c r="K814" s="85" t="str">
        <f t="shared" si="60"/>
        <v/>
      </c>
    </row>
    <row r="815" spans="1:11">
      <c r="A815" s="150">
        <v>811</v>
      </c>
      <c r="B815" s="16"/>
      <c r="C815" s="16"/>
      <c r="D815" s="114" t="e" cm="1">
        <f t="array" ref="D815">LOOKUP(1,1/(E815=DSSP!$E$2:$E$623),DSSP!$A$2:$A$623)</f>
        <v>#N/A</v>
      </c>
      <c r="E815" s="115"/>
      <c r="F815" s="115" t="str">
        <f>IFERROR(VLOOKUP(E815,DSSP!$E$2:$F$761,2,0),"")</f>
        <v/>
      </c>
      <c r="G815" s="120" t="str">
        <f t="shared" si="59"/>
        <v/>
      </c>
      <c r="H815" s="16"/>
      <c r="I815" s="121" t="str">
        <f t="shared" si="58"/>
        <v/>
      </c>
      <c r="J815" s="16"/>
      <c r="K815" s="85" t="str">
        <f t="shared" si="60"/>
        <v/>
      </c>
    </row>
    <row r="816" spans="1:11">
      <c r="A816" s="150">
        <v>812</v>
      </c>
      <c r="B816" s="16"/>
      <c r="C816" s="16"/>
      <c r="D816" s="114" t="e" cm="1">
        <f t="array" ref="D816">LOOKUP(1,1/(E816=DSSP!$E$2:$E$623),DSSP!$A$2:$A$623)</f>
        <v>#N/A</v>
      </c>
      <c r="E816" s="115"/>
      <c r="F816" s="115" t="str">
        <f>IFERROR(VLOOKUP(E816,DSSP!$E$2:$F$761,2,0),"")</f>
        <v/>
      </c>
      <c r="G816" s="120" t="str">
        <f t="shared" si="59"/>
        <v/>
      </c>
      <c r="H816" s="16"/>
      <c r="I816" s="121" t="str">
        <f t="shared" si="58"/>
        <v/>
      </c>
      <c r="J816" s="16"/>
      <c r="K816" s="85" t="str">
        <f t="shared" si="60"/>
        <v/>
      </c>
    </row>
    <row r="817" spans="1:11">
      <c r="A817" s="150">
        <v>813</v>
      </c>
      <c r="B817" s="16"/>
      <c r="C817" s="16"/>
      <c r="D817" s="114" t="e" cm="1">
        <f t="array" ref="D817">LOOKUP(1,1/(E817=DSSP!$E$2:$E$623),DSSP!$A$2:$A$623)</f>
        <v>#N/A</v>
      </c>
      <c r="E817" s="115"/>
      <c r="F817" s="115" t="str">
        <f>IFERROR(VLOOKUP(E817,DSSP!$E$2:$F$761,2,0),"")</f>
        <v/>
      </c>
      <c r="G817" s="120" t="str">
        <f t="shared" si="59"/>
        <v/>
      </c>
      <c r="H817" s="16"/>
      <c r="I817" s="121" t="str">
        <f t="shared" si="58"/>
        <v/>
      </c>
      <c r="J817" s="16"/>
      <c r="K817" s="85" t="str">
        <f t="shared" si="60"/>
        <v/>
      </c>
    </row>
    <row r="818" spans="1:11">
      <c r="A818" s="150">
        <v>814</v>
      </c>
      <c r="B818" s="16"/>
      <c r="C818" s="16"/>
      <c r="D818" s="114" t="e" cm="1">
        <f t="array" ref="D818">LOOKUP(1,1/(E818=DSSP!$E$2:$E$623),DSSP!$A$2:$A$623)</f>
        <v>#N/A</v>
      </c>
      <c r="E818" s="115"/>
      <c r="F818" s="115" t="str">
        <f>IFERROR(VLOOKUP(E818,DSSP!$E$2:$F$761,2,0),"")</f>
        <v/>
      </c>
      <c r="G818" s="120" t="str">
        <f t="shared" si="59"/>
        <v/>
      </c>
      <c r="H818" s="16"/>
      <c r="I818" s="121" t="str">
        <f t="shared" si="58"/>
        <v/>
      </c>
      <c r="J818" s="16"/>
      <c r="K818" s="85" t="str">
        <f t="shared" si="60"/>
        <v/>
      </c>
    </row>
    <row r="819" spans="1:11">
      <c r="A819" s="150">
        <v>815</v>
      </c>
      <c r="B819" s="16"/>
      <c r="C819" s="16"/>
      <c r="D819" s="114" t="e" cm="1">
        <f t="array" ref="D819">LOOKUP(1,1/(E819=DSSP!$E$2:$E$623),DSSP!$A$2:$A$623)</f>
        <v>#N/A</v>
      </c>
      <c r="E819" s="115"/>
      <c r="F819" s="115" t="str">
        <f>IFERROR(VLOOKUP(E819,DSSP!$E$2:$F$761,2,0),"")</f>
        <v/>
      </c>
      <c r="G819" s="120" t="str">
        <f t="shared" si="59"/>
        <v/>
      </c>
      <c r="H819" s="16"/>
      <c r="I819" s="121" t="str">
        <f t="shared" si="58"/>
        <v/>
      </c>
      <c r="J819" s="16"/>
      <c r="K819" s="85" t="str">
        <f t="shared" si="60"/>
        <v/>
      </c>
    </row>
    <row r="820" spans="1:11">
      <c r="A820" s="150">
        <v>816</v>
      </c>
      <c r="B820" s="16"/>
      <c r="C820" s="16"/>
      <c r="D820" s="114" t="e" cm="1">
        <f t="array" ref="D820">LOOKUP(1,1/(E820=DSSP!$E$2:$E$623),DSSP!$A$2:$A$623)</f>
        <v>#N/A</v>
      </c>
      <c r="E820" s="115"/>
      <c r="F820" s="115" t="str">
        <f>IFERROR(VLOOKUP(E820,DSSP!$E$2:$F$761,2,0),"")</f>
        <v/>
      </c>
      <c r="G820" s="120" t="str">
        <f t="shared" si="59"/>
        <v/>
      </c>
      <c r="H820" s="16"/>
      <c r="I820" s="121" t="str">
        <f t="shared" si="58"/>
        <v/>
      </c>
      <c r="J820" s="16"/>
      <c r="K820" s="85" t="str">
        <f t="shared" si="60"/>
        <v/>
      </c>
    </row>
    <row r="821" spans="1:11">
      <c r="A821" s="150">
        <v>817</v>
      </c>
      <c r="B821" s="16"/>
      <c r="C821" s="16"/>
      <c r="D821" s="114" t="e" cm="1">
        <f t="array" ref="D821">LOOKUP(1,1/(E821=DSSP!$E$2:$E$623),DSSP!$A$2:$A$623)</f>
        <v>#N/A</v>
      </c>
      <c r="E821" s="115"/>
      <c r="F821" s="115" t="str">
        <f>IFERROR(VLOOKUP(E821,DSSP!$E$2:$F$761,2,0),"")</f>
        <v/>
      </c>
      <c r="G821" s="120" t="str">
        <f t="shared" si="59"/>
        <v/>
      </c>
      <c r="H821" s="16"/>
      <c r="I821" s="121" t="str">
        <f t="shared" si="58"/>
        <v/>
      </c>
      <c r="J821" s="16"/>
      <c r="K821" s="85" t="str">
        <f t="shared" si="60"/>
        <v/>
      </c>
    </row>
    <row r="822" spans="1:11">
      <c r="A822" s="150">
        <v>818</v>
      </c>
      <c r="B822" s="16"/>
      <c r="C822" s="16"/>
      <c r="D822" s="114" t="e" cm="1">
        <f t="array" ref="D822">LOOKUP(1,1/(E822=DSSP!$E$2:$E$623),DSSP!$A$2:$A$623)</f>
        <v>#N/A</v>
      </c>
      <c r="E822" s="115"/>
      <c r="F822" s="115" t="str">
        <f>IFERROR(VLOOKUP(E822,DSSP!$E$2:$F$761,2,0),"")</f>
        <v/>
      </c>
      <c r="G822" s="120" t="str">
        <f t="shared" si="59"/>
        <v/>
      </c>
      <c r="H822" s="16"/>
      <c r="I822" s="121" t="str">
        <f t="shared" si="58"/>
        <v/>
      </c>
      <c r="J822" s="16"/>
      <c r="K822" s="85" t="str">
        <f t="shared" si="60"/>
        <v/>
      </c>
    </row>
    <row r="823" spans="1:11">
      <c r="A823" s="150">
        <v>819</v>
      </c>
      <c r="B823" s="16"/>
      <c r="C823" s="16"/>
      <c r="D823" s="114" t="e" cm="1">
        <f t="array" ref="D823">LOOKUP(1,1/(E823=DSSP!$E$2:$E$623),DSSP!$A$2:$A$623)</f>
        <v>#N/A</v>
      </c>
      <c r="E823" s="115"/>
      <c r="F823" s="115" t="str">
        <f>IFERROR(VLOOKUP(E823,DSSP!$E$2:$F$761,2,0),"")</f>
        <v/>
      </c>
      <c r="G823" s="120" t="str">
        <f t="shared" si="59"/>
        <v/>
      </c>
      <c r="H823" s="16"/>
      <c r="I823" s="121" t="str">
        <f t="shared" si="58"/>
        <v/>
      </c>
      <c r="J823" s="16"/>
      <c r="K823" s="85" t="str">
        <f t="shared" si="60"/>
        <v/>
      </c>
    </row>
    <row r="824" spans="1:11">
      <c r="A824" s="150">
        <v>820</v>
      </c>
      <c r="B824" s="16"/>
      <c r="C824" s="16"/>
      <c r="D824" s="114" t="e" cm="1">
        <f t="array" ref="D824">LOOKUP(1,1/(E824=DSSP!$E$2:$E$623),DSSP!$A$2:$A$623)</f>
        <v>#N/A</v>
      </c>
      <c r="E824" s="115"/>
      <c r="F824" s="115" t="str">
        <f>IFERROR(VLOOKUP(E824,DSSP!$E$2:$F$761,2,0),"")</f>
        <v/>
      </c>
      <c r="G824" s="120" t="str">
        <f t="shared" si="59"/>
        <v/>
      </c>
      <c r="H824" s="16"/>
      <c r="I824" s="121" t="str">
        <f t="shared" si="58"/>
        <v/>
      </c>
      <c r="J824" s="16"/>
      <c r="K824" s="85" t="str">
        <f t="shared" si="60"/>
        <v/>
      </c>
    </row>
    <row r="825" spans="1:11">
      <c r="A825" s="150">
        <v>821</v>
      </c>
      <c r="B825" s="16"/>
      <c r="C825" s="16"/>
      <c r="D825" s="114" t="e" cm="1">
        <f t="array" ref="D825">LOOKUP(1,1/(E825=DSSP!$E$2:$E$623),DSSP!$A$2:$A$623)</f>
        <v>#N/A</v>
      </c>
      <c r="E825" s="115"/>
      <c r="F825" s="115" t="str">
        <f>IFERROR(VLOOKUP(E825,DSSP!$E$2:$F$761,2,0),"")</f>
        <v/>
      </c>
      <c r="G825" s="120" t="str">
        <f t="shared" si="59"/>
        <v/>
      </c>
      <c r="H825" s="16"/>
      <c r="I825" s="121" t="str">
        <f t="shared" si="58"/>
        <v/>
      </c>
      <c r="J825" s="16"/>
      <c r="K825" s="85" t="str">
        <f t="shared" si="60"/>
        <v/>
      </c>
    </row>
    <row r="826" spans="1:11">
      <c r="A826" s="150">
        <v>822</v>
      </c>
      <c r="B826" s="16"/>
      <c r="C826" s="16"/>
      <c r="D826" s="114" t="e" cm="1">
        <f t="array" ref="D826">LOOKUP(1,1/(E826=DSSP!$E$2:$E$623),DSSP!$A$2:$A$623)</f>
        <v>#N/A</v>
      </c>
      <c r="E826" s="115"/>
      <c r="F826" s="115" t="str">
        <f>IFERROR(VLOOKUP(E826,DSSP!$E$2:$F$761,2,0),"")</f>
        <v/>
      </c>
      <c r="G826" s="120" t="str">
        <f t="shared" si="59"/>
        <v/>
      </c>
      <c r="H826" s="16"/>
      <c r="I826" s="121" t="str">
        <f t="shared" si="58"/>
        <v/>
      </c>
      <c r="J826" s="16"/>
      <c r="K826" s="85" t="str">
        <f t="shared" si="60"/>
        <v/>
      </c>
    </row>
    <row r="827" spans="1:11">
      <c r="A827" s="150">
        <v>823</v>
      </c>
      <c r="B827" s="16"/>
      <c r="C827" s="16"/>
      <c r="D827" s="114" t="e" cm="1">
        <f t="array" ref="D827">LOOKUP(1,1/(E827=DSSP!$E$2:$E$623),DSSP!$A$2:$A$623)</f>
        <v>#N/A</v>
      </c>
      <c r="E827" s="115"/>
      <c r="F827" s="115" t="str">
        <f>IFERROR(VLOOKUP(E827,DSSP!$E$2:$F$761,2,0),"")</f>
        <v/>
      </c>
      <c r="G827" s="120" t="str">
        <f t="shared" si="59"/>
        <v/>
      </c>
      <c r="H827" s="16"/>
      <c r="I827" s="121" t="str">
        <f t="shared" si="58"/>
        <v/>
      </c>
      <c r="J827" s="16"/>
      <c r="K827" s="85" t="str">
        <f t="shared" si="60"/>
        <v/>
      </c>
    </row>
    <row r="828" spans="1:11">
      <c r="A828" s="150">
        <v>824</v>
      </c>
      <c r="B828" s="16"/>
      <c r="C828" s="16"/>
      <c r="D828" s="114" t="e" cm="1">
        <f t="array" ref="D828">LOOKUP(1,1/(E828=DSSP!$E$2:$E$623),DSSP!$A$2:$A$623)</f>
        <v>#N/A</v>
      </c>
      <c r="E828" s="115"/>
      <c r="F828" s="115" t="str">
        <f>IFERROR(VLOOKUP(E828,DSSP!$E$2:$F$761,2,0),"")</f>
        <v/>
      </c>
      <c r="G828" s="120" t="str">
        <f t="shared" si="59"/>
        <v/>
      </c>
      <c r="H828" s="16"/>
      <c r="I828" s="121" t="str">
        <f t="shared" si="58"/>
        <v/>
      </c>
      <c r="J828" s="16"/>
      <c r="K828" s="85" t="str">
        <f t="shared" si="60"/>
        <v/>
      </c>
    </row>
    <row r="829" spans="1:11">
      <c r="A829" s="150">
        <v>825</v>
      </c>
      <c r="B829" s="16"/>
      <c r="C829" s="16"/>
      <c r="D829" s="114" t="e" cm="1">
        <f t="array" ref="D829">LOOKUP(1,1/(E829=DSSP!$E$2:$E$623),DSSP!$A$2:$A$623)</f>
        <v>#N/A</v>
      </c>
      <c r="E829" s="115"/>
      <c r="F829" s="115" t="str">
        <f>IFERROR(VLOOKUP(E829,DSSP!$E$2:$F$761,2,0),"")</f>
        <v/>
      </c>
      <c r="G829" s="120" t="str">
        <f t="shared" si="59"/>
        <v/>
      </c>
      <c r="H829" s="16"/>
      <c r="I829" s="121" t="str">
        <f t="shared" si="58"/>
        <v/>
      </c>
      <c r="J829" s="16"/>
      <c r="K829" s="85" t="str">
        <f t="shared" si="60"/>
        <v/>
      </c>
    </row>
    <row r="830" spans="1:11">
      <c r="A830" s="150">
        <v>826</v>
      </c>
      <c r="B830" s="16"/>
      <c r="C830" s="16"/>
      <c r="D830" s="114" t="e" cm="1">
        <f t="array" ref="D830">LOOKUP(1,1/(E830=DSSP!$E$2:$E$623),DSSP!$A$2:$A$623)</f>
        <v>#N/A</v>
      </c>
      <c r="E830" s="115"/>
      <c r="F830" s="115" t="str">
        <f>IFERROR(VLOOKUP(E830,DSSP!$E$2:$F$761,2,0),"")</f>
        <v/>
      </c>
      <c r="G830" s="120" t="str">
        <f t="shared" si="59"/>
        <v/>
      </c>
      <c r="H830" s="16"/>
      <c r="I830" s="121" t="str">
        <f t="shared" si="58"/>
        <v/>
      </c>
      <c r="J830" s="16"/>
      <c r="K830" s="85" t="str">
        <f t="shared" si="60"/>
        <v/>
      </c>
    </row>
    <row r="831" spans="1:11">
      <c r="A831" s="150">
        <v>827</v>
      </c>
      <c r="B831" s="16"/>
      <c r="C831" s="16"/>
      <c r="D831" s="114" t="e" cm="1">
        <f t="array" ref="D831">LOOKUP(1,1/(E831=DSSP!$E$2:$E$623),DSSP!$A$2:$A$623)</f>
        <v>#N/A</v>
      </c>
      <c r="E831" s="115"/>
      <c r="F831" s="115" t="str">
        <f>IFERROR(VLOOKUP(E831,DSSP!$E$2:$F$761,2,0),"")</f>
        <v/>
      </c>
      <c r="G831" s="120" t="str">
        <f t="shared" si="59"/>
        <v/>
      </c>
      <c r="H831" s="16"/>
      <c r="I831" s="121" t="str">
        <f t="shared" si="58"/>
        <v/>
      </c>
      <c r="J831" s="16"/>
      <c r="K831" s="85" t="str">
        <f t="shared" si="60"/>
        <v/>
      </c>
    </row>
    <row r="832" spans="1:11">
      <c r="A832" s="150">
        <v>828</v>
      </c>
      <c r="B832" s="16"/>
      <c r="C832" s="16"/>
      <c r="D832" s="114" t="e" cm="1">
        <f t="array" ref="D832">LOOKUP(1,1/(E832=DSSP!$E$2:$E$623),DSSP!$A$2:$A$623)</f>
        <v>#N/A</v>
      </c>
      <c r="E832" s="115"/>
      <c r="F832" s="115" t="str">
        <f>IFERROR(VLOOKUP(E832,DSSP!$E$2:$F$761,2,0),"")</f>
        <v/>
      </c>
      <c r="G832" s="120" t="str">
        <f t="shared" si="59"/>
        <v/>
      </c>
      <c r="H832" s="16"/>
      <c r="I832" s="121" t="str">
        <f t="shared" si="58"/>
        <v/>
      </c>
      <c r="J832" s="16"/>
      <c r="K832" s="85" t="str">
        <f t="shared" si="60"/>
        <v/>
      </c>
    </row>
    <row r="833" spans="1:11">
      <c r="A833" s="150">
        <v>829</v>
      </c>
      <c r="B833" s="16"/>
      <c r="C833" s="16"/>
      <c r="D833" s="114" t="e" cm="1">
        <f t="array" ref="D833">LOOKUP(1,1/(E833=DSSP!$E$2:$E$623),DSSP!$A$2:$A$623)</f>
        <v>#N/A</v>
      </c>
      <c r="E833" s="115"/>
      <c r="F833" s="115" t="str">
        <f>IFERROR(VLOOKUP(E833,DSSP!$E$2:$F$761,2,0),"")</f>
        <v/>
      </c>
      <c r="G833" s="120" t="str">
        <f t="shared" si="59"/>
        <v/>
      </c>
      <c r="H833" s="16"/>
      <c r="I833" s="121" t="str">
        <f t="shared" si="58"/>
        <v/>
      </c>
      <c r="J833" s="16"/>
      <c r="K833" s="85" t="str">
        <f t="shared" si="60"/>
        <v/>
      </c>
    </row>
    <row r="834" spans="1:11">
      <c r="A834" s="150">
        <v>830</v>
      </c>
      <c r="B834" s="16"/>
      <c r="C834" s="16"/>
      <c r="D834" s="114" t="e" cm="1">
        <f t="array" ref="D834">LOOKUP(1,1/(E834=DSSP!$E$2:$E$623),DSSP!$A$2:$A$623)</f>
        <v>#N/A</v>
      </c>
      <c r="E834" s="115"/>
      <c r="F834" s="115" t="str">
        <f>IFERROR(VLOOKUP(E834,DSSP!$E$2:$F$761,2,0),"")</f>
        <v/>
      </c>
      <c r="G834" s="120" t="str">
        <f t="shared" si="59"/>
        <v/>
      </c>
      <c r="H834" s="16"/>
      <c r="I834" s="121" t="str">
        <f t="shared" si="58"/>
        <v/>
      </c>
      <c r="J834" s="16"/>
      <c r="K834" s="85" t="str">
        <f t="shared" si="60"/>
        <v/>
      </c>
    </row>
    <row r="835" spans="1:11">
      <c r="A835" s="150">
        <v>831</v>
      </c>
      <c r="B835" s="16"/>
      <c r="C835" s="16"/>
      <c r="D835" s="114" t="e" cm="1">
        <f t="array" ref="D835">LOOKUP(1,1/(E835=DSSP!$E$2:$E$623),DSSP!$A$2:$A$623)</f>
        <v>#N/A</v>
      </c>
      <c r="E835" s="115"/>
      <c r="F835" s="115" t="str">
        <f>IFERROR(VLOOKUP(E835,DSSP!$E$2:$F$761,2,0),"")</f>
        <v/>
      </c>
      <c r="G835" s="120" t="str">
        <f t="shared" si="59"/>
        <v/>
      </c>
      <c r="H835" s="16"/>
      <c r="I835" s="121" t="str">
        <f t="shared" ref="I835:I850" si="61">IFERROR((1000/LEFT(G835,3))*H835,"")</f>
        <v/>
      </c>
      <c r="J835" s="16"/>
      <c r="K835" s="85" t="str">
        <f t="shared" si="60"/>
        <v/>
      </c>
    </row>
    <row r="836" spans="1:11">
      <c r="A836" s="150">
        <v>832</v>
      </c>
      <c r="B836" s="16"/>
      <c r="C836" s="16"/>
      <c r="D836" s="114" t="e" cm="1">
        <f t="array" ref="D836">LOOKUP(1,1/(E836=DSSP!$E$2:$E$623),DSSP!$A$2:$A$623)</f>
        <v>#N/A</v>
      </c>
      <c r="E836" s="115"/>
      <c r="F836" s="115" t="str">
        <f>IFERROR(VLOOKUP(E836,DSSP!$E$2:$F$761,2,0),"")</f>
        <v/>
      </c>
      <c r="G836" s="120" t="str">
        <f t="shared" si="59"/>
        <v/>
      </c>
      <c r="H836" s="16"/>
      <c r="I836" s="121" t="str">
        <f t="shared" si="61"/>
        <v/>
      </c>
      <c r="J836" s="16"/>
      <c r="K836" s="85" t="str">
        <f t="shared" si="60"/>
        <v/>
      </c>
    </row>
    <row r="837" spans="1:11">
      <c r="A837" s="150">
        <v>833</v>
      </c>
      <c r="B837" s="16"/>
      <c r="C837" s="16"/>
      <c r="D837" s="114" t="e" cm="1">
        <f t="array" ref="D837">LOOKUP(1,1/(E837=DSSP!$E$2:$E$623),DSSP!$A$2:$A$623)</f>
        <v>#N/A</v>
      </c>
      <c r="E837" s="115"/>
      <c r="F837" s="115" t="str">
        <f>IFERROR(VLOOKUP(E837,DSSP!$E$2:$F$761,2,0),"")</f>
        <v/>
      </c>
      <c r="G837" s="120" t="str">
        <f t="shared" si="59"/>
        <v/>
      </c>
      <c r="H837" s="16"/>
      <c r="I837" s="121" t="str">
        <f t="shared" si="61"/>
        <v/>
      </c>
      <c r="J837" s="16"/>
      <c r="K837" s="85" t="str">
        <f t="shared" si="60"/>
        <v/>
      </c>
    </row>
    <row r="838" spans="1:11">
      <c r="A838" s="150">
        <v>834</v>
      </c>
      <c r="B838" s="16"/>
      <c r="C838" s="16"/>
      <c r="D838" s="114" t="e" cm="1">
        <f t="array" ref="D838">LOOKUP(1,1/(E838=DSSP!$E$2:$E$623),DSSP!$A$2:$A$623)</f>
        <v>#N/A</v>
      </c>
      <c r="E838" s="115"/>
      <c r="F838" s="115" t="str">
        <f>IFERROR(VLOOKUP(E838,DSSP!$E$2:$F$761,2,0),"")</f>
        <v/>
      </c>
      <c r="G838" s="120" t="str">
        <f t="shared" si="59"/>
        <v/>
      </c>
      <c r="H838" s="16"/>
      <c r="I838" s="121" t="str">
        <f t="shared" si="61"/>
        <v/>
      </c>
      <c r="J838" s="16"/>
      <c r="K838" s="85" t="str">
        <f t="shared" si="60"/>
        <v/>
      </c>
    </row>
    <row r="839" spans="1:11">
      <c r="A839" s="150">
        <v>835</v>
      </c>
      <c r="B839" s="16"/>
      <c r="C839" s="16"/>
      <c r="D839" s="114" t="e" cm="1">
        <f t="array" ref="D839">LOOKUP(1,1/(E839=DSSP!$E$2:$E$623),DSSP!$A$2:$A$623)</f>
        <v>#N/A</v>
      </c>
      <c r="E839" s="115"/>
      <c r="F839" s="115" t="str">
        <f>IFERROR(VLOOKUP(E839,DSSP!$E$2:$F$761,2,0),"")</f>
        <v/>
      </c>
      <c r="G839" s="120" t="str">
        <f t="shared" si="59"/>
        <v/>
      </c>
      <c r="H839" s="16"/>
      <c r="I839" s="121" t="str">
        <f t="shared" si="61"/>
        <v/>
      </c>
      <c r="J839" s="16"/>
      <c r="K839" s="85" t="str">
        <f t="shared" si="60"/>
        <v/>
      </c>
    </row>
    <row r="840" spans="1:11">
      <c r="A840" s="150">
        <v>836</v>
      </c>
      <c r="B840" s="16"/>
      <c r="C840" s="16"/>
      <c r="D840" s="114" t="e" cm="1">
        <f t="array" ref="D840">LOOKUP(1,1/(E840=DSSP!$E$2:$E$623),DSSP!$A$2:$A$623)</f>
        <v>#N/A</v>
      </c>
      <c r="E840" s="115"/>
      <c r="F840" s="115" t="str">
        <f>IFERROR(VLOOKUP(E840,DSSP!$E$2:$F$761,2,0),"")</f>
        <v/>
      </c>
      <c r="G840" s="120" t="str">
        <f t="shared" si="59"/>
        <v/>
      </c>
      <c r="H840" s="16"/>
      <c r="I840" s="121" t="str">
        <f t="shared" si="61"/>
        <v/>
      </c>
      <c r="J840" s="16"/>
      <c r="K840" s="85" t="str">
        <f t="shared" si="60"/>
        <v/>
      </c>
    </row>
    <row r="841" spans="1:11">
      <c r="A841" s="150">
        <v>837</v>
      </c>
      <c r="B841" s="16"/>
      <c r="C841" s="16"/>
      <c r="D841" s="114" t="e" cm="1">
        <f t="array" ref="D841">LOOKUP(1,1/(E841=DSSP!$E$2:$E$623),DSSP!$A$2:$A$623)</f>
        <v>#N/A</v>
      </c>
      <c r="E841" s="115"/>
      <c r="F841" s="115" t="str">
        <f>IFERROR(VLOOKUP(E841,DSSP!$E$2:$F$761,2,0),"")</f>
        <v/>
      </c>
      <c r="G841" s="120" t="str">
        <f t="shared" si="59"/>
        <v/>
      </c>
      <c r="H841" s="16"/>
      <c r="I841" s="121" t="str">
        <f t="shared" si="61"/>
        <v/>
      </c>
      <c r="J841" s="16"/>
      <c r="K841" s="85" t="str">
        <f t="shared" si="60"/>
        <v/>
      </c>
    </row>
    <row r="842" spans="1:11">
      <c r="A842" s="150">
        <v>838</v>
      </c>
      <c r="B842" s="16"/>
      <c r="C842" s="16"/>
      <c r="D842" s="114" t="e" cm="1">
        <f t="array" ref="D842">LOOKUP(1,1/(E842=DSSP!$E$2:$E$623),DSSP!$A$2:$A$623)</f>
        <v>#N/A</v>
      </c>
      <c r="E842" s="115"/>
      <c r="F842" s="115" t="str">
        <f>IFERROR(VLOOKUP(E842,DSSP!$E$2:$F$761,2,0),"")</f>
        <v/>
      </c>
      <c r="G842" s="120" t="str">
        <f t="shared" si="59"/>
        <v/>
      </c>
      <c r="H842" s="16"/>
      <c r="I842" s="121" t="str">
        <f t="shared" si="61"/>
        <v/>
      </c>
      <c r="J842" s="16"/>
      <c r="K842" s="85" t="str">
        <f t="shared" si="60"/>
        <v/>
      </c>
    </row>
    <row r="843" spans="1:11">
      <c r="A843" s="150">
        <v>839</v>
      </c>
      <c r="B843" s="16"/>
      <c r="C843" s="16"/>
      <c r="D843" s="114" t="e" cm="1">
        <f t="array" ref="D843">LOOKUP(1,1/(E843=DSSP!$E$2:$E$623),DSSP!$A$2:$A$623)</f>
        <v>#N/A</v>
      </c>
      <c r="E843" s="115"/>
      <c r="F843" s="115" t="str">
        <f>IFERROR(VLOOKUP(E843,DSSP!$E$2:$F$761,2,0),"")</f>
        <v/>
      </c>
      <c r="G843" s="120" t="str">
        <f t="shared" si="59"/>
        <v/>
      </c>
      <c r="H843" s="16"/>
      <c r="I843" s="121" t="str">
        <f t="shared" si="61"/>
        <v/>
      </c>
      <c r="J843" s="16"/>
      <c r="K843" s="85" t="str">
        <f t="shared" si="60"/>
        <v/>
      </c>
    </row>
    <row r="844" spans="1:11">
      <c r="A844" s="150">
        <v>840</v>
      </c>
      <c r="B844" s="16"/>
      <c r="C844" s="16"/>
      <c r="D844" s="114" t="e" cm="1">
        <f t="array" ref="D844">LOOKUP(1,1/(E844=DSSP!$E$2:$E$623),DSSP!$A$2:$A$623)</f>
        <v>#N/A</v>
      </c>
      <c r="E844" s="115"/>
      <c r="F844" s="115" t="str">
        <f>IFERROR(VLOOKUP(E844,DSSP!$E$2:$F$761,2,0),"")</f>
        <v/>
      </c>
      <c r="G844" s="120" t="str">
        <f t="shared" si="59"/>
        <v/>
      </c>
      <c r="H844" s="16"/>
      <c r="I844" s="121" t="str">
        <f t="shared" si="61"/>
        <v/>
      </c>
      <c r="J844" s="16"/>
      <c r="K844" s="85" t="str">
        <f t="shared" si="60"/>
        <v/>
      </c>
    </row>
    <row r="845" spans="1:11">
      <c r="A845" s="150">
        <v>841</v>
      </c>
      <c r="B845" s="16"/>
      <c r="C845" s="16"/>
      <c r="D845" s="114" t="e" cm="1">
        <f t="array" ref="D845">LOOKUP(1,1/(E845=DSSP!$E$2:$E$623),DSSP!$A$2:$A$623)</f>
        <v>#N/A</v>
      </c>
      <c r="E845" s="115"/>
      <c r="F845" s="115" t="str">
        <f>IFERROR(VLOOKUP(E845,DSSP!$E$2:$F$761,2,0),"")</f>
        <v/>
      </c>
      <c r="G845" s="120" t="str">
        <f t="shared" si="59"/>
        <v/>
      </c>
      <c r="H845" s="16"/>
      <c r="I845" s="121" t="str">
        <f t="shared" si="61"/>
        <v/>
      </c>
      <c r="J845" s="16"/>
      <c r="K845" s="85" t="str">
        <f t="shared" si="60"/>
        <v/>
      </c>
    </row>
    <row r="846" spans="1:11">
      <c r="A846" s="150">
        <v>842</v>
      </c>
      <c r="B846" s="16"/>
      <c r="C846" s="16"/>
      <c r="D846" s="114" t="e" cm="1">
        <f t="array" ref="D846">LOOKUP(1,1/(E846=DSSP!$E$2:$E$623),DSSP!$A$2:$A$623)</f>
        <v>#N/A</v>
      </c>
      <c r="E846" s="115"/>
      <c r="F846" s="115" t="str">
        <f>IFERROR(VLOOKUP(E846,DSSP!$E$2:$F$761,2,0),"")</f>
        <v/>
      </c>
      <c r="G846" s="120" t="str">
        <f t="shared" si="59"/>
        <v/>
      </c>
      <c r="H846" s="16"/>
      <c r="I846" s="121" t="str">
        <f t="shared" si="61"/>
        <v/>
      </c>
      <c r="J846" s="16"/>
      <c r="K846" s="85" t="str">
        <f t="shared" si="60"/>
        <v/>
      </c>
    </row>
    <row r="847" spans="1:11">
      <c r="A847" s="150">
        <v>843</v>
      </c>
      <c r="B847" s="16"/>
      <c r="C847" s="16"/>
      <c r="D847" s="114" t="e" cm="1">
        <f t="array" ref="D847">LOOKUP(1,1/(E847=DSSP!$E$2:$E$623),DSSP!$A$2:$A$623)</f>
        <v>#N/A</v>
      </c>
      <c r="E847" s="115"/>
      <c r="F847" s="115" t="str">
        <f>IFERROR(VLOOKUP(E847,DSSP!$E$2:$F$761,2,0),"")</f>
        <v/>
      </c>
      <c r="G847" s="120" t="str">
        <f t="shared" si="59"/>
        <v/>
      </c>
      <c r="H847" s="16"/>
      <c r="I847" s="121" t="str">
        <f t="shared" si="61"/>
        <v/>
      </c>
      <c r="J847" s="16"/>
      <c r="K847" s="85" t="str">
        <f t="shared" si="60"/>
        <v/>
      </c>
    </row>
    <row r="848" spans="1:11">
      <c r="A848" s="150">
        <v>844</v>
      </c>
      <c r="B848" s="16"/>
      <c r="C848" s="16"/>
      <c r="D848" s="114" t="e" cm="1">
        <f t="array" ref="D848">LOOKUP(1,1/(E848=DSSP!$E$2:$E$623),DSSP!$A$2:$A$623)</f>
        <v>#N/A</v>
      </c>
      <c r="E848" s="115"/>
      <c r="F848" s="115" t="str">
        <f>IFERROR(VLOOKUP(E848,DSSP!$E$2:$F$761,2,0),"")</f>
        <v/>
      </c>
      <c r="G848" s="120" t="str">
        <f t="shared" si="59"/>
        <v/>
      </c>
      <c r="H848" s="16"/>
      <c r="I848" s="121" t="str">
        <f t="shared" si="61"/>
        <v/>
      </c>
      <c r="J848" s="16"/>
      <c r="K848" s="85" t="str">
        <f t="shared" si="60"/>
        <v/>
      </c>
    </row>
    <row r="849" spans="1:11">
      <c r="A849" s="150">
        <v>845</v>
      </c>
      <c r="B849" s="16"/>
      <c r="C849" s="16"/>
      <c r="D849" s="114" t="e" cm="1">
        <f t="array" ref="D849">LOOKUP(1,1/(E849=DSSP!$E$2:$E$623),DSSP!$A$2:$A$623)</f>
        <v>#N/A</v>
      </c>
      <c r="E849" s="115"/>
      <c r="F849" s="115" t="str">
        <f>IFERROR(VLOOKUP(E849,DSSP!$E$2:$F$761,2,0),"")</f>
        <v/>
      </c>
      <c r="G849" s="120" t="str">
        <f t="shared" si="59"/>
        <v/>
      </c>
      <c r="H849" s="16"/>
      <c r="I849" s="121" t="str">
        <f t="shared" si="61"/>
        <v/>
      </c>
      <c r="J849" s="16"/>
      <c r="K849" s="85" t="str">
        <f t="shared" si="60"/>
        <v/>
      </c>
    </row>
    <row r="850" spans="1:11">
      <c r="A850" s="150">
        <v>846</v>
      </c>
      <c r="B850" s="16"/>
      <c r="C850" s="16"/>
      <c r="D850" s="114" t="e" cm="1">
        <f t="array" ref="D850">LOOKUP(1,1/(E850=DSSP!$E$2:$E$623),DSSP!$A$2:$A$623)</f>
        <v>#N/A</v>
      </c>
      <c r="E850" s="115"/>
      <c r="F850" s="115" t="str">
        <f>IFERROR(VLOOKUP(E850,DSSP!$E$2:$F$761,2,0),"")</f>
        <v/>
      </c>
      <c r="G850" s="120" t="str">
        <f t="shared" si="59"/>
        <v/>
      </c>
      <c r="H850" s="16"/>
      <c r="I850" s="121" t="str">
        <f t="shared" si="61"/>
        <v/>
      </c>
      <c r="J850" s="16"/>
      <c r="K850" s="85" t="str">
        <f t="shared" si="60"/>
        <v/>
      </c>
    </row>
    <row r="851" spans="1:11">
      <c r="A851" s="150">
        <v>847</v>
      </c>
      <c r="J851" s="16"/>
    </row>
  </sheetData>
  <mergeCells count="1">
    <mergeCell ref="A2:D2"/>
  </mergeCells>
  <conditionalFormatting sqref="A4:J5 B6:B26 G6:H26 I6:J49 C6:F850 A6:A851 I50:I514 J50:J851">
    <cfRule type="expression" dxfId="72" priority="1">
      <formula>$A4&lt;&gt;""</formula>
    </cfRule>
  </conditionalFormatting>
  <conditionalFormatting sqref="B27:B66 G27:H514 G515:I850">
    <cfRule type="expression" dxfId="71" priority="2">
      <formula>$A28&lt;&gt;""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DAD10F2-DBAF-4CB5-9383-67A12420FEB7}">
          <x14:formula1>
            <xm:f>DSKH!$A:$A</xm:f>
          </x14:formula1>
          <xm:sqref>C5:C850</xm:sqref>
        </x14:dataValidation>
        <x14:dataValidation type="list" allowBlank="1" showInputMessage="1" showErrorMessage="1" xr:uid="{9A5DF2C9-674C-4777-9EE2-2186509B647D}">
          <x14:formula1>
            <xm:f>DSSP!$E$2:$E$651</xm:f>
          </x14:formula1>
          <xm:sqref>E5:E850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6358-264F-4C52-B4D1-DB7BD257CECC}">
  <sheetPr>
    <pageSetUpPr fitToPage="1"/>
  </sheetPr>
  <dimension ref="A1:G100"/>
  <sheetViews>
    <sheetView topLeftCell="A77" workbookViewId="0">
      <selection activeCell="A95" sqref="A95"/>
    </sheetView>
  </sheetViews>
  <sheetFormatPr defaultColWidth="9" defaultRowHeight="15"/>
  <cols>
    <col min="1" max="1" width="7.25" customWidth="1"/>
    <col min="2" max="2" width="30.625" customWidth="1"/>
    <col min="3" max="3" width="9.375" customWidth="1"/>
    <col min="4" max="4" width="15.25" customWidth="1"/>
    <col min="5" max="5" width="16.375" style="167" hidden="1" customWidth="1"/>
    <col min="6" max="6" width="41.625" customWidth="1"/>
  </cols>
  <sheetData>
    <row r="1" spans="1:7" ht="16.5">
      <c r="A1" s="2" t="s">
        <v>4198</v>
      </c>
      <c r="B1" s="1"/>
      <c r="C1" s="84"/>
      <c r="D1" s="85"/>
      <c r="E1" s="22"/>
      <c r="F1" s="1"/>
    </row>
    <row r="2" spans="1:7" ht="16.5">
      <c r="A2" s="1"/>
      <c r="B2" s="1"/>
      <c r="C2" s="84"/>
      <c r="D2" s="85"/>
      <c r="E2" s="22"/>
      <c r="F2" s="1"/>
    </row>
    <row r="3" spans="1:7" ht="25.5">
      <c r="A3" s="604" t="s">
        <v>4199</v>
      </c>
      <c r="B3" s="604"/>
      <c r="C3" s="604"/>
      <c r="D3" s="604"/>
      <c r="E3" s="604"/>
      <c r="F3" s="604"/>
    </row>
    <row r="4" spans="1:7" ht="16.5">
      <c r="A4" s="605" t="str">
        <f>"MXC"&amp;'Nhập đơn'!C3</f>
        <v>MXC551</v>
      </c>
      <c r="B4" s="605"/>
      <c r="C4" s="605"/>
      <c r="D4" s="605"/>
      <c r="E4" s="605"/>
      <c r="F4" s="605"/>
    </row>
    <row r="5" spans="1:7" ht="16.5" hidden="1">
      <c r="A5" s="606">
        <v>45616</v>
      </c>
      <c r="B5" s="606"/>
      <c r="C5" s="84"/>
      <c r="D5" s="85"/>
      <c r="E5" s="22"/>
      <c r="F5" s="1"/>
    </row>
    <row r="6" spans="1:7" ht="20.25" hidden="1">
      <c r="A6" s="606">
        <v>45617</v>
      </c>
      <c r="B6" s="606"/>
      <c r="C6" s="84"/>
      <c r="D6" s="195"/>
      <c r="E6" s="22"/>
      <c r="F6" s="1"/>
    </row>
    <row r="7" spans="1:7" ht="16.5" hidden="1">
      <c r="A7" s="607">
        <v>45614</v>
      </c>
      <c r="B7" s="607"/>
      <c r="C7" s="84"/>
      <c r="D7" s="85"/>
      <c r="E7" s="22"/>
      <c r="F7" s="1"/>
    </row>
    <row r="8" spans="1:7" ht="16.5" hidden="1">
      <c r="A8" s="603">
        <v>45615</v>
      </c>
      <c r="B8" s="603"/>
      <c r="C8" s="84"/>
      <c r="D8" s="85"/>
      <c r="E8" s="22"/>
      <c r="F8" s="1"/>
    </row>
    <row r="9" spans="1:7" ht="33" customHeight="1">
      <c r="A9" s="191" t="s">
        <v>4185</v>
      </c>
      <c r="B9" s="191" t="s">
        <v>4200</v>
      </c>
      <c r="C9" s="192" t="s">
        <v>4195</v>
      </c>
      <c r="D9" s="193" t="s">
        <v>4201</v>
      </c>
      <c r="E9" s="191" t="s">
        <v>4202</v>
      </c>
      <c r="F9" s="194" t="s">
        <v>4203</v>
      </c>
    </row>
    <row r="10" spans="1:7" ht="17.25">
      <c r="A10" s="183">
        <v>1</v>
      </c>
      <c r="B10" s="18" t="s">
        <v>468</v>
      </c>
      <c r="C10" s="180">
        <v>33</v>
      </c>
      <c r="D10" s="180">
        <v>6.6</v>
      </c>
      <c r="E10" s="181" t="s">
        <v>4204</v>
      </c>
      <c r="F10" s="165"/>
      <c r="G10" s="131"/>
    </row>
    <row r="11" spans="1:7" ht="17.25">
      <c r="A11" s="183">
        <v>2</v>
      </c>
      <c r="B11" s="182" t="s">
        <v>583</v>
      </c>
      <c r="C11" s="180">
        <v>0</v>
      </c>
      <c r="D11" s="180">
        <v>10.4</v>
      </c>
      <c r="E11" s="181" t="s">
        <v>4204</v>
      </c>
      <c r="F11" s="165"/>
    </row>
    <row r="12" spans="1:7" ht="17.25">
      <c r="A12" s="183">
        <v>3</v>
      </c>
      <c r="B12" s="182" t="s">
        <v>444</v>
      </c>
      <c r="C12" s="180">
        <v>208</v>
      </c>
      <c r="D12" s="180">
        <v>20.8</v>
      </c>
      <c r="E12" s="181" t="s">
        <v>4204</v>
      </c>
      <c r="F12" s="165"/>
    </row>
    <row r="13" spans="1:7" ht="17.25">
      <c r="A13" s="183">
        <v>4</v>
      </c>
      <c r="B13" s="18" t="s">
        <v>426</v>
      </c>
      <c r="C13" s="180">
        <v>0</v>
      </c>
      <c r="D13" s="180">
        <v>6.5</v>
      </c>
      <c r="E13" s="181" t="s">
        <v>4204</v>
      </c>
      <c r="F13" s="165"/>
    </row>
    <row r="14" spans="1:7" ht="17.25">
      <c r="A14" s="183">
        <v>5</v>
      </c>
      <c r="B14" s="18" t="s">
        <v>435</v>
      </c>
      <c r="C14" s="180">
        <v>0</v>
      </c>
      <c r="D14" s="180">
        <v>10</v>
      </c>
      <c r="E14" s="181" t="s">
        <v>4204</v>
      </c>
      <c r="F14" s="165"/>
    </row>
    <row r="15" spans="1:7" ht="17.25">
      <c r="A15" s="183">
        <v>8</v>
      </c>
      <c r="B15" s="18" t="s">
        <v>48</v>
      </c>
      <c r="C15" s="180">
        <v>64</v>
      </c>
      <c r="D15" s="180">
        <v>64</v>
      </c>
      <c r="E15" s="181" t="s">
        <v>4204</v>
      </c>
      <c r="F15" s="165"/>
    </row>
    <row r="16" spans="1:7" ht="17.25">
      <c r="A16" s="183">
        <v>9</v>
      </c>
      <c r="B16" s="18" t="s">
        <v>37</v>
      </c>
      <c r="C16" s="180">
        <v>269</v>
      </c>
      <c r="D16" s="180">
        <v>53.8</v>
      </c>
      <c r="E16" s="181" t="s">
        <v>4204</v>
      </c>
      <c r="F16" s="165"/>
    </row>
    <row r="17" spans="1:6" ht="17.25">
      <c r="A17" s="183">
        <v>10</v>
      </c>
      <c r="B17" s="18" t="s">
        <v>55</v>
      </c>
      <c r="C17" s="180">
        <v>24</v>
      </c>
      <c r="D17" s="180">
        <v>12</v>
      </c>
      <c r="E17" s="181" t="s">
        <v>4204</v>
      </c>
      <c r="F17" s="165"/>
    </row>
    <row r="18" spans="1:6" ht="17.25">
      <c r="A18" s="183">
        <v>11</v>
      </c>
      <c r="B18" s="18" t="s">
        <v>168</v>
      </c>
      <c r="C18" s="180">
        <v>37</v>
      </c>
      <c r="D18" s="180">
        <v>11.1</v>
      </c>
      <c r="E18" s="181" t="s">
        <v>4204</v>
      </c>
      <c r="F18" s="165"/>
    </row>
    <row r="19" spans="1:6" ht="17.25">
      <c r="A19" s="183">
        <v>12</v>
      </c>
      <c r="B19" s="18" t="s">
        <v>147</v>
      </c>
      <c r="C19" s="180">
        <v>87.2</v>
      </c>
      <c r="D19" s="180">
        <v>21.8</v>
      </c>
      <c r="E19" s="181" t="s">
        <v>4204</v>
      </c>
      <c r="F19" s="165"/>
    </row>
    <row r="20" spans="1:6" ht="17.25">
      <c r="A20" s="183">
        <v>13</v>
      </c>
      <c r="B20" s="18" t="s">
        <v>179</v>
      </c>
      <c r="C20" s="180">
        <v>256</v>
      </c>
      <c r="D20" s="180">
        <v>64</v>
      </c>
      <c r="E20" s="181" t="s">
        <v>4204</v>
      </c>
      <c r="F20" s="165"/>
    </row>
    <row r="21" spans="1:6" ht="17.25">
      <c r="A21" s="183">
        <v>14</v>
      </c>
      <c r="B21" s="18" t="s">
        <v>158</v>
      </c>
      <c r="C21" s="180">
        <v>370</v>
      </c>
      <c r="D21" s="180">
        <v>92.5</v>
      </c>
      <c r="E21" s="181" t="s">
        <v>4204</v>
      </c>
      <c r="F21" s="165"/>
    </row>
    <row r="22" spans="1:6" ht="17.25">
      <c r="A22" s="183">
        <v>15</v>
      </c>
      <c r="B22" s="18" t="s">
        <v>299</v>
      </c>
      <c r="C22" s="180">
        <v>34</v>
      </c>
      <c r="D22" s="180">
        <v>6.8</v>
      </c>
      <c r="E22" s="244" t="s">
        <v>4204</v>
      </c>
      <c r="F22" s="165"/>
    </row>
    <row r="23" spans="1:6" ht="17.25">
      <c r="A23" s="183">
        <v>16</v>
      </c>
      <c r="B23" s="18" t="s">
        <v>308</v>
      </c>
      <c r="C23" s="180">
        <v>108</v>
      </c>
      <c r="D23" s="180">
        <v>10.799999999999999</v>
      </c>
      <c r="E23" s="181" t="s">
        <v>4204</v>
      </c>
      <c r="F23" s="165"/>
    </row>
    <row r="24" spans="1:6" ht="17.25">
      <c r="A24" s="183">
        <v>17</v>
      </c>
      <c r="B24" s="18" t="s">
        <v>3760</v>
      </c>
      <c r="C24" s="180">
        <v>45</v>
      </c>
      <c r="D24" s="180">
        <v>2.25</v>
      </c>
      <c r="E24" s="181" t="s">
        <v>4204</v>
      </c>
      <c r="F24" s="165"/>
    </row>
    <row r="25" spans="1:6" ht="17.25">
      <c r="A25" s="183">
        <v>19</v>
      </c>
      <c r="B25" s="18" t="s">
        <v>3190</v>
      </c>
      <c r="C25" s="180">
        <v>2</v>
      </c>
      <c r="D25" s="180">
        <v>1</v>
      </c>
      <c r="E25" s="181" t="s">
        <v>4204</v>
      </c>
      <c r="F25" s="165"/>
    </row>
    <row r="26" spans="1:6" ht="17.25">
      <c r="A26" s="183">
        <v>21</v>
      </c>
      <c r="B26" s="18" t="s">
        <v>3345</v>
      </c>
      <c r="C26" s="180">
        <v>0</v>
      </c>
      <c r="D26" s="180">
        <v>54</v>
      </c>
      <c r="E26" s="181" t="s">
        <v>4204</v>
      </c>
      <c r="F26" s="165"/>
    </row>
    <row r="27" spans="1:6" ht="17.25">
      <c r="A27" s="183">
        <v>22</v>
      </c>
      <c r="B27" s="18" t="s">
        <v>3461</v>
      </c>
      <c r="C27" s="180">
        <v>8</v>
      </c>
      <c r="D27" s="180">
        <v>4</v>
      </c>
      <c r="E27" s="181" t="s">
        <v>4204</v>
      </c>
      <c r="F27" s="165"/>
    </row>
    <row r="28" spans="1:6" ht="17.25">
      <c r="A28" s="183">
        <v>24</v>
      </c>
      <c r="B28" s="18" t="s">
        <v>1578</v>
      </c>
      <c r="C28" s="180">
        <v>45</v>
      </c>
      <c r="D28" s="180">
        <v>9</v>
      </c>
      <c r="E28" s="181" t="s">
        <v>4204</v>
      </c>
      <c r="F28" s="165"/>
    </row>
    <row r="29" spans="1:6" ht="17.25">
      <c r="A29" s="183">
        <v>25</v>
      </c>
      <c r="B29" s="18" t="s">
        <v>1559</v>
      </c>
      <c r="C29" s="180">
        <v>20</v>
      </c>
      <c r="D29" s="180">
        <v>2</v>
      </c>
      <c r="E29" s="181" t="s">
        <v>4204</v>
      </c>
      <c r="F29" s="165"/>
    </row>
    <row r="30" spans="1:6" ht="17.25">
      <c r="A30" s="183">
        <v>26</v>
      </c>
      <c r="B30" s="18" t="s">
        <v>1606</v>
      </c>
      <c r="C30" s="180">
        <v>51</v>
      </c>
      <c r="D30" s="180">
        <v>5.0999999999999996</v>
      </c>
      <c r="E30" s="181" t="s">
        <v>4204</v>
      </c>
      <c r="F30" s="165"/>
    </row>
    <row r="31" spans="1:6" ht="17.25">
      <c r="A31" s="183">
        <v>27</v>
      </c>
      <c r="B31" s="18" t="s">
        <v>1614</v>
      </c>
      <c r="C31" s="180">
        <v>40</v>
      </c>
      <c r="D31" s="180">
        <v>8</v>
      </c>
      <c r="E31" s="181" t="s">
        <v>4204</v>
      </c>
      <c r="F31" s="165"/>
    </row>
    <row r="32" spans="1:6" ht="17.25">
      <c r="A32" s="183">
        <v>28</v>
      </c>
      <c r="B32" s="18" t="s">
        <v>1540</v>
      </c>
      <c r="C32" s="180">
        <v>0</v>
      </c>
      <c r="D32" s="180">
        <v>16</v>
      </c>
      <c r="E32" s="181" t="s">
        <v>4204</v>
      </c>
      <c r="F32" s="165"/>
    </row>
    <row r="33" spans="1:6" ht="17.25">
      <c r="A33" s="183">
        <v>29</v>
      </c>
      <c r="B33" s="18" t="s">
        <v>491</v>
      </c>
      <c r="C33" s="180">
        <v>28</v>
      </c>
      <c r="D33" s="180">
        <v>2.8</v>
      </c>
      <c r="E33" s="181" t="s">
        <v>4204</v>
      </c>
      <c r="F33" s="165"/>
    </row>
    <row r="34" spans="1:6" ht="17.25">
      <c r="A34" s="183">
        <v>30</v>
      </c>
      <c r="B34" s="18" t="s">
        <v>370</v>
      </c>
      <c r="C34" s="180">
        <v>302</v>
      </c>
      <c r="D34" s="180">
        <v>90.6</v>
      </c>
      <c r="E34" s="181" t="s">
        <v>4204</v>
      </c>
      <c r="F34" s="165"/>
    </row>
    <row r="35" spans="1:6" ht="17.25">
      <c r="A35" s="183">
        <v>33</v>
      </c>
      <c r="B35" s="18" t="s">
        <v>236</v>
      </c>
      <c r="C35" s="180">
        <v>170</v>
      </c>
      <c r="D35" s="180">
        <v>17</v>
      </c>
      <c r="E35" s="244" t="s">
        <v>4204</v>
      </c>
      <c r="F35" s="165"/>
    </row>
    <row r="36" spans="1:6" ht="17.25">
      <c r="A36" s="183">
        <v>34</v>
      </c>
      <c r="B36" s="18" t="s">
        <v>244</v>
      </c>
      <c r="C36" s="180">
        <v>487</v>
      </c>
      <c r="D36" s="180">
        <v>97.4</v>
      </c>
      <c r="E36" s="181" t="s">
        <v>4204</v>
      </c>
      <c r="F36" s="165"/>
    </row>
    <row r="37" spans="1:6" ht="17.25">
      <c r="A37" s="183">
        <v>35</v>
      </c>
      <c r="B37" s="18" t="s">
        <v>260</v>
      </c>
      <c r="C37" s="180">
        <v>54</v>
      </c>
      <c r="D37" s="180">
        <v>5.4</v>
      </c>
      <c r="E37" s="181" t="s">
        <v>4204</v>
      </c>
      <c r="F37" s="165"/>
    </row>
    <row r="38" spans="1:6" ht="17.25">
      <c r="A38" s="183">
        <v>36</v>
      </c>
      <c r="B38" s="18" t="s">
        <v>267</v>
      </c>
      <c r="C38" s="180">
        <v>96</v>
      </c>
      <c r="D38" s="180">
        <v>19.2</v>
      </c>
      <c r="E38" s="181" t="s">
        <v>4204</v>
      </c>
      <c r="F38" s="165"/>
    </row>
    <row r="39" spans="1:6" ht="17.25">
      <c r="A39" s="183">
        <v>37</v>
      </c>
      <c r="B39" s="18" t="s">
        <v>227</v>
      </c>
      <c r="C39" s="180">
        <v>440</v>
      </c>
      <c r="D39" s="180">
        <v>44</v>
      </c>
      <c r="E39" s="181" t="s">
        <v>4204</v>
      </c>
      <c r="F39" s="165"/>
    </row>
    <row r="40" spans="1:6" ht="17.25">
      <c r="A40" s="183">
        <v>38</v>
      </c>
      <c r="B40" s="18" t="s">
        <v>1476</v>
      </c>
      <c r="C40" s="180">
        <v>0</v>
      </c>
      <c r="D40" s="180">
        <v>1.5</v>
      </c>
      <c r="E40" s="181" t="s">
        <v>4204</v>
      </c>
      <c r="F40" s="165"/>
    </row>
    <row r="41" spans="1:6" ht="17.25">
      <c r="A41" s="183">
        <v>39</v>
      </c>
      <c r="B41" s="182" t="s">
        <v>1486</v>
      </c>
      <c r="C41" s="180">
        <v>0</v>
      </c>
      <c r="D41" s="180">
        <v>1.5</v>
      </c>
      <c r="E41" s="181" t="s">
        <v>4204</v>
      </c>
      <c r="F41" s="165"/>
    </row>
    <row r="42" spans="1:6" ht="17.25">
      <c r="A42" s="183">
        <v>40</v>
      </c>
      <c r="B42" s="18" t="s">
        <v>3721</v>
      </c>
      <c r="C42" s="180">
        <v>1</v>
      </c>
      <c r="D42" s="180">
        <v>0.5</v>
      </c>
      <c r="E42" s="181" t="s">
        <v>4204</v>
      </c>
      <c r="F42" s="165"/>
    </row>
    <row r="43" spans="1:6" ht="17.25">
      <c r="A43" s="183">
        <v>41</v>
      </c>
      <c r="B43" s="18" t="s">
        <v>1493</v>
      </c>
      <c r="C43" s="180">
        <v>0</v>
      </c>
      <c r="D43" s="180">
        <v>2.5</v>
      </c>
      <c r="E43" s="181" t="s">
        <v>4204</v>
      </c>
      <c r="F43" s="165"/>
    </row>
    <row r="44" spans="1:6" ht="17.25">
      <c r="A44" s="183">
        <v>42</v>
      </c>
      <c r="B44" s="18" t="s">
        <v>3713</v>
      </c>
      <c r="C44" s="180">
        <v>1</v>
      </c>
      <c r="D44" s="180">
        <v>0.5</v>
      </c>
      <c r="E44" s="181" t="s">
        <v>4204</v>
      </c>
      <c r="F44" s="165"/>
    </row>
    <row r="45" spans="1:6" ht="17.25">
      <c r="A45" s="183">
        <v>43</v>
      </c>
      <c r="B45" s="18" t="s">
        <v>1586</v>
      </c>
      <c r="C45" s="180">
        <v>0</v>
      </c>
      <c r="D45" s="180">
        <v>2.5</v>
      </c>
      <c r="E45" s="181" t="s">
        <v>4204</v>
      </c>
      <c r="F45" s="165"/>
    </row>
    <row r="46" spans="1:6" ht="17.25">
      <c r="A46" s="183">
        <v>44</v>
      </c>
      <c r="B46" s="18" t="s">
        <v>1650</v>
      </c>
      <c r="C46" s="180">
        <v>1</v>
      </c>
      <c r="D46" s="180">
        <v>0.5</v>
      </c>
      <c r="E46" s="181" t="s">
        <v>4204</v>
      </c>
      <c r="F46" s="165"/>
    </row>
    <row r="47" spans="1:6" ht="17.25">
      <c r="A47" s="183">
        <v>45</v>
      </c>
      <c r="B47" s="18" t="s">
        <v>612</v>
      </c>
      <c r="C47" s="180">
        <v>0</v>
      </c>
      <c r="D47" s="180">
        <v>1.4</v>
      </c>
      <c r="E47" s="181" t="s">
        <v>4204</v>
      </c>
      <c r="F47" s="165"/>
    </row>
    <row r="48" spans="1:6" ht="17.25">
      <c r="A48" s="183">
        <v>46</v>
      </c>
      <c r="B48" s="18" t="s">
        <v>3650</v>
      </c>
      <c r="C48" s="180">
        <v>4</v>
      </c>
      <c r="D48" s="180">
        <v>2</v>
      </c>
      <c r="E48" s="181" t="s">
        <v>4204</v>
      </c>
      <c r="F48" s="165"/>
    </row>
    <row r="49" spans="1:6" ht="17.25">
      <c r="A49" s="183">
        <v>48</v>
      </c>
      <c r="B49" s="18" t="s">
        <v>1673</v>
      </c>
      <c r="C49" s="180">
        <v>107</v>
      </c>
      <c r="D49" s="180">
        <v>53.5</v>
      </c>
      <c r="E49" s="181" t="s">
        <v>4204</v>
      </c>
      <c r="F49" s="165"/>
    </row>
    <row r="50" spans="1:6" ht="17.25">
      <c r="A50" s="183">
        <v>49</v>
      </c>
      <c r="B50" s="18" t="s">
        <v>1804</v>
      </c>
      <c r="C50" s="180">
        <v>15</v>
      </c>
      <c r="D50" s="180">
        <v>7.5</v>
      </c>
      <c r="E50" s="181" t="s">
        <v>4204</v>
      </c>
      <c r="F50" s="165"/>
    </row>
    <row r="51" spans="1:6" ht="17.25">
      <c r="A51" s="183">
        <v>50</v>
      </c>
      <c r="B51" s="18" t="s">
        <v>500</v>
      </c>
      <c r="C51" s="180">
        <v>26</v>
      </c>
      <c r="D51" s="180">
        <v>2.6</v>
      </c>
      <c r="E51" s="181" t="s">
        <v>4204</v>
      </c>
      <c r="F51" s="165"/>
    </row>
    <row r="52" spans="1:6" ht="17.25">
      <c r="A52" s="183">
        <v>51</v>
      </c>
      <c r="B52" s="18" t="s">
        <v>218</v>
      </c>
      <c r="C52" s="180">
        <v>570</v>
      </c>
      <c r="D52" s="180">
        <v>57</v>
      </c>
      <c r="E52" s="181" t="s">
        <v>4204</v>
      </c>
      <c r="F52" s="165"/>
    </row>
    <row r="53" spans="1:6" ht="17.25">
      <c r="A53" s="183">
        <v>52</v>
      </c>
      <c r="B53" s="18" t="s">
        <v>2725</v>
      </c>
      <c r="C53" s="180">
        <v>0</v>
      </c>
      <c r="D53" s="180">
        <v>5.6</v>
      </c>
      <c r="E53" s="181" t="s">
        <v>4204</v>
      </c>
      <c r="F53" s="165"/>
    </row>
    <row r="54" spans="1:6" ht="17.25">
      <c r="A54" s="183">
        <v>53</v>
      </c>
      <c r="B54" s="18" t="s">
        <v>3242</v>
      </c>
      <c r="C54" s="180">
        <v>33</v>
      </c>
      <c r="D54" s="180">
        <v>9.8999999999999986</v>
      </c>
      <c r="E54" s="181" t="s">
        <v>4204</v>
      </c>
      <c r="F54" s="165"/>
    </row>
    <row r="55" spans="1:6" ht="17.25">
      <c r="A55" s="183">
        <v>54</v>
      </c>
      <c r="B55" s="18" t="s">
        <v>3233</v>
      </c>
      <c r="C55" s="180">
        <v>0</v>
      </c>
      <c r="D55" s="180">
        <v>5</v>
      </c>
      <c r="E55" s="181" t="s">
        <v>4204</v>
      </c>
      <c r="F55" s="165"/>
    </row>
    <row r="56" spans="1:6" ht="17.25">
      <c r="A56" s="183">
        <v>55</v>
      </c>
      <c r="B56" s="18" t="s">
        <v>3273</v>
      </c>
      <c r="C56" s="180">
        <v>40</v>
      </c>
      <c r="D56" s="180">
        <v>12</v>
      </c>
      <c r="E56" s="181" t="s">
        <v>4204</v>
      </c>
      <c r="F56" s="165"/>
    </row>
    <row r="57" spans="1:6" ht="17.25">
      <c r="A57" s="183">
        <v>56</v>
      </c>
      <c r="B57" s="18" t="s">
        <v>3266</v>
      </c>
      <c r="C57" s="180">
        <v>0</v>
      </c>
      <c r="D57" s="180">
        <v>5</v>
      </c>
      <c r="E57" s="181" t="s">
        <v>4204</v>
      </c>
      <c r="F57" s="165"/>
    </row>
    <row r="58" spans="1:6" ht="17.25">
      <c r="A58" s="183">
        <v>57</v>
      </c>
      <c r="B58" s="18" t="s">
        <v>199</v>
      </c>
      <c r="C58" s="180">
        <v>35</v>
      </c>
      <c r="D58" s="180">
        <v>10.5</v>
      </c>
      <c r="E58" s="181" t="s">
        <v>4204</v>
      </c>
      <c r="F58" s="165"/>
    </row>
    <row r="59" spans="1:6" ht="17.25">
      <c r="A59" s="183">
        <v>58</v>
      </c>
      <c r="B59" s="285" t="s">
        <v>400</v>
      </c>
      <c r="C59" s="285">
        <v>0</v>
      </c>
      <c r="D59" s="286">
        <v>20.3</v>
      </c>
      <c r="E59" s="248" t="s">
        <v>4204</v>
      </c>
      <c r="F59" s="249"/>
    </row>
    <row r="60" spans="1:6" ht="17.25">
      <c r="A60" s="183">
        <v>59</v>
      </c>
      <c r="B60" s="18" t="s">
        <v>2845</v>
      </c>
      <c r="C60" s="180">
        <v>33</v>
      </c>
      <c r="D60" s="180">
        <v>4.95</v>
      </c>
      <c r="E60" s="181" t="s">
        <v>4204</v>
      </c>
      <c r="F60" s="165"/>
    </row>
    <row r="61" spans="1:6" ht="17.25">
      <c r="A61" s="183">
        <v>60</v>
      </c>
      <c r="B61" s="18" t="s">
        <v>3681</v>
      </c>
      <c r="C61" s="180">
        <v>32</v>
      </c>
      <c r="D61" s="180">
        <v>5.6</v>
      </c>
      <c r="E61" s="181" t="s">
        <v>4204</v>
      </c>
      <c r="F61" s="165"/>
    </row>
    <row r="62" spans="1:6" ht="17.25">
      <c r="A62" s="183">
        <v>61</v>
      </c>
      <c r="B62" s="18" t="s">
        <v>3674</v>
      </c>
      <c r="C62" s="180">
        <v>0</v>
      </c>
      <c r="D62" s="180">
        <v>4.8000000000000007</v>
      </c>
      <c r="E62" s="181" t="s">
        <v>4204</v>
      </c>
      <c r="F62" s="165"/>
    </row>
    <row r="63" spans="1:6" ht="17.25">
      <c r="A63" s="183">
        <v>62</v>
      </c>
      <c r="B63" s="18" t="s">
        <v>1681</v>
      </c>
      <c r="C63" s="180">
        <v>38</v>
      </c>
      <c r="D63" s="180">
        <v>3.8000000000000003</v>
      </c>
      <c r="E63" s="181" t="s">
        <v>4204</v>
      </c>
      <c r="F63" s="165"/>
    </row>
    <row r="64" spans="1:6" ht="17.25">
      <c r="A64" s="183">
        <v>63</v>
      </c>
      <c r="B64" s="18" t="s">
        <v>1690</v>
      </c>
      <c r="C64" s="180">
        <v>180</v>
      </c>
      <c r="D64" s="180">
        <v>36</v>
      </c>
      <c r="E64" s="181" t="s">
        <v>4204</v>
      </c>
      <c r="F64" s="165"/>
    </row>
    <row r="65" spans="1:6" ht="17.25">
      <c r="A65" s="183">
        <v>64</v>
      </c>
      <c r="B65" s="18" t="s">
        <v>1710</v>
      </c>
      <c r="C65" s="180">
        <v>34</v>
      </c>
      <c r="D65" s="180">
        <v>4.25</v>
      </c>
      <c r="E65" s="181" t="s">
        <v>4204</v>
      </c>
      <c r="F65" s="165"/>
    </row>
    <row r="66" spans="1:6" ht="17.25">
      <c r="A66" s="183">
        <v>65</v>
      </c>
      <c r="B66" s="18" t="s">
        <v>1699</v>
      </c>
      <c r="C66" s="180">
        <v>54</v>
      </c>
      <c r="D66" s="180">
        <v>6.75</v>
      </c>
      <c r="E66" s="181" t="s">
        <v>4204</v>
      </c>
      <c r="F66" s="165"/>
    </row>
    <row r="67" spans="1:6" ht="17.25">
      <c r="A67" s="183">
        <v>66</v>
      </c>
      <c r="B67" s="18" t="s">
        <v>1719</v>
      </c>
      <c r="C67" s="180">
        <v>17</v>
      </c>
      <c r="D67" s="180">
        <v>1.7000000000000002</v>
      </c>
      <c r="E67" s="181" t="s">
        <v>4204</v>
      </c>
      <c r="F67" s="165"/>
    </row>
    <row r="68" spans="1:6" ht="17.25">
      <c r="A68" s="183">
        <v>67</v>
      </c>
      <c r="B68" s="18" t="s">
        <v>1753</v>
      </c>
      <c r="C68" s="180">
        <v>42</v>
      </c>
      <c r="D68" s="180">
        <v>4.2</v>
      </c>
      <c r="E68" s="181" t="s">
        <v>4204</v>
      </c>
      <c r="F68" s="165"/>
    </row>
    <row r="69" spans="1:6" ht="17.25">
      <c r="A69" s="183">
        <v>68</v>
      </c>
      <c r="B69" s="18" t="s">
        <v>1745</v>
      </c>
      <c r="C69" s="180">
        <v>10</v>
      </c>
      <c r="D69" s="180">
        <v>2</v>
      </c>
      <c r="E69" s="181" t="s">
        <v>4204</v>
      </c>
      <c r="F69" s="165"/>
    </row>
    <row r="70" spans="1:6" ht="17.25">
      <c r="A70" s="183">
        <v>69</v>
      </c>
      <c r="B70" s="18" t="s">
        <v>1621</v>
      </c>
      <c r="C70" s="180">
        <v>26</v>
      </c>
      <c r="D70" s="180">
        <v>2.6</v>
      </c>
      <c r="E70" s="181" t="s">
        <v>4204</v>
      </c>
      <c r="F70" s="165"/>
    </row>
    <row r="71" spans="1:6" ht="17.25">
      <c r="A71" s="183">
        <v>70</v>
      </c>
      <c r="B71" s="18" t="s">
        <v>107</v>
      </c>
      <c r="C71" s="180">
        <v>480</v>
      </c>
      <c r="D71" s="180">
        <v>48</v>
      </c>
      <c r="E71" s="181" t="s">
        <v>4204</v>
      </c>
      <c r="F71" s="165"/>
    </row>
    <row r="72" spans="1:6" ht="17.25">
      <c r="A72" s="183">
        <v>71</v>
      </c>
      <c r="B72" s="18" t="s">
        <v>138</v>
      </c>
      <c r="C72" s="180">
        <v>34</v>
      </c>
      <c r="D72" s="180">
        <v>3.4</v>
      </c>
      <c r="E72" s="181" t="s">
        <v>4204</v>
      </c>
      <c r="F72" s="165"/>
    </row>
    <row r="73" spans="1:6" ht="17.25">
      <c r="A73" s="183">
        <v>72</v>
      </c>
      <c r="B73" s="18" t="s">
        <v>555</v>
      </c>
      <c r="C73" s="180">
        <v>0</v>
      </c>
      <c r="D73" s="180">
        <v>1.2000000000000002</v>
      </c>
      <c r="E73" s="181" t="s">
        <v>4204</v>
      </c>
      <c r="F73" s="165"/>
    </row>
    <row r="74" spans="1:6" ht="17.25">
      <c r="A74" s="183">
        <v>74</v>
      </c>
      <c r="B74" s="18" t="s">
        <v>64</v>
      </c>
      <c r="C74" s="180">
        <v>1060</v>
      </c>
      <c r="D74" s="180">
        <v>106</v>
      </c>
      <c r="E74" s="181" t="s">
        <v>4204</v>
      </c>
      <c r="F74" s="165"/>
    </row>
    <row r="75" spans="1:6" s="250" customFormat="1" ht="17.25">
      <c r="A75" s="183">
        <v>75</v>
      </c>
      <c r="B75" s="18" t="s">
        <v>74</v>
      </c>
      <c r="C75" s="180">
        <v>58</v>
      </c>
      <c r="D75" s="180">
        <v>5.8</v>
      </c>
      <c r="E75" s="181" t="s">
        <v>4204</v>
      </c>
      <c r="F75" s="165"/>
    </row>
    <row r="76" spans="1:6" ht="17.25">
      <c r="A76" s="183">
        <v>76</v>
      </c>
      <c r="B76" s="18" t="s">
        <v>209</v>
      </c>
      <c r="C76" s="180">
        <v>643</v>
      </c>
      <c r="D76" s="180">
        <v>128.6</v>
      </c>
      <c r="E76" s="181" t="s">
        <v>4204</v>
      </c>
      <c r="F76" s="165"/>
    </row>
    <row r="77" spans="1:6" ht="17.25">
      <c r="A77" s="183">
        <v>77</v>
      </c>
      <c r="B77" s="18" t="s">
        <v>564</v>
      </c>
      <c r="C77" s="180">
        <v>37</v>
      </c>
      <c r="D77" s="180">
        <v>3.6999999999999997</v>
      </c>
      <c r="E77" s="181" t="s">
        <v>4204</v>
      </c>
      <c r="F77" s="165"/>
    </row>
    <row r="78" spans="1:6" ht="17.25">
      <c r="A78" s="183">
        <v>78</v>
      </c>
      <c r="B78" s="18" t="s">
        <v>509</v>
      </c>
      <c r="C78" s="180">
        <v>800</v>
      </c>
      <c r="D78" s="180">
        <v>80</v>
      </c>
      <c r="E78" s="181" t="s">
        <v>4204</v>
      </c>
      <c r="F78" s="165"/>
    </row>
    <row r="79" spans="1:6" ht="17.25">
      <c r="A79" s="183">
        <v>81</v>
      </c>
      <c r="B79" s="18" t="s">
        <v>251</v>
      </c>
      <c r="C79" s="180">
        <v>19</v>
      </c>
      <c r="D79" s="180">
        <v>1.9000000000000001</v>
      </c>
      <c r="E79" s="181" t="s">
        <v>4204</v>
      </c>
      <c r="F79" s="165"/>
    </row>
    <row r="80" spans="1:6" ht="17.25">
      <c r="A80" s="183">
        <v>82</v>
      </c>
      <c r="B80" s="18" t="s">
        <v>290</v>
      </c>
      <c r="C80" s="180">
        <v>83</v>
      </c>
      <c r="D80" s="180">
        <v>8.3000000000000007</v>
      </c>
      <c r="E80" s="181" t="s">
        <v>4204</v>
      </c>
      <c r="F80" s="165"/>
    </row>
    <row r="81" spans="1:7" ht="17.25">
      <c r="A81" s="183">
        <v>83</v>
      </c>
      <c r="B81" s="18" t="s">
        <v>3618</v>
      </c>
      <c r="C81" s="180">
        <v>21</v>
      </c>
      <c r="D81" s="180">
        <v>2.1</v>
      </c>
      <c r="E81" s="181" t="s">
        <v>4204</v>
      </c>
      <c r="F81" s="165"/>
    </row>
    <row r="82" spans="1:7" ht="17.25">
      <c r="A82" s="183">
        <v>6</v>
      </c>
      <c r="B82" s="18" t="s">
        <v>2488</v>
      </c>
      <c r="C82" s="180">
        <v>10</v>
      </c>
      <c r="D82" s="180">
        <v>1</v>
      </c>
      <c r="E82" s="181" t="s">
        <v>4205</v>
      </c>
      <c r="F82" s="165"/>
    </row>
    <row r="83" spans="1:7" ht="17.25">
      <c r="A83" s="183">
        <v>7</v>
      </c>
      <c r="B83" s="18" t="s">
        <v>2542</v>
      </c>
      <c r="C83" s="180">
        <v>20</v>
      </c>
      <c r="D83" s="180">
        <v>2</v>
      </c>
      <c r="E83" s="181" t="s">
        <v>4205</v>
      </c>
      <c r="F83" s="165"/>
    </row>
    <row r="84" spans="1:7" ht="17.25">
      <c r="A84" s="183">
        <v>18</v>
      </c>
      <c r="B84" s="18" t="s">
        <v>2496</v>
      </c>
      <c r="C84" s="180">
        <v>5</v>
      </c>
      <c r="D84" s="180">
        <v>2</v>
      </c>
      <c r="E84" s="181" t="s">
        <v>4205</v>
      </c>
      <c r="F84" s="165"/>
    </row>
    <row r="85" spans="1:7" ht="17.25">
      <c r="A85" s="183">
        <v>20</v>
      </c>
      <c r="B85" s="18" t="s">
        <v>2508</v>
      </c>
      <c r="C85" s="180">
        <v>15</v>
      </c>
      <c r="D85" s="180">
        <v>7.5</v>
      </c>
      <c r="E85" s="181" t="s">
        <v>4205</v>
      </c>
      <c r="F85" s="165"/>
    </row>
    <row r="86" spans="1:7" ht="17.25">
      <c r="A86" s="183">
        <v>23</v>
      </c>
      <c r="B86" s="18" t="s">
        <v>3609</v>
      </c>
      <c r="C86" s="180">
        <v>40</v>
      </c>
      <c r="D86" s="180">
        <v>8</v>
      </c>
      <c r="E86" s="181" t="s">
        <v>4205</v>
      </c>
      <c r="F86" s="165"/>
    </row>
    <row r="87" spans="1:7" ht="17.25">
      <c r="A87" s="183">
        <v>31</v>
      </c>
      <c r="B87" s="18" t="s">
        <v>1053</v>
      </c>
      <c r="C87" s="180">
        <v>5</v>
      </c>
      <c r="D87" s="180">
        <v>1</v>
      </c>
      <c r="E87" s="181" t="s">
        <v>4205</v>
      </c>
      <c r="F87" s="165"/>
    </row>
    <row r="88" spans="1:7" ht="17.25">
      <c r="A88" s="183">
        <v>32</v>
      </c>
      <c r="B88" s="18" t="s">
        <v>3368</v>
      </c>
      <c r="C88" s="180">
        <v>15</v>
      </c>
      <c r="D88" s="180">
        <v>7.5</v>
      </c>
      <c r="E88" s="181" t="s">
        <v>4205</v>
      </c>
      <c r="F88" s="165"/>
    </row>
    <row r="89" spans="1:7" ht="17.25">
      <c r="A89" s="183">
        <v>47</v>
      </c>
      <c r="B89" s="18" t="s">
        <v>3792</v>
      </c>
      <c r="C89" s="180">
        <v>33</v>
      </c>
      <c r="D89" s="180">
        <v>16.5</v>
      </c>
      <c r="E89" s="181" t="s">
        <v>4205</v>
      </c>
      <c r="F89" s="165"/>
    </row>
    <row r="90" spans="1:7" ht="17.25">
      <c r="A90" s="183">
        <v>73</v>
      </c>
      <c r="B90" s="18" t="s">
        <v>82</v>
      </c>
      <c r="C90" s="180">
        <v>100</v>
      </c>
      <c r="D90" s="180">
        <v>10</v>
      </c>
      <c r="E90" s="181" t="s">
        <v>4205</v>
      </c>
      <c r="F90" s="165"/>
    </row>
    <row r="91" spans="1:7" ht="17.25">
      <c r="A91" s="183">
        <v>79</v>
      </c>
      <c r="B91" s="18" t="s">
        <v>2502</v>
      </c>
      <c r="C91" s="180">
        <v>5</v>
      </c>
      <c r="D91" s="180">
        <v>2</v>
      </c>
      <c r="E91" s="181" t="s">
        <v>4205</v>
      </c>
      <c r="F91" s="165"/>
    </row>
    <row r="92" spans="1:7" s="245" customFormat="1" ht="17.25">
      <c r="A92" s="183">
        <v>80</v>
      </c>
      <c r="B92" s="257" t="s">
        <v>2417</v>
      </c>
      <c r="C92" s="246">
        <v>10</v>
      </c>
      <c r="D92" s="246">
        <v>1</v>
      </c>
      <c r="E92" s="247" t="s">
        <v>4205</v>
      </c>
      <c r="F92" s="185"/>
      <c r="G92" s="280"/>
    </row>
    <row r="93" spans="1:7" ht="17.25">
      <c r="A93" s="183">
        <v>84</v>
      </c>
      <c r="B93" s="18" t="s">
        <v>1059</v>
      </c>
      <c r="C93" s="180">
        <v>3</v>
      </c>
      <c r="D93" s="180">
        <v>0.3</v>
      </c>
      <c r="E93" s="181" t="s">
        <v>4205</v>
      </c>
      <c r="F93" s="165"/>
    </row>
    <row r="94" spans="1:7" ht="17.25">
      <c r="A94" s="183">
        <v>85</v>
      </c>
      <c r="B94" s="18" t="s">
        <v>2307</v>
      </c>
      <c r="C94" s="180">
        <v>35</v>
      </c>
      <c r="D94" s="180">
        <v>17.5</v>
      </c>
      <c r="E94" s="248" t="s">
        <v>4205</v>
      </c>
      <c r="F94" s="249"/>
    </row>
    <row r="95" spans="1:7" ht="17.25" hidden="1">
      <c r="A95" s="183">
        <v>86</v>
      </c>
      <c r="B95" s="18"/>
      <c r="C95" s="180"/>
      <c r="D95" s="180"/>
      <c r="E95" s="181"/>
      <c r="F95" s="165"/>
    </row>
    <row r="96" spans="1:7" s="250" customFormat="1" ht="17.25" hidden="1">
      <c r="A96" s="183">
        <v>87</v>
      </c>
      <c r="B96" s="18"/>
      <c r="C96" s="180"/>
      <c r="D96" s="180"/>
      <c r="E96" s="181"/>
      <c r="F96" s="165"/>
    </row>
    <row r="97" spans="1:6" ht="17.25" hidden="1">
      <c r="A97" s="183">
        <v>88</v>
      </c>
      <c r="B97" s="18"/>
      <c r="C97" s="180"/>
      <c r="D97" s="180"/>
      <c r="E97" s="181"/>
      <c r="F97" s="165"/>
    </row>
    <row r="98" spans="1:6" ht="17.25">
      <c r="A98" s="254"/>
      <c r="B98" s="255" t="s">
        <v>4206</v>
      </c>
      <c r="C98" s="256"/>
      <c r="D98" s="256">
        <f>SUM(D10:D97)</f>
        <v>1512.6</v>
      </c>
      <c r="E98" s="252"/>
      <c r="F98" s="253"/>
    </row>
    <row r="100" spans="1:6">
      <c r="D100" s="264"/>
    </row>
  </sheetData>
  <sortState xmlns:xlrd2="http://schemas.microsoft.com/office/spreadsheetml/2017/richdata2" ref="B10:E85">
    <sortCondition descending="1" ref="E10:E85"/>
  </sortState>
  <mergeCells count="6">
    <mergeCell ref="A8:B8"/>
    <mergeCell ref="A3:F3"/>
    <mergeCell ref="A4:F4"/>
    <mergeCell ref="A5:B5"/>
    <mergeCell ref="A6:B6"/>
    <mergeCell ref="A7:B7"/>
  </mergeCells>
  <conditionalFormatting sqref="A9:F9">
    <cfRule type="expression" dxfId="57" priority="1">
      <formula>$A9&lt;&gt;""</formula>
    </cfRule>
  </conditionalFormatting>
  <pageMargins left="0.25" right="0.25" top="0.75" bottom="0.75" header="0.3" footer="0.3"/>
  <pageSetup paperSize="9" fitToHeight="0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520"/>
  <sheetViews>
    <sheetView workbookViewId="0">
      <selection activeCell="B10" sqref="B10"/>
    </sheetView>
  </sheetViews>
  <sheetFormatPr defaultColWidth="9.125" defaultRowHeight="16.5"/>
  <cols>
    <col min="1" max="1" width="6.625" style="1" customWidth="1"/>
    <col min="2" max="2" width="34.625" style="1" customWidth="1"/>
    <col min="3" max="3" width="12.125" style="84" customWidth="1"/>
    <col min="4" max="4" width="18.125" style="85" customWidth="1"/>
    <col min="5" max="5" width="14.375" style="1" customWidth="1"/>
    <col min="6" max="6" width="16.125" style="1" customWidth="1"/>
    <col min="7" max="7" width="9.125" style="1"/>
    <col min="8" max="11" width="21.125" style="1" customWidth="1"/>
    <col min="12" max="12" width="18.375" style="1" customWidth="1"/>
    <col min="13" max="13" width="31.375" style="84" customWidth="1"/>
    <col min="14" max="14" width="10.375" style="1" customWidth="1"/>
    <col min="15" max="15" width="8.375" style="1" customWidth="1"/>
    <col min="16" max="16" width="14.625" style="1" customWidth="1"/>
    <col min="17" max="17" width="13" style="1" customWidth="1"/>
    <col min="18" max="18" width="21.375" style="84" customWidth="1"/>
    <col min="19" max="16384" width="9.125" style="1"/>
  </cols>
  <sheetData>
    <row r="1" spans="1:18">
      <c r="A1" s="2" t="s">
        <v>4198</v>
      </c>
    </row>
    <row r="3" spans="1:18" ht="25.5">
      <c r="A3" s="5" t="s">
        <v>4199</v>
      </c>
      <c r="B3" s="17"/>
      <c r="C3" s="86"/>
      <c r="D3" s="87"/>
      <c r="E3" s="17"/>
      <c r="F3" s="17"/>
    </row>
    <row r="4" spans="1:18">
      <c r="A4" s="88">
        <f>'Nhập đơn'!C3</f>
        <v>551</v>
      </c>
      <c r="B4" s="88"/>
      <c r="C4" s="89"/>
      <c r="D4" s="90"/>
      <c r="E4" s="88"/>
      <c r="F4" s="88"/>
    </row>
    <row r="5" spans="1:18">
      <c r="A5" s="608">
        <v>45462</v>
      </c>
      <c r="B5" s="608"/>
    </row>
    <row r="6" spans="1:18">
      <c r="A6" s="606">
        <v>45463</v>
      </c>
      <c r="B6" s="606"/>
    </row>
    <row r="7" spans="1:18">
      <c r="A7" s="607">
        <v>45460</v>
      </c>
      <c r="B7" s="607"/>
    </row>
    <row r="8" spans="1:18">
      <c r="A8" s="603">
        <v>45461</v>
      </c>
      <c r="B8" s="603"/>
      <c r="L8" s="1" t="s">
        <v>4207</v>
      </c>
    </row>
    <row r="9" spans="1:18" ht="20.25" customHeight="1">
      <c r="A9" s="12" t="s">
        <v>4185</v>
      </c>
      <c r="B9" s="12" t="s">
        <v>4200</v>
      </c>
      <c r="C9" s="91" t="s">
        <v>4195</v>
      </c>
      <c r="D9" s="92" t="s">
        <v>4201</v>
      </c>
      <c r="E9" s="12" t="s">
        <v>4202</v>
      </c>
      <c r="F9" s="12" t="s">
        <v>4203</v>
      </c>
      <c r="H9" s="12" t="s">
        <v>4208</v>
      </c>
      <c r="I9" s="12" t="s">
        <v>4209</v>
      </c>
      <c r="J9" s="12" t="s">
        <v>29</v>
      </c>
      <c r="K9" s="12"/>
      <c r="L9" s="94"/>
      <c r="M9" s="95" t="s">
        <v>4210</v>
      </c>
      <c r="N9" s="94" t="s">
        <v>4211</v>
      </c>
      <c r="O9" s="94" t="s">
        <v>4212</v>
      </c>
      <c r="P9" s="94" t="s">
        <v>4213</v>
      </c>
      <c r="Q9" s="94" t="s">
        <v>4214</v>
      </c>
      <c r="R9" s="95" t="s">
        <v>4215</v>
      </c>
    </row>
    <row r="10" spans="1:18">
      <c r="A10" s="1">
        <f>IF(B10="","",SUBTOTAL(3,$B$10:B10))</f>
        <v>1</v>
      </c>
      <c r="B10" s="93" t="s">
        <v>468</v>
      </c>
      <c r="C10" s="84" t="e">
        <f>SUMIFS('Nhập đơn'!$I$5:$I$1145,'Nhập đơn'!$E$5:$E$1146,'Tổng đơn'!B10)</f>
        <v>#VALUE!</v>
      </c>
      <c r="D10" s="85" t="e">
        <f>SUMIFS('Nhập đơn'!$H$5:$H$1145,'Nhập đơn'!$E$5:$E$1146,'Tổng đơn'!B10)</f>
        <v>#VALUE!</v>
      </c>
      <c r="H10" s="1" t="e">
        <f>VLOOKUP(B10,#REF!,3,0)</f>
        <v>#REF!</v>
      </c>
      <c r="I10" s="1" t="e">
        <f>VLOOKUP(B10,#REF!,6,0)</f>
        <v>#REF!</v>
      </c>
      <c r="J10" s="1" t="e">
        <f>VLOOKUP(B10,#REF!,4,0)</f>
        <v>#REF!</v>
      </c>
      <c r="K10" s="1" t="e">
        <f>VLOOKUP(B10,#REF!,8,0)</f>
        <v>#REF!</v>
      </c>
      <c r="L10" s="96" t="e" cm="1">
        <f t="array" ref="L10">LOOKUP(1,1/(B10=#REF!),#REF!)</f>
        <v>#REF!</v>
      </c>
      <c r="M10" s="97" t="str">
        <f>IFERROR(VLOOKUP(B10,#REF!,5,0),"")</f>
        <v/>
      </c>
      <c r="N10" s="98" t="str">
        <f>IFERROR(VLOOKUP(B10,#REF!,2,0),"")</f>
        <v/>
      </c>
      <c r="O10" s="99" t="e" cm="1">
        <f t="array" ref="O10">LOOKUP(1,1/(B10=#REF!),#REF!)</f>
        <v>#REF!</v>
      </c>
      <c r="P10" s="96"/>
      <c r="Q10" s="100"/>
      <c r="R10" s="101" t="str">
        <f>IFERROR(VLOOKUP(B10,#REF!,8,0),"")</f>
        <v/>
      </c>
    </row>
    <row r="11" spans="1:18" ht="33" hidden="1">
      <c r="A11" s="1">
        <f>IF(B11="","",SUBTOTAL(3,$B$10:B11))</f>
        <v>1</v>
      </c>
      <c r="B11" s="93" t="s">
        <v>3012</v>
      </c>
      <c r="C11" s="84" t="e">
        <f>SUMIFS('Nhập đơn'!$I$5:$I$1145,'Nhập đơn'!$E$5:$E$1146,'Tổng đơn'!B11)</f>
        <v>#VALUE!</v>
      </c>
      <c r="D11" s="85" t="e">
        <f>SUMIFS('Nhập đơn'!$H$5:$H$1145,'Nhập đơn'!$E$5:$E$1146,'Tổng đơn'!B11)</f>
        <v>#VALUE!</v>
      </c>
      <c r="H11" s="1" t="e">
        <f>VLOOKUP(B11,#REF!,3,0)</f>
        <v>#REF!</v>
      </c>
      <c r="I11" s="1" t="e">
        <f>VLOOKUP(B11,#REF!,6,0)</f>
        <v>#REF!</v>
      </c>
      <c r="J11" s="1" t="e">
        <f>VLOOKUP(B11,#REF!,4,0)</f>
        <v>#REF!</v>
      </c>
      <c r="K11" s="1" t="e">
        <f>VLOOKUP(B11,#REF!,8,0)</f>
        <v>#REF!</v>
      </c>
      <c r="L11" s="96" t="e" cm="1">
        <f t="array" ref="L11">LOOKUP(1,1/(B11=#REF!),#REF!)</f>
        <v>#REF!</v>
      </c>
      <c r="M11" s="97" t="str">
        <f>IFERROR(VLOOKUP(B11,#REF!,5,0),"")</f>
        <v/>
      </c>
      <c r="N11" s="98" t="str">
        <f>IFERROR(VLOOKUP(B11,#REF!,2,0),"")</f>
        <v/>
      </c>
      <c r="O11" s="99" t="e" cm="1">
        <f t="array" ref="O11">LOOKUP(1,1/(B11=#REF!),#REF!)</f>
        <v>#REF!</v>
      </c>
      <c r="P11" s="96"/>
      <c r="Q11" s="100"/>
      <c r="R11" s="101" t="str">
        <f>IFERROR(VLOOKUP(B11,#REF!,8,0),"")</f>
        <v/>
      </c>
    </row>
    <row r="12" spans="1:18" ht="33" hidden="1">
      <c r="A12" s="1">
        <f>IF(B12="","",SUBTOTAL(3,$B$10:B12))</f>
        <v>1</v>
      </c>
      <c r="B12" s="93" t="s">
        <v>664</v>
      </c>
      <c r="C12" s="84" t="e">
        <f>SUMIFS('Nhập đơn'!$I$5:$I$1145,'Nhập đơn'!$E$5:$E$1146,'Tổng đơn'!B12)</f>
        <v>#VALUE!</v>
      </c>
      <c r="D12" s="85" t="e">
        <f>SUMIFS('Nhập đơn'!$H$5:$H$1145,'Nhập đơn'!$E$5:$E$1146,'Tổng đơn'!B12)</f>
        <v>#VALUE!</v>
      </c>
      <c r="H12" s="1" t="e">
        <f>VLOOKUP(B12,#REF!,3,0)</f>
        <v>#REF!</v>
      </c>
      <c r="I12" s="1" t="e">
        <f>VLOOKUP(B12,#REF!,6,0)</f>
        <v>#REF!</v>
      </c>
      <c r="J12" s="1" t="e">
        <f>VLOOKUP(B12,#REF!,4,0)</f>
        <v>#REF!</v>
      </c>
      <c r="K12" s="1" t="e">
        <f>VLOOKUP(B12,#REF!,8,0)</f>
        <v>#REF!</v>
      </c>
      <c r="L12" s="96" t="e" cm="1">
        <f t="array" ref="L12">LOOKUP(1,1/(B12=#REF!),#REF!)</f>
        <v>#REF!</v>
      </c>
      <c r="M12" s="97" t="str">
        <f>IFERROR(VLOOKUP(B12,#REF!,5,0),"")</f>
        <v/>
      </c>
      <c r="N12" s="98" t="str">
        <f>IFERROR(VLOOKUP(B12,#REF!,2,0),"")</f>
        <v/>
      </c>
      <c r="O12" s="99" t="e" cm="1">
        <f t="array" ref="O12">LOOKUP(1,1/(B12=#REF!),#REF!)</f>
        <v>#REF!</v>
      </c>
      <c r="P12" s="96"/>
      <c r="Q12" s="100"/>
      <c r="R12" s="101" t="str">
        <f>IFERROR(VLOOKUP(B12,#REF!,8,0),"")</f>
        <v/>
      </c>
    </row>
    <row r="13" spans="1:18" ht="33" hidden="1">
      <c r="A13" s="1">
        <f>IF(B13="","",SUBTOTAL(3,$B$10:B13))</f>
        <v>1</v>
      </c>
      <c r="B13" s="93" t="s">
        <v>1981</v>
      </c>
      <c r="C13" s="84" t="e">
        <f>SUMIFS('Nhập đơn'!$I$5:$I$1145,'Nhập đơn'!$E$5:$E$1146,'Tổng đơn'!B13)</f>
        <v>#VALUE!</v>
      </c>
      <c r="D13" s="85" t="e">
        <f>SUMIFS('Nhập đơn'!$H$5:$H$1145,'Nhập đơn'!$E$5:$E$1146,'Tổng đơn'!B13)</f>
        <v>#VALUE!</v>
      </c>
      <c r="H13" s="1" t="e">
        <f>VLOOKUP(B13,#REF!,3,0)</f>
        <v>#REF!</v>
      </c>
      <c r="I13" s="1" t="e">
        <f>VLOOKUP(B13,#REF!,6,0)</f>
        <v>#REF!</v>
      </c>
      <c r="J13" s="1" t="e">
        <f>VLOOKUP(B13,#REF!,4,0)</f>
        <v>#REF!</v>
      </c>
      <c r="K13" s="1" t="e">
        <f>VLOOKUP(B13,#REF!,8,0)</f>
        <v>#REF!</v>
      </c>
      <c r="L13" s="96" t="e" cm="1">
        <f t="array" ref="L13">LOOKUP(1,1/(B13=#REF!),#REF!)</f>
        <v>#REF!</v>
      </c>
      <c r="M13" s="97" t="str">
        <f>IFERROR(VLOOKUP(B13,#REF!,5,0),"")</f>
        <v/>
      </c>
      <c r="N13" s="98" t="str">
        <f>IFERROR(VLOOKUP(B13,#REF!,2,0),"")</f>
        <v/>
      </c>
      <c r="O13" s="99" t="e" cm="1">
        <f t="array" ref="O13">LOOKUP(1,1/(B13=#REF!),#REF!)</f>
        <v>#REF!</v>
      </c>
      <c r="P13" s="96"/>
      <c r="Q13" s="100"/>
      <c r="R13" s="101" t="str">
        <f>IFERROR(VLOOKUP(B13,#REF!,8,0),"")</f>
        <v/>
      </c>
    </row>
    <row r="14" spans="1:18" ht="33" hidden="1">
      <c r="A14" s="1">
        <f>IF(B14="","",SUBTOTAL(3,$B$10:B14))</f>
        <v>1</v>
      </c>
      <c r="B14" s="93" t="s">
        <v>4216</v>
      </c>
      <c r="C14" s="84" t="e">
        <f>SUMIFS('Nhập đơn'!$I$5:$I$1145,'Nhập đơn'!$E$5:$E$1146,'Tổng đơn'!B14)</f>
        <v>#VALUE!</v>
      </c>
      <c r="D14" s="85" t="e">
        <f>SUMIFS('Nhập đơn'!$H$5:$H$1145,'Nhập đơn'!$E$5:$E$1146,'Tổng đơn'!B14)</f>
        <v>#VALUE!</v>
      </c>
      <c r="H14" s="1" t="e">
        <f>VLOOKUP(B14,#REF!,3,0)</f>
        <v>#REF!</v>
      </c>
      <c r="I14" s="1" t="e">
        <f>VLOOKUP(B14,#REF!,6,0)</f>
        <v>#REF!</v>
      </c>
      <c r="J14" s="1" t="e">
        <f>VLOOKUP(B14,#REF!,4,0)</f>
        <v>#REF!</v>
      </c>
      <c r="K14" s="1" t="e">
        <f>VLOOKUP(B14,#REF!,8,0)</f>
        <v>#REF!</v>
      </c>
      <c r="L14" s="96" t="e" cm="1">
        <f t="array" ref="L14">LOOKUP(1,1/(B14=#REF!),#REF!)</f>
        <v>#REF!</v>
      </c>
      <c r="M14" s="97" t="str">
        <f>IFERROR(VLOOKUP(B14,#REF!,5,0),"")</f>
        <v/>
      </c>
      <c r="N14" s="98" t="str">
        <f>IFERROR(VLOOKUP(B14,#REF!,2,0),"")</f>
        <v/>
      </c>
      <c r="O14" s="99" t="e" cm="1">
        <f t="array" ref="O14">LOOKUP(1,1/(B14=#REF!),#REF!)</f>
        <v>#REF!</v>
      </c>
      <c r="P14" s="96"/>
      <c r="Q14" s="100"/>
      <c r="R14" s="101" t="str">
        <f>IFERROR(VLOOKUP(B14,#REF!,8,0),"")</f>
        <v/>
      </c>
    </row>
    <row r="15" spans="1:18" ht="33" hidden="1">
      <c r="A15" s="1">
        <f>IF(B15="","",SUBTOTAL(3,$B$10:B15))</f>
        <v>1</v>
      </c>
      <c r="B15" s="93" t="s">
        <v>4217</v>
      </c>
      <c r="C15" s="84" t="e">
        <f>SUMIFS('Nhập đơn'!$I$5:$I$1145,'Nhập đơn'!$E$5:$E$1146,'Tổng đơn'!B15)</f>
        <v>#VALUE!</v>
      </c>
      <c r="D15" s="85" t="e">
        <f>SUMIFS('Nhập đơn'!$H$5:$H$1145,'Nhập đơn'!$E$5:$E$1146,'Tổng đơn'!B15)</f>
        <v>#VALUE!</v>
      </c>
      <c r="H15" s="1" t="e">
        <f>VLOOKUP(B15,#REF!,3,0)</f>
        <v>#REF!</v>
      </c>
      <c r="I15" s="1" t="e">
        <f>VLOOKUP(B15,#REF!,6,0)</f>
        <v>#REF!</v>
      </c>
      <c r="J15" s="1" t="e">
        <f>VLOOKUP(B15,#REF!,4,0)</f>
        <v>#REF!</v>
      </c>
      <c r="K15" s="1" t="e">
        <f>VLOOKUP(B15,#REF!,8,0)</f>
        <v>#REF!</v>
      </c>
      <c r="L15" s="96" t="e" cm="1">
        <f t="array" ref="L15">LOOKUP(1,1/(B15=#REF!),#REF!)</f>
        <v>#REF!</v>
      </c>
      <c r="M15" s="97" t="str">
        <f>IFERROR(VLOOKUP(B15,#REF!,5,0),"")</f>
        <v/>
      </c>
      <c r="N15" s="98" t="str">
        <f>IFERROR(VLOOKUP(B15,#REF!,2,0),"")</f>
        <v/>
      </c>
      <c r="O15" s="99" t="e" cm="1">
        <f t="array" ref="O15">LOOKUP(1,1/(B15=#REF!),#REF!)</f>
        <v>#REF!</v>
      </c>
      <c r="P15" s="96"/>
      <c r="Q15" s="100"/>
      <c r="R15" s="101" t="str">
        <f>IFERROR(VLOOKUP(B15,#REF!,8,0),"")</f>
        <v/>
      </c>
    </row>
    <row r="16" spans="1:18" ht="33" hidden="1">
      <c r="A16" s="1">
        <f>IF(B16="","",SUBTOTAL(3,$B$10:B16))</f>
        <v>1</v>
      </c>
      <c r="B16" s="93" t="s">
        <v>4218</v>
      </c>
      <c r="C16" s="84" t="e">
        <f>SUMIFS('Nhập đơn'!$I$5:$I$1145,'Nhập đơn'!$E$5:$E$1146,'Tổng đơn'!B16)</f>
        <v>#VALUE!</v>
      </c>
      <c r="D16" s="85" t="e">
        <f>SUMIFS('Nhập đơn'!$H$5:$H$1145,'Nhập đơn'!$E$5:$E$1146,'Tổng đơn'!B16)</f>
        <v>#VALUE!</v>
      </c>
      <c r="H16" s="1" t="e">
        <f>VLOOKUP(B16,#REF!,3,0)</f>
        <v>#REF!</v>
      </c>
      <c r="I16" s="1" t="e">
        <f>VLOOKUP(B16,#REF!,6,0)</f>
        <v>#REF!</v>
      </c>
      <c r="J16" s="1" t="e">
        <f>VLOOKUP(B16,#REF!,4,0)</f>
        <v>#REF!</v>
      </c>
      <c r="K16" s="1" t="e">
        <f>VLOOKUP(B16,#REF!,8,0)</f>
        <v>#REF!</v>
      </c>
      <c r="L16" s="96" t="e" cm="1">
        <f t="array" ref="L16">LOOKUP(1,1/(B16=#REF!),#REF!)</f>
        <v>#REF!</v>
      </c>
      <c r="M16" s="97" t="str">
        <f>IFERROR(VLOOKUP(B16,#REF!,5,0),"")</f>
        <v/>
      </c>
      <c r="N16" s="98" t="str">
        <f>IFERROR(VLOOKUP(B16,#REF!,2,0),"")</f>
        <v/>
      </c>
      <c r="O16" s="99" t="e" cm="1">
        <f t="array" ref="O16">LOOKUP(1,1/(B16=#REF!),#REF!)</f>
        <v>#REF!</v>
      </c>
      <c r="P16" s="96"/>
      <c r="Q16" s="100"/>
      <c r="R16" s="101" t="str">
        <f>IFERROR(VLOOKUP(B16,#REF!,8,0),"")</f>
        <v/>
      </c>
    </row>
    <row r="17" spans="1:18" ht="33" hidden="1">
      <c r="A17" s="1">
        <f>IF(B17="","",SUBTOTAL(3,$B$10:B17))</f>
        <v>1</v>
      </c>
      <c r="B17" s="93" t="s">
        <v>4219</v>
      </c>
      <c r="C17" s="84" t="e">
        <f>SUMIFS('Nhập đơn'!$I$5:$I$1145,'Nhập đơn'!$E$5:$E$1146,'Tổng đơn'!B17)</f>
        <v>#VALUE!</v>
      </c>
      <c r="D17" s="85" t="e">
        <f>SUMIFS('Nhập đơn'!$H$5:$H$1145,'Nhập đơn'!$E$5:$E$1146,'Tổng đơn'!B17)</f>
        <v>#VALUE!</v>
      </c>
      <c r="H17" s="1" t="e">
        <f>VLOOKUP(B17,#REF!,3,0)</f>
        <v>#REF!</v>
      </c>
      <c r="I17" s="1" t="e">
        <f>VLOOKUP(B17,#REF!,6,0)</f>
        <v>#REF!</v>
      </c>
      <c r="J17" s="1" t="e">
        <f>VLOOKUP(B17,#REF!,4,0)</f>
        <v>#REF!</v>
      </c>
      <c r="K17" s="1" t="e">
        <f>VLOOKUP(B17,#REF!,8,0)</f>
        <v>#REF!</v>
      </c>
      <c r="L17" s="96" t="e" cm="1">
        <f t="array" ref="L17">LOOKUP(1,1/(B17=#REF!),#REF!)</f>
        <v>#REF!</v>
      </c>
      <c r="M17" s="97" t="str">
        <f>IFERROR(VLOOKUP(B17,#REF!,5,0),"")</f>
        <v/>
      </c>
      <c r="N17" s="98" t="str">
        <f>IFERROR(VLOOKUP(B17,#REF!,2,0),"")</f>
        <v/>
      </c>
      <c r="O17" s="99" t="e" cm="1">
        <f t="array" ref="O17">LOOKUP(1,1/(B17=#REF!),#REF!)</f>
        <v>#REF!</v>
      </c>
      <c r="P17" s="96"/>
      <c r="Q17" s="100"/>
      <c r="R17" s="101" t="str">
        <f>IFERROR(VLOOKUP(B17,#REF!,8,0),"")</f>
        <v/>
      </c>
    </row>
    <row r="18" spans="1:18" ht="33" hidden="1">
      <c r="A18" s="1">
        <f>IF(B18="","",SUBTOTAL(3,$B$10:B18))</f>
        <v>1</v>
      </c>
      <c r="B18" s="93" t="s">
        <v>4220</v>
      </c>
      <c r="C18" s="84" t="e">
        <f>SUMIFS('Nhập đơn'!$I$5:$I$1145,'Nhập đơn'!$E$5:$E$1146,'Tổng đơn'!B18)</f>
        <v>#VALUE!</v>
      </c>
      <c r="D18" s="85" t="e">
        <f>SUMIFS('Nhập đơn'!$H$5:$H$1145,'Nhập đơn'!$E$5:$E$1146,'Tổng đơn'!B18)</f>
        <v>#VALUE!</v>
      </c>
      <c r="H18" s="1" t="e">
        <f>VLOOKUP(B18,#REF!,3,0)</f>
        <v>#REF!</v>
      </c>
      <c r="I18" s="1" t="e">
        <f>VLOOKUP(B18,#REF!,6,0)</f>
        <v>#REF!</v>
      </c>
      <c r="J18" s="1" t="e">
        <f>VLOOKUP(B18,#REF!,4,0)</f>
        <v>#REF!</v>
      </c>
      <c r="K18" s="1" t="e">
        <f>VLOOKUP(B18,#REF!,8,0)</f>
        <v>#REF!</v>
      </c>
      <c r="L18" s="96" t="e" cm="1">
        <f t="array" ref="L18">LOOKUP(1,1/(B18=#REF!),#REF!)</f>
        <v>#REF!</v>
      </c>
      <c r="M18" s="97" t="str">
        <f>IFERROR(VLOOKUP(B18,#REF!,5,0),"")</f>
        <v/>
      </c>
      <c r="N18" s="98" t="str">
        <f>IFERROR(VLOOKUP(B18,#REF!,2,0),"")</f>
        <v/>
      </c>
      <c r="O18" s="99" t="e" cm="1">
        <f t="array" ref="O18">LOOKUP(1,1/(B18=#REF!),#REF!)</f>
        <v>#REF!</v>
      </c>
      <c r="P18" s="96"/>
      <c r="Q18" s="100"/>
      <c r="R18" s="101" t="str">
        <f>IFERROR(VLOOKUP(B18,#REF!,8,0),"")</f>
        <v/>
      </c>
    </row>
    <row r="19" spans="1:18" ht="33" hidden="1">
      <c r="A19" s="1">
        <f>IF(B19="","",SUBTOTAL(3,$B$10:B19))</f>
        <v>1</v>
      </c>
      <c r="B19" s="93" t="s">
        <v>4221</v>
      </c>
      <c r="C19" s="84" t="e">
        <f>SUMIFS('Nhập đơn'!$I$5:$I$1145,'Nhập đơn'!$E$5:$E$1146,'Tổng đơn'!B19)</f>
        <v>#VALUE!</v>
      </c>
      <c r="D19" s="85" t="e">
        <f>SUMIFS('Nhập đơn'!$H$5:$H$1145,'Nhập đơn'!$E$5:$E$1146,'Tổng đơn'!B19)</f>
        <v>#VALUE!</v>
      </c>
      <c r="H19" s="1" t="e">
        <f>VLOOKUP(B19,#REF!,3,0)</f>
        <v>#REF!</v>
      </c>
      <c r="I19" s="1" t="e">
        <f>VLOOKUP(B19,#REF!,6,0)</f>
        <v>#REF!</v>
      </c>
      <c r="J19" s="1" t="e">
        <f>VLOOKUP(B19,#REF!,4,0)</f>
        <v>#REF!</v>
      </c>
      <c r="K19" s="1" t="e">
        <f>VLOOKUP(B19,#REF!,8,0)</f>
        <v>#REF!</v>
      </c>
      <c r="L19" s="96" t="e" cm="1">
        <f t="array" ref="L19">LOOKUP(1,1/(B19=#REF!),#REF!)</f>
        <v>#REF!</v>
      </c>
      <c r="M19" s="97" t="str">
        <f>IFERROR(VLOOKUP(B19,#REF!,5,0),"")</f>
        <v/>
      </c>
      <c r="N19" s="98" t="str">
        <f>IFERROR(VLOOKUP(B19,#REF!,2,0),"")</f>
        <v/>
      </c>
      <c r="O19" s="99" t="e" cm="1">
        <f t="array" ref="O19">LOOKUP(1,1/(B19=#REF!),#REF!)</f>
        <v>#REF!</v>
      </c>
      <c r="P19" s="96"/>
      <c r="Q19" s="100"/>
      <c r="R19" s="101" t="str">
        <f>IFERROR(VLOOKUP(B19,#REF!,8,0),"")</f>
        <v/>
      </c>
    </row>
    <row r="20" spans="1:18" ht="33" hidden="1">
      <c r="A20" s="1">
        <f>IF(B20="","",SUBTOTAL(3,$B$10:B20))</f>
        <v>1</v>
      </c>
      <c r="B20" s="93" t="s">
        <v>4222</v>
      </c>
      <c r="C20" s="84" t="e">
        <f>SUMIFS('Nhập đơn'!$I$5:$I$1145,'Nhập đơn'!$E$5:$E$1146,'Tổng đơn'!B20)</f>
        <v>#VALUE!</v>
      </c>
      <c r="D20" s="85" t="e">
        <f>SUMIFS('Nhập đơn'!$H$5:$H$1145,'Nhập đơn'!$E$5:$E$1146,'Tổng đơn'!B20)</f>
        <v>#VALUE!</v>
      </c>
      <c r="H20" s="1" t="e">
        <f>VLOOKUP(B20,#REF!,3,0)</f>
        <v>#REF!</v>
      </c>
      <c r="I20" s="1" t="e">
        <f>VLOOKUP(B20,#REF!,6,0)</f>
        <v>#REF!</v>
      </c>
      <c r="J20" s="1" t="e">
        <f>VLOOKUP(B20,#REF!,4,0)</f>
        <v>#REF!</v>
      </c>
      <c r="K20" s="1" t="e">
        <f>VLOOKUP(B20,#REF!,8,0)</f>
        <v>#REF!</v>
      </c>
      <c r="L20" s="96" t="e" cm="1">
        <f t="array" ref="L20">LOOKUP(1,1/(B20=#REF!),#REF!)</f>
        <v>#REF!</v>
      </c>
      <c r="M20" s="97" t="str">
        <f>IFERROR(VLOOKUP(B20,#REF!,5,0),"")</f>
        <v/>
      </c>
      <c r="N20" s="98" t="str">
        <f>IFERROR(VLOOKUP(B20,#REF!,2,0),"")</f>
        <v/>
      </c>
      <c r="O20" s="99" t="e" cm="1">
        <f t="array" ref="O20">LOOKUP(1,1/(B20=#REF!),#REF!)</f>
        <v>#REF!</v>
      </c>
      <c r="P20" s="96"/>
      <c r="Q20" s="100"/>
      <c r="R20" s="101" t="str">
        <f>IFERROR(VLOOKUP(B20,#REF!,8,0),"")</f>
        <v/>
      </c>
    </row>
    <row r="21" spans="1:18" ht="33" hidden="1">
      <c r="A21" s="1">
        <f>IF(B21="","",SUBTOTAL(3,$B$10:B21))</f>
        <v>1</v>
      </c>
      <c r="B21" s="93" t="s">
        <v>4223</v>
      </c>
      <c r="C21" s="84" t="e">
        <f>SUMIFS('Nhập đơn'!$I$5:$I$1145,'Nhập đơn'!$E$5:$E$1146,'Tổng đơn'!B21)</f>
        <v>#VALUE!</v>
      </c>
      <c r="D21" s="85" t="e">
        <f>SUMIFS('Nhập đơn'!$H$5:$H$1145,'Nhập đơn'!$E$5:$E$1146,'Tổng đơn'!B21)</f>
        <v>#VALUE!</v>
      </c>
      <c r="H21" s="1" t="e">
        <f>VLOOKUP(B21,#REF!,3,0)</f>
        <v>#REF!</v>
      </c>
      <c r="I21" s="1" t="e">
        <f>VLOOKUP(B21,#REF!,6,0)</f>
        <v>#REF!</v>
      </c>
      <c r="J21" s="1" t="e">
        <f>VLOOKUP(B21,#REF!,4,0)</f>
        <v>#REF!</v>
      </c>
      <c r="K21" s="1" t="e">
        <f>VLOOKUP(B21,#REF!,8,0)</f>
        <v>#REF!</v>
      </c>
      <c r="L21" s="96" t="e" cm="1">
        <f t="array" ref="L21">LOOKUP(1,1/(B21=#REF!),#REF!)</f>
        <v>#REF!</v>
      </c>
      <c r="M21" s="97" t="str">
        <f>IFERROR(VLOOKUP(B21,#REF!,5,0),"")</f>
        <v/>
      </c>
      <c r="N21" s="98" t="str">
        <f>IFERROR(VLOOKUP(B21,#REF!,2,0),"")</f>
        <v/>
      </c>
      <c r="O21" s="99" t="e" cm="1">
        <f t="array" ref="O21">LOOKUP(1,1/(B21=#REF!),#REF!)</f>
        <v>#REF!</v>
      </c>
      <c r="P21" s="96"/>
      <c r="Q21" s="100"/>
      <c r="R21" s="101" t="str">
        <f>IFERROR(VLOOKUP(B21,#REF!,8,0),"")</f>
        <v/>
      </c>
    </row>
    <row r="22" spans="1:18" ht="33" hidden="1">
      <c r="A22" s="1">
        <f>IF(B22="","",SUBTOTAL(3,$B$10:B22))</f>
        <v>1</v>
      </c>
      <c r="B22" s="93" t="s">
        <v>4224</v>
      </c>
      <c r="C22" s="84" t="e">
        <f>SUMIFS('Nhập đơn'!$I$5:$I$1145,'Nhập đơn'!$E$5:$E$1146,'Tổng đơn'!B22)</f>
        <v>#VALUE!</v>
      </c>
      <c r="D22" s="85" t="e">
        <f>SUMIFS('Nhập đơn'!$H$5:$H$1145,'Nhập đơn'!$E$5:$E$1146,'Tổng đơn'!B22)</f>
        <v>#VALUE!</v>
      </c>
      <c r="H22" s="1" t="e">
        <f>VLOOKUP(B22,#REF!,3,0)</f>
        <v>#REF!</v>
      </c>
      <c r="I22" s="1" t="e">
        <f>VLOOKUP(B22,#REF!,6,0)</f>
        <v>#REF!</v>
      </c>
      <c r="J22" s="1" t="e">
        <f>VLOOKUP(B22,#REF!,4,0)</f>
        <v>#REF!</v>
      </c>
      <c r="K22" s="1" t="e">
        <f>VLOOKUP(B22,#REF!,8,0)</f>
        <v>#REF!</v>
      </c>
      <c r="L22" s="96" t="e" cm="1">
        <f t="array" ref="L22">LOOKUP(1,1/(B22=#REF!),#REF!)</f>
        <v>#REF!</v>
      </c>
      <c r="M22" s="97" t="str">
        <f>IFERROR(VLOOKUP(B22,#REF!,5,0),"")</f>
        <v/>
      </c>
      <c r="N22" s="98" t="str">
        <f>IFERROR(VLOOKUP(B22,#REF!,2,0),"")</f>
        <v/>
      </c>
      <c r="O22" s="99" t="e" cm="1">
        <f t="array" ref="O22">LOOKUP(1,1/(B22=#REF!),#REF!)</f>
        <v>#REF!</v>
      </c>
      <c r="P22" s="96"/>
      <c r="Q22" s="100"/>
      <c r="R22" s="101" t="str">
        <f>IFERROR(VLOOKUP(B22,#REF!,8,0),"")</f>
        <v/>
      </c>
    </row>
    <row r="23" spans="1:18" ht="33" hidden="1">
      <c r="A23" s="1">
        <f>IF(B23="","",SUBTOTAL(3,$B$10:B23))</f>
        <v>1</v>
      </c>
      <c r="B23" s="93" t="s">
        <v>3088</v>
      </c>
      <c r="C23" s="84" t="e">
        <f>SUMIFS('Nhập đơn'!$I$5:$I$1145,'Nhập đơn'!$E$5:$E$1146,'Tổng đơn'!B23)</f>
        <v>#VALUE!</v>
      </c>
      <c r="D23" s="85" t="e">
        <f>SUMIFS('Nhập đơn'!$H$5:$H$1145,'Nhập đơn'!$E$5:$E$1146,'Tổng đơn'!B23)</f>
        <v>#VALUE!</v>
      </c>
      <c r="H23" s="1" t="e">
        <f>VLOOKUP(B23,#REF!,3,0)</f>
        <v>#REF!</v>
      </c>
      <c r="I23" s="1" t="e">
        <f>VLOOKUP(B23,#REF!,6,0)</f>
        <v>#REF!</v>
      </c>
      <c r="J23" s="1" t="e">
        <f>VLOOKUP(B23,#REF!,4,0)</f>
        <v>#REF!</v>
      </c>
      <c r="K23" s="1" t="e">
        <f>VLOOKUP(B23,#REF!,8,0)</f>
        <v>#REF!</v>
      </c>
      <c r="L23" s="96" t="e" cm="1">
        <f t="array" ref="L23">LOOKUP(1,1/(B23=#REF!),#REF!)</f>
        <v>#REF!</v>
      </c>
      <c r="M23" s="97" t="str">
        <f>IFERROR(VLOOKUP(B23,#REF!,5,0),"")</f>
        <v/>
      </c>
      <c r="N23" s="98" t="str">
        <f>IFERROR(VLOOKUP(B23,#REF!,2,0),"")</f>
        <v/>
      </c>
      <c r="O23" s="99" t="e" cm="1">
        <f t="array" ref="O23">LOOKUP(1,1/(B23=#REF!),#REF!)</f>
        <v>#REF!</v>
      </c>
      <c r="P23" s="96"/>
      <c r="Q23" s="100"/>
      <c r="R23" s="101" t="str">
        <f>IFERROR(VLOOKUP(B23,#REF!,8,0),"")</f>
        <v/>
      </c>
    </row>
    <row r="24" spans="1:18" ht="33" hidden="1">
      <c r="A24" s="1">
        <f>IF(B24="","",SUBTOTAL(3,$B$10:B24))</f>
        <v>1</v>
      </c>
      <c r="B24" s="93" t="s">
        <v>3074</v>
      </c>
      <c r="C24" s="84" t="e">
        <f>SUMIFS('Nhập đơn'!$I$5:$I$1145,'Nhập đơn'!$E$5:$E$1146,'Tổng đơn'!B24)</f>
        <v>#VALUE!</v>
      </c>
      <c r="D24" s="85" t="e">
        <f>SUMIFS('Nhập đơn'!$H$5:$H$1145,'Nhập đơn'!$E$5:$E$1146,'Tổng đơn'!B24)</f>
        <v>#VALUE!</v>
      </c>
      <c r="H24" s="1" t="e">
        <f>VLOOKUP(B24,#REF!,3,0)</f>
        <v>#REF!</v>
      </c>
      <c r="I24" s="1" t="e">
        <f>VLOOKUP(B24,#REF!,6,0)</f>
        <v>#REF!</v>
      </c>
      <c r="J24" s="1" t="e">
        <f>VLOOKUP(B24,#REF!,4,0)</f>
        <v>#REF!</v>
      </c>
      <c r="K24" s="1" t="e">
        <f>VLOOKUP(B24,#REF!,8,0)</f>
        <v>#REF!</v>
      </c>
      <c r="L24" s="96" t="e" cm="1">
        <f t="array" ref="L24">LOOKUP(1,1/(B24=#REF!),#REF!)</f>
        <v>#REF!</v>
      </c>
      <c r="M24" s="97" t="str">
        <f>IFERROR(VLOOKUP(B24,#REF!,5,0),"")</f>
        <v/>
      </c>
      <c r="N24" s="98" t="str">
        <f>IFERROR(VLOOKUP(B24,#REF!,2,0),"")</f>
        <v/>
      </c>
      <c r="O24" s="99" t="e" cm="1">
        <f t="array" ref="O24">LOOKUP(1,1/(B24=#REF!),#REF!)</f>
        <v>#REF!</v>
      </c>
      <c r="P24" s="96"/>
      <c r="Q24" s="100"/>
      <c r="R24" s="101" t="str">
        <f>IFERROR(VLOOKUP(B24,#REF!,8,0),"")</f>
        <v/>
      </c>
    </row>
    <row r="25" spans="1:18" ht="33" hidden="1">
      <c r="A25" s="1">
        <f>IF(B25="","",SUBTOTAL(3,$B$10:B25))</f>
        <v>1</v>
      </c>
      <c r="B25" s="93" t="s">
        <v>3059</v>
      </c>
      <c r="C25" s="84" t="e">
        <f>SUMIFS('Nhập đơn'!$I$5:$I$1145,'Nhập đơn'!$E$5:$E$1146,'Tổng đơn'!B25)</f>
        <v>#VALUE!</v>
      </c>
      <c r="D25" s="85" t="e">
        <f>SUMIFS('Nhập đơn'!$H$5:$H$1145,'Nhập đơn'!$E$5:$E$1146,'Tổng đơn'!B25)</f>
        <v>#VALUE!</v>
      </c>
      <c r="H25" s="1" t="e">
        <f>VLOOKUP(B25,#REF!,3,0)</f>
        <v>#REF!</v>
      </c>
      <c r="I25" s="1" t="e">
        <f>VLOOKUP(B25,#REF!,6,0)</f>
        <v>#REF!</v>
      </c>
      <c r="J25" s="1" t="e">
        <f>VLOOKUP(B25,#REF!,4,0)</f>
        <v>#REF!</v>
      </c>
      <c r="K25" s="1" t="e">
        <f>VLOOKUP(B25,#REF!,8,0)</f>
        <v>#REF!</v>
      </c>
      <c r="L25" s="96" t="e" cm="1">
        <f t="array" ref="L25">LOOKUP(1,1/(B25=#REF!),#REF!)</f>
        <v>#REF!</v>
      </c>
      <c r="M25" s="97" t="str">
        <f>IFERROR(VLOOKUP(B25,#REF!,5,0),"")</f>
        <v/>
      </c>
      <c r="N25" s="98" t="str">
        <f>IFERROR(VLOOKUP(B25,#REF!,2,0),"")</f>
        <v/>
      </c>
      <c r="O25" s="99" t="e" cm="1">
        <f t="array" ref="O25">LOOKUP(1,1/(B25=#REF!),#REF!)</f>
        <v>#REF!</v>
      </c>
      <c r="P25" s="96"/>
      <c r="Q25" s="100"/>
      <c r="R25" s="101" t="str">
        <f>IFERROR(VLOOKUP(B25,#REF!,8,0),"")</f>
        <v/>
      </c>
    </row>
    <row r="26" spans="1:18" ht="33" hidden="1">
      <c r="A26" s="1">
        <f>IF(B26="","",SUBTOTAL(3,$B$10:B26))</f>
        <v>1</v>
      </c>
      <c r="B26" s="93" t="s">
        <v>3082</v>
      </c>
      <c r="C26" s="84" t="e">
        <f>SUMIFS('Nhập đơn'!$I$5:$I$1145,'Nhập đơn'!$E$5:$E$1146,'Tổng đơn'!B26)</f>
        <v>#VALUE!</v>
      </c>
      <c r="D26" s="85" t="e">
        <f>SUMIFS('Nhập đơn'!$H$5:$H$1145,'Nhập đơn'!$E$5:$E$1146,'Tổng đơn'!B26)</f>
        <v>#VALUE!</v>
      </c>
      <c r="H26" s="1" t="e">
        <f>VLOOKUP(B26,#REF!,3,0)</f>
        <v>#REF!</v>
      </c>
      <c r="I26" s="1" t="e">
        <f>VLOOKUP(B26,#REF!,6,0)</f>
        <v>#REF!</v>
      </c>
      <c r="J26" s="1" t="e">
        <f>VLOOKUP(B26,#REF!,4,0)</f>
        <v>#REF!</v>
      </c>
      <c r="K26" s="1" t="e">
        <f>VLOOKUP(B26,#REF!,8,0)</f>
        <v>#REF!</v>
      </c>
      <c r="L26" s="96" t="e" cm="1">
        <f t="array" ref="L26">LOOKUP(1,1/(B26=#REF!),#REF!)</f>
        <v>#REF!</v>
      </c>
      <c r="M26" s="97" t="str">
        <f>IFERROR(VLOOKUP(B26,#REF!,5,0),"")</f>
        <v/>
      </c>
      <c r="N26" s="98" t="str">
        <f>IFERROR(VLOOKUP(B26,#REF!,2,0),"")</f>
        <v/>
      </c>
      <c r="O26" s="99" t="e" cm="1">
        <f t="array" ref="O26">LOOKUP(1,1/(B26=#REF!),#REF!)</f>
        <v>#REF!</v>
      </c>
      <c r="P26" s="96"/>
      <c r="Q26" s="100"/>
      <c r="R26" s="101" t="str">
        <f>IFERROR(VLOOKUP(B26,#REF!,8,0),"")</f>
        <v/>
      </c>
    </row>
    <row r="27" spans="1:18" hidden="1">
      <c r="A27" s="1">
        <f>IF(B27="","",SUBTOTAL(3,$B$10:B27))</f>
        <v>1</v>
      </c>
      <c r="B27" s="93" t="s">
        <v>3544</v>
      </c>
      <c r="C27" s="84" t="e">
        <f>SUMIFS('Nhập đơn'!$I$5:$I$1145,'Nhập đơn'!$E$5:$E$1146,'Tổng đơn'!B27)</f>
        <v>#VALUE!</v>
      </c>
      <c r="D27" s="85" t="e">
        <f>SUMIFS('Nhập đơn'!$H$5:$H$1145,'Nhập đơn'!$E$5:$E$1146,'Tổng đơn'!B27)</f>
        <v>#VALUE!</v>
      </c>
      <c r="H27" s="1" t="e">
        <f>VLOOKUP(B27,#REF!,3,0)</f>
        <v>#REF!</v>
      </c>
      <c r="I27" s="1" t="e">
        <f>VLOOKUP(B27,#REF!,6,0)</f>
        <v>#REF!</v>
      </c>
      <c r="J27" s="1" t="e">
        <f>VLOOKUP(B27,#REF!,4,0)</f>
        <v>#REF!</v>
      </c>
      <c r="K27" s="1" t="e">
        <f>VLOOKUP(B27,#REF!,8,0)</f>
        <v>#REF!</v>
      </c>
      <c r="L27" s="96" t="e" cm="1">
        <f t="array" ref="L27">LOOKUP(1,1/(B27=#REF!),#REF!)</f>
        <v>#REF!</v>
      </c>
      <c r="M27" s="97" t="str">
        <f>IFERROR(VLOOKUP(B27,#REF!,5,0),"")</f>
        <v/>
      </c>
      <c r="N27" s="98" t="str">
        <f>IFERROR(VLOOKUP(B27,#REF!,2,0),"")</f>
        <v/>
      </c>
      <c r="O27" s="99" t="e" cm="1">
        <f t="array" ref="O27">LOOKUP(1,1/(B27=#REF!),#REF!)</f>
        <v>#REF!</v>
      </c>
      <c r="P27" s="96"/>
      <c r="Q27" s="100"/>
      <c r="R27" s="101" t="str">
        <f>IFERROR(VLOOKUP(B27,#REF!,8,0),"")</f>
        <v/>
      </c>
    </row>
    <row r="28" spans="1:18" hidden="1">
      <c r="A28" s="1">
        <f>IF(B28="","",SUBTOTAL(3,$B$10:B28))</f>
        <v>1</v>
      </c>
      <c r="B28" s="93" t="s">
        <v>1207</v>
      </c>
      <c r="C28" s="84" t="e">
        <f>SUMIFS('Nhập đơn'!$I$5:$I$1145,'Nhập đơn'!$E$5:$E$1146,'Tổng đơn'!B28)</f>
        <v>#VALUE!</v>
      </c>
      <c r="D28" s="85" t="e">
        <f>SUMIFS('Nhập đơn'!$H$5:$H$1145,'Nhập đơn'!$E$5:$E$1146,'Tổng đơn'!B28)</f>
        <v>#VALUE!</v>
      </c>
      <c r="H28" s="1" t="e">
        <f>VLOOKUP(B28,#REF!,3,0)</f>
        <v>#REF!</v>
      </c>
      <c r="I28" s="1" t="e">
        <f>VLOOKUP(B28,#REF!,6,0)</f>
        <v>#REF!</v>
      </c>
      <c r="J28" s="1" t="e">
        <f>VLOOKUP(B28,#REF!,4,0)</f>
        <v>#REF!</v>
      </c>
      <c r="K28" s="1" t="e">
        <f>VLOOKUP(B28,#REF!,8,0)</f>
        <v>#REF!</v>
      </c>
      <c r="L28" s="96" t="e" cm="1">
        <f t="array" ref="L28">LOOKUP(1,1/(B28=#REF!),#REF!)</f>
        <v>#REF!</v>
      </c>
      <c r="M28" s="97" t="str">
        <f>IFERROR(VLOOKUP(B28,#REF!,5,0),"")</f>
        <v/>
      </c>
      <c r="N28" s="98" t="str">
        <f>IFERROR(VLOOKUP(B28,#REF!,2,0),"")</f>
        <v/>
      </c>
      <c r="O28" s="99" t="e" cm="1">
        <f t="array" ref="O28">LOOKUP(1,1/(B28=#REF!),#REF!)</f>
        <v>#REF!</v>
      </c>
      <c r="P28" s="96"/>
      <c r="Q28" s="100"/>
      <c r="R28" s="101" t="str">
        <f>IFERROR(VLOOKUP(B28,#REF!,8,0),"")</f>
        <v/>
      </c>
    </row>
    <row r="29" spans="1:18" ht="33" hidden="1">
      <c r="A29" s="1">
        <f>IF(B29="","",SUBTOTAL(3,$B$10:B29))</f>
        <v>1</v>
      </c>
      <c r="B29" s="93" t="s">
        <v>621</v>
      </c>
      <c r="C29" s="84" t="e">
        <f>SUMIFS('Nhập đơn'!$I$5:$I$1145,'Nhập đơn'!$E$5:$E$1146,'Tổng đơn'!B29)</f>
        <v>#VALUE!</v>
      </c>
      <c r="D29" s="85" t="e">
        <f>SUMIFS('Nhập đơn'!$H$5:$H$1145,'Nhập đơn'!$E$5:$E$1146,'Tổng đơn'!B29)</f>
        <v>#VALUE!</v>
      </c>
      <c r="H29" s="1" t="e">
        <f>VLOOKUP(B29,#REF!,3,0)</f>
        <v>#REF!</v>
      </c>
      <c r="I29" s="1" t="e">
        <f>VLOOKUP(B29,#REF!,6,0)</f>
        <v>#REF!</v>
      </c>
      <c r="J29" s="1" t="e">
        <f>VLOOKUP(B29,#REF!,4,0)</f>
        <v>#REF!</v>
      </c>
      <c r="K29" s="1" t="e">
        <f>VLOOKUP(B29,#REF!,8,0)</f>
        <v>#REF!</v>
      </c>
      <c r="L29" s="96" t="e" cm="1">
        <f t="array" ref="L29">LOOKUP(1,1/(B29=#REF!),#REF!)</f>
        <v>#REF!</v>
      </c>
      <c r="M29" s="97" t="str">
        <f>IFERROR(VLOOKUP(B29,#REF!,5,0),"")</f>
        <v/>
      </c>
      <c r="N29" s="98" t="str">
        <f>IFERROR(VLOOKUP(B29,#REF!,2,0),"")</f>
        <v/>
      </c>
      <c r="O29" s="99" t="e" cm="1">
        <f t="array" ref="O29">LOOKUP(1,1/(B29=#REF!),#REF!)</f>
        <v>#REF!</v>
      </c>
      <c r="P29" s="96"/>
      <c r="Q29" s="100"/>
      <c r="R29" s="101" t="str">
        <f>IFERROR(VLOOKUP(B29,#REF!,8,0),"")</f>
        <v/>
      </c>
    </row>
    <row r="30" spans="1:18" hidden="1">
      <c r="A30" s="1">
        <f>IF(B30="","",SUBTOTAL(3,$B$10:B30))</f>
        <v>1</v>
      </c>
      <c r="B30" s="93" t="s">
        <v>3535</v>
      </c>
      <c r="C30" s="84" t="e">
        <f>SUMIFS('Nhập đơn'!$I$5:$I$1145,'Nhập đơn'!$E$5:$E$1146,'Tổng đơn'!B30)</f>
        <v>#VALUE!</v>
      </c>
      <c r="D30" s="85" t="e">
        <f>SUMIFS('Nhập đơn'!$H$5:$H$1145,'Nhập đơn'!$E$5:$E$1146,'Tổng đơn'!B30)</f>
        <v>#VALUE!</v>
      </c>
      <c r="H30" s="1" t="e">
        <f>VLOOKUP(B30,#REF!,3,0)</f>
        <v>#REF!</v>
      </c>
      <c r="I30" s="1" t="e">
        <f>VLOOKUP(B30,#REF!,6,0)</f>
        <v>#REF!</v>
      </c>
      <c r="J30" s="1" t="e">
        <f>VLOOKUP(B30,#REF!,4,0)</f>
        <v>#REF!</v>
      </c>
      <c r="K30" s="1" t="e">
        <f>VLOOKUP(B30,#REF!,8,0)</f>
        <v>#REF!</v>
      </c>
      <c r="L30" s="96" t="e" cm="1">
        <f t="array" ref="L30">LOOKUP(1,1/(B30=#REF!),#REF!)</f>
        <v>#REF!</v>
      </c>
      <c r="M30" s="97" t="str">
        <f>IFERROR(VLOOKUP(B30,#REF!,5,0),"")</f>
        <v/>
      </c>
      <c r="N30" s="98" t="str">
        <f>IFERROR(VLOOKUP(B30,#REF!,2,0),"")</f>
        <v/>
      </c>
      <c r="O30" s="99" t="e" cm="1">
        <f t="array" ref="O30">LOOKUP(1,1/(B30=#REF!),#REF!)</f>
        <v>#REF!</v>
      </c>
      <c r="P30" s="96"/>
      <c r="Q30" s="100"/>
      <c r="R30" s="101" t="str">
        <f>IFERROR(VLOOKUP(B30,#REF!,8,0),"")</f>
        <v/>
      </c>
    </row>
    <row r="31" spans="1:18" hidden="1">
      <c r="A31" s="1">
        <f>IF(B31="","",SUBTOTAL(3,$B$10:B31))</f>
        <v>1</v>
      </c>
      <c r="B31" s="93" t="s">
        <v>3593</v>
      </c>
      <c r="C31" s="84" t="e">
        <f>SUMIFS('Nhập đơn'!$I$5:$I$1145,'Nhập đơn'!$E$5:$E$1146,'Tổng đơn'!B31)</f>
        <v>#VALUE!</v>
      </c>
      <c r="D31" s="85" t="e">
        <f>SUMIFS('Nhập đơn'!$H$5:$H$1145,'Nhập đơn'!$E$5:$E$1146,'Tổng đơn'!B31)</f>
        <v>#VALUE!</v>
      </c>
      <c r="H31" s="1" t="e">
        <f>VLOOKUP(B31,#REF!,3,0)</f>
        <v>#REF!</v>
      </c>
      <c r="I31" s="1" t="e">
        <f>VLOOKUP(B31,#REF!,6,0)</f>
        <v>#REF!</v>
      </c>
      <c r="J31" s="1" t="e">
        <f>VLOOKUP(B31,#REF!,4,0)</f>
        <v>#REF!</v>
      </c>
      <c r="K31" s="1" t="e">
        <f>VLOOKUP(B31,#REF!,8,0)</f>
        <v>#REF!</v>
      </c>
      <c r="L31" s="96" t="e" cm="1">
        <f t="array" ref="L31">LOOKUP(1,1/(B31=#REF!),#REF!)</f>
        <v>#REF!</v>
      </c>
      <c r="M31" s="97" t="str">
        <f>IFERROR(VLOOKUP(B31,#REF!,5,0),"")</f>
        <v/>
      </c>
      <c r="N31" s="98" t="str">
        <f>IFERROR(VLOOKUP(B31,#REF!,2,0),"")</f>
        <v/>
      </c>
      <c r="O31" s="99" t="e" cm="1">
        <f t="array" ref="O31">LOOKUP(1,1/(B31=#REF!),#REF!)</f>
        <v>#REF!</v>
      </c>
      <c r="P31" s="96"/>
      <c r="Q31" s="100"/>
      <c r="R31" s="101" t="str">
        <f>IFERROR(VLOOKUP(B31,#REF!,8,0),"")</f>
        <v/>
      </c>
    </row>
    <row r="32" spans="1:18" hidden="1">
      <c r="A32" s="1">
        <f>IF(B32="","",SUBTOTAL(3,$B$10:B32))</f>
        <v>1</v>
      </c>
      <c r="B32" s="93" t="s">
        <v>3521</v>
      </c>
      <c r="C32" s="84" t="e">
        <f>SUMIFS('Nhập đơn'!$I$5:$I$1145,'Nhập đơn'!$E$5:$E$1146,'Tổng đơn'!B32)</f>
        <v>#VALUE!</v>
      </c>
      <c r="D32" s="85" t="e">
        <f>SUMIFS('Nhập đơn'!$H$5:$H$1145,'Nhập đơn'!$E$5:$E$1146,'Tổng đơn'!B32)</f>
        <v>#VALUE!</v>
      </c>
      <c r="H32" s="1" t="e">
        <f>VLOOKUP(B32,#REF!,3,0)</f>
        <v>#REF!</v>
      </c>
      <c r="I32" s="1" t="e">
        <f>VLOOKUP(B32,#REF!,6,0)</f>
        <v>#REF!</v>
      </c>
      <c r="J32" s="1" t="e">
        <f>VLOOKUP(B32,#REF!,4,0)</f>
        <v>#REF!</v>
      </c>
      <c r="K32" s="1" t="e">
        <f>VLOOKUP(B32,#REF!,8,0)</f>
        <v>#REF!</v>
      </c>
      <c r="L32" s="96" t="e" cm="1">
        <f t="array" ref="L32">LOOKUP(1,1/(B32=#REF!),#REF!)</f>
        <v>#REF!</v>
      </c>
      <c r="M32" s="97" t="str">
        <f>IFERROR(VLOOKUP(B32,#REF!,5,0),"")</f>
        <v/>
      </c>
      <c r="N32" s="98" t="str">
        <f>IFERROR(VLOOKUP(B32,#REF!,2,0),"")</f>
        <v/>
      </c>
      <c r="O32" s="99" t="e" cm="1">
        <f t="array" ref="O32">LOOKUP(1,1/(B32=#REF!),#REF!)</f>
        <v>#REF!</v>
      </c>
      <c r="P32" s="96"/>
      <c r="Q32" s="100"/>
      <c r="R32" s="101" t="str">
        <f>IFERROR(VLOOKUP(B32,#REF!,8,0),"")</f>
        <v/>
      </c>
    </row>
    <row r="33" spans="1:18" hidden="1">
      <c r="A33" s="1">
        <f>IF(B33="","",SUBTOTAL(3,$B$10:B33))</f>
        <v>1</v>
      </c>
      <c r="B33" s="93" t="s">
        <v>3514</v>
      </c>
      <c r="C33" s="84" t="e">
        <f>SUMIFS('Nhập đơn'!$I$5:$I$1145,'Nhập đơn'!$E$5:$E$1146,'Tổng đơn'!B33)</f>
        <v>#VALUE!</v>
      </c>
      <c r="D33" s="85" t="e">
        <f>SUMIFS('Nhập đơn'!$H$5:$H$1145,'Nhập đơn'!$E$5:$E$1146,'Tổng đơn'!B33)</f>
        <v>#VALUE!</v>
      </c>
      <c r="H33" s="1" t="e">
        <f>VLOOKUP(B33,#REF!,3,0)</f>
        <v>#REF!</v>
      </c>
      <c r="I33" s="1" t="e">
        <f>VLOOKUP(B33,#REF!,6,0)</f>
        <v>#REF!</v>
      </c>
      <c r="J33" s="1" t="e">
        <f>VLOOKUP(B33,#REF!,4,0)</f>
        <v>#REF!</v>
      </c>
      <c r="K33" s="1" t="e">
        <f>VLOOKUP(B33,#REF!,8,0)</f>
        <v>#REF!</v>
      </c>
      <c r="L33" s="96" t="e" cm="1">
        <f t="array" ref="L33">LOOKUP(1,1/(B33=#REF!),#REF!)</f>
        <v>#REF!</v>
      </c>
      <c r="M33" s="97" t="str">
        <f>IFERROR(VLOOKUP(B33,#REF!,5,0),"")</f>
        <v/>
      </c>
      <c r="N33" s="98" t="str">
        <f>IFERROR(VLOOKUP(B33,#REF!,2,0),"")</f>
        <v/>
      </c>
      <c r="O33" s="99" t="e" cm="1">
        <f t="array" ref="O33">LOOKUP(1,1/(B33=#REF!),#REF!)</f>
        <v>#REF!</v>
      </c>
      <c r="P33" s="96"/>
      <c r="Q33" s="100"/>
      <c r="R33" s="101" t="str">
        <f>IFERROR(VLOOKUP(B33,#REF!,8,0),"")</f>
        <v/>
      </c>
    </row>
    <row r="34" spans="1:18" hidden="1">
      <c r="A34" s="1">
        <f>IF(B34="","",SUBTOTAL(3,$B$10:B34))</f>
        <v>1</v>
      </c>
      <c r="B34" s="93" t="s">
        <v>3527</v>
      </c>
      <c r="C34" s="84" t="e">
        <f>SUMIFS('Nhập đơn'!$I$5:$I$1145,'Nhập đơn'!$E$5:$E$1146,'Tổng đơn'!B34)</f>
        <v>#VALUE!</v>
      </c>
      <c r="D34" s="85" t="e">
        <f>SUMIFS('Nhập đơn'!$H$5:$H$1145,'Nhập đơn'!$E$5:$E$1146,'Tổng đơn'!B34)</f>
        <v>#VALUE!</v>
      </c>
      <c r="H34" s="1" t="e">
        <f>VLOOKUP(B34,#REF!,3,0)</f>
        <v>#REF!</v>
      </c>
      <c r="I34" s="1" t="e">
        <f>VLOOKUP(B34,#REF!,6,0)</f>
        <v>#REF!</v>
      </c>
      <c r="J34" s="1" t="e">
        <f>VLOOKUP(B34,#REF!,4,0)</f>
        <v>#REF!</v>
      </c>
      <c r="K34" s="1" t="e">
        <f>VLOOKUP(B34,#REF!,8,0)</f>
        <v>#REF!</v>
      </c>
      <c r="L34" s="96" t="e" cm="1">
        <f t="array" ref="L34">LOOKUP(1,1/(B34=#REF!),#REF!)</f>
        <v>#REF!</v>
      </c>
      <c r="M34" s="97" t="str">
        <f>IFERROR(VLOOKUP(B34,#REF!,5,0),"")</f>
        <v/>
      </c>
      <c r="N34" s="98" t="str">
        <f>IFERROR(VLOOKUP(B34,#REF!,2,0),"")</f>
        <v/>
      </c>
      <c r="O34" s="99" t="e" cm="1">
        <f t="array" ref="O34">LOOKUP(1,1/(B34=#REF!),#REF!)</f>
        <v>#REF!</v>
      </c>
      <c r="P34" s="96"/>
      <c r="Q34" s="100"/>
      <c r="R34" s="101" t="str">
        <f>IFERROR(VLOOKUP(B34,#REF!,8,0),"")</f>
        <v/>
      </c>
    </row>
    <row r="35" spans="1:18" hidden="1">
      <c r="A35" s="1">
        <f>IF(B35="","",SUBTOTAL(3,$B$10:B35))</f>
        <v>1</v>
      </c>
      <c r="B35" s="93" t="s">
        <v>3498</v>
      </c>
      <c r="C35" s="84" t="e">
        <f>SUMIFS('Nhập đơn'!$I$5:$I$1145,'Nhập đơn'!$E$5:$E$1146,'Tổng đơn'!B35)</f>
        <v>#VALUE!</v>
      </c>
      <c r="D35" s="85" t="e">
        <f>SUMIFS('Nhập đơn'!$H$5:$H$1145,'Nhập đơn'!$E$5:$E$1146,'Tổng đơn'!B35)</f>
        <v>#VALUE!</v>
      </c>
      <c r="H35" s="1" t="e">
        <f>VLOOKUP(B35,#REF!,3,0)</f>
        <v>#REF!</v>
      </c>
      <c r="I35" s="1" t="e">
        <f>VLOOKUP(B35,#REF!,6,0)</f>
        <v>#REF!</v>
      </c>
      <c r="J35" s="1" t="e">
        <f>VLOOKUP(B35,#REF!,4,0)</f>
        <v>#REF!</v>
      </c>
      <c r="K35" s="1" t="e">
        <f>VLOOKUP(B35,#REF!,8,0)</f>
        <v>#REF!</v>
      </c>
      <c r="L35" s="96" t="e" cm="1">
        <f t="array" ref="L35">LOOKUP(1,1/(B35=#REF!),#REF!)</f>
        <v>#REF!</v>
      </c>
      <c r="M35" s="97" t="str">
        <f>IFERROR(VLOOKUP(B35,#REF!,5,0),"")</f>
        <v/>
      </c>
      <c r="N35" s="98" t="str">
        <f>IFERROR(VLOOKUP(B35,#REF!,2,0),"")</f>
        <v/>
      </c>
      <c r="O35" s="99" t="e" cm="1">
        <f t="array" ref="O35">LOOKUP(1,1/(B35=#REF!),#REF!)</f>
        <v>#REF!</v>
      </c>
      <c r="P35" s="96"/>
      <c r="Q35" s="100"/>
      <c r="R35" s="101" t="str">
        <f>IFERROR(VLOOKUP(B35,#REF!,8,0),"")</f>
        <v/>
      </c>
    </row>
    <row r="36" spans="1:18" hidden="1">
      <c r="A36" s="1">
        <f>IF(B36="","",SUBTOTAL(3,$B$10:B36))</f>
        <v>1</v>
      </c>
      <c r="B36" s="93" t="s">
        <v>3506</v>
      </c>
      <c r="C36" s="84" t="e">
        <f>SUMIFS('Nhập đơn'!$I$5:$I$1145,'Nhập đơn'!$E$5:$E$1146,'Tổng đơn'!B36)</f>
        <v>#VALUE!</v>
      </c>
      <c r="D36" s="85" t="e">
        <f>SUMIFS('Nhập đơn'!$H$5:$H$1145,'Nhập đơn'!$E$5:$E$1146,'Tổng đơn'!B36)</f>
        <v>#VALUE!</v>
      </c>
      <c r="H36" s="1" t="e">
        <f>VLOOKUP(B36,#REF!,3,0)</f>
        <v>#REF!</v>
      </c>
      <c r="I36" s="1" t="e">
        <f>VLOOKUP(B36,#REF!,6,0)</f>
        <v>#REF!</v>
      </c>
      <c r="J36" s="1" t="e">
        <f>VLOOKUP(B36,#REF!,4,0)</f>
        <v>#REF!</v>
      </c>
      <c r="K36" s="1" t="e">
        <f>VLOOKUP(B36,#REF!,8,0)</f>
        <v>#REF!</v>
      </c>
      <c r="L36" s="96" t="e" cm="1">
        <f t="array" ref="L36">LOOKUP(1,1/(B36=#REF!),#REF!)</f>
        <v>#REF!</v>
      </c>
      <c r="M36" s="97" t="str">
        <f>IFERROR(VLOOKUP(B36,#REF!,5,0),"")</f>
        <v/>
      </c>
      <c r="N36" s="98" t="str">
        <f>IFERROR(VLOOKUP(B36,#REF!,2,0),"")</f>
        <v/>
      </c>
      <c r="O36" s="99" t="e" cm="1">
        <f t="array" ref="O36">LOOKUP(1,1/(B36=#REF!),#REF!)</f>
        <v>#REF!</v>
      </c>
      <c r="P36" s="96"/>
      <c r="Q36" s="100"/>
      <c r="R36" s="101" t="str">
        <f>IFERROR(VLOOKUP(B36,#REF!,8,0),"")</f>
        <v/>
      </c>
    </row>
    <row r="37" spans="1:18" hidden="1">
      <c r="A37" s="1">
        <f>IF(B37="","",SUBTOTAL(3,$B$10:B37))</f>
        <v>1</v>
      </c>
      <c r="B37" s="93" t="s">
        <v>3491</v>
      </c>
      <c r="C37" s="84" t="e">
        <f>SUMIFS('Nhập đơn'!$I$5:$I$1145,'Nhập đơn'!$E$5:$E$1146,'Tổng đơn'!B37)</f>
        <v>#VALUE!</v>
      </c>
      <c r="D37" s="85" t="e">
        <f>SUMIFS('Nhập đơn'!$H$5:$H$1145,'Nhập đơn'!$E$5:$E$1146,'Tổng đơn'!B37)</f>
        <v>#VALUE!</v>
      </c>
      <c r="H37" s="1" t="e">
        <f>VLOOKUP(B37,#REF!,3,0)</f>
        <v>#REF!</v>
      </c>
      <c r="I37" s="1" t="e">
        <f>VLOOKUP(B37,#REF!,6,0)</f>
        <v>#REF!</v>
      </c>
      <c r="J37" s="1" t="e">
        <f>VLOOKUP(B37,#REF!,4,0)</f>
        <v>#REF!</v>
      </c>
      <c r="K37" s="1" t="e">
        <f>VLOOKUP(B37,#REF!,8,0)</f>
        <v>#REF!</v>
      </c>
      <c r="L37" s="96" t="e" cm="1">
        <f t="array" ref="L37">LOOKUP(1,1/(B37=#REF!),#REF!)</f>
        <v>#REF!</v>
      </c>
      <c r="M37" s="97" t="str">
        <f>IFERROR(VLOOKUP(B37,#REF!,5,0),"")</f>
        <v/>
      </c>
      <c r="N37" s="98" t="str">
        <f>IFERROR(VLOOKUP(B37,#REF!,2,0),"")</f>
        <v/>
      </c>
      <c r="O37" s="99" t="e" cm="1">
        <f t="array" ref="O37">LOOKUP(1,1/(B37=#REF!),#REF!)</f>
        <v>#REF!</v>
      </c>
      <c r="P37" s="96"/>
      <c r="Q37" s="100"/>
      <c r="R37" s="101" t="str">
        <f>IFERROR(VLOOKUP(B37,#REF!,8,0),"")</f>
        <v/>
      </c>
    </row>
    <row r="38" spans="1:18" hidden="1">
      <c r="A38" s="1">
        <f>IF(B38="","",SUBTOTAL(3,$B$10:B38))</f>
        <v>1</v>
      </c>
      <c r="B38" s="93" t="s">
        <v>4225</v>
      </c>
      <c r="C38" s="84" t="e">
        <f>SUMIFS('Nhập đơn'!$I$5:$I$1145,'Nhập đơn'!$E$5:$E$1146,'Tổng đơn'!B38)</f>
        <v>#VALUE!</v>
      </c>
      <c r="D38" s="85" t="e">
        <f>SUMIFS('Nhập đơn'!$H$5:$H$1145,'Nhập đơn'!$E$5:$E$1146,'Tổng đơn'!B38)</f>
        <v>#VALUE!</v>
      </c>
      <c r="H38" s="1" t="e">
        <f>VLOOKUP(B38,#REF!,3,0)</f>
        <v>#REF!</v>
      </c>
      <c r="I38" s="1" t="e">
        <f>VLOOKUP(B38,#REF!,6,0)</f>
        <v>#REF!</v>
      </c>
      <c r="J38" s="1" t="e">
        <f>VLOOKUP(B38,#REF!,4,0)</f>
        <v>#REF!</v>
      </c>
      <c r="K38" s="1" t="e">
        <f>VLOOKUP(B38,#REF!,8,0)</f>
        <v>#REF!</v>
      </c>
      <c r="L38" s="96" t="e" cm="1">
        <f t="array" ref="L38">LOOKUP(1,1/(B38=#REF!),#REF!)</f>
        <v>#REF!</v>
      </c>
      <c r="M38" s="97" t="str">
        <f>IFERROR(VLOOKUP(B38,#REF!,5,0),"")</f>
        <v/>
      </c>
      <c r="N38" s="98" t="str">
        <f>IFERROR(VLOOKUP(B38,#REF!,2,0),"")</f>
        <v/>
      </c>
      <c r="O38" s="99" t="e" cm="1">
        <f t="array" ref="O38">LOOKUP(1,1/(B38=#REF!),#REF!)</f>
        <v>#REF!</v>
      </c>
      <c r="P38" s="96"/>
      <c r="Q38" s="100"/>
      <c r="R38" s="101" t="str">
        <f>IFERROR(VLOOKUP(B38,#REF!,8,0),"")</f>
        <v/>
      </c>
    </row>
    <row r="39" spans="1:18" ht="33" hidden="1">
      <c r="A39" s="1">
        <f>IF(B39="","",SUBTOTAL(3,$B$10:B39))</f>
        <v>1</v>
      </c>
      <c r="B39" s="93" t="s">
        <v>4226</v>
      </c>
      <c r="C39" s="84" t="e">
        <f>SUMIFS('Nhập đơn'!$I$5:$I$1145,'Nhập đơn'!$E$5:$E$1146,'Tổng đơn'!B39)</f>
        <v>#VALUE!</v>
      </c>
      <c r="D39" s="85" t="e">
        <f>SUMIFS('Nhập đơn'!$H$5:$H$1145,'Nhập đơn'!$E$5:$E$1146,'Tổng đơn'!B39)</f>
        <v>#VALUE!</v>
      </c>
      <c r="H39" s="1" t="e">
        <f>VLOOKUP(B39,#REF!,3,0)</f>
        <v>#REF!</v>
      </c>
      <c r="I39" s="1" t="e">
        <f>VLOOKUP(B39,#REF!,6,0)</f>
        <v>#REF!</v>
      </c>
      <c r="J39" s="1" t="e">
        <f>VLOOKUP(B39,#REF!,4,0)</f>
        <v>#REF!</v>
      </c>
      <c r="K39" s="1" t="e">
        <f>VLOOKUP(B39,#REF!,8,0)</f>
        <v>#REF!</v>
      </c>
      <c r="L39" s="96" t="e" cm="1">
        <f t="array" ref="L39">LOOKUP(1,1/(B39=#REF!),#REF!)</f>
        <v>#REF!</v>
      </c>
      <c r="M39" s="97" t="str">
        <f>IFERROR(VLOOKUP(B39,#REF!,5,0),"")</f>
        <v/>
      </c>
      <c r="N39" s="98" t="str">
        <f>IFERROR(VLOOKUP(B39,#REF!,2,0),"")</f>
        <v/>
      </c>
      <c r="O39" s="99" t="e" cm="1">
        <f t="array" ref="O39">LOOKUP(1,1/(B39=#REF!),#REF!)</f>
        <v>#REF!</v>
      </c>
      <c r="P39" s="96"/>
      <c r="Q39" s="100"/>
      <c r="R39" s="101" t="str">
        <f>IFERROR(VLOOKUP(B39,#REF!,8,0),"")</f>
        <v/>
      </c>
    </row>
    <row r="40" spans="1:18" ht="33" hidden="1">
      <c r="A40" s="1">
        <f>IF(B40="","",SUBTOTAL(3,$B$10:B40))</f>
        <v>1</v>
      </c>
      <c r="B40" s="93" t="s">
        <v>673</v>
      </c>
      <c r="C40" s="84" t="e">
        <f>SUMIFS('Nhập đơn'!$I$5:$I$1145,'Nhập đơn'!$E$5:$E$1146,'Tổng đơn'!B40)</f>
        <v>#VALUE!</v>
      </c>
      <c r="D40" s="85" t="e">
        <f>SUMIFS('Nhập đơn'!$H$5:$H$1145,'Nhập đơn'!$E$5:$E$1146,'Tổng đơn'!B40)</f>
        <v>#VALUE!</v>
      </c>
      <c r="H40" s="1" t="e">
        <f>VLOOKUP(B40,#REF!,3,0)</f>
        <v>#REF!</v>
      </c>
      <c r="I40" s="1" t="e">
        <f>VLOOKUP(B40,#REF!,6,0)</f>
        <v>#REF!</v>
      </c>
      <c r="J40" s="1" t="e">
        <f>VLOOKUP(B40,#REF!,4,0)</f>
        <v>#REF!</v>
      </c>
      <c r="K40" s="1" t="e">
        <f>VLOOKUP(B40,#REF!,8,0)</f>
        <v>#REF!</v>
      </c>
      <c r="L40" s="96" t="e" cm="1">
        <f t="array" ref="L40">LOOKUP(1,1/(B40=#REF!),#REF!)</f>
        <v>#REF!</v>
      </c>
      <c r="M40" s="97" t="str">
        <f>IFERROR(VLOOKUP(B40,#REF!,5,0),"")</f>
        <v/>
      </c>
      <c r="N40" s="98" t="str">
        <f>IFERROR(VLOOKUP(B40,#REF!,2,0),"")</f>
        <v/>
      </c>
      <c r="O40" s="99" t="e" cm="1">
        <f t="array" ref="O40">LOOKUP(1,1/(B40=#REF!),#REF!)</f>
        <v>#REF!</v>
      </c>
      <c r="P40" s="96"/>
      <c r="Q40" s="100"/>
      <c r="R40" s="101" t="str">
        <f>IFERROR(VLOOKUP(B40,#REF!,8,0),"")</f>
        <v/>
      </c>
    </row>
    <row r="41" spans="1:18" ht="33" hidden="1">
      <c r="A41" s="1">
        <f>IF(B41="","",SUBTOTAL(3,$B$10:B41))</f>
        <v>1</v>
      </c>
      <c r="B41" s="93" t="s">
        <v>3601</v>
      </c>
      <c r="C41" s="84" t="e">
        <f>SUMIFS('Nhập đơn'!$I$5:$I$1145,'Nhập đơn'!$E$5:$E$1146,'Tổng đơn'!B41)</f>
        <v>#VALUE!</v>
      </c>
      <c r="D41" s="85" t="e">
        <f>SUMIFS('Nhập đơn'!$H$5:$H$1145,'Nhập đơn'!$E$5:$E$1146,'Tổng đơn'!B41)</f>
        <v>#VALUE!</v>
      </c>
      <c r="H41" s="1" t="e">
        <f>VLOOKUP(B41,#REF!,3,0)</f>
        <v>#REF!</v>
      </c>
      <c r="I41" s="1" t="e">
        <f>VLOOKUP(B41,#REF!,6,0)</f>
        <v>#REF!</v>
      </c>
      <c r="J41" s="1" t="e">
        <f>VLOOKUP(B41,#REF!,4,0)</f>
        <v>#REF!</v>
      </c>
      <c r="K41" s="1" t="e">
        <f>VLOOKUP(B41,#REF!,8,0)</f>
        <v>#REF!</v>
      </c>
      <c r="L41" s="96" t="e" cm="1">
        <f t="array" ref="L41">LOOKUP(1,1/(B41=#REF!),#REF!)</f>
        <v>#REF!</v>
      </c>
      <c r="M41" s="97" t="str">
        <f>IFERROR(VLOOKUP(B41,#REF!,5,0),"")</f>
        <v/>
      </c>
      <c r="N41" s="98" t="str">
        <f>IFERROR(VLOOKUP(B41,#REF!,2,0),"")</f>
        <v/>
      </c>
      <c r="O41" s="99" t="e" cm="1">
        <f t="array" ref="O41">LOOKUP(1,1/(B41=#REF!),#REF!)</f>
        <v>#REF!</v>
      </c>
      <c r="P41" s="96"/>
      <c r="Q41" s="100"/>
      <c r="R41" s="101" t="str">
        <f>IFERROR(VLOOKUP(B41,#REF!,8,0),"")</f>
        <v/>
      </c>
    </row>
    <row r="42" spans="1:18" hidden="1">
      <c r="A42" s="1">
        <f>IF(B42="","",SUBTOTAL(3,$B$10:B42))</f>
        <v>1</v>
      </c>
      <c r="B42" s="93" t="s">
        <v>1201</v>
      </c>
      <c r="C42" s="84" t="e">
        <f>SUMIFS('Nhập đơn'!$I$5:$I$1145,'Nhập đơn'!$E$5:$E$1146,'Tổng đơn'!B42)</f>
        <v>#VALUE!</v>
      </c>
      <c r="D42" s="85" t="e">
        <f>SUMIFS('Nhập đơn'!$H$5:$H$1145,'Nhập đơn'!$E$5:$E$1146,'Tổng đơn'!B42)</f>
        <v>#VALUE!</v>
      </c>
      <c r="H42" s="1" t="e">
        <f>VLOOKUP(B42,#REF!,3,0)</f>
        <v>#REF!</v>
      </c>
      <c r="I42" s="1" t="e">
        <f>VLOOKUP(B42,#REF!,6,0)</f>
        <v>#REF!</v>
      </c>
      <c r="J42" s="1" t="e">
        <f>VLOOKUP(B42,#REF!,4,0)</f>
        <v>#REF!</v>
      </c>
      <c r="K42" s="1" t="e">
        <f>VLOOKUP(B42,#REF!,8,0)</f>
        <v>#REF!</v>
      </c>
      <c r="L42" s="96" t="e" cm="1">
        <f t="array" ref="L42">LOOKUP(1,1/(B42=#REF!),#REF!)</f>
        <v>#REF!</v>
      </c>
      <c r="M42" s="97" t="str">
        <f>IFERROR(VLOOKUP(B42,#REF!,5,0),"")</f>
        <v/>
      </c>
      <c r="N42" s="98" t="str">
        <f>IFERROR(VLOOKUP(B42,#REF!,2,0),"")</f>
        <v/>
      </c>
      <c r="O42" s="99" t="e" cm="1">
        <f t="array" ref="O42">LOOKUP(1,1/(B42=#REF!),#REF!)</f>
        <v>#REF!</v>
      </c>
      <c r="P42" s="96"/>
      <c r="Q42" s="100"/>
      <c r="R42" s="101" t="str">
        <f>IFERROR(VLOOKUP(B42,#REF!,8,0),"")</f>
        <v/>
      </c>
    </row>
    <row r="43" spans="1:18" hidden="1">
      <c r="A43" s="1">
        <f>IF(B43="","",SUBTOTAL(3,$B$10:B43))</f>
        <v>1</v>
      </c>
      <c r="B43" s="93" t="s">
        <v>1195</v>
      </c>
      <c r="C43" s="84" t="e">
        <f>SUMIFS('Nhập đơn'!$I$5:$I$1145,'Nhập đơn'!$E$5:$E$1146,'Tổng đơn'!B43)</f>
        <v>#VALUE!</v>
      </c>
      <c r="D43" s="85" t="e">
        <f>SUMIFS('Nhập đơn'!$H$5:$H$1145,'Nhập đơn'!$E$5:$E$1146,'Tổng đơn'!B43)</f>
        <v>#VALUE!</v>
      </c>
      <c r="H43" s="1" t="e">
        <f>VLOOKUP(B43,#REF!,3,0)</f>
        <v>#REF!</v>
      </c>
      <c r="I43" s="1" t="e">
        <f>VLOOKUP(B43,#REF!,6,0)</f>
        <v>#REF!</v>
      </c>
      <c r="J43" s="1" t="e">
        <f>VLOOKUP(B43,#REF!,4,0)</f>
        <v>#REF!</v>
      </c>
      <c r="K43" s="1" t="e">
        <f>VLOOKUP(B43,#REF!,8,0)</f>
        <v>#REF!</v>
      </c>
      <c r="L43" s="96" t="e" cm="1">
        <f t="array" ref="L43">LOOKUP(1,1/(B43=#REF!),#REF!)</f>
        <v>#REF!</v>
      </c>
      <c r="M43" s="97" t="str">
        <f>IFERROR(VLOOKUP(B43,#REF!,5,0),"")</f>
        <v/>
      </c>
      <c r="N43" s="98" t="str">
        <f>IFERROR(VLOOKUP(B43,#REF!,2,0),"")</f>
        <v/>
      </c>
      <c r="O43" s="99" t="e" cm="1">
        <f t="array" ref="O43">LOOKUP(1,1/(B43=#REF!),#REF!)</f>
        <v>#REF!</v>
      </c>
      <c r="P43" s="96"/>
      <c r="Q43" s="100"/>
      <c r="R43" s="101" t="str">
        <f>IFERROR(VLOOKUP(B43,#REF!,8,0),"")</f>
        <v/>
      </c>
    </row>
    <row r="44" spans="1:18" hidden="1">
      <c r="A44" s="1">
        <f>IF(B44="","",SUBTOTAL(3,$B$10:B44))</f>
        <v>1</v>
      </c>
      <c r="B44" s="93" t="s">
        <v>2670</v>
      </c>
      <c r="C44" s="84" t="e">
        <f>SUMIFS('Nhập đơn'!$I$5:$I$1145,'Nhập đơn'!$E$5:$E$1146,'Tổng đơn'!B44)</f>
        <v>#VALUE!</v>
      </c>
      <c r="D44" s="85" t="e">
        <f>SUMIFS('Nhập đơn'!$H$5:$H$1145,'Nhập đơn'!$E$5:$E$1146,'Tổng đơn'!B44)</f>
        <v>#VALUE!</v>
      </c>
      <c r="H44" s="1" t="e">
        <f>VLOOKUP(B44,#REF!,3,0)</f>
        <v>#REF!</v>
      </c>
      <c r="I44" s="1" t="e">
        <f>VLOOKUP(B44,#REF!,6,0)</f>
        <v>#REF!</v>
      </c>
      <c r="J44" s="1" t="e">
        <f>VLOOKUP(B44,#REF!,4,0)</f>
        <v>#REF!</v>
      </c>
      <c r="K44" s="1" t="e">
        <f>VLOOKUP(B44,#REF!,8,0)</f>
        <v>#REF!</v>
      </c>
      <c r="L44" s="96" t="e" cm="1">
        <f t="array" ref="L44">LOOKUP(1,1/(B44=#REF!),#REF!)</f>
        <v>#REF!</v>
      </c>
      <c r="M44" s="97" t="str">
        <f>IFERROR(VLOOKUP(B44,#REF!,5,0),"")</f>
        <v/>
      </c>
      <c r="N44" s="98" t="str">
        <f>IFERROR(VLOOKUP(B44,#REF!,2,0),"")</f>
        <v/>
      </c>
      <c r="O44" s="99" t="e" cm="1">
        <f t="array" ref="O44">LOOKUP(1,1/(B44=#REF!),#REF!)</f>
        <v>#REF!</v>
      </c>
      <c r="P44" s="96"/>
      <c r="Q44" s="100"/>
      <c r="R44" s="101" t="str">
        <f>IFERROR(VLOOKUP(B44,#REF!,8,0),"")</f>
        <v/>
      </c>
    </row>
    <row r="45" spans="1:18" hidden="1">
      <c r="A45" s="1">
        <f>IF(B45="","",SUBTOTAL(3,$B$10:B45))</f>
        <v>1</v>
      </c>
      <c r="B45" s="93" t="s">
        <v>682</v>
      </c>
      <c r="C45" s="84" t="e">
        <f>SUMIFS('Nhập đơn'!$I$5:$I$1145,'Nhập đơn'!$E$5:$E$1146,'Tổng đơn'!B45)</f>
        <v>#VALUE!</v>
      </c>
      <c r="D45" s="85" t="e">
        <f>SUMIFS('Nhập đơn'!$H$5:$H$1145,'Nhập đơn'!$E$5:$E$1146,'Tổng đơn'!B45)</f>
        <v>#VALUE!</v>
      </c>
      <c r="H45" s="1" t="e">
        <f>VLOOKUP(B45,#REF!,3,0)</f>
        <v>#REF!</v>
      </c>
      <c r="I45" s="1" t="e">
        <f>VLOOKUP(B45,#REF!,6,0)</f>
        <v>#REF!</v>
      </c>
      <c r="J45" s="1" t="e">
        <f>VLOOKUP(B45,#REF!,4,0)</f>
        <v>#REF!</v>
      </c>
      <c r="K45" s="1" t="e">
        <f>VLOOKUP(B45,#REF!,8,0)</f>
        <v>#REF!</v>
      </c>
      <c r="L45" s="96" t="e" cm="1">
        <f t="array" ref="L45">LOOKUP(1,1/(B45=#REF!),#REF!)</f>
        <v>#REF!</v>
      </c>
      <c r="M45" s="97" t="str">
        <f>IFERROR(VLOOKUP(B45,#REF!,5,0),"")</f>
        <v/>
      </c>
      <c r="N45" s="98" t="str">
        <f>IFERROR(VLOOKUP(B45,#REF!,2,0),"")</f>
        <v/>
      </c>
      <c r="O45" s="99" t="e" cm="1">
        <f t="array" ref="O45">LOOKUP(1,1/(B45=#REF!),#REF!)</f>
        <v>#REF!</v>
      </c>
      <c r="P45" s="96"/>
      <c r="Q45" s="100"/>
      <c r="R45" s="101" t="str">
        <f>IFERROR(VLOOKUP(B45,#REF!,8,0),"")</f>
        <v/>
      </c>
    </row>
    <row r="46" spans="1:18" ht="33" hidden="1">
      <c r="A46" s="1">
        <f>IF(B46="","",SUBTOTAL(3,$B$10:B46))</f>
        <v>1</v>
      </c>
      <c r="B46" s="93" t="s">
        <v>4227</v>
      </c>
      <c r="C46" s="84" t="e">
        <f>SUMIFS('Nhập đơn'!$I$5:$I$1145,'Nhập đơn'!$E$5:$E$1146,'Tổng đơn'!B46)</f>
        <v>#VALUE!</v>
      </c>
      <c r="D46" s="85" t="e">
        <f>SUMIFS('Nhập đơn'!$H$5:$H$1145,'Nhập đơn'!$E$5:$E$1146,'Tổng đơn'!B46)</f>
        <v>#VALUE!</v>
      </c>
      <c r="H46" s="1" t="e">
        <f>VLOOKUP(B46,#REF!,3,0)</f>
        <v>#REF!</v>
      </c>
      <c r="I46" s="1" t="e">
        <f>VLOOKUP(B46,#REF!,6,0)</f>
        <v>#REF!</v>
      </c>
      <c r="J46" s="1" t="e">
        <f>VLOOKUP(B46,#REF!,4,0)</f>
        <v>#REF!</v>
      </c>
      <c r="K46" s="1" t="e">
        <f>VLOOKUP(B46,#REF!,8,0)</f>
        <v>#REF!</v>
      </c>
      <c r="L46" s="96" t="e" cm="1">
        <f t="array" ref="L46">LOOKUP(1,1/(B46=#REF!),#REF!)</f>
        <v>#REF!</v>
      </c>
      <c r="M46" s="97" t="str">
        <f>IFERROR(VLOOKUP(B46,#REF!,5,0),"")</f>
        <v/>
      </c>
      <c r="N46" s="98" t="str">
        <f>IFERROR(VLOOKUP(B46,#REF!,2,0),"")</f>
        <v/>
      </c>
      <c r="O46" s="99" t="e" cm="1">
        <f t="array" ref="O46">LOOKUP(1,1/(B46=#REF!),#REF!)</f>
        <v>#REF!</v>
      </c>
      <c r="P46" s="96"/>
      <c r="Q46" s="100"/>
      <c r="R46" s="101" t="str">
        <f>IFERROR(VLOOKUP(B46,#REF!,8,0),"")</f>
        <v/>
      </c>
    </row>
    <row r="47" spans="1:18" ht="33" hidden="1">
      <c r="A47" s="1">
        <f>IF(B47="","",SUBTOTAL(3,$B$10:B47))</f>
        <v>1</v>
      </c>
      <c r="B47" s="93" t="s">
        <v>4228</v>
      </c>
      <c r="C47" s="84" t="e">
        <f>SUMIFS('Nhập đơn'!$I$5:$I$1145,'Nhập đơn'!$E$5:$E$1146,'Tổng đơn'!B47)</f>
        <v>#VALUE!</v>
      </c>
      <c r="D47" s="85" t="e">
        <f>SUMIFS('Nhập đơn'!$H$5:$H$1145,'Nhập đơn'!$E$5:$E$1146,'Tổng đơn'!B47)</f>
        <v>#VALUE!</v>
      </c>
      <c r="H47" s="1" t="e">
        <f>VLOOKUP(B47,#REF!,3,0)</f>
        <v>#REF!</v>
      </c>
      <c r="I47" s="1" t="e">
        <f>VLOOKUP(B47,#REF!,6,0)</f>
        <v>#REF!</v>
      </c>
      <c r="J47" s="1" t="e">
        <f>VLOOKUP(B47,#REF!,4,0)</f>
        <v>#REF!</v>
      </c>
      <c r="K47" s="1" t="e">
        <f>VLOOKUP(B47,#REF!,8,0)</f>
        <v>#REF!</v>
      </c>
      <c r="L47" s="96" t="e" cm="1">
        <f t="array" ref="L47">LOOKUP(1,1/(B47=#REF!),#REF!)</f>
        <v>#REF!</v>
      </c>
      <c r="M47" s="97" t="str">
        <f>IFERROR(VLOOKUP(B47,#REF!,5,0),"")</f>
        <v/>
      </c>
      <c r="N47" s="98" t="str">
        <f>IFERROR(VLOOKUP(B47,#REF!,2,0),"")</f>
        <v/>
      </c>
      <c r="O47" s="99" t="e" cm="1">
        <f t="array" ref="O47">LOOKUP(1,1/(B47=#REF!),#REF!)</f>
        <v>#REF!</v>
      </c>
      <c r="P47" s="96"/>
      <c r="Q47" s="100"/>
      <c r="R47" s="101" t="str">
        <f>IFERROR(VLOOKUP(B47,#REF!,8,0),"")</f>
        <v/>
      </c>
    </row>
    <row r="48" spans="1:18" ht="33" hidden="1">
      <c r="A48" s="1">
        <f>IF(B48="","",SUBTOTAL(3,$B$10:B48))</f>
        <v>1</v>
      </c>
      <c r="B48" s="93" t="s">
        <v>4229</v>
      </c>
      <c r="C48" s="84" t="e">
        <f>SUMIFS('Nhập đơn'!$I$5:$I$1145,'Nhập đơn'!$E$5:$E$1146,'Tổng đơn'!B48)</f>
        <v>#VALUE!</v>
      </c>
      <c r="D48" s="85" t="e">
        <f>SUMIFS('Nhập đơn'!$H$5:$H$1145,'Nhập đơn'!$E$5:$E$1146,'Tổng đơn'!B48)</f>
        <v>#VALUE!</v>
      </c>
      <c r="H48" s="1" t="e">
        <f>VLOOKUP(B48,#REF!,3,0)</f>
        <v>#REF!</v>
      </c>
      <c r="I48" s="1" t="e">
        <f>VLOOKUP(B48,#REF!,6,0)</f>
        <v>#REF!</v>
      </c>
      <c r="J48" s="1" t="e">
        <f>VLOOKUP(B48,#REF!,4,0)</f>
        <v>#REF!</v>
      </c>
      <c r="K48" s="1" t="e">
        <f>VLOOKUP(B48,#REF!,8,0)</f>
        <v>#REF!</v>
      </c>
      <c r="L48" s="96" t="e" cm="1">
        <f t="array" ref="L48">LOOKUP(1,1/(B48=#REF!),#REF!)</f>
        <v>#REF!</v>
      </c>
      <c r="M48" s="97" t="str">
        <f>IFERROR(VLOOKUP(B48,#REF!,5,0),"")</f>
        <v/>
      </c>
      <c r="N48" s="98" t="str">
        <f>IFERROR(VLOOKUP(B48,#REF!,2,0),"")</f>
        <v/>
      </c>
      <c r="O48" s="99" t="e" cm="1">
        <f t="array" ref="O48">LOOKUP(1,1/(B48=#REF!),#REF!)</f>
        <v>#REF!</v>
      </c>
      <c r="P48" s="96"/>
      <c r="Q48" s="100"/>
      <c r="R48" s="101" t="str">
        <f>IFERROR(VLOOKUP(B48,#REF!,8,0),"")</f>
        <v/>
      </c>
    </row>
    <row r="49" spans="1:18" ht="33" hidden="1">
      <c r="A49" s="1">
        <f>IF(B49="","",SUBTOTAL(3,$B$10:B49))</f>
        <v>1</v>
      </c>
      <c r="B49" s="93" t="s">
        <v>4230</v>
      </c>
      <c r="C49" s="84" t="e">
        <f>SUMIFS('Nhập đơn'!$I$5:$I$1145,'Nhập đơn'!$E$5:$E$1146,'Tổng đơn'!B49)</f>
        <v>#VALUE!</v>
      </c>
      <c r="D49" s="85" t="e">
        <f>SUMIFS('Nhập đơn'!$H$5:$H$1145,'Nhập đơn'!$E$5:$E$1146,'Tổng đơn'!B49)</f>
        <v>#VALUE!</v>
      </c>
      <c r="H49" s="1" t="e">
        <f>VLOOKUP(B49,#REF!,3,0)</f>
        <v>#REF!</v>
      </c>
      <c r="I49" s="1" t="e">
        <f>VLOOKUP(B49,#REF!,6,0)</f>
        <v>#REF!</v>
      </c>
      <c r="J49" s="1" t="e">
        <f>VLOOKUP(B49,#REF!,4,0)</f>
        <v>#REF!</v>
      </c>
      <c r="K49" s="1" t="e">
        <f>VLOOKUP(B49,#REF!,8,0)</f>
        <v>#REF!</v>
      </c>
      <c r="L49" s="96" t="e" cm="1">
        <f t="array" ref="L49">LOOKUP(1,1/(B49=#REF!),#REF!)</f>
        <v>#REF!</v>
      </c>
      <c r="M49" s="97" t="str">
        <f>IFERROR(VLOOKUP(B49,#REF!,5,0),"")</f>
        <v/>
      </c>
      <c r="N49" s="98" t="str">
        <f>IFERROR(VLOOKUP(B49,#REF!,2,0),"")</f>
        <v/>
      </c>
      <c r="O49" s="99" t="e" cm="1">
        <f t="array" ref="O49">LOOKUP(1,1/(B49=#REF!),#REF!)</f>
        <v>#REF!</v>
      </c>
      <c r="P49" s="96"/>
      <c r="Q49" s="100"/>
      <c r="R49" s="101" t="str">
        <f>IFERROR(VLOOKUP(B49,#REF!,8,0),"")</f>
        <v/>
      </c>
    </row>
    <row r="50" spans="1:18" ht="33" hidden="1">
      <c r="A50" s="1">
        <f>IF(B50="","",SUBTOTAL(3,$B$10:B50))</f>
        <v>1</v>
      </c>
      <c r="B50" s="93" t="s">
        <v>4231</v>
      </c>
      <c r="C50" s="84" t="e">
        <f>SUMIFS('Nhập đơn'!$I$5:$I$1145,'Nhập đơn'!$E$5:$E$1146,'Tổng đơn'!B50)</f>
        <v>#VALUE!</v>
      </c>
      <c r="D50" s="85" t="e">
        <f>SUMIFS('Nhập đơn'!$H$5:$H$1145,'Nhập đơn'!$E$5:$E$1146,'Tổng đơn'!B50)</f>
        <v>#VALUE!</v>
      </c>
      <c r="H50" s="1" t="e">
        <f>VLOOKUP(B50,#REF!,3,0)</f>
        <v>#REF!</v>
      </c>
      <c r="I50" s="1" t="e">
        <f>VLOOKUP(B50,#REF!,6,0)</f>
        <v>#REF!</v>
      </c>
      <c r="J50" s="1" t="e">
        <f>VLOOKUP(B50,#REF!,4,0)</f>
        <v>#REF!</v>
      </c>
      <c r="K50" s="1" t="e">
        <f>VLOOKUP(B50,#REF!,8,0)</f>
        <v>#REF!</v>
      </c>
      <c r="L50" s="96" t="e" cm="1">
        <f t="array" ref="L50">LOOKUP(1,1/(B50=#REF!),#REF!)</f>
        <v>#REF!</v>
      </c>
      <c r="M50" s="97" t="str">
        <f>IFERROR(VLOOKUP(B50,#REF!,5,0),"")</f>
        <v/>
      </c>
      <c r="N50" s="98" t="str">
        <f>IFERROR(VLOOKUP(B50,#REF!,2,0),"")</f>
        <v/>
      </c>
      <c r="O50" s="99" t="e" cm="1">
        <f t="array" ref="O50">LOOKUP(1,1/(B50=#REF!),#REF!)</f>
        <v>#REF!</v>
      </c>
      <c r="P50" s="96"/>
      <c r="Q50" s="100"/>
      <c r="R50" s="101" t="str">
        <f>IFERROR(VLOOKUP(B50,#REF!,8,0),"")</f>
        <v/>
      </c>
    </row>
    <row r="51" spans="1:18" ht="33" hidden="1">
      <c r="A51" s="1">
        <f>IF(B51="","",SUBTOTAL(3,$B$10:B51))</f>
        <v>1</v>
      </c>
      <c r="B51" s="93" t="s">
        <v>1135</v>
      </c>
      <c r="C51" s="84" t="e">
        <f>SUMIFS('Nhập đơn'!$I$5:$I$1145,'Nhập đơn'!$E$5:$E$1146,'Tổng đơn'!B51)</f>
        <v>#VALUE!</v>
      </c>
      <c r="D51" s="85" t="e">
        <f>SUMIFS('Nhập đơn'!$H$5:$H$1145,'Nhập đơn'!$E$5:$E$1146,'Tổng đơn'!B51)</f>
        <v>#VALUE!</v>
      </c>
      <c r="H51" s="1" t="e">
        <f>VLOOKUP(B51,#REF!,3,0)</f>
        <v>#REF!</v>
      </c>
      <c r="I51" s="1" t="e">
        <f>VLOOKUP(B51,#REF!,6,0)</f>
        <v>#REF!</v>
      </c>
      <c r="J51" s="1" t="e">
        <f>VLOOKUP(B51,#REF!,4,0)</f>
        <v>#REF!</v>
      </c>
      <c r="K51" s="1" t="e">
        <f>VLOOKUP(B51,#REF!,8,0)</f>
        <v>#REF!</v>
      </c>
      <c r="L51" s="96" t="e" cm="1">
        <f t="array" ref="L51">LOOKUP(1,1/(B51=#REF!),#REF!)</f>
        <v>#REF!</v>
      </c>
      <c r="M51" s="97" t="str">
        <f>IFERROR(VLOOKUP(B51,#REF!,5,0),"")</f>
        <v/>
      </c>
      <c r="N51" s="98" t="str">
        <f>IFERROR(VLOOKUP(B51,#REF!,2,0),"")</f>
        <v/>
      </c>
      <c r="O51" s="99" t="e" cm="1">
        <f t="array" ref="O51">LOOKUP(1,1/(B51=#REF!),#REF!)</f>
        <v>#REF!</v>
      </c>
      <c r="P51" s="96"/>
      <c r="Q51" s="100"/>
      <c r="R51" s="101" t="str">
        <f>IFERROR(VLOOKUP(B51,#REF!,8,0),"")</f>
        <v/>
      </c>
    </row>
    <row r="52" spans="1:18" ht="33" hidden="1">
      <c r="A52" s="1">
        <f>IF(B52="","",SUBTOTAL(3,$B$10:B52))</f>
        <v>1</v>
      </c>
      <c r="B52" s="93" t="s">
        <v>1121</v>
      </c>
      <c r="C52" s="84" t="e">
        <f>SUMIFS('Nhập đơn'!$I$5:$I$1145,'Nhập đơn'!$E$5:$E$1146,'Tổng đơn'!B52)</f>
        <v>#VALUE!</v>
      </c>
      <c r="D52" s="85" t="e">
        <f>SUMIFS('Nhập đơn'!$H$5:$H$1145,'Nhập đơn'!$E$5:$E$1146,'Tổng đơn'!B52)</f>
        <v>#VALUE!</v>
      </c>
      <c r="H52" s="1" t="e">
        <f>VLOOKUP(B52,#REF!,3,0)</f>
        <v>#REF!</v>
      </c>
      <c r="I52" s="1" t="e">
        <f>VLOOKUP(B52,#REF!,6,0)</f>
        <v>#REF!</v>
      </c>
      <c r="J52" s="1" t="e">
        <f>VLOOKUP(B52,#REF!,4,0)</f>
        <v>#REF!</v>
      </c>
      <c r="K52" s="1" t="e">
        <f>VLOOKUP(B52,#REF!,8,0)</f>
        <v>#REF!</v>
      </c>
      <c r="L52" s="96" t="e" cm="1">
        <f t="array" ref="L52">LOOKUP(1,1/(B52=#REF!),#REF!)</f>
        <v>#REF!</v>
      </c>
      <c r="M52" s="97" t="str">
        <f>IFERROR(VLOOKUP(B52,#REF!,5,0),"")</f>
        <v/>
      </c>
      <c r="N52" s="98" t="str">
        <f>IFERROR(VLOOKUP(B52,#REF!,2,0),"")</f>
        <v/>
      </c>
      <c r="O52" s="99" t="e" cm="1">
        <f t="array" ref="O52">LOOKUP(1,1/(B52=#REF!),#REF!)</f>
        <v>#REF!</v>
      </c>
      <c r="P52" s="96"/>
      <c r="Q52" s="100"/>
      <c r="R52" s="101" t="str">
        <f>IFERROR(VLOOKUP(B52,#REF!,8,0),"")</f>
        <v/>
      </c>
    </row>
    <row r="53" spans="1:18" ht="33" hidden="1">
      <c r="A53" s="1">
        <f>IF(B53="","",SUBTOTAL(3,$B$10:B53))</f>
        <v>1</v>
      </c>
      <c r="B53" s="93" t="s">
        <v>1095</v>
      </c>
      <c r="C53" s="84" t="e">
        <f>SUMIFS('Nhập đơn'!$I$5:$I$1145,'Nhập đơn'!$E$5:$E$1146,'Tổng đơn'!B53)</f>
        <v>#VALUE!</v>
      </c>
      <c r="D53" s="85" t="e">
        <f>SUMIFS('Nhập đơn'!$H$5:$H$1145,'Nhập đơn'!$E$5:$E$1146,'Tổng đơn'!B53)</f>
        <v>#VALUE!</v>
      </c>
      <c r="H53" s="1" t="e">
        <f>VLOOKUP(B53,#REF!,3,0)</f>
        <v>#REF!</v>
      </c>
      <c r="I53" s="1" t="e">
        <f>VLOOKUP(B53,#REF!,6,0)</f>
        <v>#REF!</v>
      </c>
      <c r="J53" s="1" t="e">
        <f>VLOOKUP(B53,#REF!,4,0)</f>
        <v>#REF!</v>
      </c>
      <c r="K53" s="1" t="e">
        <f>VLOOKUP(B53,#REF!,8,0)</f>
        <v>#REF!</v>
      </c>
      <c r="L53" s="96" t="e" cm="1">
        <f t="array" ref="L53">LOOKUP(1,1/(B53=#REF!),#REF!)</f>
        <v>#REF!</v>
      </c>
      <c r="M53" s="97" t="str">
        <f>IFERROR(VLOOKUP(B53,#REF!,5,0),"")</f>
        <v/>
      </c>
      <c r="N53" s="98" t="str">
        <f>IFERROR(VLOOKUP(B53,#REF!,2,0),"")</f>
        <v/>
      </c>
      <c r="O53" s="99" t="e" cm="1">
        <f t="array" ref="O53">LOOKUP(1,1/(B53=#REF!),#REF!)</f>
        <v>#REF!</v>
      </c>
      <c r="P53" s="96"/>
      <c r="Q53" s="100"/>
      <c r="R53" s="101" t="str">
        <f>IFERROR(VLOOKUP(B53,#REF!,8,0),"")</f>
        <v/>
      </c>
    </row>
    <row r="54" spans="1:18" ht="33" hidden="1">
      <c r="A54" s="1">
        <f>IF(B54="","",SUBTOTAL(3,$B$10:B54))</f>
        <v>1</v>
      </c>
      <c r="B54" s="93" t="s">
        <v>1104</v>
      </c>
      <c r="C54" s="84" t="e">
        <f>SUMIFS('Nhập đơn'!$I$5:$I$1145,'Nhập đơn'!$E$5:$E$1146,'Tổng đơn'!B54)</f>
        <v>#VALUE!</v>
      </c>
      <c r="D54" s="85" t="e">
        <f>SUMIFS('Nhập đơn'!$H$5:$H$1145,'Nhập đơn'!$E$5:$E$1146,'Tổng đơn'!B54)</f>
        <v>#VALUE!</v>
      </c>
      <c r="H54" s="1" t="e">
        <f>VLOOKUP(B54,#REF!,3,0)</f>
        <v>#REF!</v>
      </c>
      <c r="I54" s="1" t="e">
        <f>VLOOKUP(B54,#REF!,6,0)</f>
        <v>#REF!</v>
      </c>
      <c r="J54" s="1" t="e">
        <f>VLOOKUP(B54,#REF!,4,0)</f>
        <v>#REF!</v>
      </c>
      <c r="K54" s="1" t="e">
        <f>VLOOKUP(B54,#REF!,8,0)</f>
        <v>#REF!</v>
      </c>
      <c r="L54" s="96" t="e" cm="1">
        <f t="array" ref="L54">LOOKUP(1,1/(B54=#REF!),#REF!)</f>
        <v>#REF!</v>
      </c>
      <c r="M54" s="97" t="str">
        <f>IFERROR(VLOOKUP(B54,#REF!,5,0),"")</f>
        <v/>
      </c>
      <c r="N54" s="98" t="str">
        <f>IFERROR(VLOOKUP(B54,#REF!,2,0),"")</f>
        <v/>
      </c>
      <c r="O54" s="99" t="e" cm="1">
        <f t="array" ref="O54">LOOKUP(1,1/(B54=#REF!),#REF!)</f>
        <v>#REF!</v>
      </c>
      <c r="P54" s="96"/>
      <c r="Q54" s="100"/>
      <c r="R54" s="101" t="str">
        <f>IFERROR(VLOOKUP(B54,#REF!,8,0),"")</f>
        <v/>
      </c>
    </row>
    <row r="55" spans="1:18" ht="33" hidden="1">
      <c r="A55" s="1">
        <f>IF(B55="","",SUBTOTAL(3,$B$10:B55))</f>
        <v>1</v>
      </c>
      <c r="B55" s="93" t="s">
        <v>1087</v>
      </c>
      <c r="C55" s="84" t="e">
        <f>SUMIFS('Nhập đơn'!$I$5:$I$1145,'Nhập đơn'!$E$5:$E$1146,'Tổng đơn'!B55)</f>
        <v>#VALUE!</v>
      </c>
      <c r="D55" s="85" t="e">
        <f>SUMIFS('Nhập đơn'!$H$5:$H$1145,'Nhập đơn'!$E$5:$E$1146,'Tổng đơn'!B55)</f>
        <v>#VALUE!</v>
      </c>
      <c r="H55" s="1" t="e">
        <f>VLOOKUP(B55,#REF!,3,0)</f>
        <v>#REF!</v>
      </c>
      <c r="I55" s="1" t="e">
        <f>VLOOKUP(B55,#REF!,6,0)</f>
        <v>#REF!</v>
      </c>
      <c r="J55" s="1" t="e">
        <f>VLOOKUP(B55,#REF!,4,0)</f>
        <v>#REF!</v>
      </c>
      <c r="K55" s="1" t="e">
        <f>VLOOKUP(B55,#REF!,8,0)</f>
        <v>#REF!</v>
      </c>
      <c r="L55" s="96" t="e" cm="1">
        <f t="array" ref="L55">LOOKUP(1,1/(B55=#REF!),#REF!)</f>
        <v>#REF!</v>
      </c>
      <c r="M55" s="97" t="str">
        <f>IFERROR(VLOOKUP(B55,#REF!,5,0),"")</f>
        <v/>
      </c>
      <c r="N55" s="98" t="str">
        <f>IFERROR(VLOOKUP(B55,#REF!,2,0),"")</f>
        <v/>
      </c>
      <c r="O55" s="99" t="e" cm="1">
        <f t="array" ref="O55">LOOKUP(1,1/(B55=#REF!),#REF!)</f>
        <v>#REF!</v>
      </c>
      <c r="P55" s="96"/>
      <c r="Q55" s="100"/>
      <c r="R55" s="101" t="str">
        <f>IFERROR(VLOOKUP(B55,#REF!,8,0),"")</f>
        <v/>
      </c>
    </row>
    <row r="56" spans="1:18" ht="33" hidden="1">
      <c r="A56" s="1">
        <f>IF(B56="","",SUBTOTAL(3,$B$10:B56))</f>
        <v>1</v>
      </c>
      <c r="B56" s="93" t="s">
        <v>1112</v>
      </c>
      <c r="C56" s="84" t="e">
        <f>SUMIFS('Nhập đơn'!$I$5:$I$1145,'Nhập đơn'!$E$5:$E$1146,'Tổng đơn'!B56)</f>
        <v>#VALUE!</v>
      </c>
      <c r="D56" s="85" t="e">
        <f>SUMIFS('Nhập đơn'!$H$5:$H$1145,'Nhập đơn'!$E$5:$E$1146,'Tổng đơn'!B56)</f>
        <v>#VALUE!</v>
      </c>
      <c r="H56" s="1" t="e">
        <f>VLOOKUP(B56,#REF!,3,0)</f>
        <v>#REF!</v>
      </c>
      <c r="I56" s="1" t="e">
        <f>VLOOKUP(B56,#REF!,6,0)</f>
        <v>#REF!</v>
      </c>
      <c r="J56" s="1" t="e">
        <f>VLOOKUP(B56,#REF!,4,0)</f>
        <v>#REF!</v>
      </c>
      <c r="K56" s="1" t="e">
        <f>VLOOKUP(B56,#REF!,8,0)</f>
        <v>#REF!</v>
      </c>
      <c r="L56" s="96" t="e" cm="1">
        <f t="array" ref="L56">LOOKUP(1,1/(B56=#REF!),#REF!)</f>
        <v>#REF!</v>
      </c>
      <c r="M56" s="97" t="str">
        <f>IFERROR(VLOOKUP(B56,#REF!,5,0),"")</f>
        <v/>
      </c>
      <c r="N56" s="98" t="str">
        <f>IFERROR(VLOOKUP(B56,#REF!,2,0),"")</f>
        <v/>
      </c>
      <c r="O56" s="99" t="e" cm="1">
        <f t="array" ref="O56">LOOKUP(1,1/(B56=#REF!),#REF!)</f>
        <v>#REF!</v>
      </c>
      <c r="P56" s="96"/>
      <c r="Q56" s="100"/>
      <c r="R56" s="101" t="str">
        <f>IFERROR(VLOOKUP(B56,#REF!,8,0),"")</f>
        <v/>
      </c>
    </row>
    <row r="57" spans="1:18" ht="33" hidden="1">
      <c r="A57" s="1">
        <f>IF(B57="","",SUBTOTAL(3,$B$10:B57))</f>
        <v>1</v>
      </c>
      <c r="B57" s="93" t="s">
        <v>1128</v>
      </c>
      <c r="C57" s="84" t="e">
        <f>SUMIFS('Nhập đơn'!$I$5:$I$1145,'Nhập đơn'!$E$5:$E$1146,'Tổng đơn'!B57)</f>
        <v>#VALUE!</v>
      </c>
      <c r="D57" s="85" t="e">
        <f>SUMIFS('Nhập đơn'!$H$5:$H$1145,'Nhập đơn'!$E$5:$E$1146,'Tổng đơn'!B57)</f>
        <v>#VALUE!</v>
      </c>
      <c r="H57" s="1" t="e">
        <f>VLOOKUP(B57,#REF!,3,0)</f>
        <v>#REF!</v>
      </c>
      <c r="I57" s="1" t="e">
        <f>VLOOKUP(B57,#REF!,6,0)</f>
        <v>#REF!</v>
      </c>
      <c r="J57" s="1" t="e">
        <f>VLOOKUP(B57,#REF!,4,0)</f>
        <v>#REF!</v>
      </c>
      <c r="K57" s="1" t="e">
        <f>VLOOKUP(B57,#REF!,8,0)</f>
        <v>#REF!</v>
      </c>
      <c r="L57" s="96" t="e" cm="1">
        <f t="array" ref="L57">LOOKUP(1,1/(B57=#REF!),#REF!)</f>
        <v>#REF!</v>
      </c>
      <c r="M57" s="97" t="str">
        <f>IFERROR(VLOOKUP(B57,#REF!,5,0),"")</f>
        <v/>
      </c>
      <c r="N57" s="98" t="str">
        <f>IFERROR(VLOOKUP(B57,#REF!,2,0),"")</f>
        <v/>
      </c>
      <c r="O57" s="99" t="e" cm="1">
        <f t="array" ref="O57">LOOKUP(1,1/(B57=#REF!),#REF!)</f>
        <v>#REF!</v>
      </c>
      <c r="P57" s="96"/>
      <c r="Q57" s="100"/>
      <c r="R57" s="101" t="str">
        <f>IFERROR(VLOOKUP(B57,#REF!,8,0),"")</f>
        <v/>
      </c>
    </row>
    <row r="58" spans="1:18" ht="33" hidden="1">
      <c r="A58" s="1">
        <f>IF(B58="","",SUBTOTAL(3,$B$10:B58))</f>
        <v>1</v>
      </c>
      <c r="B58" s="93" t="s">
        <v>4232</v>
      </c>
      <c r="C58" s="84" t="e">
        <f>SUMIFS('Nhập đơn'!$I$5:$I$1145,'Nhập đơn'!$E$5:$E$1146,'Tổng đơn'!B58)</f>
        <v>#VALUE!</v>
      </c>
      <c r="D58" s="85" t="e">
        <f>SUMIFS('Nhập đơn'!$H$5:$H$1145,'Nhập đơn'!$E$5:$E$1146,'Tổng đơn'!B58)</f>
        <v>#VALUE!</v>
      </c>
      <c r="H58" s="1" t="e">
        <f>VLOOKUP(B58,#REF!,3,0)</f>
        <v>#REF!</v>
      </c>
      <c r="I58" s="1" t="e">
        <f>VLOOKUP(B58,#REF!,6,0)</f>
        <v>#REF!</v>
      </c>
      <c r="J58" s="1" t="e">
        <f>VLOOKUP(B58,#REF!,4,0)</f>
        <v>#REF!</v>
      </c>
      <c r="K58" s="1" t="e">
        <f>VLOOKUP(B58,#REF!,8,0)</f>
        <v>#REF!</v>
      </c>
      <c r="L58" s="96" t="e" cm="1">
        <f t="array" ref="L58">LOOKUP(1,1/(B58=#REF!),#REF!)</f>
        <v>#REF!</v>
      </c>
      <c r="M58" s="97" t="str">
        <f>IFERROR(VLOOKUP(B58,#REF!,5,0),"")</f>
        <v/>
      </c>
      <c r="N58" s="98" t="str">
        <f>IFERROR(VLOOKUP(B58,#REF!,2,0),"")</f>
        <v/>
      </c>
      <c r="O58" s="99" t="e" cm="1">
        <f t="array" ref="O58">LOOKUP(1,1/(B58=#REF!),#REF!)</f>
        <v>#REF!</v>
      </c>
      <c r="P58" s="96"/>
      <c r="Q58" s="100"/>
      <c r="R58" s="101" t="str">
        <f>IFERROR(VLOOKUP(B58,#REF!,8,0),"")</f>
        <v/>
      </c>
    </row>
    <row r="59" spans="1:18" ht="33" hidden="1">
      <c r="A59" s="1">
        <f>IF(B59="","",SUBTOTAL(3,$B$10:B59))</f>
        <v>1</v>
      </c>
      <c r="B59" s="93" t="s">
        <v>1149</v>
      </c>
      <c r="C59" s="84" t="e">
        <f>SUMIFS('Nhập đơn'!$I$5:$I$1145,'Nhập đơn'!$E$5:$E$1146,'Tổng đơn'!B59)</f>
        <v>#VALUE!</v>
      </c>
      <c r="D59" s="85" t="e">
        <f>SUMIFS('Nhập đơn'!$H$5:$H$1145,'Nhập đơn'!$E$5:$E$1146,'Tổng đơn'!B59)</f>
        <v>#VALUE!</v>
      </c>
      <c r="H59" s="1" t="e">
        <f>VLOOKUP(B59,#REF!,3,0)</f>
        <v>#REF!</v>
      </c>
      <c r="I59" s="1" t="e">
        <f>VLOOKUP(B59,#REF!,6,0)</f>
        <v>#REF!</v>
      </c>
      <c r="J59" s="1" t="e">
        <f>VLOOKUP(B59,#REF!,4,0)</f>
        <v>#REF!</v>
      </c>
      <c r="K59" s="1" t="e">
        <f>VLOOKUP(B59,#REF!,8,0)</f>
        <v>#REF!</v>
      </c>
      <c r="L59" s="96" t="e" cm="1">
        <f t="array" ref="L59">LOOKUP(1,1/(B59=#REF!),#REF!)</f>
        <v>#REF!</v>
      </c>
      <c r="M59" s="97" t="str">
        <f>IFERROR(VLOOKUP(B59,#REF!,5,0),"")</f>
        <v/>
      </c>
      <c r="N59" s="98" t="str">
        <f>IFERROR(VLOOKUP(B59,#REF!,2,0),"")</f>
        <v/>
      </c>
      <c r="O59" s="99" t="e" cm="1">
        <f t="array" ref="O59">LOOKUP(1,1/(B59=#REF!),#REF!)</f>
        <v>#REF!</v>
      </c>
      <c r="P59" s="96"/>
      <c r="Q59" s="100"/>
      <c r="R59" s="101" t="str">
        <f>IFERROR(VLOOKUP(B59,#REF!,8,0),"")</f>
        <v/>
      </c>
    </row>
    <row r="60" spans="1:18" hidden="1">
      <c r="A60" s="1">
        <f>IF(B60="","",SUBTOTAL(3,$B$10:B60))</f>
        <v>1</v>
      </c>
      <c r="B60" s="1" t="s">
        <v>4233</v>
      </c>
      <c r="C60" s="84" t="e">
        <f>SUMIFS('Nhập đơn'!$I$5:$I$1145,'Nhập đơn'!$E$5:$E$1146,'Tổng đơn'!B60)</f>
        <v>#VALUE!</v>
      </c>
      <c r="D60" s="85" t="e">
        <f>SUMIFS('Nhập đơn'!$H$5:$H$1145,'Nhập đơn'!$E$5:$E$1146,'Tổng đơn'!B60)</f>
        <v>#VALUE!</v>
      </c>
      <c r="H60" s="1" t="e">
        <f>VLOOKUP(B60,#REF!,3,0)</f>
        <v>#REF!</v>
      </c>
      <c r="I60" s="1" t="e">
        <f>VLOOKUP(B60,#REF!,6,0)</f>
        <v>#REF!</v>
      </c>
      <c r="J60" s="1" t="e">
        <f>VLOOKUP(B60,#REF!,4,0)</f>
        <v>#REF!</v>
      </c>
      <c r="K60" s="1" t="e">
        <f>VLOOKUP(B60,#REF!,8,0)</f>
        <v>#REF!</v>
      </c>
      <c r="L60" s="96" t="e" cm="1">
        <f t="array" ref="L60">LOOKUP(1,1/(B60=#REF!),#REF!)</f>
        <v>#REF!</v>
      </c>
      <c r="M60" s="97" t="str">
        <f>IFERROR(VLOOKUP(B60,#REF!,5,0),"")</f>
        <v/>
      </c>
      <c r="N60" s="98" t="str">
        <f>IFERROR(VLOOKUP(B60,#REF!,2,0),"")</f>
        <v/>
      </c>
      <c r="O60" s="99" t="e" cm="1">
        <f t="array" ref="O60">LOOKUP(1,1/(B60=#REF!),#REF!)</f>
        <v>#REF!</v>
      </c>
      <c r="P60" s="96"/>
      <c r="Q60" s="100"/>
      <c r="R60" s="101" t="str">
        <f>IFERROR(VLOOKUP(B60,#REF!,8,0),"")</f>
        <v/>
      </c>
    </row>
    <row r="61" spans="1:18" hidden="1">
      <c r="A61" s="1">
        <f>IF(B61="","",SUBTOTAL(3,$B$10:B61))</f>
        <v>1</v>
      </c>
      <c r="B61" s="1" t="s">
        <v>4234</v>
      </c>
      <c r="C61" s="84" t="e">
        <f>SUMIFS('Nhập đơn'!$I$5:$I$1145,'Nhập đơn'!$E$5:$E$1146,'Tổng đơn'!B61)</f>
        <v>#VALUE!</v>
      </c>
      <c r="D61" s="85" t="e">
        <f>SUMIFS('Nhập đơn'!$H$5:$H$1145,'Nhập đơn'!$E$5:$E$1146,'Tổng đơn'!B61)</f>
        <v>#VALUE!</v>
      </c>
      <c r="H61" s="1" t="e">
        <f>VLOOKUP(B61,#REF!,3,0)</f>
        <v>#REF!</v>
      </c>
      <c r="I61" s="1" t="e">
        <f>VLOOKUP(B61,#REF!,6,0)</f>
        <v>#REF!</v>
      </c>
      <c r="J61" s="1" t="e">
        <f>VLOOKUP(B61,#REF!,4,0)</f>
        <v>#REF!</v>
      </c>
      <c r="K61" s="1" t="e">
        <f>VLOOKUP(B61,#REF!,8,0)</f>
        <v>#REF!</v>
      </c>
      <c r="L61" s="96" t="e" cm="1">
        <f t="array" ref="L61">LOOKUP(1,1/(B61=#REF!),#REF!)</f>
        <v>#REF!</v>
      </c>
      <c r="M61" s="97" t="str">
        <f>IFERROR(VLOOKUP(B61,#REF!,5,0),"")</f>
        <v/>
      </c>
      <c r="N61" s="98" t="str">
        <f>IFERROR(VLOOKUP(B61,#REF!,2,0),"")</f>
        <v/>
      </c>
      <c r="O61" s="99" t="e" cm="1">
        <f t="array" ref="O61">LOOKUP(1,1/(B61=#REF!),#REF!)</f>
        <v>#REF!</v>
      </c>
      <c r="P61" s="96"/>
      <c r="Q61" s="100"/>
      <c r="R61" s="101" t="str">
        <f>IFERROR(VLOOKUP(B61,#REF!,8,0),"")</f>
        <v/>
      </c>
    </row>
    <row r="62" spans="1:18" hidden="1">
      <c r="A62" s="1">
        <f>IF(B62="","",SUBTOTAL(3,$B$10:B62))</f>
        <v>1</v>
      </c>
      <c r="B62" s="1" t="s">
        <v>2897</v>
      </c>
      <c r="C62" s="84" t="e">
        <f>SUMIFS('Nhập đơn'!$I$5:$I$1145,'Nhập đơn'!$E$5:$E$1146,'Tổng đơn'!B62)</f>
        <v>#VALUE!</v>
      </c>
      <c r="D62" s="85" t="e">
        <f>SUMIFS('Nhập đơn'!$H$5:$H$1145,'Nhập đơn'!$E$5:$E$1146,'Tổng đơn'!B62)</f>
        <v>#VALUE!</v>
      </c>
      <c r="H62" s="1" t="e">
        <f>VLOOKUP(B62,#REF!,3,0)</f>
        <v>#REF!</v>
      </c>
      <c r="I62" s="1" t="e">
        <f>VLOOKUP(B62,#REF!,6,0)</f>
        <v>#REF!</v>
      </c>
      <c r="J62" s="1" t="e">
        <f>VLOOKUP(B62,#REF!,4,0)</f>
        <v>#REF!</v>
      </c>
      <c r="K62" s="1" t="e">
        <f>VLOOKUP(B62,#REF!,8,0)</f>
        <v>#REF!</v>
      </c>
      <c r="L62" s="96" t="e" cm="1">
        <f t="array" ref="L62">LOOKUP(1,1/(B62=#REF!),#REF!)</f>
        <v>#REF!</v>
      </c>
      <c r="M62" s="97" t="str">
        <f>IFERROR(VLOOKUP(B62,#REF!,5,0),"")</f>
        <v/>
      </c>
      <c r="N62" s="98" t="str">
        <f>IFERROR(VLOOKUP(B62,#REF!,2,0),"")</f>
        <v/>
      </c>
      <c r="O62" s="99" t="e" cm="1">
        <f t="array" ref="O62">LOOKUP(1,1/(B62=#REF!),#REF!)</f>
        <v>#REF!</v>
      </c>
      <c r="P62" s="96"/>
      <c r="Q62" s="100"/>
      <c r="R62" s="101" t="str">
        <f>IFERROR(VLOOKUP(B62,#REF!,8,0),"")</f>
        <v/>
      </c>
    </row>
    <row r="63" spans="1:18" hidden="1">
      <c r="A63" s="1">
        <f>IF(B63="","",SUBTOTAL(3,$B$10:B63))</f>
        <v>1</v>
      </c>
      <c r="B63" s="1" t="s">
        <v>2891</v>
      </c>
      <c r="C63" s="84" t="e">
        <f>SUMIFS('Nhập đơn'!$I$5:$I$1145,'Nhập đơn'!$E$5:$E$1146,'Tổng đơn'!B63)</f>
        <v>#VALUE!</v>
      </c>
      <c r="D63" s="85" t="e">
        <f>SUMIFS('Nhập đơn'!$H$5:$H$1145,'Nhập đơn'!$E$5:$E$1146,'Tổng đơn'!B63)</f>
        <v>#VALUE!</v>
      </c>
      <c r="H63" s="1" t="e">
        <f>VLOOKUP(B63,#REF!,3,0)</f>
        <v>#REF!</v>
      </c>
      <c r="I63" s="1" t="e">
        <f>VLOOKUP(B63,#REF!,6,0)</f>
        <v>#REF!</v>
      </c>
      <c r="J63" s="1" t="e">
        <f>VLOOKUP(B63,#REF!,4,0)</f>
        <v>#REF!</v>
      </c>
      <c r="K63" s="1" t="e">
        <f>VLOOKUP(B63,#REF!,8,0)</f>
        <v>#REF!</v>
      </c>
      <c r="L63" s="96" t="e" cm="1">
        <f t="array" ref="L63">LOOKUP(1,1/(B63=#REF!),#REF!)</f>
        <v>#REF!</v>
      </c>
      <c r="M63" s="97" t="str">
        <f>IFERROR(VLOOKUP(B63,#REF!,5,0),"")</f>
        <v/>
      </c>
      <c r="N63" s="98" t="str">
        <f>IFERROR(VLOOKUP(B63,#REF!,2,0),"")</f>
        <v/>
      </c>
      <c r="O63" s="99" t="e" cm="1">
        <f t="array" ref="O63">LOOKUP(1,1/(B63=#REF!),#REF!)</f>
        <v>#REF!</v>
      </c>
      <c r="P63" s="96"/>
      <c r="Q63" s="100"/>
      <c r="R63" s="101" t="str">
        <f>IFERROR(VLOOKUP(B63,#REF!,8,0),"")</f>
        <v/>
      </c>
    </row>
    <row r="64" spans="1:18" hidden="1">
      <c r="A64" s="1">
        <f>IF(B64="","",SUBTOTAL(3,$B$10:B64))</f>
        <v>1</v>
      </c>
      <c r="B64" s="1" t="s">
        <v>3100</v>
      </c>
      <c r="C64" s="84" t="e">
        <f>SUMIFS('Nhập đơn'!$I$5:$I$1145,'Nhập đơn'!$E$5:$E$1146,'Tổng đơn'!B64)</f>
        <v>#VALUE!</v>
      </c>
      <c r="D64" s="85" t="e">
        <f>SUMIFS('Nhập đơn'!$H$5:$H$1145,'Nhập đơn'!$E$5:$E$1146,'Tổng đơn'!B64)</f>
        <v>#VALUE!</v>
      </c>
      <c r="H64" s="1" t="e">
        <f>VLOOKUP(B64,#REF!,3,0)</f>
        <v>#REF!</v>
      </c>
      <c r="I64" s="1" t="e">
        <f>VLOOKUP(B64,#REF!,6,0)</f>
        <v>#REF!</v>
      </c>
      <c r="J64" s="1" t="e">
        <f>VLOOKUP(B64,#REF!,4,0)</f>
        <v>#REF!</v>
      </c>
      <c r="K64" s="1" t="e">
        <f>VLOOKUP(B64,#REF!,8,0)</f>
        <v>#REF!</v>
      </c>
      <c r="L64" s="96" t="e" cm="1">
        <f t="array" ref="L64">LOOKUP(1,1/(B64=#REF!),#REF!)</f>
        <v>#REF!</v>
      </c>
      <c r="M64" s="97" t="str">
        <f>IFERROR(VLOOKUP(B64,#REF!,5,0),"")</f>
        <v/>
      </c>
      <c r="N64" s="98" t="str">
        <f>IFERROR(VLOOKUP(B64,#REF!,2,0),"")</f>
        <v/>
      </c>
      <c r="O64" s="99" t="e" cm="1">
        <f t="array" ref="O64">LOOKUP(1,1/(B64=#REF!),#REF!)</f>
        <v>#REF!</v>
      </c>
      <c r="P64" s="96"/>
      <c r="Q64" s="100"/>
      <c r="R64" s="101" t="str">
        <f>IFERROR(VLOOKUP(B64,#REF!,8,0),"")</f>
        <v/>
      </c>
    </row>
    <row r="65" spans="1:18" hidden="1">
      <c r="A65" s="1">
        <f>IF(B65="","",SUBTOTAL(3,$B$10:B65))</f>
        <v>1</v>
      </c>
      <c r="B65" s="1" t="s">
        <v>4235</v>
      </c>
      <c r="C65" s="84" t="e">
        <f>SUMIFS('Nhập đơn'!$I$5:$I$1145,'Nhập đơn'!$E$5:$E$1146,'Tổng đơn'!B65)</f>
        <v>#VALUE!</v>
      </c>
      <c r="D65" s="85" t="e">
        <f>SUMIFS('Nhập đơn'!$H$5:$H$1145,'Nhập đơn'!$E$5:$E$1146,'Tổng đơn'!B65)</f>
        <v>#VALUE!</v>
      </c>
      <c r="H65" s="1" t="e">
        <f>VLOOKUP(B65,#REF!,3,0)</f>
        <v>#REF!</v>
      </c>
      <c r="I65" s="1" t="e">
        <f>VLOOKUP(B65,#REF!,6,0)</f>
        <v>#REF!</v>
      </c>
      <c r="J65" s="1" t="e">
        <f>VLOOKUP(B65,#REF!,4,0)</f>
        <v>#REF!</v>
      </c>
      <c r="K65" s="1" t="e">
        <f>VLOOKUP(B65,#REF!,8,0)</f>
        <v>#REF!</v>
      </c>
      <c r="L65" s="96" t="e" cm="1">
        <f t="array" ref="L65">LOOKUP(1,1/(B65=#REF!),#REF!)</f>
        <v>#REF!</v>
      </c>
      <c r="M65" s="97" t="str">
        <f>IFERROR(VLOOKUP(B65,#REF!,5,0),"")</f>
        <v/>
      </c>
      <c r="N65" s="98" t="str">
        <f>IFERROR(VLOOKUP(B65,#REF!,2,0),"")</f>
        <v/>
      </c>
      <c r="O65" s="99" t="e" cm="1">
        <f t="array" ref="O65">LOOKUP(1,1/(B65=#REF!),#REF!)</f>
        <v>#REF!</v>
      </c>
      <c r="P65" s="96"/>
      <c r="Q65" s="100"/>
      <c r="R65" s="101" t="str">
        <f>IFERROR(VLOOKUP(B65,#REF!,8,0),"")</f>
        <v/>
      </c>
    </row>
    <row r="66" spans="1:18" hidden="1">
      <c r="A66" s="1">
        <f>IF(B66="","",SUBTOTAL(3,$B$10:B66))</f>
        <v>1</v>
      </c>
      <c r="B66" s="1" t="s">
        <v>4236</v>
      </c>
      <c r="C66" s="84" t="e">
        <f>SUMIFS('Nhập đơn'!$I$5:$I$1145,'Nhập đơn'!$E$5:$E$1146,'Tổng đơn'!B66)</f>
        <v>#VALUE!</v>
      </c>
      <c r="D66" s="85" t="e">
        <f>SUMIFS('Nhập đơn'!$H$5:$H$1145,'Nhập đơn'!$E$5:$E$1146,'Tổng đơn'!B66)</f>
        <v>#VALUE!</v>
      </c>
      <c r="H66" s="1" t="e">
        <f>VLOOKUP(B66,#REF!,3,0)</f>
        <v>#REF!</v>
      </c>
      <c r="I66" s="1" t="e">
        <f>VLOOKUP(B66,#REF!,6,0)</f>
        <v>#REF!</v>
      </c>
      <c r="J66" s="1" t="e">
        <f>VLOOKUP(B66,#REF!,4,0)</f>
        <v>#REF!</v>
      </c>
      <c r="K66" s="1" t="e">
        <f>VLOOKUP(B66,#REF!,8,0)</f>
        <v>#REF!</v>
      </c>
      <c r="L66" s="96" t="e" cm="1">
        <f t="array" ref="L66">LOOKUP(1,1/(B66=#REF!),#REF!)</f>
        <v>#REF!</v>
      </c>
      <c r="M66" s="97" t="str">
        <f>IFERROR(VLOOKUP(B66,#REF!,5,0),"")</f>
        <v/>
      </c>
      <c r="N66" s="98" t="str">
        <f>IFERROR(VLOOKUP(B66,#REF!,2,0),"")</f>
        <v/>
      </c>
      <c r="O66" s="99" t="e" cm="1">
        <f t="array" ref="O66">LOOKUP(1,1/(B66=#REF!),#REF!)</f>
        <v>#REF!</v>
      </c>
      <c r="P66" s="96"/>
      <c r="Q66" s="100"/>
      <c r="R66" s="101" t="str">
        <f>IFERROR(VLOOKUP(B66,#REF!,8,0),"")</f>
        <v/>
      </c>
    </row>
    <row r="67" spans="1:18" hidden="1">
      <c r="A67" s="1">
        <f>IF(B67="","",SUBTOTAL(3,$B$10:B67))</f>
        <v>1</v>
      </c>
      <c r="B67" s="1" t="s">
        <v>4237</v>
      </c>
      <c r="C67" s="84" t="e">
        <f>SUMIFS('Nhập đơn'!$I$5:$I$1145,'Nhập đơn'!$E$5:$E$1146,'Tổng đơn'!B67)</f>
        <v>#VALUE!</v>
      </c>
      <c r="D67" s="85" t="e">
        <f>SUMIFS('Nhập đơn'!$H$5:$H$1145,'Nhập đơn'!$E$5:$E$1146,'Tổng đơn'!B67)</f>
        <v>#VALUE!</v>
      </c>
      <c r="H67" s="1" t="e">
        <f>VLOOKUP(B67,#REF!,3,0)</f>
        <v>#REF!</v>
      </c>
      <c r="I67" s="1" t="e">
        <f>VLOOKUP(B67,#REF!,6,0)</f>
        <v>#REF!</v>
      </c>
      <c r="J67" s="1" t="e">
        <f>VLOOKUP(B67,#REF!,4,0)</f>
        <v>#REF!</v>
      </c>
      <c r="K67" s="1" t="e">
        <f>VLOOKUP(B67,#REF!,8,0)</f>
        <v>#REF!</v>
      </c>
      <c r="L67" s="96" t="e" cm="1">
        <f t="array" ref="L67">LOOKUP(1,1/(B67=#REF!),#REF!)</f>
        <v>#REF!</v>
      </c>
      <c r="M67" s="97" t="str">
        <f>IFERROR(VLOOKUP(B67,#REF!,5,0),"")</f>
        <v/>
      </c>
      <c r="N67" s="98" t="str">
        <f>IFERROR(VLOOKUP(B67,#REF!,2,0),"")</f>
        <v/>
      </c>
      <c r="O67" s="99" t="e" cm="1">
        <f t="array" ref="O67">LOOKUP(1,1/(B67=#REF!),#REF!)</f>
        <v>#REF!</v>
      </c>
      <c r="P67" s="96"/>
      <c r="Q67" s="100"/>
      <c r="R67" s="101" t="str">
        <f>IFERROR(VLOOKUP(B67,#REF!,8,0),"")</f>
        <v/>
      </c>
    </row>
    <row r="68" spans="1:18" hidden="1">
      <c r="A68" s="1">
        <f>IF(B68="","",SUBTOTAL(3,$B$10:B68))</f>
        <v>1</v>
      </c>
      <c r="B68" s="1" t="s">
        <v>4238</v>
      </c>
      <c r="C68" s="84" t="e">
        <f>SUMIFS('Nhập đơn'!$I$5:$I$1145,'Nhập đơn'!$E$5:$E$1146,'Tổng đơn'!B68)</f>
        <v>#VALUE!</v>
      </c>
      <c r="D68" s="85" t="e">
        <f>SUMIFS('Nhập đơn'!$H$5:$H$1145,'Nhập đơn'!$E$5:$E$1146,'Tổng đơn'!B68)</f>
        <v>#VALUE!</v>
      </c>
      <c r="H68" s="1" t="e">
        <f>VLOOKUP(B68,#REF!,3,0)</f>
        <v>#REF!</v>
      </c>
      <c r="I68" s="1" t="e">
        <f>VLOOKUP(B68,#REF!,6,0)</f>
        <v>#REF!</v>
      </c>
      <c r="J68" s="1" t="e">
        <f>VLOOKUP(B68,#REF!,4,0)</f>
        <v>#REF!</v>
      </c>
      <c r="K68" s="1" t="e">
        <f>VLOOKUP(B68,#REF!,8,0)</f>
        <v>#REF!</v>
      </c>
      <c r="L68" s="96" t="e" cm="1">
        <f t="array" ref="L68">LOOKUP(1,1/(B68=#REF!),#REF!)</f>
        <v>#REF!</v>
      </c>
      <c r="M68" s="97" t="str">
        <f>IFERROR(VLOOKUP(B68,#REF!,5,0),"")</f>
        <v/>
      </c>
      <c r="N68" s="98" t="str">
        <f>IFERROR(VLOOKUP(B68,#REF!,2,0),"")</f>
        <v/>
      </c>
      <c r="O68" s="99" t="e" cm="1">
        <f t="array" ref="O68">LOOKUP(1,1/(B68=#REF!),#REF!)</f>
        <v>#REF!</v>
      </c>
      <c r="P68" s="96"/>
      <c r="Q68" s="100"/>
      <c r="R68" s="101" t="str">
        <f>IFERROR(VLOOKUP(B68,#REF!,8,0),"")</f>
        <v/>
      </c>
    </row>
    <row r="69" spans="1:18" hidden="1">
      <c r="A69" s="1">
        <f>IF(B69="","",SUBTOTAL(3,$B$10:B69))</f>
        <v>1</v>
      </c>
      <c r="B69" s="1" t="s">
        <v>4239</v>
      </c>
      <c r="C69" s="84" t="e">
        <f>SUMIFS('Nhập đơn'!$I$5:$I$1145,'Nhập đơn'!$E$5:$E$1146,'Tổng đơn'!B69)</f>
        <v>#VALUE!</v>
      </c>
      <c r="D69" s="85" t="e">
        <f>SUMIFS('Nhập đơn'!$H$5:$H$1145,'Nhập đơn'!$E$5:$E$1146,'Tổng đơn'!B69)</f>
        <v>#VALUE!</v>
      </c>
      <c r="H69" s="1" t="e">
        <f>VLOOKUP(B69,#REF!,3,0)</f>
        <v>#REF!</v>
      </c>
      <c r="I69" s="1" t="e">
        <f>VLOOKUP(B69,#REF!,6,0)</f>
        <v>#REF!</v>
      </c>
      <c r="J69" s="1" t="e">
        <f>VLOOKUP(B69,#REF!,4,0)</f>
        <v>#REF!</v>
      </c>
      <c r="K69" s="1" t="e">
        <f>VLOOKUP(B69,#REF!,8,0)</f>
        <v>#REF!</v>
      </c>
      <c r="L69" s="96" t="e" cm="1">
        <f t="array" ref="L69">LOOKUP(1,1/(B69=#REF!),#REF!)</f>
        <v>#REF!</v>
      </c>
      <c r="M69" s="97" t="str">
        <f>IFERROR(VLOOKUP(B69,#REF!,5,0),"")</f>
        <v/>
      </c>
      <c r="N69" s="98" t="str">
        <f>IFERROR(VLOOKUP(B69,#REF!,2,0),"")</f>
        <v/>
      </c>
      <c r="O69" s="99" t="e" cm="1">
        <f t="array" ref="O69">LOOKUP(1,1/(B69=#REF!),#REF!)</f>
        <v>#REF!</v>
      </c>
      <c r="P69" s="96"/>
      <c r="Q69" s="100"/>
      <c r="R69" s="101" t="str">
        <f>IFERROR(VLOOKUP(B69,#REF!,8,0),"")</f>
        <v/>
      </c>
    </row>
    <row r="70" spans="1:18" hidden="1">
      <c r="A70" s="1">
        <f>IF(B70="","",SUBTOTAL(3,$B$10:B70))</f>
        <v>1</v>
      </c>
      <c r="B70" s="1" t="s">
        <v>3033</v>
      </c>
      <c r="C70" s="84" t="e">
        <f>SUMIFS('Nhập đơn'!$I$5:$I$1145,'Nhập đơn'!$E$5:$E$1146,'Tổng đơn'!B70)</f>
        <v>#VALUE!</v>
      </c>
      <c r="D70" s="85" t="e">
        <f>SUMIFS('Nhập đơn'!$H$5:$H$1145,'Nhập đơn'!$E$5:$E$1146,'Tổng đơn'!B70)</f>
        <v>#VALUE!</v>
      </c>
      <c r="H70" s="1" t="e">
        <f>VLOOKUP(B70,#REF!,3,0)</f>
        <v>#REF!</v>
      </c>
      <c r="I70" s="1" t="e">
        <f>VLOOKUP(B70,#REF!,6,0)</f>
        <v>#REF!</v>
      </c>
      <c r="J70" s="1" t="e">
        <f>VLOOKUP(B70,#REF!,4,0)</f>
        <v>#REF!</v>
      </c>
      <c r="K70" s="1" t="e">
        <f>VLOOKUP(B70,#REF!,8,0)</f>
        <v>#REF!</v>
      </c>
      <c r="L70" s="96" t="e" cm="1">
        <f t="array" ref="L70">LOOKUP(1,1/(B70=#REF!),#REF!)</f>
        <v>#REF!</v>
      </c>
      <c r="M70" s="97" t="str">
        <f>IFERROR(VLOOKUP(B70,#REF!,5,0),"")</f>
        <v/>
      </c>
      <c r="N70" s="98" t="str">
        <f>IFERROR(VLOOKUP(B70,#REF!,2,0),"")</f>
        <v/>
      </c>
      <c r="O70" s="99" t="e" cm="1">
        <f t="array" ref="O70">LOOKUP(1,1/(B70=#REF!),#REF!)</f>
        <v>#REF!</v>
      </c>
      <c r="P70" s="96"/>
      <c r="Q70" s="100"/>
      <c r="R70" s="101" t="str">
        <f>IFERROR(VLOOKUP(B70,#REF!,8,0),"")</f>
        <v/>
      </c>
    </row>
    <row r="71" spans="1:18" hidden="1">
      <c r="A71" s="1">
        <f>IF(B71="","",SUBTOTAL(3,$B$10:B71))</f>
        <v>1</v>
      </c>
      <c r="B71" s="1" t="s">
        <v>3040</v>
      </c>
      <c r="C71" s="84" t="e">
        <f>SUMIFS('Nhập đơn'!$I$5:$I$1145,'Nhập đơn'!$E$5:$E$1146,'Tổng đơn'!B71)</f>
        <v>#VALUE!</v>
      </c>
      <c r="D71" s="85" t="e">
        <f>SUMIFS('Nhập đơn'!$H$5:$H$1145,'Nhập đơn'!$E$5:$E$1146,'Tổng đơn'!B71)</f>
        <v>#VALUE!</v>
      </c>
      <c r="H71" s="1" t="e">
        <f>VLOOKUP(B71,#REF!,3,0)</f>
        <v>#REF!</v>
      </c>
      <c r="I71" s="1" t="e">
        <f>VLOOKUP(B71,#REF!,6,0)</f>
        <v>#REF!</v>
      </c>
      <c r="J71" s="1" t="e">
        <f>VLOOKUP(B71,#REF!,4,0)</f>
        <v>#REF!</v>
      </c>
      <c r="K71" s="1" t="e">
        <f>VLOOKUP(B71,#REF!,8,0)</f>
        <v>#REF!</v>
      </c>
      <c r="L71" s="96" t="e" cm="1">
        <f t="array" ref="L71">LOOKUP(1,1/(B71=#REF!),#REF!)</f>
        <v>#REF!</v>
      </c>
      <c r="M71" s="97" t="str">
        <f>IFERROR(VLOOKUP(B71,#REF!,5,0),"")</f>
        <v/>
      </c>
      <c r="N71" s="98" t="str">
        <f>IFERROR(VLOOKUP(B71,#REF!,2,0),"")</f>
        <v/>
      </c>
      <c r="O71" s="99" t="e" cm="1">
        <f t="array" ref="O71">LOOKUP(1,1/(B71=#REF!),#REF!)</f>
        <v>#REF!</v>
      </c>
      <c r="P71" s="96"/>
      <c r="Q71" s="100"/>
      <c r="R71" s="101" t="str">
        <f>IFERROR(VLOOKUP(B71,#REF!,8,0),"")</f>
        <v/>
      </c>
    </row>
    <row r="72" spans="1:18" hidden="1">
      <c r="A72" s="1">
        <f>IF(B72="","",SUBTOTAL(3,$B$10:B72))</f>
        <v>1</v>
      </c>
      <c r="B72" s="1" t="s">
        <v>4240</v>
      </c>
      <c r="C72" s="84" t="e">
        <f>SUMIFS('Nhập đơn'!$I$5:$I$1145,'Nhập đơn'!$E$5:$E$1146,'Tổng đơn'!B72)</f>
        <v>#VALUE!</v>
      </c>
      <c r="D72" s="85" t="e">
        <f>SUMIFS('Nhập đơn'!$H$5:$H$1145,'Nhập đơn'!$E$5:$E$1146,'Tổng đơn'!B72)</f>
        <v>#VALUE!</v>
      </c>
      <c r="H72" s="1" t="e">
        <f>VLOOKUP(B72,#REF!,3,0)</f>
        <v>#REF!</v>
      </c>
      <c r="I72" s="1" t="e">
        <f>VLOOKUP(B72,#REF!,6,0)</f>
        <v>#REF!</v>
      </c>
      <c r="J72" s="1" t="e">
        <f>VLOOKUP(B72,#REF!,4,0)</f>
        <v>#REF!</v>
      </c>
      <c r="K72" s="1" t="e">
        <f>VLOOKUP(B72,#REF!,8,0)</f>
        <v>#REF!</v>
      </c>
      <c r="L72" s="96" t="e" cm="1">
        <f t="array" ref="L72">LOOKUP(1,1/(B72=#REF!),#REF!)</f>
        <v>#REF!</v>
      </c>
      <c r="M72" s="97" t="str">
        <f>IFERROR(VLOOKUP(B72,#REF!,5,0),"")</f>
        <v/>
      </c>
      <c r="N72" s="98" t="str">
        <f>IFERROR(VLOOKUP(B72,#REF!,2,0),"")</f>
        <v/>
      </c>
      <c r="O72" s="99" t="e" cm="1">
        <f t="array" ref="O72">LOOKUP(1,1/(B72=#REF!),#REF!)</f>
        <v>#REF!</v>
      </c>
      <c r="P72" s="96"/>
      <c r="Q72" s="100"/>
      <c r="R72" s="101" t="str">
        <f>IFERROR(VLOOKUP(B72,#REF!,8,0),"")</f>
        <v/>
      </c>
    </row>
    <row r="73" spans="1:18" hidden="1">
      <c r="A73" s="1">
        <f>IF(B73="","",SUBTOTAL(3,$B$10:B73))</f>
        <v>1</v>
      </c>
      <c r="B73" s="1" t="s">
        <v>4241</v>
      </c>
      <c r="C73" s="84" t="e">
        <f>SUMIFS('Nhập đơn'!$I$5:$I$1145,'Nhập đơn'!$E$5:$E$1146,'Tổng đơn'!B73)</f>
        <v>#VALUE!</v>
      </c>
      <c r="D73" s="85" t="e">
        <f>SUMIFS('Nhập đơn'!$H$5:$H$1145,'Nhập đơn'!$E$5:$E$1146,'Tổng đơn'!B73)</f>
        <v>#VALUE!</v>
      </c>
      <c r="H73" s="1" t="e">
        <f>VLOOKUP(B73,#REF!,3,0)</f>
        <v>#REF!</v>
      </c>
      <c r="I73" s="1" t="e">
        <f>VLOOKUP(B73,#REF!,6,0)</f>
        <v>#REF!</v>
      </c>
      <c r="J73" s="1" t="e">
        <f>VLOOKUP(B73,#REF!,4,0)</f>
        <v>#REF!</v>
      </c>
      <c r="K73" s="1" t="e">
        <f>VLOOKUP(B73,#REF!,8,0)</f>
        <v>#REF!</v>
      </c>
      <c r="L73" s="96" t="e" cm="1">
        <f t="array" ref="L73">LOOKUP(1,1/(B73=#REF!),#REF!)</f>
        <v>#REF!</v>
      </c>
      <c r="M73" s="97" t="str">
        <f>IFERROR(VLOOKUP(B73,#REF!,5,0),"")</f>
        <v/>
      </c>
      <c r="N73" s="98" t="str">
        <f>IFERROR(VLOOKUP(B73,#REF!,2,0),"")</f>
        <v/>
      </c>
      <c r="O73" s="99" t="e" cm="1">
        <f t="array" ref="O73">LOOKUP(1,1/(B73=#REF!),#REF!)</f>
        <v>#REF!</v>
      </c>
      <c r="P73" s="96"/>
      <c r="Q73" s="100"/>
      <c r="R73" s="101" t="str">
        <f>IFERROR(VLOOKUP(B73,#REF!,8,0),"")</f>
        <v/>
      </c>
    </row>
    <row r="74" spans="1:18" hidden="1">
      <c r="A74" s="1">
        <f>IF(B74="","",SUBTOTAL(3,$B$10:B74))</f>
        <v>1</v>
      </c>
      <c r="B74" s="1" t="s">
        <v>3106</v>
      </c>
      <c r="C74" s="84" t="e">
        <f>SUMIFS('Nhập đơn'!$I$5:$I$1145,'Nhập đơn'!$E$5:$E$1146,'Tổng đơn'!B74)</f>
        <v>#VALUE!</v>
      </c>
      <c r="D74" s="85" t="e">
        <f>SUMIFS('Nhập đơn'!$H$5:$H$1145,'Nhập đơn'!$E$5:$E$1146,'Tổng đơn'!B74)</f>
        <v>#VALUE!</v>
      </c>
      <c r="H74" s="1" t="e">
        <f>VLOOKUP(B74,#REF!,3,0)</f>
        <v>#REF!</v>
      </c>
      <c r="I74" s="1" t="e">
        <f>VLOOKUP(B74,#REF!,6,0)</f>
        <v>#REF!</v>
      </c>
      <c r="J74" s="1" t="e">
        <f>VLOOKUP(B74,#REF!,4,0)</f>
        <v>#REF!</v>
      </c>
      <c r="K74" s="1" t="e">
        <f>VLOOKUP(B74,#REF!,8,0)</f>
        <v>#REF!</v>
      </c>
      <c r="L74" s="96" t="e" cm="1">
        <f t="array" ref="L74">LOOKUP(1,1/(B74=#REF!),#REF!)</f>
        <v>#REF!</v>
      </c>
      <c r="M74" s="97" t="str">
        <f>IFERROR(VLOOKUP(B74,#REF!,5,0),"")</f>
        <v/>
      </c>
      <c r="N74" s="98" t="str">
        <f>IFERROR(VLOOKUP(B74,#REF!,2,0),"")</f>
        <v/>
      </c>
      <c r="O74" s="99" t="e" cm="1">
        <f t="array" ref="O74">LOOKUP(1,1/(B74=#REF!),#REF!)</f>
        <v>#REF!</v>
      </c>
      <c r="P74" s="96"/>
      <c r="Q74" s="100"/>
      <c r="R74" s="101" t="str">
        <f>IFERROR(VLOOKUP(B74,#REF!,8,0),"")</f>
        <v/>
      </c>
    </row>
    <row r="75" spans="1:18" hidden="1">
      <c r="A75" s="1">
        <f>IF(B75="","",SUBTOTAL(3,$B$10:B75))</f>
        <v>1</v>
      </c>
      <c r="B75" s="1" t="s">
        <v>3020</v>
      </c>
      <c r="C75" s="84" t="e">
        <f>SUMIFS('Nhập đơn'!$I$5:$I$1145,'Nhập đơn'!$E$5:$E$1146,'Tổng đơn'!B75)</f>
        <v>#VALUE!</v>
      </c>
      <c r="D75" s="85" t="e">
        <f>SUMIFS('Nhập đơn'!$H$5:$H$1145,'Nhập đơn'!$E$5:$E$1146,'Tổng đơn'!B75)</f>
        <v>#VALUE!</v>
      </c>
      <c r="H75" s="1" t="e">
        <f>VLOOKUP(B75,#REF!,3,0)</f>
        <v>#REF!</v>
      </c>
      <c r="I75" s="1" t="e">
        <f>VLOOKUP(B75,#REF!,6,0)</f>
        <v>#REF!</v>
      </c>
      <c r="J75" s="1" t="e">
        <f>VLOOKUP(B75,#REF!,4,0)</f>
        <v>#REF!</v>
      </c>
      <c r="K75" s="1" t="e">
        <f>VLOOKUP(B75,#REF!,8,0)</f>
        <v>#REF!</v>
      </c>
      <c r="L75" s="96" t="e" cm="1">
        <f t="array" ref="L75">LOOKUP(1,1/(B75=#REF!),#REF!)</f>
        <v>#REF!</v>
      </c>
      <c r="M75" s="97" t="str">
        <f>IFERROR(VLOOKUP(B75,#REF!,5,0),"")</f>
        <v/>
      </c>
      <c r="N75" s="98" t="str">
        <f>IFERROR(VLOOKUP(B75,#REF!,2,0),"")</f>
        <v/>
      </c>
      <c r="O75" s="99" t="e" cm="1">
        <f t="array" ref="O75">LOOKUP(1,1/(B75=#REF!),#REF!)</f>
        <v>#REF!</v>
      </c>
      <c r="P75" s="96"/>
      <c r="Q75" s="100"/>
      <c r="R75" s="101" t="str">
        <f>IFERROR(VLOOKUP(B75,#REF!,8,0),"")</f>
        <v/>
      </c>
    </row>
    <row r="76" spans="1:18" hidden="1">
      <c r="A76" s="1">
        <f>IF(B76="","",SUBTOTAL(3,$B$10:B76))</f>
        <v>1</v>
      </c>
      <c r="B76" s="1" t="s">
        <v>3027</v>
      </c>
      <c r="C76" s="84" t="e">
        <f>SUMIFS('Nhập đơn'!$I$5:$I$1145,'Nhập đơn'!$E$5:$E$1146,'Tổng đơn'!B76)</f>
        <v>#VALUE!</v>
      </c>
      <c r="D76" s="85" t="e">
        <f>SUMIFS('Nhập đơn'!$H$5:$H$1145,'Nhập đơn'!$E$5:$E$1146,'Tổng đơn'!B76)</f>
        <v>#VALUE!</v>
      </c>
      <c r="H76" s="1" t="e">
        <f>VLOOKUP(B76,#REF!,3,0)</f>
        <v>#REF!</v>
      </c>
      <c r="I76" s="1" t="e">
        <f>VLOOKUP(B76,#REF!,6,0)</f>
        <v>#REF!</v>
      </c>
      <c r="J76" s="1" t="e">
        <f>VLOOKUP(B76,#REF!,4,0)</f>
        <v>#REF!</v>
      </c>
      <c r="K76" s="1" t="e">
        <f>VLOOKUP(B76,#REF!,8,0)</f>
        <v>#REF!</v>
      </c>
      <c r="L76" s="96" t="e" cm="1">
        <f t="array" ref="L76">LOOKUP(1,1/(B76=#REF!),#REF!)</f>
        <v>#REF!</v>
      </c>
      <c r="M76" s="97" t="str">
        <f>IFERROR(VLOOKUP(B76,#REF!,5,0),"")</f>
        <v/>
      </c>
      <c r="N76" s="98" t="str">
        <f>IFERROR(VLOOKUP(B76,#REF!,2,0),"")</f>
        <v/>
      </c>
      <c r="O76" s="99" t="e" cm="1">
        <f t="array" ref="O76">LOOKUP(1,1/(B76=#REF!),#REF!)</f>
        <v>#REF!</v>
      </c>
      <c r="P76" s="96"/>
      <c r="Q76" s="100"/>
      <c r="R76" s="101" t="str">
        <f>IFERROR(VLOOKUP(B76,#REF!,8,0),"")</f>
        <v/>
      </c>
    </row>
    <row r="77" spans="1:18" hidden="1">
      <c r="A77" s="1">
        <f>IF(B77="","",SUBTOTAL(3,$B$10:B77))</f>
        <v>1</v>
      </c>
      <c r="B77" s="1" t="s">
        <v>3052</v>
      </c>
      <c r="C77" s="84" t="e">
        <f>SUMIFS('Nhập đơn'!$I$5:$I$1145,'Nhập đơn'!$E$5:$E$1146,'Tổng đơn'!B77)</f>
        <v>#VALUE!</v>
      </c>
      <c r="D77" s="85" t="e">
        <f>SUMIFS('Nhập đơn'!$H$5:$H$1145,'Nhập đơn'!$E$5:$E$1146,'Tổng đơn'!B77)</f>
        <v>#VALUE!</v>
      </c>
      <c r="H77" s="1" t="e">
        <f>VLOOKUP(B77,#REF!,3,0)</f>
        <v>#REF!</v>
      </c>
      <c r="I77" s="1" t="e">
        <f>VLOOKUP(B77,#REF!,6,0)</f>
        <v>#REF!</v>
      </c>
      <c r="J77" s="1" t="e">
        <f>VLOOKUP(B77,#REF!,4,0)</f>
        <v>#REF!</v>
      </c>
      <c r="K77" s="1" t="e">
        <f>VLOOKUP(B77,#REF!,8,0)</f>
        <v>#REF!</v>
      </c>
      <c r="L77" s="96" t="e" cm="1">
        <f t="array" ref="L77">LOOKUP(1,1/(B77=#REF!),#REF!)</f>
        <v>#REF!</v>
      </c>
      <c r="M77" s="97" t="str">
        <f>IFERROR(VLOOKUP(B77,#REF!,5,0),"")</f>
        <v/>
      </c>
      <c r="N77" s="98" t="str">
        <f>IFERROR(VLOOKUP(B77,#REF!,2,0),"")</f>
        <v/>
      </c>
      <c r="O77" s="99" t="e" cm="1">
        <f t="array" ref="O77">LOOKUP(1,1/(B77=#REF!),#REF!)</f>
        <v>#REF!</v>
      </c>
      <c r="P77" s="96"/>
      <c r="Q77" s="100"/>
      <c r="R77" s="101" t="str">
        <f>IFERROR(VLOOKUP(B77,#REF!,8,0),"")</f>
        <v/>
      </c>
    </row>
    <row r="78" spans="1:18" hidden="1">
      <c r="A78" s="1">
        <f>IF(B78="","",SUBTOTAL(3,$B$10:B78))</f>
        <v>1</v>
      </c>
      <c r="B78" s="1" t="s">
        <v>3046</v>
      </c>
      <c r="C78" s="84" t="e">
        <f>SUMIFS('Nhập đơn'!$I$5:$I$1145,'Nhập đơn'!$E$5:$E$1146,'Tổng đơn'!B78)</f>
        <v>#VALUE!</v>
      </c>
      <c r="D78" s="85" t="e">
        <f>SUMIFS('Nhập đơn'!$H$5:$H$1145,'Nhập đơn'!$E$5:$E$1146,'Tổng đơn'!B78)</f>
        <v>#VALUE!</v>
      </c>
      <c r="H78" s="1" t="e">
        <f>VLOOKUP(B78,#REF!,3,0)</f>
        <v>#REF!</v>
      </c>
      <c r="I78" s="1" t="e">
        <f>VLOOKUP(B78,#REF!,6,0)</f>
        <v>#REF!</v>
      </c>
      <c r="J78" s="1" t="e">
        <f>VLOOKUP(B78,#REF!,4,0)</f>
        <v>#REF!</v>
      </c>
      <c r="K78" s="1" t="e">
        <f>VLOOKUP(B78,#REF!,8,0)</f>
        <v>#REF!</v>
      </c>
      <c r="L78" s="96" t="e" cm="1">
        <f t="array" ref="L78">LOOKUP(1,1/(B78=#REF!),#REF!)</f>
        <v>#REF!</v>
      </c>
      <c r="M78" s="97" t="str">
        <f>IFERROR(VLOOKUP(B78,#REF!,5,0),"")</f>
        <v/>
      </c>
      <c r="N78" s="98" t="str">
        <f>IFERROR(VLOOKUP(B78,#REF!,2,0),"")</f>
        <v/>
      </c>
      <c r="O78" s="99" t="e" cm="1">
        <f t="array" ref="O78">LOOKUP(1,1/(B78=#REF!),#REF!)</f>
        <v>#REF!</v>
      </c>
      <c r="P78" s="96"/>
      <c r="Q78" s="100"/>
      <c r="R78" s="101" t="str">
        <f>IFERROR(VLOOKUP(B78,#REF!,8,0),"")</f>
        <v/>
      </c>
    </row>
    <row r="79" spans="1:18" hidden="1">
      <c r="A79" s="1">
        <f>IF(B79="","",SUBTOTAL(3,$B$10:B79))</f>
        <v>1</v>
      </c>
      <c r="B79" s="1" t="s">
        <v>4242</v>
      </c>
      <c r="C79" s="84" t="e">
        <f>SUMIFS('Nhập đơn'!$I$5:$I$1145,'Nhập đơn'!$E$5:$E$1146,'Tổng đơn'!B79)</f>
        <v>#VALUE!</v>
      </c>
      <c r="D79" s="85" t="e">
        <f>SUMIFS('Nhập đơn'!$H$5:$H$1145,'Nhập đơn'!$E$5:$E$1146,'Tổng đơn'!B79)</f>
        <v>#VALUE!</v>
      </c>
      <c r="H79" s="1" t="e">
        <f>VLOOKUP(B79,#REF!,3,0)</f>
        <v>#REF!</v>
      </c>
      <c r="I79" s="1" t="e">
        <f>VLOOKUP(B79,#REF!,6,0)</f>
        <v>#REF!</v>
      </c>
      <c r="J79" s="1" t="e">
        <f>VLOOKUP(B79,#REF!,4,0)</f>
        <v>#REF!</v>
      </c>
      <c r="K79" s="1" t="e">
        <f>VLOOKUP(B79,#REF!,8,0)</f>
        <v>#REF!</v>
      </c>
      <c r="L79" s="96" t="e" cm="1">
        <f t="array" ref="L79">LOOKUP(1,1/(B79=#REF!),#REF!)</f>
        <v>#REF!</v>
      </c>
      <c r="M79" s="97" t="str">
        <f>IFERROR(VLOOKUP(B79,#REF!,5,0),"")</f>
        <v/>
      </c>
      <c r="N79" s="98" t="str">
        <f>IFERROR(VLOOKUP(B79,#REF!,2,0),"")</f>
        <v/>
      </c>
      <c r="O79" s="99" t="e" cm="1">
        <f t="array" ref="O79">LOOKUP(1,1/(B79=#REF!),#REF!)</f>
        <v>#REF!</v>
      </c>
      <c r="P79" s="96"/>
      <c r="Q79" s="100"/>
      <c r="R79" s="101" t="str">
        <f>IFERROR(VLOOKUP(B79,#REF!,8,0),"")</f>
        <v/>
      </c>
    </row>
    <row r="80" spans="1:18" hidden="1">
      <c r="A80" s="1">
        <f>IF(B80="","",SUBTOTAL(3,$B$10:B80))</f>
        <v>1</v>
      </c>
      <c r="B80" s="1" t="s">
        <v>4243</v>
      </c>
      <c r="C80" s="84" t="e">
        <f>SUMIFS('Nhập đơn'!$I$5:$I$1145,'Nhập đơn'!$E$5:$E$1146,'Tổng đơn'!B80)</f>
        <v>#VALUE!</v>
      </c>
      <c r="D80" s="85" t="e">
        <f>SUMIFS('Nhập đơn'!$H$5:$H$1145,'Nhập đơn'!$E$5:$E$1146,'Tổng đơn'!B80)</f>
        <v>#VALUE!</v>
      </c>
      <c r="H80" s="1" t="e">
        <f>VLOOKUP(B80,#REF!,3,0)</f>
        <v>#REF!</v>
      </c>
      <c r="I80" s="1" t="e">
        <f>VLOOKUP(B80,#REF!,6,0)</f>
        <v>#REF!</v>
      </c>
      <c r="J80" s="1" t="e">
        <f>VLOOKUP(B80,#REF!,4,0)</f>
        <v>#REF!</v>
      </c>
      <c r="K80" s="1" t="e">
        <f>VLOOKUP(B80,#REF!,8,0)</f>
        <v>#REF!</v>
      </c>
      <c r="L80" s="96" t="e" cm="1">
        <f t="array" ref="L80">LOOKUP(1,1/(B80=#REF!),#REF!)</f>
        <v>#REF!</v>
      </c>
      <c r="M80" s="97" t="str">
        <f>IFERROR(VLOOKUP(B80,#REF!,5,0),"")</f>
        <v/>
      </c>
      <c r="N80" s="98" t="str">
        <f>IFERROR(VLOOKUP(B80,#REF!,2,0),"")</f>
        <v/>
      </c>
      <c r="O80" s="99" t="e" cm="1">
        <f t="array" ref="O80">LOOKUP(1,1/(B80=#REF!),#REF!)</f>
        <v>#REF!</v>
      </c>
      <c r="P80" s="96"/>
      <c r="Q80" s="100"/>
      <c r="R80" s="101" t="str">
        <f>IFERROR(VLOOKUP(B80,#REF!,8,0),"")</f>
        <v/>
      </c>
    </row>
    <row r="81" spans="1:18" hidden="1">
      <c r="A81" s="1">
        <f>IF(B81="","",SUBTOTAL(3,$B$10:B81))</f>
        <v>1</v>
      </c>
      <c r="B81" s="1" t="s">
        <v>2914</v>
      </c>
      <c r="C81" s="84" t="e">
        <f>SUMIFS('Nhập đơn'!$I$5:$I$1145,'Nhập đơn'!$E$5:$E$1146,'Tổng đơn'!B81)</f>
        <v>#VALUE!</v>
      </c>
      <c r="D81" s="85" t="e">
        <f>SUMIFS('Nhập đơn'!$H$5:$H$1145,'Nhập đơn'!$E$5:$E$1146,'Tổng đơn'!B81)</f>
        <v>#VALUE!</v>
      </c>
      <c r="H81" s="1" t="e">
        <f>VLOOKUP(B81,#REF!,3,0)</f>
        <v>#REF!</v>
      </c>
      <c r="I81" s="1" t="e">
        <f>VLOOKUP(B81,#REF!,6,0)</f>
        <v>#REF!</v>
      </c>
      <c r="J81" s="1" t="e">
        <f>VLOOKUP(B81,#REF!,4,0)</f>
        <v>#REF!</v>
      </c>
      <c r="K81" s="1" t="e">
        <f>VLOOKUP(B81,#REF!,8,0)</f>
        <v>#REF!</v>
      </c>
      <c r="L81" s="96" t="e" cm="1">
        <f t="array" ref="L81">LOOKUP(1,1/(B81=#REF!),#REF!)</f>
        <v>#REF!</v>
      </c>
      <c r="M81" s="97" t="str">
        <f>IFERROR(VLOOKUP(B81,#REF!,5,0),"")</f>
        <v/>
      </c>
      <c r="N81" s="98" t="str">
        <f>IFERROR(VLOOKUP(B81,#REF!,2,0),"")</f>
        <v/>
      </c>
      <c r="O81" s="99" t="e" cm="1">
        <f t="array" ref="O81">LOOKUP(1,1/(B81=#REF!),#REF!)</f>
        <v>#REF!</v>
      </c>
      <c r="P81" s="96"/>
      <c r="Q81" s="100"/>
      <c r="R81" s="101" t="str">
        <f>IFERROR(VLOOKUP(B81,#REF!,8,0),"")</f>
        <v/>
      </c>
    </row>
    <row r="82" spans="1:18" hidden="1">
      <c r="A82" s="1">
        <f>IF(B82="","",SUBTOTAL(3,$B$10:B82))</f>
        <v>1</v>
      </c>
      <c r="B82" s="1" t="s">
        <v>2918</v>
      </c>
      <c r="C82" s="84" t="e">
        <f>SUMIFS('Nhập đơn'!$I$5:$I$1145,'Nhập đơn'!$E$5:$E$1146,'Tổng đơn'!B82)</f>
        <v>#VALUE!</v>
      </c>
      <c r="D82" s="85" t="e">
        <f>SUMIFS('Nhập đơn'!$H$5:$H$1145,'Nhập đơn'!$E$5:$E$1146,'Tổng đơn'!B82)</f>
        <v>#VALUE!</v>
      </c>
      <c r="H82" s="1" t="e">
        <f>VLOOKUP(B82,#REF!,3,0)</f>
        <v>#REF!</v>
      </c>
      <c r="I82" s="1" t="e">
        <f>VLOOKUP(B82,#REF!,6,0)</f>
        <v>#REF!</v>
      </c>
      <c r="J82" s="1" t="e">
        <f>VLOOKUP(B82,#REF!,4,0)</f>
        <v>#REF!</v>
      </c>
      <c r="K82" s="1" t="e">
        <f>VLOOKUP(B82,#REF!,8,0)</f>
        <v>#REF!</v>
      </c>
      <c r="L82" s="96" t="e" cm="1">
        <f t="array" ref="L82">LOOKUP(1,1/(B82=#REF!),#REF!)</f>
        <v>#REF!</v>
      </c>
      <c r="M82" s="97" t="str">
        <f>IFERROR(VLOOKUP(B82,#REF!,5,0),"")</f>
        <v/>
      </c>
      <c r="N82" s="98" t="str">
        <f>IFERROR(VLOOKUP(B82,#REF!,2,0),"")</f>
        <v/>
      </c>
      <c r="O82" s="99" t="e" cm="1">
        <f t="array" ref="O82">LOOKUP(1,1/(B82=#REF!),#REF!)</f>
        <v>#REF!</v>
      </c>
      <c r="P82" s="96"/>
      <c r="Q82" s="100"/>
      <c r="R82" s="101" t="str">
        <f>IFERROR(VLOOKUP(B82,#REF!,8,0),"")</f>
        <v/>
      </c>
    </row>
    <row r="83" spans="1:18" hidden="1">
      <c r="A83" s="1">
        <f>IF(B83="","",SUBTOTAL(3,$B$10:B83))</f>
        <v>1</v>
      </c>
      <c r="B83" s="1" t="s">
        <v>3094</v>
      </c>
      <c r="C83" s="84" t="e">
        <f>SUMIFS('Nhập đơn'!$I$5:$I$1145,'Nhập đơn'!$E$5:$E$1146,'Tổng đơn'!B83)</f>
        <v>#VALUE!</v>
      </c>
      <c r="D83" s="85" t="e">
        <f>SUMIFS('Nhập đơn'!$H$5:$H$1145,'Nhập đơn'!$E$5:$E$1146,'Tổng đơn'!B83)</f>
        <v>#VALUE!</v>
      </c>
      <c r="H83" s="1" t="e">
        <f>VLOOKUP(B83,#REF!,3,0)</f>
        <v>#REF!</v>
      </c>
      <c r="I83" s="1" t="e">
        <f>VLOOKUP(B83,#REF!,6,0)</f>
        <v>#REF!</v>
      </c>
      <c r="J83" s="1" t="e">
        <f>VLOOKUP(B83,#REF!,4,0)</f>
        <v>#REF!</v>
      </c>
      <c r="K83" s="1" t="e">
        <f>VLOOKUP(B83,#REF!,8,0)</f>
        <v>#REF!</v>
      </c>
      <c r="L83" s="96" t="e" cm="1">
        <f t="array" ref="L83">LOOKUP(1,1/(B83=#REF!),#REF!)</f>
        <v>#REF!</v>
      </c>
      <c r="M83" s="97" t="str">
        <f>IFERROR(VLOOKUP(B83,#REF!,5,0),"")</f>
        <v/>
      </c>
      <c r="N83" s="98" t="str">
        <f>IFERROR(VLOOKUP(B83,#REF!,2,0),"")</f>
        <v/>
      </c>
      <c r="O83" s="99" t="e" cm="1">
        <f t="array" ref="O83">LOOKUP(1,1/(B83=#REF!),#REF!)</f>
        <v>#REF!</v>
      </c>
      <c r="P83" s="96"/>
      <c r="Q83" s="100"/>
      <c r="R83" s="101" t="str">
        <f>IFERROR(VLOOKUP(B83,#REF!,8,0),"")</f>
        <v/>
      </c>
    </row>
    <row r="84" spans="1:18" hidden="1">
      <c r="A84" s="1">
        <f>IF(B84="","",SUBTOTAL(3,$B$10:B84))</f>
        <v>1</v>
      </c>
      <c r="B84" s="1" t="s">
        <v>3112</v>
      </c>
      <c r="C84" s="84" t="e">
        <f>SUMIFS('Nhập đơn'!$I$5:$I$1145,'Nhập đơn'!$E$5:$E$1146,'Tổng đơn'!B84)</f>
        <v>#VALUE!</v>
      </c>
      <c r="D84" s="85" t="e">
        <f>SUMIFS('Nhập đơn'!$H$5:$H$1145,'Nhập đơn'!$E$5:$E$1146,'Tổng đơn'!B84)</f>
        <v>#VALUE!</v>
      </c>
      <c r="H84" s="1" t="e">
        <f>VLOOKUP(B84,#REF!,3,0)</f>
        <v>#REF!</v>
      </c>
      <c r="I84" s="1" t="e">
        <f>VLOOKUP(B84,#REF!,6,0)</f>
        <v>#REF!</v>
      </c>
      <c r="J84" s="1" t="e">
        <f>VLOOKUP(B84,#REF!,4,0)</f>
        <v>#REF!</v>
      </c>
      <c r="K84" s="1" t="e">
        <f>VLOOKUP(B84,#REF!,8,0)</f>
        <v>#REF!</v>
      </c>
      <c r="L84" s="96" t="e" cm="1">
        <f t="array" ref="L84">LOOKUP(1,1/(B84=#REF!),#REF!)</f>
        <v>#REF!</v>
      </c>
      <c r="M84" s="97" t="str">
        <f>IFERROR(VLOOKUP(B84,#REF!,5,0),"")</f>
        <v/>
      </c>
      <c r="N84" s="98" t="str">
        <f>IFERROR(VLOOKUP(B84,#REF!,2,0),"")</f>
        <v/>
      </c>
      <c r="O84" s="99" t="e" cm="1">
        <f t="array" ref="O84">LOOKUP(1,1/(B84=#REF!),#REF!)</f>
        <v>#REF!</v>
      </c>
      <c r="P84" s="96"/>
      <c r="Q84" s="100"/>
      <c r="R84" s="101" t="str">
        <f>IFERROR(VLOOKUP(B84,#REF!,8,0),"")</f>
        <v/>
      </c>
    </row>
    <row r="85" spans="1:18" hidden="1">
      <c r="A85" s="1">
        <f>IF(B85="","",SUBTOTAL(3,$B$10:B85))</f>
        <v>1</v>
      </c>
      <c r="B85" s="1" t="s">
        <v>2904</v>
      </c>
      <c r="C85" s="84" t="e">
        <f>SUMIFS('Nhập đơn'!$I$5:$I$1145,'Nhập đơn'!$E$5:$E$1146,'Tổng đơn'!B85)</f>
        <v>#VALUE!</v>
      </c>
      <c r="D85" s="85" t="e">
        <f>SUMIFS('Nhập đơn'!$H$5:$H$1145,'Nhập đơn'!$E$5:$E$1146,'Tổng đơn'!B85)</f>
        <v>#VALUE!</v>
      </c>
      <c r="H85" s="1" t="e">
        <f>VLOOKUP(B85,#REF!,3,0)</f>
        <v>#REF!</v>
      </c>
      <c r="I85" s="1" t="e">
        <f>VLOOKUP(B85,#REF!,6,0)</f>
        <v>#REF!</v>
      </c>
      <c r="J85" s="1" t="e">
        <f>VLOOKUP(B85,#REF!,4,0)</f>
        <v>#REF!</v>
      </c>
      <c r="K85" s="1" t="e">
        <f>VLOOKUP(B85,#REF!,8,0)</f>
        <v>#REF!</v>
      </c>
      <c r="L85" s="96" t="e" cm="1">
        <f t="array" ref="L85">LOOKUP(1,1/(B85=#REF!),#REF!)</f>
        <v>#REF!</v>
      </c>
      <c r="M85" s="97" t="str">
        <f>IFERROR(VLOOKUP(B85,#REF!,5,0),"")</f>
        <v/>
      </c>
      <c r="N85" s="98" t="str">
        <f>IFERROR(VLOOKUP(B85,#REF!,2,0),"")</f>
        <v/>
      </c>
      <c r="O85" s="99" t="e" cm="1">
        <f t="array" ref="O85">LOOKUP(1,1/(B85=#REF!),#REF!)</f>
        <v>#REF!</v>
      </c>
      <c r="P85" s="96"/>
      <c r="Q85" s="100"/>
      <c r="R85" s="101" t="str">
        <f>IFERROR(VLOOKUP(B85,#REF!,8,0),"")</f>
        <v/>
      </c>
    </row>
    <row r="86" spans="1:18" hidden="1">
      <c r="A86" s="1">
        <f>IF(B86="","",SUBTOTAL(3,$B$10:B86))</f>
        <v>1</v>
      </c>
      <c r="B86" s="1" t="s">
        <v>2909</v>
      </c>
      <c r="C86" s="84" t="e">
        <f>SUMIFS('Nhập đơn'!$I$5:$I$1145,'Nhập đơn'!$E$5:$E$1146,'Tổng đơn'!B86)</f>
        <v>#VALUE!</v>
      </c>
      <c r="D86" s="85" t="e">
        <f>SUMIFS('Nhập đơn'!$H$5:$H$1145,'Nhập đơn'!$E$5:$E$1146,'Tổng đơn'!B86)</f>
        <v>#VALUE!</v>
      </c>
      <c r="H86" s="1" t="e">
        <f>VLOOKUP(B86,#REF!,3,0)</f>
        <v>#REF!</v>
      </c>
      <c r="I86" s="1" t="e">
        <f>VLOOKUP(B86,#REF!,6,0)</f>
        <v>#REF!</v>
      </c>
      <c r="J86" s="1" t="e">
        <f>VLOOKUP(B86,#REF!,4,0)</f>
        <v>#REF!</v>
      </c>
      <c r="K86" s="1" t="e">
        <f>VLOOKUP(B86,#REF!,8,0)</f>
        <v>#REF!</v>
      </c>
      <c r="L86" s="96" t="e" cm="1">
        <f t="array" ref="L86">LOOKUP(1,1/(B86=#REF!),#REF!)</f>
        <v>#REF!</v>
      </c>
      <c r="M86" s="97" t="str">
        <f>IFERROR(VLOOKUP(B86,#REF!,5,0),"")</f>
        <v/>
      </c>
      <c r="N86" s="98" t="str">
        <f>IFERROR(VLOOKUP(B86,#REF!,2,0),"")</f>
        <v/>
      </c>
      <c r="O86" s="99" t="e" cm="1">
        <f t="array" ref="O86">LOOKUP(1,1/(B86=#REF!),#REF!)</f>
        <v>#REF!</v>
      </c>
      <c r="P86" s="96"/>
      <c r="Q86" s="100"/>
      <c r="R86" s="101" t="str">
        <f>IFERROR(VLOOKUP(B86,#REF!,8,0),"")</f>
        <v/>
      </c>
    </row>
    <row r="87" spans="1:18" hidden="1">
      <c r="A87" s="1">
        <f>IF(B87="","",SUBTOTAL(3,$B$10:B87))</f>
        <v>1</v>
      </c>
      <c r="B87" s="1" t="s">
        <v>702</v>
      </c>
      <c r="C87" s="84" t="e">
        <f>SUMIFS('Nhập đơn'!$I$5:$I$1145,'Nhập đơn'!$E$5:$E$1146,'Tổng đơn'!B87)</f>
        <v>#VALUE!</v>
      </c>
      <c r="D87" s="85" t="e">
        <f>SUMIFS('Nhập đơn'!$H$5:$H$1145,'Nhập đơn'!$E$5:$E$1146,'Tổng đơn'!B87)</f>
        <v>#VALUE!</v>
      </c>
      <c r="H87" s="1" t="e">
        <f>VLOOKUP(B87,#REF!,3,0)</f>
        <v>#REF!</v>
      </c>
      <c r="I87" s="1" t="e">
        <f>VLOOKUP(B87,#REF!,6,0)</f>
        <v>#REF!</v>
      </c>
      <c r="J87" s="1" t="e">
        <f>VLOOKUP(B87,#REF!,4,0)</f>
        <v>#REF!</v>
      </c>
      <c r="K87" s="1" t="e">
        <f>VLOOKUP(B87,#REF!,8,0)</f>
        <v>#REF!</v>
      </c>
      <c r="L87" s="96" t="e" cm="1">
        <f t="array" ref="L87">LOOKUP(1,1/(B87=#REF!),#REF!)</f>
        <v>#REF!</v>
      </c>
      <c r="M87" s="97" t="str">
        <f>IFERROR(VLOOKUP(B87,#REF!,5,0),"")</f>
        <v/>
      </c>
      <c r="N87" s="98" t="str">
        <f>IFERROR(VLOOKUP(B87,#REF!,2,0),"")</f>
        <v/>
      </c>
      <c r="O87" s="99" t="e" cm="1">
        <f t="array" ref="O87">LOOKUP(1,1/(B87=#REF!),#REF!)</f>
        <v>#REF!</v>
      </c>
      <c r="P87" s="96"/>
      <c r="Q87" s="100"/>
      <c r="R87" s="101" t="str">
        <f>IFERROR(VLOOKUP(B87,#REF!,8,0),"")</f>
        <v/>
      </c>
    </row>
    <row r="88" spans="1:18" hidden="1">
      <c r="A88" s="1">
        <f>IF(B88="","",SUBTOTAL(3,$B$10:B88))</f>
        <v>1</v>
      </c>
      <c r="B88" s="1" t="s">
        <v>1995</v>
      </c>
      <c r="C88" s="84" t="e">
        <f>SUMIFS('Nhập đơn'!$I$5:$I$1145,'Nhập đơn'!$E$5:$E$1146,'Tổng đơn'!B88)</f>
        <v>#VALUE!</v>
      </c>
      <c r="D88" s="85" t="e">
        <f>SUMIFS('Nhập đơn'!$H$5:$H$1145,'Nhập đơn'!$E$5:$E$1146,'Tổng đơn'!B88)</f>
        <v>#VALUE!</v>
      </c>
      <c r="H88" s="1" t="e">
        <f>VLOOKUP(B88,#REF!,3,0)</f>
        <v>#REF!</v>
      </c>
      <c r="I88" s="1" t="e">
        <f>VLOOKUP(B88,#REF!,6,0)</f>
        <v>#REF!</v>
      </c>
      <c r="J88" s="1" t="e">
        <f>VLOOKUP(B88,#REF!,4,0)</f>
        <v>#REF!</v>
      </c>
      <c r="K88" s="1" t="e">
        <f>VLOOKUP(B88,#REF!,8,0)</f>
        <v>#REF!</v>
      </c>
      <c r="L88" s="96" t="e" cm="1">
        <f t="array" ref="L88">LOOKUP(1,1/(B88=#REF!),#REF!)</f>
        <v>#REF!</v>
      </c>
      <c r="M88" s="97" t="str">
        <f>IFERROR(VLOOKUP(B88,#REF!,5,0),"")</f>
        <v/>
      </c>
      <c r="N88" s="98" t="str">
        <f>IFERROR(VLOOKUP(B88,#REF!,2,0),"")</f>
        <v/>
      </c>
      <c r="O88" s="99" t="e" cm="1">
        <f t="array" ref="O88">LOOKUP(1,1/(B88=#REF!),#REF!)</f>
        <v>#REF!</v>
      </c>
      <c r="P88" s="96"/>
      <c r="Q88" s="100"/>
      <c r="R88" s="101" t="str">
        <f>IFERROR(VLOOKUP(B88,#REF!,8,0),"")</f>
        <v/>
      </c>
    </row>
    <row r="89" spans="1:18" hidden="1">
      <c r="A89" s="1">
        <f>IF(B89="","",SUBTOTAL(3,$B$10:B89))</f>
        <v>1</v>
      </c>
      <c r="B89" s="1" t="s">
        <v>4244</v>
      </c>
      <c r="C89" s="84" t="e">
        <f>SUMIFS('Nhập đơn'!$I$5:$I$1145,'Nhập đơn'!$E$5:$E$1146,'Tổng đơn'!B89)</f>
        <v>#VALUE!</v>
      </c>
      <c r="D89" s="85" t="e">
        <f>SUMIFS('Nhập đơn'!$H$5:$H$1145,'Nhập đơn'!$E$5:$E$1146,'Tổng đơn'!B89)</f>
        <v>#VALUE!</v>
      </c>
      <c r="H89" s="1" t="e">
        <f>VLOOKUP(B89,#REF!,3,0)</f>
        <v>#REF!</v>
      </c>
      <c r="I89" s="1" t="e">
        <f>VLOOKUP(B89,#REF!,6,0)</f>
        <v>#REF!</v>
      </c>
      <c r="J89" s="1" t="e">
        <f>VLOOKUP(B89,#REF!,4,0)</f>
        <v>#REF!</v>
      </c>
      <c r="K89" s="1" t="e">
        <f>VLOOKUP(B89,#REF!,8,0)</f>
        <v>#REF!</v>
      </c>
      <c r="L89" s="96" t="e" cm="1">
        <f t="array" ref="L89">LOOKUP(1,1/(B89=#REF!),#REF!)</f>
        <v>#REF!</v>
      </c>
      <c r="M89" s="97" t="str">
        <f>IFERROR(VLOOKUP(B89,#REF!,5,0),"")</f>
        <v/>
      </c>
      <c r="N89" s="98" t="str">
        <f>IFERROR(VLOOKUP(B89,#REF!,2,0),"")</f>
        <v/>
      </c>
      <c r="O89" s="99" t="e" cm="1">
        <f t="array" ref="O89">LOOKUP(1,1/(B89=#REF!),#REF!)</f>
        <v>#REF!</v>
      </c>
      <c r="P89" s="96"/>
      <c r="Q89" s="100"/>
      <c r="R89" s="101" t="str">
        <f>IFERROR(VLOOKUP(B89,#REF!,8,0),"")</f>
        <v/>
      </c>
    </row>
    <row r="90" spans="1:18">
      <c r="A90" s="1">
        <f>IF(B90="","",SUBTOTAL(3,$B$10:B90))</f>
        <v>2</v>
      </c>
      <c r="B90" s="1" t="s">
        <v>583</v>
      </c>
      <c r="C90" s="84" t="e">
        <f>SUMIFS('Nhập đơn'!$I$5:$I$1145,'Nhập đơn'!$E$5:$E$1146,'Tổng đơn'!B90)</f>
        <v>#VALUE!</v>
      </c>
      <c r="D90" s="85" t="e">
        <f>SUMIFS('Nhập đơn'!$H$5:$H$1145,'Nhập đơn'!$E$5:$E$1146,'Tổng đơn'!B90)</f>
        <v>#VALUE!</v>
      </c>
      <c r="H90" s="1" t="e">
        <f>VLOOKUP(B90,#REF!,3,0)</f>
        <v>#REF!</v>
      </c>
      <c r="I90" s="1" t="e">
        <f>VLOOKUP(B90,#REF!,6,0)</f>
        <v>#REF!</v>
      </c>
      <c r="J90" s="1" t="e">
        <f>VLOOKUP(B90,#REF!,4,0)</f>
        <v>#REF!</v>
      </c>
      <c r="K90" s="1" t="e">
        <f>VLOOKUP(B90,#REF!,8,0)</f>
        <v>#REF!</v>
      </c>
      <c r="L90" s="96" t="e" cm="1">
        <f t="array" ref="L90">LOOKUP(1,1/(B90=#REF!),#REF!)</f>
        <v>#REF!</v>
      </c>
      <c r="M90" s="97" t="str">
        <f>IFERROR(VLOOKUP(B90,#REF!,5,0),"")</f>
        <v/>
      </c>
      <c r="N90" s="98" t="str">
        <f>IFERROR(VLOOKUP(B90,#REF!,2,0),"")</f>
        <v/>
      </c>
      <c r="O90" s="99" t="e" cm="1">
        <f t="array" ref="O90">LOOKUP(1,1/(B90=#REF!),#REF!)</f>
        <v>#REF!</v>
      </c>
      <c r="P90" s="96"/>
      <c r="Q90" s="100"/>
      <c r="R90" s="101" t="str">
        <f>IFERROR(VLOOKUP(B90,#REF!,8,0),"")</f>
        <v/>
      </c>
    </row>
    <row r="91" spans="1:18" hidden="1">
      <c r="A91" s="1">
        <f>IF(B91="","",SUBTOTAL(3,$B$10:B91))</f>
        <v>2</v>
      </c>
      <c r="B91" s="1" t="s">
        <v>4245</v>
      </c>
      <c r="C91" s="84" t="e">
        <f>SUMIFS('Nhập đơn'!$I$5:$I$1145,'Nhập đơn'!$E$5:$E$1146,'Tổng đơn'!B91)</f>
        <v>#VALUE!</v>
      </c>
      <c r="D91" s="85" t="e">
        <f>SUMIFS('Nhập đơn'!$H$5:$H$1145,'Nhập đơn'!$E$5:$E$1146,'Tổng đơn'!B91)</f>
        <v>#VALUE!</v>
      </c>
      <c r="H91" s="1" t="e">
        <f>VLOOKUP(B91,#REF!,3,0)</f>
        <v>#REF!</v>
      </c>
      <c r="I91" s="1" t="e">
        <f>VLOOKUP(B91,#REF!,6,0)</f>
        <v>#REF!</v>
      </c>
      <c r="J91" s="1" t="e">
        <f>VLOOKUP(B91,#REF!,4,0)</f>
        <v>#REF!</v>
      </c>
      <c r="K91" s="1" t="e">
        <f>VLOOKUP(B91,#REF!,8,0)</f>
        <v>#REF!</v>
      </c>
      <c r="L91" s="96" t="e" cm="1">
        <f t="array" ref="L91">LOOKUP(1,1/(B91=#REF!),#REF!)</f>
        <v>#REF!</v>
      </c>
      <c r="M91" s="97" t="str">
        <f>IFERROR(VLOOKUP(B91,#REF!,5,0),"")</f>
        <v/>
      </c>
      <c r="N91" s="98" t="str">
        <f>IFERROR(VLOOKUP(B91,#REF!,2,0),"")</f>
        <v/>
      </c>
      <c r="O91" s="99" t="e" cm="1">
        <f t="array" ref="O91">LOOKUP(1,1/(B91=#REF!),#REF!)</f>
        <v>#REF!</v>
      </c>
      <c r="P91" s="96"/>
      <c r="Q91" s="100"/>
      <c r="R91" s="101" t="str">
        <f>IFERROR(VLOOKUP(B91,#REF!,8,0),"")</f>
        <v/>
      </c>
    </row>
    <row r="92" spans="1:18" hidden="1">
      <c r="A92" s="1">
        <f>IF(B92="","",SUBTOTAL(3,$B$10:B92))</f>
        <v>2</v>
      </c>
      <c r="B92" s="1" t="s">
        <v>4246</v>
      </c>
      <c r="C92" s="84" t="e">
        <f>SUMIFS('Nhập đơn'!$I$5:$I$1145,'Nhập đơn'!$E$5:$E$1146,'Tổng đơn'!B92)</f>
        <v>#VALUE!</v>
      </c>
      <c r="D92" s="85" t="e">
        <f>SUMIFS('Nhập đơn'!$H$5:$H$1145,'Nhập đơn'!$E$5:$E$1146,'Tổng đơn'!B92)</f>
        <v>#VALUE!</v>
      </c>
      <c r="H92" s="1" t="e">
        <f>VLOOKUP(B92,#REF!,3,0)</f>
        <v>#REF!</v>
      </c>
      <c r="I92" s="1" t="e">
        <f>VLOOKUP(B92,#REF!,6,0)</f>
        <v>#REF!</v>
      </c>
      <c r="J92" s="1" t="e">
        <f>VLOOKUP(B92,#REF!,4,0)</f>
        <v>#REF!</v>
      </c>
      <c r="K92" s="1" t="e">
        <f>VLOOKUP(B92,#REF!,8,0)</f>
        <v>#REF!</v>
      </c>
      <c r="L92" s="96" t="e" cm="1">
        <f t="array" ref="L92">LOOKUP(1,1/(B92=#REF!),#REF!)</f>
        <v>#REF!</v>
      </c>
      <c r="M92" s="97" t="str">
        <f>IFERROR(VLOOKUP(B92,#REF!,5,0),"")</f>
        <v/>
      </c>
      <c r="N92" s="98" t="str">
        <f>IFERROR(VLOOKUP(B92,#REF!,2,0),"")</f>
        <v/>
      </c>
      <c r="O92" s="99" t="e" cm="1">
        <f t="array" ref="O92">LOOKUP(1,1/(B92=#REF!),#REF!)</f>
        <v>#REF!</v>
      </c>
      <c r="P92" s="96"/>
      <c r="Q92" s="100"/>
      <c r="R92" s="101" t="str">
        <f>IFERROR(VLOOKUP(B92,#REF!,8,0),"")</f>
        <v/>
      </c>
    </row>
    <row r="93" spans="1:18">
      <c r="A93" s="1">
        <f>IF(B93="","",SUBTOTAL(3,$B$10:B93))</f>
        <v>3</v>
      </c>
      <c r="B93" s="1" t="s">
        <v>444</v>
      </c>
      <c r="C93" s="84" t="e">
        <f>SUMIFS('Nhập đơn'!$I$5:$I$1145,'Nhập đơn'!$E$5:$E$1146,'Tổng đơn'!B93)</f>
        <v>#VALUE!</v>
      </c>
      <c r="D93" s="85" t="e">
        <f>SUMIFS('Nhập đơn'!$H$5:$H$1145,'Nhập đơn'!$E$5:$E$1146,'Tổng đơn'!B93)</f>
        <v>#VALUE!</v>
      </c>
      <c r="H93" s="1" t="e">
        <f>VLOOKUP(B93,#REF!,3,0)</f>
        <v>#REF!</v>
      </c>
      <c r="I93" s="1" t="e">
        <f>VLOOKUP(B93,#REF!,6,0)</f>
        <v>#REF!</v>
      </c>
      <c r="J93" s="1" t="e">
        <f>VLOOKUP(B93,#REF!,4,0)</f>
        <v>#REF!</v>
      </c>
      <c r="K93" s="1" t="e">
        <f>VLOOKUP(B93,#REF!,8,0)</f>
        <v>#REF!</v>
      </c>
      <c r="L93" s="96" t="e" cm="1">
        <f t="array" ref="L93">LOOKUP(1,1/(B93=#REF!),#REF!)</f>
        <v>#REF!</v>
      </c>
      <c r="M93" s="97" t="str">
        <f>IFERROR(VLOOKUP(B93,#REF!,5,0),"")</f>
        <v/>
      </c>
      <c r="N93" s="98" t="str">
        <f>IFERROR(VLOOKUP(B93,#REF!,2,0),"")</f>
        <v/>
      </c>
      <c r="O93" s="99" t="e" cm="1">
        <f t="array" ref="O93">LOOKUP(1,1/(B93=#REF!),#REF!)</f>
        <v>#REF!</v>
      </c>
      <c r="P93" s="96"/>
      <c r="Q93" s="100"/>
      <c r="R93" s="101" t="str">
        <f>IFERROR(VLOOKUP(B93,#REF!,8,0),"")</f>
        <v/>
      </c>
    </row>
    <row r="94" spans="1:18" hidden="1">
      <c r="A94" s="1">
        <f>IF(B94="","",SUBTOTAL(3,$B$10:B94))</f>
        <v>3</v>
      </c>
      <c r="B94" s="1" t="s">
        <v>4247</v>
      </c>
      <c r="C94" s="84" t="e">
        <f>SUMIFS('Nhập đơn'!$I$5:$I$1145,'Nhập đơn'!$E$5:$E$1146,'Tổng đơn'!B94)</f>
        <v>#VALUE!</v>
      </c>
      <c r="D94" s="85" t="e">
        <f>SUMIFS('Nhập đơn'!$H$5:$H$1145,'Nhập đơn'!$E$5:$E$1146,'Tổng đơn'!B94)</f>
        <v>#VALUE!</v>
      </c>
      <c r="H94" s="1" t="e">
        <f>VLOOKUP(B94,#REF!,3,0)</f>
        <v>#REF!</v>
      </c>
      <c r="I94" s="1" t="e">
        <f>VLOOKUP(B94,#REF!,6,0)</f>
        <v>#REF!</v>
      </c>
      <c r="J94" s="1" t="e">
        <f>VLOOKUP(B94,#REF!,4,0)</f>
        <v>#REF!</v>
      </c>
      <c r="K94" s="1" t="e">
        <f>VLOOKUP(B94,#REF!,8,0)</f>
        <v>#REF!</v>
      </c>
      <c r="L94" s="96" t="e" cm="1">
        <f t="array" ref="L94">LOOKUP(1,1/(B94=#REF!),#REF!)</f>
        <v>#REF!</v>
      </c>
      <c r="M94" s="97" t="str">
        <f>IFERROR(VLOOKUP(B94,#REF!,5,0),"")</f>
        <v/>
      </c>
      <c r="N94" s="98" t="str">
        <f>IFERROR(VLOOKUP(B94,#REF!,2,0),"")</f>
        <v/>
      </c>
      <c r="O94" s="99" t="e" cm="1">
        <f t="array" ref="O94">LOOKUP(1,1/(B94=#REF!),#REF!)</f>
        <v>#REF!</v>
      </c>
      <c r="P94" s="96"/>
      <c r="Q94" s="100"/>
      <c r="R94" s="101" t="str">
        <f>IFERROR(VLOOKUP(B94,#REF!,8,0),"")</f>
        <v/>
      </c>
    </row>
    <row r="95" spans="1:18">
      <c r="A95" s="1">
        <f>IF(B95="","",SUBTOTAL(3,$B$10:B95))</f>
        <v>4</v>
      </c>
      <c r="B95" s="1" t="s">
        <v>426</v>
      </c>
      <c r="C95" s="84" t="e">
        <f>SUMIFS('Nhập đơn'!$I$5:$I$1145,'Nhập đơn'!$E$5:$E$1146,'Tổng đơn'!B95)</f>
        <v>#VALUE!</v>
      </c>
      <c r="D95" s="85" t="e">
        <f>SUMIFS('Nhập đơn'!$H$5:$H$1145,'Nhập đơn'!$E$5:$E$1146,'Tổng đơn'!B95)</f>
        <v>#VALUE!</v>
      </c>
      <c r="H95" s="1" t="e">
        <f>VLOOKUP(B95,#REF!,3,0)</f>
        <v>#REF!</v>
      </c>
      <c r="I95" s="1" t="e">
        <f>VLOOKUP(B95,#REF!,6,0)</f>
        <v>#REF!</v>
      </c>
      <c r="J95" s="1" t="e">
        <f>VLOOKUP(B95,#REF!,4,0)</f>
        <v>#REF!</v>
      </c>
      <c r="K95" s="1" t="e">
        <f>VLOOKUP(B95,#REF!,8,0)</f>
        <v>#REF!</v>
      </c>
      <c r="L95" s="96" t="e" cm="1">
        <f t="array" ref="L95">LOOKUP(1,1/(B95=#REF!),#REF!)</f>
        <v>#REF!</v>
      </c>
      <c r="M95" s="97" t="str">
        <f>IFERROR(VLOOKUP(B95,#REF!,5,0),"")</f>
        <v/>
      </c>
      <c r="N95" s="98" t="str">
        <f>IFERROR(VLOOKUP(B95,#REF!,2,0),"")</f>
        <v/>
      </c>
      <c r="O95" s="99" t="e" cm="1">
        <f t="array" ref="O95">LOOKUP(1,1/(B95=#REF!),#REF!)</f>
        <v>#REF!</v>
      </c>
      <c r="P95" s="96"/>
      <c r="Q95" s="100"/>
      <c r="R95" s="101" t="str">
        <f>IFERROR(VLOOKUP(B95,#REF!,8,0),"")</f>
        <v/>
      </c>
    </row>
    <row r="96" spans="1:18">
      <c r="A96" s="1">
        <f>IF(B96="","",SUBTOTAL(3,$B$10:B96))</f>
        <v>5</v>
      </c>
      <c r="B96" s="1" t="s">
        <v>435</v>
      </c>
      <c r="C96" s="84" t="e">
        <f>SUMIFS('Nhập đơn'!$I$5:$I$1145,'Nhập đơn'!$E$5:$E$1146,'Tổng đơn'!B96)</f>
        <v>#VALUE!</v>
      </c>
      <c r="D96" s="85" t="e">
        <f>SUMIFS('Nhập đơn'!$H$5:$H$1145,'Nhập đơn'!$E$5:$E$1146,'Tổng đơn'!B96)</f>
        <v>#VALUE!</v>
      </c>
      <c r="H96" s="1" t="e">
        <f>VLOOKUP(B96,#REF!,3,0)</f>
        <v>#REF!</v>
      </c>
      <c r="I96" s="1" t="e">
        <f>VLOOKUP(B96,#REF!,6,0)</f>
        <v>#REF!</v>
      </c>
      <c r="J96" s="1" t="e">
        <f>VLOOKUP(B96,#REF!,4,0)</f>
        <v>#REF!</v>
      </c>
      <c r="K96" s="1" t="e">
        <f>VLOOKUP(B96,#REF!,8,0)</f>
        <v>#REF!</v>
      </c>
      <c r="L96" s="96" t="e" cm="1">
        <f t="array" ref="L96">LOOKUP(1,1/(B96=#REF!),#REF!)</f>
        <v>#REF!</v>
      </c>
      <c r="M96" s="97" t="str">
        <f>IFERROR(VLOOKUP(B96,#REF!,5,0),"")</f>
        <v/>
      </c>
      <c r="N96" s="98" t="str">
        <f>IFERROR(VLOOKUP(B96,#REF!,2,0),"")</f>
        <v/>
      </c>
      <c r="O96" s="99" t="e" cm="1">
        <f t="array" ref="O96">LOOKUP(1,1/(B96=#REF!),#REF!)</f>
        <v>#REF!</v>
      </c>
      <c r="P96" s="96"/>
      <c r="Q96" s="100"/>
      <c r="R96" s="101" t="str">
        <f>IFERROR(VLOOKUP(B96,#REF!,8,0),"")</f>
        <v/>
      </c>
    </row>
    <row r="97" spans="1:18" hidden="1">
      <c r="A97" s="1">
        <f>IF(B97="","",SUBTOTAL(3,$B$10:B97))</f>
        <v>5</v>
      </c>
      <c r="B97" s="1" t="s">
        <v>4248</v>
      </c>
      <c r="C97" s="84" t="e">
        <f>SUMIFS('Nhập đơn'!$I$5:$I$1145,'Nhập đơn'!$E$5:$E$1146,'Tổng đơn'!B97)</f>
        <v>#VALUE!</v>
      </c>
      <c r="D97" s="85" t="e">
        <f>SUMIFS('Nhập đơn'!$H$5:$H$1145,'Nhập đơn'!$E$5:$E$1146,'Tổng đơn'!B97)</f>
        <v>#VALUE!</v>
      </c>
      <c r="H97" s="1" t="e">
        <f>VLOOKUP(B97,#REF!,3,0)</f>
        <v>#REF!</v>
      </c>
      <c r="I97" s="1" t="e">
        <f>VLOOKUP(B97,#REF!,6,0)</f>
        <v>#REF!</v>
      </c>
      <c r="J97" s="1" t="e">
        <f>VLOOKUP(B97,#REF!,4,0)</f>
        <v>#REF!</v>
      </c>
      <c r="K97" s="1" t="e">
        <f>VLOOKUP(B97,#REF!,8,0)</f>
        <v>#REF!</v>
      </c>
      <c r="L97" s="96" t="e" cm="1">
        <f t="array" ref="L97">LOOKUP(1,1/(B97=#REF!),#REF!)</f>
        <v>#REF!</v>
      </c>
      <c r="M97" s="97" t="str">
        <f>IFERROR(VLOOKUP(B97,#REF!,5,0),"")</f>
        <v/>
      </c>
      <c r="N97" s="98" t="str">
        <f>IFERROR(VLOOKUP(B97,#REF!,2,0),"")</f>
        <v/>
      </c>
      <c r="O97" s="99" t="e" cm="1">
        <f t="array" ref="O97">LOOKUP(1,1/(B97=#REF!),#REF!)</f>
        <v>#REF!</v>
      </c>
      <c r="P97" s="96"/>
      <c r="Q97" s="100"/>
      <c r="R97" s="101" t="str">
        <f>IFERROR(VLOOKUP(B97,#REF!,8,0),"")</f>
        <v/>
      </c>
    </row>
    <row r="98" spans="1:18" hidden="1">
      <c r="A98" s="1">
        <f>IF(B98="","",SUBTOTAL(3,$B$10:B98))</f>
        <v>5</v>
      </c>
      <c r="B98" s="1" t="s">
        <v>2156</v>
      </c>
      <c r="C98" s="84" t="e">
        <f>SUMIFS('Nhập đơn'!$I$5:$I$1145,'Nhập đơn'!$E$5:$E$1146,'Tổng đơn'!B98)</f>
        <v>#VALUE!</v>
      </c>
      <c r="D98" s="85" t="e">
        <f>SUMIFS('Nhập đơn'!$H$5:$H$1145,'Nhập đơn'!$E$5:$E$1146,'Tổng đơn'!B98)</f>
        <v>#VALUE!</v>
      </c>
      <c r="H98" s="1" t="e">
        <f>VLOOKUP(B98,#REF!,3,0)</f>
        <v>#REF!</v>
      </c>
      <c r="I98" s="1" t="e">
        <f>VLOOKUP(B98,#REF!,6,0)</f>
        <v>#REF!</v>
      </c>
      <c r="J98" s="1" t="e">
        <f>VLOOKUP(B98,#REF!,4,0)</f>
        <v>#REF!</v>
      </c>
      <c r="K98" s="1" t="e">
        <f>VLOOKUP(B98,#REF!,8,0)</f>
        <v>#REF!</v>
      </c>
      <c r="L98" s="96" t="e" cm="1">
        <f t="array" ref="L98">LOOKUP(1,1/(B98=#REF!),#REF!)</f>
        <v>#REF!</v>
      </c>
      <c r="M98" s="97" t="str">
        <f>IFERROR(VLOOKUP(B98,#REF!,5,0),"")</f>
        <v/>
      </c>
      <c r="N98" s="98" t="str">
        <f>IFERROR(VLOOKUP(B98,#REF!,2,0),"")</f>
        <v/>
      </c>
      <c r="O98" s="99" t="e" cm="1">
        <f t="array" ref="O98">LOOKUP(1,1/(B98=#REF!),#REF!)</f>
        <v>#REF!</v>
      </c>
      <c r="P98" s="96"/>
      <c r="Q98" s="100"/>
      <c r="R98" s="101" t="str">
        <f>IFERROR(VLOOKUP(B98,#REF!,8,0),"")</f>
        <v/>
      </c>
    </row>
    <row r="99" spans="1:18" hidden="1">
      <c r="A99" s="1">
        <f>IF(B99="","",SUBTOTAL(3,$B$10:B99))</f>
        <v>5</v>
      </c>
      <c r="B99" s="1" t="s">
        <v>2250</v>
      </c>
      <c r="C99" s="84" t="e">
        <f>SUMIFS('Nhập đơn'!$I$5:$I$1145,'Nhập đơn'!$E$5:$E$1146,'Tổng đơn'!B99)</f>
        <v>#VALUE!</v>
      </c>
      <c r="D99" s="85" t="e">
        <f>SUMIFS('Nhập đơn'!$H$5:$H$1145,'Nhập đơn'!$E$5:$E$1146,'Tổng đơn'!B99)</f>
        <v>#VALUE!</v>
      </c>
      <c r="H99" s="1" t="e">
        <f>VLOOKUP(B99,#REF!,3,0)</f>
        <v>#REF!</v>
      </c>
      <c r="I99" s="1" t="e">
        <f>VLOOKUP(B99,#REF!,6,0)</f>
        <v>#REF!</v>
      </c>
      <c r="J99" s="1" t="e">
        <f>VLOOKUP(B99,#REF!,4,0)</f>
        <v>#REF!</v>
      </c>
      <c r="K99" s="1" t="e">
        <f>VLOOKUP(B99,#REF!,8,0)</f>
        <v>#REF!</v>
      </c>
      <c r="L99" s="96" t="e" cm="1">
        <f t="array" ref="L99">LOOKUP(1,1/(B99=#REF!),#REF!)</f>
        <v>#REF!</v>
      </c>
      <c r="M99" s="97" t="str">
        <f>IFERROR(VLOOKUP(B99,#REF!,5,0),"")</f>
        <v/>
      </c>
      <c r="N99" s="98" t="str">
        <f>IFERROR(VLOOKUP(B99,#REF!,2,0),"")</f>
        <v/>
      </c>
      <c r="O99" s="99" t="e" cm="1">
        <f t="array" ref="O99">LOOKUP(1,1/(B99=#REF!),#REF!)</f>
        <v>#REF!</v>
      </c>
      <c r="P99" s="96"/>
      <c r="Q99" s="100"/>
      <c r="R99" s="101" t="str">
        <f>IFERROR(VLOOKUP(B99,#REF!,8,0),"")</f>
        <v/>
      </c>
    </row>
    <row r="100" spans="1:18" hidden="1">
      <c r="A100" s="1">
        <f>IF(B100="","",SUBTOTAL(3,$B$10:B100))</f>
        <v>5</v>
      </c>
      <c r="B100" s="1" t="s">
        <v>4249</v>
      </c>
      <c r="C100" s="84" t="e">
        <f>SUMIFS('Nhập đơn'!$I$5:$I$1145,'Nhập đơn'!$E$5:$E$1146,'Tổng đơn'!B100)</f>
        <v>#VALUE!</v>
      </c>
      <c r="D100" s="85" t="e">
        <f>SUMIFS('Nhập đơn'!$H$5:$H$1145,'Nhập đơn'!$E$5:$E$1146,'Tổng đơn'!B100)</f>
        <v>#VALUE!</v>
      </c>
      <c r="H100" s="1" t="e">
        <f>VLOOKUP(B100,#REF!,3,0)</f>
        <v>#REF!</v>
      </c>
      <c r="I100" s="1" t="e">
        <f>VLOOKUP(B100,#REF!,6,0)</f>
        <v>#REF!</v>
      </c>
      <c r="J100" s="1" t="e">
        <f>VLOOKUP(B100,#REF!,4,0)</f>
        <v>#REF!</v>
      </c>
      <c r="K100" s="1" t="e">
        <f>VLOOKUP(B100,#REF!,8,0)</f>
        <v>#REF!</v>
      </c>
      <c r="L100" s="96" t="e" cm="1">
        <f t="array" ref="L100">LOOKUP(1,1/(B100=#REF!),#REF!)</f>
        <v>#REF!</v>
      </c>
      <c r="M100" s="97" t="str">
        <f>IFERROR(VLOOKUP(B100,#REF!,5,0),"")</f>
        <v/>
      </c>
      <c r="N100" s="98" t="str">
        <f>IFERROR(VLOOKUP(B100,#REF!,2,0),"")</f>
        <v/>
      </c>
      <c r="O100" s="99" t="e" cm="1">
        <f t="array" ref="O100">LOOKUP(1,1/(B100=#REF!),#REF!)</f>
        <v>#REF!</v>
      </c>
      <c r="P100" s="96"/>
      <c r="Q100" s="100"/>
      <c r="R100" s="101" t="str">
        <f>IFERROR(VLOOKUP(B100,#REF!,8,0),"")</f>
        <v/>
      </c>
    </row>
    <row r="101" spans="1:18" hidden="1">
      <c r="A101" s="1">
        <f>IF(B101="","",SUBTOTAL(3,$B$10:B101))</f>
        <v>5</v>
      </c>
      <c r="B101" s="1" t="s">
        <v>2608</v>
      </c>
      <c r="C101" s="84" t="e">
        <f>SUMIFS('Nhập đơn'!$I$5:$I$1145,'Nhập đơn'!$E$5:$E$1146,'Tổng đơn'!B101)</f>
        <v>#VALUE!</v>
      </c>
      <c r="D101" s="85" t="e">
        <f>SUMIFS('Nhập đơn'!$H$5:$H$1145,'Nhập đơn'!$E$5:$E$1146,'Tổng đơn'!B101)</f>
        <v>#VALUE!</v>
      </c>
      <c r="H101" s="1" t="e">
        <f>VLOOKUP(B101,#REF!,3,0)</f>
        <v>#REF!</v>
      </c>
      <c r="I101" s="1" t="e">
        <f>VLOOKUP(B101,#REF!,6,0)</f>
        <v>#REF!</v>
      </c>
      <c r="J101" s="1" t="e">
        <f>VLOOKUP(B101,#REF!,4,0)</f>
        <v>#REF!</v>
      </c>
      <c r="K101" s="1" t="e">
        <f>VLOOKUP(B101,#REF!,8,0)</f>
        <v>#REF!</v>
      </c>
      <c r="L101" s="96" t="e" cm="1">
        <f t="array" ref="L101">LOOKUP(1,1/(B101=#REF!),#REF!)</f>
        <v>#REF!</v>
      </c>
      <c r="M101" s="97" t="str">
        <f>IFERROR(VLOOKUP(B101,#REF!,5,0),"")</f>
        <v/>
      </c>
      <c r="N101" s="98" t="str">
        <f>IFERROR(VLOOKUP(B101,#REF!,2,0),"")</f>
        <v/>
      </c>
      <c r="O101" s="99" t="e" cm="1">
        <f t="array" ref="O101">LOOKUP(1,1/(B101=#REF!),#REF!)</f>
        <v>#REF!</v>
      </c>
      <c r="P101" s="96"/>
      <c r="Q101" s="100"/>
      <c r="R101" s="101" t="str">
        <f>IFERROR(VLOOKUP(B101,#REF!,8,0),"")</f>
        <v/>
      </c>
    </row>
    <row r="102" spans="1:18" hidden="1">
      <c r="A102" s="1">
        <f>IF(B102="","",SUBTOTAL(3,$B$10:B102))</f>
        <v>5</v>
      </c>
      <c r="B102" s="1" t="s">
        <v>2488</v>
      </c>
      <c r="C102" s="84" t="e">
        <f>SUMIFS('Nhập đơn'!$I$5:$I$1145,'Nhập đơn'!$E$5:$E$1146,'Tổng đơn'!B102)</f>
        <v>#VALUE!</v>
      </c>
      <c r="D102" s="85" t="e">
        <f>SUMIFS('Nhập đơn'!$H$5:$H$1145,'Nhập đơn'!$E$5:$E$1146,'Tổng đơn'!B102)</f>
        <v>#VALUE!</v>
      </c>
      <c r="H102" s="1" t="e">
        <f>VLOOKUP(B102,#REF!,3,0)</f>
        <v>#REF!</v>
      </c>
      <c r="I102" s="1" t="e">
        <f>VLOOKUP(B102,#REF!,6,0)</f>
        <v>#REF!</v>
      </c>
      <c r="J102" s="1" t="e">
        <f>VLOOKUP(B102,#REF!,4,0)</f>
        <v>#REF!</v>
      </c>
      <c r="K102" s="1" t="e">
        <f>VLOOKUP(B102,#REF!,8,0)</f>
        <v>#REF!</v>
      </c>
      <c r="L102" s="96" t="e" cm="1">
        <f t="array" ref="L102">LOOKUP(1,1/(B102=#REF!),#REF!)</f>
        <v>#REF!</v>
      </c>
      <c r="M102" s="97" t="str">
        <f>IFERROR(VLOOKUP(B102,#REF!,5,0),"")</f>
        <v/>
      </c>
      <c r="N102" s="98" t="str">
        <f>IFERROR(VLOOKUP(B102,#REF!,2,0),"")</f>
        <v/>
      </c>
      <c r="O102" s="99" t="e" cm="1">
        <f t="array" ref="O102">LOOKUP(1,1/(B102=#REF!),#REF!)</f>
        <v>#REF!</v>
      </c>
      <c r="P102" s="96"/>
      <c r="Q102" s="100"/>
      <c r="R102" s="101" t="str">
        <f>IFERROR(VLOOKUP(B102,#REF!,8,0),"")</f>
        <v/>
      </c>
    </row>
    <row r="103" spans="1:18" hidden="1">
      <c r="A103" s="1">
        <f>IF(B103="","",SUBTOTAL(3,$B$10:B103))</f>
        <v>5</v>
      </c>
      <c r="B103" s="1" t="s">
        <v>3398</v>
      </c>
      <c r="C103" s="84" t="e">
        <f>SUMIFS('Nhập đơn'!$I$5:$I$1145,'Nhập đơn'!$E$5:$E$1146,'Tổng đơn'!B103)</f>
        <v>#VALUE!</v>
      </c>
      <c r="D103" s="85" t="e">
        <f>SUMIFS('Nhập đơn'!$H$5:$H$1145,'Nhập đơn'!$E$5:$E$1146,'Tổng đơn'!B103)</f>
        <v>#VALUE!</v>
      </c>
      <c r="H103" s="1" t="e">
        <f>VLOOKUP(B103,#REF!,3,0)</f>
        <v>#REF!</v>
      </c>
      <c r="I103" s="1" t="e">
        <f>VLOOKUP(B103,#REF!,6,0)</f>
        <v>#REF!</v>
      </c>
      <c r="J103" s="1" t="e">
        <f>VLOOKUP(B103,#REF!,4,0)</f>
        <v>#REF!</v>
      </c>
      <c r="K103" s="1" t="e">
        <f>VLOOKUP(B103,#REF!,8,0)</f>
        <v>#REF!</v>
      </c>
      <c r="L103" s="96" t="e" cm="1">
        <f t="array" ref="L103">LOOKUP(1,1/(B103=#REF!),#REF!)</f>
        <v>#REF!</v>
      </c>
      <c r="M103" s="97" t="str">
        <f>IFERROR(VLOOKUP(B103,#REF!,5,0),"")</f>
        <v/>
      </c>
      <c r="N103" s="98" t="str">
        <f>IFERROR(VLOOKUP(B103,#REF!,2,0),"")</f>
        <v/>
      </c>
      <c r="O103" s="99" t="e" cm="1">
        <f t="array" ref="O103">LOOKUP(1,1/(B103=#REF!),#REF!)</f>
        <v>#REF!</v>
      </c>
      <c r="P103" s="96"/>
      <c r="Q103" s="100"/>
      <c r="R103" s="101" t="str">
        <f>IFERROR(VLOOKUP(B103,#REF!,8,0),"")</f>
        <v/>
      </c>
    </row>
    <row r="104" spans="1:18" hidden="1">
      <c r="A104" s="1">
        <f>IF(B104="","",SUBTOTAL(3,$B$10:B104))</f>
        <v>5</v>
      </c>
      <c r="B104" s="1" t="s">
        <v>3405</v>
      </c>
      <c r="C104" s="84" t="e">
        <f>SUMIFS('Nhập đơn'!$I$5:$I$1145,'Nhập đơn'!$E$5:$E$1146,'Tổng đơn'!B104)</f>
        <v>#VALUE!</v>
      </c>
      <c r="D104" s="85" t="e">
        <f>SUMIFS('Nhập đơn'!$H$5:$H$1145,'Nhập đơn'!$E$5:$E$1146,'Tổng đơn'!B104)</f>
        <v>#VALUE!</v>
      </c>
      <c r="H104" s="1" t="e">
        <f>VLOOKUP(B104,#REF!,3,0)</f>
        <v>#REF!</v>
      </c>
      <c r="I104" s="1" t="e">
        <f>VLOOKUP(B104,#REF!,6,0)</f>
        <v>#REF!</v>
      </c>
      <c r="J104" s="1" t="e">
        <f>VLOOKUP(B104,#REF!,4,0)</f>
        <v>#REF!</v>
      </c>
      <c r="K104" s="1" t="e">
        <f>VLOOKUP(B104,#REF!,8,0)</f>
        <v>#REF!</v>
      </c>
      <c r="L104" s="96" t="e" cm="1">
        <f t="array" ref="L104">LOOKUP(1,1/(B104=#REF!),#REF!)</f>
        <v>#REF!</v>
      </c>
      <c r="M104" s="97" t="str">
        <f>IFERROR(VLOOKUP(B104,#REF!,5,0),"")</f>
        <v/>
      </c>
      <c r="N104" s="98" t="str">
        <f>IFERROR(VLOOKUP(B104,#REF!,2,0),"")</f>
        <v/>
      </c>
      <c r="O104" s="99" t="e" cm="1">
        <f t="array" ref="O104">LOOKUP(1,1/(B104=#REF!),#REF!)</f>
        <v>#REF!</v>
      </c>
      <c r="P104" s="96"/>
      <c r="Q104" s="100"/>
      <c r="R104" s="101" t="str">
        <f>IFERROR(VLOOKUP(B104,#REF!,8,0),"")</f>
        <v/>
      </c>
    </row>
    <row r="105" spans="1:18" hidden="1">
      <c r="A105" s="1">
        <f>IF(B105="","",SUBTOTAL(3,$B$10:B105))</f>
        <v>5</v>
      </c>
      <c r="B105" s="1" t="s">
        <v>1665</v>
      </c>
      <c r="C105" s="84" t="e">
        <f>SUMIFS('Nhập đơn'!$I$5:$I$1145,'Nhập đơn'!$E$5:$E$1146,'Tổng đơn'!B105)</f>
        <v>#VALUE!</v>
      </c>
      <c r="D105" s="85" t="e">
        <f>SUMIFS('Nhập đơn'!$H$5:$H$1145,'Nhập đơn'!$E$5:$E$1146,'Tổng đơn'!B105)</f>
        <v>#VALUE!</v>
      </c>
      <c r="H105" s="1" t="e">
        <f>VLOOKUP(B105,#REF!,3,0)</f>
        <v>#REF!</v>
      </c>
      <c r="I105" s="1" t="e">
        <f>VLOOKUP(B105,#REF!,6,0)</f>
        <v>#REF!</v>
      </c>
      <c r="J105" s="1" t="e">
        <f>VLOOKUP(B105,#REF!,4,0)</f>
        <v>#REF!</v>
      </c>
      <c r="K105" s="1" t="e">
        <f>VLOOKUP(B105,#REF!,8,0)</f>
        <v>#REF!</v>
      </c>
      <c r="L105" s="96" t="e" cm="1">
        <f t="array" ref="L105">LOOKUP(1,1/(B105=#REF!),#REF!)</f>
        <v>#REF!</v>
      </c>
      <c r="M105" s="97" t="str">
        <f>IFERROR(VLOOKUP(B105,#REF!,5,0),"")</f>
        <v/>
      </c>
      <c r="N105" s="98" t="str">
        <f>IFERROR(VLOOKUP(B105,#REF!,2,0),"")</f>
        <v/>
      </c>
      <c r="O105" s="99" t="e" cm="1">
        <f t="array" ref="O105">LOOKUP(1,1/(B105=#REF!),#REF!)</f>
        <v>#REF!</v>
      </c>
      <c r="P105" s="96"/>
      <c r="Q105" s="100"/>
      <c r="R105" s="101" t="str">
        <f>IFERROR(VLOOKUP(B105,#REF!,8,0),"")</f>
        <v/>
      </c>
    </row>
    <row r="106" spans="1:18" hidden="1">
      <c r="A106" s="1">
        <f>IF(B106="","",SUBTOTAL(3,$B$10:B106))</f>
        <v>5</v>
      </c>
      <c r="B106" s="1" t="s">
        <v>2471</v>
      </c>
      <c r="C106" s="84" t="e">
        <f>SUMIFS('Nhập đơn'!$I$5:$I$1145,'Nhập đơn'!$E$5:$E$1146,'Tổng đơn'!B106)</f>
        <v>#VALUE!</v>
      </c>
      <c r="D106" s="85" t="e">
        <f>SUMIFS('Nhập đơn'!$H$5:$H$1145,'Nhập đơn'!$E$5:$E$1146,'Tổng đơn'!B106)</f>
        <v>#VALUE!</v>
      </c>
      <c r="H106" s="1" t="e">
        <f>VLOOKUP(B106,#REF!,3,0)</f>
        <v>#REF!</v>
      </c>
      <c r="I106" s="1" t="e">
        <f>VLOOKUP(B106,#REF!,6,0)</f>
        <v>#REF!</v>
      </c>
      <c r="J106" s="1" t="e">
        <f>VLOOKUP(B106,#REF!,4,0)</f>
        <v>#REF!</v>
      </c>
      <c r="K106" s="1" t="e">
        <f>VLOOKUP(B106,#REF!,8,0)</f>
        <v>#REF!</v>
      </c>
      <c r="L106" s="96" t="e" cm="1">
        <f t="array" ref="L106">LOOKUP(1,1/(B106=#REF!),#REF!)</f>
        <v>#REF!</v>
      </c>
      <c r="M106" s="97" t="str">
        <f>IFERROR(VLOOKUP(B106,#REF!,5,0),"")</f>
        <v/>
      </c>
      <c r="N106" s="98" t="str">
        <f>IFERROR(VLOOKUP(B106,#REF!,2,0),"")</f>
        <v/>
      </c>
      <c r="O106" s="99" t="e" cm="1">
        <f t="array" ref="O106">LOOKUP(1,1/(B106=#REF!),#REF!)</f>
        <v>#REF!</v>
      </c>
      <c r="P106" s="96"/>
      <c r="Q106" s="100"/>
      <c r="R106" s="101" t="str">
        <f>IFERROR(VLOOKUP(B106,#REF!,8,0),"")</f>
        <v/>
      </c>
    </row>
    <row r="107" spans="1:18" hidden="1">
      <c r="A107" s="1">
        <f>IF(B107="","",SUBTOTAL(3,$B$10:B107))</f>
        <v>5</v>
      </c>
      <c r="B107" s="1" t="s">
        <v>517</v>
      </c>
      <c r="C107" s="84" t="e">
        <f>SUMIFS('Nhập đơn'!$I$5:$I$1145,'Nhập đơn'!$E$5:$E$1146,'Tổng đơn'!B107)</f>
        <v>#VALUE!</v>
      </c>
      <c r="D107" s="85" t="e">
        <f>SUMIFS('Nhập đơn'!$H$5:$H$1145,'Nhập đơn'!$E$5:$E$1146,'Tổng đơn'!B107)</f>
        <v>#VALUE!</v>
      </c>
      <c r="H107" s="1" t="e">
        <f>VLOOKUP(B107,#REF!,3,0)</f>
        <v>#REF!</v>
      </c>
      <c r="I107" s="1" t="e">
        <f>VLOOKUP(B107,#REF!,6,0)</f>
        <v>#REF!</v>
      </c>
      <c r="J107" s="1" t="e">
        <f>VLOOKUP(B107,#REF!,4,0)</f>
        <v>#REF!</v>
      </c>
      <c r="K107" s="1" t="e">
        <f>VLOOKUP(B107,#REF!,8,0)</f>
        <v>#REF!</v>
      </c>
      <c r="L107" s="96" t="e" cm="1">
        <f t="array" ref="L107">LOOKUP(1,1/(B107=#REF!),#REF!)</f>
        <v>#REF!</v>
      </c>
      <c r="M107" s="97" t="str">
        <f>IFERROR(VLOOKUP(B107,#REF!,5,0),"")</f>
        <v/>
      </c>
      <c r="N107" s="98" t="str">
        <f>IFERROR(VLOOKUP(B107,#REF!,2,0),"")</f>
        <v/>
      </c>
      <c r="O107" s="99" t="e" cm="1">
        <f t="array" ref="O107">LOOKUP(1,1/(B107=#REF!),#REF!)</f>
        <v>#REF!</v>
      </c>
      <c r="P107" s="96"/>
      <c r="Q107" s="100"/>
      <c r="R107" s="101" t="str">
        <f>IFERROR(VLOOKUP(B107,#REF!,8,0),"")</f>
        <v/>
      </c>
    </row>
    <row r="108" spans="1:18" hidden="1">
      <c r="A108" s="1">
        <f>IF(B108="","",SUBTOTAL(3,$B$10:B108))</f>
        <v>5</v>
      </c>
      <c r="B108" s="1" t="s">
        <v>4250</v>
      </c>
      <c r="C108" s="84" t="e">
        <f>SUMIFS('Nhập đơn'!$I$5:$I$1145,'Nhập đơn'!$E$5:$E$1146,'Tổng đơn'!B108)</f>
        <v>#VALUE!</v>
      </c>
      <c r="D108" s="85" t="e">
        <f>SUMIFS('Nhập đơn'!$H$5:$H$1145,'Nhập đơn'!$E$5:$E$1146,'Tổng đơn'!B108)</f>
        <v>#VALUE!</v>
      </c>
      <c r="H108" s="1" t="e">
        <f>VLOOKUP(B108,#REF!,3,0)</f>
        <v>#REF!</v>
      </c>
      <c r="I108" s="1" t="e">
        <f>VLOOKUP(B108,#REF!,6,0)</f>
        <v>#REF!</v>
      </c>
      <c r="J108" s="1" t="e">
        <f>VLOOKUP(B108,#REF!,4,0)</f>
        <v>#REF!</v>
      </c>
      <c r="K108" s="1" t="e">
        <f>VLOOKUP(B108,#REF!,8,0)</f>
        <v>#REF!</v>
      </c>
      <c r="L108" s="96" t="e" cm="1">
        <f t="array" ref="L108">LOOKUP(1,1/(B108=#REF!),#REF!)</f>
        <v>#REF!</v>
      </c>
      <c r="M108" s="97" t="str">
        <f>IFERROR(VLOOKUP(B108,#REF!,5,0),"")</f>
        <v/>
      </c>
      <c r="N108" s="98" t="str">
        <f>IFERROR(VLOOKUP(B108,#REF!,2,0),"")</f>
        <v/>
      </c>
      <c r="O108" s="99" t="e" cm="1">
        <f t="array" ref="O108">LOOKUP(1,1/(B108=#REF!),#REF!)</f>
        <v>#REF!</v>
      </c>
      <c r="P108" s="96"/>
      <c r="Q108" s="100"/>
      <c r="R108" s="101" t="str">
        <f>IFERROR(VLOOKUP(B108,#REF!,8,0),"")</f>
        <v/>
      </c>
    </row>
    <row r="109" spans="1:18" hidden="1">
      <c r="A109" s="1">
        <f>IF(B109="","",SUBTOTAL(3,$B$10:B109))</f>
        <v>5</v>
      </c>
      <c r="B109" s="1" t="s">
        <v>2542</v>
      </c>
      <c r="C109" s="84" t="e">
        <f>SUMIFS('Nhập đơn'!$I$5:$I$1145,'Nhập đơn'!$E$5:$E$1146,'Tổng đơn'!B109)</f>
        <v>#VALUE!</v>
      </c>
      <c r="D109" s="85" t="e">
        <f>SUMIFS('Nhập đơn'!$H$5:$H$1145,'Nhập đơn'!$E$5:$E$1146,'Tổng đơn'!B109)</f>
        <v>#VALUE!</v>
      </c>
      <c r="H109" s="1" t="e">
        <f>VLOOKUP(B109,#REF!,3,0)</f>
        <v>#REF!</v>
      </c>
      <c r="I109" s="1" t="e">
        <f>VLOOKUP(B109,#REF!,6,0)</f>
        <v>#REF!</v>
      </c>
      <c r="J109" s="1" t="e">
        <f>VLOOKUP(B109,#REF!,4,0)</f>
        <v>#REF!</v>
      </c>
      <c r="K109" s="1" t="e">
        <f>VLOOKUP(B109,#REF!,8,0)</f>
        <v>#REF!</v>
      </c>
      <c r="L109" s="96" t="e" cm="1">
        <f t="array" ref="L109">LOOKUP(1,1/(B109=#REF!),#REF!)</f>
        <v>#REF!</v>
      </c>
      <c r="M109" s="97" t="str">
        <f>IFERROR(VLOOKUP(B109,#REF!,5,0),"")</f>
        <v/>
      </c>
      <c r="N109" s="98" t="str">
        <f>IFERROR(VLOOKUP(B109,#REF!,2,0),"")</f>
        <v/>
      </c>
      <c r="O109" s="99" t="e" cm="1">
        <f t="array" ref="O109">LOOKUP(1,1/(B109=#REF!),#REF!)</f>
        <v>#REF!</v>
      </c>
      <c r="P109" s="96"/>
      <c r="Q109" s="100"/>
      <c r="R109" s="101" t="str">
        <f>IFERROR(VLOOKUP(B109,#REF!,8,0),"")</f>
        <v/>
      </c>
    </row>
    <row r="110" spans="1:18" hidden="1">
      <c r="A110" s="1">
        <f>IF(B110="","",SUBTOTAL(3,$B$10:B110))</f>
        <v>5</v>
      </c>
      <c r="B110" s="1" t="s">
        <v>2836</v>
      </c>
      <c r="C110" s="84" t="e">
        <f>SUMIFS('Nhập đơn'!$I$5:$I$1145,'Nhập đơn'!$E$5:$E$1146,'Tổng đơn'!B110)</f>
        <v>#VALUE!</v>
      </c>
      <c r="D110" s="85" t="e">
        <f>SUMIFS('Nhập đơn'!$H$5:$H$1145,'Nhập đơn'!$E$5:$E$1146,'Tổng đơn'!B110)</f>
        <v>#VALUE!</v>
      </c>
      <c r="H110" s="1" t="e">
        <f>VLOOKUP(B110,#REF!,3,0)</f>
        <v>#REF!</v>
      </c>
      <c r="I110" s="1" t="e">
        <f>VLOOKUP(B110,#REF!,6,0)</f>
        <v>#REF!</v>
      </c>
      <c r="J110" s="1" t="e">
        <f>VLOOKUP(B110,#REF!,4,0)</f>
        <v>#REF!</v>
      </c>
      <c r="K110" s="1" t="e">
        <f>VLOOKUP(B110,#REF!,8,0)</f>
        <v>#REF!</v>
      </c>
      <c r="L110" s="96" t="e" cm="1">
        <f t="array" ref="L110">LOOKUP(1,1/(B110=#REF!),#REF!)</f>
        <v>#REF!</v>
      </c>
      <c r="M110" s="97" t="str">
        <f>IFERROR(VLOOKUP(B110,#REF!,5,0),"")</f>
        <v/>
      </c>
      <c r="N110" s="98" t="str">
        <f>IFERROR(VLOOKUP(B110,#REF!,2,0),"")</f>
        <v/>
      </c>
      <c r="O110" s="99" t="e" cm="1">
        <f t="array" ref="O110">LOOKUP(1,1/(B110=#REF!),#REF!)</f>
        <v>#REF!</v>
      </c>
      <c r="P110" s="96"/>
      <c r="Q110" s="100"/>
      <c r="R110" s="101" t="str">
        <f>IFERROR(VLOOKUP(B110,#REF!,8,0),"")</f>
        <v/>
      </c>
    </row>
    <row r="111" spans="1:18" hidden="1">
      <c r="A111" s="1">
        <f>IF(B111="","",SUBTOTAL(3,$B$10:B111))</f>
        <v>5</v>
      </c>
      <c r="B111" s="1" t="s">
        <v>4251</v>
      </c>
      <c r="C111" s="84" t="e">
        <f>SUMIFS('Nhập đơn'!$I$5:$I$1145,'Nhập đơn'!$E$5:$E$1146,'Tổng đơn'!B111)</f>
        <v>#VALUE!</v>
      </c>
      <c r="D111" s="85" t="e">
        <f>SUMIFS('Nhập đơn'!$H$5:$H$1145,'Nhập đơn'!$E$5:$E$1146,'Tổng đơn'!B111)</f>
        <v>#VALUE!</v>
      </c>
      <c r="H111" s="1" t="e">
        <f>VLOOKUP(B111,#REF!,3,0)</f>
        <v>#REF!</v>
      </c>
      <c r="I111" s="1" t="e">
        <f>VLOOKUP(B111,#REF!,6,0)</f>
        <v>#REF!</v>
      </c>
      <c r="J111" s="1" t="e">
        <f>VLOOKUP(B111,#REF!,4,0)</f>
        <v>#REF!</v>
      </c>
      <c r="K111" s="1" t="e">
        <f>VLOOKUP(B111,#REF!,8,0)</f>
        <v>#REF!</v>
      </c>
      <c r="L111" s="96" t="e" cm="1">
        <f t="array" ref="L111">LOOKUP(1,1/(B111=#REF!),#REF!)</f>
        <v>#REF!</v>
      </c>
      <c r="M111" s="97" t="str">
        <f>IFERROR(VLOOKUP(B111,#REF!,5,0),"")</f>
        <v/>
      </c>
      <c r="N111" s="98" t="str">
        <f>IFERROR(VLOOKUP(B111,#REF!,2,0),"")</f>
        <v/>
      </c>
      <c r="O111" s="99" t="e" cm="1">
        <f t="array" ref="O111">LOOKUP(1,1/(B111=#REF!),#REF!)</f>
        <v>#REF!</v>
      </c>
      <c r="P111" s="96"/>
      <c r="Q111" s="100"/>
      <c r="R111" s="101" t="str">
        <f>IFERROR(VLOOKUP(B111,#REF!,8,0),"")</f>
        <v/>
      </c>
    </row>
    <row r="112" spans="1:18" hidden="1">
      <c r="A112" s="1">
        <f>IF(B112="","",SUBTOTAL(3,$B$10:B112))</f>
        <v>5</v>
      </c>
      <c r="B112" s="1" t="s">
        <v>2686</v>
      </c>
      <c r="C112" s="84" t="e">
        <f>SUMIFS('Nhập đơn'!$I$5:$I$1145,'Nhập đơn'!$E$5:$E$1146,'Tổng đơn'!B112)</f>
        <v>#VALUE!</v>
      </c>
      <c r="D112" s="85" t="e">
        <f>SUMIFS('Nhập đơn'!$H$5:$H$1145,'Nhập đơn'!$E$5:$E$1146,'Tổng đơn'!B112)</f>
        <v>#VALUE!</v>
      </c>
      <c r="H112" s="1" t="e">
        <f>VLOOKUP(B112,#REF!,3,0)</f>
        <v>#REF!</v>
      </c>
      <c r="I112" s="1" t="e">
        <f>VLOOKUP(B112,#REF!,6,0)</f>
        <v>#REF!</v>
      </c>
      <c r="J112" s="1" t="e">
        <f>VLOOKUP(B112,#REF!,4,0)</f>
        <v>#REF!</v>
      </c>
      <c r="K112" s="1" t="e">
        <f>VLOOKUP(B112,#REF!,8,0)</f>
        <v>#REF!</v>
      </c>
      <c r="L112" s="96" t="e" cm="1">
        <f t="array" ref="L112">LOOKUP(1,1/(B112=#REF!),#REF!)</f>
        <v>#REF!</v>
      </c>
      <c r="M112" s="97" t="str">
        <f>IFERROR(VLOOKUP(B112,#REF!,5,0),"")</f>
        <v/>
      </c>
      <c r="N112" s="98" t="str">
        <f>IFERROR(VLOOKUP(B112,#REF!,2,0),"")</f>
        <v/>
      </c>
      <c r="O112" s="99" t="e" cm="1">
        <f t="array" ref="O112">LOOKUP(1,1/(B112=#REF!),#REF!)</f>
        <v>#REF!</v>
      </c>
      <c r="P112" s="96"/>
      <c r="Q112" s="100"/>
      <c r="R112" s="101" t="str">
        <f>IFERROR(VLOOKUP(B112,#REF!,8,0),"")</f>
        <v/>
      </c>
    </row>
    <row r="113" spans="1:18">
      <c r="A113" s="1">
        <f>IF(B113="","",SUBTOTAL(3,$B$10:B113))</f>
        <v>6</v>
      </c>
      <c r="B113" s="1" t="s">
        <v>2710</v>
      </c>
      <c r="C113" s="84" t="e">
        <f>SUMIFS('Nhập đơn'!$I$5:$I$1145,'Nhập đơn'!$E$5:$E$1146,'Tổng đơn'!B113)</f>
        <v>#VALUE!</v>
      </c>
      <c r="D113" s="85" t="e">
        <f>SUMIFS('Nhập đơn'!$H$5:$H$1145,'Nhập đơn'!$E$5:$E$1146,'Tổng đơn'!B113)</f>
        <v>#VALUE!</v>
      </c>
      <c r="H113" s="1" t="e">
        <f>VLOOKUP(B113,#REF!,3,0)</f>
        <v>#REF!</v>
      </c>
      <c r="I113" s="1" t="e">
        <f>VLOOKUP(B113,#REF!,6,0)</f>
        <v>#REF!</v>
      </c>
      <c r="J113" s="1" t="e">
        <f>VLOOKUP(B113,#REF!,4,0)</f>
        <v>#REF!</v>
      </c>
      <c r="K113" s="1" t="e">
        <f>VLOOKUP(B113,#REF!,8,0)</f>
        <v>#REF!</v>
      </c>
      <c r="L113" s="96" t="e" cm="1">
        <f t="array" ref="L113">LOOKUP(1,1/(B113=#REF!),#REF!)</f>
        <v>#REF!</v>
      </c>
      <c r="M113" s="97" t="str">
        <f>IFERROR(VLOOKUP(B113,#REF!,5,0),"")</f>
        <v/>
      </c>
      <c r="N113" s="98" t="str">
        <f>IFERROR(VLOOKUP(B113,#REF!,2,0),"")</f>
        <v/>
      </c>
      <c r="O113" s="99" t="e" cm="1">
        <f t="array" ref="O113">LOOKUP(1,1/(B113=#REF!),#REF!)</f>
        <v>#REF!</v>
      </c>
      <c r="P113" s="96"/>
      <c r="Q113" s="100"/>
      <c r="R113" s="101" t="str">
        <f>IFERROR(VLOOKUP(B113,#REF!,8,0),"")</f>
        <v/>
      </c>
    </row>
    <row r="114" spans="1:18" hidden="1">
      <c r="A114" s="1">
        <f>IF(B114="","",SUBTOTAL(3,$B$10:B114))</f>
        <v>6</v>
      </c>
      <c r="B114" s="1" t="s">
        <v>2694</v>
      </c>
      <c r="C114" s="84" t="e">
        <f>SUMIFS('Nhập đơn'!$I$5:$I$1145,'Nhập đơn'!$E$5:$E$1146,'Tổng đơn'!B114)</f>
        <v>#VALUE!</v>
      </c>
      <c r="D114" s="85" t="e">
        <f>SUMIFS('Nhập đơn'!$H$5:$H$1145,'Nhập đơn'!$E$5:$E$1146,'Tổng đơn'!B114)</f>
        <v>#VALUE!</v>
      </c>
      <c r="H114" s="1" t="e">
        <f>VLOOKUP(B114,#REF!,3,0)</f>
        <v>#REF!</v>
      </c>
      <c r="I114" s="1" t="e">
        <f>VLOOKUP(B114,#REF!,6,0)</f>
        <v>#REF!</v>
      </c>
      <c r="J114" s="1" t="e">
        <f>VLOOKUP(B114,#REF!,4,0)</f>
        <v>#REF!</v>
      </c>
      <c r="K114" s="1" t="e">
        <f>VLOOKUP(B114,#REF!,8,0)</f>
        <v>#REF!</v>
      </c>
      <c r="L114" s="96" t="e" cm="1">
        <f t="array" ref="L114">LOOKUP(1,1/(B114=#REF!),#REF!)</f>
        <v>#REF!</v>
      </c>
      <c r="M114" s="97" t="str">
        <f>IFERROR(VLOOKUP(B114,#REF!,5,0),"")</f>
        <v/>
      </c>
      <c r="N114" s="98" t="str">
        <f>IFERROR(VLOOKUP(B114,#REF!,2,0),"")</f>
        <v/>
      </c>
      <c r="O114" s="99" t="e" cm="1">
        <f t="array" ref="O114">LOOKUP(1,1/(B114=#REF!),#REF!)</f>
        <v>#REF!</v>
      </c>
      <c r="P114" s="96"/>
      <c r="Q114" s="100"/>
      <c r="R114" s="101" t="str">
        <f>IFERROR(VLOOKUP(B114,#REF!,8,0),"")</f>
        <v/>
      </c>
    </row>
    <row r="115" spans="1:18" hidden="1">
      <c r="A115" s="1">
        <f>IF(B115="","",SUBTOTAL(3,$B$10:B115))</f>
        <v>6</v>
      </c>
      <c r="B115" s="1" t="s">
        <v>2717</v>
      </c>
      <c r="C115" s="84" t="e">
        <f>SUMIFS('Nhập đơn'!$I$5:$I$1145,'Nhập đơn'!$E$5:$E$1146,'Tổng đơn'!B115)</f>
        <v>#VALUE!</v>
      </c>
      <c r="D115" s="85" t="e">
        <f>SUMIFS('Nhập đơn'!$H$5:$H$1145,'Nhập đơn'!$E$5:$E$1146,'Tổng đơn'!B115)</f>
        <v>#VALUE!</v>
      </c>
      <c r="H115" s="1" t="e">
        <f>VLOOKUP(B115,#REF!,3,0)</f>
        <v>#REF!</v>
      </c>
      <c r="I115" s="1" t="e">
        <f>VLOOKUP(B115,#REF!,6,0)</f>
        <v>#REF!</v>
      </c>
      <c r="J115" s="1" t="e">
        <f>VLOOKUP(B115,#REF!,4,0)</f>
        <v>#REF!</v>
      </c>
      <c r="K115" s="1" t="e">
        <f>VLOOKUP(B115,#REF!,8,0)</f>
        <v>#REF!</v>
      </c>
      <c r="L115" s="96" t="e" cm="1">
        <f t="array" ref="L115">LOOKUP(1,1/(B115=#REF!),#REF!)</f>
        <v>#REF!</v>
      </c>
      <c r="M115" s="97" t="str">
        <f>IFERROR(VLOOKUP(B115,#REF!,5,0),"")</f>
        <v/>
      </c>
      <c r="N115" s="98" t="str">
        <f>IFERROR(VLOOKUP(B115,#REF!,2,0),"")</f>
        <v/>
      </c>
      <c r="O115" s="99" t="e" cm="1">
        <f t="array" ref="O115">LOOKUP(1,1/(B115=#REF!),#REF!)</f>
        <v>#REF!</v>
      </c>
      <c r="P115" s="96"/>
      <c r="Q115" s="100"/>
      <c r="R115" s="101" t="str">
        <f>IFERROR(VLOOKUP(B115,#REF!,8,0),"")</f>
        <v/>
      </c>
    </row>
    <row r="116" spans="1:18" hidden="1">
      <c r="A116" s="1">
        <f>IF(B116="","",SUBTOTAL(3,$B$10:B116))</f>
        <v>6</v>
      </c>
      <c r="B116" s="1" t="s">
        <v>772</v>
      </c>
      <c r="C116" s="84" t="e">
        <f>SUMIFS('Nhập đơn'!$I$5:$I$1145,'Nhập đơn'!$E$5:$E$1146,'Tổng đơn'!B116)</f>
        <v>#VALUE!</v>
      </c>
      <c r="D116" s="85" t="e">
        <f>SUMIFS('Nhập đơn'!$H$5:$H$1145,'Nhập đơn'!$E$5:$E$1146,'Tổng đơn'!B116)</f>
        <v>#VALUE!</v>
      </c>
      <c r="H116" s="1" t="e">
        <f>VLOOKUP(B116,#REF!,3,0)</f>
        <v>#REF!</v>
      </c>
      <c r="I116" s="1" t="e">
        <f>VLOOKUP(B116,#REF!,6,0)</f>
        <v>#REF!</v>
      </c>
      <c r="J116" s="1" t="e">
        <f>VLOOKUP(B116,#REF!,4,0)</f>
        <v>#REF!</v>
      </c>
      <c r="K116" s="1" t="e">
        <f>VLOOKUP(B116,#REF!,8,0)</f>
        <v>#REF!</v>
      </c>
      <c r="L116" s="96" t="e" cm="1">
        <f t="array" ref="L116">LOOKUP(1,1/(B116=#REF!),#REF!)</f>
        <v>#REF!</v>
      </c>
      <c r="M116" s="97" t="str">
        <f>IFERROR(VLOOKUP(B116,#REF!,5,0),"")</f>
        <v/>
      </c>
      <c r="N116" s="98" t="str">
        <f>IFERROR(VLOOKUP(B116,#REF!,2,0),"")</f>
        <v/>
      </c>
      <c r="O116" s="99" t="e" cm="1">
        <f t="array" ref="O116">LOOKUP(1,1/(B116=#REF!),#REF!)</f>
        <v>#REF!</v>
      </c>
      <c r="P116" s="96"/>
      <c r="Q116" s="100"/>
      <c r="R116" s="101" t="str">
        <f>IFERROR(VLOOKUP(B116,#REF!,8,0),"")</f>
        <v/>
      </c>
    </row>
    <row r="117" spans="1:18" hidden="1">
      <c r="A117" s="1">
        <f>IF(B117="","",SUBTOTAL(3,$B$10:B117))</f>
        <v>6</v>
      </c>
      <c r="B117" s="1" t="s">
        <v>2755</v>
      </c>
      <c r="C117" s="84" t="e">
        <f>SUMIFS('Nhập đơn'!$I$5:$I$1145,'Nhập đơn'!$E$5:$E$1146,'Tổng đơn'!B117)</f>
        <v>#VALUE!</v>
      </c>
      <c r="D117" s="85" t="e">
        <f>SUMIFS('Nhập đơn'!$H$5:$H$1145,'Nhập đơn'!$E$5:$E$1146,'Tổng đơn'!B117)</f>
        <v>#VALUE!</v>
      </c>
      <c r="H117" s="1" t="e">
        <f>VLOOKUP(B117,#REF!,3,0)</f>
        <v>#REF!</v>
      </c>
      <c r="I117" s="1" t="e">
        <f>VLOOKUP(B117,#REF!,6,0)</f>
        <v>#REF!</v>
      </c>
      <c r="J117" s="1" t="e">
        <f>VLOOKUP(B117,#REF!,4,0)</f>
        <v>#REF!</v>
      </c>
      <c r="K117" s="1" t="e">
        <f>VLOOKUP(B117,#REF!,8,0)</f>
        <v>#REF!</v>
      </c>
      <c r="L117" s="96" t="e" cm="1">
        <f t="array" ref="L117">LOOKUP(1,1/(B117=#REF!),#REF!)</f>
        <v>#REF!</v>
      </c>
      <c r="M117" s="97" t="str">
        <f>IFERROR(VLOOKUP(B117,#REF!,5,0),"")</f>
        <v/>
      </c>
      <c r="N117" s="98" t="str">
        <f>IFERROR(VLOOKUP(B117,#REF!,2,0),"")</f>
        <v/>
      </c>
      <c r="O117" s="99" t="e" cm="1">
        <f t="array" ref="O117">LOOKUP(1,1/(B117=#REF!),#REF!)</f>
        <v>#REF!</v>
      </c>
      <c r="P117" s="96"/>
      <c r="Q117" s="100"/>
      <c r="R117" s="101" t="str">
        <f>IFERROR(VLOOKUP(B117,#REF!,8,0),"")</f>
        <v/>
      </c>
    </row>
    <row r="118" spans="1:18" hidden="1">
      <c r="A118" s="1">
        <f>IF(B118="","",SUBTOTAL(3,$B$10:B118))</f>
        <v>6</v>
      </c>
      <c r="B118" s="1" t="s">
        <v>3423</v>
      </c>
      <c r="C118" s="84" t="e">
        <f>SUMIFS('Nhập đơn'!$I$5:$I$1145,'Nhập đơn'!$E$5:$E$1146,'Tổng đơn'!B118)</f>
        <v>#VALUE!</v>
      </c>
      <c r="D118" s="85" t="e">
        <f>SUMIFS('Nhập đơn'!$H$5:$H$1145,'Nhập đơn'!$E$5:$E$1146,'Tổng đơn'!B118)</f>
        <v>#VALUE!</v>
      </c>
      <c r="H118" s="1" t="e">
        <f>VLOOKUP(B118,#REF!,3,0)</f>
        <v>#REF!</v>
      </c>
      <c r="I118" s="1" t="e">
        <f>VLOOKUP(B118,#REF!,6,0)</f>
        <v>#REF!</v>
      </c>
      <c r="J118" s="1" t="e">
        <f>VLOOKUP(B118,#REF!,4,0)</f>
        <v>#REF!</v>
      </c>
      <c r="K118" s="1" t="e">
        <f>VLOOKUP(B118,#REF!,8,0)</f>
        <v>#REF!</v>
      </c>
      <c r="L118" s="96" t="e" cm="1">
        <f t="array" ref="L118">LOOKUP(1,1/(B118=#REF!),#REF!)</f>
        <v>#REF!</v>
      </c>
      <c r="M118" s="97" t="str">
        <f>IFERROR(VLOOKUP(B118,#REF!,5,0),"")</f>
        <v/>
      </c>
      <c r="N118" s="98" t="str">
        <f>IFERROR(VLOOKUP(B118,#REF!,2,0),"")</f>
        <v/>
      </c>
      <c r="O118" s="99" t="e" cm="1">
        <f t="array" ref="O118">LOOKUP(1,1/(B118=#REF!),#REF!)</f>
        <v>#REF!</v>
      </c>
      <c r="P118" s="96"/>
      <c r="Q118" s="100"/>
      <c r="R118" s="101" t="str">
        <f>IFERROR(VLOOKUP(B118,#REF!,8,0),"")</f>
        <v/>
      </c>
    </row>
    <row r="119" spans="1:18" hidden="1">
      <c r="A119" s="1">
        <f>IF(B119="","",SUBTOTAL(3,$B$10:B119))</f>
        <v>6</v>
      </c>
      <c r="B119" s="1" t="s">
        <v>3420</v>
      </c>
      <c r="C119" s="84" t="e">
        <f>SUMIFS('Nhập đơn'!$I$5:$I$1145,'Nhập đơn'!$E$5:$E$1146,'Tổng đơn'!B119)</f>
        <v>#VALUE!</v>
      </c>
      <c r="D119" s="85" t="e">
        <f>SUMIFS('Nhập đơn'!$H$5:$H$1145,'Nhập đơn'!$E$5:$E$1146,'Tổng đơn'!B119)</f>
        <v>#VALUE!</v>
      </c>
      <c r="H119" s="1" t="e">
        <f>VLOOKUP(B119,#REF!,3,0)</f>
        <v>#REF!</v>
      </c>
      <c r="I119" s="1" t="e">
        <f>VLOOKUP(B119,#REF!,6,0)</f>
        <v>#REF!</v>
      </c>
      <c r="J119" s="1" t="e">
        <f>VLOOKUP(B119,#REF!,4,0)</f>
        <v>#REF!</v>
      </c>
      <c r="K119" s="1" t="e">
        <f>VLOOKUP(B119,#REF!,8,0)</f>
        <v>#REF!</v>
      </c>
      <c r="L119" s="96" t="e" cm="1">
        <f t="array" ref="L119">LOOKUP(1,1/(B119=#REF!),#REF!)</f>
        <v>#REF!</v>
      </c>
      <c r="M119" s="97" t="str">
        <f>IFERROR(VLOOKUP(B119,#REF!,5,0),"")</f>
        <v/>
      </c>
      <c r="N119" s="98" t="str">
        <f>IFERROR(VLOOKUP(B119,#REF!,2,0),"")</f>
        <v/>
      </c>
      <c r="O119" s="99" t="e" cm="1">
        <f t="array" ref="O119">LOOKUP(1,1/(B119=#REF!),#REF!)</f>
        <v>#REF!</v>
      </c>
      <c r="P119" s="96"/>
      <c r="Q119" s="100"/>
      <c r="R119" s="101" t="str">
        <f>IFERROR(VLOOKUP(B119,#REF!,8,0),"")</f>
        <v/>
      </c>
    </row>
    <row r="120" spans="1:18" hidden="1">
      <c r="A120" s="1">
        <f>IF(B120="","",SUBTOTAL(3,$B$10:B120))</f>
        <v>6</v>
      </c>
      <c r="B120" s="1" t="s">
        <v>2747</v>
      </c>
      <c r="C120" s="84" t="e">
        <f>SUMIFS('Nhập đơn'!$I$5:$I$1145,'Nhập đơn'!$E$5:$E$1146,'Tổng đơn'!B120)</f>
        <v>#VALUE!</v>
      </c>
      <c r="D120" s="85" t="e">
        <f>SUMIFS('Nhập đơn'!$H$5:$H$1145,'Nhập đơn'!$E$5:$E$1146,'Tổng đơn'!B120)</f>
        <v>#VALUE!</v>
      </c>
      <c r="H120" s="1" t="e">
        <f>VLOOKUP(B120,#REF!,3,0)</f>
        <v>#REF!</v>
      </c>
      <c r="I120" s="1" t="e">
        <f>VLOOKUP(B120,#REF!,6,0)</f>
        <v>#REF!</v>
      </c>
      <c r="J120" s="1" t="e">
        <f>VLOOKUP(B120,#REF!,4,0)</f>
        <v>#REF!</v>
      </c>
      <c r="K120" s="1" t="e">
        <f>VLOOKUP(B120,#REF!,8,0)</f>
        <v>#REF!</v>
      </c>
      <c r="L120" s="96" t="e" cm="1">
        <f t="array" ref="L120">LOOKUP(1,1/(B120=#REF!),#REF!)</f>
        <v>#REF!</v>
      </c>
      <c r="M120" s="97" t="str">
        <f>IFERROR(VLOOKUP(B120,#REF!,5,0),"")</f>
        <v/>
      </c>
      <c r="N120" s="98" t="str">
        <f>IFERROR(VLOOKUP(B120,#REF!,2,0),"")</f>
        <v/>
      </c>
      <c r="O120" s="99" t="e" cm="1">
        <f t="array" ref="O120">LOOKUP(1,1/(B120=#REF!),#REF!)</f>
        <v>#REF!</v>
      </c>
      <c r="P120" s="96"/>
      <c r="Q120" s="100"/>
      <c r="R120" s="101" t="str">
        <f>IFERROR(VLOOKUP(B120,#REF!,8,0),"")</f>
        <v/>
      </c>
    </row>
    <row r="121" spans="1:18" hidden="1">
      <c r="A121" s="1">
        <f>IF(B121="","",SUBTOTAL(3,$B$10:B121))</f>
        <v>6</v>
      </c>
      <c r="B121" s="1" t="s">
        <v>3185</v>
      </c>
      <c r="C121" s="84" t="e">
        <f>SUMIFS('Nhập đơn'!$I$5:$I$1145,'Nhập đơn'!$E$5:$E$1146,'Tổng đơn'!B121)</f>
        <v>#VALUE!</v>
      </c>
      <c r="D121" s="85" t="e">
        <f>SUMIFS('Nhập đơn'!$H$5:$H$1145,'Nhập đơn'!$E$5:$E$1146,'Tổng đơn'!B121)</f>
        <v>#VALUE!</v>
      </c>
      <c r="H121" s="1" t="e">
        <f>VLOOKUP(B121,#REF!,3,0)</f>
        <v>#REF!</v>
      </c>
      <c r="I121" s="1" t="e">
        <f>VLOOKUP(B121,#REF!,6,0)</f>
        <v>#REF!</v>
      </c>
      <c r="J121" s="1" t="e">
        <f>VLOOKUP(B121,#REF!,4,0)</f>
        <v>#REF!</v>
      </c>
      <c r="K121" s="1" t="e">
        <f>VLOOKUP(B121,#REF!,8,0)</f>
        <v>#REF!</v>
      </c>
      <c r="L121" s="96" t="e" cm="1">
        <f t="array" ref="L121">LOOKUP(1,1/(B121=#REF!),#REF!)</f>
        <v>#REF!</v>
      </c>
      <c r="M121" s="97" t="str">
        <f>IFERROR(VLOOKUP(B121,#REF!,5,0),"")</f>
        <v/>
      </c>
      <c r="N121" s="98" t="str">
        <f>IFERROR(VLOOKUP(B121,#REF!,2,0),"")</f>
        <v/>
      </c>
      <c r="O121" s="99" t="e" cm="1">
        <f t="array" ref="O121">LOOKUP(1,1/(B121=#REF!),#REF!)</f>
        <v>#REF!</v>
      </c>
      <c r="P121" s="96"/>
      <c r="Q121" s="100"/>
      <c r="R121" s="101" t="str">
        <f>IFERROR(VLOOKUP(B121,#REF!,8,0),"")</f>
        <v/>
      </c>
    </row>
    <row r="122" spans="1:18" hidden="1">
      <c r="A122" s="1">
        <f>IF(B122="","",SUBTOTAL(3,$B$10:B122))</f>
        <v>6</v>
      </c>
      <c r="B122" s="1" t="s">
        <v>3182</v>
      </c>
      <c r="C122" s="84" t="e">
        <f>SUMIFS('Nhập đơn'!$I$5:$I$1145,'Nhập đơn'!$E$5:$E$1146,'Tổng đơn'!B122)</f>
        <v>#VALUE!</v>
      </c>
      <c r="D122" s="85" t="e">
        <f>SUMIFS('Nhập đơn'!$H$5:$H$1145,'Nhập đơn'!$E$5:$E$1146,'Tổng đơn'!B122)</f>
        <v>#VALUE!</v>
      </c>
      <c r="H122" s="1" t="e">
        <f>VLOOKUP(B122,#REF!,3,0)</f>
        <v>#REF!</v>
      </c>
      <c r="I122" s="1" t="e">
        <f>VLOOKUP(B122,#REF!,6,0)</f>
        <v>#REF!</v>
      </c>
      <c r="J122" s="1" t="e">
        <f>VLOOKUP(B122,#REF!,4,0)</f>
        <v>#REF!</v>
      </c>
      <c r="K122" s="1" t="e">
        <f>VLOOKUP(B122,#REF!,8,0)</f>
        <v>#REF!</v>
      </c>
      <c r="L122" s="96" t="e" cm="1">
        <f t="array" ref="L122">LOOKUP(1,1/(B122=#REF!),#REF!)</f>
        <v>#REF!</v>
      </c>
      <c r="M122" s="97" t="str">
        <f>IFERROR(VLOOKUP(B122,#REF!,5,0),"")</f>
        <v/>
      </c>
      <c r="N122" s="98" t="str">
        <f>IFERROR(VLOOKUP(B122,#REF!,2,0),"")</f>
        <v/>
      </c>
      <c r="O122" s="99" t="e" cm="1">
        <f t="array" ref="O122">LOOKUP(1,1/(B122=#REF!),#REF!)</f>
        <v>#REF!</v>
      </c>
      <c r="P122" s="96"/>
      <c r="Q122" s="100"/>
      <c r="R122" s="101" t="str">
        <f>IFERROR(VLOOKUP(B122,#REF!,8,0),"")</f>
        <v/>
      </c>
    </row>
    <row r="123" spans="1:18" hidden="1">
      <c r="A123" s="1">
        <f>IF(B123="","",SUBTOTAL(3,$B$10:B123))</f>
        <v>6</v>
      </c>
      <c r="B123" s="1" t="s">
        <v>4252</v>
      </c>
      <c r="C123" s="84" t="e">
        <f>SUMIFS('Nhập đơn'!$I$5:$I$1145,'Nhập đơn'!$E$5:$E$1146,'Tổng đơn'!B123)</f>
        <v>#VALUE!</v>
      </c>
      <c r="D123" s="85" t="e">
        <f>SUMIFS('Nhập đơn'!$H$5:$H$1145,'Nhập đơn'!$E$5:$E$1146,'Tổng đơn'!B123)</f>
        <v>#VALUE!</v>
      </c>
      <c r="H123" s="1" t="e">
        <f>VLOOKUP(B123,#REF!,3,0)</f>
        <v>#REF!</v>
      </c>
      <c r="I123" s="1" t="e">
        <f>VLOOKUP(B123,#REF!,6,0)</f>
        <v>#REF!</v>
      </c>
      <c r="J123" s="1" t="e">
        <f>VLOOKUP(B123,#REF!,4,0)</f>
        <v>#REF!</v>
      </c>
      <c r="K123" s="1" t="e">
        <f>VLOOKUP(B123,#REF!,8,0)</f>
        <v>#REF!</v>
      </c>
      <c r="L123" s="96" t="e" cm="1">
        <f t="array" ref="L123">LOOKUP(1,1/(B123=#REF!),#REF!)</f>
        <v>#REF!</v>
      </c>
      <c r="M123" s="97" t="str">
        <f>IFERROR(VLOOKUP(B123,#REF!,5,0),"")</f>
        <v/>
      </c>
      <c r="N123" s="98" t="str">
        <f>IFERROR(VLOOKUP(B123,#REF!,2,0),"")</f>
        <v/>
      </c>
      <c r="O123" s="99" t="e" cm="1">
        <f t="array" ref="O123">LOOKUP(1,1/(B123=#REF!),#REF!)</f>
        <v>#REF!</v>
      </c>
      <c r="P123" s="96"/>
      <c r="Q123" s="100"/>
      <c r="R123" s="101" t="str">
        <f>IFERROR(VLOOKUP(B123,#REF!,8,0),"")</f>
        <v/>
      </c>
    </row>
    <row r="124" spans="1:18">
      <c r="A124" s="1">
        <f>IF(B124="","",SUBTOTAL(3,$B$10:B124))</f>
        <v>7</v>
      </c>
      <c r="B124" s="1" t="s">
        <v>4253</v>
      </c>
      <c r="C124" s="84" t="e">
        <f>SUMIFS('Nhập đơn'!$I$5:$I$1145,'Nhập đơn'!$E$5:$E$1146,'Tổng đơn'!B124)</f>
        <v>#VALUE!</v>
      </c>
      <c r="D124" s="85" t="e">
        <f>SUMIFS('Nhập đơn'!$H$5:$H$1145,'Nhập đơn'!$E$5:$E$1146,'Tổng đơn'!B124)</f>
        <v>#VALUE!</v>
      </c>
      <c r="H124" s="1" t="e">
        <f>VLOOKUP(B124,#REF!,3,0)</f>
        <v>#REF!</v>
      </c>
      <c r="I124" s="1" t="e">
        <f>VLOOKUP(B124,#REF!,6,0)</f>
        <v>#REF!</v>
      </c>
      <c r="J124" s="1" t="e">
        <f>VLOOKUP(B124,#REF!,4,0)</f>
        <v>#REF!</v>
      </c>
      <c r="K124" s="1" t="e">
        <f>VLOOKUP(B124,#REF!,8,0)</f>
        <v>#REF!</v>
      </c>
      <c r="L124" s="96" t="e" cm="1">
        <f t="array" ref="L124">LOOKUP(1,1/(B124=#REF!),#REF!)</f>
        <v>#REF!</v>
      </c>
      <c r="M124" s="97" t="str">
        <f>IFERROR(VLOOKUP(B124,#REF!,5,0),"")</f>
        <v/>
      </c>
      <c r="N124" s="98" t="str">
        <f>IFERROR(VLOOKUP(B124,#REF!,2,0),"")</f>
        <v/>
      </c>
      <c r="O124" s="99" t="e" cm="1">
        <f t="array" ref="O124">LOOKUP(1,1/(B124=#REF!),#REF!)</f>
        <v>#REF!</v>
      </c>
      <c r="P124" s="96"/>
      <c r="Q124" s="100"/>
      <c r="R124" s="101" t="str">
        <f>IFERROR(VLOOKUP(B124,#REF!,8,0),"")</f>
        <v/>
      </c>
    </row>
    <row r="125" spans="1:18">
      <c r="A125" s="1">
        <f>IF(B125="","",SUBTOTAL(3,$B$10:B125))</f>
        <v>8</v>
      </c>
      <c r="B125" s="1" t="s">
        <v>37</v>
      </c>
      <c r="C125" s="84" t="e">
        <f>SUMIFS('Nhập đơn'!$I$5:$I$1145,'Nhập đơn'!$E$5:$E$1146,'Tổng đơn'!B125)</f>
        <v>#VALUE!</v>
      </c>
      <c r="D125" s="85" t="e">
        <f>SUMIFS('Nhập đơn'!$H$5:$H$1145,'Nhập đơn'!$E$5:$E$1146,'Tổng đơn'!B125)</f>
        <v>#VALUE!</v>
      </c>
      <c r="H125" s="1" t="e">
        <f>VLOOKUP(B125,#REF!,3,0)</f>
        <v>#REF!</v>
      </c>
      <c r="I125" s="1" t="e">
        <f>VLOOKUP(B125,#REF!,6,0)</f>
        <v>#REF!</v>
      </c>
      <c r="J125" s="1" t="e">
        <f>VLOOKUP(B125,#REF!,4,0)</f>
        <v>#REF!</v>
      </c>
      <c r="K125" s="1" t="e">
        <f>VLOOKUP(B125,#REF!,8,0)</f>
        <v>#REF!</v>
      </c>
      <c r="L125" s="96" t="e" cm="1">
        <f t="array" ref="L125">LOOKUP(1,1/(B125=#REF!),#REF!)</f>
        <v>#REF!</v>
      </c>
      <c r="M125" s="97" t="str">
        <f>IFERROR(VLOOKUP(B125,#REF!,5,0),"")</f>
        <v/>
      </c>
      <c r="N125" s="98" t="str">
        <f>IFERROR(VLOOKUP(B125,#REF!,2,0),"")</f>
        <v/>
      </c>
      <c r="O125" s="99" t="e" cm="1">
        <f t="array" ref="O125">LOOKUP(1,1/(B125=#REF!),#REF!)</f>
        <v>#REF!</v>
      </c>
      <c r="P125" s="96"/>
      <c r="Q125" s="100"/>
      <c r="R125" s="101" t="str">
        <f>IFERROR(VLOOKUP(B125,#REF!,8,0),"")</f>
        <v/>
      </c>
    </row>
    <row r="126" spans="1:18" hidden="1">
      <c r="A126" s="1">
        <f>IF(B126="","",SUBTOTAL(3,$B$10:B126))</f>
        <v>8</v>
      </c>
      <c r="B126" s="1" t="s">
        <v>4254</v>
      </c>
      <c r="C126" s="84" t="e">
        <f>SUMIFS('Nhập đơn'!$I$5:$I$1145,'Nhập đơn'!$E$5:$E$1146,'Tổng đơn'!B126)</f>
        <v>#VALUE!</v>
      </c>
      <c r="D126" s="85" t="e">
        <f>SUMIFS('Nhập đơn'!$H$5:$H$1145,'Nhập đơn'!$E$5:$E$1146,'Tổng đơn'!B126)</f>
        <v>#VALUE!</v>
      </c>
      <c r="H126" s="1" t="e">
        <f>VLOOKUP(B126,#REF!,3,0)</f>
        <v>#REF!</v>
      </c>
      <c r="I126" s="1" t="e">
        <f>VLOOKUP(B126,#REF!,6,0)</f>
        <v>#REF!</v>
      </c>
      <c r="J126" s="1" t="e">
        <f>VLOOKUP(B126,#REF!,4,0)</f>
        <v>#REF!</v>
      </c>
      <c r="K126" s="1" t="e">
        <f>VLOOKUP(B126,#REF!,8,0)</f>
        <v>#REF!</v>
      </c>
      <c r="L126" s="96" t="e" cm="1">
        <f t="array" ref="L126">LOOKUP(1,1/(B126=#REF!),#REF!)</f>
        <v>#REF!</v>
      </c>
      <c r="M126" s="97" t="str">
        <f>IFERROR(VLOOKUP(B126,#REF!,5,0),"")</f>
        <v/>
      </c>
      <c r="N126" s="98" t="str">
        <f>IFERROR(VLOOKUP(B126,#REF!,2,0),"")</f>
        <v/>
      </c>
      <c r="O126" s="99" t="e" cm="1">
        <f t="array" ref="O126">LOOKUP(1,1/(B126=#REF!),#REF!)</f>
        <v>#REF!</v>
      </c>
      <c r="P126" s="96"/>
      <c r="Q126" s="100"/>
      <c r="R126" s="101" t="str">
        <f>IFERROR(VLOOKUP(B126,#REF!,8,0),"")</f>
        <v/>
      </c>
    </row>
    <row r="127" spans="1:18">
      <c r="A127" s="1">
        <f>IF(B127="","",SUBTOTAL(3,$B$10:B127))</f>
        <v>9</v>
      </c>
      <c r="B127" s="1" t="s">
        <v>55</v>
      </c>
      <c r="C127" s="84" t="e">
        <f>SUMIFS('Nhập đơn'!$I$5:$I$1145,'Nhập đơn'!$E$5:$E$1146,'Tổng đơn'!B127)</f>
        <v>#VALUE!</v>
      </c>
      <c r="D127" s="85" t="e">
        <f>SUMIFS('Nhập đơn'!$H$5:$H$1145,'Nhập đơn'!$E$5:$E$1146,'Tổng đơn'!B127)</f>
        <v>#VALUE!</v>
      </c>
      <c r="H127" s="1" t="e">
        <f>VLOOKUP(B127,#REF!,3,0)</f>
        <v>#REF!</v>
      </c>
      <c r="I127" s="1" t="e">
        <f>VLOOKUP(B127,#REF!,6,0)</f>
        <v>#REF!</v>
      </c>
      <c r="J127" s="1" t="e">
        <f>VLOOKUP(B127,#REF!,4,0)</f>
        <v>#REF!</v>
      </c>
      <c r="K127" s="1" t="e">
        <f>VLOOKUP(B127,#REF!,8,0)</f>
        <v>#REF!</v>
      </c>
      <c r="L127" s="96" t="e" cm="1">
        <f t="array" ref="L127">LOOKUP(1,1/(B127=#REF!),#REF!)</f>
        <v>#REF!</v>
      </c>
      <c r="M127" s="97" t="str">
        <f>IFERROR(VLOOKUP(B127,#REF!,5,0),"")</f>
        <v/>
      </c>
      <c r="N127" s="98" t="str">
        <f>IFERROR(VLOOKUP(B127,#REF!,2,0),"")</f>
        <v/>
      </c>
      <c r="O127" s="99" t="e" cm="1">
        <f t="array" ref="O127">LOOKUP(1,1/(B127=#REF!),#REF!)</f>
        <v>#REF!</v>
      </c>
      <c r="P127" s="96"/>
      <c r="Q127" s="100"/>
      <c r="R127" s="101" t="str">
        <f>IFERROR(VLOOKUP(B127,#REF!,8,0),"")</f>
        <v/>
      </c>
    </row>
    <row r="128" spans="1:18" hidden="1">
      <c r="A128" s="1">
        <f>IF(B128="","",SUBTOTAL(3,$B$10:B128))</f>
        <v>9</v>
      </c>
      <c r="B128" s="1" t="s">
        <v>4255</v>
      </c>
      <c r="C128" s="84" t="e">
        <f>SUMIFS('Nhập đơn'!$I$5:$I$1145,'Nhập đơn'!$E$5:$E$1146,'Tổng đơn'!B128)</f>
        <v>#VALUE!</v>
      </c>
      <c r="D128" s="85" t="e">
        <f>SUMIFS('Nhập đơn'!$H$5:$H$1145,'Nhập đơn'!$E$5:$E$1146,'Tổng đơn'!B128)</f>
        <v>#VALUE!</v>
      </c>
      <c r="H128" s="1" t="e">
        <f>VLOOKUP(B128,#REF!,3,0)</f>
        <v>#REF!</v>
      </c>
      <c r="I128" s="1" t="e">
        <f>VLOOKUP(B128,#REF!,6,0)</f>
        <v>#REF!</v>
      </c>
      <c r="J128" s="1" t="e">
        <f>VLOOKUP(B128,#REF!,4,0)</f>
        <v>#REF!</v>
      </c>
      <c r="K128" s="1" t="e">
        <f>VLOOKUP(B128,#REF!,8,0)</f>
        <v>#REF!</v>
      </c>
      <c r="L128" s="96" t="e" cm="1">
        <f t="array" ref="L128">LOOKUP(1,1/(B128=#REF!),#REF!)</f>
        <v>#REF!</v>
      </c>
      <c r="M128" s="97" t="str">
        <f>IFERROR(VLOOKUP(B128,#REF!,5,0),"")</f>
        <v/>
      </c>
      <c r="N128" s="98" t="str">
        <f>IFERROR(VLOOKUP(B128,#REF!,2,0),"")</f>
        <v/>
      </c>
      <c r="O128" s="99" t="e" cm="1">
        <f t="array" ref="O128">LOOKUP(1,1/(B128=#REF!),#REF!)</f>
        <v>#REF!</v>
      </c>
      <c r="P128" s="96"/>
      <c r="Q128" s="100"/>
      <c r="R128" s="101" t="str">
        <f>IFERROR(VLOOKUP(B128,#REF!,8,0),"")</f>
        <v/>
      </c>
    </row>
    <row r="129" spans="1:18" hidden="1">
      <c r="A129" s="1">
        <f>IF(B129="","",SUBTOTAL(3,$B$10:B129))</f>
        <v>9</v>
      </c>
      <c r="B129" s="1" t="s">
        <v>592</v>
      </c>
      <c r="C129" s="84" t="e">
        <f>SUMIFS('Nhập đơn'!$I$5:$I$1145,'Nhập đơn'!$E$5:$E$1146,'Tổng đơn'!B129)</f>
        <v>#VALUE!</v>
      </c>
      <c r="D129" s="85" t="e">
        <f>SUMIFS('Nhập đơn'!$H$5:$H$1145,'Nhập đơn'!$E$5:$E$1146,'Tổng đơn'!B129)</f>
        <v>#VALUE!</v>
      </c>
      <c r="H129" s="1" t="e">
        <f>VLOOKUP(B129,#REF!,3,0)</f>
        <v>#REF!</v>
      </c>
      <c r="I129" s="1" t="e">
        <f>VLOOKUP(B129,#REF!,6,0)</f>
        <v>#REF!</v>
      </c>
      <c r="J129" s="1" t="e">
        <f>VLOOKUP(B129,#REF!,4,0)</f>
        <v>#REF!</v>
      </c>
      <c r="K129" s="1" t="e">
        <f>VLOOKUP(B129,#REF!,8,0)</f>
        <v>#REF!</v>
      </c>
      <c r="L129" s="96" t="e" cm="1">
        <f t="array" ref="L129">LOOKUP(1,1/(B129=#REF!),#REF!)</f>
        <v>#REF!</v>
      </c>
      <c r="M129" s="97" t="str">
        <f>IFERROR(VLOOKUP(B129,#REF!,5,0),"")</f>
        <v/>
      </c>
      <c r="N129" s="98" t="str">
        <f>IFERROR(VLOOKUP(B129,#REF!,2,0),"")</f>
        <v/>
      </c>
      <c r="O129" s="99" t="e" cm="1">
        <f t="array" ref="O129">LOOKUP(1,1/(B129=#REF!),#REF!)</f>
        <v>#REF!</v>
      </c>
      <c r="P129" s="96"/>
      <c r="Q129" s="100"/>
      <c r="R129" s="101" t="str">
        <f>IFERROR(VLOOKUP(B129,#REF!,8,0),"")</f>
        <v/>
      </c>
    </row>
    <row r="130" spans="1:18" hidden="1">
      <c r="A130" s="1">
        <f>IF(B130="","",SUBTOTAL(3,$B$10:B130))</f>
        <v>9</v>
      </c>
      <c r="B130" s="1" t="s">
        <v>4256</v>
      </c>
      <c r="C130" s="84" t="e">
        <f>SUMIFS('Nhập đơn'!$I$5:$I$1145,'Nhập đơn'!$E$5:$E$1146,'Tổng đơn'!B130)</f>
        <v>#VALUE!</v>
      </c>
      <c r="D130" s="85" t="e">
        <f>SUMIFS('Nhập đơn'!$H$5:$H$1145,'Nhập đơn'!$E$5:$E$1146,'Tổng đơn'!B130)</f>
        <v>#VALUE!</v>
      </c>
      <c r="H130" s="1" t="e">
        <f>VLOOKUP(B130,#REF!,3,0)</f>
        <v>#REF!</v>
      </c>
      <c r="I130" s="1" t="e">
        <f>VLOOKUP(B130,#REF!,6,0)</f>
        <v>#REF!</v>
      </c>
      <c r="J130" s="1" t="e">
        <f>VLOOKUP(B130,#REF!,4,0)</f>
        <v>#REF!</v>
      </c>
      <c r="K130" s="1" t="e">
        <f>VLOOKUP(B130,#REF!,8,0)</f>
        <v>#REF!</v>
      </c>
      <c r="L130" s="96" t="e" cm="1">
        <f t="array" ref="L130">LOOKUP(1,1/(B130=#REF!),#REF!)</f>
        <v>#REF!</v>
      </c>
      <c r="M130" s="97" t="str">
        <f>IFERROR(VLOOKUP(B130,#REF!,5,0),"")</f>
        <v/>
      </c>
      <c r="N130" s="98" t="str">
        <f>IFERROR(VLOOKUP(B130,#REF!,2,0),"")</f>
        <v/>
      </c>
      <c r="O130" s="99" t="e" cm="1">
        <f t="array" ref="O130">LOOKUP(1,1/(B130=#REF!),#REF!)</f>
        <v>#REF!</v>
      </c>
      <c r="P130" s="96"/>
      <c r="Q130" s="100"/>
      <c r="R130" s="101" t="str">
        <f>IFERROR(VLOOKUP(B130,#REF!,8,0),"")</f>
        <v/>
      </c>
    </row>
    <row r="131" spans="1:18">
      <c r="A131" s="1">
        <f>IF(B131="","",SUBTOTAL(3,$B$10:B131))</f>
        <v>10</v>
      </c>
      <c r="B131" s="1" t="s">
        <v>168</v>
      </c>
      <c r="C131" s="84" t="e">
        <f>SUMIFS('Nhập đơn'!$I$5:$I$1145,'Nhập đơn'!$E$5:$E$1146,'Tổng đơn'!B131)</f>
        <v>#VALUE!</v>
      </c>
      <c r="D131" s="85" t="e">
        <f>SUMIFS('Nhập đơn'!$H$5:$H$1145,'Nhập đơn'!$E$5:$E$1146,'Tổng đơn'!B131)</f>
        <v>#VALUE!</v>
      </c>
      <c r="H131" s="1" t="e">
        <f>VLOOKUP(B131,#REF!,3,0)</f>
        <v>#REF!</v>
      </c>
      <c r="I131" s="1" t="e">
        <f>VLOOKUP(B131,#REF!,6,0)</f>
        <v>#REF!</v>
      </c>
      <c r="J131" s="1" t="e">
        <f>VLOOKUP(B131,#REF!,4,0)</f>
        <v>#REF!</v>
      </c>
      <c r="K131" s="1" t="e">
        <f>VLOOKUP(B131,#REF!,8,0)</f>
        <v>#REF!</v>
      </c>
      <c r="L131" s="96" t="e" cm="1">
        <f t="array" ref="L131">LOOKUP(1,1/(B131=#REF!),#REF!)</f>
        <v>#REF!</v>
      </c>
      <c r="M131" s="97" t="str">
        <f>IFERROR(VLOOKUP(B131,#REF!,5,0),"")</f>
        <v/>
      </c>
      <c r="N131" s="98" t="str">
        <f>IFERROR(VLOOKUP(B131,#REF!,2,0),"")</f>
        <v/>
      </c>
      <c r="O131" s="99" t="e" cm="1">
        <f t="array" ref="O131">LOOKUP(1,1/(B131=#REF!),#REF!)</f>
        <v>#REF!</v>
      </c>
      <c r="P131" s="96"/>
      <c r="Q131" s="100"/>
      <c r="R131" s="101" t="str">
        <f>IFERROR(VLOOKUP(B131,#REF!,8,0),"")</f>
        <v/>
      </c>
    </row>
    <row r="132" spans="1:18" hidden="1">
      <c r="A132" s="1">
        <f>IF(B132="","",SUBTOTAL(3,$B$10:B132))</f>
        <v>10</v>
      </c>
      <c r="B132" s="1" t="s">
        <v>4257</v>
      </c>
      <c r="C132" s="84" t="e">
        <f>SUMIFS('Nhập đơn'!$I$5:$I$1145,'Nhập đơn'!$E$5:$E$1146,'Tổng đơn'!B132)</f>
        <v>#VALUE!</v>
      </c>
      <c r="D132" s="85" t="e">
        <f>SUMIFS('Nhập đơn'!$H$5:$H$1145,'Nhập đơn'!$E$5:$E$1146,'Tổng đơn'!B132)</f>
        <v>#VALUE!</v>
      </c>
      <c r="H132" s="1" t="e">
        <f>VLOOKUP(B132,#REF!,3,0)</f>
        <v>#REF!</v>
      </c>
      <c r="I132" s="1" t="e">
        <f>VLOOKUP(B132,#REF!,6,0)</f>
        <v>#REF!</v>
      </c>
      <c r="J132" s="1" t="e">
        <f>VLOOKUP(B132,#REF!,4,0)</f>
        <v>#REF!</v>
      </c>
      <c r="K132" s="1" t="e">
        <f>VLOOKUP(B132,#REF!,8,0)</f>
        <v>#REF!</v>
      </c>
      <c r="L132" s="96" t="e" cm="1">
        <f t="array" ref="L132">LOOKUP(1,1/(B132=#REF!),#REF!)</f>
        <v>#REF!</v>
      </c>
      <c r="M132" s="97" t="str">
        <f>IFERROR(VLOOKUP(B132,#REF!,5,0),"")</f>
        <v/>
      </c>
      <c r="N132" s="98" t="str">
        <f>IFERROR(VLOOKUP(B132,#REF!,2,0),"")</f>
        <v/>
      </c>
      <c r="O132" s="99" t="e" cm="1">
        <f t="array" ref="O132">LOOKUP(1,1/(B132=#REF!),#REF!)</f>
        <v>#REF!</v>
      </c>
      <c r="P132" s="96"/>
      <c r="Q132" s="100"/>
      <c r="R132" s="101" t="str">
        <f>IFERROR(VLOOKUP(B132,#REF!,8,0),"")</f>
        <v/>
      </c>
    </row>
    <row r="133" spans="1:18" hidden="1">
      <c r="A133" s="1">
        <f>IF(B133="","",SUBTOTAL(3,$B$10:B133))</f>
        <v>10</v>
      </c>
      <c r="B133" s="1" t="s">
        <v>756</v>
      </c>
      <c r="C133" s="84" t="e">
        <f>SUMIFS('Nhập đơn'!$I$5:$I$1145,'Nhập đơn'!$E$5:$E$1146,'Tổng đơn'!B133)</f>
        <v>#VALUE!</v>
      </c>
      <c r="D133" s="85" t="e">
        <f>SUMIFS('Nhập đơn'!$H$5:$H$1145,'Nhập đơn'!$E$5:$E$1146,'Tổng đơn'!B133)</f>
        <v>#VALUE!</v>
      </c>
      <c r="H133" s="1" t="e">
        <f>VLOOKUP(B133,#REF!,3,0)</f>
        <v>#REF!</v>
      </c>
      <c r="I133" s="1" t="e">
        <f>VLOOKUP(B133,#REF!,6,0)</f>
        <v>#REF!</v>
      </c>
      <c r="J133" s="1" t="e">
        <f>VLOOKUP(B133,#REF!,4,0)</f>
        <v>#REF!</v>
      </c>
      <c r="K133" s="1" t="e">
        <f>VLOOKUP(B133,#REF!,8,0)</f>
        <v>#REF!</v>
      </c>
      <c r="L133" s="96" t="e" cm="1">
        <f t="array" ref="L133">LOOKUP(1,1/(B133=#REF!),#REF!)</f>
        <v>#REF!</v>
      </c>
      <c r="M133" s="97" t="str">
        <f>IFERROR(VLOOKUP(B133,#REF!,5,0),"")</f>
        <v/>
      </c>
      <c r="N133" s="98" t="str">
        <f>IFERROR(VLOOKUP(B133,#REF!,2,0),"")</f>
        <v/>
      </c>
      <c r="O133" s="99" t="e" cm="1">
        <f t="array" ref="O133">LOOKUP(1,1/(B133=#REF!),#REF!)</f>
        <v>#REF!</v>
      </c>
      <c r="P133" s="96"/>
      <c r="Q133" s="100"/>
      <c r="R133" s="101" t="str">
        <f>IFERROR(VLOOKUP(B133,#REF!,8,0),"")</f>
        <v/>
      </c>
    </row>
    <row r="134" spans="1:18">
      <c r="A134" s="1">
        <f>IF(B134="","",SUBTOTAL(3,$B$10:B134))</f>
        <v>11</v>
      </c>
      <c r="B134" s="1" t="s">
        <v>147</v>
      </c>
      <c r="C134" s="84" t="e">
        <f>SUMIFS('Nhập đơn'!$I$5:$I$1145,'Nhập đơn'!$E$5:$E$1146,'Tổng đơn'!B134)</f>
        <v>#VALUE!</v>
      </c>
      <c r="D134" s="85" t="e">
        <f>SUMIFS('Nhập đơn'!$H$5:$H$1145,'Nhập đơn'!$E$5:$E$1146,'Tổng đơn'!B134)</f>
        <v>#VALUE!</v>
      </c>
      <c r="H134" s="1" t="e">
        <f>VLOOKUP(B134,#REF!,3,0)</f>
        <v>#REF!</v>
      </c>
      <c r="I134" s="1" t="e">
        <f>VLOOKUP(B134,#REF!,6,0)</f>
        <v>#REF!</v>
      </c>
      <c r="J134" s="1" t="e">
        <f>VLOOKUP(B134,#REF!,4,0)</f>
        <v>#REF!</v>
      </c>
      <c r="K134" s="1" t="e">
        <f>VLOOKUP(B134,#REF!,8,0)</f>
        <v>#REF!</v>
      </c>
      <c r="L134" s="96" t="e" cm="1">
        <f t="array" ref="L134">LOOKUP(1,1/(B134=#REF!),#REF!)</f>
        <v>#REF!</v>
      </c>
      <c r="M134" s="97" t="str">
        <f>IFERROR(VLOOKUP(B134,#REF!,5,0),"")</f>
        <v/>
      </c>
      <c r="N134" s="98" t="str">
        <f>IFERROR(VLOOKUP(B134,#REF!,2,0),"")</f>
        <v/>
      </c>
      <c r="O134" s="99" t="e" cm="1">
        <f t="array" ref="O134">LOOKUP(1,1/(B134=#REF!),#REF!)</f>
        <v>#REF!</v>
      </c>
      <c r="P134" s="96"/>
      <c r="Q134" s="100"/>
      <c r="R134" s="101" t="str">
        <f>IFERROR(VLOOKUP(B134,#REF!,8,0),"")</f>
        <v/>
      </c>
    </row>
    <row r="135" spans="1:18" hidden="1">
      <c r="A135" s="1">
        <f>IF(B135="","",SUBTOTAL(3,$B$10:B135))</f>
        <v>11</v>
      </c>
      <c r="B135" s="1" t="s">
        <v>4258</v>
      </c>
      <c r="C135" s="84" t="e">
        <f>SUMIFS('Nhập đơn'!$I$5:$I$1145,'Nhập đơn'!$E$5:$E$1146,'Tổng đơn'!B135)</f>
        <v>#VALUE!</v>
      </c>
      <c r="D135" s="85" t="e">
        <f>SUMIFS('Nhập đơn'!$H$5:$H$1145,'Nhập đơn'!$E$5:$E$1146,'Tổng đơn'!B135)</f>
        <v>#VALUE!</v>
      </c>
      <c r="H135" s="1" t="e">
        <f>VLOOKUP(B135,#REF!,3,0)</f>
        <v>#REF!</v>
      </c>
      <c r="I135" s="1" t="e">
        <f>VLOOKUP(B135,#REF!,6,0)</f>
        <v>#REF!</v>
      </c>
      <c r="J135" s="1" t="e">
        <f>VLOOKUP(B135,#REF!,4,0)</f>
        <v>#REF!</v>
      </c>
      <c r="K135" s="1" t="e">
        <f>VLOOKUP(B135,#REF!,8,0)</f>
        <v>#REF!</v>
      </c>
      <c r="L135" s="96" t="e" cm="1">
        <f t="array" ref="L135">LOOKUP(1,1/(B135=#REF!),#REF!)</f>
        <v>#REF!</v>
      </c>
      <c r="M135" s="97" t="str">
        <f>IFERROR(VLOOKUP(B135,#REF!,5,0),"")</f>
        <v/>
      </c>
      <c r="N135" s="98" t="str">
        <f>IFERROR(VLOOKUP(B135,#REF!,2,0),"")</f>
        <v/>
      </c>
      <c r="O135" s="99" t="e" cm="1">
        <f t="array" ref="O135">LOOKUP(1,1/(B135=#REF!),#REF!)</f>
        <v>#REF!</v>
      </c>
      <c r="P135" s="96"/>
      <c r="Q135" s="100"/>
      <c r="R135" s="101" t="str">
        <f>IFERROR(VLOOKUP(B135,#REF!,8,0),"")</f>
        <v/>
      </c>
    </row>
    <row r="136" spans="1:18" hidden="1">
      <c r="A136" s="1">
        <f>IF(B136="","",SUBTOTAL(3,$B$10:B136))</f>
        <v>11</v>
      </c>
      <c r="B136" s="1" t="s">
        <v>4259</v>
      </c>
      <c r="C136" s="84" t="e">
        <f>SUMIFS('Nhập đơn'!$I$5:$I$1145,'Nhập đơn'!$E$5:$E$1146,'Tổng đơn'!B136)</f>
        <v>#VALUE!</v>
      </c>
      <c r="D136" s="85" t="e">
        <f>SUMIFS('Nhập đơn'!$H$5:$H$1145,'Nhập đơn'!$E$5:$E$1146,'Tổng đơn'!B136)</f>
        <v>#VALUE!</v>
      </c>
      <c r="H136" s="1" t="e">
        <f>VLOOKUP(B136,#REF!,3,0)</f>
        <v>#REF!</v>
      </c>
      <c r="I136" s="1" t="e">
        <f>VLOOKUP(B136,#REF!,6,0)</f>
        <v>#REF!</v>
      </c>
      <c r="J136" s="1" t="e">
        <f>VLOOKUP(B136,#REF!,4,0)</f>
        <v>#REF!</v>
      </c>
      <c r="K136" s="1" t="e">
        <f>VLOOKUP(B136,#REF!,8,0)</f>
        <v>#REF!</v>
      </c>
      <c r="L136" s="96" t="e" cm="1">
        <f t="array" ref="L136">LOOKUP(1,1/(B136=#REF!),#REF!)</f>
        <v>#REF!</v>
      </c>
      <c r="M136" s="97" t="str">
        <f>IFERROR(VLOOKUP(B136,#REF!,5,0),"")</f>
        <v/>
      </c>
      <c r="N136" s="98" t="str">
        <f>IFERROR(VLOOKUP(B136,#REF!,2,0),"")</f>
        <v/>
      </c>
      <c r="O136" s="99" t="e" cm="1">
        <f t="array" ref="O136">LOOKUP(1,1/(B136=#REF!),#REF!)</f>
        <v>#REF!</v>
      </c>
      <c r="P136" s="96"/>
      <c r="Q136" s="100"/>
      <c r="R136" s="101" t="str">
        <f>IFERROR(VLOOKUP(B136,#REF!,8,0),"")</f>
        <v/>
      </c>
    </row>
    <row r="137" spans="1:18">
      <c r="A137" s="1">
        <f>IF(B137="","",SUBTOTAL(3,$B$10:B137))</f>
        <v>12</v>
      </c>
      <c r="B137" s="1" t="s">
        <v>179</v>
      </c>
      <c r="C137" s="84" t="e">
        <f>SUMIFS('Nhập đơn'!$I$5:$I$1145,'Nhập đơn'!$E$5:$E$1146,'Tổng đơn'!B137)</f>
        <v>#VALUE!</v>
      </c>
      <c r="D137" s="85" t="e">
        <f>SUMIFS('Nhập đơn'!$H$5:$H$1145,'Nhập đơn'!$E$5:$E$1146,'Tổng đơn'!B137)</f>
        <v>#VALUE!</v>
      </c>
      <c r="H137" s="1" t="e">
        <f>VLOOKUP(B137,#REF!,3,0)</f>
        <v>#REF!</v>
      </c>
      <c r="I137" s="1" t="e">
        <f>VLOOKUP(B137,#REF!,6,0)</f>
        <v>#REF!</v>
      </c>
      <c r="J137" s="1" t="e">
        <f>VLOOKUP(B137,#REF!,4,0)</f>
        <v>#REF!</v>
      </c>
      <c r="K137" s="1" t="e">
        <f>VLOOKUP(B137,#REF!,8,0)</f>
        <v>#REF!</v>
      </c>
      <c r="L137" s="96" t="e" cm="1">
        <f t="array" ref="L137">LOOKUP(1,1/(B137=#REF!),#REF!)</f>
        <v>#REF!</v>
      </c>
      <c r="M137" s="97" t="str">
        <f>IFERROR(VLOOKUP(B137,#REF!,5,0),"")</f>
        <v/>
      </c>
      <c r="N137" s="98" t="str">
        <f>IFERROR(VLOOKUP(B137,#REF!,2,0),"")</f>
        <v/>
      </c>
      <c r="O137" s="99" t="e" cm="1">
        <f t="array" ref="O137">LOOKUP(1,1/(B137=#REF!),#REF!)</f>
        <v>#REF!</v>
      </c>
      <c r="P137" s="96"/>
      <c r="Q137" s="100"/>
      <c r="R137" s="101" t="str">
        <f>IFERROR(VLOOKUP(B137,#REF!,8,0),"")</f>
        <v/>
      </c>
    </row>
    <row r="138" spans="1:18" hidden="1">
      <c r="A138" s="1">
        <f>IF(B138="","",SUBTOTAL(3,$B$10:B138))</f>
        <v>12</v>
      </c>
      <c r="B138" s="1" t="s">
        <v>4260</v>
      </c>
      <c r="C138" s="84" t="e">
        <f>SUMIFS('Nhập đơn'!$I$5:$I$1145,'Nhập đơn'!$E$5:$E$1146,'Tổng đơn'!B138)</f>
        <v>#VALUE!</v>
      </c>
      <c r="D138" s="85" t="e">
        <f>SUMIFS('Nhập đơn'!$H$5:$H$1145,'Nhập đơn'!$E$5:$E$1146,'Tổng đơn'!B138)</f>
        <v>#VALUE!</v>
      </c>
      <c r="H138" s="1" t="e">
        <f>VLOOKUP(B138,#REF!,3,0)</f>
        <v>#REF!</v>
      </c>
      <c r="I138" s="1" t="e">
        <f>VLOOKUP(B138,#REF!,6,0)</f>
        <v>#REF!</v>
      </c>
      <c r="J138" s="1" t="e">
        <f>VLOOKUP(B138,#REF!,4,0)</f>
        <v>#REF!</v>
      </c>
      <c r="K138" s="1" t="e">
        <f>VLOOKUP(B138,#REF!,8,0)</f>
        <v>#REF!</v>
      </c>
      <c r="L138" s="96" t="e" cm="1">
        <f t="array" ref="L138">LOOKUP(1,1/(B138=#REF!),#REF!)</f>
        <v>#REF!</v>
      </c>
      <c r="M138" s="97" t="str">
        <f>IFERROR(VLOOKUP(B138,#REF!,5,0),"")</f>
        <v/>
      </c>
      <c r="N138" s="98" t="str">
        <f>IFERROR(VLOOKUP(B138,#REF!,2,0),"")</f>
        <v/>
      </c>
      <c r="O138" s="99" t="e" cm="1">
        <f t="array" ref="O138">LOOKUP(1,1/(B138=#REF!),#REF!)</f>
        <v>#REF!</v>
      </c>
      <c r="P138" s="96"/>
      <c r="Q138" s="100"/>
      <c r="R138" s="101" t="str">
        <f>IFERROR(VLOOKUP(B138,#REF!,8,0),"")</f>
        <v/>
      </c>
    </row>
    <row r="139" spans="1:18">
      <c r="A139" s="1">
        <f>IF(B139="","",SUBTOTAL(3,$B$10:B139))</f>
        <v>13</v>
      </c>
      <c r="B139" s="1" t="s">
        <v>158</v>
      </c>
      <c r="C139" s="84" t="e">
        <f>SUMIFS('Nhập đơn'!$I$5:$I$1145,'Nhập đơn'!$E$5:$E$1146,'Tổng đơn'!B139)</f>
        <v>#VALUE!</v>
      </c>
      <c r="D139" s="85" t="e">
        <f>SUMIFS('Nhập đơn'!$H$5:$H$1145,'Nhập đơn'!$E$5:$E$1146,'Tổng đơn'!B139)</f>
        <v>#VALUE!</v>
      </c>
      <c r="H139" s="1" t="e">
        <f>VLOOKUP(B139,#REF!,3,0)</f>
        <v>#REF!</v>
      </c>
      <c r="I139" s="1" t="e">
        <f>VLOOKUP(B139,#REF!,6,0)</f>
        <v>#REF!</v>
      </c>
      <c r="J139" s="1" t="e">
        <f>VLOOKUP(B139,#REF!,4,0)</f>
        <v>#REF!</v>
      </c>
      <c r="K139" s="1" t="e">
        <f>VLOOKUP(B139,#REF!,8,0)</f>
        <v>#REF!</v>
      </c>
      <c r="L139" s="96" t="e" cm="1">
        <f t="array" ref="L139">LOOKUP(1,1/(B139=#REF!),#REF!)</f>
        <v>#REF!</v>
      </c>
      <c r="M139" s="97" t="str">
        <f>IFERROR(VLOOKUP(B139,#REF!,5,0),"")</f>
        <v/>
      </c>
      <c r="N139" s="98" t="str">
        <f>IFERROR(VLOOKUP(B139,#REF!,2,0),"")</f>
        <v/>
      </c>
      <c r="O139" s="99" t="e" cm="1">
        <f t="array" ref="O139">LOOKUP(1,1/(B139=#REF!),#REF!)</f>
        <v>#REF!</v>
      </c>
      <c r="P139" s="96"/>
      <c r="Q139" s="100"/>
      <c r="R139" s="101" t="str">
        <f>IFERROR(VLOOKUP(B139,#REF!,8,0),"")</f>
        <v/>
      </c>
    </row>
    <row r="140" spans="1:18" hidden="1">
      <c r="A140" s="1">
        <f>IF(B140="","",SUBTOTAL(3,$B$10:B140))</f>
        <v>13</v>
      </c>
      <c r="B140" s="1" t="s">
        <v>4261</v>
      </c>
      <c r="C140" s="84" t="e">
        <f>SUMIFS('Nhập đơn'!$I$5:$I$1145,'Nhập đơn'!$E$5:$E$1146,'Tổng đơn'!B140)</f>
        <v>#VALUE!</v>
      </c>
      <c r="D140" s="85" t="e">
        <f>SUMIFS('Nhập đơn'!$H$5:$H$1145,'Nhập đơn'!$E$5:$E$1146,'Tổng đơn'!B140)</f>
        <v>#VALUE!</v>
      </c>
      <c r="H140" s="1" t="e">
        <f>VLOOKUP(B140,#REF!,3,0)</f>
        <v>#REF!</v>
      </c>
      <c r="I140" s="1" t="e">
        <f>VLOOKUP(B140,#REF!,6,0)</f>
        <v>#REF!</v>
      </c>
      <c r="J140" s="1" t="e">
        <f>VLOOKUP(B140,#REF!,4,0)</f>
        <v>#REF!</v>
      </c>
      <c r="K140" s="1" t="e">
        <f>VLOOKUP(B140,#REF!,8,0)</f>
        <v>#REF!</v>
      </c>
      <c r="L140" s="96" t="e" cm="1">
        <f t="array" ref="L140">LOOKUP(1,1/(B140=#REF!),#REF!)</f>
        <v>#REF!</v>
      </c>
      <c r="M140" s="97" t="str">
        <f>IFERROR(VLOOKUP(B140,#REF!,5,0),"")</f>
        <v/>
      </c>
      <c r="N140" s="98" t="str">
        <f>IFERROR(VLOOKUP(B140,#REF!,2,0),"")</f>
        <v/>
      </c>
      <c r="O140" s="99" t="e" cm="1">
        <f t="array" ref="O140">LOOKUP(1,1/(B140=#REF!),#REF!)</f>
        <v>#REF!</v>
      </c>
      <c r="P140" s="96"/>
      <c r="Q140" s="100"/>
      <c r="R140" s="101" t="str">
        <f>IFERROR(VLOOKUP(B140,#REF!,8,0),"")</f>
        <v/>
      </c>
    </row>
    <row r="141" spans="1:18" hidden="1">
      <c r="A141" s="1">
        <f>IF(B141="","",SUBTOTAL(3,$B$10:B141))</f>
        <v>13</v>
      </c>
      <c r="B141" s="1" t="s">
        <v>4262</v>
      </c>
      <c r="C141" s="84" t="e">
        <f>SUMIFS('Nhập đơn'!$I$5:$I$1145,'Nhập đơn'!$E$5:$E$1146,'Tổng đơn'!B141)</f>
        <v>#VALUE!</v>
      </c>
      <c r="D141" s="85" t="e">
        <f>SUMIFS('Nhập đơn'!$H$5:$H$1145,'Nhập đơn'!$E$5:$E$1146,'Tổng đơn'!B141)</f>
        <v>#VALUE!</v>
      </c>
      <c r="H141" s="1" t="e">
        <f>VLOOKUP(B141,#REF!,3,0)</f>
        <v>#REF!</v>
      </c>
      <c r="I141" s="1" t="e">
        <f>VLOOKUP(B141,#REF!,6,0)</f>
        <v>#REF!</v>
      </c>
      <c r="J141" s="1" t="e">
        <f>VLOOKUP(B141,#REF!,4,0)</f>
        <v>#REF!</v>
      </c>
      <c r="K141" s="1" t="e">
        <f>VLOOKUP(B141,#REF!,8,0)</f>
        <v>#REF!</v>
      </c>
      <c r="L141" s="96" t="e" cm="1">
        <f t="array" ref="L141">LOOKUP(1,1/(B141=#REF!),#REF!)</f>
        <v>#REF!</v>
      </c>
      <c r="M141" s="97" t="str">
        <f>IFERROR(VLOOKUP(B141,#REF!,5,0),"")</f>
        <v/>
      </c>
      <c r="N141" s="98" t="str">
        <f>IFERROR(VLOOKUP(B141,#REF!,2,0),"")</f>
        <v/>
      </c>
      <c r="O141" s="99" t="e" cm="1">
        <f t="array" ref="O141">LOOKUP(1,1/(B141=#REF!),#REF!)</f>
        <v>#REF!</v>
      </c>
      <c r="P141" s="96"/>
      <c r="Q141" s="100"/>
      <c r="R141" s="101" t="str">
        <f>IFERROR(VLOOKUP(B141,#REF!,8,0),"")</f>
        <v/>
      </c>
    </row>
    <row r="142" spans="1:18" hidden="1">
      <c r="A142" s="1">
        <f>IF(B142="","",SUBTOTAL(3,$B$10:B142))</f>
        <v>13</v>
      </c>
      <c r="B142" s="1" t="s">
        <v>3728</v>
      </c>
      <c r="C142" s="84" t="e">
        <f>SUMIFS('Nhập đơn'!$I$5:$I$1145,'Nhập đơn'!$E$5:$E$1146,'Tổng đơn'!B142)</f>
        <v>#VALUE!</v>
      </c>
      <c r="D142" s="85" t="e">
        <f>SUMIFS('Nhập đơn'!$H$5:$H$1145,'Nhập đơn'!$E$5:$E$1146,'Tổng đơn'!B142)</f>
        <v>#VALUE!</v>
      </c>
      <c r="H142" s="1" t="e">
        <f>VLOOKUP(B142,#REF!,3,0)</f>
        <v>#REF!</v>
      </c>
      <c r="I142" s="1" t="e">
        <f>VLOOKUP(B142,#REF!,6,0)</f>
        <v>#REF!</v>
      </c>
      <c r="J142" s="1" t="e">
        <f>VLOOKUP(B142,#REF!,4,0)</f>
        <v>#REF!</v>
      </c>
      <c r="K142" s="1" t="e">
        <f>VLOOKUP(B142,#REF!,8,0)</f>
        <v>#REF!</v>
      </c>
      <c r="L142" s="96" t="e" cm="1">
        <f t="array" ref="L142">LOOKUP(1,1/(B142=#REF!),#REF!)</f>
        <v>#REF!</v>
      </c>
      <c r="M142" s="97" t="str">
        <f>IFERROR(VLOOKUP(B142,#REF!,5,0),"")</f>
        <v/>
      </c>
      <c r="N142" s="98" t="str">
        <f>IFERROR(VLOOKUP(B142,#REF!,2,0),"")</f>
        <v/>
      </c>
      <c r="O142" s="99" t="e" cm="1">
        <f t="array" ref="O142">LOOKUP(1,1/(B142=#REF!),#REF!)</f>
        <v>#REF!</v>
      </c>
      <c r="P142" s="96"/>
      <c r="Q142" s="100"/>
      <c r="R142" s="101" t="str">
        <f>IFERROR(VLOOKUP(B142,#REF!,8,0),"")</f>
        <v/>
      </c>
    </row>
    <row r="143" spans="1:18">
      <c r="A143" s="1">
        <f>IF(B143="","",SUBTOTAL(3,$B$10:B143))</f>
        <v>14</v>
      </c>
      <c r="B143" s="1" t="s">
        <v>299</v>
      </c>
      <c r="C143" s="84" t="e">
        <f>SUMIFS('Nhập đơn'!$I$5:$I$1145,'Nhập đơn'!$E$5:$E$1146,'Tổng đơn'!B143)</f>
        <v>#VALUE!</v>
      </c>
      <c r="D143" s="85" t="e">
        <f>SUMIFS('Nhập đơn'!$H$5:$H$1145,'Nhập đơn'!$E$5:$E$1146,'Tổng đơn'!B143)</f>
        <v>#VALUE!</v>
      </c>
      <c r="H143" s="1" t="e">
        <f>VLOOKUP(B143,#REF!,3,0)</f>
        <v>#REF!</v>
      </c>
      <c r="I143" s="1" t="e">
        <f>VLOOKUP(B143,#REF!,6,0)</f>
        <v>#REF!</v>
      </c>
      <c r="J143" s="1" t="e">
        <f>VLOOKUP(B143,#REF!,4,0)</f>
        <v>#REF!</v>
      </c>
      <c r="K143" s="1" t="e">
        <f>VLOOKUP(B143,#REF!,8,0)</f>
        <v>#REF!</v>
      </c>
      <c r="L143" s="96" t="e" cm="1">
        <f t="array" ref="L143">LOOKUP(1,1/(B143=#REF!),#REF!)</f>
        <v>#REF!</v>
      </c>
      <c r="M143" s="97" t="str">
        <f>IFERROR(VLOOKUP(B143,#REF!,5,0),"")</f>
        <v/>
      </c>
      <c r="N143" s="98" t="str">
        <f>IFERROR(VLOOKUP(B143,#REF!,2,0),"")</f>
        <v/>
      </c>
      <c r="O143" s="99" t="e" cm="1">
        <f t="array" ref="O143">LOOKUP(1,1/(B143=#REF!),#REF!)</f>
        <v>#REF!</v>
      </c>
      <c r="P143" s="96"/>
      <c r="Q143" s="100"/>
      <c r="R143" s="101" t="str">
        <f>IFERROR(VLOOKUP(B143,#REF!,8,0),"")</f>
        <v/>
      </c>
    </row>
    <row r="144" spans="1:18" hidden="1">
      <c r="A144" s="1">
        <f>IF(B144="","",SUBTOTAL(3,$B$10:B144))</f>
        <v>14</v>
      </c>
      <c r="B144" s="1" t="s">
        <v>308</v>
      </c>
      <c r="C144" s="84" t="e">
        <f>SUMIFS('Nhập đơn'!$I$5:$I$1145,'Nhập đơn'!$E$5:$E$1146,'Tổng đơn'!B144)</f>
        <v>#VALUE!</v>
      </c>
      <c r="D144" s="85" t="e">
        <f>SUMIFS('Nhập đơn'!$H$5:$H$1145,'Nhập đơn'!$E$5:$E$1146,'Tổng đơn'!B144)</f>
        <v>#VALUE!</v>
      </c>
      <c r="H144" s="1" t="e">
        <f>VLOOKUP(B144,#REF!,3,0)</f>
        <v>#REF!</v>
      </c>
      <c r="I144" s="1" t="e">
        <f>VLOOKUP(B144,#REF!,6,0)</f>
        <v>#REF!</v>
      </c>
      <c r="J144" s="1" t="e">
        <f>VLOOKUP(B144,#REF!,4,0)</f>
        <v>#REF!</v>
      </c>
      <c r="K144" s="1" t="e">
        <f>VLOOKUP(B144,#REF!,8,0)</f>
        <v>#REF!</v>
      </c>
      <c r="L144" s="96" t="e" cm="1">
        <f t="array" ref="L144">LOOKUP(1,1/(B144=#REF!),#REF!)</f>
        <v>#REF!</v>
      </c>
      <c r="M144" s="97" t="str">
        <f>IFERROR(VLOOKUP(B144,#REF!,5,0),"")</f>
        <v/>
      </c>
      <c r="N144" s="98" t="str">
        <f>IFERROR(VLOOKUP(B144,#REF!,2,0),"")</f>
        <v/>
      </c>
      <c r="O144" s="99" t="e" cm="1">
        <f t="array" ref="O144">LOOKUP(1,1/(B144=#REF!),#REF!)</f>
        <v>#REF!</v>
      </c>
      <c r="P144" s="96"/>
      <c r="Q144" s="100"/>
      <c r="R144" s="101" t="str">
        <f>IFERROR(VLOOKUP(B144,#REF!,8,0),"")</f>
        <v/>
      </c>
    </row>
    <row r="145" spans="1:18" hidden="1">
      <c r="A145" s="1">
        <f>IF(B145="","",SUBTOTAL(3,$B$10:B145))</f>
        <v>14</v>
      </c>
      <c r="B145" s="1" t="s">
        <v>4263</v>
      </c>
      <c r="C145" s="84" t="e">
        <f>SUMIFS('Nhập đơn'!$I$5:$I$1145,'Nhập đơn'!$E$5:$E$1146,'Tổng đơn'!B145)</f>
        <v>#VALUE!</v>
      </c>
      <c r="D145" s="85" t="e">
        <f>SUMIFS('Nhập đơn'!$H$5:$H$1145,'Nhập đơn'!$E$5:$E$1146,'Tổng đơn'!B145)</f>
        <v>#VALUE!</v>
      </c>
      <c r="H145" s="1" t="e">
        <f>VLOOKUP(B145,#REF!,3,0)</f>
        <v>#REF!</v>
      </c>
      <c r="I145" s="1" t="e">
        <f>VLOOKUP(B145,#REF!,6,0)</f>
        <v>#REF!</v>
      </c>
      <c r="J145" s="1" t="e">
        <f>VLOOKUP(B145,#REF!,4,0)</f>
        <v>#REF!</v>
      </c>
      <c r="K145" s="1" t="e">
        <f>VLOOKUP(B145,#REF!,8,0)</f>
        <v>#REF!</v>
      </c>
      <c r="L145" s="96" t="e" cm="1">
        <f t="array" ref="L145">LOOKUP(1,1/(B145=#REF!),#REF!)</f>
        <v>#REF!</v>
      </c>
      <c r="M145" s="97" t="str">
        <f>IFERROR(VLOOKUP(B145,#REF!,5,0),"")</f>
        <v/>
      </c>
      <c r="N145" s="98" t="str">
        <f>IFERROR(VLOOKUP(B145,#REF!,2,0),"")</f>
        <v/>
      </c>
      <c r="O145" s="99" t="e" cm="1">
        <f t="array" ref="O145">LOOKUP(1,1/(B145=#REF!),#REF!)</f>
        <v>#REF!</v>
      </c>
      <c r="P145" s="96"/>
      <c r="Q145" s="100"/>
      <c r="R145" s="101" t="str">
        <f>IFERROR(VLOOKUP(B145,#REF!,8,0),"")</f>
        <v/>
      </c>
    </row>
    <row r="146" spans="1:18" hidden="1">
      <c r="A146" s="1">
        <f>IF(B146="","",SUBTOTAL(3,$B$10:B146))</f>
        <v>14</v>
      </c>
      <c r="B146" s="1" t="s">
        <v>4264</v>
      </c>
      <c r="C146" s="84" t="e">
        <f>SUMIFS('Nhập đơn'!$I$5:$I$1145,'Nhập đơn'!$E$5:$E$1146,'Tổng đơn'!B146)</f>
        <v>#VALUE!</v>
      </c>
      <c r="D146" s="85" t="e">
        <f>SUMIFS('Nhập đơn'!$H$5:$H$1145,'Nhập đơn'!$E$5:$E$1146,'Tổng đơn'!B146)</f>
        <v>#VALUE!</v>
      </c>
      <c r="H146" s="1" t="e">
        <f>VLOOKUP(B146,#REF!,3,0)</f>
        <v>#REF!</v>
      </c>
      <c r="I146" s="1" t="e">
        <f>VLOOKUP(B146,#REF!,6,0)</f>
        <v>#REF!</v>
      </c>
      <c r="J146" s="1" t="e">
        <f>VLOOKUP(B146,#REF!,4,0)</f>
        <v>#REF!</v>
      </c>
      <c r="K146" s="1" t="e">
        <f>VLOOKUP(B146,#REF!,8,0)</f>
        <v>#REF!</v>
      </c>
      <c r="L146" s="96" t="e" cm="1">
        <f t="array" ref="L146">LOOKUP(1,1/(B146=#REF!),#REF!)</f>
        <v>#REF!</v>
      </c>
      <c r="M146" s="97" t="str">
        <f>IFERROR(VLOOKUP(B146,#REF!,5,0),"")</f>
        <v/>
      </c>
      <c r="N146" s="98" t="str">
        <f>IFERROR(VLOOKUP(B146,#REF!,2,0),"")</f>
        <v/>
      </c>
      <c r="O146" s="99" t="e" cm="1">
        <f t="array" ref="O146">LOOKUP(1,1/(B146=#REF!),#REF!)</f>
        <v>#REF!</v>
      </c>
      <c r="P146" s="96"/>
      <c r="Q146" s="100"/>
      <c r="R146" s="101" t="str">
        <f>IFERROR(VLOOKUP(B146,#REF!,8,0),"")</f>
        <v/>
      </c>
    </row>
    <row r="147" spans="1:18" hidden="1">
      <c r="A147" s="1">
        <f>IF(B147="","",SUBTOTAL(3,$B$10:B147))</f>
        <v>14</v>
      </c>
      <c r="B147" s="1" t="s">
        <v>2265</v>
      </c>
      <c r="C147" s="84" t="e">
        <f>SUMIFS('Nhập đơn'!$I$5:$I$1145,'Nhập đơn'!$E$5:$E$1146,'Tổng đơn'!B147)</f>
        <v>#VALUE!</v>
      </c>
      <c r="D147" s="85" t="e">
        <f>SUMIFS('Nhập đơn'!$H$5:$H$1145,'Nhập đơn'!$E$5:$E$1146,'Tổng đơn'!B147)</f>
        <v>#VALUE!</v>
      </c>
      <c r="H147" s="1" t="e">
        <f>VLOOKUP(B147,#REF!,3,0)</f>
        <v>#REF!</v>
      </c>
      <c r="I147" s="1" t="e">
        <f>VLOOKUP(B147,#REF!,6,0)</f>
        <v>#REF!</v>
      </c>
      <c r="J147" s="1" t="e">
        <f>VLOOKUP(B147,#REF!,4,0)</f>
        <v>#REF!</v>
      </c>
      <c r="K147" s="1" t="e">
        <f>VLOOKUP(B147,#REF!,8,0)</f>
        <v>#REF!</v>
      </c>
      <c r="L147" s="96" t="e" cm="1">
        <f t="array" ref="L147">LOOKUP(1,1/(B147=#REF!),#REF!)</f>
        <v>#REF!</v>
      </c>
      <c r="M147" s="97" t="str">
        <f>IFERROR(VLOOKUP(B147,#REF!,5,0),"")</f>
        <v/>
      </c>
      <c r="N147" s="98" t="str">
        <f>IFERROR(VLOOKUP(B147,#REF!,2,0),"")</f>
        <v/>
      </c>
      <c r="O147" s="99" t="e" cm="1">
        <f t="array" ref="O147">LOOKUP(1,1/(B147=#REF!),#REF!)</f>
        <v>#REF!</v>
      </c>
      <c r="P147" s="96"/>
      <c r="Q147" s="100"/>
      <c r="R147" s="101" t="str">
        <f>IFERROR(VLOOKUP(B147,#REF!,8,0),"")</f>
        <v/>
      </c>
    </row>
    <row r="148" spans="1:18" hidden="1">
      <c r="A148" s="1">
        <f>IF(B148="","",SUBTOTAL(3,$B$10:B148))</f>
        <v>14</v>
      </c>
      <c r="B148" s="1" t="s">
        <v>2272</v>
      </c>
      <c r="C148" s="84" t="e">
        <f>SUMIFS('Nhập đơn'!$I$5:$I$1145,'Nhập đơn'!$E$5:$E$1146,'Tổng đơn'!B148)</f>
        <v>#VALUE!</v>
      </c>
      <c r="D148" s="85" t="e">
        <f>SUMIFS('Nhập đơn'!$H$5:$H$1145,'Nhập đơn'!$E$5:$E$1146,'Tổng đơn'!B148)</f>
        <v>#VALUE!</v>
      </c>
      <c r="H148" s="1" t="e">
        <f>VLOOKUP(B148,#REF!,3,0)</f>
        <v>#REF!</v>
      </c>
      <c r="I148" s="1" t="e">
        <f>VLOOKUP(B148,#REF!,6,0)</f>
        <v>#REF!</v>
      </c>
      <c r="J148" s="1" t="e">
        <f>VLOOKUP(B148,#REF!,4,0)</f>
        <v>#REF!</v>
      </c>
      <c r="K148" s="1" t="e">
        <f>VLOOKUP(B148,#REF!,8,0)</f>
        <v>#REF!</v>
      </c>
      <c r="L148" s="96" t="e" cm="1">
        <f t="array" ref="L148">LOOKUP(1,1/(B148=#REF!),#REF!)</f>
        <v>#REF!</v>
      </c>
      <c r="M148" s="97" t="str">
        <f>IFERROR(VLOOKUP(B148,#REF!,5,0),"")</f>
        <v/>
      </c>
      <c r="N148" s="98" t="str">
        <f>IFERROR(VLOOKUP(B148,#REF!,2,0),"")</f>
        <v/>
      </c>
      <c r="O148" s="99" t="e" cm="1">
        <f t="array" ref="O148">LOOKUP(1,1/(B148=#REF!),#REF!)</f>
        <v>#REF!</v>
      </c>
      <c r="P148" s="96"/>
      <c r="Q148" s="100"/>
      <c r="R148" s="101" t="str">
        <f>IFERROR(VLOOKUP(B148,#REF!,8,0),"")</f>
        <v/>
      </c>
    </row>
    <row r="149" spans="1:18">
      <c r="A149" s="1">
        <f>IF(B149="","",SUBTOTAL(3,$B$10:B149))</f>
        <v>15</v>
      </c>
      <c r="B149" s="1" t="s">
        <v>3760</v>
      </c>
      <c r="C149" s="84" t="e">
        <f>SUMIFS('Nhập đơn'!$I$5:$I$1145,'Nhập đơn'!$E$5:$E$1146,'Tổng đơn'!B149)</f>
        <v>#VALUE!</v>
      </c>
      <c r="D149" s="85" t="e">
        <f>SUMIFS('Nhập đơn'!$H$5:$H$1145,'Nhập đơn'!$E$5:$E$1146,'Tổng đơn'!B149)</f>
        <v>#VALUE!</v>
      </c>
      <c r="H149" s="1" t="e">
        <f>VLOOKUP(B149,#REF!,3,0)</f>
        <v>#REF!</v>
      </c>
      <c r="I149" s="1" t="e">
        <f>VLOOKUP(B149,#REF!,6,0)</f>
        <v>#REF!</v>
      </c>
      <c r="J149" s="1" t="e">
        <f>VLOOKUP(B149,#REF!,4,0)</f>
        <v>#REF!</v>
      </c>
      <c r="K149" s="1" t="e">
        <f>VLOOKUP(B149,#REF!,8,0)</f>
        <v>#REF!</v>
      </c>
      <c r="L149" s="96" t="e" cm="1">
        <f t="array" ref="L149">LOOKUP(1,1/(B149=#REF!),#REF!)</f>
        <v>#REF!</v>
      </c>
      <c r="M149" s="97" t="str">
        <f>IFERROR(VLOOKUP(B149,#REF!,5,0),"")</f>
        <v/>
      </c>
      <c r="N149" s="98" t="str">
        <f>IFERROR(VLOOKUP(B149,#REF!,2,0),"")</f>
        <v/>
      </c>
      <c r="O149" s="99" t="e" cm="1">
        <f t="array" ref="O149">LOOKUP(1,1/(B149=#REF!),#REF!)</f>
        <v>#REF!</v>
      </c>
      <c r="P149" s="96"/>
      <c r="Q149" s="100"/>
      <c r="R149" s="101" t="str">
        <f>IFERROR(VLOOKUP(B149,#REF!,8,0),"")</f>
        <v/>
      </c>
    </row>
    <row r="150" spans="1:18" hidden="1">
      <c r="A150" s="1">
        <f>IF(B150="","",SUBTOTAL(3,$B$10:B150))</f>
        <v>15</v>
      </c>
      <c r="B150" s="1" t="s">
        <v>3353</v>
      </c>
      <c r="C150" s="84" t="e">
        <f>SUMIFS('Nhập đơn'!$I$5:$I$1145,'Nhập đơn'!$E$5:$E$1146,'Tổng đơn'!B150)</f>
        <v>#VALUE!</v>
      </c>
      <c r="D150" s="85" t="e">
        <f>SUMIFS('Nhập đơn'!$H$5:$H$1145,'Nhập đơn'!$E$5:$E$1146,'Tổng đơn'!B150)</f>
        <v>#VALUE!</v>
      </c>
      <c r="H150" s="1" t="e">
        <f>VLOOKUP(B150,#REF!,3,0)</f>
        <v>#REF!</v>
      </c>
      <c r="I150" s="1" t="e">
        <f>VLOOKUP(B150,#REF!,6,0)</f>
        <v>#REF!</v>
      </c>
      <c r="J150" s="1" t="e">
        <f>VLOOKUP(B150,#REF!,4,0)</f>
        <v>#REF!</v>
      </c>
      <c r="K150" s="1" t="e">
        <f>VLOOKUP(B150,#REF!,8,0)</f>
        <v>#REF!</v>
      </c>
      <c r="L150" s="96" t="e" cm="1">
        <f t="array" ref="L150">LOOKUP(1,1/(B150=#REF!),#REF!)</f>
        <v>#REF!</v>
      </c>
      <c r="M150" s="97" t="str">
        <f>IFERROR(VLOOKUP(B150,#REF!,5,0),"")</f>
        <v/>
      </c>
      <c r="N150" s="98" t="str">
        <f>IFERROR(VLOOKUP(B150,#REF!,2,0),"")</f>
        <v/>
      </c>
      <c r="O150" s="99" t="e" cm="1">
        <f t="array" ref="O150">LOOKUP(1,1/(B150=#REF!),#REF!)</f>
        <v>#REF!</v>
      </c>
      <c r="P150" s="96"/>
      <c r="Q150" s="100"/>
      <c r="R150" s="101" t="str">
        <f>IFERROR(VLOOKUP(B150,#REF!,8,0),"")</f>
        <v/>
      </c>
    </row>
    <row r="151" spans="1:18" hidden="1">
      <c r="A151" s="1">
        <f>IF(B151="","",SUBTOTAL(3,$B$10:B151))</f>
        <v>15</v>
      </c>
      <c r="B151" s="1" t="s">
        <v>3362</v>
      </c>
      <c r="C151" s="84" t="e">
        <f>SUMIFS('Nhập đơn'!$I$5:$I$1145,'Nhập đơn'!$E$5:$E$1146,'Tổng đơn'!B151)</f>
        <v>#VALUE!</v>
      </c>
      <c r="D151" s="85" t="e">
        <f>SUMIFS('Nhập đơn'!$H$5:$H$1145,'Nhập đơn'!$E$5:$E$1146,'Tổng đơn'!B151)</f>
        <v>#VALUE!</v>
      </c>
      <c r="H151" s="1" t="e">
        <f>VLOOKUP(B151,#REF!,3,0)</f>
        <v>#REF!</v>
      </c>
      <c r="I151" s="1" t="e">
        <f>VLOOKUP(B151,#REF!,6,0)</f>
        <v>#REF!</v>
      </c>
      <c r="J151" s="1" t="e">
        <f>VLOOKUP(B151,#REF!,4,0)</f>
        <v>#REF!</v>
      </c>
      <c r="K151" s="1" t="e">
        <f>VLOOKUP(B151,#REF!,8,0)</f>
        <v>#REF!</v>
      </c>
      <c r="L151" s="96" t="e" cm="1">
        <f t="array" ref="L151">LOOKUP(1,1/(B151=#REF!),#REF!)</f>
        <v>#REF!</v>
      </c>
      <c r="M151" s="97" t="str">
        <f>IFERROR(VLOOKUP(B151,#REF!,5,0),"")</f>
        <v/>
      </c>
      <c r="N151" s="98" t="str">
        <f>IFERROR(VLOOKUP(B151,#REF!,2,0),"")</f>
        <v/>
      </c>
      <c r="O151" s="99" t="e" cm="1">
        <f t="array" ref="O151">LOOKUP(1,1/(B151=#REF!),#REF!)</f>
        <v>#REF!</v>
      </c>
      <c r="P151" s="96"/>
      <c r="Q151" s="100"/>
      <c r="R151" s="101" t="str">
        <f>IFERROR(VLOOKUP(B151,#REF!,8,0),"")</f>
        <v/>
      </c>
    </row>
    <row r="152" spans="1:18" hidden="1">
      <c r="A152" s="1">
        <f>IF(B152="","",SUBTOTAL(3,$B$10:B152))</f>
        <v>15</v>
      </c>
      <c r="B152" s="1" t="s">
        <v>2496</v>
      </c>
      <c r="C152" s="84" t="e">
        <f>SUMIFS('Nhập đơn'!$I$5:$I$1145,'Nhập đơn'!$E$5:$E$1146,'Tổng đơn'!B152)</f>
        <v>#VALUE!</v>
      </c>
      <c r="D152" s="85" t="e">
        <f>SUMIFS('Nhập đơn'!$H$5:$H$1145,'Nhập đơn'!$E$5:$E$1146,'Tổng đơn'!B152)</f>
        <v>#VALUE!</v>
      </c>
      <c r="H152" s="1" t="e">
        <f>VLOOKUP(B152,#REF!,3,0)</f>
        <v>#REF!</v>
      </c>
      <c r="I152" s="1" t="e">
        <f>VLOOKUP(B152,#REF!,6,0)</f>
        <v>#REF!</v>
      </c>
      <c r="J152" s="1" t="e">
        <f>VLOOKUP(B152,#REF!,4,0)</f>
        <v>#REF!</v>
      </c>
      <c r="K152" s="1" t="e">
        <f>VLOOKUP(B152,#REF!,8,0)</f>
        <v>#REF!</v>
      </c>
      <c r="L152" s="96" t="e" cm="1">
        <f t="array" ref="L152">LOOKUP(1,1/(B152=#REF!),#REF!)</f>
        <v>#REF!</v>
      </c>
      <c r="M152" s="97" t="str">
        <f>IFERROR(VLOOKUP(B152,#REF!,5,0),"")</f>
        <v/>
      </c>
      <c r="N152" s="98" t="str">
        <f>IFERROR(VLOOKUP(B152,#REF!,2,0),"")</f>
        <v/>
      </c>
      <c r="O152" s="99" t="e" cm="1">
        <f t="array" ref="O152">LOOKUP(1,1/(B152=#REF!),#REF!)</f>
        <v>#REF!</v>
      </c>
      <c r="P152" s="96"/>
      <c r="Q152" s="100"/>
      <c r="R152" s="101" t="str">
        <f>IFERROR(VLOOKUP(B152,#REF!,8,0),"")</f>
        <v/>
      </c>
    </row>
    <row r="153" spans="1:18" hidden="1">
      <c r="A153" s="1">
        <f>IF(B153="","",SUBTOTAL(3,$B$10:B153))</f>
        <v>15</v>
      </c>
      <c r="B153" s="1" t="s">
        <v>3327</v>
      </c>
      <c r="C153" s="84" t="e">
        <f>SUMIFS('Nhập đơn'!$I$5:$I$1145,'Nhập đơn'!$E$5:$E$1146,'Tổng đơn'!B153)</f>
        <v>#VALUE!</v>
      </c>
      <c r="D153" s="85" t="e">
        <f>SUMIFS('Nhập đơn'!$H$5:$H$1145,'Nhập đơn'!$E$5:$E$1146,'Tổng đơn'!B153)</f>
        <v>#VALUE!</v>
      </c>
      <c r="H153" s="1" t="e">
        <f>VLOOKUP(B153,#REF!,3,0)</f>
        <v>#REF!</v>
      </c>
      <c r="I153" s="1" t="e">
        <f>VLOOKUP(B153,#REF!,6,0)</f>
        <v>#REF!</v>
      </c>
      <c r="J153" s="1" t="e">
        <f>VLOOKUP(B153,#REF!,4,0)</f>
        <v>#REF!</v>
      </c>
      <c r="K153" s="1" t="e">
        <f>VLOOKUP(B153,#REF!,8,0)</f>
        <v>#REF!</v>
      </c>
      <c r="L153" s="96" t="e" cm="1">
        <f t="array" ref="L153">LOOKUP(1,1/(B153=#REF!),#REF!)</f>
        <v>#REF!</v>
      </c>
      <c r="M153" s="97" t="str">
        <f>IFERROR(VLOOKUP(B153,#REF!,5,0),"")</f>
        <v/>
      </c>
      <c r="N153" s="98" t="str">
        <f>IFERROR(VLOOKUP(B153,#REF!,2,0),"")</f>
        <v/>
      </c>
      <c r="O153" s="99" t="e" cm="1">
        <f t="array" ref="O153">LOOKUP(1,1/(B153=#REF!),#REF!)</f>
        <v>#REF!</v>
      </c>
      <c r="P153" s="96"/>
      <c r="Q153" s="100"/>
      <c r="R153" s="101" t="str">
        <f>IFERROR(VLOOKUP(B153,#REF!,8,0),"")</f>
        <v/>
      </c>
    </row>
    <row r="154" spans="1:18" hidden="1">
      <c r="A154" s="1">
        <f>IF(B154="","",SUBTOTAL(3,$B$10:B154))</f>
        <v>15</v>
      </c>
      <c r="B154" s="1" t="s">
        <v>3860</v>
      </c>
      <c r="C154" s="84" t="e">
        <f>SUMIFS('Nhập đơn'!$I$5:$I$1145,'Nhập đơn'!$E$5:$E$1146,'Tổng đơn'!B154)</f>
        <v>#VALUE!</v>
      </c>
      <c r="D154" s="85" t="e">
        <f>SUMIFS('Nhập đơn'!$H$5:$H$1145,'Nhập đơn'!$E$5:$E$1146,'Tổng đơn'!B154)</f>
        <v>#VALUE!</v>
      </c>
      <c r="H154" s="1" t="e">
        <f>VLOOKUP(B154,#REF!,3,0)</f>
        <v>#REF!</v>
      </c>
      <c r="I154" s="1" t="e">
        <f>VLOOKUP(B154,#REF!,6,0)</f>
        <v>#REF!</v>
      </c>
      <c r="J154" s="1" t="e">
        <f>VLOOKUP(B154,#REF!,4,0)</f>
        <v>#REF!</v>
      </c>
      <c r="K154" s="1" t="e">
        <f>VLOOKUP(B154,#REF!,8,0)</f>
        <v>#REF!</v>
      </c>
      <c r="L154" s="96" t="e" cm="1">
        <f t="array" ref="L154">LOOKUP(1,1/(B154=#REF!),#REF!)</f>
        <v>#REF!</v>
      </c>
      <c r="M154" s="97" t="str">
        <f>IFERROR(VLOOKUP(B154,#REF!,5,0),"")</f>
        <v/>
      </c>
      <c r="N154" s="98" t="str">
        <f>IFERROR(VLOOKUP(B154,#REF!,2,0),"")</f>
        <v/>
      </c>
      <c r="O154" s="99" t="e" cm="1">
        <f t="array" ref="O154">LOOKUP(1,1/(B154=#REF!),#REF!)</f>
        <v>#REF!</v>
      </c>
      <c r="P154" s="96"/>
      <c r="Q154" s="100"/>
      <c r="R154" s="101" t="str">
        <f>IFERROR(VLOOKUP(B154,#REF!,8,0),"")</f>
        <v/>
      </c>
    </row>
    <row r="155" spans="1:18">
      <c r="A155" s="1">
        <f>IF(B155="","",SUBTOTAL(3,$B$10:B155))</f>
        <v>16</v>
      </c>
      <c r="B155" s="1" t="s">
        <v>3190</v>
      </c>
      <c r="C155" s="84" t="e">
        <f>SUMIFS('Nhập đơn'!$I$5:$I$1145,'Nhập đơn'!$E$5:$E$1146,'Tổng đơn'!B155)</f>
        <v>#VALUE!</v>
      </c>
      <c r="D155" s="85" t="e">
        <f>SUMIFS('Nhập đơn'!$H$5:$H$1145,'Nhập đơn'!$E$5:$E$1146,'Tổng đơn'!B155)</f>
        <v>#VALUE!</v>
      </c>
      <c r="H155" s="1" t="e">
        <f>VLOOKUP(B155,#REF!,3,0)</f>
        <v>#REF!</v>
      </c>
      <c r="I155" s="1" t="e">
        <f>VLOOKUP(B155,#REF!,6,0)</f>
        <v>#REF!</v>
      </c>
      <c r="J155" s="1" t="e">
        <f>VLOOKUP(B155,#REF!,4,0)</f>
        <v>#REF!</v>
      </c>
      <c r="K155" s="1" t="e">
        <f>VLOOKUP(B155,#REF!,8,0)</f>
        <v>#REF!</v>
      </c>
      <c r="L155" s="96" t="e" cm="1">
        <f t="array" ref="L155">LOOKUP(1,1/(B155=#REF!),#REF!)</f>
        <v>#REF!</v>
      </c>
      <c r="M155" s="97" t="str">
        <f>IFERROR(VLOOKUP(B155,#REF!,5,0),"")</f>
        <v/>
      </c>
      <c r="N155" s="98" t="str">
        <f>IFERROR(VLOOKUP(B155,#REF!,2,0),"")</f>
        <v/>
      </c>
      <c r="O155" s="99" t="e" cm="1">
        <f t="array" ref="O155">LOOKUP(1,1/(B155=#REF!),#REF!)</f>
        <v>#REF!</v>
      </c>
      <c r="P155" s="96"/>
      <c r="Q155" s="100"/>
      <c r="R155" s="101" t="str">
        <f>IFERROR(VLOOKUP(B155,#REF!,8,0),"")</f>
        <v/>
      </c>
    </row>
    <row r="156" spans="1:18" hidden="1">
      <c r="A156" s="1">
        <f>IF(B156="","",SUBTOTAL(3,$B$10:B156))</f>
        <v>16</v>
      </c>
      <c r="B156" s="1" t="s">
        <v>4265</v>
      </c>
      <c r="C156" s="84" t="e">
        <f>SUMIFS('Nhập đơn'!$I$5:$I$1145,'Nhập đơn'!$E$5:$E$1146,'Tổng đơn'!B156)</f>
        <v>#VALUE!</v>
      </c>
      <c r="D156" s="85" t="e">
        <f>SUMIFS('Nhập đơn'!$H$5:$H$1145,'Nhập đơn'!$E$5:$E$1146,'Tổng đơn'!B156)</f>
        <v>#VALUE!</v>
      </c>
      <c r="H156" s="1" t="e">
        <f>VLOOKUP(B156,#REF!,3,0)</f>
        <v>#REF!</v>
      </c>
      <c r="I156" s="1" t="e">
        <f>VLOOKUP(B156,#REF!,6,0)</f>
        <v>#REF!</v>
      </c>
      <c r="J156" s="1" t="e">
        <f>VLOOKUP(B156,#REF!,4,0)</f>
        <v>#REF!</v>
      </c>
      <c r="K156" s="1" t="e">
        <f>VLOOKUP(B156,#REF!,8,0)</f>
        <v>#REF!</v>
      </c>
      <c r="L156" s="96" t="e" cm="1">
        <f t="array" ref="L156">LOOKUP(1,1/(B156=#REF!),#REF!)</f>
        <v>#REF!</v>
      </c>
      <c r="M156" s="97" t="str">
        <f>IFERROR(VLOOKUP(B156,#REF!,5,0),"")</f>
        <v/>
      </c>
      <c r="N156" s="98" t="str">
        <f>IFERROR(VLOOKUP(B156,#REF!,2,0),"")</f>
        <v/>
      </c>
      <c r="O156" s="99" t="e" cm="1">
        <f t="array" ref="O156">LOOKUP(1,1/(B156=#REF!),#REF!)</f>
        <v>#REF!</v>
      </c>
      <c r="P156" s="96"/>
      <c r="Q156" s="100"/>
      <c r="R156" s="101" t="str">
        <f>IFERROR(VLOOKUP(B156,#REF!,8,0),"")</f>
        <v/>
      </c>
    </row>
    <row r="157" spans="1:18" hidden="1">
      <c r="A157" s="1">
        <f>IF(B157="","",SUBTOTAL(3,$B$10:B157))</f>
        <v>16</v>
      </c>
      <c r="B157" s="1" t="s">
        <v>3839</v>
      </c>
      <c r="C157" s="84" t="e">
        <f>SUMIFS('Nhập đơn'!$I$5:$I$1145,'Nhập đơn'!$E$5:$E$1146,'Tổng đơn'!B157)</f>
        <v>#VALUE!</v>
      </c>
      <c r="D157" s="85" t="e">
        <f>SUMIFS('Nhập đơn'!$H$5:$H$1145,'Nhập đơn'!$E$5:$E$1146,'Tổng đơn'!B157)</f>
        <v>#VALUE!</v>
      </c>
      <c r="H157" s="1" t="e">
        <f>VLOOKUP(B157,#REF!,3,0)</f>
        <v>#REF!</v>
      </c>
      <c r="I157" s="1" t="e">
        <f>VLOOKUP(B157,#REF!,6,0)</f>
        <v>#REF!</v>
      </c>
      <c r="J157" s="1" t="e">
        <f>VLOOKUP(B157,#REF!,4,0)</f>
        <v>#REF!</v>
      </c>
      <c r="K157" s="1" t="e">
        <f>VLOOKUP(B157,#REF!,8,0)</f>
        <v>#REF!</v>
      </c>
      <c r="L157" s="96" t="e" cm="1">
        <f t="array" ref="L157">LOOKUP(1,1/(B157=#REF!),#REF!)</f>
        <v>#REF!</v>
      </c>
      <c r="M157" s="97" t="str">
        <f>IFERROR(VLOOKUP(B157,#REF!,5,0),"")</f>
        <v/>
      </c>
      <c r="N157" s="98" t="str">
        <f>IFERROR(VLOOKUP(B157,#REF!,2,0),"")</f>
        <v/>
      </c>
      <c r="O157" s="99" t="e" cm="1">
        <f t="array" ref="O157">LOOKUP(1,1/(B157=#REF!),#REF!)</f>
        <v>#REF!</v>
      </c>
      <c r="P157" s="96"/>
      <c r="Q157" s="100"/>
      <c r="R157" s="101" t="str">
        <f>IFERROR(VLOOKUP(B157,#REF!,8,0),"")</f>
        <v/>
      </c>
    </row>
    <row r="158" spans="1:18" hidden="1">
      <c r="A158" s="1">
        <f>IF(B158="","",SUBTOTAL(3,$B$10:B158))</f>
        <v>16</v>
      </c>
      <c r="B158" s="1" t="s">
        <v>3469</v>
      </c>
      <c r="C158" s="84" t="e">
        <f>SUMIFS('Nhập đơn'!$I$5:$I$1145,'Nhập đơn'!$E$5:$E$1146,'Tổng đơn'!B158)</f>
        <v>#VALUE!</v>
      </c>
      <c r="D158" s="85" t="e">
        <f>SUMIFS('Nhập đơn'!$H$5:$H$1145,'Nhập đơn'!$E$5:$E$1146,'Tổng đơn'!B158)</f>
        <v>#VALUE!</v>
      </c>
      <c r="H158" s="1" t="e">
        <f>VLOOKUP(B158,#REF!,3,0)</f>
        <v>#REF!</v>
      </c>
      <c r="I158" s="1" t="e">
        <f>VLOOKUP(B158,#REF!,6,0)</f>
        <v>#REF!</v>
      </c>
      <c r="J158" s="1" t="e">
        <f>VLOOKUP(B158,#REF!,4,0)</f>
        <v>#REF!</v>
      </c>
      <c r="K158" s="1" t="e">
        <f>VLOOKUP(B158,#REF!,8,0)</f>
        <v>#REF!</v>
      </c>
      <c r="L158" s="96" t="e" cm="1">
        <f t="array" ref="L158">LOOKUP(1,1/(B158=#REF!),#REF!)</f>
        <v>#REF!</v>
      </c>
      <c r="M158" s="97" t="str">
        <f>IFERROR(VLOOKUP(B158,#REF!,5,0),"")</f>
        <v/>
      </c>
      <c r="N158" s="98" t="str">
        <f>IFERROR(VLOOKUP(B158,#REF!,2,0),"")</f>
        <v/>
      </c>
      <c r="O158" s="99" t="e" cm="1">
        <f t="array" ref="O158">LOOKUP(1,1/(B158=#REF!),#REF!)</f>
        <v>#REF!</v>
      </c>
      <c r="P158" s="96"/>
      <c r="Q158" s="100"/>
      <c r="R158" s="101" t="str">
        <f>IFERROR(VLOOKUP(B158,#REF!,8,0),"")</f>
        <v/>
      </c>
    </row>
    <row r="159" spans="1:18" hidden="1">
      <c r="A159" s="1">
        <f>IF(B159="","",SUBTOTAL(3,$B$10:B159))</f>
        <v>16</v>
      </c>
      <c r="B159" s="1" t="s">
        <v>2508</v>
      </c>
      <c r="C159" s="84" t="e">
        <f>SUMIFS('Nhập đơn'!$I$5:$I$1145,'Nhập đơn'!$E$5:$E$1146,'Tổng đơn'!B159)</f>
        <v>#VALUE!</v>
      </c>
      <c r="D159" s="85" t="e">
        <f>SUMIFS('Nhập đơn'!$H$5:$H$1145,'Nhập đơn'!$E$5:$E$1146,'Tổng đơn'!B159)</f>
        <v>#VALUE!</v>
      </c>
      <c r="H159" s="1" t="e">
        <f>VLOOKUP(B159,#REF!,3,0)</f>
        <v>#REF!</v>
      </c>
      <c r="I159" s="1" t="e">
        <f>VLOOKUP(B159,#REF!,6,0)</f>
        <v>#REF!</v>
      </c>
      <c r="J159" s="1" t="e">
        <f>VLOOKUP(B159,#REF!,4,0)</f>
        <v>#REF!</v>
      </c>
      <c r="K159" s="1" t="e">
        <f>VLOOKUP(B159,#REF!,8,0)</f>
        <v>#REF!</v>
      </c>
      <c r="L159" s="96" t="e" cm="1">
        <f t="array" ref="L159">LOOKUP(1,1/(B159=#REF!),#REF!)</f>
        <v>#REF!</v>
      </c>
      <c r="M159" s="97" t="str">
        <f>IFERROR(VLOOKUP(B159,#REF!,5,0),"")</f>
        <v/>
      </c>
      <c r="N159" s="98" t="str">
        <f>IFERROR(VLOOKUP(B159,#REF!,2,0),"")</f>
        <v/>
      </c>
      <c r="O159" s="99" t="e" cm="1">
        <f t="array" ref="O159">LOOKUP(1,1/(B159=#REF!),#REF!)</f>
        <v>#REF!</v>
      </c>
      <c r="P159" s="96"/>
      <c r="Q159" s="100"/>
      <c r="R159" s="101" t="str">
        <f>IFERROR(VLOOKUP(B159,#REF!,8,0),"")</f>
        <v/>
      </c>
    </row>
    <row r="160" spans="1:18" hidden="1">
      <c r="A160" s="1">
        <f>IF(B160="","",SUBTOTAL(3,$B$10:B160))</f>
        <v>16</v>
      </c>
      <c r="B160" s="1" t="s">
        <v>3832</v>
      </c>
      <c r="C160" s="84" t="e">
        <f>SUMIFS('Nhập đơn'!$I$5:$I$1145,'Nhập đơn'!$E$5:$E$1146,'Tổng đơn'!B160)</f>
        <v>#VALUE!</v>
      </c>
      <c r="D160" s="85" t="e">
        <f>SUMIFS('Nhập đơn'!$H$5:$H$1145,'Nhập đơn'!$E$5:$E$1146,'Tổng đơn'!B160)</f>
        <v>#VALUE!</v>
      </c>
      <c r="H160" s="1" t="e">
        <f>VLOOKUP(B160,#REF!,3,0)</f>
        <v>#REF!</v>
      </c>
      <c r="I160" s="1" t="e">
        <f>VLOOKUP(B160,#REF!,6,0)</f>
        <v>#REF!</v>
      </c>
      <c r="J160" s="1" t="e">
        <f>VLOOKUP(B160,#REF!,4,0)</f>
        <v>#REF!</v>
      </c>
      <c r="K160" s="1" t="e">
        <f>VLOOKUP(B160,#REF!,8,0)</f>
        <v>#REF!</v>
      </c>
      <c r="L160" s="96" t="e" cm="1">
        <f t="array" ref="L160">LOOKUP(1,1/(B160=#REF!),#REF!)</f>
        <v>#REF!</v>
      </c>
      <c r="M160" s="97" t="str">
        <f>IFERROR(VLOOKUP(B160,#REF!,5,0),"")</f>
        <v/>
      </c>
      <c r="N160" s="98" t="str">
        <f>IFERROR(VLOOKUP(B160,#REF!,2,0),"")</f>
        <v/>
      </c>
      <c r="O160" s="99" t="e" cm="1">
        <f t="array" ref="O160">LOOKUP(1,1/(B160=#REF!),#REF!)</f>
        <v>#REF!</v>
      </c>
      <c r="P160" s="96"/>
      <c r="Q160" s="100"/>
      <c r="R160" s="101" t="str">
        <f>IFERROR(VLOOKUP(B160,#REF!,8,0),"")</f>
        <v/>
      </c>
    </row>
    <row r="161" spans="1:18">
      <c r="A161" s="1">
        <f>IF(B161="","",SUBTOTAL(3,$B$10:B161))</f>
        <v>17</v>
      </c>
      <c r="B161" s="1" t="s">
        <v>3345</v>
      </c>
      <c r="C161" s="84" t="e">
        <f>SUMIFS('Nhập đơn'!$I$5:$I$1145,'Nhập đơn'!$E$5:$E$1146,'Tổng đơn'!B161)</f>
        <v>#VALUE!</v>
      </c>
      <c r="D161" s="85" t="e">
        <f>SUMIFS('Nhập đơn'!$H$5:$H$1145,'Nhập đơn'!$E$5:$E$1146,'Tổng đơn'!B161)</f>
        <v>#VALUE!</v>
      </c>
      <c r="H161" s="1" t="e">
        <f>VLOOKUP(B161,#REF!,3,0)</f>
        <v>#REF!</v>
      </c>
      <c r="I161" s="1" t="e">
        <f>VLOOKUP(B161,#REF!,6,0)</f>
        <v>#REF!</v>
      </c>
      <c r="J161" s="1" t="e">
        <f>VLOOKUP(B161,#REF!,4,0)</f>
        <v>#REF!</v>
      </c>
      <c r="K161" s="1" t="e">
        <f>VLOOKUP(B161,#REF!,8,0)</f>
        <v>#REF!</v>
      </c>
      <c r="L161" s="96" t="e" cm="1">
        <f t="array" ref="L161">LOOKUP(1,1/(B161=#REF!),#REF!)</f>
        <v>#REF!</v>
      </c>
      <c r="M161" s="97" t="str">
        <f>IFERROR(VLOOKUP(B161,#REF!,5,0),"")</f>
        <v/>
      </c>
      <c r="N161" s="98" t="str">
        <f>IFERROR(VLOOKUP(B161,#REF!,2,0),"")</f>
        <v/>
      </c>
      <c r="O161" s="99" t="e" cm="1">
        <f t="array" ref="O161">LOOKUP(1,1/(B161=#REF!),#REF!)</f>
        <v>#REF!</v>
      </c>
      <c r="P161" s="96"/>
      <c r="Q161" s="100"/>
      <c r="R161" s="101" t="str">
        <f>IFERROR(VLOOKUP(B161,#REF!,8,0),"")</f>
        <v/>
      </c>
    </row>
    <row r="162" spans="1:18" hidden="1">
      <c r="A162" s="1">
        <f>IF(B162="","",SUBTOTAL(3,$B$10:B162))</f>
        <v>17</v>
      </c>
      <c r="B162" s="1" t="s">
        <v>4266</v>
      </c>
      <c r="C162" s="84" t="e">
        <f>SUMIFS('Nhập đơn'!$I$5:$I$1145,'Nhập đơn'!$E$5:$E$1146,'Tổng đơn'!B162)</f>
        <v>#VALUE!</v>
      </c>
      <c r="D162" s="85" t="e">
        <f>SUMIFS('Nhập đơn'!$H$5:$H$1145,'Nhập đơn'!$E$5:$E$1146,'Tổng đơn'!B162)</f>
        <v>#VALUE!</v>
      </c>
      <c r="H162" s="1" t="e">
        <f>VLOOKUP(B162,#REF!,3,0)</f>
        <v>#REF!</v>
      </c>
      <c r="I162" s="1" t="e">
        <f>VLOOKUP(B162,#REF!,6,0)</f>
        <v>#REF!</v>
      </c>
      <c r="J162" s="1" t="e">
        <f>VLOOKUP(B162,#REF!,4,0)</f>
        <v>#REF!</v>
      </c>
      <c r="K162" s="1" t="e">
        <f>VLOOKUP(B162,#REF!,8,0)</f>
        <v>#REF!</v>
      </c>
      <c r="L162" s="96" t="e" cm="1">
        <f t="array" ref="L162">LOOKUP(1,1/(B162=#REF!),#REF!)</f>
        <v>#REF!</v>
      </c>
      <c r="M162" s="97" t="str">
        <f>IFERROR(VLOOKUP(B162,#REF!,5,0),"")</f>
        <v/>
      </c>
      <c r="N162" s="98" t="str">
        <f>IFERROR(VLOOKUP(B162,#REF!,2,0),"")</f>
        <v/>
      </c>
      <c r="O162" s="99" t="e" cm="1">
        <f t="array" ref="O162">LOOKUP(1,1/(B162=#REF!),#REF!)</f>
        <v>#REF!</v>
      </c>
      <c r="P162" s="96"/>
      <c r="Q162" s="100"/>
      <c r="R162" s="101" t="str">
        <f>IFERROR(VLOOKUP(B162,#REF!,8,0),"")</f>
        <v/>
      </c>
    </row>
    <row r="163" spans="1:18">
      <c r="A163" s="1">
        <f>IF(B163="","",SUBTOTAL(3,$B$10:B163))</f>
        <v>18</v>
      </c>
      <c r="B163" s="1" t="s">
        <v>3461</v>
      </c>
      <c r="C163" s="84" t="e">
        <f>SUMIFS('Nhập đơn'!$I$5:$I$1145,'Nhập đơn'!$E$5:$E$1146,'Tổng đơn'!B163)</f>
        <v>#VALUE!</v>
      </c>
      <c r="D163" s="85" t="e">
        <f>SUMIFS('Nhập đơn'!$H$5:$H$1145,'Nhập đơn'!$E$5:$E$1146,'Tổng đơn'!B163)</f>
        <v>#VALUE!</v>
      </c>
      <c r="H163" s="1" t="e">
        <f>VLOOKUP(B163,#REF!,3,0)</f>
        <v>#REF!</v>
      </c>
      <c r="I163" s="1" t="e">
        <f>VLOOKUP(B163,#REF!,6,0)</f>
        <v>#REF!</v>
      </c>
      <c r="J163" s="1" t="e">
        <f>VLOOKUP(B163,#REF!,4,0)</f>
        <v>#REF!</v>
      </c>
      <c r="K163" s="1" t="e">
        <f>VLOOKUP(B163,#REF!,8,0)</f>
        <v>#REF!</v>
      </c>
      <c r="L163" s="96" t="e" cm="1">
        <f t="array" ref="L163">LOOKUP(1,1/(B163=#REF!),#REF!)</f>
        <v>#REF!</v>
      </c>
      <c r="M163" s="97" t="str">
        <f>IFERROR(VLOOKUP(B163,#REF!,5,0),"")</f>
        <v/>
      </c>
      <c r="N163" s="98" t="str">
        <f>IFERROR(VLOOKUP(B163,#REF!,2,0),"")</f>
        <v/>
      </c>
      <c r="O163" s="99" t="e" cm="1">
        <f t="array" ref="O163">LOOKUP(1,1/(B163=#REF!),#REF!)</f>
        <v>#REF!</v>
      </c>
      <c r="P163" s="96"/>
      <c r="Q163" s="100"/>
      <c r="R163" s="101" t="str">
        <f>IFERROR(VLOOKUP(B163,#REF!,8,0),"")</f>
        <v/>
      </c>
    </row>
    <row r="164" spans="1:18" hidden="1">
      <c r="A164" s="1">
        <f>IF(B164="","",SUBTOTAL(3,$B$10:B164))</f>
        <v>18</v>
      </c>
      <c r="B164" s="1" t="s">
        <v>4267</v>
      </c>
      <c r="C164" s="84" t="e">
        <f>SUMIFS('Nhập đơn'!$I$5:$I$1145,'Nhập đơn'!$E$5:$E$1146,'Tổng đơn'!B164)</f>
        <v>#VALUE!</v>
      </c>
      <c r="D164" s="85" t="e">
        <f>SUMIFS('Nhập đơn'!$H$5:$H$1145,'Nhập đơn'!$E$5:$E$1146,'Tổng đơn'!B164)</f>
        <v>#VALUE!</v>
      </c>
      <c r="H164" s="1" t="e">
        <f>VLOOKUP(B164,#REF!,3,0)</f>
        <v>#REF!</v>
      </c>
      <c r="I164" s="1" t="e">
        <f>VLOOKUP(B164,#REF!,6,0)</f>
        <v>#REF!</v>
      </c>
      <c r="J164" s="1" t="e">
        <f>VLOOKUP(B164,#REF!,4,0)</f>
        <v>#REF!</v>
      </c>
      <c r="K164" s="1" t="e">
        <f>VLOOKUP(B164,#REF!,8,0)</f>
        <v>#REF!</v>
      </c>
      <c r="L164" s="96" t="e" cm="1">
        <f t="array" ref="L164">LOOKUP(1,1/(B164=#REF!),#REF!)</f>
        <v>#REF!</v>
      </c>
      <c r="M164" s="97" t="str">
        <f>IFERROR(VLOOKUP(B164,#REF!,5,0),"")</f>
        <v/>
      </c>
      <c r="N164" s="98" t="str">
        <f>IFERROR(VLOOKUP(B164,#REF!,2,0),"")</f>
        <v/>
      </c>
      <c r="O164" s="99" t="e" cm="1">
        <f t="array" ref="O164">LOOKUP(1,1/(B164=#REF!),#REF!)</f>
        <v>#REF!</v>
      </c>
      <c r="P164" s="96"/>
      <c r="Q164" s="100"/>
      <c r="R164" s="101" t="str">
        <f>IFERROR(VLOOKUP(B164,#REF!,8,0),"")</f>
        <v/>
      </c>
    </row>
    <row r="165" spans="1:18" hidden="1">
      <c r="A165" s="1">
        <f>IF(B165="","",SUBTOTAL(3,$B$10:B165))</f>
        <v>18</v>
      </c>
      <c r="B165" s="1" t="s">
        <v>3552</v>
      </c>
      <c r="C165" s="84" t="e">
        <f>SUMIFS('Nhập đơn'!$I$5:$I$1145,'Nhập đơn'!$E$5:$E$1146,'Tổng đơn'!B165)</f>
        <v>#VALUE!</v>
      </c>
      <c r="D165" s="85" t="e">
        <f>SUMIFS('Nhập đơn'!$H$5:$H$1145,'Nhập đơn'!$E$5:$E$1146,'Tổng đơn'!B165)</f>
        <v>#VALUE!</v>
      </c>
      <c r="H165" s="1" t="e">
        <f>VLOOKUP(B165,#REF!,3,0)</f>
        <v>#REF!</v>
      </c>
      <c r="I165" s="1" t="e">
        <f>VLOOKUP(B165,#REF!,6,0)</f>
        <v>#REF!</v>
      </c>
      <c r="J165" s="1" t="e">
        <f>VLOOKUP(B165,#REF!,4,0)</f>
        <v>#REF!</v>
      </c>
      <c r="K165" s="1" t="e">
        <f>VLOOKUP(B165,#REF!,8,0)</f>
        <v>#REF!</v>
      </c>
      <c r="L165" s="96" t="e" cm="1">
        <f t="array" ref="L165">LOOKUP(1,1/(B165=#REF!),#REF!)</f>
        <v>#REF!</v>
      </c>
      <c r="M165" s="97" t="str">
        <f>IFERROR(VLOOKUP(B165,#REF!,5,0),"")</f>
        <v/>
      </c>
      <c r="N165" s="98" t="str">
        <f>IFERROR(VLOOKUP(B165,#REF!,2,0),"")</f>
        <v/>
      </c>
      <c r="O165" s="99" t="e" cm="1">
        <f t="array" ref="O165">LOOKUP(1,1/(B165=#REF!),#REF!)</f>
        <v>#REF!</v>
      </c>
      <c r="P165" s="96"/>
      <c r="Q165" s="100"/>
      <c r="R165" s="101" t="str">
        <f>IFERROR(VLOOKUP(B165,#REF!,8,0),"")</f>
        <v/>
      </c>
    </row>
    <row r="166" spans="1:18" hidden="1">
      <c r="A166" s="1">
        <f>IF(B166="","",SUBTOTAL(3,$B$10:B166))</f>
        <v>18</v>
      </c>
      <c r="B166" s="1" t="s">
        <v>3559</v>
      </c>
      <c r="C166" s="84" t="e">
        <f>SUMIFS('Nhập đơn'!$I$5:$I$1145,'Nhập đơn'!$E$5:$E$1146,'Tổng đơn'!B166)</f>
        <v>#VALUE!</v>
      </c>
      <c r="D166" s="85" t="e">
        <f>SUMIFS('Nhập đơn'!$H$5:$H$1145,'Nhập đơn'!$E$5:$E$1146,'Tổng đơn'!B166)</f>
        <v>#VALUE!</v>
      </c>
      <c r="H166" s="1" t="e">
        <f>VLOOKUP(B166,#REF!,3,0)</f>
        <v>#REF!</v>
      </c>
      <c r="I166" s="1" t="e">
        <f>VLOOKUP(B166,#REF!,6,0)</f>
        <v>#REF!</v>
      </c>
      <c r="J166" s="1" t="e">
        <f>VLOOKUP(B166,#REF!,4,0)</f>
        <v>#REF!</v>
      </c>
      <c r="K166" s="1" t="e">
        <f>VLOOKUP(B166,#REF!,8,0)</f>
        <v>#REF!</v>
      </c>
      <c r="L166" s="96" t="e" cm="1">
        <f t="array" ref="L166">LOOKUP(1,1/(B166=#REF!),#REF!)</f>
        <v>#REF!</v>
      </c>
      <c r="M166" s="97" t="str">
        <f>IFERROR(VLOOKUP(B166,#REF!,5,0),"")</f>
        <v/>
      </c>
      <c r="N166" s="98" t="str">
        <f>IFERROR(VLOOKUP(B166,#REF!,2,0),"")</f>
        <v/>
      </c>
      <c r="O166" s="99" t="e" cm="1">
        <f t="array" ref="O166">LOOKUP(1,1/(B166=#REF!),#REF!)</f>
        <v>#REF!</v>
      </c>
      <c r="P166" s="96"/>
      <c r="Q166" s="100"/>
      <c r="R166" s="101" t="str">
        <f>IFERROR(VLOOKUP(B166,#REF!,8,0),"")</f>
        <v/>
      </c>
    </row>
    <row r="167" spans="1:18">
      <c r="A167" s="1">
        <f>IF(B167="","",SUBTOTAL(3,$B$10:B167))</f>
        <v>19</v>
      </c>
      <c r="B167" s="1" t="s">
        <v>3609</v>
      </c>
      <c r="C167" s="84" t="e">
        <f>SUMIFS('Nhập đơn'!$I$5:$I$1145,'Nhập đơn'!$E$5:$E$1146,'Tổng đơn'!B167)</f>
        <v>#VALUE!</v>
      </c>
      <c r="D167" s="85" t="e">
        <f>SUMIFS('Nhập đơn'!$H$5:$H$1145,'Nhập đơn'!$E$5:$E$1146,'Tổng đơn'!B167)</f>
        <v>#VALUE!</v>
      </c>
      <c r="H167" s="1" t="e">
        <f>VLOOKUP(B167,#REF!,3,0)</f>
        <v>#REF!</v>
      </c>
      <c r="I167" s="1" t="e">
        <f>VLOOKUP(B167,#REF!,6,0)</f>
        <v>#REF!</v>
      </c>
      <c r="J167" s="1" t="e">
        <f>VLOOKUP(B167,#REF!,4,0)</f>
        <v>#REF!</v>
      </c>
      <c r="K167" s="1" t="e">
        <f>VLOOKUP(B167,#REF!,8,0)</f>
        <v>#REF!</v>
      </c>
      <c r="L167" s="96" t="e" cm="1">
        <f t="array" ref="L167">LOOKUP(1,1/(B167=#REF!),#REF!)</f>
        <v>#REF!</v>
      </c>
      <c r="M167" s="97" t="str">
        <f>IFERROR(VLOOKUP(B167,#REF!,5,0),"")</f>
        <v/>
      </c>
      <c r="N167" s="98" t="str">
        <f>IFERROR(VLOOKUP(B167,#REF!,2,0),"")</f>
        <v/>
      </c>
      <c r="O167" s="99" t="e" cm="1">
        <f t="array" ref="O167">LOOKUP(1,1/(B167=#REF!),#REF!)</f>
        <v>#REF!</v>
      </c>
      <c r="P167" s="96"/>
      <c r="Q167" s="100"/>
      <c r="R167" s="101" t="str">
        <f>IFERROR(VLOOKUP(B167,#REF!,8,0),"")</f>
        <v/>
      </c>
    </row>
    <row r="168" spans="1:18" hidden="1">
      <c r="A168" s="1">
        <f>IF(B168="","",SUBTOTAL(3,$B$10:B168))</f>
        <v>19</v>
      </c>
      <c r="B168" s="1" t="s">
        <v>3066</v>
      </c>
      <c r="C168" s="84" t="e">
        <f>SUMIFS('Nhập đơn'!$I$5:$I$1145,'Nhập đơn'!$E$5:$E$1146,'Tổng đơn'!B168)</f>
        <v>#VALUE!</v>
      </c>
      <c r="D168" s="85" t="e">
        <f>SUMIFS('Nhập đơn'!$H$5:$H$1145,'Nhập đơn'!$E$5:$E$1146,'Tổng đơn'!B168)</f>
        <v>#VALUE!</v>
      </c>
      <c r="H168" s="1" t="e">
        <f>VLOOKUP(B168,#REF!,3,0)</f>
        <v>#REF!</v>
      </c>
      <c r="I168" s="1" t="e">
        <f>VLOOKUP(B168,#REF!,6,0)</f>
        <v>#REF!</v>
      </c>
      <c r="J168" s="1" t="e">
        <f>VLOOKUP(B168,#REF!,4,0)</f>
        <v>#REF!</v>
      </c>
      <c r="K168" s="1" t="e">
        <f>VLOOKUP(B168,#REF!,8,0)</f>
        <v>#REF!</v>
      </c>
      <c r="L168" s="96" t="e" cm="1">
        <f t="array" ref="L168">LOOKUP(1,1/(B168=#REF!),#REF!)</f>
        <v>#REF!</v>
      </c>
      <c r="M168" s="97" t="str">
        <f>IFERROR(VLOOKUP(B168,#REF!,5,0),"")</f>
        <v/>
      </c>
      <c r="N168" s="98" t="str">
        <f>IFERROR(VLOOKUP(B168,#REF!,2,0),"")</f>
        <v/>
      </c>
      <c r="O168" s="99" t="e" cm="1">
        <f t="array" ref="O168">LOOKUP(1,1/(B168=#REF!),#REF!)</f>
        <v>#REF!</v>
      </c>
      <c r="P168" s="96"/>
      <c r="Q168" s="100"/>
      <c r="R168" s="101" t="str">
        <f>IFERROR(VLOOKUP(B168,#REF!,8,0),"")</f>
        <v/>
      </c>
    </row>
    <row r="169" spans="1:18" hidden="1">
      <c r="A169" s="1">
        <f>IF(B169="","",SUBTOTAL(3,$B$10:B169))</f>
        <v>19</v>
      </c>
      <c r="B169" s="1" t="s">
        <v>3853</v>
      </c>
      <c r="C169" s="84" t="e">
        <f>SUMIFS('Nhập đơn'!$I$5:$I$1145,'Nhập đơn'!$E$5:$E$1146,'Tổng đơn'!B169)</f>
        <v>#VALUE!</v>
      </c>
      <c r="D169" s="85" t="e">
        <f>SUMIFS('Nhập đơn'!$H$5:$H$1145,'Nhập đơn'!$E$5:$E$1146,'Tổng đơn'!B169)</f>
        <v>#VALUE!</v>
      </c>
      <c r="H169" s="1" t="e">
        <f>VLOOKUP(B169,#REF!,3,0)</f>
        <v>#REF!</v>
      </c>
      <c r="I169" s="1" t="e">
        <f>VLOOKUP(B169,#REF!,6,0)</f>
        <v>#REF!</v>
      </c>
      <c r="J169" s="1" t="e">
        <f>VLOOKUP(B169,#REF!,4,0)</f>
        <v>#REF!</v>
      </c>
      <c r="K169" s="1" t="e">
        <f>VLOOKUP(B169,#REF!,8,0)</f>
        <v>#REF!</v>
      </c>
      <c r="L169" s="96" t="e" cm="1">
        <f t="array" ref="L169">LOOKUP(1,1/(B169=#REF!),#REF!)</f>
        <v>#REF!</v>
      </c>
      <c r="M169" s="97" t="str">
        <f>IFERROR(VLOOKUP(B169,#REF!,5,0),"")</f>
        <v/>
      </c>
      <c r="N169" s="98" t="str">
        <f>IFERROR(VLOOKUP(B169,#REF!,2,0),"")</f>
        <v/>
      </c>
      <c r="O169" s="99" t="e" cm="1">
        <f t="array" ref="O169">LOOKUP(1,1/(B169=#REF!),#REF!)</f>
        <v>#REF!</v>
      </c>
      <c r="P169" s="96"/>
      <c r="Q169" s="100"/>
      <c r="R169" s="101" t="str">
        <f>IFERROR(VLOOKUP(B169,#REF!,8,0),"")</f>
        <v/>
      </c>
    </row>
    <row r="170" spans="1:18" hidden="1">
      <c r="A170" s="1">
        <f>IF(B170="","",SUBTOTAL(3,$B$10:B170))</f>
        <v>19</v>
      </c>
      <c r="B170" s="1" t="s">
        <v>3846</v>
      </c>
      <c r="C170" s="84" t="e">
        <f>SUMIFS('Nhập đơn'!$I$5:$I$1145,'Nhập đơn'!$E$5:$E$1146,'Tổng đơn'!B170)</f>
        <v>#VALUE!</v>
      </c>
      <c r="D170" s="85" t="e">
        <f>SUMIFS('Nhập đơn'!$H$5:$H$1145,'Nhập đơn'!$E$5:$E$1146,'Tổng đơn'!B170)</f>
        <v>#VALUE!</v>
      </c>
      <c r="H170" s="1" t="e">
        <f>VLOOKUP(B170,#REF!,3,0)</f>
        <v>#REF!</v>
      </c>
      <c r="I170" s="1" t="e">
        <f>VLOOKUP(B170,#REF!,6,0)</f>
        <v>#REF!</v>
      </c>
      <c r="J170" s="1" t="e">
        <f>VLOOKUP(B170,#REF!,4,0)</f>
        <v>#REF!</v>
      </c>
      <c r="K170" s="1" t="e">
        <f>VLOOKUP(B170,#REF!,8,0)</f>
        <v>#REF!</v>
      </c>
      <c r="L170" s="96" t="e" cm="1">
        <f t="array" ref="L170">LOOKUP(1,1/(B170=#REF!),#REF!)</f>
        <v>#REF!</v>
      </c>
      <c r="M170" s="97" t="str">
        <f>IFERROR(VLOOKUP(B170,#REF!,5,0),"")</f>
        <v/>
      </c>
      <c r="N170" s="98" t="str">
        <f>IFERROR(VLOOKUP(B170,#REF!,2,0),"")</f>
        <v/>
      </c>
      <c r="O170" s="99" t="e" cm="1">
        <f t="array" ref="O170">LOOKUP(1,1/(B170=#REF!),#REF!)</f>
        <v>#REF!</v>
      </c>
      <c r="P170" s="96"/>
      <c r="Q170" s="100"/>
      <c r="R170" s="101" t="str">
        <f>IFERROR(VLOOKUP(B170,#REF!,8,0),"")</f>
        <v/>
      </c>
    </row>
    <row r="171" spans="1:18" hidden="1">
      <c r="A171" s="1">
        <f>IF(B171="","",SUBTOTAL(3,$B$10:B171))</f>
        <v>19</v>
      </c>
      <c r="B171" s="1" t="s">
        <v>4268</v>
      </c>
      <c r="C171" s="84" t="e">
        <f>SUMIFS('Nhập đơn'!$I$5:$I$1145,'Nhập đơn'!$E$5:$E$1146,'Tổng đơn'!B171)</f>
        <v>#VALUE!</v>
      </c>
      <c r="D171" s="85" t="e">
        <f>SUMIFS('Nhập đơn'!$H$5:$H$1145,'Nhập đơn'!$E$5:$E$1146,'Tổng đơn'!B171)</f>
        <v>#VALUE!</v>
      </c>
      <c r="H171" s="1" t="e">
        <f>VLOOKUP(B171,#REF!,3,0)</f>
        <v>#REF!</v>
      </c>
      <c r="I171" s="1" t="e">
        <f>VLOOKUP(B171,#REF!,6,0)</f>
        <v>#REF!</v>
      </c>
      <c r="J171" s="1" t="e">
        <f>VLOOKUP(B171,#REF!,4,0)</f>
        <v>#REF!</v>
      </c>
      <c r="K171" s="1" t="e">
        <f>VLOOKUP(B171,#REF!,8,0)</f>
        <v>#REF!</v>
      </c>
      <c r="L171" s="96" t="e" cm="1">
        <f t="array" ref="L171">LOOKUP(1,1/(B171=#REF!),#REF!)</f>
        <v>#REF!</v>
      </c>
      <c r="M171" s="97" t="str">
        <f>IFERROR(VLOOKUP(B171,#REF!,5,0),"")</f>
        <v/>
      </c>
      <c r="N171" s="98" t="str">
        <f>IFERROR(VLOOKUP(B171,#REF!,2,0),"")</f>
        <v/>
      </c>
      <c r="O171" s="99" t="e" cm="1">
        <f t="array" ref="O171">LOOKUP(1,1/(B171=#REF!),#REF!)</f>
        <v>#REF!</v>
      </c>
      <c r="P171" s="96"/>
      <c r="Q171" s="100"/>
      <c r="R171" s="101" t="str">
        <f>IFERROR(VLOOKUP(B171,#REF!,8,0),"")</f>
        <v/>
      </c>
    </row>
    <row r="172" spans="1:18">
      <c r="A172" s="1">
        <f>IF(B172="","",SUBTOTAL(3,$B$10:B172))</f>
        <v>20</v>
      </c>
      <c r="B172" s="1" t="s">
        <v>1578</v>
      </c>
      <c r="C172" s="84" t="e">
        <f>SUMIFS('Nhập đơn'!$I$5:$I$1145,'Nhập đơn'!$E$5:$E$1146,'Tổng đơn'!B172)</f>
        <v>#VALUE!</v>
      </c>
      <c r="D172" s="85" t="e">
        <f>SUMIFS('Nhập đơn'!$H$5:$H$1145,'Nhập đơn'!$E$5:$E$1146,'Tổng đơn'!B172)</f>
        <v>#VALUE!</v>
      </c>
      <c r="H172" s="1" t="e">
        <f>VLOOKUP(B172,#REF!,3,0)</f>
        <v>#REF!</v>
      </c>
      <c r="I172" s="1" t="e">
        <f>VLOOKUP(B172,#REF!,6,0)</f>
        <v>#REF!</v>
      </c>
      <c r="J172" s="1" t="e">
        <f>VLOOKUP(B172,#REF!,4,0)</f>
        <v>#REF!</v>
      </c>
      <c r="K172" s="1" t="e">
        <f>VLOOKUP(B172,#REF!,8,0)</f>
        <v>#REF!</v>
      </c>
      <c r="L172" s="96" t="e" cm="1">
        <f t="array" ref="L172">LOOKUP(1,1/(B172=#REF!),#REF!)</f>
        <v>#REF!</v>
      </c>
      <c r="M172" s="97" t="str">
        <f>IFERROR(VLOOKUP(B172,#REF!,5,0),"")</f>
        <v/>
      </c>
      <c r="N172" s="98" t="str">
        <f>IFERROR(VLOOKUP(B172,#REF!,2,0),"")</f>
        <v/>
      </c>
      <c r="O172" s="99" t="e" cm="1">
        <f t="array" ref="O172">LOOKUP(1,1/(B172=#REF!),#REF!)</f>
        <v>#REF!</v>
      </c>
      <c r="P172" s="96"/>
      <c r="Q172" s="100"/>
      <c r="R172" s="101" t="str">
        <f>IFERROR(VLOOKUP(B172,#REF!,8,0),"")</f>
        <v/>
      </c>
    </row>
    <row r="173" spans="1:18" hidden="1">
      <c r="A173" s="1">
        <f>IF(B173="","",SUBTOTAL(3,$B$10:B173))</f>
        <v>20</v>
      </c>
      <c r="B173" s="1" t="s">
        <v>4269</v>
      </c>
      <c r="C173" s="84" t="e">
        <f>SUMIFS('Nhập đơn'!$I$5:$I$1145,'Nhập đơn'!$E$5:$E$1146,'Tổng đơn'!B173)</f>
        <v>#VALUE!</v>
      </c>
      <c r="D173" s="85" t="e">
        <f>SUMIFS('Nhập đơn'!$H$5:$H$1145,'Nhập đơn'!$E$5:$E$1146,'Tổng đơn'!B173)</f>
        <v>#VALUE!</v>
      </c>
      <c r="H173" s="1" t="e">
        <f>VLOOKUP(B173,#REF!,3,0)</f>
        <v>#REF!</v>
      </c>
      <c r="I173" s="1" t="e">
        <f>VLOOKUP(B173,#REF!,6,0)</f>
        <v>#REF!</v>
      </c>
      <c r="J173" s="1" t="e">
        <f>VLOOKUP(B173,#REF!,4,0)</f>
        <v>#REF!</v>
      </c>
      <c r="K173" s="1" t="e">
        <f>VLOOKUP(B173,#REF!,8,0)</f>
        <v>#REF!</v>
      </c>
      <c r="L173" s="96" t="e" cm="1">
        <f t="array" ref="L173">LOOKUP(1,1/(B173=#REF!),#REF!)</f>
        <v>#REF!</v>
      </c>
      <c r="M173" s="97" t="str">
        <f>IFERROR(VLOOKUP(B173,#REF!,5,0),"")</f>
        <v/>
      </c>
      <c r="N173" s="98" t="str">
        <f>IFERROR(VLOOKUP(B173,#REF!,2,0),"")</f>
        <v/>
      </c>
      <c r="O173" s="99" t="e" cm="1">
        <f t="array" ref="O173">LOOKUP(1,1/(B173=#REF!),#REF!)</f>
        <v>#REF!</v>
      </c>
      <c r="P173" s="96"/>
      <c r="Q173" s="100"/>
      <c r="R173" s="101" t="str">
        <f>IFERROR(VLOOKUP(B173,#REF!,8,0),"")</f>
        <v/>
      </c>
    </row>
    <row r="174" spans="1:18" hidden="1">
      <c r="A174" s="1">
        <f>IF(B174="","",SUBTOTAL(3,$B$10:B174))</f>
        <v>20</v>
      </c>
      <c r="B174" s="1" t="s">
        <v>1191</v>
      </c>
      <c r="C174" s="84" t="e">
        <f>SUMIFS('Nhập đơn'!$I$5:$I$1145,'Nhập đơn'!$E$5:$E$1146,'Tổng đơn'!B174)</f>
        <v>#VALUE!</v>
      </c>
      <c r="D174" s="85" t="e">
        <f>SUMIFS('Nhập đơn'!$H$5:$H$1145,'Nhập đơn'!$E$5:$E$1146,'Tổng đơn'!B174)</f>
        <v>#VALUE!</v>
      </c>
      <c r="H174" s="1" t="e">
        <f>VLOOKUP(B174,#REF!,3,0)</f>
        <v>#REF!</v>
      </c>
      <c r="I174" s="1" t="e">
        <f>VLOOKUP(B174,#REF!,6,0)</f>
        <v>#REF!</v>
      </c>
      <c r="J174" s="1" t="e">
        <f>VLOOKUP(B174,#REF!,4,0)</f>
        <v>#REF!</v>
      </c>
      <c r="K174" s="1" t="e">
        <f>VLOOKUP(B174,#REF!,8,0)</f>
        <v>#REF!</v>
      </c>
      <c r="L174" s="96" t="e" cm="1">
        <f t="array" ref="L174">LOOKUP(1,1/(B174=#REF!),#REF!)</f>
        <v>#REF!</v>
      </c>
      <c r="M174" s="97" t="str">
        <f>IFERROR(VLOOKUP(B174,#REF!,5,0),"")</f>
        <v/>
      </c>
      <c r="N174" s="98" t="str">
        <f>IFERROR(VLOOKUP(B174,#REF!,2,0),"")</f>
        <v/>
      </c>
      <c r="O174" s="99" t="e" cm="1">
        <f t="array" ref="O174">LOOKUP(1,1/(B174=#REF!),#REF!)</f>
        <v>#REF!</v>
      </c>
      <c r="P174" s="96"/>
      <c r="Q174" s="100"/>
      <c r="R174" s="101" t="str">
        <f>IFERROR(VLOOKUP(B174,#REF!,8,0),"")</f>
        <v/>
      </c>
    </row>
    <row r="175" spans="1:18" hidden="1">
      <c r="A175" s="1">
        <f>IF(B175="","",SUBTOTAL(3,$B$10:B175))</f>
        <v>20</v>
      </c>
      <c r="B175" s="1" t="s">
        <v>1167</v>
      </c>
      <c r="C175" s="84" t="e">
        <f>SUMIFS('Nhập đơn'!$I$5:$I$1145,'Nhập đơn'!$E$5:$E$1146,'Tổng đơn'!B175)</f>
        <v>#VALUE!</v>
      </c>
      <c r="D175" s="85" t="e">
        <f>SUMIFS('Nhập đơn'!$H$5:$H$1145,'Nhập đơn'!$E$5:$E$1146,'Tổng đơn'!B175)</f>
        <v>#VALUE!</v>
      </c>
      <c r="H175" s="1" t="e">
        <f>VLOOKUP(B175,#REF!,3,0)</f>
        <v>#REF!</v>
      </c>
      <c r="I175" s="1" t="e">
        <f>VLOOKUP(B175,#REF!,6,0)</f>
        <v>#REF!</v>
      </c>
      <c r="J175" s="1" t="e">
        <f>VLOOKUP(B175,#REF!,4,0)</f>
        <v>#REF!</v>
      </c>
      <c r="K175" s="1" t="e">
        <f>VLOOKUP(B175,#REF!,8,0)</f>
        <v>#REF!</v>
      </c>
      <c r="L175" s="96" t="e" cm="1">
        <f t="array" ref="L175">LOOKUP(1,1/(B175=#REF!),#REF!)</f>
        <v>#REF!</v>
      </c>
      <c r="M175" s="97" t="str">
        <f>IFERROR(VLOOKUP(B175,#REF!,5,0),"")</f>
        <v/>
      </c>
      <c r="N175" s="98" t="str">
        <f>IFERROR(VLOOKUP(B175,#REF!,2,0),"")</f>
        <v/>
      </c>
      <c r="O175" s="99" t="e" cm="1">
        <f t="array" ref="O175">LOOKUP(1,1/(B175=#REF!),#REF!)</f>
        <v>#REF!</v>
      </c>
      <c r="P175" s="96"/>
      <c r="Q175" s="100"/>
      <c r="R175" s="101" t="str">
        <f>IFERROR(VLOOKUP(B175,#REF!,8,0),"")</f>
        <v/>
      </c>
    </row>
    <row r="176" spans="1:18" hidden="1">
      <c r="A176" s="1">
        <f>IF(B176="","",SUBTOTAL(3,$B$10:B176))</f>
        <v>20</v>
      </c>
      <c r="B176" s="1" t="s">
        <v>3777</v>
      </c>
      <c r="C176" s="84" t="e">
        <f>SUMIFS('Nhập đơn'!$I$5:$I$1145,'Nhập đơn'!$E$5:$E$1146,'Tổng đơn'!B176)</f>
        <v>#VALUE!</v>
      </c>
      <c r="D176" s="85" t="e">
        <f>SUMIFS('Nhập đơn'!$H$5:$H$1145,'Nhập đơn'!$E$5:$E$1146,'Tổng đơn'!B176)</f>
        <v>#VALUE!</v>
      </c>
      <c r="H176" s="1" t="e">
        <f>VLOOKUP(B176,#REF!,3,0)</f>
        <v>#REF!</v>
      </c>
      <c r="I176" s="1" t="e">
        <f>VLOOKUP(B176,#REF!,6,0)</f>
        <v>#REF!</v>
      </c>
      <c r="J176" s="1" t="e">
        <f>VLOOKUP(B176,#REF!,4,0)</f>
        <v>#REF!</v>
      </c>
      <c r="K176" s="1" t="e">
        <f>VLOOKUP(B176,#REF!,8,0)</f>
        <v>#REF!</v>
      </c>
      <c r="L176" s="96" t="e" cm="1">
        <f t="array" ref="L176">LOOKUP(1,1/(B176=#REF!),#REF!)</f>
        <v>#REF!</v>
      </c>
      <c r="M176" s="97" t="str">
        <f>IFERROR(VLOOKUP(B176,#REF!,5,0),"")</f>
        <v/>
      </c>
      <c r="N176" s="98" t="str">
        <f>IFERROR(VLOOKUP(B176,#REF!,2,0),"")</f>
        <v/>
      </c>
      <c r="O176" s="99" t="e" cm="1">
        <f t="array" ref="O176">LOOKUP(1,1/(B176=#REF!),#REF!)</f>
        <v>#REF!</v>
      </c>
      <c r="P176" s="96"/>
      <c r="Q176" s="100"/>
      <c r="R176" s="101" t="str">
        <f>IFERROR(VLOOKUP(B176,#REF!,8,0),"")</f>
        <v/>
      </c>
    </row>
    <row r="177" spans="1:18" hidden="1">
      <c r="A177" s="1">
        <f>IF(B177="","",SUBTOTAL(3,$B$10:B177))</f>
        <v>20</v>
      </c>
      <c r="B177" s="1" t="s">
        <v>1570</v>
      </c>
      <c r="C177" s="84" t="e">
        <f>SUMIFS('Nhập đơn'!$I$5:$I$1145,'Nhập đơn'!$E$5:$E$1146,'Tổng đơn'!B177)</f>
        <v>#VALUE!</v>
      </c>
      <c r="D177" s="85" t="e">
        <f>SUMIFS('Nhập đơn'!$H$5:$H$1145,'Nhập đơn'!$E$5:$E$1146,'Tổng đơn'!B177)</f>
        <v>#VALUE!</v>
      </c>
      <c r="H177" s="1" t="e">
        <f>VLOOKUP(B177,#REF!,3,0)</f>
        <v>#REF!</v>
      </c>
      <c r="I177" s="1" t="e">
        <f>VLOOKUP(B177,#REF!,6,0)</f>
        <v>#REF!</v>
      </c>
      <c r="J177" s="1" t="e">
        <f>VLOOKUP(B177,#REF!,4,0)</f>
        <v>#REF!</v>
      </c>
      <c r="K177" s="1" t="e">
        <f>VLOOKUP(B177,#REF!,8,0)</f>
        <v>#REF!</v>
      </c>
      <c r="L177" s="96" t="e" cm="1">
        <f t="array" ref="L177">LOOKUP(1,1/(B177=#REF!),#REF!)</f>
        <v>#REF!</v>
      </c>
      <c r="M177" s="97" t="str">
        <f>IFERROR(VLOOKUP(B177,#REF!,5,0),"")</f>
        <v/>
      </c>
      <c r="N177" s="98" t="str">
        <f>IFERROR(VLOOKUP(B177,#REF!,2,0),"")</f>
        <v/>
      </c>
      <c r="O177" s="99" t="e" cm="1">
        <f t="array" ref="O177">LOOKUP(1,1/(B177=#REF!),#REF!)</f>
        <v>#REF!</v>
      </c>
      <c r="P177" s="96"/>
      <c r="Q177" s="100"/>
      <c r="R177" s="101" t="str">
        <f>IFERROR(VLOOKUP(B177,#REF!,8,0),"")</f>
        <v/>
      </c>
    </row>
    <row r="178" spans="1:18" hidden="1">
      <c r="A178" s="1">
        <f>IF(B178="","",SUBTOTAL(3,$B$10:B178))</f>
        <v>20</v>
      </c>
      <c r="B178" s="1" t="s">
        <v>1559</v>
      </c>
      <c r="C178" s="84" t="e">
        <f>SUMIFS('Nhập đơn'!$I$5:$I$1145,'Nhập đơn'!$E$5:$E$1146,'Tổng đơn'!B178)</f>
        <v>#VALUE!</v>
      </c>
      <c r="D178" s="85" t="e">
        <f>SUMIFS('Nhập đơn'!$H$5:$H$1145,'Nhập đơn'!$E$5:$E$1146,'Tổng đơn'!B178)</f>
        <v>#VALUE!</v>
      </c>
      <c r="H178" s="1" t="e">
        <f>VLOOKUP(B178,#REF!,3,0)</f>
        <v>#REF!</v>
      </c>
      <c r="I178" s="1" t="e">
        <f>VLOOKUP(B178,#REF!,6,0)</f>
        <v>#REF!</v>
      </c>
      <c r="J178" s="1" t="e">
        <f>VLOOKUP(B178,#REF!,4,0)</f>
        <v>#REF!</v>
      </c>
      <c r="K178" s="1" t="e">
        <f>VLOOKUP(B178,#REF!,8,0)</f>
        <v>#REF!</v>
      </c>
      <c r="L178" s="96" t="e" cm="1">
        <f t="array" ref="L178">LOOKUP(1,1/(B178=#REF!),#REF!)</f>
        <v>#REF!</v>
      </c>
      <c r="M178" s="97" t="str">
        <f>IFERROR(VLOOKUP(B178,#REF!,5,0),"")</f>
        <v/>
      </c>
      <c r="N178" s="98" t="str">
        <f>IFERROR(VLOOKUP(B178,#REF!,2,0),"")</f>
        <v/>
      </c>
      <c r="O178" s="99" t="e" cm="1">
        <f t="array" ref="O178">LOOKUP(1,1/(B178=#REF!),#REF!)</f>
        <v>#REF!</v>
      </c>
      <c r="P178" s="96"/>
      <c r="Q178" s="100"/>
      <c r="R178" s="101" t="str">
        <f>IFERROR(VLOOKUP(B178,#REF!,8,0),"")</f>
        <v/>
      </c>
    </row>
    <row r="179" spans="1:18" hidden="1">
      <c r="A179" s="1">
        <f>IF(B179="","",SUBTOTAL(3,$B$10:B179))</f>
        <v>20</v>
      </c>
      <c r="B179" s="1" t="s">
        <v>1564</v>
      </c>
      <c r="C179" s="84" t="e">
        <f>SUMIFS('Nhập đơn'!$I$5:$I$1145,'Nhập đơn'!$E$5:$E$1146,'Tổng đơn'!B179)</f>
        <v>#VALUE!</v>
      </c>
      <c r="D179" s="85" t="e">
        <f>SUMIFS('Nhập đơn'!$H$5:$H$1145,'Nhập đơn'!$E$5:$E$1146,'Tổng đơn'!B179)</f>
        <v>#VALUE!</v>
      </c>
      <c r="H179" s="1" t="e">
        <f>VLOOKUP(B179,#REF!,3,0)</f>
        <v>#REF!</v>
      </c>
      <c r="I179" s="1" t="e">
        <f>VLOOKUP(B179,#REF!,6,0)</f>
        <v>#REF!</v>
      </c>
      <c r="J179" s="1" t="e">
        <f>VLOOKUP(B179,#REF!,4,0)</f>
        <v>#REF!</v>
      </c>
      <c r="K179" s="1" t="e">
        <f>VLOOKUP(B179,#REF!,8,0)</f>
        <v>#REF!</v>
      </c>
      <c r="L179" s="96" t="e" cm="1">
        <f t="array" ref="L179">LOOKUP(1,1/(B179=#REF!),#REF!)</f>
        <v>#REF!</v>
      </c>
      <c r="M179" s="97" t="str">
        <f>IFERROR(VLOOKUP(B179,#REF!,5,0),"")</f>
        <v/>
      </c>
      <c r="N179" s="98" t="str">
        <f>IFERROR(VLOOKUP(B179,#REF!,2,0),"")</f>
        <v/>
      </c>
      <c r="O179" s="99" t="e" cm="1">
        <f t="array" ref="O179">LOOKUP(1,1/(B179=#REF!),#REF!)</f>
        <v>#REF!</v>
      </c>
      <c r="P179" s="96"/>
      <c r="Q179" s="100"/>
      <c r="R179" s="101" t="str">
        <f>IFERROR(VLOOKUP(B179,#REF!,8,0),"")</f>
        <v/>
      </c>
    </row>
    <row r="180" spans="1:18" hidden="1">
      <c r="A180" s="1">
        <f>IF(B180="","",SUBTOTAL(3,$B$10:B180))</f>
        <v>20</v>
      </c>
      <c r="B180" s="1" t="s">
        <v>1550</v>
      </c>
      <c r="C180" s="84" t="e">
        <f>SUMIFS('Nhập đơn'!$I$5:$I$1145,'Nhập đơn'!$E$5:$E$1146,'Tổng đơn'!B180)</f>
        <v>#VALUE!</v>
      </c>
      <c r="D180" s="85" t="e">
        <f>SUMIFS('Nhập đơn'!$H$5:$H$1145,'Nhập đơn'!$E$5:$E$1146,'Tổng đơn'!B180)</f>
        <v>#VALUE!</v>
      </c>
      <c r="H180" s="1" t="e">
        <f>VLOOKUP(B180,#REF!,3,0)</f>
        <v>#REF!</v>
      </c>
      <c r="I180" s="1" t="e">
        <f>VLOOKUP(B180,#REF!,6,0)</f>
        <v>#REF!</v>
      </c>
      <c r="J180" s="1" t="e">
        <f>VLOOKUP(B180,#REF!,4,0)</f>
        <v>#REF!</v>
      </c>
      <c r="K180" s="1" t="e">
        <f>VLOOKUP(B180,#REF!,8,0)</f>
        <v>#REF!</v>
      </c>
      <c r="L180" s="96" t="e" cm="1">
        <f t="array" ref="L180">LOOKUP(1,1/(B180=#REF!),#REF!)</f>
        <v>#REF!</v>
      </c>
      <c r="M180" s="97" t="str">
        <f>IFERROR(VLOOKUP(B180,#REF!,5,0),"")</f>
        <v/>
      </c>
      <c r="N180" s="98" t="str">
        <f>IFERROR(VLOOKUP(B180,#REF!,2,0),"")</f>
        <v/>
      </c>
      <c r="O180" s="99" t="e" cm="1">
        <f t="array" ref="O180">LOOKUP(1,1/(B180=#REF!),#REF!)</f>
        <v>#REF!</v>
      </c>
      <c r="P180" s="96"/>
      <c r="Q180" s="100"/>
      <c r="R180" s="101" t="str">
        <f>IFERROR(VLOOKUP(B180,#REF!,8,0),"")</f>
        <v/>
      </c>
    </row>
    <row r="181" spans="1:18" hidden="1">
      <c r="A181" s="1">
        <f>IF(B181="","",SUBTOTAL(3,$B$10:B181))</f>
        <v>20</v>
      </c>
      <c r="B181" s="1" t="s">
        <v>2831</v>
      </c>
      <c r="C181" s="84" t="e">
        <f>SUMIFS('Nhập đơn'!$I$5:$I$1145,'Nhập đơn'!$E$5:$E$1146,'Tổng đơn'!B181)</f>
        <v>#VALUE!</v>
      </c>
      <c r="D181" s="85" t="e">
        <f>SUMIFS('Nhập đơn'!$H$5:$H$1145,'Nhập đơn'!$E$5:$E$1146,'Tổng đơn'!B181)</f>
        <v>#VALUE!</v>
      </c>
      <c r="H181" s="1" t="e">
        <f>VLOOKUP(B181,#REF!,3,0)</f>
        <v>#REF!</v>
      </c>
      <c r="I181" s="1" t="e">
        <f>VLOOKUP(B181,#REF!,6,0)</f>
        <v>#REF!</v>
      </c>
      <c r="J181" s="1" t="e">
        <f>VLOOKUP(B181,#REF!,4,0)</f>
        <v>#REF!</v>
      </c>
      <c r="K181" s="1" t="e">
        <f>VLOOKUP(B181,#REF!,8,0)</f>
        <v>#REF!</v>
      </c>
      <c r="L181" s="96" t="e" cm="1">
        <f t="array" ref="L181">LOOKUP(1,1/(B181=#REF!),#REF!)</f>
        <v>#REF!</v>
      </c>
      <c r="M181" s="97" t="str">
        <f>IFERROR(VLOOKUP(B181,#REF!,5,0),"")</f>
        <v/>
      </c>
      <c r="N181" s="98" t="str">
        <f>IFERROR(VLOOKUP(B181,#REF!,2,0),"")</f>
        <v/>
      </c>
      <c r="O181" s="99" t="e" cm="1">
        <f t="array" ref="O181">LOOKUP(1,1/(B181=#REF!),#REF!)</f>
        <v>#REF!</v>
      </c>
      <c r="P181" s="96"/>
      <c r="Q181" s="100"/>
      <c r="R181" s="101" t="str">
        <f>IFERROR(VLOOKUP(B181,#REF!,8,0),"")</f>
        <v/>
      </c>
    </row>
    <row r="182" spans="1:18" hidden="1">
      <c r="A182" s="1">
        <f>IF(B182="","",SUBTOTAL(3,$B$10:B182))</f>
        <v>20</v>
      </c>
      <c r="B182" s="1" t="s">
        <v>842</v>
      </c>
      <c r="C182" s="84" t="e">
        <f>SUMIFS('Nhập đơn'!$I$5:$I$1145,'Nhập đơn'!$E$5:$E$1146,'Tổng đơn'!B182)</f>
        <v>#VALUE!</v>
      </c>
      <c r="D182" s="85" t="e">
        <f>SUMIFS('Nhập đơn'!$H$5:$H$1145,'Nhập đơn'!$E$5:$E$1146,'Tổng đơn'!B182)</f>
        <v>#VALUE!</v>
      </c>
      <c r="H182" s="1" t="e">
        <f>VLOOKUP(B182,#REF!,3,0)</f>
        <v>#REF!</v>
      </c>
      <c r="I182" s="1" t="e">
        <f>VLOOKUP(B182,#REF!,6,0)</f>
        <v>#REF!</v>
      </c>
      <c r="J182" s="1" t="e">
        <f>VLOOKUP(B182,#REF!,4,0)</f>
        <v>#REF!</v>
      </c>
      <c r="K182" s="1" t="e">
        <f>VLOOKUP(B182,#REF!,8,0)</f>
        <v>#REF!</v>
      </c>
      <c r="L182" s="96" t="e" cm="1">
        <f t="array" ref="L182">LOOKUP(1,1/(B182=#REF!),#REF!)</f>
        <v>#REF!</v>
      </c>
      <c r="M182" s="97" t="str">
        <f>IFERROR(VLOOKUP(B182,#REF!,5,0),"")</f>
        <v/>
      </c>
      <c r="N182" s="98" t="str">
        <f>IFERROR(VLOOKUP(B182,#REF!,2,0),"")</f>
        <v/>
      </c>
      <c r="O182" s="99" t="e" cm="1">
        <f t="array" ref="O182">LOOKUP(1,1/(B182=#REF!),#REF!)</f>
        <v>#REF!</v>
      </c>
      <c r="P182" s="96"/>
      <c r="Q182" s="100"/>
      <c r="R182" s="101" t="str">
        <f>IFERROR(VLOOKUP(B182,#REF!,8,0),"")</f>
        <v/>
      </c>
    </row>
    <row r="183" spans="1:18">
      <c r="A183" s="1">
        <f>IF(B183="","",SUBTOTAL(3,$B$10:B183))</f>
        <v>21</v>
      </c>
      <c r="B183" s="1" t="s">
        <v>1606</v>
      </c>
      <c r="C183" s="84" t="e">
        <f>SUMIFS('Nhập đơn'!$I$5:$I$1145,'Nhập đơn'!$E$5:$E$1146,'Tổng đơn'!B183)</f>
        <v>#VALUE!</v>
      </c>
      <c r="D183" s="85" t="e">
        <f>SUMIFS('Nhập đơn'!$H$5:$H$1145,'Nhập đơn'!$E$5:$E$1146,'Tổng đơn'!B183)</f>
        <v>#VALUE!</v>
      </c>
      <c r="H183" s="1" t="e">
        <f>VLOOKUP(B183,#REF!,3,0)</f>
        <v>#REF!</v>
      </c>
      <c r="I183" s="1" t="e">
        <f>VLOOKUP(B183,#REF!,6,0)</f>
        <v>#REF!</v>
      </c>
      <c r="J183" s="1" t="e">
        <f>VLOOKUP(B183,#REF!,4,0)</f>
        <v>#REF!</v>
      </c>
      <c r="K183" s="1" t="e">
        <f>VLOOKUP(B183,#REF!,8,0)</f>
        <v>#REF!</v>
      </c>
      <c r="L183" s="96" t="e" cm="1">
        <f t="array" ref="L183">LOOKUP(1,1/(B183=#REF!),#REF!)</f>
        <v>#REF!</v>
      </c>
      <c r="M183" s="97" t="str">
        <f>IFERROR(VLOOKUP(B183,#REF!,5,0),"")</f>
        <v/>
      </c>
      <c r="N183" s="98" t="str">
        <f>IFERROR(VLOOKUP(B183,#REF!,2,0),"")</f>
        <v/>
      </c>
      <c r="O183" s="99" t="e" cm="1">
        <f t="array" ref="O183">LOOKUP(1,1/(B183=#REF!),#REF!)</f>
        <v>#REF!</v>
      </c>
      <c r="P183" s="96"/>
      <c r="Q183" s="100"/>
      <c r="R183" s="101" t="str">
        <f>IFERROR(VLOOKUP(B183,#REF!,8,0),"")</f>
        <v/>
      </c>
    </row>
    <row r="184" spans="1:18">
      <c r="A184" s="1">
        <f>IF(B184="","",SUBTOTAL(3,$B$10:B184))</f>
        <v>22</v>
      </c>
      <c r="B184" s="1" t="s">
        <v>1614</v>
      </c>
      <c r="C184" s="84" t="e">
        <f>SUMIFS('Nhập đơn'!$I$5:$I$1145,'Nhập đơn'!$E$5:$E$1146,'Tổng đơn'!B184)</f>
        <v>#VALUE!</v>
      </c>
      <c r="D184" s="85" t="e">
        <f>SUMIFS('Nhập đơn'!$H$5:$H$1145,'Nhập đơn'!$E$5:$E$1146,'Tổng đơn'!B184)</f>
        <v>#VALUE!</v>
      </c>
      <c r="H184" s="1" t="e">
        <f>VLOOKUP(B184,#REF!,3,0)</f>
        <v>#REF!</v>
      </c>
      <c r="I184" s="1" t="e">
        <f>VLOOKUP(B184,#REF!,6,0)</f>
        <v>#REF!</v>
      </c>
      <c r="J184" s="1" t="e">
        <f>VLOOKUP(B184,#REF!,4,0)</f>
        <v>#REF!</v>
      </c>
      <c r="K184" s="1" t="e">
        <f>VLOOKUP(B184,#REF!,8,0)</f>
        <v>#REF!</v>
      </c>
      <c r="L184" s="96" t="e" cm="1">
        <f t="array" ref="L184">LOOKUP(1,1/(B184=#REF!),#REF!)</f>
        <v>#REF!</v>
      </c>
      <c r="M184" s="97" t="str">
        <f>IFERROR(VLOOKUP(B184,#REF!,5,0),"")</f>
        <v/>
      </c>
      <c r="N184" s="98" t="str">
        <f>IFERROR(VLOOKUP(B184,#REF!,2,0),"")</f>
        <v/>
      </c>
      <c r="O184" s="99" t="e" cm="1">
        <f t="array" ref="O184">LOOKUP(1,1/(B184=#REF!),#REF!)</f>
        <v>#REF!</v>
      </c>
      <c r="P184" s="96"/>
      <c r="Q184" s="100"/>
      <c r="R184" s="101" t="str">
        <f>IFERROR(VLOOKUP(B184,#REF!,8,0),"")</f>
        <v/>
      </c>
    </row>
    <row r="185" spans="1:18" hidden="1">
      <c r="A185" s="1">
        <f>IF(B185="","",SUBTOTAL(3,$B$10:B185))</f>
        <v>22</v>
      </c>
      <c r="B185" s="1" t="s">
        <v>4270</v>
      </c>
      <c r="C185" s="84" t="e">
        <f>SUMIFS('Nhập đơn'!$I$5:$I$1145,'Nhập đơn'!$E$5:$E$1146,'Tổng đơn'!B185)</f>
        <v>#VALUE!</v>
      </c>
      <c r="D185" s="85" t="e">
        <f>SUMIFS('Nhập đơn'!$H$5:$H$1145,'Nhập đơn'!$E$5:$E$1146,'Tổng đơn'!B185)</f>
        <v>#VALUE!</v>
      </c>
      <c r="H185" s="1" t="e">
        <f>VLOOKUP(B185,#REF!,3,0)</f>
        <v>#REF!</v>
      </c>
      <c r="I185" s="1" t="e">
        <f>VLOOKUP(B185,#REF!,6,0)</f>
        <v>#REF!</v>
      </c>
      <c r="J185" s="1" t="e">
        <f>VLOOKUP(B185,#REF!,4,0)</f>
        <v>#REF!</v>
      </c>
      <c r="K185" s="1" t="e">
        <f>VLOOKUP(B185,#REF!,8,0)</f>
        <v>#REF!</v>
      </c>
      <c r="L185" s="96" t="e" cm="1">
        <f t="array" ref="L185">LOOKUP(1,1/(B185=#REF!),#REF!)</f>
        <v>#REF!</v>
      </c>
      <c r="M185" s="97" t="str">
        <f>IFERROR(VLOOKUP(B185,#REF!,5,0),"")</f>
        <v/>
      </c>
      <c r="N185" s="98" t="str">
        <f>IFERROR(VLOOKUP(B185,#REF!,2,0),"")</f>
        <v/>
      </c>
      <c r="O185" s="99" t="e" cm="1">
        <f t="array" ref="O185">LOOKUP(1,1/(B185=#REF!),#REF!)</f>
        <v>#REF!</v>
      </c>
      <c r="P185" s="96"/>
      <c r="Q185" s="100"/>
      <c r="R185" s="101" t="str">
        <f>IFERROR(VLOOKUP(B185,#REF!,8,0),"")</f>
        <v/>
      </c>
    </row>
    <row r="186" spans="1:18">
      <c r="A186" s="1">
        <f>IF(B186="","",SUBTOTAL(3,$B$10:B186))</f>
        <v>23</v>
      </c>
      <c r="B186" s="1" t="s">
        <v>1540</v>
      </c>
      <c r="C186" s="84" t="e">
        <f>SUMIFS('Nhập đơn'!$I$5:$I$1145,'Nhập đơn'!$E$5:$E$1146,'Tổng đơn'!B186)</f>
        <v>#VALUE!</v>
      </c>
      <c r="D186" s="85" t="e">
        <f>SUMIFS('Nhập đơn'!$H$5:$H$1145,'Nhập đơn'!$E$5:$E$1146,'Tổng đơn'!B186)</f>
        <v>#VALUE!</v>
      </c>
      <c r="H186" s="1" t="e">
        <f>VLOOKUP(B186,#REF!,3,0)</f>
        <v>#REF!</v>
      </c>
      <c r="I186" s="1" t="e">
        <f>VLOOKUP(B186,#REF!,6,0)</f>
        <v>#REF!</v>
      </c>
      <c r="J186" s="1" t="e">
        <f>VLOOKUP(B186,#REF!,4,0)</f>
        <v>#REF!</v>
      </c>
      <c r="K186" s="1" t="e">
        <f>VLOOKUP(B186,#REF!,8,0)</f>
        <v>#REF!</v>
      </c>
      <c r="L186" s="96" t="e" cm="1">
        <f t="array" ref="L186">LOOKUP(1,1/(B186=#REF!),#REF!)</f>
        <v>#REF!</v>
      </c>
      <c r="M186" s="97" t="str">
        <f>IFERROR(VLOOKUP(B186,#REF!,5,0),"")</f>
        <v/>
      </c>
      <c r="N186" s="98" t="str">
        <f>IFERROR(VLOOKUP(B186,#REF!,2,0),"")</f>
        <v/>
      </c>
      <c r="O186" s="99" t="e" cm="1">
        <f t="array" ref="O186">LOOKUP(1,1/(B186=#REF!),#REF!)</f>
        <v>#REF!</v>
      </c>
      <c r="P186" s="96"/>
      <c r="Q186" s="100"/>
      <c r="R186" s="101" t="str">
        <f>IFERROR(VLOOKUP(B186,#REF!,8,0),"")</f>
        <v/>
      </c>
    </row>
    <row r="187" spans="1:18" hidden="1">
      <c r="A187" s="1">
        <f>IF(B187="","",SUBTOTAL(3,$B$10:B187))</f>
        <v>23</v>
      </c>
      <c r="B187" s="1" t="s">
        <v>1517</v>
      </c>
      <c r="C187" s="84" t="e">
        <f>SUMIFS('Nhập đơn'!$I$5:$I$1145,'Nhập đơn'!$E$5:$E$1146,'Tổng đơn'!B187)</f>
        <v>#VALUE!</v>
      </c>
      <c r="D187" s="85" t="e">
        <f>SUMIFS('Nhập đơn'!$H$5:$H$1145,'Nhập đơn'!$E$5:$E$1146,'Tổng đơn'!B187)</f>
        <v>#VALUE!</v>
      </c>
      <c r="H187" s="1" t="e">
        <f>VLOOKUP(B187,#REF!,3,0)</f>
        <v>#REF!</v>
      </c>
      <c r="I187" s="1" t="e">
        <f>VLOOKUP(B187,#REF!,6,0)</f>
        <v>#REF!</v>
      </c>
      <c r="J187" s="1" t="e">
        <f>VLOOKUP(B187,#REF!,4,0)</f>
        <v>#REF!</v>
      </c>
      <c r="K187" s="1" t="e">
        <f>VLOOKUP(B187,#REF!,8,0)</f>
        <v>#REF!</v>
      </c>
      <c r="L187" s="96" t="e" cm="1">
        <f t="array" ref="L187">LOOKUP(1,1/(B187=#REF!),#REF!)</f>
        <v>#REF!</v>
      </c>
      <c r="M187" s="97" t="str">
        <f>IFERROR(VLOOKUP(B187,#REF!,5,0),"")</f>
        <v/>
      </c>
      <c r="N187" s="98" t="str">
        <f>IFERROR(VLOOKUP(B187,#REF!,2,0),"")</f>
        <v/>
      </c>
      <c r="O187" s="99" t="e" cm="1">
        <f t="array" ref="O187">LOOKUP(1,1/(B187=#REF!),#REF!)</f>
        <v>#REF!</v>
      </c>
      <c r="P187" s="96"/>
      <c r="Q187" s="100"/>
      <c r="R187" s="101" t="str">
        <f>IFERROR(VLOOKUP(B187,#REF!,8,0),"")</f>
        <v/>
      </c>
    </row>
    <row r="188" spans="1:18" hidden="1">
      <c r="A188" s="1">
        <f>IF(B188="","",SUBTOTAL(3,$B$10:B188))</f>
        <v>23</v>
      </c>
      <c r="B188" s="1" t="s">
        <v>1525</v>
      </c>
      <c r="C188" s="84" t="e">
        <f>SUMIFS('Nhập đơn'!$I$5:$I$1145,'Nhập đơn'!$E$5:$E$1146,'Tổng đơn'!B188)</f>
        <v>#VALUE!</v>
      </c>
      <c r="D188" s="85" t="e">
        <f>SUMIFS('Nhập đơn'!$H$5:$H$1145,'Nhập đơn'!$E$5:$E$1146,'Tổng đơn'!B188)</f>
        <v>#VALUE!</v>
      </c>
      <c r="H188" s="1" t="e">
        <f>VLOOKUP(B188,#REF!,3,0)</f>
        <v>#REF!</v>
      </c>
      <c r="I188" s="1" t="e">
        <f>VLOOKUP(B188,#REF!,6,0)</f>
        <v>#REF!</v>
      </c>
      <c r="J188" s="1" t="e">
        <f>VLOOKUP(B188,#REF!,4,0)</f>
        <v>#REF!</v>
      </c>
      <c r="K188" s="1" t="e">
        <f>VLOOKUP(B188,#REF!,8,0)</f>
        <v>#REF!</v>
      </c>
      <c r="L188" s="96" t="e" cm="1">
        <f t="array" ref="L188">LOOKUP(1,1/(B188=#REF!),#REF!)</f>
        <v>#REF!</v>
      </c>
      <c r="M188" s="97" t="str">
        <f>IFERROR(VLOOKUP(B188,#REF!,5,0),"")</f>
        <v/>
      </c>
      <c r="N188" s="98" t="str">
        <f>IFERROR(VLOOKUP(B188,#REF!,2,0),"")</f>
        <v/>
      </c>
      <c r="O188" s="99" t="e" cm="1">
        <f t="array" ref="O188">LOOKUP(1,1/(B188=#REF!),#REF!)</f>
        <v>#REF!</v>
      </c>
      <c r="P188" s="96"/>
      <c r="Q188" s="100"/>
      <c r="R188" s="101" t="str">
        <f>IFERROR(VLOOKUP(B188,#REF!,8,0),"")</f>
        <v/>
      </c>
    </row>
    <row r="189" spans="1:18" hidden="1">
      <c r="A189" s="1">
        <f>IF(B189="","",SUBTOTAL(3,$B$10:B189))</f>
        <v>23</v>
      </c>
      <c r="B189" s="1" t="s">
        <v>4271</v>
      </c>
      <c r="C189" s="84" t="e">
        <f>SUMIFS('Nhập đơn'!$I$5:$I$1145,'Nhập đơn'!$E$5:$E$1146,'Tổng đơn'!B189)</f>
        <v>#VALUE!</v>
      </c>
      <c r="D189" s="85" t="e">
        <f>SUMIFS('Nhập đơn'!$H$5:$H$1145,'Nhập đơn'!$E$5:$E$1146,'Tổng đơn'!B189)</f>
        <v>#VALUE!</v>
      </c>
      <c r="H189" s="1" t="e">
        <f>VLOOKUP(B189,#REF!,3,0)</f>
        <v>#REF!</v>
      </c>
      <c r="I189" s="1" t="e">
        <f>VLOOKUP(B189,#REF!,6,0)</f>
        <v>#REF!</v>
      </c>
      <c r="J189" s="1" t="e">
        <f>VLOOKUP(B189,#REF!,4,0)</f>
        <v>#REF!</v>
      </c>
      <c r="K189" s="1" t="e">
        <f>VLOOKUP(B189,#REF!,8,0)</f>
        <v>#REF!</v>
      </c>
      <c r="L189" s="96" t="e" cm="1">
        <f t="array" ref="L189">LOOKUP(1,1/(B189=#REF!),#REF!)</f>
        <v>#REF!</v>
      </c>
      <c r="M189" s="97" t="str">
        <f>IFERROR(VLOOKUP(B189,#REF!,5,0),"")</f>
        <v/>
      </c>
      <c r="N189" s="98" t="str">
        <f>IFERROR(VLOOKUP(B189,#REF!,2,0),"")</f>
        <v/>
      </c>
      <c r="O189" s="99" t="e" cm="1">
        <f t="array" ref="O189">LOOKUP(1,1/(B189=#REF!),#REF!)</f>
        <v>#REF!</v>
      </c>
      <c r="P189" s="96"/>
      <c r="Q189" s="100"/>
      <c r="R189" s="101" t="str">
        <f>IFERROR(VLOOKUP(B189,#REF!,8,0),"")</f>
        <v/>
      </c>
    </row>
    <row r="190" spans="1:18">
      <c r="A190" s="1">
        <f>IF(B190="","",SUBTOTAL(3,$B$10:B190))</f>
        <v>24</v>
      </c>
      <c r="B190" s="1" t="s">
        <v>491</v>
      </c>
      <c r="C190" s="84" t="e">
        <f>SUMIFS('Nhập đơn'!$I$5:$I$1145,'Nhập đơn'!$E$5:$E$1146,'Tổng đơn'!B190)</f>
        <v>#VALUE!</v>
      </c>
      <c r="D190" s="85" t="e">
        <f>SUMIFS('Nhập đơn'!$H$5:$H$1145,'Nhập đơn'!$E$5:$E$1146,'Tổng đơn'!B190)</f>
        <v>#VALUE!</v>
      </c>
      <c r="H190" s="1" t="e">
        <f>VLOOKUP(B190,#REF!,3,0)</f>
        <v>#REF!</v>
      </c>
      <c r="I190" s="1" t="e">
        <f>VLOOKUP(B190,#REF!,6,0)</f>
        <v>#REF!</v>
      </c>
      <c r="J190" s="1" t="e">
        <f>VLOOKUP(B190,#REF!,4,0)</f>
        <v>#REF!</v>
      </c>
      <c r="K190" s="1" t="e">
        <f>VLOOKUP(B190,#REF!,8,0)</f>
        <v>#REF!</v>
      </c>
      <c r="L190" s="96" t="e" cm="1">
        <f t="array" ref="L190">LOOKUP(1,1/(B190=#REF!),#REF!)</f>
        <v>#REF!</v>
      </c>
      <c r="M190" s="97" t="str">
        <f>IFERROR(VLOOKUP(B190,#REF!,5,0),"")</f>
        <v/>
      </c>
      <c r="N190" s="98" t="str">
        <f>IFERROR(VLOOKUP(B190,#REF!,2,0),"")</f>
        <v/>
      </c>
      <c r="O190" s="99" t="e" cm="1">
        <f t="array" ref="O190">LOOKUP(1,1/(B190=#REF!),#REF!)</f>
        <v>#REF!</v>
      </c>
      <c r="P190" s="96"/>
      <c r="Q190" s="100"/>
      <c r="R190" s="101" t="str">
        <f>IFERROR(VLOOKUP(B190,#REF!,8,0),"")</f>
        <v/>
      </c>
    </row>
    <row r="191" spans="1:18" hidden="1">
      <c r="A191" s="1">
        <f>IF(B191="","",SUBTOTAL(3,$B$10:B191))</f>
        <v>24</v>
      </c>
      <c r="B191" s="1" t="s">
        <v>4272</v>
      </c>
      <c r="C191" s="84" t="e">
        <f>SUMIFS('Nhập đơn'!$I$5:$I$1145,'Nhập đơn'!$E$5:$E$1146,'Tổng đơn'!B191)</f>
        <v>#VALUE!</v>
      </c>
      <c r="D191" s="85" t="e">
        <f>SUMIFS('Nhập đơn'!$H$5:$H$1145,'Nhập đơn'!$E$5:$E$1146,'Tổng đơn'!B191)</f>
        <v>#VALUE!</v>
      </c>
      <c r="H191" s="1" t="e">
        <f>VLOOKUP(B191,#REF!,3,0)</f>
        <v>#REF!</v>
      </c>
      <c r="I191" s="1" t="e">
        <f>VLOOKUP(B191,#REF!,6,0)</f>
        <v>#REF!</v>
      </c>
      <c r="J191" s="1" t="e">
        <f>VLOOKUP(B191,#REF!,4,0)</f>
        <v>#REF!</v>
      </c>
      <c r="K191" s="1" t="e">
        <f>VLOOKUP(B191,#REF!,8,0)</f>
        <v>#REF!</v>
      </c>
      <c r="L191" s="96" t="e" cm="1">
        <f t="array" ref="L191">LOOKUP(1,1/(B191=#REF!),#REF!)</f>
        <v>#REF!</v>
      </c>
      <c r="M191" s="97" t="str">
        <f>IFERROR(VLOOKUP(B191,#REF!,5,0),"")</f>
        <v/>
      </c>
      <c r="N191" s="98" t="str">
        <f>IFERROR(VLOOKUP(B191,#REF!,2,0),"")</f>
        <v/>
      </c>
      <c r="O191" s="99" t="e" cm="1">
        <f t="array" ref="O191">LOOKUP(1,1/(B191=#REF!),#REF!)</f>
        <v>#REF!</v>
      </c>
      <c r="P191" s="96"/>
      <c r="Q191" s="100"/>
      <c r="R191" s="101" t="str">
        <f>IFERROR(VLOOKUP(B191,#REF!,8,0),"")</f>
        <v/>
      </c>
    </row>
    <row r="192" spans="1:18" hidden="1">
      <c r="A192" s="1">
        <f>IF(B192="","",SUBTOTAL(3,$B$10:B192))</f>
        <v>24</v>
      </c>
      <c r="B192" s="1" t="s">
        <v>4273</v>
      </c>
      <c r="C192" s="84" t="e">
        <f>SUMIFS('Nhập đơn'!$I$5:$I$1145,'Nhập đơn'!$E$5:$E$1146,'Tổng đơn'!B192)</f>
        <v>#VALUE!</v>
      </c>
      <c r="D192" s="85" t="e">
        <f>SUMIFS('Nhập đơn'!$H$5:$H$1145,'Nhập đơn'!$E$5:$E$1146,'Tổng đơn'!B192)</f>
        <v>#VALUE!</v>
      </c>
      <c r="H192" s="1" t="e">
        <f>VLOOKUP(B192,#REF!,3,0)</f>
        <v>#REF!</v>
      </c>
      <c r="I192" s="1" t="e">
        <f>VLOOKUP(B192,#REF!,6,0)</f>
        <v>#REF!</v>
      </c>
      <c r="J192" s="1" t="e">
        <f>VLOOKUP(B192,#REF!,4,0)</f>
        <v>#REF!</v>
      </c>
      <c r="K192" s="1" t="e">
        <f>VLOOKUP(B192,#REF!,8,0)</f>
        <v>#REF!</v>
      </c>
      <c r="L192" s="96" t="e" cm="1">
        <f t="array" ref="L192">LOOKUP(1,1/(B192=#REF!),#REF!)</f>
        <v>#REF!</v>
      </c>
      <c r="M192" s="97" t="str">
        <f>IFERROR(VLOOKUP(B192,#REF!,5,0),"")</f>
        <v/>
      </c>
      <c r="N192" s="98" t="str">
        <f>IFERROR(VLOOKUP(B192,#REF!,2,0),"")</f>
        <v/>
      </c>
      <c r="O192" s="99" t="e" cm="1">
        <f t="array" ref="O192">LOOKUP(1,1/(B192=#REF!),#REF!)</f>
        <v>#REF!</v>
      </c>
      <c r="P192" s="96"/>
      <c r="Q192" s="100"/>
      <c r="R192" s="101" t="str">
        <f>IFERROR(VLOOKUP(B192,#REF!,8,0),"")</f>
        <v/>
      </c>
    </row>
    <row r="193" spans="1:18" hidden="1">
      <c r="A193" s="1">
        <f>IF(B193="","",SUBTOTAL(3,$B$10:B193))</f>
        <v>24</v>
      </c>
      <c r="B193" s="1" t="s">
        <v>4274</v>
      </c>
      <c r="C193" s="84" t="e">
        <f>SUMIFS('Nhập đơn'!$I$5:$I$1145,'Nhập đơn'!$E$5:$E$1146,'Tổng đơn'!B193)</f>
        <v>#VALUE!</v>
      </c>
      <c r="D193" s="85" t="e">
        <f>SUMIFS('Nhập đơn'!$H$5:$H$1145,'Nhập đơn'!$E$5:$E$1146,'Tổng đơn'!B193)</f>
        <v>#VALUE!</v>
      </c>
      <c r="H193" s="1" t="e">
        <f>VLOOKUP(B193,#REF!,3,0)</f>
        <v>#REF!</v>
      </c>
      <c r="I193" s="1" t="e">
        <f>VLOOKUP(B193,#REF!,6,0)</f>
        <v>#REF!</v>
      </c>
      <c r="J193" s="1" t="e">
        <f>VLOOKUP(B193,#REF!,4,0)</f>
        <v>#REF!</v>
      </c>
      <c r="K193" s="1" t="e">
        <f>VLOOKUP(B193,#REF!,8,0)</f>
        <v>#REF!</v>
      </c>
      <c r="L193" s="96" t="e" cm="1">
        <f t="array" ref="L193">LOOKUP(1,1/(B193=#REF!),#REF!)</f>
        <v>#REF!</v>
      </c>
      <c r="M193" s="97" t="str">
        <f>IFERROR(VLOOKUP(B193,#REF!,5,0),"")</f>
        <v/>
      </c>
      <c r="N193" s="98" t="str">
        <f>IFERROR(VLOOKUP(B193,#REF!,2,0),"")</f>
        <v/>
      </c>
      <c r="O193" s="99" t="e" cm="1">
        <f t="array" ref="O193">LOOKUP(1,1/(B193=#REF!),#REF!)</f>
        <v>#REF!</v>
      </c>
      <c r="P193" s="96"/>
      <c r="Q193" s="100"/>
      <c r="R193" s="101" t="str">
        <f>IFERROR(VLOOKUP(B193,#REF!,8,0),"")</f>
        <v/>
      </c>
    </row>
    <row r="194" spans="1:18">
      <c r="A194" s="1">
        <f>IF(B194="","",SUBTOTAL(3,$B$10:B194))</f>
        <v>25</v>
      </c>
      <c r="B194" s="1" t="s">
        <v>370</v>
      </c>
      <c r="C194" s="84" t="e">
        <f>SUMIFS('Nhập đơn'!$I$5:$I$1145,'Nhập đơn'!$E$5:$E$1146,'Tổng đơn'!B194)</f>
        <v>#VALUE!</v>
      </c>
      <c r="D194" s="85" t="e">
        <f>SUMIFS('Nhập đơn'!$H$5:$H$1145,'Nhập đơn'!$E$5:$E$1146,'Tổng đơn'!B194)</f>
        <v>#VALUE!</v>
      </c>
      <c r="H194" s="1" t="e">
        <f>VLOOKUP(B194,#REF!,3,0)</f>
        <v>#REF!</v>
      </c>
      <c r="I194" s="1" t="e">
        <f>VLOOKUP(B194,#REF!,6,0)</f>
        <v>#REF!</v>
      </c>
      <c r="J194" s="1" t="e">
        <f>VLOOKUP(B194,#REF!,4,0)</f>
        <v>#REF!</v>
      </c>
      <c r="K194" s="1" t="e">
        <f>VLOOKUP(B194,#REF!,8,0)</f>
        <v>#REF!</v>
      </c>
      <c r="L194" s="96" t="e" cm="1">
        <f t="array" ref="L194">LOOKUP(1,1/(B194=#REF!),#REF!)</f>
        <v>#REF!</v>
      </c>
      <c r="M194" s="97" t="str">
        <f>IFERROR(VLOOKUP(B194,#REF!,5,0),"")</f>
        <v/>
      </c>
      <c r="N194" s="98" t="str">
        <f>IFERROR(VLOOKUP(B194,#REF!,2,0),"")</f>
        <v/>
      </c>
      <c r="O194" s="99" t="e" cm="1">
        <f t="array" ref="O194">LOOKUP(1,1/(B194=#REF!),#REF!)</f>
        <v>#REF!</v>
      </c>
      <c r="P194" s="96"/>
      <c r="Q194" s="100"/>
      <c r="R194" s="101" t="str">
        <f>IFERROR(VLOOKUP(B194,#REF!,8,0),"")</f>
        <v/>
      </c>
    </row>
    <row r="195" spans="1:18" hidden="1">
      <c r="A195" s="1">
        <f>IF(B195="","",SUBTOTAL(3,$B$10:B195))</f>
        <v>25</v>
      </c>
      <c r="B195" s="1" t="s">
        <v>378</v>
      </c>
      <c r="C195" s="84" t="e">
        <f>SUMIFS('Nhập đơn'!$I$5:$I$1145,'Nhập đơn'!$E$5:$E$1146,'Tổng đơn'!B195)</f>
        <v>#VALUE!</v>
      </c>
      <c r="D195" s="85" t="e">
        <f>SUMIFS('Nhập đơn'!$H$5:$H$1145,'Nhập đơn'!$E$5:$E$1146,'Tổng đơn'!B195)</f>
        <v>#VALUE!</v>
      </c>
      <c r="H195" s="1" t="e">
        <f>VLOOKUP(B195,#REF!,3,0)</f>
        <v>#REF!</v>
      </c>
      <c r="I195" s="1" t="e">
        <f>VLOOKUP(B195,#REF!,6,0)</f>
        <v>#REF!</v>
      </c>
      <c r="J195" s="1" t="e">
        <f>VLOOKUP(B195,#REF!,4,0)</f>
        <v>#REF!</v>
      </c>
      <c r="K195" s="1" t="e">
        <f>VLOOKUP(B195,#REF!,8,0)</f>
        <v>#REF!</v>
      </c>
      <c r="L195" s="96" t="e" cm="1">
        <f t="array" ref="L195">LOOKUP(1,1/(B195=#REF!),#REF!)</f>
        <v>#REF!</v>
      </c>
      <c r="M195" s="97" t="str">
        <f>IFERROR(VLOOKUP(B195,#REF!,5,0),"")</f>
        <v/>
      </c>
      <c r="N195" s="98" t="str">
        <f>IFERROR(VLOOKUP(B195,#REF!,2,0),"")</f>
        <v/>
      </c>
      <c r="O195" s="99" t="e" cm="1">
        <f t="array" ref="O195">LOOKUP(1,1/(B195=#REF!),#REF!)</f>
        <v>#REF!</v>
      </c>
      <c r="P195" s="96"/>
      <c r="Q195" s="100"/>
      <c r="R195" s="101" t="str">
        <f>IFERROR(VLOOKUP(B195,#REF!,8,0),"")</f>
        <v/>
      </c>
    </row>
    <row r="196" spans="1:18" hidden="1">
      <c r="A196" s="1">
        <f>IF(B196="","",SUBTOTAL(3,$B$10:B196))</f>
        <v>25</v>
      </c>
      <c r="B196" s="1" t="s">
        <v>3657</v>
      </c>
      <c r="C196" s="84" t="e">
        <f>SUMIFS('Nhập đơn'!$I$5:$I$1145,'Nhập đơn'!$E$5:$E$1146,'Tổng đơn'!B196)</f>
        <v>#VALUE!</v>
      </c>
      <c r="D196" s="85" t="e">
        <f>SUMIFS('Nhập đơn'!$H$5:$H$1145,'Nhập đơn'!$E$5:$E$1146,'Tổng đơn'!B196)</f>
        <v>#VALUE!</v>
      </c>
      <c r="H196" s="1" t="e">
        <f>VLOOKUP(B196,#REF!,3,0)</f>
        <v>#REF!</v>
      </c>
      <c r="I196" s="1" t="e">
        <f>VLOOKUP(B196,#REF!,6,0)</f>
        <v>#REF!</v>
      </c>
      <c r="J196" s="1" t="e">
        <f>VLOOKUP(B196,#REF!,4,0)</f>
        <v>#REF!</v>
      </c>
      <c r="K196" s="1" t="e">
        <f>VLOOKUP(B196,#REF!,8,0)</f>
        <v>#REF!</v>
      </c>
      <c r="L196" s="96" t="e" cm="1">
        <f t="array" ref="L196">LOOKUP(1,1/(B196=#REF!),#REF!)</f>
        <v>#REF!</v>
      </c>
      <c r="M196" s="97" t="str">
        <f>IFERROR(VLOOKUP(B196,#REF!,5,0),"")</f>
        <v/>
      </c>
      <c r="N196" s="98" t="str">
        <f>IFERROR(VLOOKUP(B196,#REF!,2,0),"")</f>
        <v/>
      </c>
      <c r="O196" s="99" t="e" cm="1">
        <f t="array" ref="O196">LOOKUP(1,1/(B196=#REF!),#REF!)</f>
        <v>#REF!</v>
      </c>
      <c r="P196" s="96"/>
      <c r="Q196" s="100"/>
      <c r="R196" s="101" t="str">
        <f>IFERROR(VLOOKUP(B196,#REF!,8,0),"")</f>
        <v/>
      </c>
    </row>
    <row r="197" spans="1:18" hidden="1">
      <c r="A197" s="1">
        <f>IF(B197="","",SUBTOTAL(3,$B$10:B197))</f>
        <v>25</v>
      </c>
      <c r="B197" s="1" t="s">
        <v>385</v>
      </c>
      <c r="C197" s="84" t="e">
        <f>SUMIFS('Nhập đơn'!$I$5:$I$1145,'Nhập đơn'!$E$5:$E$1146,'Tổng đơn'!B197)</f>
        <v>#VALUE!</v>
      </c>
      <c r="D197" s="85" t="e">
        <f>SUMIFS('Nhập đơn'!$H$5:$H$1145,'Nhập đơn'!$E$5:$E$1146,'Tổng đơn'!B197)</f>
        <v>#VALUE!</v>
      </c>
      <c r="H197" s="1" t="e">
        <f>VLOOKUP(B197,#REF!,3,0)</f>
        <v>#REF!</v>
      </c>
      <c r="I197" s="1" t="e">
        <f>VLOOKUP(B197,#REF!,6,0)</f>
        <v>#REF!</v>
      </c>
      <c r="J197" s="1" t="e">
        <f>VLOOKUP(B197,#REF!,4,0)</f>
        <v>#REF!</v>
      </c>
      <c r="K197" s="1" t="e">
        <f>VLOOKUP(B197,#REF!,8,0)</f>
        <v>#REF!</v>
      </c>
      <c r="L197" s="96" t="e" cm="1">
        <f t="array" ref="L197">LOOKUP(1,1/(B197=#REF!),#REF!)</f>
        <v>#REF!</v>
      </c>
      <c r="M197" s="97" t="str">
        <f>IFERROR(VLOOKUP(B197,#REF!,5,0),"")</f>
        <v/>
      </c>
      <c r="N197" s="98" t="str">
        <f>IFERROR(VLOOKUP(B197,#REF!,2,0),"")</f>
        <v/>
      </c>
      <c r="O197" s="99" t="e" cm="1">
        <f t="array" ref="O197">LOOKUP(1,1/(B197=#REF!),#REF!)</f>
        <v>#REF!</v>
      </c>
      <c r="P197" s="96"/>
      <c r="Q197" s="100"/>
      <c r="R197" s="101" t="str">
        <f>IFERROR(VLOOKUP(B197,#REF!,8,0),"")</f>
        <v/>
      </c>
    </row>
    <row r="198" spans="1:18" hidden="1">
      <c r="A198" s="1">
        <f>IF(B198="","",SUBTOTAL(3,$B$10:B198))</f>
        <v>25</v>
      </c>
      <c r="B198" s="1" t="s">
        <v>392</v>
      </c>
      <c r="C198" s="84" t="e">
        <f>SUMIFS('Nhập đơn'!$I$5:$I$1145,'Nhập đơn'!$E$5:$E$1146,'Tổng đơn'!B198)</f>
        <v>#VALUE!</v>
      </c>
      <c r="D198" s="85" t="e">
        <f>SUMIFS('Nhập đơn'!$H$5:$H$1145,'Nhập đơn'!$E$5:$E$1146,'Tổng đơn'!B198)</f>
        <v>#VALUE!</v>
      </c>
      <c r="H198" s="1" t="e">
        <f>VLOOKUP(B198,#REF!,3,0)</f>
        <v>#REF!</v>
      </c>
      <c r="I198" s="1" t="e">
        <f>VLOOKUP(B198,#REF!,6,0)</f>
        <v>#REF!</v>
      </c>
      <c r="J198" s="1" t="e">
        <f>VLOOKUP(B198,#REF!,4,0)</f>
        <v>#REF!</v>
      </c>
      <c r="K198" s="1" t="e">
        <f>VLOOKUP(B198,#REF!,8,0)</f>
        <v>#REF!</v>
      </c>
      <c r="L198" s="96" t="e" cm="1">
        <f t="array" ref="L198">LOOKUP(1,1/(B198=#REF!),#REF!)</f>
        <v>#REF!</v>
      </c>
      <c r="M198" s="97" t="str">
        <f>IFERROR(VLOOKUP(B198,#REF!,5,0),"")</f>
        <v/>
      </c>
      <c r="N198" s="98" t="str">
        <f>IFERROR(VLOOKUP(B198,#REF!,2,0),"")</f>
        <v/>
      </c>
      <c r="O198" s="99" t="e" cm="1">
        <f t="array" ref="O198">LOOKUP(1,1/(B198=#REF!),#REF!)</f>
        <v>#REF!</v>
      </c>
      <c r="P198" s="96"/>
      <c r="Q198" s="100"/>
      <c r="R198" s="101" t="str">
        <f>IFERROR(VLOOKUP(B198,#REF!,8,0),"")</f>
        <v/>
      </c>
    </row>
    <row r="199" spans="1:18" hidden="1">
      <c r="A199" s="1">
        <f>IF(B199="","",SUBTOTAL(3,$B$10:B199))</f>
        <v>25</v>
      </c>
      <c r="B199" s="1" t="s">
        <v>1819</v>
      </c>
      <c r="C199" s="84" t="e">
        <f>SUMIFS('Nhập đơn'!$I$5:$I$1145,'Nhập đơn'!$E$5:$E$1146,'Tổng đơn'!B199)</f>
        <v>#VALUE!</v>
      </c>
      <c r="D199" s="85" t="e">
        <f>SUMIFS('Nhập đơn'!$H$5:$H$1145,'Nhập đơn'!$E$5:$E$1146,'Tổng đơn'!B199)</f>
        <v>#VALUE!</v>
      </c>
      <c r="H199" s="1" t="e">
        <f>VLOOKUP(B199,#REF!,3,0)</f>
        <v>#REF!</v>
      </c>
      <c r="I199" s="1" t="e">
        <f>VLOOKUP(B199,#REF!,6,0)</f>
        <v>#REF!</v>
      </c>
      <c r="J199" s="1" t="e">
        <f>VLOOKUP(B199,#REF!,4,0)</f>
        <v>#REF!</v>
      </c>
      <c r="K199" s="1" t="e">
        <f>VLOOKUP(B199,#REF!,8,0)</f>
        <v>#REF!</v>
      </c>
      <c r="L199" s="96" t="e" cm="1">
        <f t="array" ref="L199">LOOKUP(1,1/(B199=#REF!),#REF!)</f>
        <v>#REF!</v>
      </c>
      <c r="M199" s="97" t="str">
        <f>IFERROR(VLOOKUP(B199,#REF!,5,0),"")</f>
        <v/>
      </c>
      <c r="N199" s="98" t="str">
        <f>IFERROR(VLOOKUP(B199,#REF!,2,0),"")</f>
        <v/>
      </c>
      <c r="O199" s="99" t="e" cm="1">
        <f t="array" ref="O199">LOOKUP(1,1/(B199=#REF!),#REF!)</f>
        <v>#REF!</v>
      </c>
      <c r="P199" s="96"/>
      <c r="Q199" s="100"/>
      <c r="R199" s="101" t="str">
        <f>IFERROR(VLOOKUP(B199,#REF!,8,0),"")</f>
        <v/>
      </c>
    </row>
    <row r="200" spans="1:18" hidden="1">
      <c r="A200" s="1">
        <f>IF(B200="","",SUBTOTAL(3,$B$10:B200))</f>
        <v>25</v>
      </c>
      <c r="B200" s="1" t="s">
        <v>2241</v>
      </c>
      <c r="C200" s="84" t="e">
        <f>SUMIFS('Nhập đơn'!$I$5:$I$1145,'Nhập đơn'!$E$5:$E$1146,'Tổng đơn'!B200)</f>
        <v>#VALUE!</v>
      </c>
      <c r="D200" s="85" t="e">
        <f>SUMIFS('Nhập đơn'!$H$5:$H$1145,'Nhập đơn'!$E$5:$E$1146,'Tổng đơn'!B200)</f>
        <v>#VALUE!</v>
      </c>
      <c r="H200" s="1" t="e">
        <f>VLOOKUP(B200,#REF!,3,0)</f>
        <v>#REF!</v>
      </c>
      <c r="I200" s="1" t="e">
        <f>VLOOKUP(B200,#REF!,6,0)</f>
        <v>#REF!</v>
      </c>
      <c r="J200" s="1" t="e">
        <f>VLOOKUP(B200,#REF!,4,0)</f>
        <v>#REF!</v>
      </c>
      <c r="K200" s="1" t="e">
        <f>VLOOKUP(B200,#REF!,8,0)</f>
        <v>#REF!</v>
      </c>
      <c r="L200" s="96" t="e" cm="1">
        <f t="array" ref="L200">LOOKUP(1,1/(B200=#REF!),#REF!)</f>
        <v>#REF!</v>
      </c>
      <c r="M200" s="97" t="str">
        <f>IFERROR(VLOOKUP(B200,#REF!,5,0),"")</f>
        <v/>
      </c>
      <c r="N200" s="98" t="str">
        <f>IFERROR(VLOOKUP(B200,#REF!,2,0),"")</f>
        <v/>
      </c>
      <c r="O200" s="99" t="e" cm="1">
        <f t="array" ref="O200">LOOKUP(1,1/(B200=#REF!),#REF!)</f>
        <v>#REF!</v>
      </c>
      <c r="P200" s="96"/>
      <c r="Q200" s="100"/>
      <c r="R200" s="101" t="str">
        <f>IFERROR(VLOOKUP(B200,#REF!,8,0),"")</f>
        <v/>
      </c>
    </row>
    <row r="201" spans="1:18" hidden="1">
      <c r="A201" s="1">
        <f>IF(B201="","",SUBTOTAL(3,$B$10:B201))</f>
        <v>25</v>
      </c>
      <c r="B201" s="1" t="s">
        <v>2258</v>
      </c>
      <c r="C201" s="84" t="e">
        <f>SUMIFS('Nhập đơn'!$I$5:$I$1145,'Nhập đơn'!$E$5:$E$1146,'Tổng đơn'!B201)</f>
        <v>#VALUE!</v>
      </c>
      <c r="D201" s="85" t="e">
        <f>SUMIFS('Nhập đơn'!$H$5:$H$1145,'Nhập đơn'!$E$5:$E$1146,'Tổng đơn'!B201)</f>
        <v>#VALUE!</v>
      </c>
      <c r="H201" s="1" t="e">
        <f>VLOOKUP(B201,#REF!,3,0)</f>
        <v>#REF!</v>
      </c>
      <c r="I201" s="1" t="e">
        <f>VLOOKUP(B201,#REF!,6,0)</f>
        <v>#REF!</v>
      </c>
      <c r="J201" s="1" t="e">
        <f>VLOOKUP(B201,#REF!,4,0)</f>
        <v>#REF!</v>
      </c>
      <c r="K201" s="1" t="e">
        <f>VLOOKUP(B201,#REF!,8,0)</f>
        <v>#REF!</v>
      </c>
      <c r="L201" s="96" t="e" cm="1">
        <f t="array" ref="L201">LOOKUP(1,1/(B201=#REF!),#REF!)</f>
        <v>#REF!</v>
      </c>
      <c r="M201" s="97" t="str">
        <f>IFERROR(VLOOKUP(B201,#REF!,5,0),"")</f>
        <v/>
      </c>
      <c r="N201" s="98" t="str">
        <f>IFERROR(VLOOKUP(B201,#REF!,2,0),"")</f>
        <v/>
      </c>
      <c r="O201" s="99" t="e" cm="1">
        <f t="array" ref="O201">LOOKUP(1,1/(B201=#REF!),#REF!)</f>
        <v>#REF!</v>
      </c>
      <c r="P201" s="96"/>
      <c r="Q201" s="100"/>
      <c r="R201" s="101" t="str">
        <f>IFERROR(VLOOKUP(B201,#REF!,8,0),"")</f>
        <v/>
      </c>
    </row>
    <row r="202" spans="1:18" hidden="1">
      <c r="A202" s="1">
        <f>IF(B202="","",SUBTOTAL(3,$B$10:B202))</f>
        <v>25</v>
      </c>
      <c r="B202" s="1" t="s">
        <v>1989</v>
      </c>
      <c r="C202" s="84" t="e">
        <f>SUMIFS('Nhập đơn'!$I$5:$I$1145,'Nhập đơn'!$E$5:$E$1146,'Tổng đơn'!B202)</f>
        <v>#VALUE!</v>
      </c>
      <c r="D202" s="85" t="e">
        <f>SUMIFS('Nhập đơn'!$H$5:$H$1145,'Nhập đơn'!$E$5:$E$1146,'Tổng đơn'!B202)</f>
        <v>#VALUE!</v>
      </c>
      <c r="H202" s="1" t="e">
        <f>VLOOKUP(B202,#REF!,3,0)</f>
        <v>#REF!</v>
      </c>
      <c r="I202" s="1" t="e">
        <f>VLOOKUP(B202,#REF!,6,0)</f>
        <v>#REF!</v>
      </c>
      <c r="J202" s="1" t="e">
        <f>VLOOKUP(B202,#REF!,4,0)</f>
        <v>#REF!</v>
      </c>
      <c r="K202" s="1" t="e">
        <f>VLOOKUP(B202,#REF!,8,0)</f>
        <v>#REF!</v>
      </c>
      <c r="L202" s="96" t="e" cm="1">
        <f t="array" ref="L202">LOOKUP(1,1/(B202=#REF!),#REF!)</f>
        <v>#REF!</v>
      </c>
      <c r="M202" s="97" t="str">
        <f>IFERROR(VLOOKUP(B202,#REF!,5,0),"")</f>
        <v/>
      </c>
      <c r="N202" s="98" t="str">
        <f>IFERROR(VLOOKUP(B202,#REF!,2,0),"")</f>
        <v/>
      </c>
      <c r="O202" s="99" t="e" cm="1">
        <f t="array" ref="O202">LOOKUP(1,1/(B202=#REF!),#REF!)</f>
        <v>#REF!</v>
      </c>
      <c r="P202" s="96"/>
      <c r="Q202" s="100"/>
      <c r="R202" s="101" t="str">
        <f>IFERROR(VLOOKUP(B202,#REF!,8,0),"")</f>
        <v/>
      </c>
    </row>
    <row r="203" spans="1:18" hidden="1">
      <c r="A203" s="1">
        <f>IF(B203="","",SUBTOTAL(3,$B$10:B203))</f>
        <v>25</v>
      </c>
      <c r="B203" s="1" t="s">
        <v>525</v>
      </c>
      <c r="C203" s="84" t="e">
        <f>SUMIFS('Nhập đơn'!$I$5:$I$1145,'Nhập đơn'!$E$5:$E$1146,'Tổng đơn'!B203)</f>
        <v>#VALUE!</v>
      </c>
      <c r="D203" s="85" t="e">
        <f>SUMIFS('Nhập đơn'!$H$5:$H$1145,'Nhập đơn'!$E$5:$E$1146,'Tổng đơn'!B203)</f>
        <v>#VALUE!</v>
      </c>
      <c r="H203" s="1" t="e">
        <f>VLOOKUP(B203,#REF!,3,0)</f>
        <v>#REF!</v>
      </c>
      <c r="I203" s="1" t="e">
        <f>VLOOKUP(B203,#REF!,6,0)</f>
        <v>#REF!</v>
      </c>
      <c r="J203" s="1" t="e">
        <f>VLOOKUP(B203,#REF!,4,0)</f>
        <v>#REF!</v>
      </c>
      <c r="K203" s="1" t="e">
        <f>VLOOKUP(B203,#REF!,8,0)</f>
        <v>#REF!</v>
      </c>
      <c r="L203" s="96" t="e" cm="1">
        <f t="array" ref="L203">LOOKUP(1,1/(B203=#REF!),#REF!)</f>
        <v>#REF!</v>
      </c>
      <c r="M203" s="97" t="str">
        <f>IFERROR(VLOOKUP(B203,#REF!,5,0),"")</f>
        <v/>
      </c>
      <c r="N203" s="98" t="str">
        <f>IFERROR(VLOOKUP(B203,#REF!,2,0),"")</f>
        <v/>
      </c>
      <c r="O203" s="99" t="e" cm="1">
        <f t="array" ref="O203">LOOKUP(1,1/(B203=#REF!),#REF!)</f>
        <v>#REF!</v>
      </c>
      <c r="P203" s="96"/>
      <c r="Q203" s="100"/>
      <c r="R203" s="101" t="str">
        <f>IFERROR(VLOOKUP(B203,#REF!,8,0),"")</f>
        <v/>
      </c>
    </row>
    <row r="204" spans="1:18" hidden="1">
      <c r="A204" s="1">
        <f>IF(B204="","",SUBTOTAL(3,$B$10:B204))</f>
        <v>25</v>
      </c>
      <c r="B204" s="1" t="s">
        <v>532</v>
      </c>
      <c r="C204" s="84" t="e">
        <f>SUMIFS('Nhập đơn'!$I$5:$I$1145,'Nhập đơn'!$E$5:$E$1146,'Tổng đơn'!B204)</f>
        <v>#VALUE!</v>
      </c>
      <c r="D204" s="85" t="e">
        <f>SUMIFS('Nhập đơn'!$H$5:$H$1145,'Nhập đơn'!$E$5:$E$1146,'Tổng đơn'!B204)</f>
        <v>#VALUE!</v>
      </c>
      <c r="H204" s="1" t="e">
        <f>VLOOKUP(B204,#REF!,3,0)</f>
        <v>#REF!</v>
      </c>
      <c r="I204" s="1" t="e">
        <f>VLOOKUP(B204,#REF!,6,0)</f>
        <v>#REF!</v>
      </c>
      <c r="J204" s="1" t="e">
        <f>VLOOKUP(B204,#REF!,4,0)</f>
        <v>#REF!</v>
      </c>
      <c r="K204" s="1" t="e">
        <f>VLOOKUP(B204,#REF!,8,0)</f>
        <v>#REF!</v>
      </c>
      <c r="L204" s="96" t="e" cm="1">
        <f t="array" ref="L204">LOOKUP(1,1/(B204=#REF!),#REF!)</f>
        <v>#REF!</v>
      </c>
      <c r="M204" s="97" t="str">
        <f>IFERROR(VLOOKUP(B204,#REF!,5,0),"")</f>
        <v/>
      </c>
      <c r="N204" s="98" t="str">
        <f>IFERROR(VLOOKUP(B204,#REF!,2,0),"")</f>
        <v/>
      </c>
      <c r="O204" s="99" t="e" cm="1">
        <f t="array" ref="O204">LOOKUP(1,1/(B204=#REF!),#REF!)</f>
        <v>#REF!</v>
      </c>
      <c r="P204" s="96"/>
      <c r="Q204" s="100"/>
      <c r="R204" s="101" t="str">
        <f>IFERROR(VLOOKUP(B204,#REF!,8,0),"")</f>
        <v/>
      </c>
    </row>
    <row r="205" spans="1:18" hidden="1">
      <c r="A205" s="1">
        <f>IF(B205="","",SUBTOTAL(3,$B$10:B205))</f>
        <v>25</v>
      </c>
      <c r="B205" s="1" t="s">
        <v>1944</v>
      </c>
      <c r="C205" s="84" t="e">
        <f>SUMIFS('Nhập đơn'!$I$5:$I$1145,'Nhập đơn'!$E$5:$E$1146,'Tổng đơn'!B205)</f>
        <v>#VALUE!</v>
      </c>
      <c r="D205" s="85" t="e">
        <f>SUMIFS('Nhập đơn'!$H$5:$H$1145,'Nhập đơn'!$E$5:$E$1146,'Tổng đơn'!B205)</f>
        <v>#VALUE!</v>
      </c>
      <c r="H205" s="1" t="e">
        <f>VLOOKUP(B205,#REF!,3,0)</f>
        <v>#REF!</v>
      </c>
      <c r="I205" s="1" t="e">
        <f>VLOOKUP(B205,#REF!,6,0)</f>
        <v>#REF!</v>
      </c>
      <c r="J205" s="1" t="e">
        <f>VLOOKUP(B205,#REF!,4,0)</f>
        <v>#REF!</v>
      </c>
      <c r="K205" s="1" t="e">
        <f>VLOOKUP(B205,#REF!,8,0)</f>
        <v>#REF!</v>
      </c>
      <c r="L205" s="96" t="e" cm="1">
        <f t="array" ref="L205">LOOKUP(1,1/(B205=#REF!),#REF!)</f>
        <v>#REF!</v>
      </c>
      <c r="M205" s="97" t="str">
        <f>IFERROR(VLOOKUP(B205,#REF!,5,0),"")</f>
        <v/>
      </c>
      <c r="N205" s="98" t="str">
        <f>IFERROR(VLOOKUP(B205,#REF!,2,0),"")</f>
        <v/>
      </c>
      <c r="O205" s="99" t="e" cm="1">
        <f t="array" ref="O205">LOOKUP(1,1/(B205=#REF!),#REF!)</f>
        <v>#REF!</v>
      </c>
      <c r="P205" s="96"/>
      <c r="Q205" s="100"/>
      <c r="R205" s="101" t="str">
        <f>IFERROR(VLOOKUP(B205,#REF!,8,0),"")</f>
        <v/>
      </c>
    </row>
    <row r="206" spans="1:18" hidden="1">
      <c r="A206" s="1">
        <f>IF(B206="","",SUBTOTAL(3,$B$10:B206))</f>
        <v>25</v>
      </c>
      <c r="B206" s="1" t="s">
        <v>97</v>
      </c>
      <c r="C206" s="84" t="e">
        <f>SUMIFS('Nhập đơn'!$I$5:$I$1145,'Nhập đơn'!$E$5:$E$1146,'Tổng đơn'!B206)</f>
        <v>#VALUE!</v>
      </c>
      <c r="D206" s="85" t="e">
        <f>SUMIFS('Nhập đơn'!$H$5:$H$1145,'Nhập đơn'!$E$5:$E$1146,'Tổng đơn'!B206)</f>
        <v>#VALUE!</v>
      </c>
      <c r="H206" s="1" t="e">
        <f>VLOOKUP(B206,#REF!,3,0)</f>
        <v>#REF!</v>
      </c>
      <c r="I206" s="1" t="e">
        <f>VLOOKUP(B206,#REF!,6,0)</f>
        <v>#REF!</v>
      </c>
      <c r="J206" s="1" t="e">
        <f>VLOOKUP(B206,#REF!,4,0)</f>
        <v>#REF!</v>
      </c>
      <c r="K206" s="1" t="e">
        <f>VLOOKUP(B206,#REF!,8,0)</f>
        <v>#REF!</v>
      </c>
      <c r="L206" s="96" t="e" cm="1">
        <f t="array" ref="L206">LOOKUP(1,1/(B206=#REF!),#REF!)</f>
        <v>#REF!</v>
      </c>
      <c r="M206" s="97" t="str">
        <f>IFERROR(VLOOKUP(B206,#REF!,5,0),"")</f>
        <v/>
      </c>
      <c r="N206" s="98" t="str">
        <f>IFERROR(VLOOKUP(B206,#REF!,2,0),"")</f>
        <v/>
      </c>
      <c r="O206" s="99" t="e" cm="1">
        <f t="array" ref="O206">LOOKUP(1,1/(B206=#REF!),#REF!)</f>
        <v>#REF!</v>
      </c>
      <c r="P206" s="96"/>
      <c r="Q206" s="100"/>
      <c r="R206" s="101" t="str">
        <f>IFERROR(VLOOKUP(B206,#REF!,8,0),"")</f>
        <v/>
      </c>
    </row>
    <row r="207" spans="1:18" hidden="1">
      <c r="A207" s="1">
        <f>IF(B207="","",SUBTOTAL(3,$B$10:B207))</f>
        <v>25</v>
      </c>
      <c r="B207" s="1" t="s">
        <v>3736</v>
      </c>
      <c r="C207" s="84" t="e">
        <f>SUMIFS('Nhập đơn'!$I$5:$I$1145,'Nhập đơn'!$E$5:$E$1146,'Tổng đơn'!B207)</f>
        <v>#VALUE!</v>
      </c>
      <c r="D207" s="85" t="e">
        <f>SUMIFS('Nhập đơn'!$H$5:$H$1145,'Nhập đơn'!$E$5:$E$1146,'Tổng đơn'!B207)</f>
        <v>#VALUE!</v>
      </c>
      <c r="H207" s="1" t="e">
        <f>VLOOKUP(B207,#REF!,3,0)</f>
        <v>#REF!</v>
      </c>
      <c r="I207" s="1" t="e">
        <f>VLOOKUP(B207,#REF!,6,0)</f>
        <v>#REF!</v>
      </c>
      <c r="J207" s="1" t="e">
        <f>VLOOKUP(B207,#REF!,4,0)</f>
        <v>#REF!</v>
      </c>
      <c r="K207" s="1" t="e">
        <f>VLOOKUP(B207,#REF!,8,0)</f>
        <v>#REF!</v>
      </c>
      <c r="L207" s="96" t="e" cm="1">
        <f t="array" ref="L207">LOOKUP(1,1/(B207=#REF!),#REF!)</f>
        <v>#REF!</v>
      </c>
      <c r="M207" s="97" t="str">
        <f>IFERROR(VLOOKUP(B207,#REF!,5,0),"")</f>
        <v/>
      </c>
      <c r="N207" s="98" t="str">
        <f>IFERROR(VLOOKUP(B207,#REF!,2,0),"")</f>
        <v/>
      </c>
      <c r="O207" s="99" t="e" cm="1">
        <f t="array" ref="O207">LOOKUP(1,1/(B207=#REF!),#REF!)</f>
        <v>#REF!</v>
      </c>
      <c r="P207" s="96"/>
      <c r="Q207" s="100"/>
      <c r="R207" s="101" t="str">
        <f>IFERROR(VLOOKUP(B207,#REF!,8,0),"")</f>
        <v/>
      </c>
    </row>
    <row r="208" spans="1:18" hidden="1">
      <c r="A208" s="1">
        <f>IF(B208="","",SUBTOTAL(3,$B$10:B208))</f>
        <v>25</v>
      </c>
      <c r="B208" s="1" t="s">
        <v>3744</v>
      </c>
      <c r="C208" s="84" t="e">
        <f>SUMIFS('Nhập đơn'!$I$5:$I$1145,'Nhập đơn'!$E$5:$E$1146,'Tổng đơn'!B208)</f>
        <v>#VALUE!</v>
      </c>
      <c r="D208" s="85" t="e">
        <f>SUMIFS('Nhập đơn'!$H$5:$H$1145,'Nhập đơn'!$E$5:$E$1146,'Tổng đơn'!B208)</f>
        <v>#VALUE!</v>
      </c>
      <c r="H208" s="1" t="e">
        <f>VLOOKUP(B208,#REF!,3,0)</f>
        <v>#REF!</v>
      </c>
      <c r="I208" s="1" t="e">
        <f>VLOOKUP(B208,#REF!,6,0)</f>
        <v>#REF!</v>
      </c>
      <c r="J208" s="1" t="e">
        <f>VLOOKUP(B208,#REF!,4,0)</f>
        <v>#REF!</v>
      </c>
      <c r="K208" s="1" t="e">
        <f>VLOOKUP(B208,#REF!,8,0)</f>
        <v>#REF!</v>
      </c>
      <c r="L208" s="96" t="e" cm="1">
        <f t="array" ref="L208">LOOKUP(1,1/(B208=#REF!),#REF!)</f>
        <v>#REF!</v>
      </c>
      <c r="M208" s="97" t="str">
        <f>IFERROR(VLOOKUP(B208,#REF!,5,0),"")</f>
        <v/>
      </c>
      <c r="N208" s="98" t="str">
        <f>IFERROR(VLOOKUP(B208,#REF!,2,0),"")</f>
        <v/>
      </c>
      <c r="O208" s="99" t="e" cm="1">
        <f t="array" ref="O208">LOOKUP(1,1/(B208=#REF!),#REF!)</f>
        <v>#REF!</v>
      </c>
      <c r="P208" s="96"/>
      <c r="Q208" s="100"/>
      <c r="R208" s="101" t="str">
        <f>IFERROR(VLOOKUP(B208,#REF!,8,0),"")</f>
        <v/>
      </c>
    </row>
    <row r="209" spans="1:18" hidden="1">
      <c r="A209" s="1">
        <f>IF(B209="","",SUBTOTAL(3,$B$10:B209))</f>
        <v>25</v>
      </c>
      <c r="B209" s="1" t="s">
        <v>1185</v>
      </c>
      <c r="C209" s="84" t="e">
        <f>SUMIFS('Nhập đơn'!$I$5:$I$1145,'Nhập đơn'!$E$5:$E$1146,'Tổng đơn'!B209)</f>
        <v>#VALUE!</v>
      </c>
      <c r="D209" s="85" t="e">
        <f>SUMIFS('Nhập đơn'!$H$5:$H$1145,'Nhập đơn'!$E$5:$E$1146,'Tổng đơn'!B209)</f>
        <v>#VALUE!</v>
      </c>
      <c r="H209" s="1" t="e">
        <f>VLOOKUP(B209,#REF!,3,0)</f>
        <v>#REF!</v>
      </c>
      <c r="I209" s="1" t="e">
        <f>VLOOKUP(B209,#REF!,6,0)</f>
        <v>#REF!</v>
      </c>
      <c r="J209" s="1" t="e">
        <f>VLOOKUP(B209,#REF!,4,0)</f>
        <v>#REF!</v>
      </c>
      <c r="K209" s="1" t="e">
        <f>VLOOKUP(B209,#REF!,8,0)</f>
        <v>#REF!</v>
      </c>
      <c r="L209" s="96" t="e" cm="1">
        <f t="array" ref="L209">LOOKUP(1,1/(B209=#REF!),#REF!)</f>
        <v>#REF!</v>
      </c>
      <c r="M209" s="97" t="str">
        <f>IFERROR(VLOOKUP(B209,#REF!,5,0),"")</f>
        <v/>
      </c>
      <c r="N209" s="98" t="str">
        <f>IFERROR(VLOOKUP(B209,#REF!,2,0),"")</f>
        <v/>
      </c>
      <c r="O209" s="99" t="e" cm="1">
        <f t="array" ref="O209">LOOKUP(1,1/(B209=#REF!),#REF!)</f>
        <v>#REF!</v>
      </c>
      <c r="P209" s="96"/>
      <c r="Q209" s="100"/>
      <c r="R209" s="101" t="str">
        <f>IFERROR(VLOOKUP(B209,#REF!,8,0),"")</f>
        <v/>
      </c>
    </row>
    <row r="210" spans="1:18" hidden="1">
      <c r="A210" s="1">
        <f>IF(B210="","",SUBTOTAL(3,$B$10:B210))</f>
        <v>25</v>
      </c>
      <c r="B210" s="1" t="s">
        <v>1172</v>
      </c>
      <c r="C210" s="84" t="e">
        <f>SUMIFS('Nhập đơn'!$I$5:$I$1145,'Nhập đơn'!$E$5:$E$1146,'Tổng đơn'!B210)</f>
        <v>#VALUE!</v>
      </c>
      <c r="D210" s="85" t="e">
        <f>SUMIFS('Nhập đơn'!$H$5:$H$1145,'Nhập đơn'!$E$5:$E$1146,'Tổng đơn'!B210)</f>
        <v>#VALUE!</v>
      </c>
      <c r="H210" s="1" t="e">
        <f>VLOOKUP(B210,#REF!,3,0)</f>
        <v>#REF!</v>
      </c>
      <c r="I210" s="1" t="e">
        <f>VLOOKUP(B210,#REF!,6,0)</f>
        <v>#REF!</v>
      </c>
      <c r="J210" s="1" t="e">
        <f>VLOOKUP(B210,#REF!,4,0)</f>
        <v>#REF!</v>
      </c>
      <c r="K210" s="1" t="e">
        <f>VLOOKUP(B210,#REF!,8,0)</f>
        <v>#REF!</v>
      </c>
      <c r="L210" s="96" t="e" cm="1">
        <f t="array" ref="L210">LOOKUP(1,1/(B210=#REF!),#REF!)</f>
        <v>#REF!</v>
      </c>
      <c r="M210" s="97" t="str">
        <f>IFERROR(VLOOKUP(B210,#REF!,5,0),"")</f>
        <v/>
      </c>
      <c r="N210" s="98" t="str">
        <f>IFERROR(VLOOKUP(B210,#REF!,2,0),"")</f>
        <v/>
      </c>
      <c r="O210" s="99" t="e" cm="1">
        <f t="array" ref="O210">LOOKUP(1,1/(B210=#REF!),#REF!)</f>
        <v>#REF!</v>
      </c>
      <c r="P210" s="96"/>
      <c r="Q210" s="100"/>
      <c r="R210" s="101" t="str">
        <f>IFERROR(VLOOKUP(B210,#REF!,8,0),"")</f>
        <v/>
      </c>
    </row>
    <row r="211" spans="1:18" hidden="1">
      <c r="A211" s="1">
        <f>IF(B211="","",SUBTOTAL(3,$B$10:B211))</f>
        <v>25</v>
      </c>
      <c r="B211" s="1" t="s">
        <v>1179</v>
      </c>
      <c r="C211" s="84" t="e">
        <f>SUMIFS('Nhập đơn'!$I$5:$I$1145,'Nhập đơn'!$E$5:$E$1146,'Tổng đơn'!B211)</f>
        <v>#VALUE!</v>
      </c>
      <c r="D211" s="85" t="e">
        <f>SUMIFS('Nhập đơn'!$H$5:$H$1145,'Nhập đơn'!$E$5:$E$1146,'Tổng đơn'!B211)</f>
        <v>#VALUE!</v>
      </c>
      <c r="H211" s="1" t="e">
        <f>VLOOKUP(B211,#REF!,3,0)</f>
        <v>#REF!</v>
      </c>
      <c r="I211" s="1" t="e">
        <f>VLOOKUP(B211,#REF!,6,0)</f>
        <v>#REF!</v>
      </c>
      <c r="J211" s="1" t="e">
        <f>VLOOKUP(B211,#REF!,4,0)</f>
        <v>#REF!</v>
      </c>
      <c r="K211" s="1" t="e">
        <f>VLOOKUP(B211,#REF!,8,0)</f>
        <v>#REF!</v>
      </c>
      <c r="L211" s="96" t="e" cm="1">
        <f t="array" ref="L211">LOOKUP(1,1/(B211=#REF!),#REF!)</f>
        <v>#REF!</v>
      </c>
      <c r="M211" s="97" t="str">
        <f>IFERROR(VLOOKUP(B211,#REF!,5,0),"")</f>
        <v/>
      </c>
      <c r="N211" s="98" t="str">
        <f>IFERROR(VLOOKUP(B211,#REF!,2,0),"")</f>
        <v/>
      </c>
      <c r="O211" s="99" t="e" cm="1">
        <f t="array" ref="O211">LOOKUP(1,1/(B211=#REF!),#REF!)</f>
        <v>#REF!</v>
      </c>
      <c r="P211" s="96"/>
      <c r="Q211" s="100"/>
      <c r="R211" s="101" t="str">
        <f>IFERROR(VLOOKUP(B211,#REF!,8,0),"")</f>
        <v/>
      </c>
    </row>
    <row r="212" spans="1:18" hidden="1">
      <c r="A212" s="1">
        <f>IF(B212="","",SUBTOTAL(3,$B$10:B212))</f>
        <v>25</v>
      </c>
      <c r="B212" s="1" t="s">
        <v>3376</v>
      </c>
      <c r="C212" s="84" t="e">
        <f>SUMIFS('Nhập đơn'!$I$5:$I$1145,'Nhập đơn'!$E$5:$E$1146,'Tổng đơn'!B212)</f>
        <v>#VALUE!</v>
      </c>
      <c r="D212" s="85" t="e">
        <f>SUMIFS('Nhập đơn'!$H$5:$H$1145,'Nhập đơn'!$E$5:$E$1146,'Tổng đơn'!B212)</f>
        <v>#VALUE!</v>
      </c>
      <c r="H212" s="1" t="e">
        <f>VLOOKUP(B212,#REF!,3,0)</f>
        <v>#REF!</v>
      </c>
      <c r="I212" s="1" t="e">
        <f>VLOOKUP(B212,#REF!,6,0)</f>
        <v>#REF!</v>
      </c>
      <c r="J212" s="1" t="e">
        <f>VLOOKUP(B212,#REF!,4,0)</f>
        <v>#REF!</v>
      </c>
      <c r="K212" s="1" t="e">
        <f>VLOOKUP(B212,#REF!,8,0)</f>
        <v>#REF!</v>
      </c>
      <c r="L212" s="96" t="e" cm="1">
        <f t="array" ref="L212">LOOKUP(1,1/(B212=#REF!),#REF!)</f>
        <v>#REF!</v>
      </c>
      <c r="M212" s="97" t="str">
        <f>IFERROR(VLOOKUP(B212,#REF!,5,0),"")</f>
        <v/>
      </c>
      <c r="N212" s="98" t="str">
        <f>IFERROR(VLOOKUP(B212,#REF!,2,0),"")</f>
        <v/>
      </c>
      <c r="O212" s="99" t="e" cm="1">
        <f t="array" ref="O212">LOOKUP(1,1/(B212=#REF!),#REF!)</f>
        <v>#REF!</v>
      </c>
      <c r="P212" s="96"/>
      <c r="Q212" s="100"/>
      <c r="R212" s="101" t="str">
        <f>IFERROR(VLOOKUP(B212,#REF!,8,0),"")</f>
        <v/>
      </c>
    </row>
    <row r="213" spans="1:18" hidden="1">
      <c r="A213" s="1">
        <f>IF(B213="","",SUBTOTAL(3,$B$10:B213))</f>
        <v>25</v>
      </c>
      <c r="B213" s="1" t="s">
        <v>763</v>
      </c>
      <c r="C213" s="84" t="e">
        <f>SUMIFS('Nhập đơn'!$I$5:$I$1145,'Nhập đơn'!$E$5:$E$1146,'Tổng đơn'!B213)</f>
        <v>#VALUE!</v>
      </c>
      <c r="D213" s="85" t="e">
        <f>SUMIFS('Nhập đơn'!$H$5:$H$1145,'Nhập đơn'!$E$5:$E$1146,'Tổng đơn'!B213)</f>
        <v>#VALUE!</v>
      </c>
      <c r="H213" s="1" t="e">
        <f>VLOOKUP(B213,#REF!,3,0)</f>
        <v>#REF!</v>
      </c>
      <c r="I213" s="1" t="e">
        <f>VLOOKUP(B213,#REF!,6,0)</f>
        <v>#REF!</v>
      </c>
      <c r="J213" s="1" t="e">
        <f>VLOOKUP(B213,#REF!,4,0)</f>
        <v>#REF!</v>
      </c>
      <c r="K213" s="1" t="e">
        <f>VLOOKUP(B213,#REF!,8,0)</f>
        <v>#REF!</v>
      </c>
      <c r="L213" s="96" t="e" cm="1">
        <f t="array" ref="L213">LOOKUP(1,1/(B213=#REF!),#REF!)</f>
        <v>#REF!</v>
      </c>
      <c r="M213" s="97" t="str">
        <f>IFERROR(VLOOKUP(B213,#REF!,5,0),"")</f>
        <v/>
      </c>
      <c r="N213" s="98" t="str">
        <f>IFERROR(VLOOKUP(B213,#REF!,2,0),"")</f>
        <v/>
      </c>
      <c r="O213" s="99" t="e" cm="1">
        <f t="array" ref="O213">LOOKUP(1,1/(B213=#REF!),#REF!)</f>
        <v>#REF!</v>
      </c>
      <c r="P213" s="96"/>
      <c r="Q213" s="100"/>
      <c r="R213" s="101" t="str">
        <f>IFERROR(VLOOKUP(B213,#REF!,8,0),"")</f>
        <v/>
      </c>
    </row>
    <row r="214" spans="1:18" hidden="1">
      <c r="A214" s="1">
        <f>IF(B214="","",SUBTOTAL(3,$B$10:B214))</f>
        <v>25</v>
      </c>
      <c r="B214" s="1" t="s">
        <v>2409</v>
      </c>
      <c r="C214" s="84" t="e">
        <f>SUMIFS('Nhập đơn'!$I$5:$I$1145,'Nhập đơn'!$E$5:$E$1146,'Tổng đơn'!B214)</f>
        <v>#VALUE!</v>
      </c>
      <c r="D214" s="85" t="e">
        <f>SUMIFS('Nhập đơn'!$H$5:$H$1145,'Nhập đơn'!$E$5:$E$1146,'Tổng đơn'!B214)</f>
        <v>#VALUE!</v>
      </c>
      <c r="H214" s="1" t="e">
        <f>VLOOKUP(B214,#REF!,3,0)</f>
        <v>#REF!</v>
      </c>
      <c r="I214" s="1" t="e">
        <f>VLOOKUP(B214,#REF!,6,0)</f>
        <v>#REF!</v>
      </c>
      <c r="J214" s="1" t="e">
        <f>VLOOKUP(B214,#REF!,4,0)</f>
        <v>#REF!</v>
      </c>
      <c r="K214" s="1" t="e">
        <f>VLOOKUP(B214,#REF!,8,0)</f>
        <v>#REF!</v>
      </c>
      <c r="L214" s="96" t="e" cm="1">
        <f t="array" ref="L214">LOOKUP(1,1/(B214=#REF!),#REF!)</f>
        <v>#REF!</v>
      </c>
      <c r="M214" s="97" t="str">
        <f>IFERROR(VLOOKUP(B214,#REF!,5,0),"")</f>
        <v/>
      </c>
      <c r="N214" s="98" t="str">
        <f>IFERROR(VLOOKUP(B214,#REF!,2,0),"")</f>
        <v/>
      </c>
      <c r="O214" s="99" t="e" cm="1">
        <f t="array" ref="O214">LOOKUP(1,1/(B214=#REF!),#REF!)</f>
        <v>#REF!</v>
      </c>
      <c r="P214" s="96"/>
      <c r="Q214" s="100"/>
      <c r="R214" s="101" t="str">
        <f>IFERROR(VLOOKUP(B214,#REF!,8,0),"")</f>
        <v/>
      </c>
    </row>
    <row r="215" spans="1:18">
      <c r="A215" s="1">
        <f>IF(B215="","",SUBTOTAL(3,$B$10:B215))</f>
        <v>26</v>
      </c>
      <c r="B215" s="1" t="s">
        <v>857</v>
      </c>
      <c r="C215" s="84" t="e">
        <f>SUMIFS('Nhập đơn'!$I$5:$I$1145,'Nhập đơn'!$E$5:$E$1146,'Tổng đơn'!B215)</f>
        <v>#VALUE!</v>
      </c>
      <c r="D215" s="85" t="e">
        <f>SUMIFS('Nhập đơn'!$H$5:$H$1145,'Nhập đơn'!$E$5:$E$1146,'Tổng đơn'!B215)</f>
        <v>#VALUE!</v>
      </c>
      <c r="H215" s="1" t="e">
        <f>VLOOKUP(B215,#REF!,3,0)</f>
        <v>#REF!</v>
      </c>
      <c r="I215" s="1" t="e">
        <f>VLOOKUP(B215,#REF!,6,0)</f>
        <v>#REF!</v>
      </c>
      <c r="J215" s="1" t="e">
        <f>VLOOKUP(B215,#REF!,4,0)</f>
        <v>#REF!</v>
      </c>
      <c r="K215" s="1" t="e">
        <f>VLOOKUP(B215,#REF!,8,0)</f>
        <v>#REF!</v>
      </c>
      <c r="L215" s="96" t="e" cm="1">
        <f t="array" ref="L215">LOOKUP(1,1/(B215=#REF!),#REF!)</f>
        <v>#REF!</v>
      </c>
      <c r="M215" s="97" t="str">
        <f>IFERROR(VLOOKUP(B215,#REF!,5,0),"")</f>
        <v/>
      </c>
      <c r="N215" s="98" t="str">
        <f>IFERROR(VLOOKUP(B215,#REF!,2,0),"")</f>
        <v/>
      </c>
      <c r="O215" s="99" t="e" cm="1">
        <f t="array" ref="O215">LOOKUP(1,1/(B215=#REF!),#REF!)</f>
        <v>#REF!</v>
      </c>
      <c r="P215" s="96"/>
      <c r="Q215" s="100"/>
      <c r="R215" s="101" t="str">
        <f>IFERROR(VLOOKUP(B215,#REF!,8,0),"")</f>
        <v/>
      </c>
    </row>
    <row r="216" spans="1:18" hidden="1">
      <c r="A216" s="1">
        <f>IF(B216="","",SUBTOTAL(3,$B$10:B216))</f>
        <v>26</v>
      </c>
      <c r="B216" s="1" t="s">
        <v>692</v>
      </c>
      <c r="C216" s="84" t="e">
        <f>SUMIFS('Nhập đơn'!$I$5:$I$1145,'Nhập đơn'!$E$5:$E$1146,'Tổng đơn'!B216)</f>
        <v>#VALUE!</v>
      </c>
      <c r="D216" s="85" t="e">
        <f>SUMIFS('Nhập đơn'!$H$5:$H$1145,'Nhập đơn'!$E$5:$E$1146,'Tổng đơn'!B216)</f>
        <v>#VALUE!</v>
      </c>
      <c r="H216" s="1" t="e">
        <f>VLOOKUP(B216,#REF!,3,0)</f>
        <v>#REF!</v>
      </c>
      <c r="I216" s="1" t="e">
        <f>VLOOKUP(B216,#REF!,6,0)</f>
        <v>#REF!</v>
      </c>
      <c r="J216" s="1" t="e">
        <f>VLOOKUP(B216,#REF!,4,0)</f>
        <v>#REF!</v>
      </c>
      <c r="K216" s="1" t="e">
        <f>VLOOKUP(B216,#REF!,8,0)</f>
        <v>#REF!</v>
      </c>
      <c r="L216" s="96" t="e" cm="1">
        <f t="array" ref="L216">LOOKUP(1,1/(B216=#REF!),#REF!)</f>
        <v>#REF!</v>
      </c>
      <c r="M216" s="97" t="str">
        <f>IFERROR(VLOOKUP(B216,#REF!,5,0),"")</f>
        <v/>
      </c>
      <c r="N216" s="98" t="str">
        <f>IFERROR(VLOOKUP(B216,#REF!,2,0),"")</f>
        <v/>
      </c>
      <c r="O216" s="99" t="e" cm="1">
        <f t="array" ref="O216">LOOKUP(1,1/(B216=#REF!),#REF!)</f>
        <v>#REF!</v>
      </c>
      <c r="P216" s="96"/>
      <c r="Q216" s="100"/>
      <c r="R216" s="101" t="str">
        <f>IFERROR(VLOOKUP(B216,#REF!,8,0),"")</f>
        <v/>
      </c>
    </row>
    <row r="217" spans="1:18">
      <c r="A217" s="1">
        <f>IF(B217="","",SUBTOTAL(3,$B$10:B217))</f>
        <v>27</v>
      </c>
      <c r="B217" s="1" t="s">
        <v>863</v>
      </c>
      <c r="C217" s="84" t="e">
        <f>SUMIFS('Nhập đơn'!$I$5:$I$1145,'Nhập đơn'!$E$5:$E$1146,'Tổng đơn'!B217)</f>
        <v>#VALUE!</v>
      </c>
      <c r="D217" s="85" t="e">
        <f>SUMIFS('Nhập đơn'!$H$5:$H$1145,'Nhập đơn'!$E$5:$E$1146,'Tổng đơn'!B217)</f>
        <v>#VALUE!</v>
      </c>
      <c r="H217" s="1" t="e">
        <f>VLOOKUP(B217,#REF!,3,0)</f>
        <v>#REF!</v>
      </c>
      <c r="I217" s="1" t="e">
        <f>VLOOKUP(B217,#REF!,6,0)</f>
        <v>#REF!</v>
      </c>
      <c r="J217" s="1" t="e">
        <f>VLOOKUP(B217,#REF!,4,0)</f>
        <v>#REF!</v>
      </c>
      <c r="K217" s="1" t="e">
        <f>VLOOKUP(B217,#REF!,8,0)</f>
        <v>#REF!</v>
      </c>
      <c r="L217" s="96" t="e" cm="1">
        <f t="array" ref="L217">LOOKUP(1,1/(B217=#REF!),#REF!)</f>
        <v>#REF!</v>
      </c>
      <c r="M217" s="97" t="str">
        <f>IFERROR(VLOOKUP(B217,#REF!,5,0),"")</f>
        <v/>
      </c>
      <c r="N217" s="98" t="str">
        <f>IFERROR(VLOOKUP(B217,#REF!,2,0),"")</f>
        <v/>
      </c>
      <c r="O217" s="99" t="e" cm="1">
        <f t="array" ref="O217">LOOKUP(1,1/(B217=#REF!),#REF!)</f>
        <v>#REF!</v>
      </c>
      <c r="P217" s="96"/>
      <c r="Q217" s="100"/>
      <c r="R217" s="101" t="str">
        <f>IFERROR(VLOOKUP(B217,#REF!,8,0),"")</f>
        <v/>
      </c>
    </row>
    <row r="218" spans="1:18" hidden="1">
      <c r="A218" s="1">
        <f>IF(B218="","",SUBTOTAL(3,$B$10:B218))</f>
        <v>27</v>
      </c>
      <c r="B218" s="1" t="s">
        <v>811</v>
      </c>
      <c r="C218" s="84" t="e">
        <f>SUMIFS('Nhập đơn'!$I$5:$I$1145,'Nhập đơn'!$E$5:$E$1146,'Tổng đơn'!B218)</f>
        <v>#VALUE!</v>
      </c>
      <c r="D218" s="85" t="e">
        <f>SUMIFS('Nhập đơn'!$H$5:$H$1145,'Nhập đơn'!$E$5:$E$1146,'Tổng đơn'!B218)</f>
        <v>#VALUE!</v>
      </c>
      <c r="H218" s="1" t="e">
        <f>VLOOKUP(B218,#REF!,3,0)</f>
        <v>#REF!</v>
      </c>
      <c r="I218" s="1" t="e">
        <f>VLOOKUP(B218,#REF!,6,0)</f>
        <v>#REF!</v>
      </c>
      <c r="J218" s="1" t="e">
        <f>VLOOKUP(B218,#REF!,4,0)</f>
        <v>#REF!</v>
      </c>
      <c r="K218" s="1" t="e">
        <f>VLOOKUP(B218,#REF!,8,0)</f>
        <v>#REF!</v>
      </c>
      <c r="L218" s="96" t="e" cm="1">
        <f t="array" ref="L218">LOOKUP(1,1/(B218=#REF!),#REF!)</f>
        <v>#REF!</v>
      </c>
      <c r="M218" s="97" t="str">
        <f>IFERROR(VLOOKUP(B218,#REF!,5,0),"")</f>
        <v/>
      </c>
      <c r="N218" s="98" t="str">
        <f>IFERROR(VLOOKUP(B218,#REF!,2,0),"")</f>
        <v/>
      </c>
      <c r="O218" s="99" t="e" cm="1">
        <f t="array" ref="O218">LOOKUP(1,1/(B218=#REF!),#REF!)</f>
        <v>#REF!</v>
      </c>
      <c r="P218" s="96"/>
      <c r="Q218" s="100"/>
      <c r="R218" s="101" t="str">
        <f>IFERROR(VLOOKUP(B218,#REF!,8,0),"")</f>
        <v/>
      </c>
    </row>
    <row r="219" spans="1:18" hidden="1">
      <c r="A219" s="1">
        <f>IF(B219="","",SUBTOTAL(3,$B$10:B219))</f>
        <v>27</v>
      </c>
      <c r="B219" s="1" t="s">
        <v>646</v>
      </c>
      <c r="C219" s="84" t="e">
        <f>SUMIFS('Nhập đơn'!$I$5:$I$1145,'Nhập đơn'!$E$5:$E$1146,'Tổng đơn'!B219)</f>
        <v>#VALUE!</v>
      </c>
      <c r="D219" s="85" t="e">
        <f>SUMIFS('Nhập đơn'!$H$5:$H$1145,'Nhập đơn'!$E$5:$E$1146,'Tổng đơn'!B219)</f>
        <v>#VALUE!</v>
      </c>
      <c r="H219" s="1" t="e">
        <f>VLOOKUP(B219,#REF!,3,0)</f>
        <v>#REF!</v>
      </c>
      <c r="I219" s="1" t="e">
        <f>VLOOKUP(B219,#REF!,6,0)</f>
        <v>#REF!</v>
      </c>
      <c r="J219" s="1" t="e">
        <f>VLOOKUP(B219,#REF!,4,0)</f>
        <v>#REF!</v>
      </c>
      <c r="K219" s="1" t="e">
        <f>VLOOKUP(B219,#REF!,8,0)</f>
        <v>#REF!</v>
      </c>
      <c r="L219" s="96" t="e" cm="1">
        <f t="array" ref="L219">LOOKUP(1,1/(B219=#REF!),#REF!)</f>
        <v>#REF!</v>
      </c>
      <c r="M219" s="97" t="str">
        <f>IFERROR(VLOOKUP(B219,#REF!,5,0),"")</f>
        <v/>
      </c>
      <c r="N219" s="98" t="str">
        <f>IFERROR(VLOOKUP(B219,#REF!,2,0),"")</f>
        <v/>
      </c>
      <c r="O219" s="99" t="e" cm="1">
        <f t="array" ref="O219">LOOKUP(1,1/(B219=#REF!),#REF!)</f>
        <v>#REF!</v>
      </c>
      <c r="P219" s="96"/>
      <c r="Q219" s="100"/>
      <c r="R219" s="101" t="str">
        <f>IFERROR(VLOOKUP(B219,#REF!,8,0),"")</f>
        <v/>
      </c>
    </row>
    <row r="220" spans="1:18" hidden="1">
      <c r="A220" s="1">
        <f>IF(B220="","",SUBTOTAL(3,$B$10:B220))</f>
        <v>27</v>
      </c>
      <c r="B220" s="1" t="s">
        <v>803</v>
      </c>
      <c r="C220" s="84" t="e">
        <f>SUMIFS('Nhập đơn'!$I$5:$I$1145,'Nhập đơn'!$E$5:$E$1146,'Tổng đơn'!B220)</f>
        <v>#VALUE!</v>
      </c>
      <c r="D220" s="85" t="e">
        <f>SUMIFS('Nhập đơn'!$H$5:$H$1145,'Nhập đơn'!$E$5:$E$1146,'Tổng đơn'!B220)</f>
        <v>#VALUE!</v>
      </c>
      <c r="H220" s="1" t="e">
        <f>VLOOKUP(B220,#REF!,3,0)</f>
        <v>#REF!</v>
      </c>
      <c r="I220" s="1" t="e">
        <f>VLOOKUP(B220,#REF!,6,0)</f>
        <v>#REF!</v>
      </c>
      <c r="J220" s="1" t="e">
        <f>VLOOKUP(B220,#REF!,4,0)</f>
        <v>#REF!</v>
      </c>
      <c r="K220" s="1" t="e">
        <f>VLOOKUP(B220,#REF!,8,0)</f>
        <v>#REF!</v>
      </c>
      <c r="L220" s="96" t="e" cm="1">
        <f t="array" ref="L220">LOOKUP(1,1/(B220=#REF!),#REF!)</f>
        <v>#REF!</v>
      </c>
      <c r="M220" s="97" t="str">
        <f>IFERROR(VLOOKUP(B220,#REF!,5,0),"")</f>
        <v/>
      </c>
      <c r="N220" s="98" t="str">
        <f>IFERROR(VLOOKUP(B220,#REF!,2,0),"")</f>
        <v/>
      </c>
      <c r="O220" s="99" t="e" cm="1">
        <f t="array" ref="O220">LOOKUP(1,1/(B220=#REF!),#REF!)</f>
        <v>#REF!</v>
      </c>
      <c r="P220" s="96"/>
      <c r="Q220" s="100"/>
      <c r="R220" s="101" t="str">
        <f>IFERROR(VLOOKUP(B220,#REF!,8,0),"")</f>
        <v/>
      </c>
    </row>
    <row r="221" spans="1:18" hidden="1">
      <c r="A221" s="1">
        <f>IF(B221="","",SUBTOTAL(3,$B$10:B221))</f>
        <v>27</v>
      </c>
      <c r="B221" s="1" t="s">
        <v>1532</v>
      </c>
      <c r="C221" s="84" t="e">
        <f>SUMIFS('Nhập đơn'!$I$5:$I$1145,'Nhập đơn'!$E$5:$E$1146,'Tổng đơn'!B221)</f>
        <v>#VALUE!</v>
      </c>
      <c r="D221" s="85" t="e">
        <f>SUMIFS('Nhập đơn'!$H$5:$H$1145,'Nhập đơn'!$E$5:$E$1146,'Tổng đơn'!B221)</f>
        <v>#VALUE!</v>
      </c>
      <c r="H221" s="1" t="e">
        <f>VLOOKUP(B221,#REF!,3,0)</f>
        <v>#REF!</v>
      </c>
      <c r="I221" s="1" t="e">
        <f>VLOOKUP(B221,#REF!,6,0)</f>
        <v>#REF!</v>
      </c>
      <c r="J221" s="1" t="e">
        <f>VLOOKUP(B221,#REF!,4,0)</f>
        <v>#REF!</v>
      </c>
      <c r="K221" s="1" t="e">
        <f>VLOOKUP(B221,#REF!,8,0)</f>
        <v>#REF!</v>
      </c>
      <c r="L221" s="96" t="e" cm="1">
        <f t="array" ref="L221">LOOKUP(1,1/(B221=#REF!),#REF!)</f>
        <v>#REF!</v>
      </c>
      <c r="M221" s="97" t="str">
        <f>IFERROR(VLOOKUP(B221,#REF!,5,0),"")</f>
        <v/>
      </c>
      <c r="N221" s="98" t="str">
        <f>IFERROR(VLOOKUP(B221,#REF!,2,0),"")</f>
        <v/>
      </c>
      <c r="O221" s="99" t="e" cm="1">
        <f t="array" ref="O221">LOOKUP(1,1/(B221=#REF!),#REF!)</f>
        <v>#REF!</v>
      </c>
      <c r="P221" s="96"/>
      <c r="Q221" s="100"/>
      <c r="R221" s="101" t="str">
        <f>IFERROR(VLOOKUP(B221,#REF!,8,0),"")</f>
        <v/>
      </c>
    </row>
    <row r="222" spans="1:18">
      <c r="A222" s="1">
        <f>IF(B222="","",SUBTOTAL(3,$B$10:B222))</f>
        <v>28</v>
      </c>
      <c r="B222" s="1" t="s">
        <v>236</v>
      </c>
      <c r="C222" s="84" t="e">
        <f>SUMIFS('Nhập đơn'!$I$5:$I$1145,'Nhập đơn'!$E$5:$E$1146,'Tổng đơn'!B222)</f>
        <v>#VALUE!</v>
      </c>
      <c r="D222" s="85" t="e">
        <f>SUMIFS('Nhập đơn'!$H$5:$H$1145,'Nhập đơn'!$E$5:$E$1146,'Tổng đơn'!B222)</f>
        <v>#VALUE!</v>
      </c>
      <c r="H222" s="1" t="e">
        <f>VLOOKUP(B222,#REF!,3,0)</f>
        <v>#REF!</v>
      </c>
      <c r="I222" s="1" t="e">
        <f>VLOOKUP(B222,#REF!,6,0)</f>
        <v>#REF!</v>
      </c>
      <c r="J222" s="1" t="e">
        <f>VLOOKUP(B222,#REF!,4,0)</f>
        <v>#REF!</v>
      </c>
      <c r="K222" s="1" t="e">
        <f>VLOOKUP(B222,#REF!,8,0)</f>
        <v>#REF!</v>
      </c>
      <c r="L222" s="96" t="e" cm="1">
        <f t="array" ref="L222">LOOKUP(1,1/(B222=#REF!),#REF!)</f>
        <v>#REF!</v>
      </c>
      <c r="M222" s="97" t="str">
        <f>IFERROR(VLOOKUP(B222,#REF!,5,0),"")</f>
        <v/>
      </c>
      <c r="N222" s="98" t="str">
        <f>IFERROR(VLOOKUP(B222,#REF!,2,0),"")</f>
        <v/>
      </c>
      <c r="O222" s="99" t="e" cm="1">
        <f t="array" ref="O222">LOOKUP(1,1/(B222=#REF!),#REF!)</f>
        <v>#REF!</v>
      </c>
      <c r="P222" s="96"/>
      <c r="Q222" s="100"/>
      <c r="R222" s="101" t="str">
        <f>IFERROR(VLOOKUP(B222,#REF!,8,0),"")</f>
        <v/>
      </c>
    </row>
    <row r="223" spans="1:18">
      <c r="A223" s="1">
        <f>IF(B223="","",SUBTOTAL(3,$B$10:B223))</f>
        <v>29</v>
      </c>
      <c r="B223" s="1" t="s">
        <v>244</v>
      </c>
      <c r="C223" s="84" t="e">
        <f>SUMIFS('Nhập đơn'!$I$5:$I$1145,'Nhập đơn'!$E$5:$E$1146,'Tổng đơn'!B223)</f>
        <v>#VALUE!</v>
      </c>
      <c r="D223" s="85" t="e">
        <f>SUMIFS('Nhập đơn'!$H$5:$H$1145,'Nhập đơn'!$E$5:$E$1146,'Tổng đơn'!B223)</f>
        <v>#VALUE!</v>
      </c>
      <c r="H223" s="1" t="e">
        <f>VLOOKUP(B223,#REF!,3,0)</f>
        <v>#REF!</v>
      </c>
      <c r="I223" s="1" t="e">
        <f>VLOOKUP(B223,#REF!,6,0)</f>
        <v>#REF!</v>
      </c>
      <c r="J223" s="1" t="e">
        <f>VLOOKUP(B223,#REF!,4,0)</f>
        <v>#REF!</v>
      </c>
      <c r="K223" s="1" t="e">
        <f>VLOOKUP(B223,#REF!,8,0)</f>
        <v>#REF!</v>
      </c>
      <c r="L223" s="96" t="e" cm="1">
        <f t="array" ref="L223">LOOKUP(1,1/(B223=#REF!),#REF!)</f>
        <v>#REF!</v>
      </c>
      <c r="M223" s="97" t="str">
        <f>IFERROR(VLOOKUP(B223,#REF!,5,0),"")</f>
        <v/>
      </c>
      <c r="N223" s="98" t="str">
        <f>IFERROR(VLOOKUP(B223,#REF!,2,0),"")</f>
        <v/>
      </c>
      <c r="O223" s="99" t="e" cm="1">
        <f t="array" ref="O223">LOOKUP(1,1/(B223=#REF!),#REF!)</f>
        <v>#REF!</v>
      </c>
      <c r="P223" s="96"/>
      <c r="Q223" s="100"/>
      <c r="R223" s="101" t="str">
        <f>IFERROR(VLOOKUP(B223,#REF!,8,0),"")</f>
        <v/>
      </c>
    </row>
    <row r="224" spans="1:18" hidden="1">
      <c r="A224" s="1">
        <f>IF(B224="","",SUBTOTAL(3,$B$10:B224))</f>
        <v>29</v>
      </c>
      <c r="B224" s="1" t="s">
        <v>795</v>
      </c>
      <c r="C224" s="84" t="e">
        <f>SUMIFS('Nhập đơn'!$I$5:$I$1145,'Nhập đơn'!$E$5:$E$1146,'Tổng đơn'!B224)</f>
        <v>#VALUE!</v>
      </c>
      <c r="D224" s="85" t="e">
        <f>SUMIFS('Nhập đơn'!$H$5:$H$1145,'Nhập đơn'!$E$5:$E$1146,'Tổng đơn'!B224)</f>
        <v>#VALUE!</v>
      </c>
      <c r="H224" s="1" t="e">
        <f>VLOOKUP(B224,#REF!,3,0)</f>
        <v>#REF!</v>
      </c>
      <c r="I224" s="1" t="e">
        <f>VLOOKUP(B224,#REF!,6,0)</f>
        <v>#REF!</v>
      </c>
      <c r="J224" s="1" t="e">
        <f>VLOOKUP(B224,#REF!,4,0)</f>
        <v>#REF!</v>
      </c>
      <c r="K224" s="1" t="e">
        <f>VLOOKUP(B224,#REF!,8,0)</f>
        <v>#REF!</v>
      </c>
      <c r="L224" s="96" t="e" cm="1">
        <f t="array" ref="L224">LOOKUP(1,1/(B224=#REF!),#REF!)</f>
        <v>#REF!</v>
      </c>
      <c r="M224" s="97" t="str">
        <f>IFERROR(VLOOKUP(B224,#REF!,5,0),"")</f>
        <v/>
      </c>
      <c r="N224" s="98" t="str">
        <f>IFERROR(VLOOKUP(B224,#REF!,2,0),"")</f>
        <v/>
      </c>
      <c r="O224" s="99" t="e" cm="1">
        <f t="array" ref="O224">LOOKUP(1,1/(B224=#REF!),#REF!)</f>
        <v>#REF!</v>
      </c>
      <c r="P224" s="96"/>
      <c r="Q224" s="100"/>
      <c r="R224" s="101" t="str">
        <f>IFERROR(VLOOKUP(B224,#REF!,8,0),"")</f>
        <v/>
      </c>
    </row>
    <row r="225" spans="1:18" hidden="1">
      <c r="A225" s="1">
        <f>IF(B225="","",SUBTOTAL(3,$B$10:B225))</f>
        <v>29</v>
      </c>
      <c r="B225" s="1" t="s">
        <v>1445</v>
      </c>
      <c r="C225" s="84" t="e">
        <f>SUMIFS('Nhập đơn'!$I$5:$I$1145,'Nhập đơn'!$E$5:$E$1146,'Tổng đơn'!B225)</f>
        <v>#VALUE!</v>
      </c>
      <c r="D225" s="85" t="e">
        <f>SUMIFS('Nhập đơn'!$H$5:$H$1145,'Nhập đơn'!$E$5:$E$1146,'Tổng đơn'!B225)</f>
        <v>#VALUE!</v>
      </c>
      <c r="H225" s="1" t="e">
        <f>VLOOKUP(B225,#REF!,3,0)</f>
        <v>#REF!</v>
      </c>
      <c r="I225" s="1" t="e">
        <f>VLOOKUP(B225,#REF!,6,0)</f>
        <v>#REF!</v>
      </c>
      <c r="J225" s="1" t="e">
        <f>VLOOKUP(B225,#REF!,4,0)</f>
        <v>#REF!</v>
      </c>
      <c r="K225" s="1" t="e">
        <f>VLOOKUP(B225,#REF!,8,0)</f>
        <v>#REF!</v>
      </c>
      <c r="L225" s="96" t="e" cm="1">
        <f t="array" ref="L225">LOOKUP(1,1/(B225=#REF!),#REF!)</f>
        <v>#REF!</v>
      </c>
      <c r="M225" s="97" t="str">
        <f>IFERROR(VLOOKUP(B225,#REF!,5,0),"")</f>
        <v/>
      </c>
      <c r="N225" s="98" t="str">
        <f>IFERROR(VLOOKUP(B225,#REF!,2,0),"")</f>
        <v/>
      </c>
      <c r="O225" s="99" t="e" cm="1">
        <f t="array" ref="O225">LOOKUP(1,1/(B225=#REF!),#REF!)</f>
        <v>#REF!</v>
      </c>
      <c r="P225" s="96"/>
      <c r="Q225" s="100"/>
      <c r="R225" s="101" t="str">
        <f>IFERROR(VLOOKUP(B225,#REF!,8,0),"")</f>
        <v/>
      </c>
    </row>
    <row r="226" spans="1:18" hidden="1">
      <c r="A226" s="1">
        <f>IF(B226="","",SUBTOTAL(3,$B$10:B226))</f>
        <v>29</v>
      </c>
      <c r="B226" s="1" t="s">
        <v>1437</v>
      </c>
      <c r="C226" s="84" t="e">
        <f>SUMIFS('Nhập đơn'!$I$5:$I$1145,'Nhập đơn'!$E$5:$E$1146,'Tổng đơn'!B226)</f>
        <v>#VALUE!</v>
      </c>
      <c r="D226" s="85" t="e">
        <f>SUMIFS('Nhập đơn'!$H$5:$H$1145,'Nhập đơn'!$E$5:$E$1146,'Tổng đơn'!B226)</f>
        <v>#VALUE!</v>
      </c>
      <c r="H226" s="1" t="e">
        <f>VLOOKUP(B226,#REF!,3,0)</f>
        <v>#REF!</v>
      </c>
      <c r="I226" s="1" t="e">
        <f>VLOOKUP(B226,#REF!,6,0)</f>
        <v>#REF!</v>
      </c>
      <c r="J226" s="1" t="e">
        <f>VLOOKUP(B226,#REF!,4,0)</f>
        <v>#REF!</v>
      </c>
      <c r="K226" s="1" t="e">
        <f>VLOOKUP(B226,#REF!,8,0)</f>
        <v>#REF!</v>
      </c>
      <c r="L226" s="96" t="e" cm="1">
        <f t="array" ref="L226">LOOKUP(1,1/(B226=#REF!),#REF!)</f>
        <v>#REF!</v>
      </c>
      <c r="M226" s="97" t="str">
        <f>IFERROR(VLOOKUP(B226,#REF!,5,0),"")</f>
        <v/>
      </c>
      <c r="N226" s="98" t="str">
        <f>IFERROR(VLOOKUP(B226,#REF!,2,0),"")</f>
        <v/>
      </c>
      <c r="O226" s="99" t="e" cm="1">
        <f t="array" ref="O226">LOOKUP(1,1/(B226=#REF!),#REF!)</f>
        <v>#REF!</v>
      </c>
      <c r="P226" s="96"/>
      <c r="Q226" s="100"/>
      <c r="R226" s="101" t="str">
        <f>IFERROR(VLOOKUP(B226,#REF!,8,0),"")</f>
        <v/>
      </c>
    </row>
    <row r="227" spans="1:18" hidden="1">
      <c r="A227" s="1">
        <f>IF(B227="","",SUBTOTAL(3,$B$10:B227))</f>
        <v>29</v>
      </c>
      <c r="B227" s="1" t="s">
        <v>2620</v>
      </c>
      <c r="C227" s="84" t="e">
        <f>SUMIFS('Nhập đơn'!$I$5:$I$1145,'Nhập đơn'!$E$5:$E$1146,'Tổng đơn'!B227)</f>
        <v>#VALUE!</v>
      </c>
      <c r="D227" s="85" t="e">
        <f>SUMIFS('Nhập đơn'!$H$5:$H$1145,'Nhập đơn'!$E$5:$E$1146,'Tổng đơn'!B227)</f>
        <v>#VALUE!</v>
      </c>
      <c r="H227" s="1" t="e">
        <f>VLOOKUP(B227,#REF!,3,0)</f>
        <v>#REF!</v>
      </c>
      <c r="I227" s="1" t="e">
        <f>VLOOKUP(B227,#REF!,6,0)</f>
        <v>#REF!</v>
      </c>
      <c r="J227" s="1" t="e">
        <f>VLOOKUP(B227,#REF!,4,0)</f>
        <v>#REF!</v>
      </c>
      <c r="K227" s="1" t="e">
        <f>VLOOKUP(B227,#REF!,8,0)</f>
        <v>#REF!</v>
      </c>
      <c r="L227" s="96" t="e" cm="1">
        <f t="array" ref="L227">LOOKUP(1,1/(B227=#REF!),#REF!)</f>
        <v>#REF!</v>
      </c>
      <c r="M227" s="97" t="str">
        <f>IFERROR(VLOOKUP(B227,#REF!,5,0),"")</f>
        <v/>
      </c>
      <c r="N227" s="98" t="str">
        <f>IFERROR(VLOOKUP(B227,#REF!,2,0),"")</f>
        <v/>
      </c>
      <c r="O227" s="99" t="e" cm="1">
        <f t="array" ref="O227">LOOKUP(1,1/(B227=#REF!),#REF!)</f>
        <v>#REF!</v>
      </c>
      <c r="P227" s="96"/>
      <c r="Q227" s="100"/>
      <c r="R227" s="101" t="str">
        <f>IFERROR(VLOOKUP(B227,#REF!,8,0),"")</f>
        <v/>
      </c>
    </row>
    <row r="228" spans="1:18" hidden="1">
      <c r="A228" s="1">
        <f>IF(B228="","",SUBTOTAL(3,$B$10:B228))</f>
        <v>29</v>
      </c>
      <c r="B228" s="1" t="s">
        <v>709</v>
      </c>
      <c r="C228" s="84" t="e">
        <f>SUMIFS('Nhập đơn'!$I$5:$I$1145,'Nhập đơn'!$E$5:$E$1146,'Tổng đơn'!B228)</f>
        <v>#VALUE!</v>
      </c>
      <c r="D228" s="85" t="e">
        <f>SUMIFS('Nhập đơn'!$H$5:$H$1145,'Nhập đơn'!$E$5:$E$1146,'Tổng đơn'!B228)</f>
        <v>#VALUE!</v>
      </c>
      <c r="H228" s="1" t="e">
        <f>VLOOKUP(B228,#REF!,3,0)</f>
        <v>#REF!</v>
      </c>
      <c r="I228" s="1" t="e">
        <f>VLOOKUP(B228,#REF!,6,0)</f>
        <v>#REF!</v>
      </c>
      <c r="J228" s="1" t="e">
        <f>VLOOKUP(B228,#REF!,4,0)</f>
        <v>#REF!</v>
      </c>
      <c r="K228" s="1" t="e">
        <f>VLOOKUP(B228,#REF!,8,0)</f>
        <v>#REF!</v>
      </c>
      <c r="L228" s="96" t="e" cm="1">
        <f t="array" ref="L228">LOOKUP(1,1/(B228=#REF!),#REF!)</f>
        <v>#REF!</v>
      </c>
      <c r="M228" s="97" t="str">
        <f>IFERROR(VLOOKUP(B228,#REF!,5,0),"")</f>
        <v/>
      </c>
      <c r="N228" s="98" t="str">
        <f>IFERROR(VLOOKUP(B228,#REF!,2,0),"")</f>
        <v/>
      </c>
      <c r="O228" s="99" t="e" cm="1">
        <f t="array" ref="O228">LOOKUP(1,1/(B228=#REF!),#REF!)</f>
        <v>#REF!</v>
      </c>
      <c r="P228" s="96"/>
      <c r="Q228" s="100"/>
      <c r="R228" s="101" t="str">
        <f>IFERROR(VLOOKUP(B228,#REF!,8,0),"")</f>
        <v/>
      </c>
    </row>
    <row r="229" spans="1:18" hidden="1">
      <c r="A229" s="1">
        <f>IF(B229="","",SUBTOTAL(3,$B$10:B229))</f>
        <v>29</v>
      </c>
      <c r="B229" s="1" t="s">
        <v>2636</v>
      </c>
      <c r="C229" s="84" t="e">
        <f>SUMIFS('Nhập đơn'!$I$5:$I$1145,'Nhập đơn'!$E$5:$E$1146,'Tổng đơn'!B229)</f>
        <v>#VALUE!</v>
      </c>
      <c r="D229" s="85" t="e">
        <f>SUMIFS('Nhập đơn'!$H$5:$H$1145,'Nhập đơn'!$E$5:$E$1146,'Tổng đơn'!B229)</f>
        <v>#VALUE!</v>
      </c>
      <c r="H229" s="1" t="e">
        <f>VLOOKUP(B229,#REF!,3,0)</f>
        <v>#REF!</v>
      </c>
      <c r="I229" s="1" t="e">
        <f>VLOOKUP(B229,#REF!,6,0)</f>
        <v>#REF!</v>
      </c>
      <c r="J229" s="1" t="e">
        <f>VLOOKUP(B229,#REF!,4,0)</f>
        <v>#REF!</v>
      </c>
      <c r="K229" s="1" t="e">
        <f>VLOOKUP(B229,#REF!,8,0)</f>
        <v>#REF!</v>
      </c>
      <c r="L229" s="96" t="e" cm="1">
        <f t="array" ref="L229">LOOKUP(1,1/(B229=#REF!),#REF!)</f>
        <v>#REF!</v>
      </c>
      <c r="M229" s="97" t="str">
        <f>IFERROR(VLOOKUP(B229,#REF!,5,0),"")</f>
        <v/>
      </c>
      <c r="N229" s="98" t="str">
        <f>IFERROR(VLOOKUP(B229,#REF!,2,0),"")</f>
        <v/>
      </c>
      <c r="O229" s="99" t="e" cm="1">
        <f t="array" ref="O229">LOOKUP(1,1/(B229=#REF!),#REF!)</f>
        <v>#REF!</v>
      </c>
      <c r="P229" s="96"/>
      <c r="Q229" s="100"/>
      <c r="R229" s="101" t="str">
        <f>IFERROR(VLOOKUP(B229,#REF!,8,0),"")</f>
        <v/>
      </c>
    </row>
    <row r="230" spans="1:18" hidden="1">
      <c r="A230" s="1">
        <f>IF(B230="","",SUBTOTAL(3,$B$10:B230))</f>
        <v>29</v>
      </c>
      <c r="B230" s="1" t="s">
        <v>2628</v>
      </c>
      <c r="C230" s="84" t="e">
        <f>SUMIFS('Nhập đơn'!$I$5:$I$1145,'Nhập đơn'!$E$5:$E$1146,'Tổng đơn'!B230)</f>
        <v>#VALUE!</v>
      </c>
      <c r="D230" s="85" t="e">
        <f>SUMIFS('Nhập đơn'!$H$5:$H$1145,'Nhập đơn'!$E$5:$E$1146,'Tổng đơn'!B230)</f>
        <v>#VALUE!</v>
      </c>
      <c r="H230" s="1" t="e">
        <f>VLOOKUP(B230,#REF!,3,0)</f>
        <v>#REF!</v>
      </c>
      <c r="I230" s="1" t="e">
        <f>VLOOKUP(B230,#REF!,6,0)</f>
        <v>#REF!</v>
      </c>
      <c r="J230" s="1" t="e">
        <f>VLOOKUP(B230,#REF!,4,0)</f>
        <v>#REF!</v>
      </c>
      <c r="K230" s="1" t="e">
        <f>VLOOKUP(B230,#REF!,8,0)</f>
        <v>#REF!</v>
      </c>
      <c r="L230" s="96" t="e" cm="1">
        <f t="array" ref="L230">LOOKUP(1,1/(B230=#REF!),#REF!)</f>
        <v>#REF!</v>
      </c>
      <c r="M230" s="97" t="str">
        <f>IFERROR(VLOOKUP(B230,#REF!,5,0),"")</f>
        <v/>
      </c>
      <c r="N230" s="98" t="str">
        <f>IFERROR(VLOOKUP(B230,#REF!,2,0),"")</f>
        <v/>
      </c>
      <c r="O230" s="99" t="e" cm="1">
        <f t="array" ref="O230">LOOKUP(1,1/(B230=#REF!),#REF!)</f>
        <v>#REF!</v>
      </c>
      <c r="P230" s="96"/>
      <c r="Q230" s="100"/>
      <c r="R230" s="101" t="str">
        <f>IFERROR(VLOOKUP(B230,#REF!,8,0),"")</f>
        <v/>
      </c>
    </row>
    <row r="231" spans="1:18" hidden="1">
      <c r="A231" s="1">
        <f>IF(B231="","",SUBTOTAL(3,$B$10:B231))</f>
        <v>29</v>
      </c>
      <c r="B231" s="1" t="s">
        <v>2438</v>
      </c>
      <c r="C231" s="84" t="e">
        <f>SUMIFS('Nhập đơn'!$I$5:$I$1145,'Nhập đơn'!$E$5:$E$1146,'Tổng đơn'!B231)</f>
        <v>#VALUE!</v>
      </c>
      <c r="D231" s="85" t="e">
        <f>SUMIFS('Nhập đơn'!$H$5:$H$1145,'Nhập đơn'!$E$5:$E$1146,'Tổng đơn'!B231)</f>
        <v>#VALUE!</v>
      </c>
      <c r="H231" s="1" t="e">
        <f>VLOOKUP(B231,#REF!,3,0)</f>
        <v>#REF!</v>
      </c>
      <c r="I231" s="1" t="e">
        <f>VLOOKUP(B231,#REF!,6,0)</f>
        <v>#REF!</v>
      </c>
      <c r="J231" s="1" t="e">
        <f>VLOOKUP(B231,#REF!,4,0)</f>
        <v>#REF!</v>
      </c>
      <c r="K231" s="1" t="e">
        <f>VLOOKUP(B231,#REF!,8,0)</f>
        <v>#REF!</v>
      </c>
      <c r="L231" s="96" t="e" cm="1">
        <f t="array" ref="L231">LOOKUP(1,1/(B231=#REF!),#REF!)</f>
        <v>#REF!</v>
      </c>
      <c r="M231" s="97" t="str">
        <f>IFERROR(VLOOKUP(B231,#REF!,5,0),"")</f>
        <v/>
      </c>
      <c r="N231" s="98" t="str">
        <f>IFERROR(VLOOKUP(B231,#REF!,2,0),"")</f>
        <v/>
      </c>
      <c r="O231" s="99" t="e" cm="1">
        <f t="array" ref="O231">LOOKUP(1,1/(B231=#REF!),#REF!)</f>
        <v>#REF!</v>
      </c>
      <c r="P231" s="96"/>
      <c r="Q231" s="100"/>
      <c r="R231" s="101" t="str">
        <f>IFERROR(VLOOKUP(B231,#REF!,8,0),"")</f>
        <v/>
      </c>
    </row>
    <row r="232" spans="1:18" hidden="1">
      <c r="A232" s="1">
        <f>IF(B232="","",SUBTOTAL(3,$B$10:B232))</f>
        <v>29</v>
      </c>
      <c r="B232" s="1" t="s">
        <v>2425</v>
      </c>
      <c r="C232" s="84" t="e">
        <f>SUMIFS('Nhập đơn'!$I$5:$I$1145,'Nhập đơn'!$E$5:$E$1146,'Tổng đơn'!B232)</f>
        <v>#VALUE!</v>
      </c>
      <c r="D232" s="85" t="e">
        <f>SUMIFS('Nhập đơn'!$H$5:$H$1145,'Nhập đơn'!$E$5:$E$1146,'Tổng đơn'!B232)</f>
        <v>#VALUE!</v>
      </c>
      <c r="H232" s="1" t="e">
        <f>VLOOKUP(B232,#REF!,3,0)</f>
        <v>#REF!</v>
      </c>
      <c r="I232" s="1" t="e">
        <f>VLOOKUP(B232,#REF!,6,0)</f>
        <v>#REF!</v>
      </c>
      <c r="J232" s="1" t="e">
        <f>VLOOKUP(B232,#REF!,4,0)</f>
        <v>#REF!</v>
      </c>
      <c r="K232" s="1" t="e">
        <f>VLOOKUP(B232,#REF!,8,0)</f>
        <v>#REF!</v>
      </c>
      <c r="L232" s="96" t="e" cm="1">
        <f t="array" ref="L232">LOOKUP(1,1/(B232=#REF!),#REF!)</f>
        <v>#REF!</v>
      </c>
      <c r="M232" s="97" t="str">
        <f>IFERROR(VLOOKUP(B232,#REF!,5,0),"")</f>
        <v/>
      </c>
      <c r="N232" s="98" t="str">
        <f>IFERROR(VLOOKUP(B232,#REF!,2,0),"")</f>
        <v/>
      </c>
      <c r="O232" s="99" t="e" cm="1">
        <f t="array" ref="O232">LOOKUP(1,1/(B232=#REF!),#REF!)</f>
        <v>#REF!</v>
      </c>
      <c r="P232" s="96"/>
      <c r="Q232" s="100"/>
      <c r="R232" s="101" t="str">
        <f>IFERROR(VLOOKUP(B232,#REF!,8,0),"")</f>
        <v/>
      </c>
    </row>
    <row r="233" spans="1:18" hidden="1">
      <c r="A233" s="1">
        <f>IF(B233="","",SUBTOTAL(3,$B$10:B233))</f>
        <v>29</v>
      </c>
      <c r="B233" s="1" t="s">
        <v>2446</v>
      </c>
      <c r="C233" s="84" t="e">
        <f>SUMIFS('Nhập đơn'!$I$5:$I$1145,'Nhập đơn'!$E$5:$E$1146,'Tổng đơn'!B233)</f>
        <v>#VALUE!</v>
      </c>
      <c r="D233" s="85" t="e">
        <f>SUMIFS('Nhập đơn'!$H$5:$H$1145,'Nhập đơn'!$E$5:$E$1146,'Tổng đơn'!B233)</f>
        <v>#VALUE!</v>
      </c>
      <c r="H233" s="1" t="e">
        <f>VLOOKUP(B233,#REF!,3,0)</f>
        <v>#REF!</v>
      </c>
      <c r="I233" s="1" t="e">
        <f>VLOOKUP(B233,#REF!,6,0)</f>
        <v>#REF!</v>
      </c>
      <c r="J233" s="1" t="e">
        <f>VLOOKUP(B233,#REF!,4,0)</f>
        <v>#REF!</v>
      </c>
      <c r="K233" s="1" t="e">
        <f>VLOOKUP(B233,#REF!,8,0)</f>
        <v>#REF!</v>
      </c>
      <c r="L233" s="96" t="e" cm="1">
        <f t="array" ref="L233">LOOKUP(1,1/(B233=#REF!),#REF!)</f>
        <v>#REF!</v>
      </c>
      <c r="M233" s="97" t="str">
        <f>IFERROR(VLOOKUP(B233,#REF!,5,0),"")</f>
        <v/>
      </c>
      <c r="N233" s="98" t="str">
        <f>IFERROR(VLOOKUP(B233,#REF!,2,0),"")</f>
        <v/>
      </c>
      <c r="O233" s="99" t="e" cm="1">
        <f t="array" ref="O233">LOOKUP(1,1/(B233=#REF!),#REF!)</f>
        <v>#REF!</v>
      </c>
      <c r="P233" s="96"/>
      <c r="Q233" s="100"/>
      <c r="R233" s="101" t="str">
        <f>IFERROR(VLOOKUP(B233,#REF!,8,0),"")</f>
        <v/>
      </c>
    </row>
    <row r="234" spans="1:18" hidden="1">
      <c r="A234" s="1">
        <f>IF(B234="","",SUBTOTAL(3,$B$10:B234))</f>
        <v>29</v>
      </c>
      <c r="B234" s="1" t="s">
        <v>4275</v>
      </c>
      <c r="C234" s="84" t="e">
        <f>SUMIFS('Nhập đơn'!$I$5:$I$1145,'Nhập đơn'!$E$5:$E$1146,'Tổng đơn'!B234)</f>
        <v>#VALUE!</v>
      </c>
      <c r="D234" s="85" t="e">
        <f>SUMIFS('Nhập đơn'!$H$5:$H$1145,'Nhập đơn'!$E$5:$E$1146,'Tổng đơn'!B234)</f>
        <v>#VALUE!</v>
      </c>
      <c r="H234" s="1" t="e">
        <f>VLOOKUP(B234,#REF!,3,0)</f>
        <v>#REF!</v>
      </c>
      <c r="I234" s="1" t="e">
        <f>VLOOKUP(B234,#REF!,6,0)</f>
        <v>#REF!</v>
      </c>
      <c r="J234" s="1" t="e">
        <f>VLOOKUP(B234,#REF!,4,0)</f>
        <v>#REF!</v>
      </c>
      <c r="K234" s="1" t="e">
        <f>VLOOKUP(B234,#REF!,8,0)</f>
        <v>#REF!</v>
      </c>
      <c r="L234" s="96" t="e" cm="1">
        <f t="array" ref="L234">LOOKUP(1,1/(B234=#REF!),#REF!)</f>
        <v>#REF!</v>
      </c>
      <c r="M234" s="97" t="str">
        <f>IFERROR(VLOOKUP(B234,#REF!,5,0),"")</f>
        <v/>
      </c>
      <c r="N234" s="98" t="str">
        <f>IFERROR(VLOOKUP(B234,#REF!,2,0),"")</f>
        <v/>
      </c>
      <c r="O234" s="99" t="e" cm="1">
        <f t="array" ref="O234">LOOKUP(1,1/(B234=#REF!),#REF!)</f>
        <v>#REF!</v>
      </c>
      <c r="P234" s="96"/>
      <c r="Q234" s="100"/>
      <c r="R234" s="101" t="str">
        <f>IFERROR(VLOOKUP(B234,#REF!,8,0),"")</f>
        <v/>
      </c>
    </row>
    <row r="235" spans="1:18" hidden="1">
      <c r="A235" s="1">
        <f>IF(B235="","",SUBTOTAL(3,$B$10:B235))</f>
        <v>29</v>
      </c>
      <c r="B235" s="1" t="s">
        <v>1460</v>
      </c>
      <c r="C235" s="84" t="e">
        <f>SUMIFS('Nhập đơn'!$I$5:$I$1145,'Nhập đơn'!$E$5:$E$1146,'Tổng đơn'!B235)</f>
        <v>#VALUE!</v>
      </c>
      <c r="D235" s="85" t="e">
        <f>SUMIFS('Nhập đơn'!$H$5:$H$1145,'Nhập đơn'!$E$5:$E$1146,'Tổng đơn'!B235)</f>
        <v>#VALUE!</v>
      </c>
      <c r="H235" s="1" t="e">
        <f>VLOOKUP(B235,#REF!,3,0)</f>
        <v>#REF!</v>
      </c>
      <c r="I235" s="1" t="e">
        <f>VLOOKUP(B235,#REF!,6,0)</f>
        <v>#REF!</v>
      </c>
      <c r="J235" s="1" t="e">
        <f>VLOOKUP(B235,#REF!,4,0)</f>
        <v>#REF!</v>
      </c>
      <c r="K235" s="1" t="e">
        <f>VLOOKUP(B235,#REF!,8,0)</f>
        <v>#REF!</v>
      </c>
      <c r="L235" s="96" t="e" cm="1">
        <f t="array" ref="L235">LOOKUP(1,1/(B235=#REF!),#REF!)</f>
        <v>#REF!</v>
      </c>
      <c r="M235" s="97" t="str">
        <f>IFERROR(VLOOKUP(B235,#REF!,5,0),"")</f>
        <v/>
      </c>
      <c r="N235" s="98" t="str">
        <f>IFERROR(VLOOKUP(B235,#REF!,2,0),"")</f>
        <v/>
      </c>
      <c r="O235" s="99" t="e" cm="1">
        <f t="array" ref="O235">LOOKUP(1,1/(B235=#REF!),#REF!)</f>
        <v>#REF!</v>
      </c>
      <c r="P235" s="96"/>
      <c r="Q235" s="100"/>
      <c r="R235" s="101" t="str">
        <f>IFERROR(VLOOKUP(B235,#REF!,8,0),"")</f>
        <v/>
      </c>
    </row>
    <row r="236" spans="1:18" hidden="1">
      <c r="A236" s="1">
        <f>IF(B236="","",SUBTOTAL(3,$B$10:B236))</f>
        <v>29</v>
      </c>
      <c r="B236" s="1" t="s">
        <v>1453</v>
      </c>
      <c r="C236" s="84" t="e">
        <f>SUMIFS('Nhập đơn'!$I$5:$I$1145,'Nhập đơn'!$E$5:$E$1146,'Tổng đơn'!B236)</f>
        <v>#VALUE!</v>
      </c>
      <c r="D236" s="85" t="e">
        <f>SUMIFS('Nhập đơn'!$H$5:$H$1145,'Nhập đơn'!$E$5:$E$1146,'Tổng đơn'!B236)</f>
        <v>#VALUE!</v>
      </c>
      <c r="H236" s="1" t="e">
        <f>VLOOKUP(B236,#REF!,3,0)</f>
        <v>#REF!</v>
      </c>
      <c r="I236" s="1" t="e">
        <f>VLOOKUP(B236,#REF!,6,0)</f>
        <v>#REF!</v>
      </c>
      <c r="J236" s="1" t="e">
        <f>VLOOKUP(B236,#REF!,4,0)</f>
        <v>#REF!</v>
      </c>
      <c r="K236" s="1" t="e">
        <f>VLOOKUP(B236,#REF!,8,0)</f>
        <v>#REF!</v>
      </c>
      <c r="L236" s="96" t="e" cm="1">
        <f t="array" ref="L236">LOOKUP(1,1/(B236=#REF!),#REF!)</f>
        <v>#REF!</v>
      </c>
      <c r="M236" s="97" t="str">
        <f>IFERROR(VLOOKUP(B236,#REF!,5,0),"")</f>
        <v/>
      </c>
      <c r="N236" s="98" t="str">
        <f>IFERROR(VLOOKUP(B236,#REF!,2,0),"")</f>
        <v/>
      </c>
      <c r="O236" s="99" t="e" cm="1">
        <f t="array" ref="O236">LOOKUP(1,1/(B236=#REF!),#REF!)</f>
        <v>#REF!</v>
      </c>
      <c r="P236" s="96"/>
      <c r="Q236" s="100"/>
      <c r="R236" s="101" t="str">
        <f>IFERROR(VLOOKUP(B236,#REF!,8,0),"")</f>
        <v/>
      </c>
    </row>
    <row r="237" spans="1:18" hidden="1">
      <c r="A237" s="1">
        <f>IF(B237="","",SUBTOTAL(3,$B$10:B237))</f>
        <v>29</v>
      </c>
      <c r="B237" s="1" t="s">
        <v>1796</v>
      </c>
      <c r="C237" s="84" t="e">
        <f>SUMIFS('Nhập đơn'!$I$5:$I$1145,'Nhập đơn'!$E$5:$E$1146,'Tổng đơn'!B237)</f>
        <v>#VALUE!</v>
      </c>
      <c r="D237" s="85" t="e">
        <f>SUMIFS('Nhập đơn'!$H$5:$H$1145,'Nhập đơn'!$E$5:$E$1146,'Tổng đơn'!B237)</f>
        <v>#VALUE!</v>
      </c>
      <c r="H237" s="1" t="e">
        <f>VLOOKUP(B237,#REF!,3,0)</f>
        <v>#REF!</v>
      </c>
      <c r="I237" s="1" t="e">
        <f>VLOOKUP(B237,#REF!,6,0)</f>
        <v>#REF!</v>
      </c>
      <c r="J237" s="1" t="e">
        <f>VLOOKUP(B237,#REF!,4,0)</f>
        <v>#REF!</v>
      </c>
      <c r="K237" s="1" t="e">
        <f>VLOOKUP(B237,#REF!,8,0)</f>
        <v>#REF!</v>
      </c>
      <c r="L237" s="96" t="e" cm="1">
        <f t="array" ref="L237">LOOKUP(1,1/(B237=#REF!),#REF!)</f>
        <v>#REF!</v>
      </c>
      <c r="M237" s="97" t="str">
        <f>IFERROR(VLOOKUP(B237,#REF!,5,0),"")</f>
        <v/>
      </c>
      <c r="N237" s="98" t="str">
        <f>IFERROR(VLOOKUP(B237,#REF!,2,0),"")</f>
        <v/>
      </c>
      <c r="O237" s="99" t="e" cm="1">
        <f t="array" ref="O237">LOOKUP(1,1/(B237=#REF!),#REF!)</f>
        <v>#REF!</v>
      </c>
      <c r="P237" s="96"/>
      <c r="Q237" s="100"/>
      <c r="R237" s="101" t="str">
        <f>IFERROR(VLOOKUP(B237,#REF!,8,0),"")</f>
        <v/>
      </c>
    </row>
    <row r="238" spans="1:18">
      <c r="A238" s="1">
        <f>IF(B238="","",SUBTOTAL(3,$B$10:B238))</f>
        <v>30</v>
      </c>
      <c r="B238" s="1" t="s">
        <v>260</v>
      </c>
      <c r="C238" s="84" t="e">
        <f>SUMIFS('Nhập đơn'!$I$5:$I$1145,'Nhập đơn'!$E$5:$E$1146,'Tổng đơn'!B238)</f>
        <v>#VALUE!</v>
      </c>
      <c r="D238" s="85" t="e">
        <f>SUMIFS('Nhập đơn'!$H$5:$H$1145,'Nhập đơn'!$E$5:$E$1146,'Tổng đơn'!B238)</f>
        <v>#VALUE!</v>
      </c>
      <c r="H238" s="1" t="e">
        <f>VLOOKUP(B238,#REF!,3,0)</f>
        <v>#REF!</v>
      </c>
      <c r="I238" s="1" t="e">
        <f>VLOOKUP(B238,#REF!,6,0)</f>
        <v>#REF!</v>
      </c>
      <c r="J238" s="1" t="e">
        <f>VLOOKUP(B238,#REF!,4,0)</f>
        <v>#REF!</v>
      </c>
      <c r="K238" s="1" t="e">
        <f>VLOOKUP(B238,#REF!,8,0)</f>
        <v>#REF!</v>
      </c>
      <c r="L238" s="96" t="e" cm="1">
        <f t="array" ref="L238">LOOKUP(1,1/(B238=#REF!),#REF!)</f>
        <v>#REF!</v>
      </c>
      <c r="M238" s="97" t="str">
        <f>IFERROR(VLOOKUP(B238,#REF!,5,0),"")</f>
        <v/>
      </c>
      <c r="N238" s="98" t="str">
        <f>IFERROR(VLOOKUP(B238,#REF!,2,0),"")</f>
        <v/>
      </c>
      <c r="O238" s="99" t="e" cm="1">
        <f t="array" ref="O238">LOOKUP(1,1/(B238=#REF!),#REF!)</f>
        <v>#REF!</v>
      </c>
      <c r="P238" s="96"/>
      <c r="Q238" s="100"/>
      <c r="R238" s="101" t="str">
        <f>IFERROR(VLOOKUP(B238,#REF!,8,0),"")</f>
        <v/>
      </c>
    </row>
    <row r="239" spans="1:18">
      <c r="A239" s="1">
        <f>IF(B239="","",SUBTOTAL(3,$B$10:B239))</f>
        <v>31</v>
      </c>
      <c r="B239" s="1" t="s">
        <v>267</v>
      </c>
      <c r="C239" s="84" t="e">
        <f>SUMIFS('Nhập đơn'!$I$5:$I$1145,'Nhập đơn'!$E$5:$E$1146,'Tổng đơn'!B239)</f>
        <v>#VALUE!</v>
      </c>
      <c r="D239" s="85" t="e">
        <f>SUMIFS('Nhập đơn'!$H$5:$H$1145,'Nhập đơn'!$E$5:$E$1146,'Tổng đơn'!B239)</f>
        <v>#VALUE!</v>
      </c>
      <c r="H239" s="1" t="e">
        <f>VLOOKUP(B239,#REF!,3,0)</f>
        <v>#REF!</v>
      </c>
      <c r="I239" s="1" t="e">
        <f>VLOOKUP(B239,#REF!,6,0)</f>
        <v>#REF!</v>
      </c>
      <c r="J239" s="1" t="e">
        <f>VLOOKUP(B239,#REF!,4,0)</f>
        <v>#REF!</v>
      </c>
      <c r="K239" s="1" t="e">
        <f>VLOOKUP(B239,#REF!,8,0)</f>
        <v>#REF!</v>
      </c>
      <c r="L239" s="96" t="e" cm="1">
        <f t="array" ref="L239">LOOKUP(1,1/(B239=#REF!),#REF!)</f>
        <v>#REF!</v>
      </c>
      <c r="M239" s="97" t="str">
        <f>IFERROR(VLOOKUP(B239,#REF!,5,0),"")</f>
        <v/>
      </c>
      <c r="N239" s="98" t="str">
        <f>IFERROR(VLOOKUP(B239,#REF!,2,0),"")</f>
        <v/>
      </c>
      <c r="O239" s="99" t="e" cm="1">
        <f t="array" ref="O239">LOOKUP(1,1/(B239=#REF!),#REF!)</f>
        <v>#REF!</v>
      </c>
      <c r="P239" s="96"/>
      <c r="Q239" s="100"/>
      <c r="R239" s="101" t="str">
        <f>IFERROR(VLOOKUP(B239,#REF!,8,0),"")</f>
        <v/>
      </c>
    </row>
    <row r="240" spans="1:18" hidden="1">
      <c r="A240" s="1">
        <f>IF(B240="","",SUBTOTAL(3,$B$10:B240))</f>
        <v>31</v>
      </c>
      <c r="B240" s="1" t="s">
        <v>2479</v>
      </c>
      <c r="C240" s="84" t="e">
        <f>SUMIFS('Nhập đơn'!$I$5:$I$1145,'Nhập đơn'!$E$5:$E$1146,'Tổng đơn'!B240)</f>
        <v>#VALUE!</v>
      </c>
      <c r="D240" s="85" t="e">
        <f>SUMIFS('Nhập đơn'!$H$5:$H$1145,'Nhập đơn'!$E$5:$E$1146,'Tổng đơn'!B240)</f>
        <v>#VALUE!</v>
      </c>
      <c r="H240" s="1" t="e">
        <f>VLOOKUP(B240,#REF!,3,0)</f>
        <v>#REF!</v>
      </c>
      <c r="I240" s="1" t="e">
        <f>VLOOKUP(B240,#REF!,6,0)</f>
        <v>#REF!</v>
      </c>
      <c r="J240" s="1" t="e">
        <f>VLOOKUP(B240,#REF!,4,0)</f>
        <v>#REF!</v>
      </c>
      <c r="K240" s="1" t="e">
        <f>VLOOKUP(B240,#REF!,8,0)</f>
        <v>#REF!</v>
      </c>
      <c r="L240" s="96" t="e" cm="1">
        <f t="array" ref="L240">LOOKUP(1,1/(B240=#REF!),#REF!)</f>
        <v>#REF!</v>
      </c>
      <c r="M240" s="97" t="str">
        <f>IFERROR(VLOOKUP(B240,#REF!,5,0),"")</f>
        <v/>
      </c>
      <c r="N240" s="98" t="str">
        <f>IFERROR(VLOOKUP(B240,#REF!,2,0),"")</f>
        <v/>
      </c>
      <c r="O240" s="99" t="e" cm="1">
        <f t="array" ref="O240">LOOKUP(1,1/(B240=#REF!),#REF!)</f>
        <v>#REF!</v>
      </c>
      <c r="P240" s="96"/>
      <c r="Q240" s="100"/>
      <c r="R240" s="101" t="str">
        <f>IFERROR(VLOOKUP(B240,#REF!,8,0),"")</f>
        <v/>
      </c>
    </row>
    <row r="241" spans="1:18" hidden="1">
      <c r="A241" s="1">
        <f>IF(B241="","",SUBTOTAL(3,$B$10:B241))</f>
        <v>31</v>
      </c>
      <c r="B241" s="1" t="s">
        <v>3566</v>
      </c>
      <c r="C241" s="84" t="e">
        <f>SUMIFS('Nhập đơn'!$I$5:$I$1145,'Nhập đơn'!$E$5:$E$1146,'Tổng đơn'!B241)</f>
        <v>#VALUE!</v>
      </c>
      <c r="D241" s="85" t="e">
        <f>SUMIFS('Nhập đơn'!$H$5:$H$1145,'Nhập đơn'!$E$5:$E$1146,'Tổng đơn'!B241)</f>
        <v>#VALUE!</v>
      </c>
      <c r="H241" s="1" t="e">
        <f>VLOOKUP(B241,#REF!,3,0)</f>
        <v>#REF!</v>
      </c>
      <c r="I241" s="1" t="e">
        <f>VLOOKUP(B241,#REF!,6,0)</f>
        <v>#REF!</v>
      </c>
      <c r="J241" s="1" t="e">
        <f>VLOOKUP(B241,#REF!,4,0)</f>
        <v>#REF!</v>
      </c>
      <c r="K241" s="1" t="e">
        <f>VLOOKUP(B241,#REF!,8,0)</f>
        <v>#REF!</v>
      </c>
      <c r="L241" s="96" t="e" cm="1">
        <f t="array" ref="L241">LOOKUP(1,1/(B241=#REF!),#REF!)</f>
        <v>#REF!</v>
      </c>
      <c r="M241" s="97" t="str">
        <f>IFERROR(VLOOKUP(B241,#REF!,5,0),"")</f>
        <v/>
      </c>
      <c r="N241" s="98" t="str">
        <f>IFERROR(VLOOKUP(B241,#REF!,2,0),"")</f>
        <v/>
      </c>
      <c r="O241" s="99" t="e" cm="1">
        <f t="array" ref="O241">LOOKUP(1,1/(B241=#REF!),#REF!)</f>
        <v>#REF!</v>
      </c>
      <c r="P241" s="96"/>
      <c r="Q241" s="100"/>
      <c r="R241" s="101" t="str">
        <f>IFERROR(VLOOKUP(B241,#REF!,8,0),"")</f>
        <v/>
      </c>
    </row>
    <row r="242" spans="1:18" hidden="1">
      <c r="A242" s="1">
        <f>IF(B242="","",SUBTOTAL(3,$B$10:B242))</f>
        <v>31</v>
      </c>
      <c r="B242" s="1" t="s">
        <v>540</v>
      </c>
      <c r="C242" s="84" t="e">
        <f>SUMIFS('Nhập đơn'!$I$5:$I$1145,'Nhập đơn'!$E$5:$E$1146,'Tổng đơn'!B242)</f>
        <v>#VALUE!</v>
      </c>
      <c r="D242" s="85" t="e">
        <f>SUMIFS('Nhập đơn'!$H$5:$H$1145,'Nhập đơn'!$E$5:$E$1146,'Tổng đơn'!B242)</f>
        <v>#VALUE!</v>
      </c>
      <c r="H242" s="1" t="e">
        <f>VLOOKUP(B242,#REF!,3,0)</f>
        <v>#REF!</v>
      </c>
      <c r="I242" s="1" t="e">
        <f>VLOOKUP(B242,#REF!,6,0)</f>
        <v>#REF!</v>
      </c>
      <c r="J242" s="1" t="e">
        <f>VLOOKUP(B242,#REF!,4,0)</f>
        <v>#REF!</v>
      </c>
      <c r="K242" s="1" t="e">
        <f>VLOOKUP(B242,#REF!,8,0)</f>
        <v>#REF!</v>
      </c>
      <c r="L242" s="96" t="e" cm="1">
        <f t="array" ref="L242">LOOKUP(1,1/(B242=#REF!),#REF!)</f>
        <v>#REF!</v>
      </c>
      <c r="M242" s="97" t="str">
        <f>IFERROR(VLOOKUP(B242,#REF!,5,0),"")</f>
        <v/>
      </c>
      <c r="N242" s="98" t="str">
        <f>IFERROR(VLOOKUP(B242,#REF!,2,0),"")</f>
        <v/>
      </c>
      <c r="O242" s="99" t="e" cm="1">
        <f t="array" ref="O242">LOOKUP(1,1/(B242=#REF!),#REF!)</f>
        <v>#REF!</v>
      </c>
      <c r="P242" s="96"/>
      <c r="Q242" s="100"/>
      <c r="R242" s="101" t="str">
        <f>IFERROR(VLOOKUP(B242,#REF!,8,0),"")</f>
        <v/>
      </c>
    </row>
    <row r="243" spans="1:18" hidden="1">
      <c r="A243" s="1">
        <f>IF(B243="","",SUBTOTAL(3,$B$10:B243))</f>
        <v>31</v>
      </c>
      <c r="B243" s="1" t="s">
        <v>547</v>
      </c>
      <c r="C243" s="84" t="e">
        <f>SUMIFS('Nhập đơn'!$I$5:$I$1145,'Nhập đơn'!$E$5:$E$1146,'Tổng đơn'!B243)</f>
        <v>#VALUE!</v>
      </c>
      <c r="D243" s="85" t="e">
        <f>SUMIFS('Nhập đơn'!$H$5:$H$1145,'Nhập đơn'!$E$5:$E$1146,'Tổng đơn'!B243)</f>
        <v>#VALUE!</v>
      </c>
      <c r="H243" s="1" t="e">
        <f>VLOOKUP(B243,#REF!,3,0)</f>
        <v>#REF!</v>
      </c>
      <c r="I243" s="1" t="e">
        <f>VLOOKUP(B243,#REF!,6,0)</f>
        <v>#REF!</v>
      </c>
      <c r="J243" s="1" t="e">
        <f>VLOOKUP(B243,#REF!,4,0)</f>
        <v>#REF!</v>
      </c>
      <c r="K243" s="1" t="e">
        <f>VLOOKUP(B243,#REF!,8,0)</f>
        <v>#REF!</v>
      </c>
      <c r="L243" s="96" t="e" cm="1">
        <f t="array" ref="L243">LOOKUP(1,1/(B243=#REF!),#REF!)</f>
        <v>#REF!</v>
      </c>
      <c r="M243" s="97" t="str">
        <f>IFERROR(VLOOKUP(B243,#REF!,5,0),"")</f>
        <v/>
      </c>
      <c r="N243" s="98" t="str">
        <f>IFERROR(VLOOKUP(B243,#REF!,2,0),"")</f>
        <v/>
      </c>
      <c r="O243" s="99" t="e" cm="1">
        <f t="array" ref="O243">LOOKUP(1,1/(B243=#REF!),#REF!)</f>
        <v>#REF!</v>
      </c>
      <c r="P243" s="96"/>
      <c r="Q243" s="100"/>
      <c r="R243" s="101" t="str">
        <f>IFERROR(VLOOKUP(B243,#REF!,8,0),"")</f>
        <v/>
      </c>
    </row>
    <row r="244" spans="1:18">
      <c r="A244" s="1">
        <f>IF(B244="","",SUBTOTAL(3,$B$10:B244))</f>
        <v>32</v>
      </c>
      <c r="B244" s="1" t="s">
        <v>227</v>
      </c>
      <c r="C244" s="84" t="e">
        <f>SUMIFS('Nhập đơn'!$I$5:$I$1145,'Nhập đơn'!$E$5:$E$1146,'Tổng đơn'!B244)</f>
        <v>#VALUE!</v>
      </c>
      <c r="D244" s="85" t="e">
        <f>SUMIFS('Nhập đơn'!$H$5:$H$1145,'Nhập đơn'!$E$5:$E$1146,'Tổng đơn'!B244)</f>
        <v>#VALUE!</v>
      </c>
      <c r="H244" s="1" t="e">
        <f>VLOOKUP(B244,#REF!,3,0)</f>
        <v>#REF!</v>
      </c>
      <c r="I244" s="1" t="e">
        <f>VLOOKUP(B244,#REF!,6,0)</f>
        <v>#REF!</v>
      </c>
      <c r="J244" s="1" t="e">
        <f>VLOOKUP(B244,#REF!,4,0)</f>
        <v>#REF!</v>
      </c>
      <c r="K244" s="1" t="e">
        <f>VLOOKUP(B244,#REF!,8,0)</f>
        <v>#REF!</v>
      </c>
      <c r="L244" s="96" t="e" cm="1">
        <f t="array" ref="L244">LOOKUP(1,1/(B244=#REF!),#REF!)</f>
        <v>#REF!</v>
      </c>
      <c r="M244" s="97" t="str">
        <f>IFERROR(VLOOKUP(B244,#REF!,5,0),"")</f>
        <v/>
      </c>
      <c r="N244" s="98" t="str">
        <f>IFERROR(VLOOKUP(B244,#REF!,2,0),"")</f>
        <v/>
      </c>
      <c r="O244" s="99" t="e" cm="1">
        <f t="array" ref="O244">LOOKUP(1,1/(B244=#REF!),#REF!)</f>
        <v>#REF!</v>
      </c>
      <c r="P244" s="96"/>
      <c r="Q244" s="100"/>
      <c r="R244" s="101" t="str">
        <f>IFERROR(VLOOKUP(B244,#REF!,8,0),"")</f>
        <v/>
      </c>
    </row>
    <row r="245" spans="1:18" hidden="1">
      <c r="A245" s="1">
        <f>IF(B245="","",SUBTOTAL(3,$B$10:B245))</f>
        <v>32</v>
      </c>
      <c r="B245" s="1" t="s">
        <v>4276</v>
      </c>
      <c r="C245" s="84" t="e">
        <f>SUMIFS('Nhập đơn'!$I$5:$I$1145,'Nhập đơn'!$E$5:$E$1146,'Tổng đơn'!B245)</f>
        <v>#VALUE!</v>
      </c>
      <c r="D245" s="85" t="e">
        <f>SUMIFS('Nhập đơn'!$H$5:$H$1145,'Nhập đơn'!$E$5:$E$1146,'Tổng đơn'!B245)</f>
        <v>#VALUE!</v>
      </c>
      <c r="H245" s="1" t="e">
        <f>VLOOKUP(B245,#REF!,3,0)</f>
        <v>#REF!</v>
      </c>
      <c r="I245" s="1" t="e">
        <f>VLOOKUP(B245,#REF!,6,0)</f>
        <v>#REF!</v>
      </c>
      <c r="J245" s="1" t="e">
        <f>VLOOKUP(B245,#REF!,4,0)</f>
        <v>#REF!</v>
      </c>
      <c r="K245" s="1" t="e">
        <f>VLOOKUP(B245,#REF!,8,0)</f>
        <v>#REF!</v>
      </c>
      <c r="L245" s="96" t="e" cm="1">
        <f t="array" ref="L245">LOOKUP(1,1/(B245=#REF!),#REF!)</f>
        <v>#REF!</v>
      </c>
      <c r="M245" s="97" t="str">
        <f>IFERROR(VLOOKUP(B245,#REF!,5,0),"")</f>
        <v/>
      </c>
      <c r="N245" s="98" t="str">
        <f>IFERROR(VLOOKUP(B245,#REF!,2,0),"")</f>
        <v/>
      </c>
      <c r="O245" s="99" t="e" cm="1">
        <f t="array" ref="O245">LOOKUP(1,1/(B245=#REF!),#REF!)</f>
        <v>#REF!</v>
      </c>
      <c r="P245" s="96"/>
      <c r="Q245" s="100"/>
      <c r="R245" s="101" t="str">
        <f>IFERROR(VLOOKUP(B245,#REF!,8,0),"")</f>
        <v/>
      </c>
    </row>
    <row r="246" spans="1:18">
      <c r="A246" s="1">
        <f>IF(B246="","",SUBTOTAL(3,$B$10:B246))</f>
        <v>33</v>
      </c>
      <c r="B246" s="1" t="s">
        <v>3769</v>
      </c>
      <c r="C246" s="84" t="e">
        <f>SUMIFS('Nhập đơn'!$I$5:$I$1145,'Nhập đơn'!$E$5:$E$1146,'Tổng đơn'!B246)</f>
        <v>#VALUE!</v>
      </c>
      <c r="D246" s="85" t="e">
        <f>SUMIFS('Nhập đơn'!$H$5:$H$1145,'Nhập đơn'!$E$5:$E$1146,'Tổng đơn'!B246)</f>
        <v>#VALUE!</v>
      </c>
      <c r="H246" s="1" t="e">
        <f>VLOOKUP(B246,#REF!,3,0)</f>
        <v>#REF!</v>
      </c>
      <c r="I246" s="1" t="e">
        <f>VLOOKUP(B246,#REF!,6,0)</f>
        <v>#REF!</v>
      </c>
      <c r="J246" s="1" t="e">
        <f>VLOOKUP(B246,#REF!,4,0)</f>
        <v>#REF!</v>
      </c>
      <c r="K246" s="1" t="e">
        <f>VLOOKUP(B246,#REF!,8,0)</f>
        <v>#REF!</v>
      </c>
      <c r="L246" s="96" t="e" cm="1">
        <f t="array" ref="L246">LOOKUP(1,1/(B246=#REF!),#REF!)</f>
        <v>#REF!</v>
      </c>
      <c r="M246" s="97" t="str">
        <f>IFERROR(VLOOKUP(B246,#REF!,5,0),"")</f>
        <v/>
      </c>
      <c r="N246" s="98" t="str">
        <f>IFERROR(VLOOKUP(B246,#REF!,2,0),"")</f>
        <v/>
      </c>
      <c r="O246" s="99" t="e" cm="1">
        <f t="array" ref="O246">LOOKUP(1,1/(B246=#REF!),#REF!)</f>
        <v>#REF!</v>
      </c>
      <c r="P246" s="96"/>
      <c r="Q246" s="100"/>
      <c r="R246" s="101" t="str">
        <f>IFERROR(VLOOKUP(B246,#REF!,8,0),"")</f>
        <v/>
      </c>
    </row>
    <row r="247" spans="1:18" hidden="1">
      <c r="A247" s="1">
        <f>IF(B247="","",SUBTOTAL(3,$B$10:B247))</f>
        <v>33</v>
      </c>
      <c r="B247" s="1" t="s">
        <v>1767</v>
      </c>
      <c r="C247" s="84" t="e">
        <f>SUMIFS('Nhập đơn'!$I$5:$I$1145,'Nhập đơn'!$E$5:$E$1146,'Tổng đơn'!B247)</f>
        <v>#VALUE!</v>
      </c>
      <c r="D247" s="85" t="e">
        <f>SUMIFS('Nhập đơn'!$H$5:$H$1145,'Nhập đơn'!$E$5:$E$1146,'Tổng đơn'!B247)</f>
        <v>#VALUE!</v>
      </c>
      <c r="H247" s="1" t="e">
        <f>VLOOKUP(B247,#REF!,3,0)</f>
        <v>#REF!</v>
      </c>
      <c r="I247" s="1" t="e">
        <f>VLOOKUP(B247,#REF!,6,0)</f>
        <v>#REF!</v>
      </c>
      <c r="J247" s="1" t="e">
        <f>VLOOKUP(B247,#REF!,4,0)</f>
        <v>#REF!</v>
      </c>
      <c r="K247" s="1" t="e">
        <f>VLOOKUP(B247,#REF!,8,0)</f>
        <v>#REF!</v>
      </c>
      <c r="L247" s="96" t="e" cm="1">
        <f t="array" ref="L247">LOOKUP(1,1/(B247=#REF!),#REF!)</f>
        <v>#REF!</v>
      </c>
      <c r="M247" s="97" t="str">
        <f>IFERROR(VLOOKUP(B247,#REF!,5,0),"")</f>
        <v/>
      </c>
      <c r="N247" s="98" t="str">
        <f>IFERROR(VLOOKUP(B247,#REF!,2,0),"")</f>
        <v/>
      </c>
      <c r="O247" s="99" t="e" cm="1">
        <f t="array" ref="O247">LOOKUP(1,1/(B247=#REF!),#REF!)</f>
        <v>#REF!</v>
      </c>
      <c r="P247" s="96"/>
      <c r="Q247" s="100"/>
      <c r="R247" s="101" t="str">
        <f>IFERROR(VLOOKUP(B247,#REF!,8,0),"")</f>
        <v/>
      </c>
    </row>
    <row r="248" spans="1:18" hidden="1">
      <c r="A248" s="1">
        <f>IF(B248="","",SUBTOTAL(3,$B$10:B248))</f>
        <v>33</v>
      </c>
      <c r="B248" s="1" t="s">
        <v>417</v>
      </c>
      <c r="C248" s="84" t="e">
        <f>SUMIFS('Nhập đơn'!$I$5:$I$1145,'Nhập đơn'!$E$5:$E$1146,'Tổng đơn'!B248)</f>
        <v>#VALUE!</v>
      </c>
      <c r="D248" s="85" t="e">
        <f>SUMIFS('Nhập đơn'!$H$5:$H$1145,'Nhập đơn'!$E$5:$E$1146,'Tổng đơn'!B248)</f>
        <v>#VALUE!</v>
      </c>
      <c r="H248" s="1" t="e">
        <f>VLOOKUP(B248,#REF!,3,0)</f>
        <v>#REF!</v>
      </c>
      <c r="I248" s="1" t="e">
        <f>VLOOKUP(B248,#REF!,6,0)</f>
        <v>#REF!</v>
      </c>
      <c r="J248" s="1" t="e">
        <f>VLOOKUP(B248,#REF!,4,0)</f>
        <v>#REF!</v>
      </c>
      <c r="K248" s="1" t="e">
        <f>VLOOKUP(B248,#REF!,8,0)</f>
        <v>#REF!</v>
      </c>
      <c r="L248" s="96" t="e" cm="1">
        <f t="array" ref="L248">LOOKUP(1,1/(B248=#REF!),#REF!)</f>
        <v>#REF!</v>
      </c>
      <c r="M248" s="97" t="str">
        <f>IFERROR(VLOOKUP(B248,#REF!,5,0),"")</f>
        <v/>
      </c>
      <c r="N248" s="98" t="str">
        <f>IFERROR(VLOOKUP(B248,#REF!,2,0),"")</f>
        <v/>
      </c>
      <c r="O248" s="99" t="e" cm="1">
        <f t="array" ref="O248">LOOKUP(1,1/(B248=#REF!),#REF!)</f>
        <v>#REF!</v>
      </c>
      <c r="P248" s="96"/>
      <c r="Q248" s="100"/>
      <c r="R248" s="101" t="str">
        <f>IFERROR(VLOOKUP(B248,#REF!,8,0),"")</f>
        <v/>
      </c>
    </row>
    <row r="249" spans="1:18" hidden="1">
      <c r="A249" s="1">
        <f>IF(B249="","",SUBTOTAL(3,$B$10:B249))</f>
        <v>33</v>
      </c>
      <c r="B249" s="1" t="s">
        <v>1636</v>
      </c>
      <c r="C249" s="84" t="e">
        <f>SUMIFS('Nhập đơn'!$I$5:$I$1145,'Nhập đơn'!$E$5:$E$1146,'Tổng đơn'!B249)</f>
        <v>#VALUE!</v>
      </c>
      <c r="D249" s="85" t="e">
        <f>SUMIFS('Nhập đơn'!$H$5:$H$1145,'Nhập đơn'!$E$5:$E$1146,'Tổng đơn'!B249)</f>
        <v>#VALUE!</v>
      </c>
      <c r="H249" s="1" t="e">
        <f>VLOOKUP(B249,#REF!,3,0)</f>
        <v>#REF!</v>
      </c>
      <c r="I249" s="1" t="e">
        <f>VLOOKUP(B249,#REF!,6,0)</f>
        <v>#REF!</v>
      </c>
      <c r="J249" s="1" t="e">
        <f>VLOOKUP(B249,#REF!,4,0)</f>
        <v>#REF!</v>
      </c>
      <c r="K249" s="1" t="e">
        <f>VLOOKUP(B249,#REF!,8,0)</f>
        <v>#REF!</v>
      </c>
      <c r="L249" s="96" t="e" cm="1">
        <f t="array" ref="L249">LOOKUP(1,1/(B249=#REF!),#REF!)</f>
        <v>#REF!</v>
      </c>
      <c r="M249" s="97" t="str">
        <f>IFERROR(VLOOKUP(B249,#REF!,5,0),"")</f>
        <v/>
      </c>
      <c r="N249" s="98" t="str">
        <f>IFERROR(VLOOKUP(B249,#REF!,2,0),"")</f>
        <v/>
      </c>
      <c r="O249" s="99" t="e" cm="1">
        <f t="array" ref="O249">LOOKUP(1,1/(B249=#REF!),#REF!)</f>
        <v>#REF!</v>
      </c>
      <c r="P249" s="96"/>
      <c r="Q249" s="100"/>
      <c r="R249" s="101" t="str">
        <f>IFERROR(VLOOKUP(B249,#REF!,8,0),"")</f>
        <v/>
      </c>
    </row>
    <row r="250" spans="1:18" hidden="1">
      <c r="A250" s="1">
        <f>IF(B250="","",SUBTOTAL(3,$B$10:B250))</f>
        <v>33</v>
      </c>
      <c r="B250" s="1" t="s">
        <v>1642</v>
      </c>
      <c r="C250" s="84" t="e">
        <f>SUMIFS('Nhập đơn'!$I$5:$I$1145,'Nhập đơn'!$E$5:$E$1146,'Tổng đơn'!B250)</f>
        <v>#VALUE!</v>
      </c>
      <c r="D250" s="85" t="e">
        <f>SUMIFS('Nhập đơn'!$H$5:$H$1145,'Nhập đơn'!$E$5:$E$1146,'Tổng đơn'!B250)</f>
        <v>#VALUE!</v>
      </c>
      <c r="H250" s="1" t="e">
        <f>VLOOKUP(B250,#REF!,3,0)</f>
        <v>#REF!</v>
      </c>
      <c r="I250" s="1" t="e">
        <f>VLOOKUP(B250,#REF!,6,0)</f>
        <v>#REF!</v>
      </c>
      <c r="J250" s="1" t="e">
        <f>VLOOKUP(B250,#REF!,4,0)</f>
        <v>#REF!</v>
      </c>
      <c r="K250" s="1" t="e">
        <f>VLOOKUP(B250,#REF!,8,0)</f>
        <v>#REF!</v>
      </c>
      <c r="L250" s="96" t="e" cm="1">
        <f t="array" ref="L250">LOOKUP(1,1/(B250=#REF!),#REF!)</f>
        <v>#REF!</v>
      </c>
      <c r="M250" s="97" t="str">
        <f>IFERROR(VLOOKUP(B250,#REF!,5,0),"")</f>
        <v/>
      </c>
      <c r="N250" s="98" t="str">
        <f>IFERROR(VLOOKUP(B250,#REF!,2,0),"")</f>
        <v/>
      </c>
      <c r="O250" s="99" t="e" cm="1">
        <f t="array" ref="O250">LOOKUP(1,1/(B250=#REF!),#REF!)</f>
        <v>#REF!</v>
      </c>
      <c r="P250" s="96"/>
      <c r="Q250" s="100"/>
      <c r="R250" s="101" t="str">
        <f>IFERROR(VLOOKUP(B250,#REF!,8,0),"")</f>
        <v/>
      </c>
    </row>
    <row r="251" spans="1:18" hidden="1">
      <c r="A251" s="1">
        <f>IF(B251="","",SUBTOTAL(3,$B$10:B251))</f>
        <v>33</v>
      </c>
      <c r="B251" s="1" t="s">
        <v>1594</v>
      </c>
      <c r="C251" s="84" t="e">
        <f>SUMIFS('Nhập đơn'!$I$5:$I$1145,'Nhập đơn'!$E$5:$E$1146,'Tổng đơn'!B251)</f>
        <v>#VALUE!</v>
      </c>
      <c r="D251" s="85" t="e">
        <f>SUMIFS('Nhập đơn'!$H$5:$H$1145,'Nhập đơn'!$E$5:$E$1146,'Tổng đơn'!B251)</f>
        <v>#VALUE!</v>
      </c>
      <c r="H251" s="1" t="e">
        <f>VLOOKUP(B251,#REF!,3,0)</f>
        <v>#REF!</v>
      </c>
      <c r="I251" s="1" t="e">
        <f>VLOOKUP(B251,#REF!,6,0)</f>
        <v>#REF!</v>
      </c>
      <c r="J251" s="1" t="e">
        <f>VLOOKUP(B251,#REF!,4,0)</f>
        <v>#REF!</v>
      </c>
      <c r="K251" s="1" t="e">
        <f>VLOOKUP(B251,#REF!,8,0)</f>
        <v>#REF!</v>
      </c>
      <c r="L251" s="96" t="e" cm="1">
        <f t="array" ref="L251">LOOKUP(1,1/(B251=#REF!),#REF!)</f>
        <v>#REF!</v>
      </c>
      <c r="M251" s="97" t="str">
        <f>IFERROR(VLOOKUP(B251,#REF!,5,0),"")</f>
        <v/>
      </c>
      <c r="N251" s="98" t="str">
        <f>IFERROR(VLOOKUP(B251,#REF!,2,0),"")</f>
        <v/>
      </c>
      <c r="O251" s="99" t="e" cm="1">
        <f t="array" ref="O251">LOOKUP(1,1/(B251=#REF!),#REF!)</f>
        <v>#REF!</v>
      </c>
      <c r="P251" s="96"/>
      <c r="Q251" s="100"/>
      <c r="R251" s="101" t="str">
        <f>IFERROR(VLOOKUP(B251,#REF!,8,0),"")</f>
        <v/>
      </c>
    </row>
    <row r="252" spans="1:18" hidden="1">
      <c r="A252" s="1">
        <f>IF(B252="","",SUBTOTAL(3,$B$10:B252))</f>
        <v>33</v>
      </c>
      <c r="B252" s="1" t="s">
        <v>1781</v>
      </c>
      <c r="C252" s="84" t="e">
        <f>SUMIFS('Nhập đơn'!$I$5:$I$1145,'Nhập đơn'!$E$5:$E$1146,'Tổng đơn'!B252)</f>
        <v>#VALUE!</v>
      </c>
      <c r="D252" s="85" t="e">
        <f>SUMIFS('Nhập đơn'!$H$5:$H$1145,'Nhập đơn'!$E$5:$E$1146,'Tổng đơn'!B252)</f>
        <v>#VALUE!</v>
      </c>
      <c r="H252" s="1" t="e">
        <f>VLOOKUP(B252,#REF!,3,0)</f>
        <v>#REF!</v>
      </c>
      <c r="I252" s="1" t="e">
        <f>VLOOKUP(B252,#REF!,6,0)</f>
        <v>#REF!</v>
      </c>
      <c r="J252" s="1" t="e">
        <f>VLOOKUP(B252,#REF!,4,0)</f>
        <v>#REF!</v>
      </c>
      <c r="K252" s="1" t="e">
        <f>VLOOKUP(B252,#REF!,8,0)</f>
        <v>#REF!</v>
      </c>
      <c r="L252" s="96" t="e" cm="1">
        <f t="array" ref="L252">LOOKUP(1,1/(B252=#REF!),#REF!)</f>
        <v>#REF!</v>
      </c>
      <c r="M252" s="97" t="str">
        <f>IFERROR(VLOOKUP(B252,#REF!,5,0),"")</f>
        <v/>
      </c>
      <c r="N252" s="98" t="str">
        <f>IFERROR(VLOOKUP(B252,#REF!,2,0),"")</f>
        <v/>
      </c>
      <c r="O252" s="99" t="e" cm="1">
        <f t="array" ref="O252">LOOKUP(1,1/(B252=#REF!),#REF!)</f>
        <v>#REF!</v>
      </c>
      <c r="P252" s="96"/>
      <c r="Q252" s="100"/>
      <c r="R252" s="101" t="str">
        <f>IFERROR(VLOOKUP(B252,#REF!,8,0),"")</f>
        <v/>
      </c>
    </row>
    <row r="253" spans="1:18" hidden="1">
      <c r="A253" s="1">
        <f>IF(B253="","",SUBTOTAL(3,$B$10:B253))</f>
        <v>33</v>
      </c>
      <c r="B253" s="1" t="s">
        <v>4277</v>
      </c>
      <c r="C253" s="84" t="e">
        <f>SUMIFS('Nhập đơn'!$I$5:$I$1145,'Nhập đơn'!$E$5:$E$1146,'Tổng đơn'!B253)</f>
        <v>#VALUE!</v>
      </c>
      <c r="D253" s="85" t="e">
        <f>SUMIFS('Nhập đơn'!$H$5:$H$1145,'Nhập đơn'!$E$5:$E$1146,'Tổng đơn'!B253)</f>
        <v>#VALUE!</v>
      </c>
      <c r="H253" s="1" t="e">
        <f>VLOOKUP(B253,#REF!,3,0)</f>
        <v>#REF!</v>
      </c>
      <c r="I253" s="1" t="e">
        <f>VLOOKUP(B253,#REF!,6,0)</f>
        <v>#REF!</v>
      </c>
      <c r="J253" s="1" t="e">
        <f>VLOOKUP(B253,#REF!,4,0)</f>
        <v>#REF!</v>
      </c>
      <c r="K253" s="1" t="e">
        <f>VLOOKUP(B253,#REF!,8,0)</f>
        <v>#REF!</v>
      </c>
      <c r="L253" s="96" t="e" cm="1">
        <f t="array" ref="L253">LOOKUP(1,1/(B253=#REF!),#REF!)</f>
        <v>#REF!</v>
      </c>
      <c r="M253" s="97" t="str">
        <f>IFERROR(VLOOKUP(B253,#REF!,5,0),"")</f>
        <v/>
      </c>
      <c r="N253" s="98" t="str">
        <f>IFERROR(VLOOKUP(B253,#REF!,2,0),"")</f>
        <v/>
      </c>
      <c r="O253" s="99" t="e" cm="1">
        <f t="array" ref="O253">LOOKUP(1,1/(B253=#REF!),#REF!)</f>
        <v>#REF!</v>
      </c>
      <c r="P253" s="96"/>
      <c r="Q253" s="100"/>
      <c r="R253" s="101" t="str">
        <f>IFERROR(VLOOKUP(B253,#REF!,8,0),"")</f>
        <v/>
      </c>
    </row>
    <row r="254" spans="1:18">
      <c r="A254" s="1">
        <f>IF(B254="","",SUBTOTAL(3,$B$10:B254))</f>
        <v>34</v>
      </c>
      <c r="B254" s="1" t="s">
        <v>1476</v>
      </c>
      <c r="C254" s="84" t="e">
        <f>SUMIFS('Nhập đơn'!$I$5:$I$1145,'Nhập đơn'!$E$5:$E$1146,'Tổng đơn'!B254)</f>
        <v>#VALUE!</v>
      </c>
      <c r="D254" s="85" t="e">
        <f>SUMIFS('Nhập đơn'!$H$5:$H$1145,'Nhập đơn'!$E$5:$E$1146,'Tổng đơn'!B254)</f>
        <v>#VALUE!</v>
      </c>
      <c r="H254" s="1" t="e">
        <f>VLOOKUP(B254,#REF!,3,0)</f>
        <v>#REF!</v>
      </c>
      <c r="I254" s="1" t="e">
        <f>VLOOKUP(B254,#REF!,6,0)</f>
        <v>#REF!</v>
      </c>
      <c r="J254" s="1" t="e">
        <f>VLOOKUP(B254,#REF!,4,0)</f>
        <v>#REF!</v>
      </c>
      <c r="K254" s="1" t="e">
        <f>VLOOKUP(B254,#REF!,8,0)</f>
        <v>#REF!</v>
      </c>
      <c r="L254" s="96" t="e" cm="1">
        <f t="array" ref="L254">LOOKUP(1,1/(B254=#REF!),#REF!)</f>
        <v>#REF!</v>
      </c>
      <c r="M254" s="97" t="str">
        <f>IFERROR(VLOOKUP(B254,#REF!,5,0),"")</f>
        <v/>
      </c>
      <c r="N254" s="98" t="str">
        <f>IFERROR(VLOOKUP(B254,#REF!,2,0),"")</f>
        <v/>
      </c>
      <c r="O254" s="99" t="e" cm="1">
        <f t="array" ref="O254">LOOKUP(1,1/(B254=#REF!),#REF!)</f>
        <v>#REF!</v>
      </c>
      <c r="P254" s="96"/>
      <c r="Q254" s="100"/>
      <c r="R254" s="101" t="str">
        <f>IFERROR(VLOOKUP(B254,#REF!,8,0),"")</f>
        <v/>
      </c>
    </row>
    <row r="255" spans="1:18" hidden="1">
      <c r="A255" s="1">
        <f>IF(B255="","",SUBTOTAL(3,$B$10:B255))</f>
        <v>34</v>
      </c>
      <c r="B255" s="1" t="s">
        <v>4278</v>
      </c>
      <c r="C255" s="84" t="e">
        <f>SUMIFS('Nhập đơn'!$I$5:$I$1145,'Nhập đơn'!$E$5:$E$1146,'Tổng đơn'!B255)</f>
        <v>#VALUE!</v>
      </c>
      <c r="D255" s="85" t="e">
        <f>SUMIFS('Nhập đơn'!$H$5:$H$1145,'Nhập đơn'!$E$5:$E$1146,'Tổng đơn'!B255)</f>
        <v>#VALUE!</v>
      </c>
      <c r="H255" s="1" t="e">
        <f>VLOOKUP(B255,#REF!,3,0)</f>
        <v>#REF!</v>
      </c>
      <c r="I255" s="1" t="e">
        <f>VLOOKUP(B255,#REF!,6,0)</f>
        <v>#REF!</v>
      </c>
      <c r="J255" s="1" t="e">
        <f>VLOOKUP(B255,#REF!,4,0)</f>
        <v>#REF!</v>
      </c>
      <c r="K255" s="1" t="e">
        <f>VLOOKUP(B255,#REF!,8,0)</f>
        <v>#REF!</v>
      </c>
      <c r="L255" s="96" t="e" cm="1">
        <f t="array" ref="L255">LOOKUP(1,1/(B255=#REF!),#REF!)</f>
        <v>#REF!</v>
      </c>
      <c r="M255" s="97" t="str">
        <f>IFERROR(VLOOKUP(B255,#REF!,5,0),"")</f>
        <v/>
      </c>
      <c r="N255" s="98" t="str">
        <f>IFERROR(VLOOKUP(B255,#REF!,2,0),"")</f>
        <v/>
      </c>
      <c r="O255" s="99" t="e" cm="1">
        <f t="array" ref="O255">LOOKUP(1,1/(B255=#REF!),#REF!)</f>
        <v>#REF!</v>
      </c>
      <c r="P255" s="96"/>
      <c r="Q255" s="100"/>
      <c r="R255" s="101" t="str">
        <f>IFERROR(VLOOKUP(B255,#REF!,8,0),"")</f>
        <v/>
      </c>
    </row>
    <row r="256" spans="1:18" hidden="1">
      <c r="A256" s="1">
        <f>IF(B256="","",SUBTOTAL(3,$B$10:B256))</f>
        <v>34</v>
      </c>
      <c r="B256" s="1" t="s">
        <v>4279</v>
      </c>
      <c r="C256" s="84" t="e">
        <f>SUMIFS('Nhập đơn'!$I$5:$I$1145,'Nhập đơn'!$E$5:$E$1146,'Tổng đơn'!B256)</f>
        <v>#VALUE!</v>
      </c>
      <c r="D256" s="85" t="e">
        <f>SUMIFS('Nhập đơn'!$H$5:$H$1145,'Nhập đơn'!$E$5:$E$1146,'Tổng đơn'!B256)</f>
        <v>#VALUE!</v>
      </c>
      <c r="H256" s="1" t="e">
        <f>VLOOKUP(B256,#REF!,3,0)</f>
        <v>#REF!</v>
      </c>
      <c r="I256" s="1" t="e">
        <f>VLOOKUP(B256,#REF!,6,0)</f>
        <v>#REF!</v>
      </c>
      <c r="J256" s="1" t="e">
        <f>VLOOKUP(B256,#REF!,4,0)</f>
        <v>#REF!</v>
      </c>
      <c r="K256" s="1" t="e">
        <f>VLOOKUP(B256,#REF!,8,0)</f>
        <v>#REF!</v>
      </c>
      <c r="L256" s="96" t="e" cm="1">
        <f t="array" ref="L256">LOOKUP(1,1/(B256=#REF!),#REF!)</f>
        <v>#REF!</v>
      </c>
      <c r="M256" s="97" t="str">
        <f>IFERROR(VLOOKUP(B256,#REF!,5,0),"")</f>
        <v/>
      </c>
      <c r="N256" s="98" t="str">
        <f>IFERROR(VLOOKUP(B256,#REF!,2,0),"")</f>
        <v/>
      </c>
      <c r="O256" s="99" t="e" cm="1">
        <f t="array" ref="O256">LOOKUP(1,1/(B256=#REF!),#REF!)</f>
        <v>#REF!</v>
      </c>
      <c r="P256" s="96"/>
      <c r="Q256" s="100"/>
      <c r="R256" s="101" t="str">
        <f>IFERROR(VLOOKUP(B256,#REF!,8,0),"")</f>
        <v/>
      </c>
    </row>
    <row r="257" spans="1:18">
      <c r="A257" s="1">
        <f>IF(B257="","",SUBTOTAL(3,$B$10:B257))</f>
        <v>35</v>
      </c>
      <c r="B257" s="1" t="s">
        <v>1486</v>
      </c>
      <c r="C257" s="84" t="e">
        <f>SUMIFS('Nhập đơn'!$I$5:$I$1145,'Nhập đơn'!$E$5:$E$1146,'Tổng đơn'!B257)</f>
        <v>#VALUE!</v>
      </c>
      <c r="D257" s="85" t="e">
        <f>SUMIFS('Nhập đơn'!$H$5:$H$1145,'Nhập đơn'!$E$5:$E$1146,'Tổng đơn'!B257)</f>
        <v>#VALUE!</v>
      </c>
      <c r="H257" s="1" t="e">
        <f>VLOOKUP(B257,#REF!,3,0)</f>
        <v>#REF!</v>
      </c>
      <c r="I257" s="1" t="e">
        <f>VLOOKUP(B257,#REF!,6,0)</f>
        <v>#REF!</v>
      </c>
      <c r="J257" s="1" t="e">
        <f>VLOOKUP(B257,#REF!,4,0)</f>
        <v>#REF!</v>
      </c>
      <c r="K257" s="1" t="e">
        <f>VLOOKUP(B257,#REF!,8,0)</f>
        <v>#REF!</v>
      </c>
      <c r="L257" s="96" t="e" cm="1">
        <f t="array" ref="L257">LOOKUP(1,1/(B257=#REF!),#REF!)</f>
        <v>#REF!</v>
      </c>
      <c r="M257" s="97" t="str">
        <f>IFERROR(VLOOKUP(B257,#REF!,5,0),"")</f>
        <v/>
      </c>
      <c r="N257" s="98" t="str">
        <f>IFERROR(VLOOKUP(B257,#REF!,2,0),"")</f>
        <v/>
      </c>
      <c r="O257" s="99" t="e" cm="1">
        <f t="array" ref="O257">LOOKUP(1,1/(B257=#REF!),#REF!)</f>
        <v>#REF!</v>
      </c>
      <c r="P257" s="96"/>
      <c r="Q257" s="100"/>
      <c r="R257" s="101" t="str">
        <f>IFERROR(VLOOKUP(B257,#REF!,8,0),"")</f>
        <v/>
      </c>
    </row>
    <row r="258" spans="1:18">
      <c r="A258" s="1">
        <f>IF(B258="","",SUBTOTAL(3,$B$10:B258))</f>
        <v>36</v>
      </c>
      <c r="B258" s="1" t="s">
        <v>3721</v>
      </c>
      <c r="C258" s="84" t="e">
        <f>SUMIFS('Nhập đơn'!$I$5:$I$1145,'Nhập đơn'!$E$5:$E$1146,'Tổng đơn'!B258)</f>
        <v>#VALUE!</v>
      </c>
      <c r="D258" s="85" t="e">
        <f>SUMIFS('Nhập đơn'!$H$5:$H$1145,'Nhập đơn'!$E$5:$E$1146,'Tổng đơn'!B258)</f>
        <v>#VALUE!</v>
      </c>
      <c r="H258" s="1" t="e">
        <f>VLOOKUP(B258,#REF!,3,0)</f>
        <v>#REF!</v>
      </c>
      <c r="I258" s="1" t="e">
        <f>VLOOKUP(B258,#REF!,6,0)</f>
        <v>#REF!</v>
      </c>
      <c r="J258" s="1" t="e">
        <f>VLOOKUP(B258,#REF!,4,0)</f>
        <v>#REF!</v>
      </c>
      <c r="K258" s="1" t="e">
        <f>VLOOKUP(B258,#REF!,8,0)</f>
        <v>#REF!</v>
      </c>
      <c r="L258" s="96" t="e" cm="1">
        <f t="array" ref="L258">LOOKUP(1,1/(B258=#REF!),#REF!)</f>
        <v>#REF!</v>
      </c>
      <c r="M258" s="97" t="str">
        <f>IFERROR(VLOOKUP(B258,#REF!,5,0),"")</f>
        <v/>
      </c>
      <c r="N258" s="98" t="str">
        <f>IFERROR(VLOOKUP(B258,#REF!,2,0),"")</f>
        <v/>
      </c>
      <c r="O258" s="99" t="e" cm="1">
        <f t="array" ref="O258">LOOKUP(1,1/(B258=#REF!),#REF!)</f>
        <v>#REF!</v>
      </c>
      <c r="P258" s="96"/>
      <c r="Q258" s="100"/>
      <c r="R258" s="101" t="str">
        <f>IFERROR(VLOOKUP(B258,#REF!,8,0),"")</f>
        <v/>
      </c>
    </row>
    <row r="259" spans="1:18" hidden="1">
      <c r="A259" s="1">
        <f>IF(B259="","",SUBTOTAL(3,$B$10:B259))</f>
        <v>36</v>
      </c>
      <c r="B259" s="1" t="s">
        <v>4280</v>
      </c>
      <c r="C259" s="84" t="e">
        <f>SUMIFS('Nhập đơn'!$I$5:$I$1145,'Nhập đơn'!$E$5:$E$1146,'Tổng đơn'!B259)</f>
        <v>#VALUE!</v>
      </c>
      <c r="D259" s="85" t="e">
        <f>SUMIFS('Nhập đơn'!$H$5:$H$1145,'Nhập đơn'!$E$5:$E$1146,'Tổng đơn'!B259)</f>
        <v>#VALUE!</v>
      </c>
      <c r="H259" s="1" t="e">
        <f>VLOOKUP(B259,#REF!,3,0)</f>
        <v>#REF!</v>
      </c>
      <c r="I259" s="1" t="e">
        <f>VLOOKUP(B259,#REF!,6,0)</f>
        <v>#REF!</v>
      </c>
      <c r="J259" s="1" t="e">
        <f>VLOOKUP(B259,#REF!,4,0)</f>
        <v>#REF!</v>
      </c>
      <c r="K259" s="1" t="e">
        <f>VLOOKUP(B259,#REF!,8,0)</f>
        <v>#REF!</v>
      </c>
      <c r="L259" s="96" t="e" cm="1">
        <f t="array" ref="L259">LOOKUP(1,1/(B259=#REF!),#REF!)</f>
        <v>#REF!</v>
      </c>
      <c r="M259" s="97" t="str">
        <f>IFERROR(VLOOKUP(B259,#REF!,5,0),"")</f>
        <v/>
      </c>
      <c r="N259" s="98" t="str">
        <f>IFERROR(VLOOKUP(B259,#REF!,2,0),"")</f>
        <v/>
      </c>
      <c r="O259" s="99" t="e" cm="1">
        <f t="array" ref="O259">LOOKUP(1,1/(B259=#REF!),#REF!)</f>
        <v>#REF!</v>
      </c>
      <c r="P259" s="96"/>
      <c r="Q259" s="100"/>
      <c r="R259" s="101" t="str">
        <f>IFERROR(VLOOKUP(B259,#REF!,8,0),"")</f>
        <v/>
      </c>
    </row>
    <row r="260" spans="1:18">
      <c r="A260" s="1">
        <f>IF(B260="","",SUBTOTAL(3,$B$10:B260))</f>
        <v>37</v>
      </c>
      <c r="B260" s="1" t="s">
        <v>1493</v>
      </c>
      <c r="C260" s="84" t="e">
        <f>SUMIFS('Nhập đơn'!$I$5:$I$1145,'Nhập đơn'!$E$5:$E$1146,'Tổng đơn'!B260)</f>
        <v>#VALUE!</v>
      </c>
      <c r="D260" s="85" t="e">
        <f>SUMIFS('Nhập đơn'!$H$5:$H$1145,'Nhập đơn'!$E$5:$E$1146,'Tổng đơn'!B260)</f>
        <v>#VALUE!</v>
      </c>
      <c r="H260" s="1" t="e">
        <f>VLOOKUP(B260,#REF!,3,0)</f>
        <v>#REF!</v>
      </c>
      <c r="I260" s="1" t="e">
        <f>VLOOKUP(B260,#REF!,6,0)</f>
        <v>#REF!</v>
      </c>
      <c r="J260" s="1" t="e">
        <f>VLOOKUP(B260,#REF!,4,0)</f>
        <v>#REF!</v>
      </c>
      <c r="K260" s="1" t="e">
        <f>VLOOKUP(B260,#REF!,8,0)</f>
        <v>#REF!</v>
      </c>
      <c r="L260" s="96" t="e" cm="1">
        <f t="array" ref="L260">LOOKUP(1,1/(B260=#REF!),#REF!)</f>
        <v>#REF!</v>
      </c>
      <c r="M260" s="97" t="str">
        <f>IFERROR(VLOOKUP(B260,#REF!,5,0),"")</f>
        <v/>
      </c>
      <c r="N260" s="98" t="str">
        <f>IFERROR(VLOOKUP(B260,#REF!,2,0),"")</f>
        <v/>
      </c>
      <c r="O260" s="99" t="e" cm="1">
        <f t="array" ref="O260">LOOKUP(1,1/(B260=#REF!),#REF!)</f>
        <v>#REF!</v>
      </c>
      <c r="P260" s="96"/>
      <c r="Q260" s="100"/>
      <c r="R260" s="101" t="str">
        <f>IFERROR(VLOOKUP(B260,#REF!,8,0),"")</f>
        <v/>
      </c>
    </row>
    <row r="261" spans="1:18">
      <c r="A261" s="1">
        <f>IF(B261="","",SUBTOTAL(3,$B$10:B261))</f>
        <v>38</v>
      </c>
      <c r="B261" s="16" t="s">
        <v>3713</v>
      </c>
      <c r="C261" s="84" t="e">
        <f>SUMIFS('Nhập đơn'!$I$5:$I$1145,'Nhập đơn'!$E$5:$E$1146,'Tổng đơn'!B261)</f>
        <v>#VALUE!</v>
      </c>
      <c r="D261" s="85" t="e">
        <f>SUMIFS('Nhập đơn'!$H$5:$H$1145,'Nhập đơn'!$E$5:$E$1146,'Tổng đơn'!B261)</f>
        <v>#VALUE!</v>
      </c>
      <c r="E261" s="16"/>
      <c r="F261" s="16"/>
      <c r="H261" s="1" t="e">
        <f>VLOOKUP(B261,#REF!,3,0)</f>
        <v>#REF!</v>
      </c>
      <c r="I261" s="1" t="e">
        <f>VLOOKUP(B261,#REF!,6,0)</f>
        <v>#REF!</v>
      </c>
      <c r="J261" s="1" t="e">
        <f>VLOOKUP(B261,#REF!,4,0)</f>
        <v>#REF!</v>
      </c>
      <c r="K261" s="1" t="e">
        <f>VLOOKUP(B261,#REF!,8,0)</f>
        <v>#REF!</v>
      </c>
      <c r="L261" s="96" t="e" cm="1">
        <f t="array" ref="L261">LOOKUP(1,1/(B261=#REF!),#REF!)</f>
        <v>#REF!</v>
      </c>
      <c r="M261" s="97" t="str">
        <f>IFERROR(VLOOKUP(B261,#REF!,5,0),"")</f>
        <v/>
      </c>
      <c r="N261" s="98" t="str">
        <f>IFERROR(VLOOKUP(B261,#REF!,2,0),"")</f>
        <v/>
      </c>
      <c r="O261" s="99" t="e" cm="1">
        <f t="array" ref="O261">LOOKUP(1,1/(B261=#REF!),#REF!)</f>
        <v>#REF!</v>
      </c>
      <c r="P261" s="96"/>
      <c r="Q261" s="100"/>
      <c r="R261" s="101" t="str">
        <f>IFERROR(VLOOKUP(B261,#REF!,8,0),"")</f>
        <v/>
      </c>
    </row>
    <row r="262" spans="1:18" hidden="1">
      <c r="A262" s="1">
        <f>IF(B262="","",SUBTOTAL(3,$B$10:B262))</f>
        <v>38</v>
      </c>
      <c r="B262" s="16" t="s">
        <v>1600</v>
      </c>
      <c r="C262" s="84" t="e">
        <f>SUMIFS('Nhập đơn'!$I$5:$I$1145,'Nhập đơn'!$E$5:$E$1146,'Tổng đơn'!B262)</f>
        <v>#VALUE!</v>
      </c>
      <c r="D262" s="85" t="e">
        <f>SUMIFS('Nhập đơn'!$H$5:$H$1145,'Nhập đơn'!$E$5:$E$1146,'Tổng đơn'!B262)</f>
        <v>#VALUE!</v>
      </c>
      <c r="E262" s="16"/>
      <c r="F262" s="16"/>
      <c r="H262" s="1" t="e">
        <f>VLOOKUP(B262,#REF!,3,0)</f>
        <v>#REF!</v>
      </c>
      <c r="I262" s="1" t="e">
        <f>VLOOKUP(B262,#REF!,6,0)</f>
        <v>#REF!</v>
      </c>
      <c r="J262" s="1" t="e">
        <f>VLOOKUP(B262,#REF!,4,0)</f>
        <v>#REF!</v>
      </c>
      <c r="K262" s="1" t="e">
        <f>VLOOKUP(B262,#REF!,8,0)</f>
        <v>#REF!</v>
      </c>
      <c r="L262" s="96" t="e" cm="1">
        <f t="array" ref="L262">LOOKUP(1,1/(B262=#REF!),#REF!)</f>
        <v>#REF!</v>
      </c>
      <c r="M262" s="97" t="str">
        <f>IFERROR(VLOOKUP(B262,#REF!,5,0),"")</f>
        <v/>
      </c>
      <c r="N262" s="98" t="str">
        <f>IFERROR(VLOOKUP(B262,#REF!,2,0),"")</f>
        <v/>
      </c>
      <c r="O262" s="99" t="e" cm="1">
        <f t="array" ref="O262">LOOKUP(1,1/(B262=#REF!),#REF!)</f>
        <v>#REF!</v>
      </c>
      <c r="P262" s="96"/>
      <c r="Q262" s="100"/>
      <c r="R262" s="101" t="str">
        <f>IFERROR(VLOOKUP(B262,#REF!,8,0),"")</f>
        <v/>
      </c>
    </row>
    <row r="263" spans="1:18" hidden="1">
      <c r="A263" s="1">
        <f>IF(B263="","",SUBTOTAL(3,$B$10:B263))</f>
        <v>38</v>
      </c>
      <c r="B263" s="16" t="s">
        <v>4281</v>
      </c>
      <c r="C263" s="84" t="e">
        <f>SUMIFS('Nhập đơn'!$I$5:$I$1145,'Nhập đơn'!$E$5:$E$1146,'Tổng đơn'!B263)</f>
        <v>#VALUE!</v>
      </c>
      <c r="D263" s="85" t="e">
        <f>SUMIFS('Nhập đơn'!$H$5:$H$1145,'Nhập đơn'!$E$5:$E$1146,'Tổng đơn'!B263)</f>
        <v>#VALUE!</v>
      </c>
      <c r="E263" s="16"/>
      <c r="F263" s="16"/>
      <c r="H263" s="1" t="e">
        <f>VLOOKUP(B263,#REF!,3,0)</f>
        <v>#REF!</v>
      </c>
      <c r="I263" s="1" t="e">
        <f>VLOOKUP(B263,#REF!,6,0)</f>
        <v>#REF!</v>
      </c>
      <c r="J263" s="1" t="e">
        <f>VLOOKUP(B263,#REF!,4,0)</f>
        <v>#REF!</v>
      </c>
      <c r="K263" s="1" t="e">
        <f>VLOOKUP(B263,#REF!,8,0)</f>
        <v>#REF!</v>
      </c>
      <c r="L263" s="96" t="e" cm="1">
        <f t="array" ref="L263">LOOKUP(1,1/(B263=#REF!),#REF!)</f>
        <v>#REF!</v>
      </c>
      <c r="M263" s="97" t="str">
        <f>IFERROR(VLOOKUP(B263,#REF!,5,0),"")</f>
        <v/>
      </c>
      <c r="N263" s="98" t="str">
        <f>IFERROR(VLOOKUP(B263,#REF!,2,0),"")</f>
        <v/>
      </c>
      <c r="O263" s="99" t="e" cm="1">
        <f t="array" ref="O263">LOOKUP(1,1/(B263=#REF!),#REF!)</f>
        <v>#REF!</v>
      </c>
      <c r="P263" s="96"/>
      <c r="Q263" s="100"/>
      <c r="R263" s="101" t="str">
        <f>IFERROR(VLOOKUP(B263,#REF!,8,0),"")</f>
        <v/>
      </c>
    </row>
    <row r="264" spans="1:18">
      <c r="A264" s="1">
        <f>IF(B264="","",SUBTOTAL(3,$B$10:B264))</f>
        <v>39</v>
      </c>
      <c r="B264" s="16" t="s">
        <v>1586</v>
      </c>
      <c r="C264" s="84" t="e">
        <f>SUMIFS('Nhập đơn'!$I$5:$I$1145,'Nhập đơn'!$E$5:$E$1146,'Tổng đơn'!B264)</f>
        <v>#VALUE!</v>
      </c>
      <c r="D264" s="85" t="e">
        <f>SUMIFS('Nhập đơn'!$H$5:$H$1145,'Nhập đơn'!$E$5:$E$1146,'Tổng đơn'!B264)</f>
        <v>#VALUE!</v>
      </c>
      <c r="E264" s="16"/>
      <c r="F264" s="16"/>
      <c r="H264" s="1" t="e">
        <f>VLOOKUP(B264,#REF!,3,0)</f>
        <v>#REF!</v>
      </c>
      <c r="I264" s="1" t="e">
        <f>VLOOKUP(B264,#REF!,6,0)</f>
        <v>#REF!</v>
      </c>
      <c r="J264" s="1" t="e">
        <f>VLOOKUP(B264,#REF!,4,0)</f>
        <v>#REF!</v>
      </c>
      <c r="K264" s="1" t="e">
        <f>VLOOKUP(B264,#REF!,8,0)</f>
        <v>#REF!</v>
      </c>
      <c r="L264" s="96" t="e" cm="1">
        <f t="array" ref="L264">LOOKUP(1,1/(B264=#REF!),#REF!)</f>
        <v>#REF!</v>
      </c>
      <c r="M264" s="97" t="str">
        <f>IFERROR(VLOOKUP(B264,#REF!,5,0),"")</f>
        <v/>
      </c>
      <c r="N264" s="98" t="str">
        <f>IFERROR(VLOOKUP(B264,#REF!,2,0),"")</f>
        <v/>
      </c>
      <c r="O264" s="99" t="e" cm="1">
        <f t="array" ref="O264">LOOKUP(1,1/(B264=#REF!),#REF!)</f>
        <v>#REF!</v>
      </c>
      <c r="P264" s="96"/>
      <c r="Q264" s="100"/>
      <c r="R264" s="101" t="str">
        <f>IFERROR(VLOOKUP(B264,#REF!,8,0),"")</f>
        <v/>
      </c>
    </row>
    <row r="265" spans="1:18">
      <c r="A265" s="1">
        <f>IF(B265="","",SUBTOTAL(3,$B$10:B265))</f>
        <v>40</v>
      </c>
      <c r="B265" s="16" t="s">
        <v>1650</v>
      </c>
      <c r="C265" s="84" t="e">
        <f>SUMIFS('Nhập đơn'!$I$5:$I$1145,'Nhập đơn'!$E$5:$E$1146,'Tổng đơn'!B265)</f>
        <v>#VALUE!</v>
      </c>
      <c r="D265" s="85" t="e">
        <f>SUMIFS('Nhập đơn'!$H$5:$H$1145,'Nhập đơn'!$E$5:$E$1146,'Tổng đơn'!B265)</f>
        <v>#VALUE!</v>
      </c>
      <c r="E265" s="16"/>
      <c r="F265" s="16"/>
      <c r="H265" s="1" t="e">
        <f>VLOOKUP(B265,#REF!,3,0)</f>
        <v>#REF!</v>
      </c>
      <c r="I265" s="1" t="e">
        <f>VLOOKUP(B265,#REF!,6,0)</f>
        <v>#REF!</v>
      </c>
      <c r="J265" s="1" t="e">
        <f>VLOOKUP(B265,#REF!,4,0)</f>
        <v>#REF!</v>
      </c>
      <c r="K265" s="1" t="e">
        <f>VLOOKUP(B265,#REF!,8,0)</f>
        <v>#REF!</v>
      </c>
      <c r="L265" s="96" t="e" cm="1">
        <f t="array" ref="L265">LOOKUP(1,1/(B265=#REF!),#REF!)</f>
        <v>#REF!</v>
      </c>
      <c r="M265" s="97" t="str">
        <f>IFERROR(VLOOKUP(B265,#REF!,5,0),"")</f>
        <v/>
      </c>
      <c r="N265" s="98" t="str">
        <f>IFERROR(VLOOKUP(B265,#REF!,2,0),"")</f>
        <v/>
      </c>
      <c r="O265" s="99" t="e" cm="1">
        <f t="array" ref="O265">LOOKUP(1,1/(B265=#REF!),#REF!)</f>
        <v>#REF!</v>
      </c>
      <c r="P265" s="96"/>
      <c r="Q265" s="100"/>
      <c r="R265" s="101" t="str">
        <f>IFERROR(VLOOKUP(B265,#REF!,8,0),"")</f>
        <v/>
      </c>
    </row>
    <row r="266" spans="1:18" hidden="1">
      <c r="A266" s="1">
        <f>IF(B266="","",SUBTOTAL(3,$B$10:B266))</f>
        <v>40</v>
      </c>
      <c r="B266" s="16" t="s">
        <v>3626</v>
      </c>
      <c r="C266" s="84" t="e">
        <f>SUMIFS('Nhập đơn'!$I$5:$I$1145,'Nhập đơn'!$E$5:$E$1146,'Tổng đơn'!B266)</f>
        <v>#VALUE!</v>
      </c>
      <c r="D266" s="85" t="e">
        <f>SUMIFS('Nhập đơn'!$H$5:$H$1145,'Nhập đơn'!$E$5:$E$1146,'Tổng đơn'!B266)</f>
        <v>#VALUE!</v>
      </c>
      <c r="E266" s="16"/>
      <c r="F266" s="16"/>
      <c r="H266" s="1" t="e">
        <f>VLOOKUP(B266,#REF!,3,0)</f>
        <v>#REF!</v>
      </c>
      <c r="I266" s="1" t="e">
        <f>VLOOKUP(B266,#REF!,6,0)</f>
        <v>#REF!</v>
      </c>
      <c r="J266" s="1" t="e">
        <f>VLOOKUP(B266,#REF!,4,0)</f>
        <v>#REF!</v>
      </c>
      <c r="K266" s="1" t="e">
        <f>VLOOKUP(B266,#REF!,8,0)</f>
        <v>#REF!</v>
      </c>
      <c r="L266" s="96" t="e" cm="1">
        <f t="array" ref="L266">LOOKUP(1,1/(B266=#REF!),#REF!)</f>
        <v>#REF!</v>
      </c>
      <c r="M266" s="97" t="str">
        <f>IFERROR(VLOOKUP(B266,#REF!,5,0),"")</f>
        <v/>
      </c>
      <c r="N266" s="98" t="str">
        <f>IFERROR(VLOOKUP(B266,#REF!,2,0),"")</f>
        <v/>
      </c>
      <c r="O266" s="99" t="e" cm="1">
        <f t="array" ref="O266">LOOKUP(1,1/(B266=#REF!),#REF!)</f>
        <v>#REF!</v>
      </c>
      <c r="P266" s="96"/>
      <c r="Q266" s="100"/>
      <c r="R266" s="101" t="str">
        <f>IFERROR(VLOOKUP(B266,#REF!,8,0),"")</f>
        <v/>
      </c>
    </row>
    <row r="267" spans="1:18">
      <c r="A267" s="1">
        <f>IF(B267="","",SUBTOTAL(3,$B$10:B267))</f>
        <v>41</v>
      </c>
      <c r="B267" s="16" t="s">
        <v>1657</v>
      </c>
      <c r="C267" s="84" t="e">
        <f>SUMIFS('Nhập đơn'!$I$5:$I$1145,'Nhập đơn'!$E$5:$E$1146,'Tổng đơn'!B267)</f>
        <v>#VALUE!</v>
      </c>
      <c r="D267" s="85" t="e">
        <f>SUMIFS('Nhập đơn'!$H$5:$H$1145,'Nhập đơn'!$E$5:$E$1146,'Tổng đơn'!B267)</f>
        <v>#VALUE!</v>
      </c>
      <c r="E267" s="16"/>
      <c r="F267" s="16"/>
      <c r="H267" s="1" t="e">
        <f>VLOOKUP(B267,#REF!,3,0)</f>
        <v>#REF!</v>
      </c>
      <c r="I267" s="1" t="e">
        <f>VLOOKUP(B267,#REF!,6,0)</f>
        <v>#REF!</v>
      </c>
      <c r="J267" s="1" t="e">
        <f>VLOOKUP(B267,#REF!,4,0)</f>
        <v>#REF!</v>
      </c>
      <c r="K267" s="1" t="e">
        <f>VLOOKUP(B267,#REF!,8,0)</f>
        <v>#REF!</v>
      </c>
      <c r="L267" s="96" t="e" cm="1">
        <f t="array" ref="L267">LOOKUP(1,1/(B267=#REF!),#REF!)</f>
        <v>#REF!</v>
      </c>
      <c r="M267" s="97" t="str">
        <f>IFERROR(VLOOKUP(B267,#REF!,5,0),"")</f>
        <v/>
      </c>
      <c r="N267" s="98" t="str">
        <f>IFERROR(VLOOKUP(B267,#REF!,2,0),"")</f>
        <v/>
      </c>
      <c r="O267" s="99" t="e" cm="1">
        <f t="array" ref="O267">LOOKUP(1,1/(B267=#REF!),#REF!)</f>
        <v>#REF!</v>
      </c>
      <c r="P267" s="96"/>
      <c r="Q267" s="100"/>
      <c r="R267" s="101" t="str">
        <f>IFERROR(VLOOKUP(B267,#REF!,8,0),"")</f>
        <v/>
      </c>
    </row>
    <row r="268" spans="1:18">
      <c r="A268" s="1">
        <f>IF(B268="","",SUBTOTAL(3,$B$10:B268))</f>
        <v>42</v>
      </c>
      <c r="B268" s="16" t="s">
        <v>612</v>
      </c>
      <c r="C268" s="84" t="e">
        <f>SUMIFS('Nhập đơn'!$I$5:$I$1145,'Nhập đơn'!$E$5:$E$1146,'Tổng đơn'!B268)</f>
        <v>#VALUE!</v>
      </c>
      <c r="D268" s="85" t="e">
        <f>SUMIFS('Nhập đơn'!$H$5:$H$1145,'Nhập đơn'!$E$5:$E$1146,'Tổng đơn'!B268)</f>
        <v>#VALUE!</v>
      </c>
      <c r="E268" s="16"/>
      <c r="F268" s="16"/>
      <c r="H268" s="1" t="e">
        <f>VLOOKUP(B268,#REF!,3,0)</f>
        <v>#REF!</v>
      </c>
      <c r="I268" s="1" t="e">
        <f>VLOOKUP(B268,#REF!,6,0)</f>
        <v>#REF!</v>
      </c>
      <c r="J268" s="1" t="e">
        <f>VLOOKUP(B268,#REF!,4,0)</f>
        <v>#REF!</v>
      </c>
      <c r="K268" s="1" t="e">
        <f>VLOOKUP(B268,#REF!,8,0)</f>
        <v>#REF!</v>
      </c>
      <c r="L268" s="96" t="e" cm="1">
        <f t="array" ref="L268">LOOKUP(1,1/(B268=#REF!),#REF!)</f>
        <v>#REF!</v>
      </c>
      <c r="M268" s="97" t="str">
        <f>IFERROR(VLOOKUP(B268,#REF!,5,0),"")</f>
        <v/>
      </c>
      <c r="N268" s="98" t="str">
        <f>IFERROR(VLOOKUP(B268,#REF!,2,0),"")</f>
        <v/>
      </c>
      <c r="O268" s="99" t="e" cm="1">
        <f t="array" ref="O268">LOOKUP(1,1/(B268=#REF!),#REF!)</f>
        <v>#REF!</v>
      </c>
      <c r="P268" s="96"/>
      <c r="Q268" s="100"/>
      <c r="R268" s="101" t="str">
        <f>IFERROR(VLOOKUP(B268,#REF!,8,0),"")</f>
        <v/>
      </c>
    </row>
    <row r="269" spans="1:18">
      <c r="A269" s="1">
        <f>IF(B269="","",SUBTOTAL(3,$B$10:B269))</f>
        <v>43</v>
      </c>
      <c r="B269" s="16" t="s">
        <v>3650</v>
      </c>
      <c r="C269" s="84" t="e">
        <f>SUMIFS('Nhập đơn'!$I$5:$I$1145,'Nhập đơn'!$E$5:$E$1146,'Tổng đơn'!B269)</f>
        <v>#VALUE!</v>
      </c>
      <c r="D269" s="85" t="e">
        <f>SUMIFS('Nhập đơn'!$H$5:$H$1145,'Nhập đơn'!$E$5:$E$1146,'Tổng đơn'!B269)</f>
        <v>#VALUE!</v>
      </c>
      <c r="E269" s="16"/>
      <c r="F269" s="16"/>
      <c r="H269" s="1" t="e">
        <f>VLOOKUP(B269,#REF!,3,0)</f>
        <v>#REF!</v>
      </c>
      <c r="I269" s="1" t="e">
        <f>VLOOKUP(B269,#REF!,6,0)</f>
        <v>#REF!</v>
      </c>
      <c r="J269" s="1" t="e">
        <f>VLOOKUP(B269,#REF!,4,0)</f>
        <v>#REF!</v>
      </c>
      <c r="K269" s="1" t="e">
        <f>VLOOKUP(B269,#REF!,8,0)</f>
        <v>#REF!</v>
      </c>
      <c r="L269" s="96" t="e" cm="1">
        <f t="array" ref="L269">LOOKUP(1,1/(B269=#REF!),#REF!)</f>
        <v>#REF!</v>
      </c>
      <c r="M269" s="97" t="str">
        <f>IFERROR(VLOOKUP(B269,#REF!,5,0),"")</f>
        <v/>
      </c>
      <c r="N269" s="98" t="str">
        <f>IFERROR(VLOOKUP(B269,#REF!,2,0),"")</f>
        <v/>
      </c>
      <c r="O269" s="99" t="e" cm="1">
        <f t="array" ref="O269">LOOKUP(1,1/(B269=#REF!),#REF!)</f>
        <v>#REF!</v>
      </c>
      <c r="P269" s="96"/>
      <c r="Q269" s="100"/>
      <c r="R269" s="101" t="str">
        <f>IFERROR(VLOOKUP(B269,#REF!,8,0),"")</f>
        <v/>
      </c>
    </row>
    <row r="270" spans="1:18" hidden="1">
      <c r="A270" s="1">
        <f>IF(B270="","",SUBTOTAL(3,$B$10:B270))</f>
        <v>43</v>
      </c>
      <c r="B270" s="16" t="s">
        <v>3635</v>
      </c>
      <c r="C270" s="84" t="e">
        <f>SUMIFS('Nhập đơn'!$I$5:$I$1145,'Nhập đơn'!$E$5:$E$1146,'Tổng đơn'!B270)</f>
        <v>#VALUE!</v>
      </c>
      <c r="D270" s="85" t="e">
        <f>SUMIFS('Nhập đơn'!$H$5:$H$1145,'Nhập đơn'!$E$5:$E$1146,'Tổng đơn'!B270)</f>
        <v>#VALUE!</v>
      </c>
      <c r="E270" s="16"/>
      <c r="F270" s="16"/>
      <c r="H270" s="1" t="e">
        <f>VLOOKUP(B270,#REF!,3,0)</f>
        <v>#REF!</v>
      </c>
      <c r="I270" s="1" t="e">
        <f>VLOOKUP(B270,#REF!,6,0)</f>
        <v>#REF!</v>
      </c>
      <c r="J270" s="1" t="e">
        <f>VLOOKUP(B270,#REF!,4,0)</f>
        <v>#REF!</v>
      </c>
      <c r="K270" s="1" t="e">
        <f>VLOOKUP(B270,#REF!,8,0)</f>
        <v>#REF!</v>
      </c>
      <c r="L270" s="96" t="e" cm="1">
        <f t="array" ref="L270">LOOKUP(1,1/(B270=#REF!),#REF!)</f>
        <v>#REF!</v>
      </c>
      <c r="M270" s="97" t="str">
        <f>IFERROR(VLOOKUP(B270,#REF!,5,0),"")</f>
        <v/>
      </c>
      <c r="N270" s="98" t="str">
        <f>IFERROR(VLOOKUP(B270,#REF!,2,0),"")</f>
        <v/>
      </c>
      <c r="O270" s="99" t="e" cm="1">
        <f t="array" ref="O270">LOOKUP(1,1/(B270=#REF!),#REF!)</f>
        <v>#REF!</v>
      </c>
      <c r="P270" s="96"/>
      <c r="Q270" s="100"/>
      <c r="R270" s="101" t="str">
        <f>IFERROR(VLOOKUP(B270,#REF!,8,0),"")</f>
        <v/>
      </c>
    </row>
    <row r="271" spans="1:18" hidden="1">
      <c r="A271" s="1">
        <f>IF(B271="","",SUBTOTAL(3,$B$10:B271))</f>
        <v>43</v>
      </c>
      <c r="B271" s="16" t="s">
        <v>3642</v>
      </c>
      <c r="C271" s="84" t="e">
        <f>SUMIFS('Nhập đơn'!$I$5:$I$1145,'Nhập đơn'!$E$5:$E$1146,'Tổng đơn'!B271)</f>
        <v>#VALUE!</v>
      </c>
      <c r="D271" s="85" t="e">
        <f>SUMIFS('Nhập đơn'!$H$5:$H$1145,'Nhập đơn'!$E$5:$E$1146,'Tổng đơn'!B271)</f>
        <v>#VALUE!</v>
      </c>
      <c r="E271" s="16"/>
      <c r="F271" s="16"/>
      <c r="H271" s="1" t="e">
        <f>VLOOKUP(B271,#REF!,3,0)</f>
        <v>#REF!</v>
      </c>
      <c r="I271" s="1" t="e">
        <f>VLOOKUP(B271,#REF!,6,0)</f>
        <v>#REF!</v>
      </c>
      <c r="J271" s="1" t="e">
        <f>VLOOKUP(B271,#REF!,4,0)</f>
        <v>#REF!</v>
      </c>
      <c r="K271" s="1" t="e">
        <f>VLOOKUP(B271,#REF!,8,0)</f>
        <v>#REF!</v>
      </c>
      <c r="L271" s="96" t="e" cm="1">
        <f t="array" ref="L271">LOOKUP(1,1/(B271=#REF!),#REF!)</f>
        <v>#REF!</v>
      </c>
      <c r="M271" s="97" t="str">
        <f>IFERROR(VLOOKUP(B271,#REF!,5,0),"")</f>
        <v/>
      </c>
      <c r="N271" s="98" t="str">
        <f>IFERROR(VLOOKUP(B271,#REF!,2,0),"")</f>
        <v/>
      </c>
      <c r="O271" s="99" t="e" cm="1">
        <f t="array" ref="O271">LOOKUP(1,1/(B271=#REF!),#REF!)</f>
        <v>#REF!</v>
      </c>
      <c r="P271" s="96"/>
      <c r="Q271" s="100"/>
      <c r="R271" s="101" t="str">
        <f>IFERROR(VLOOKUP(B271,#REF!,8,0),"")</f>
        <v/>
      </c>
    </row>
    <row r="272" spans="1:18">
      <c r="A272" s="1">
        <f>IF(B272="","",SUBTOTAL(3,$B$10:B272))</f>
        <v>44</v>
      </c>
      <c r="B272" s="16" t="s">
        <v>3792</v>
      </c>
      <c r="C272" s="84" t="e">
        <f>SUMIFS('Nhập đơn'!$I$5:$I$1145,'Nhập đơn'!$E$5:$E$1146,'Tổng đơn'!B272)</f>
        <v>#VALUE!</v>
      </c>
      <c r="D272" s="85" t="e">
        <f>SUMIFS('Nhập đơn'!$H$5:$H$1145,'Nhập đơn'!$E$5:$E$1146,'Tổng đơn'!B272)</f>
        <v>#VALUE!</v>
      </c>
      <c r="E272" s="16"/>
      <c r="F272" s="16"/>
      <c r="H272" s="1" t="e">
        <f>VLOOKUP(B272,#REF!,3,0)</f>
        <v>#REF!</v>
      </c>
      <c r="I272" s="1" t="e">
        <f>VLOOKUP(B272,#REF!,6,0)</f>
        <v>#REF!</v>
      </c>
      <c r="J272" s="1" t="e">
        <f>VLOOKUP(B272,#REF!,4,0)</f>
        <v>#REF!</v>
      </c>
      <c r="K272" s="1" t="e">
        <f>VLOOKUP(B272,#REF!,8,0)</f>
        <v>#REF!</v>
      </c>
      <c r="L272" s="96" t="e" cm="1">
        <f t="array" ref="L272">LOOKUP(1,1/(B272=#REF!),#REF!)</f>
        <v>#REF!</v>
      </c>
      <c r="M272" s="97" t="str">
        <f>IFERROR(VLOOKUP(B272,#REF!,5,0),"")</f>
        <v/>
      </c>
      <c r="N272" s="98" t="str">
        <f>IFERROR(VLOOKUP(B272,#REF!,2,0),"")</f>
        <v/>
      </c>
      <c r="O272" s="99" t="e" cm="1">
        <f t="array" ref="O272">LOOKUP(1,1/(B272=#REF!),#REF!)</f>
        <v>#REF!</v>
      </c>
      <c r="P272" s="96"/>
      <c r="Q272" s="100"/>
      <c r="R272" s="101" t="str">
        <f>IFERROR(VLOOKUP(B272,#REF!,8,0),"")</f>
        <v/>
      </c>
    </row>
    <row r="273" spans="1:18" hidden="1">
      <c r="A273" s="1">
        <f>IF(B273="","",SUBTOTAL(3,$B$10:B273))</f>
        <v>44</v>
      </c>
      <c r="B273" s="16" t="s">
        <v>275</v>
      </c>
      <c r="C273" s="84" t="e">
        <f>SUMIFS('Nhập đơn'!$I$5:$I$1145,'Nhập đơn'!$E$5:$E$1146,'Tổng đơn'!B273)</f>
        <v>#VALUE!</v>
      </c>
      <c r="D273" s="85" t="e">
        <f>SUMIFS('Nhập đơn'!$H$5:$H$1145,'Nhập đơn'!$E$5:$E$1146,'Tổng đơn'!B273)</f>
        <v>#VALUE!</v>
      </c>
      <c r="E273" s="16"/>
      <c r="F273" s="16"/>
      <c r="H273" s="1" t="e">
        <f>VLOOKUP(B273,#REF!,3,0)</f>
        <v>#REF!</v>
      </c>
      <c r="I273" s="1" t="e">
        <f>VLOOKUP(B273,#REF!,6,0)</f>
        <v>#REF!</v>
      </c>
      <c r="J273" s="1" t="e">
        <f>VLOOKUP(B273,#REF!,4,0)</f>
        <v>#REF!</v>
      </c>
      <c r="K273" s="1" t="e">
        <f>VLOOKUP(B273,#REF!,8,0)</f>
        <v>#REF!</v>
      </c>
      <c r="L273" s="96" t="e" cm="1">
        <f t="array" ref="L273">LOOKUP(1,1/(B273=#REF!),#REF!)</f>
        <v>#REF!</v>
      </c>
      <c r="M273" s="97" t="str">
        <f>IFERROR(VLOOKUP(B273,#REF!,5,0),"")</f>
        <v/>
      </c>
      <c r="N273" s="98" t="str">
        <f>IFERROR(VLOOKUP(B273,#REF!,2,0),"")</f>
        <v/>
      </c>
      <c r="O273" s="99" t="e" cm="1">
        <f t="array" ref="O273">LOOKUP(1,1/(B273=#REF!),#REF!)</f>
        <v>#REF!</v>
      </c>
      <c r="P273" s="96"/>
      <c r="Q273" s="100"/>
      <c r="R273" s="101" t="str">
        <f>IFERROR(VLOOKUP(B273,#REF!,8,0),"")</f>
        <v/>
      </c>
    </row>
    <row r="274" spans="1:18" hidden="1">
      <c r="A274" s="1">
        <f>IF(B274="","",SUBTOTAL(3,$B$10:B274))</f>
        <v>44</v>
      </c>
      <c r="B274" s="16" t="s">
        <v>282</v>
      </c>
      <c r="C274" s="84" t="e">
        <f>SUMIFS('Nhập đơn'!$I$5:$I$1145,'Nhập đơn'!$E$5:$E$1146,'Tổng đơn'!B274)</f>
        <v>#VALUE!</v>
      </c>
      <c r="D274" s="85" t="e">
        <f>SUMIFS('Nhập đơn'!$H$5:$H$1145,'Nhập đơn'!$E$5:$E$1146,'Tổng đơn'!B274)</f>
        <v>#VALUE!</v>
      </c>
      <c r="E274" s="16"/>
      <c r="F274" s="16"/>
      <c r="H274" s="1" t="e">
        <f>VLOOKUP(B274,#REF!,3,0)</f>
        <v>#REF!</v>
      </c>
      <c r="I274" s="1" t="e">
        <f>VLOOKUP(B274,#REF!,6,0)</f>
        <v>#REF!</v>
      </c>
      <c r="J274" s="1" t="e">
        <f>VLOOKUP(B274,#REF!,4,0)</f>
        <v>#REF!</v>
      </c>
      <c r="K274" s="1" t="e">
        <f>VLOOKUP(B274,#REF!,8,0)</f>
        <v>#REF!</v>
      </c>
      <c r="L274" s="96" t="e" cm="1">
        <f t="array" ref="L274">LOOKUP(1,1/(B274=#REF!),#REF!)</f>
        <v>#REF!</v>
      </c>
      <c r="M274" s="97" t="str">
        <f>IFERROR(VLOOKUP(B274,#REF!,5,0),"")</f>
        <v/>
      </c>
      <c r="N274" s="98" t="str">
        <f>IFERROR(VLOOKUP(B274,#REF!,2,0),"")</f>
        <v/>
      </c>
      <c r="O274" s="99" t="e" cm="1">
        <f t="array" ref="O274">LOOKUP(1,1/(B274=#REF!),#REF!)</f>
        <v>#REF!</v>
      </c>
      <c r="P274" s="96"/>
      <c r="Q274" s="100"/>
      <c r="R274" s="101" t="str">
        <f>IFERROR(VLOOKUP(B274,#REF!,8,0),"")</f>
        <v/>
      </c>
    </row>
    <row r="275" spans="1:18">
      <c r="A275" s="1">
        <f>IF(B275="","",SUBTOTAL(3,$B$10:B275))</f>
        <v>45</v>
      </c>
      <c r="B275" s="16" t="s">
        <v>1673</v>
      </c>
      <c r="C275" s="84" t="e">
        <f>SUMIFS('Nhập đơn'!$I$5:$I$1145,'Nhập đơn'!$E$5:$E$1146,'Tổng đơn'!B275)</f>
        <v>#VALUE!</v>
      </c>
      <c r="D275" s="85" t="e">
        <f>SUMIFS('Nhập đơn'!$H$5:$H$1145,'Nhập đơn'!$E$5:$E$1146,'Tổng đơn'!B275)</f>
        <v>#VALUE!</v>
      </c>
      <c r="E275" s="16"/>
      <c r="F275" s="16"/>
      <c r="H275" s="1" t="e">
        <f>VLOOKUP(B275,#REF!,3,0)</f>
        <v>#REF!</v>
      </c>
      <c r="I275" s="1" t="e">
        <f>VLOOKUP(B275,#REF!,6,0)</f>
        <v>#REF!</v>
      </c>
      <c r="J275" s="1" t="e">
        <f>VLOOKUP(B275,#REF!,4,0)</f>
        <v>#REF!</v>
      </c>
      <c r="K275" s="1" t="e">
        <f>VLOOKUP(B275,#REF!,8,0)</f>
        <v>#REF!</v>
      </c>
      <c r="L275" s="96" t="e" cm="1">
        <f t="array" ref="L275">LOOKUP(1,1/(B275=#REF!),#REF!)</f>
        <v>#REF!</v>
      </c>
      <c r="M275" s="97" t="str">
        <f>IFERROR(VLOOKUP(B275,#REF!,5,0),"")</f>
        <v/>
      </c>
      <c r="N275" s="98" t="str">
        <f>IFERROR(VLOOKUP(B275,#REF!,2,0),"")</f>
        <v/>
      </c>
      <c r="O275" s="99" t="e" cm="1">
        <f t="array" ref="O275">LOOKUP(1,1/(B275=#REF!),#REF!)</f>
        <v>#REF!</v>
      </c>
      <c r="P275" s="96"/>
      <c r="Q275" s="100"/>
      <c r="R275" s="101" t="str">
        <f>IFERROR(VLOOKUP(B275,#REF!,8,0),"")</f>
        <v/>
      </c>
    </row>
    <row r="276" spans="1:18" hidden="1">
      <c r="A276" s="1">
        <f>IF(B276="","",SUBTOTAL(3,$B$10:B276))</f>
        <v>45</v>
      </c>
      <c r="B276" s="16" t="s">
        <v>1812</v>
      </c>
      <c r="C276" s="84" t="e">
        <f>SUMIFS('Nhập đơn'!$I$5:$I$1145,'Nhập đơn'!$E$5:$E$1146,'Tổng đơn'!B276)</f>
        <v>#VALUE!</v>
      </c>
      <c r="D276" s="85" t="e">
        <f>SUMIFS('Nhập đơn'!$H$5:$H$1145,'Nhập đơn'!$E$5:$E$1146,'Tổng đơn'!B276)</f>
        <v>#VALUE!</v>
      </c>
      <c r="E276" s="16"/>
      <c r="F276" s="16"/>
      <c r="H276" s="1" t="e">
        <f>VLOOKUP(B276,#REF!,3,0)</f>
        <v>#REF!</v>
      </c>
      <c r="I276" s="1" t="e">
        <f>VLOOKUP(B276,#REF!,6,0)</f>
        <v>#REF!</v>
      </c>
      <c r="J276" s="1" t="e">
        <f>VLOOKUP(B276,#REF!,4,0)</f>
        <v>#REF!</v>
      </c>
      <c r="K276" s="1" t="e">
        <f>VLOOKUP(B276,#REF!,8,0)</f>
        <v>#REF!</v>
      </c>
      <c r="L276" s="96" t="e" cm="1">
        <f t="array" ref="L276">LOOKUP(1,1/(B276=#REF!),#REF!)</f>
        <v>#REF!</v>
      </c>
      <c r="M276" s="97" t="str">
        <f>IFERROR(VLOOKUP(B276,#REF!,5,0),"")</f>
        <v/>
      </c>
      <c r="N276" s="98" t="str">
        <f>IFERROR(VLOOKUP(B276,#REF!,2,0),"")</f>
        <v/>
      </c>
      <c r="O276" s="99" t="e" cm="1">
        <f t="array" ref="O276">LOOKUP(1,1/(B276=#REF!),#REF!)</f>
        <v>#REF!</v>
      </c>
      <c r="P276" s="96"/>
      <c r="Q276" s="100"/>
      <c r="R276" s="101" t="str">
        <f>IFERROR(VLOOKUP(B276,#REF!,8,0),"")</f>
        <v/>
      </c>
    </row>
    <row r="277" spans="1:18" hidden="1">
      <c r="A277" s="1">
        <f>IF(B277="","",SUBTOTAL(3,$B$10:B277))</f>
        <v>45</v>
      </c>
      <c r="B277" s="16" t="s">
        <v>1804</v>
      </c>
      <c r="C277" s="84" t="e">
        <f>SUMIFS('Nhập đơn'!$I$5:$I$1145,'Nhập đơn'!$E$5:$E$1146,'Tổng đơn'!B277)</f>
        <v>#VALUE!</v>
      </c>
      <c r="D277" s="85" t="e">
        <f>SUMIFS('Nhập đơn'!$H$5:$H$1145,'Nhập đơn'!$E$5:$E$1146,'Tổng đơn'!B277)</f>
        <v>#VALUE!</v>
      </c>
      <c r="E277" s="16"/>
      <c r="F277" s="16"/>
      <c r="H277" s="1" t="e">
        <f>VLOOKUP(B277,#REF!,3,0)</f>
        <v>#REF!</v>
      </c>
      <c r="I277" s="1" t="e">
        <f>VLOOKUP(B277,#REF!,6,0)</f>
        <v>#REF!</v>
      </c>
      <c r="J277" s="1" t="e">
        <f>VLOOKUP(B277,#REF!,4,0)</f>
        <v>#REF!</v>
      </c>
      <c r="K277" s="1" t="e">
        <f>VLOOKUP(B277,#REF!,8,0)</f>
        <v>#REF!</v>
      </c>
      <c r="L277" s="96" t="e" cm="1">
        <f t="array" ref="L277">LOOKUP(1,1/(B277=#REF!),#REF!)</f>
        <v>#REF!</v>
      </c>
      <c r="M277" s="97" t="str">
        <f>IFERROR(VLOOKUP(B277,#REF!,5,0),"")</f>
        <v/>
      </c>
      <c r="N277" s="98" t="str">
        <f>IFERROR(VLOOKUP(B277,#REF!,2,0),"")</f>
        <v/>
      </c>
      <c r="O277" s="99" t="e" cm="1">
        <f t="array" ref="O277">LOOKUP(1,1/(B277=#REF!),#REF!)</f>
        <v>#REF!</v>
      </c>
      <c r="P277" s="96"/>
      <c r="Q277" s="100"/>
      <c r="R277" s="101" t="str">
        <f>IFERROR(VLOOKUP(B277,#REF!,8,0),"")</f>
        <v/>
      </c>
    </row>
    <row r="278" spans="1:18" hidden="1">
      <c r="A278" s="1">
        <f>IF(B278="","",SUBTOTAL(3,$B$10:B278))</f>
        <v>45</v>
      </c>
      <c r="B278" s="16" t="s">
        <v>453</v>
      </c>
      <c r="C278" s="84" t="e">
        <f>SUMIFS('Nhập đơn'!$I$5:$I$1145,'Nhập đơn'!$E$5:$E$1146,'Tổng đơn'!B278)</f>
        <v>#VALUE!</v>
      </c>
      <c r="D278" s="85" t="e">
        <f>SUMIFS('Nhập đơn'!$H$5:$H$1145,'Nhập đơn'!$E$5:$E$1146,'Tổng đơn'!B278)</f>
        <v>#VALUE!</v>
      </c>
      <c r="E278" s="16"/>
      <c r="F278" s="16"/>
      <c r="H278" s="1" t="e">
        <f>VLOOKUP(B278,#REF!,3,0)</f>
        <v>#REF!</v>
      </c>
      <c r="I278" s="1" t="e">
        <f>VLOOKUP(B278,#REF!,6,0)</f>
        <v>#REF!</v>
      </c>
      <c r="J278" s="1" t="e">
        <f>VLOOKUP(B278,#REF!,4,0)</f>
        <v>#REF!</v>
      </c>
      <c r="K278" s="1" t="e">
        <f>VLOOKUP(B278,#REF!,8,0)</f>
        <v>#REF!</v>
      </c>
      <c r="L278" s="96" t="e" cm="1">
        <f t="array" ref="L278">LOOKUP(1,1/(B278=#REF!),#REF!)</f>
        <v>#REF!</v>
      </c>
      <c r="M278" s="97" t="str">
        <f>IFERROR(VLOOKUP(B278,#REF!,5,0),"")</f>
        <v/>
      </c>
      <c r="N278" s="98" t="str">
        <f>IFERROR(VLOOKUP(B278,#REF!,2,0),"")</f>
        <v/>
      </c>
      <c r="O278" s="99" t="e" cm="1">
        <f t="array" ref="O278">LOOKUP(1,1/(B278=#REF!),#REF!)</f>
        <v>#REF!</v>
      </c>
      <c r="P278" s="96"/>
      <c r="Q278" s="100"/>
      <c r="R278" s="101" t="str">
        <f>IFERROR(VLOOKUP(B278,#REF!,8,0),"")</f>
        <v/>
      </c>
    </row>
    <row r="279" spans="1:18" hidden="1">
      <c r="A279" s="1">
        <f>IF(B279="","",SUBTOTAL(3,$B$10:B279))</f>
        <v>45</v>
      </c>
      <c r="B279" s="16" t="s">
        <v>460</v>
      </c>
      <c r="C279" s="84" t="e">
        <f>SUMIFS('Nhập đơn'!$I$5:$I$1145,'Nhập đơn'!$E$5:$E$1146,'Tổng đơn'!B279)</f>
        <v>#VALUE!</v>
      </c>
      <c r="D279" s="85" t="e">
        <f>SUMIFS('Nhập đơn'!$H$5:$H$1145,'Nhập đơn'!$E$5:$E$1146,'Tổng đơn'!B279)</f>
        <v>#VALUE!</v>
      </c>
      <c r="E279" s="16"/>
      <c r="F279" s="16"/>
      <c r="H279" s="1" t="e">
        <f>VLOOKUP(B279,#REF!,3,0)</f>
        <v>#REF!</v>
      </c>
      <c r="I279" s="1" t="e">
        <f>VLOOKUP(B279,#REF!,6,0)</f>
        <v>#REF!</v>
      </c>
      <c r="J279" s="1" t="e">
        <f>VLOOKUP(B279,#REF!,4,0)</f>
        <v>#REF!</v>
      </c>
      <c r="K279" s="1" t="e">
        <f>VLOOKUP(B279,#REF!,8,0)</f>
        <v>#REF!</v>
      </c>
      <c r="L279" s="96" t="e" cm="1">
        <f t="array" ref="L279">LOOKUP(1,1/(B279=#REF!),#REF!)</f>
        <v>#REF!</v>
      </c>
      <c r="M279" s="97" t="str">
        <f>IFERROR(VLOOKUP(B279,#REF!,5,0),"")</f>
        <v/>
      </c>
      <c r="N279" s="98" t="str">
        <f>IFERROR(VLOOKUP(B279,#REF!,2,0),"")</f>
        <v/>
      </c>
      <c r="O279" s="99" t="e" cm="1">
        <f t="array" ref="O279">LOOKUP(1,1/(B279=#REF!),#REF!)</f>
        <v>#REF!</v>
      </c>
      <c r="P279" s="96"/>
      <c r="Q279" s="100"/>
      <c r="R279" s="101" t="str">
        <f>IFERROR(VLOOKUP(B279,#REF!,8,0),"")</f>
        <v/>
      </c>
    </row>
    <row r="280" spans="1:18">
      <c r="A280" s="1">
        <f>IF(B280="","",SUBTOTAL(3,$B$10:B280))</f>
        <v>46</v>
      </c>
      <c r="B280" s="16" t="s">
        <v>500</v>
      </c>
      <c r="C280" s="84" t="e">
        <f>SUMIFS('Nhập đơn'!$I$5:$I$1145,'Nhập đơn'!$E$5:$E$1146,'Tổng đơn'!B280)</f>
        <v>#VALUE!</v>
      </c>
      <c r="D280" s="85" t="e">
        <f>SUMIFS('Nhập đơn'!$H$5:$H$1145,'Nhập đơn'!$E$5:$E$1146,'Tổng đơn'!B280)</f>
        <v>#VALUE!</v>
      </c>
      <c r="E280" s="16"/>
      <c r="F280" s="16"/>
      <c r="H280" s="1" t="e">
        <f>VLOOKUP(B280,#REF!,3,0)</f>
        <v>#REF!</v>
      </c>
      <c r="I280" s="1" t="e">
        <f>VLOOKUP(B280,#REF!,6,0)</f>
        <v>#REF!</v>
      </c>
      <c r="J280" s="1" t="e">
        <f>VLOOKUP(B280,#REF!,4,0)</f>
        <v>#REF!</v>
      </c>
      <c r="K280" s="1" t="e">
        <f>VLOOKUP(B280,#REF!,8,0)</f>
        <v>#REF!</v>
      </c>
      <c r="L280" s="96" t="e" cm="1">
        <f t="array" ref="L280">LOOKUP(1,1/(B280=#REF!),#REF!)</f>
        <v>#REF!</v>
      </c>
      <c r="M280" s="97" t="str">
        <f>IFERROR(VLOOKUP(B280,#REF!,5,0),"")</f>
        <v/>
      </c>
      <c r="N280" s="98" t="str">
        <f>IFERROR(VLOOKUP(B280,#REF!,2,0),"")</f>
        <v/>
      </c>
      <c r="O280" s="99" t="e" cm="1">
        <f t="array" ref="O280">LOOKUP(1,1/(B280=#REF!),#REF!)</f>
        <v>#REF!</v>
      </c>
      <c r="P280" s="96"/>
      <c r="Q280" s="100"/>
      <c r="R280" s="101" t="str">
        <f>IFERROR(VLOOKUP(B280,#REF!,8,0),"")</f>
        <v/>
      </c>
    </row>
    <row r="281" spans="1:18" hidden="1">
      <c r="A281" s="1">
        <f>IF(B281="","",SUBTOTAL(3,$B$10:B281))</f>
        <v>46</v>
      </c>
      <c r="B281" s="16" t="s">
        <v>573</v>
      </c>
      <c r="C281" s="84" t="e">
        <f>SUMIFS('Nhập đơn'!$I$5:$I$1145,'Nhập đơn'!$E$5:$E$1146,'Tổng đơn'!B281)</f>
        <v>#VALUE!</v>
      </c>
      <c r="D281" s="85" t="e">
        <f>SUMIFS('Nhập đơn'!$H$5:$H$1145,'Nhập đơn'!$E$5:$E$1146,'Tổng đơn'!B281)</f>
        <v>#VALUE!</v>
      </c>
      <c r="E281" s="16"/>
      <c r="F281" s="16"/>
      <c r="H281" s="1" t="e">
        <f>VLOOKUP(B281,#REF!,3,0)</f>
        <v>#REF!</v>
      </c>
      <c r="I281" s="1" t="e">
        <f>VLOOKUP(B281,#REF!,6,0)</f>
        <v>#REF!</v>
      </c>
      <c r="J281" s="1" t="e">
        <f>VLOOKUP(B281,#REF!,4,0)</f>
        <v>#REF!</v>
      </c>
      <c r="K281" s="1" t="e">
        <f>VLOOKUP(B281,#REF!,8,0)</f>
        <v>#REF!</v>
      </c>
      <c r="L281" s="96" t="e" cm="1">
        <f t="array" ref="L281">LOOKUP(1,1/(B281=#REF!),#REF!)</f>
        <v>#REF!</v>
      </c>
      <c r="M281" s="97" t="str">
        <f>IFERROR(VLOOKUP(B281,#REF!,5,0),"")</f>
        <v/>
      </c>
      <c r="N281" s="98" t="str">
        <f>IFERROR(VLOOKUP(B281,#REF!,2,0),"")</f>
        <v/>
      </c>
      <c r="O281" s="99" t="e" cm="1">
        <f t="array" ref="O281">LOOKUP(1,1/(B281=#REF!),#REF!)</f>
        <v>#REF!</v>
      </c>
      <c r="P281" s="96"/>
      <c r="Q281" s="100"/>
      <c r="R281" s="101" t="str">
        <f>IFERROR(VLOOKUP(B281,#REF!,8,0),"")</f>
        <v/>
      </c>
    </row>
    <row r="282" spans="1:18">
      <c r="A282" s="1">
        <f>IF(B282="","",SUBTOTAL(3,$B$10:B282))</f>
        <v>47</v>
      </c>
      <c r="B282" s="16" t="s">
        <v>218</v>
      </c>
      <c r="C282" s="84" t="e">
        <f>SUMIFS('Nhập đơn'!$I$5:$I$1145,'Nhập đơn'!$E$5:$E$1146,'Tổng đơn'!B282)</f>
        <v>#VALUE!</v>
      </c>
      <c r="D282" s="85" t="e">
        <f>SUMIFS('Nhập đơn'!$H$5:$H$1145,'Nhập đơn'!$E$5:$E$1146,'Tổng đơn'!B282)</f>
        <v>#VALUE!</v>
      </c>
      <c r="E282" s="16"/>
      <c r="F282" s="16"/>
      <c r="H282" s="1" t="e">
        <f>VLOOKUP(B282,#REF!,3,0)</f>
        <v>#REF!</v>
      </c>
      <c r="I282" s="1" t="e">
        <f>VLOOKUP(B282,#REF!,6,0)</f>
        <v>#REF!</v>
      </c>
      <c r="J282" s="1" t="e">
        <f>VLOOKUP(B282,#REF!,4,0)</f>
        <v>#REF!</v>
      </c>
      <c r="K282" s="1" t="e">
        <f>VLOOKUP(B282,#REF!,8,0)</f>
        <v>#REF!</v>
      </c>
      <c r="L282" s="96" t="e" cm="1">
        <f t="array" ref="L282">LOOKUP(1,1/(B282=#REF!),#REF!)</f>
        <v>#REF!</v>
      </c>
      <c r="M282" s="97" t="str">
        <f>IFERROR(VLOOKUP(B282,#REF!,5,0),"")</f>
        <v/>
      </c>
      <c r="N282" s="98" t="str">
        <f>IFERROR(VLOOKUP(B282,#REF!,2,0),"")</f>
        <v/>
      </c>
      <c r="O282" s="99" t="e" cm="1">
        <f t="array" ref="O282">LOOKUP(1,1/(B282=#REF!),#REF!)</f>
        <v>#REF!</v>
      </c>
      <c r="P282" s="96"/>
      <c r="Q282" s="100"/>
      <c r="R282" s="101" t="str">
        <f>IFERROR(VLOOKUP(B282,#REF!,8,0),"")</f>
        <v/>
      </c>
    </row>
    <row r="283" spans="1:18" hidden="1">
      <c r="A283" s="1">
        <f>IF(B283="","",SUBTOTAL(3,$B$10:B283))</f>
        <v>47</v>
      </c>
      <c r="B283" s="16" t="s">
        <v>4282</v>
      </c>
      <c r="C283" s="84" t="e">
        <f>SUMIFS('Nhập đơn'!$I$5:$I$1145,'Nhập đơn'!$E$5:$E$1146,'Tổng đơn'!B283)</f>
        <v>#VALUE!</v>
      </c>
      <c r="D283" s="85" t="e">
        <f>SUMIFS('Nhập đơn'!$H$5:$H$1145,'Nhập đơn'!$E$5:$E$1146,'Tổng đơn'!B283)</f>
        <v>#VALUE!</v>
      </c>
      <c r="E283" s="16"/>
      <c r="F283" s="16"/>
      <c r="H283" s="1" t="e">
        <f>VLOOKUP(B283,#REF!,3,0)</f>
        <v>#REF!</v>
      </c>
      <c r="I283" s="1" t="e">
        <f>VLOOKUP(B283,#REF!,6,0)</f>
        <v>#REF!</v>
      </c>
      <c r="J283" s="1" t="e">
        <f>VLOOKUP(B283,#REF!,4,0)</f>
        <v>#REF!</v>
      </c>
      <c r="K283" s="1" t="e">
        <f>VLOOKUP(B283,#REF!,8,0)</f>
        <v>#REF!</v>
      </c>
      <c r="L283" s="96" t="e" cm="1">
        <f t="array" ref="L283">LOOKUP(1,1/(B283=#REF!),#REF!)</f>
        <v>#REF!</v>
      </c>
      <c r="M283" s="97" t="str">
        <f>IFERROR(VLOOKUP(B283,#REF!,5,0),"")</f>
        <v/>
      </c>
      <c r="N283" s="98" t="str">
        <f>IFERROR(VLOOKUP(B283,#REF!,2,0),"")</f>
        <v/>
      </c>
      <c r="O283" s="99" t="e" cm="1">
        <f t="array" ref="O283">LOOKUP(1,1/(B283=#REF!),#REF!)</f>
        <v>#REF!</v>
      </c>
      <c r="P283" s="96"/>
      <c r="Q283" s="100"/>
      <c r="R283" s="101" t="str">
        <f>IFERROR(VLOOKUP(B283,#REF!,8,0),"")</f>
        <v/>
      </c>
    </row>
    <row r="284" spans="1:18" hidden="1">
      <c r="A284" s="1">
        <f>IF(B284="","",SUBTOTAL(3,$B$10:B284))</f>
        <v>47</v>
      </c>
      <c r="B284" s="16" t="s">
        <v>3704</v>
      </c>
      <c r="C284" s="84" t="e">
        <f>SUMIFS('Nhập đơn'!$I$5:$I$1145,'Nhập đơn'!$E$5:$E$1146,'Tổng đơn'!B284)</f>
        <v>#VALUE!</v>
      </c>
      <c r="D284" s="85" t="e">
        <f>SUMIFS('Nhập đơn'!$H$5:$H$1145,'Nhập đơn'!$E$5:$E$1146,'Tổng đơn'!B284)</f>
        <v>#VALUE!</v>
      </c>
      <c r="E284" s="16"/>
      <c r="F284" s="16"/>
      <c r="H284" s="1" t="e">
        <f>VLOOKUP(B284,#REF!,3,0)</f>
        <v>#REF!</v>
      </c>
      <c r="I284" s="1" t="e">
        <f>VLOOKUP(B284,#REF!,6,0)</f>
        <v>#REF!</v>
      </c>
      <c r="J284" s="1" t="e">
        <f>VLOOKUP(B284,#REF!,4,0)</f>
        <v>#REF!</v>
      </c>
      <c r="K284" s="1" t="e">
        <f>VLOOKUP(B284,#REF!,8,0)</f>
        <v>#REF!</v>
      </c>
      <c r="L284" s="96" t="e" cm="1">
        <f t="array" ref="L284">LOOKUP(1,1/(B284=#REF!),#REF!)</f>
        <v>#REF!</v>
      </c>
      <c r="M284" s="97" t="str">
        <f>IFERROR(VLOOKUP(B284,#REF!,5,0),"")</f>
        <v/>
      </c>
      <c r="N284" s="98" t="str">
        <f>IFERROR(VLOOKUP(B284,#REF!,2,0),"")</f>
        <v/>
      </c>
      <c r="O284" s="99" t="e" cm="1">
        <f t="array" ref="O284">LOOKUP(1,1/(B284=#REF!),#REF!)</f>
        <v>#REF!</v>
      </c>
      <c r="P284" s="96"/>
      <c r="Q284" s="100"/>
      <c r="R284" s="101" t="str">
        <f>IFERROR(VLOOKUP(B284,#REF!,8,0),"")</f>
        <v/>
      </c>
    </row>
    <row r="285" spans="1:18" hidden="1">
      <c r="A285" s="1">
        <f>IF(B285="","",SUBTOTAL(3,$B$10:B285))</f>
        <v>47</v>
      </c>
      <c r="B285" s="16" t="s">
        <v>2298</v>
      </c>
      <c r="C285" s="84" t="e">
        <f>SUMIFS('Nhập đơn'!$I$5:$I$1145,'Nhập đơn'!$E$5:$E$1146,'Tổng đơn'!B285)</f>
        <v>#VALUE!</v>
      </c>
      <c r="D285" s="85" t="e">
        <f>SUMIFS('Nhập đơn'!$H$5:$H$1145,'Nhập đơn'!$E$5:$E$1146,'Tổng đơn'!B285)</f>
        <v>#VALUE!</v>
      </c>
      <c r="E285" s="16"/>
      <c r="F285" s="16"/>
      <c r="H285" s="1" t="e">
        <f>VLOOKUP(B285,#REF!,3,0)</f>
        <v>#REF!</v>
      </c>
      <c r="I285" s="1" t="e">
        <f>VLOOKUP(B285,#REF!,6,0)</f>
        <v>#REF!</v>
      </c>
      <c r="J285" s="1" t="e">
        <f>VLOOKUP(B285,#REF!,4,0)</f>
        <v>#REF!</v>
      </c>
      <c r="K285" s="1" t="e">
        <f>VLOOKUP(B285,#REF!,8,0)</f>
        <v>#REF!</v>
      </c>
      <c r="L285" s="96" t="e" cm="1">
        <f t="array" ref="L285">LOOKUP(1,1/(B285=#REF!),#REF!)</f>
        <v>#REF!</v>
      </c>
      <c r="M285" s="97" t="str">
        <f>IFERROR(VLOOKUP(B285,#REF!,5,0),"")</f>
        <v/>
      </c>
      <c r="N285" s="98" t="str">
        <f>IFERROR(VLOOKUP(B285,#REF!,2,0),"")</f>
        <v/>
      </c>
      <c r="O285" s="99" t="e" cm="1">
        <f t="array" ref="O285">LOOKUP(1,1/(B285=#REF!),#REF!)</f>
        <v>#REF!</v>
      </c>
      <c r="P285" s="96"/>
      <c r="Q285" s="100"/>
      <c r="R285" s="101" t="str">
        <f>IFERROR(VLOOKUP(B285,#REF!,8,0),"")</f>
        <v/>
      </c>
    </row>
    <row r="286" spans="1:18" hidden="1">
      <c r="A286" s="1">
        <f>IF(B286="","",SUBTOTAL(3,$B$10:B286))</f>
        <v>47</v>
      </c>
      <c r="B286" s="16" t="s">
        <v>2341</v>
      </c>
      <c r="C286" s="84" t="e">
        <f>SUMIFS('Nhập đơn'!$I$5:$I$1145,'Nhập đơn'!$E$5:$E$1146,'Tổng đơn'!B286)</f>
        <v>#VALUE!</v>
      </c>
      <c r="D286" s="85" t="e">
        <f>SUMIFS('Nhập đơn'!$H$5:$H$1145,'Nhập đơn'!$E$5:$E$1146,'Tổng đơn'!B286)</f>
        <v>#VALUE!</v>
      </c>
      <c r="E286" s="16"/>
      <c r="F286" s="16"/>
      <c r="H286" s="1" t="e">
        <f>VLOOKUP(B286,#REF!,3,0)</f>
        <v>#REF!</v>
      </c>
      <c r="I286" s="1" t="e">
        <f>VLOOKUP(B286,#REF!,6,0)</f>
        <v>#REF!</v>
      </c>
      <c r="J286" s="1" t="e">
        <f>VLOOKUP(B286,#REF!,4,0)</f>
        <v>#REF!</v>
      </c>
      <c r="K286" s="1" t="e">
        <f>VLOOKUP(B286,#REF!,8,0)</f>
        <v>#REF!</v>
      </c>
      <c r="L286" s="96" t="e" cm="1">
        <f t="array" ref="L286">LOOKUP(1,1/(B286=#REF!),#REF!)</f>
        <v>#REF!</v>
      </c>
      <c r="M286" s="97" t="str">
        <f>IFERROR(VLOOKUP(B286,#REF!,5,0),"")</f>
        <v/>
      </c>
      <c r="N286" s="98" t="str">
        <f>IFERROR(VLOOKUP(B286,#REF!,2,0),"")</f>
        <v/>
      </c>
      <c r="O286" s="99" t="e" cm="1">
        <f t="array" ref="O286">LOOKUP(1,1/(B286=#REF!),#REF!)</f>
        <v>#REF!</v>
      </c>
      <c r="P286" s="96"/>
      <c r="Q286" s="100"/>
      <c r="R286" s="101" t="str">
        <f>IFERROR(VLOOKUP(B286,#REF!,8,0),"")</f>
        <v/>
      </c>
    </row>
    <row r="287" spans="1:18" hidden="1">
      <c r="A287" s="1">
        <f>IF(B287="","",SUBTOTAL(3,$B$10:B287))</f>
        <v>47</v>
      </c>
      <c r="B287" s="16" t="s">
        <v>2382</v>
      </c>
      <c r="C287" s="84" t="e">
        <f>SUMIFS('Nhập đơn'!$I$5:$I$1145,'Nhập đơn'!$E$5:$E$1146,'Tổng đơn'!B287)</f>
        <v>#VALUE!</v>
      </c>
      <c r="D287" s="85" t="e">
        <f>SUMIFS('Nhập đơn'!$H$5:$H$1145,'Nhập đơn'!$E$5:$E$1146,'Tổng đơn'!B287)</f>
        <v>#VALUE!</v>
      </c>
      <c r="E287" s="16"/>
      <c r="F287" s="16"/>
      <c r="H287" s="1" t="e">
        <f>VLOOKUP(B287,#REF!,3,0)</f>
        <v>#REF!</v>
      </c>
      <c r="I287" s="1" t="e">
        <f>VLOOKUP(B287,#REF!,6,0)</f>
        <v>#REF!</v>
      </c>
      <c r="J287" s="1" t="e">
        <f>VLOOKUP(B287,#REF!,4,0)</f>
        <v>#REF!</v>
      </c>
      <c r="K287" s="1" t="e">
        <f>VLOOKUP(B287,#REF!,8,0)</f>
        <v>#REF!</v>
      </c>
      <c r="L287" s="96" t="e" cm="1">
        <f t="array" ref="L287">LOOKUP(1,1/(B287=#REF!),#REF!)</f>
        <v>#REF!</v>
      </c>
      <c r="M287" s="97" t="str">
        <f>IFERROR(VLOOKUP(B287,#REF!,5,0),"")</f>
        <v/>
      </c>
      <c r="N287" s="98" t="str">
        <f>IFERROR(VLOOKUP(B287,#REF!,2,0),"")</f>
        <v/>
      </c>
      <c r="O287" s="99" t="e" cm="1">
        <f t="array" ref="O287">LOOKUP(1,1/(B287=#REF!),#REF!)</f>
        <v>#REF!</v>
      </c>
      <c r="P287" s="96"/>
      <c r="Q287" s="100"/>
      <c r="R287" s="101" t="str">
        <f>IFERROR(VLOOKUP(B287,#REF!,8,0),"")</f>
        <v/>
      </c>
    </row>
    <row r="288" spans="1:18" hidden="1">
      <c r="A288" s="1">
        <f>IF(B288="","",SUBTOTAL(3,$B$10:B288))</f>
        <v>47</v>
      </c>
      <c r="B288" s="16" t="s">
        <v>2557</v>
      </c>
      <c r="C288" s="84" t="e">
        <f>SUMIFS('Nhập đơn'!$I$5:$I$1145,'Nhập đơn'!$E$5:$E$1146,'Tổng đơn'!B288)</f>
        <v>#VALUE!</v>
      </c>
      <c r="D288" s="85" t="e">
        <f>SUMIFS('Nhập đơn'!$H$5:$H$1145,'Nhập đơn'!$E$5:$E$1146,'Tổng đơn'!B288)</f>
        <v>#VALUE!</v>
      </c>
      <c r="E288" s="16"/>
      <c r="F288" s="16"/>
      <c r="H288" s="1" t="e">
        <f>VLOOKUP(B288,#REF!,3,0)</f>
        <v>#REF!</v>
      </c>
      <c r="I288" s="1" t="e">
        <f>VLOOKUP(B288,#REF!,6,0)</f>
        <v>#REF!</v>
      </c>
      <c r="J288" s="1" t="e">
        <f>VLOOKUP(B288,#REF!,4,0)</f>
        <v>#REF!</v>
      </c>
      <c r="K288" s="1" t="e">
        <f>VLOOKUP(B288,#REF!,8,0)</f>
        <v>#REF!</v>
      </c>
      <c r="L288" s="96" t="e" cm="1">
        <f t="array" ref="L288">LOOKUP(1,1/(B288=#REF!),#REF!)</f>
        <v>#REF!</v>
      </c>
      <c r="M288" s="97" t="str">
        <f>IFERROR(VLOOKUP(B288,#REF!,5,0),"")</f>
        <v/>
      </c>
      <c r="N288" s="98" t="str">
        <f>IFERROR(VLOOKUP(B288,#REF!,2,0),"")</f>
        <v/>
      </c>
      <c r="O288" s="99" t="e" cm="1">
        <f t="array" ref="O288">LOOKUP(1,1/(B288=#REF!),#REF!)</f>
        <v>#REF!</v>
      </c>
      <c r="P288" s="96"/>
      <c r="Q288" s="100"/>
      <c r="R288" s="101" t="str">
        <f>IFERROR(VLOOKUP(B288,#REF!,8,0),"")</f>
        <v/>
      </c>
    </row>
    <row r="289" spans="1:18" hidden="1">
      <c r="A289" s="1">
        <f>IF(B289="","",SUBTOTAL(3,$B$10:B289))</f>
        <v>47</v>
      </c>
      <c r="B289" s="16" t="s">
        <v>2550</v>
      </c>
      <c r="C289" s="84" t="e">
        <f>SUMIFS('Nhập đơn'!$I$5:$I$1145,'Nhập đơn'!$E$5:$E$1146,'Tổng đơn'!B289)</f>
        <v>#VALUE!</v>
      </c>
      <c r="D289" s="85" t="e">
        <f>SUMIFS('Nhập đơn'!$H$5:$H$1145,'Nhập đơn'!$E$5:$E$1146,'Tổng đơn'!B289)</f>
        <v>#VALUE!</v>
      </c>
      <c r="E289" s="16"/>
      <c r="F289" s="16"/>
      <c r="H289" s="1" t="e">
        <f>VLOOKUP(B289,#REF!,3,0)</f>
        <v>#REF!</v>
      </c>
      <c r="I289" s="1" t="e">
        <f>VLOOKUP(B289,#REF!,6,0)</f>
        <v>#REF!</v>
      </c>
      <c r="J289" s="1" t="e">
        <f>VLOOKUP(B289,#REF!,4,0)</f>
        <v>#REF!</v>
      </c>
      <c r="K289" s="1" t="e">
        <f>VLOOKUP(B289,#REF!,8,0)</f>
        <v>#REF!</v>
      </c>
      <c r="L289" s="96" t="e" cm="1">
        <f t="array" ref="L289">LOOKUP(1,1/(B289=#REF!),#REF!)</f>
        <v>#REF!</v>
      </c>
      <c r="M289" s="97" t="str">
        <f>IFERROR(VLOOKUP(B289,#REF!,5,0),"")</f>
        <v/>
      </c>
      <c r="N289" s="98" t="str">
        <f>IFERROR(VLOOKUP(B289,#REF!,2,0),"")</f>
        <v/>
      </c>
      <c r="O289" s="99" t="e" cm="1">
        <f t="array" ref="O289">LOOKUP(1,1/(B289=#REF!),#REF!)</f>
        <v>#REF!</v>
      </c>
      <c r="P289" s="96"/>
      <c r="Q289" s="100"/>
      <c r="R289" s="101" t="str">
        <f>IFERROR(VLOOKUP(B289,#REF!,8,0),"")</f>
        <v/>
      </c>
    </row>
    <row r="290" spans="1:18" hidden="1">
      <c r="A290" s="1">
        <f>IF(B290="","",SUBTOTAL(3,$B$10:B290))</f>
        <v>47</v>
      </c>
      <c r="B290" s="16" t="s">
        <v>952</v>
      </c>
      <c r="C290" s="84" t="e">
        <f>SUMIFS('Nhập đơn'!$I$5:$I$1145,'Nhập đơn'!$E$5:$E$1146,'Tổng đơn'!B290)</f>
        <v>#VALUE!</v>
      </c>
      <c r="D290" s="85" t="e">
        <f>SUMIFS('Nhập đơn'!$H$5:$H$1145,'Nhập đơn'!$E$5:$E$1146,'Tổng đơn'!B290)</f>
        <v>#VALUE!</v>
      </c>
      <c r="E290" s="16"/>
      <c r="F290" s="16"/>
      <c r="H290" s="1" t="e">
        <f>VLOOKUP(B290,#REF!,3,0)</f>
        <v>#REF!</v>
      </c>
      <c r="I290" s="1" t="e">
        <f>VLOOKUP(B290,#REF!,6,0)</f>
        <v>#REF!</v>
      </c>
      <c r="J290" s="1" t="e">
        <f>VLOOKUP(B290,#REF!,4,0)</f>
        <v>#REF!</v>
      </c>
      <c r="K290" s="1" t="e">
        <f>VLOOKUP(B290,#REF!,8,0)</f>
        <v>#REF!</v>
      </c>
      <c r="L290" s="96" t="e" cm="1">
        <f t="array" ref="L290">LOOKUP(1,1/(B290=#REF!),#REF!)</f>
        <v>#REF!</v>
      </c>
      <c r="M290" s="97" t="str">
        <f>IFERROR(VLOOKUP(B290,#REF!,5,0),"")</f>
        <v/>
      </c>
      <c r="N290" s="98" t="str">
        <f>IFERROR(VLOOKUP(B290,#REF!,2,0),"")</f>
        <v/>
      </c>
      <c r="O290" s="99" t="e" cm="1">
        <f t="array" ref="O290">LOOKUP(1,1/(B290=#REF!),#REF!)</f>
        <v>#REF!</v>
      </c>
      <c r="P290" s="96"/>
      <c r="Q290" s="100"/>
      <c r="R290" s="101" t="str">
        <f>IFERROR(VLOOKUP(B290,#REF!,8,0),"")</f>
        <v/>
      </c>
    </row>
    <row r="291" spans="1:18" hidden="1">
      <c r="A291" s="1">
        <f>IF(B291="","",SUBTOTAL(3,$B$10:B291))</f>
        <v>47</v>
      </c>
      <c r="B291" s="16" t="s">
        <v>2801</v>
      </c>
      <c r="C291" s="84" t="e">
        <f>SUMIFS('Nhập đơn'!$I$5:$I$1145,'Nhập đơn'!$E$5:$E$1146,'Tổng đơn'!B291)</f>
        <v>#VALUE!</v>
      </c>
      <c r="D291" s="85" t="e">
        <f>SUMIFS('Nhập đơn'!$H$5:$H$1145,'Nhập đơn'!$E$5:$E$1146,'Tổng đơn'!B291)</f>
        <v>#VALUE!</v>
      </c>
      <c r="E291" s="16"/>
      <c r="F291" s="16"/>
      <c r="H291" s="1" t="e">
        <f>VLOOKUP(B291,#REF!,3,0)</f>
        <v>#REF!</v>
      </c>
      <c r="I291" s="1" t="e">
        <f>VLOOKUP(B291,#REF!,6,0)</f>
        <v>#REF!</v>
      </c>
      <c r="J291" s="1" t="e">
        <f>VLOOKUP(B291,#REF!,4,0)</f>
        <v>#REF!</v>
      </c>
      <c r="K291" s="1" t="e">
        <f>VLOOKUP(B291,#REF!,8,0)</f>
        <v>#REF!</v>
      </c>
      <c r="L291" s="96" t="e" cm="1">
        <f t="array" ref="L291">LOOKUP(1,1/(B291=#REF!),#REF!)</f>
        <v>#REF!</v>
      </c>
      <c r="M291" s="97" t="str">
        <f>IFERROR(VLOOKUP(B291,#REF!,5,0),"")</f>
        <v/>
      </c>
      <c r="N291" s="98" t="str">
        <f>IFERROR(VLOOKUP(B291,#REF!,2,0),"")</f>
        <v/>
      </c>
      <c r="O291" s="99" t="e" cm="1">
        <f t="array" ref="O291">LOOKUP(1,1/(B291=#REF!),#REF!)</f>
        <v>#REF!</v>
      </c>
      <c r="P291" s="96"/>
      <c r="Q291" s="100"/>
      <c r="R291" s="101" t="str">
        <f>IFERROR(VLOOKUP(B291,#REF!,8,0),"")</f>
        <v/>
      </c>
    </row>
    <row r="292" spans="1:18" hidden="1">
      <c r="A292" s="1">
        <f>IF(B292="","",SUBTOTAL(3,$B$10:B292))</f>
        <v>47</v>
      </c>
      <c r="B292" s="16" t="s">
        <v>2811</v>
      </c>
      <c r="C292" s="84" t="e">
        <f>SUMIFS('Nhập đơn'!$I$5:$I$1145,'Nhập đơn'!$E$5:$E$1146,'Tổng đơn'!B292)</f>
        <v>#VALUE!</v>
      </c>
      <c r="D292" s="85" t="e">
        <f>SUMIFS('Nhập đơn'!$H$5:$H$1145,'Nhập đơn'!$E$5:$E$1146,'Tổng đơn'!B292)</f>
        <v>#VALUE!</v>
      </c>
      <c r="E292" s="16"/>
      <c r="F292" s="16"/>
      <c r="H292" s="1" t="e">
        <f>VLOOKUP(B292,#REF!,3,0)</f>
        <v>#REF!</v>
      </c>
      <c r="I292" s="1" t="e">
        <f>VLOOKUP(B292,#REF!,6,0)</f>
        <v>#REF!</v>
      </c>
      <c r="J292" s="1" t="e">
        <f>VLOOKUP(B292,#REF!,4,0)</f>
        <v>#REF!</v>
      </c>
      <c r="K292" s="1" t="e">
        <f>VLOOKUP(B292,#REF!,8,0)</f>
        <v>#REF!</v>
      </c>
      <c r="L292" s="96" t="e" cm="1">
        <f t="array" ref="L292">LOOKUP(1,1/(B292=#REF!),#REF!)</f>
        <v>#REF!</v>
      </c>
      <c r="M292" s="97" t="str">
        <f>IFERROR(VLOOKUP(B292,#REF!,5,0),"")</f>
        <v/>
      </c>
      <c r="N292" s="98" t="str">
        <f>IFERROR(VLOOKUP(B292,#REF!,2,0),"")</f>
        <v/>
      </c>
      <c r="O292" s="99" t="e" cm="1">
        <f t="array" ref="O292">LOOKUP(1,1/(B292=#REF!),#REF!)</f>
        <v>#REF!</v>
      </c>
      <c r="P292" s="96"/>
      <c r="Q292" s="100"/>
      <c r="R292" s="101" t="str">
        <f>IFERROR(VLOOKUP(B292,#REF!,8,0),"")</f>
        <v/>
      </c>
    </row>
    <row r="293" spans="1:18" hidden="1">
      <c r="A293" s="1">
        <f>IF(B293="","",SUBTOTAL(3,$B$10:B293))</f>
        <v>47</v>
      </c>
      <c r="B293" s="16" t="s">
        <v>2806</v>
      </c>
      <c r="C293" s="84" t="e">
        <f>SUMIFS('Nhập đơn'!$I$5:$I$1145,'Nhập đơn'!$E$5:$E$1146,'Tổng đơn'!B293)</f>
        <v>#VALUE!</v>
      </c>
      <c r="D293" s="85" t="e">
        <f>SUMIFS('Nhập đơn'!$H$5:$H$1145,'Nhập đơn'!$E$5:$E$1146,'Tổng đơn'!B293)</f>
        <v>#VALUE!</v>
      </c>
      <c r="E293" s="16"/>
      <c r="F293" s="16"/>
      <c r="H293" s="1" t="e">
        <f>VLOOKUP(B293,#REF!,3,0)</f>
        <v>#REF!</v>
      </c>
      <c r="I293" s="1" t="e">
        <f>VLOOKUP(B293,#REF!,6,0)</f>
        <v>#REF!</v>
      </c>
      <c r="J293" s="1" t="e">
        <f>VLOOKUP(B293,#REF!,4,0)</f>
        <v>#REF!</v>
      </c>
      <c r="K293" s="1" t="e">
        <f>VLOOKUP(B293,#REF!,8,0)</f>
        <v>#REF!</v>
      </c>
      <c r="L293" s="96" t="e" cm="1">
        <f t="array" ref="L293">LOOKUP(1,1/(B293=#REF!),#REF!)</f>
        <v>#REF!</v>
      </c>
      <c r="M293" s="97" t="str">
        <f>IFERROR(VLOOKUP(B293,#REF!,5,0),"")</f>
        <v/>
      </c>
      <c r="N293" s="98" t="str">
        <f>IFERROR(VLOOKUP(B293,#REF!,2,0),"")</f>
        <v/>
      </c>
      <c r="O293" s="99" t="e" cm="1">
        <f t="array" ref="O293">LOOKUP(1,1/(B293=#REF!),#REF!)</f>
        <v>#REF!</v>
      </c>
      <c r="P293" s="96"/>
      <c r="Q293" s="100"/>
      <c r="R293" s="101" t="str">
        <f>IFERROR(VLOOKUP(B293,#REF!,8,0),"")</f>
        <v/>
      </c>
    </row>
    <row r="294" spans="1:18" hidden="1">
      <c r="A294" s="1">
        <f>IF(B294="","",SUBTOTAL(3,$B$10:B294))</f>
        <v>47</v>
      </c>
      <c r="B294" s="16" t="s">
        <v>2816</v>
      </c>
      <c r="C294" s="84" t="e">
        <f>SUMIFS('Nhập đơn'!$I$5:$I$1145,'Nhập đơn'!$E$5:$E$1146,'Tổng đơn'!B294)</f>
        <v>#VALUE!</v>
      </c>
      <c r="D294" s="85" t="e">
        <f>SUMIFS('Nhập đơn'!$H$5:$H$1145,'Nhập đơn'!$E$5:$E$1146,'Tổng đơn'!B294)</f>
        <v>#VALUE!</v>
      </c>
      <c r="E294" s="16"/>
      <c r="F294" s="16"/>
      <c r="H294" s="1" t="e">
        <f>VLOOKUP(B294,#REF!,3,0)</f>
        <v>#REF!</v>
      </c>
      <c r="I294" s="1" t="e">
        <f>VLOOKUP(B294,#REF!,6,0)</f>
        <v>#REF!</v>
      </c>
      <c r="J294" s="1" t="e">
        <f>VLOOKUP(B294,#REF!,4,0)</f>
        <v>#REF!</v>
      </c>
      <c r="K294" s="1" t="e">
        <f>VLOOKUP(B294,#REF!,8,0)</f>
        <v>#REF!</v>
      </c>
      <c r="L294" s="96" t="e" cm="1">
        <f t="array" ref="L294">LOOKUP(1,1/(B294=#REF!),#REF!)</f>
        <v>#REF!</v>
      </c>
      <c r="M294" s="97" t="str">
        <f>IFERROR(VLOOKUP(B294,#REF!,5,0),"")</f>
        <v/>
      </c>
      <c r="N294" s="98" t="str">
        <f>IFERROR(VLOOKUP(B294,#REF!,2,0),"")</f>
        <v/>
      </c>
      <c r="O294" s="99" t="e" cm="1">
        <f t="array" ref="O294">LOOKUP(1,1/(B294=#REF!),#REF!)</f>
        <v>#REF!</v>
      </c>
      <c r="P294" s="96"/>
      <c r="Q294" s="100"/>
      <c r="R294" s="101" t="str">
        <f>IFERROR(VLOOKUP(B294,#REF!,8,0),"")</f>
        <v/>
      </c>
    </row>
    <row r="295" spans="1:18" hidden="1">
      <c r="A295" s="1">
        <f>IF(B295="","",SUBTOTAL(3,$B$10:B295))</f>
        <v>47</v>
      </c>
      <c r="B295" s="16" t="s">
        <v>2796</v>
      </c>
      <c r="C295" s="84" t="e">
        <f>SUMIFS('Nhập đơn'!$I$5:$I$1145,'Nhập đơn'!$E$5:$E$1146,'Tổng đơn'!B295)</f>
        <v>#VALUE!</v>
      </c>
      <c r="D295" s="85" t="e">
        <f>SUMIFS('Nhập đơn'!$H$5:$H$1145,'Nhập đơn'!$E$5:$E$1146,'Tổng đơn'!B295)</f>
        <v>#VALUE!</v>
      </c>
      <c r="E295" s="16"/>
      <c r="F295" s="16"/>
      <c r="H295" s="1" t="e">
        <f>VLOOKUP(B295,#REF!,3,0)</f>
        <v>#REF!</v>
      </c>
      <c r="I295" s="1" t="e">
        <f>VLOOKUP(B295,#REF!,6,0)</f>
        <v>#REF!</v>
      </c>
      <c r="J295" s="1" t="e">
        <f>VLOOKUP(B295,#REF!,4,0)</f>
        <v>#REF!</v>
      </c>
      <c r="K295" s="1" t="e">
        <f>VLOOKUP(B295,#REF!,8,0)</f>
        <v>#REF!</v>
      </c>
      <c r="L295" s="96" t="e" cm="1">
        <f t="array" ref="L295">LOOKUP(1,1/(B295=#REF!),#REF!)</f>
        <v>#REF!</v>
      </c>
      <c r="M295" s="97" t="str">
        <f>IFERROR(VLOOKUP(B295,#REF!,5,0),"")</f>
        <v/>
      </c>
      <c r="N295" s="98" t="str">
        <f>IFERROR(VLOOKUP(B295,#REF!,2,0),"")</f>
        <v/>
      </c>
      <c r="O295" s="99" t="e" cm="1">
        <f t="array" ref="O295">LOOKUP(1,1/(B295=#REF!),#REF!)</f>
        <v>#REF!</v>
      </c>
      <c r="P295" s="96"/>
      <c r="Q295" s="100"/>
      <c r="R295" s="101" t="str">
        <f>IFERROR(VLOOKUP(B295,#REF!,8,0),"")</f>
        <v/>
      </c>
    </row>
    <row r="296" spans="1:18" hidden="1">
      <c r="A296" s="1">
        <f>IF(B296="","",SUBTOTAL(3,$B$10:B296))</f>
        <v>47</v>
      </c>
      <c r="B296" s="16" t="s">
        <v>2776</v>
      </c>
      <c r="C296" s="84" t="e">
        <f>SUMIFS('Nhập đơn'!$I$5:$I$1145,'Nhập đơn'!$E$5:$E$1146,'Tổng đơn'!B296)</f>
        <v>#VALUE!</v>
      </c>
      <c r="D296" s="85" t="e">
        <f>SUMIFS('Nhập đơn'!$H$5:$H$1145,'Nhập đơn'!$E$5:$E$1146,'Tổng đơn'!B296)</f>
        <v>#VALUE!</v>
      </c>
      <c r="E296" s="16"/>
      <c r="F296" s="16"/>
      <c r="H296" s="1" t="e">
        <f>VLOOKUP(B296,#REF!,3,0)</f>
        <v>#REF!</v>
      </c>
      <c r="I296" s="1" t="e">
        <f>VLOOKUP(B296,#REF!,6,0)</f>
        <v>#REF!</v>
      </c>
      <c r="J296" s="1" t="e">
        <f>VLOOKUP(B296,#REF!,4,0)</f>
        <v>#REF!</v>
      </c>
      <c r="K296" s="1" t="e">
        <f>VLOOKUP(B296,#REF!,8,0)</f>
        <v>#REF!</v>
      </c>
      <c r="L296" s="96" t="e" cm="1">
        <f t="array" ref="L296">LOOKUP(1,1/(B296=#REF!),#REF!)</f>
        <v>#REF!</v>
      </c>
      <c r="M296" s="97" t="str">
        <f>IFERROR(VLOOKUP(B296,#REF!,5,0),"")</f>
        <v/>
      </c>
      <c r="N296" s="98" t="str">
        <f>IFERROR(VLOOKUP(B296,#REF!,2,0),"")</f>
        <v/>
      </c>
      <c r="O296" s="99" t="e" cm="1">
        <f t="array" ref="O296">LOOKUP(1,1/(B296=#REF!),#REF!)</f>
        <v>#REF!</v>
      </c>
      <c r="P296" s="96"/>
      <c r="Q296" s="100"/>
      <c r="R296" s="101" t="str">
        <f>IFERROR(VLOOKUP(B296,#REF!,8,0),"")</f>
        <v/>
      </c>
    </row>
    <row r="297" spans="1:18" hidden="1">
      <c r="A297" s="1">
        <f>IF(B297="","",SUBTOTAL(3,$B$10:B297))</f>
        <v>47</v>
      </c>
      <c r="B297" s="16" t="s">
        <v>2781</v>
      </c>
      <c r="C297" s="84" t="e">
        <f>SUMIFS('Nhập đơn'!$I$5:$I$1145,'Nhập đơn'!$E$5:$E$1146,'Tổng đơn'!B297)</f>
        <v>#VALUE!</v>
      </c>
      <c r="D297" s="85" t="e">
        <f>SUMIFS('Nhập đơn'!$H$5:$H$1145,'Nhập đơn'!$E$5:$E$1146,'Tổng đơn'!B297)</f>
        <v>#VALUE!</v>
      </c>
      <c r="E297" s="16"/>
      <c r="F297" s="16"/>
      <c r="H297" s="1" t="e">
        <f>VLOOKUP(B297,#REF!,3,0)</f>
        <v>#REF!</v>
      </c>
      <c r="I297" s="1" t="e">
        <f>VLOOKUP(B297,#REF!,6,0)</f>
        <v>#REF!</v>
      </c>
      <c r="J297" s="1" t="e">
        <f>VLOOKUP(B297,#REF!,4,0)</f>
        <v>#REF!</v>
      </c>
      <c r="K297" s="1" t="e">
        <f>VLOOKUP(B297,#REF!,8,0)</f>
        <v>#REF!</v>
      </c>
      <c r="L297" s="96" t="e" cm="1">
        <f t="array" ref="L297">LOOKUP(1,1/(B297=#REF!),#REF!)</f>
        <v>#REF!</v>
      </c>
      <c r="M297" s="97" t="str">
        <f>IFERROR(VLOOKUP(B297,#REF!,5,0),"")</f>
        <v/>
      </c>
      <c r="N297" s="98" t="str">
        <f>IFERROR(VLOOKUP(B297,#REF!,2,0),"")</f>
        <v/>
      </c>
      <c r="O297" s="99" t="e" cm="1">
        <f t="array" ref="O297">LOOKUP(1,1/(B297=#REF!),#REF!)</f>
        <v>#REF!</v>
      </c>
      <c r="P297" s="96"/>
      <c r="Q297" s="100"/>
      <c r="R297" s="101" t="str">
        <f>IFERROR(VLOOKUP(B297,#REF!,8,0),"")</f>
        <v/>
      </c>
    </row>
    <row r="298" spans="1:18" hidden="1">
      <c r="A298" s="1">
        <f>IF(B298="","",SUBTOTAL(3,$B$10:B298))</f>
        <v>47</v>
      </c>
      <c r="B298" s="16" t="s">
        <v>2527</v>
      </c>
      <c r="C298" s="84" t="e">
        <f>SUMIFS('Nhập đơn'!$I$5:$I$1145,'Nhập đơn'!$E$5:$E$1146,'Tổng đơn'!B298)</f>
        <v>#VALUE!</v>
      </c>
      <c r="D298" s="85" t="e">
        <f>SUMIFS('Nhập đơn'!$H$5:$H$1145,'Nhập đơn'!$E$5:$E$1146,'Tổng đơn'!B298)</f>
        <v>#VALUE!</v>
      </c>
      <c r="E298" s="16"/>
      <c r="F298" s="16"/>
      <c r="H298" s="1" t="e">
        <f>VLOOKUP(B298,#REF!,3,0)</f>
        <v>#REF!</v>
      </c>
      <c r="I298" s="1" t="e">
        <f>VLOOKUP(B298,#REF!,6,0)</f>
        <v>#REF!</v>
      </c>
      <c r="J298" s="1" t="e">
        <f>VLOOKUP(B298,#REF!,4,0)</f>
        <v>#REF!</v>
      </c>
      <c r="K298" s="1" t="e">
        <f>VLOOKUP(B298,#REF!,8,0)</f>
        <v>#REF!</v>
      </c>
      <c r="L298" s="96" t="e" cm="1">
        <f t="array" ref="L298">LOOKUP(1,1/(B298=#REF!),#REF!)</f>
        <v>#REF!</v>
      </c>
      <c r="M298" s="97" t="str">
        <f>IFERROR(VLOOKUP(B298,#REF!,5,0),"")</f>
        <v/>
      </c>
      <c r="N298" s="98" t="str">
        <f>IFERROR(VLOOKUP(B298,#REF!,2,0),"")</f>
        <v/>
      </c>
      <c r="O298" s="99" t="e" cm="1">
        <f t="array" ref="O298">LOOKUP(1,1/(B298=#REF!),#REF!)</f>
        <v>#REF!</v>
      </c>
      <c r="P298" s="96"/>
      <c r="Q298" s="100"/>
      <c r="R298" s="101" t="str">
        <f>IFERROR(VLOOKUP(B298,#REF!,8,0),"")</f>
        <v/>
      </c>
    </row>
    <row r="299" spans="1:18" hidden="1">
      <c r="A299" s="1">
        <f>IF(B299="","",SUBTOTAL(3,$B$10:B299))</f>
        <v>47</v>
      </c>
      <c r="B299" s="16" t="s">
        <v>2771</v>
      </c>
      <c r="C299" s="84" t="e">
        <f>SUMIFS('Nhập đơn'!$I$5:$I$1145,'Nhập đơn'!$E$5:$E$1146,'Tổng đơn'!B299)</f>
        <v>#VALUE!</v>
      </c>
      <c r="D299" s="85" t="e">
        <f>SUMIFS('Nhập đơn'!$H$5:$H$1145,'Nhập đơn'!$E$5:$E$1146,'Tổng đơn'!B299)</f>
        <v>#VALUE!</v>
      </c>
      <c r="E299" s="16"/>
      <c r="F299" s="16"/>
      <c r="H299" s="1" t="e">
        <f>VLOOKUP(B299,#REF!,3,0)</f>
        <v>#REF!</v>
      </c>
      <c r="I299" s="1" t="e">
        <f>VLOOKUP(B299,#REF!,6,0)</f>
        <v>#REF!</v>
      </c>
      <c r="J299" s="1" t="e">
        <f>VLOOKUP(B299,#REF!,4,0)</f>
        <v>#REF!</v>
      </c>
      <c r="K299" s="1" t="e">
        <f>VLOOKUP(B299,#REF!,8,0)</f>
        <v>#REF!</v>
      </c>
      <c r="L299" s="96" t="e" cm="1">
        <f t="array" ref="L299">LOOKUP(1,1/(B299=#REF!),#REF!)</f>
        <v>#REF!</v>
      </c>
      <c r="M299" s="97" t="str">
        <f>IFERROR(VLOOKUP(B299,#REF!,5,0),"")</f>
        <v/>
      </c>
      <c r="N299" s="98" t="str">
        <f>IFERROR(VLOOKUP(B299,#REF!,2,0),"")</f>
        <v/>
      </c>
      <c r="O299" s="99" t="e" cm="1">
        <f t="array" ref="O299">LOOKUP(1,1/(B299=#REF!),#REF!)</f>
        <v>#REF!</v>
      </c>
      <c r="P299" s="96"/>
      <c r="Q299" s="100"/>
      <c r="R299" s="101" t="str">
        <f>IFERROR(VLOOKUP(B299,#REF!,8,0),"")</f>
        <v/>
      </c>
    </row>
    <row r="300" spans="1:18" hidden="1">
      <c r="A300" s="1">
        <f>IF(B300="","",SUBTOTAL(3,$B$10:B300))</f>
        <v>47</v>
      </c>
      <c r="B300" s="16" t="s">
        <v>2786</v>
      </c>
      <c r="C300" s="84" t="e">
        <f>SUMIFS('Nhập đơn'!$I$5:$I$1145,'Nhập đơn'!$E$5:$E$1146,'Tổng đơn'!B300)</f>
        <v>#VALUE!</v>
      </c>
      <c r="D300" s="85" t="e">
        <f>SUMIFS('Nhập đơn'!$H$5:$H$1145,'Nhập đơn'!$E$5:$E$1146,'Tổng đơn'!B300)</f>
        <v>#VALUE!</v>
      </c>
      <c r="E300" s="16"/>
      <c r="F300" s="16"/>
      <c r="H300" s="1" t="e">
        <f>VLOOKUP(B300,#REF!,3,0)</f>
        <v>#REF!</v>
      </c>
      <c r="I300" s="1" t="e">
        <f>VLOOKUP(B300,#REF!,6,0)</f>
        <v>#REF!</v>
      </c>
      <c r="J300" s="1" t="e">
        <f>VLOOKUP(B300,#REF!,4,0)</f>
        <v>#REF!</v>
      </c>
      <c r="K300" s="1" t="e">
        <f>VLOOKUP(B300,#REF!,8,0)</f>
        <v>#REF!</v>
      </c>
      <c r="L300" s="96" t="e" cm="1">
        <f t="array" ref="L300">LOOKUP(1,1/(B300=#REF!),#REF!)</f>
        <v>#REF!</v>
      </c>
      <c r="M300" s="97" t="str">
        <f>IFERROR(VLOOKUP(B300,#REF!,5,0),"")</f>
        <v/>
      </c>
      <c r="N300" s="98" t="str">
        <f>IFERROR(VLOOKUP(B300,#REF!,2,0),"")</f>
        <v/>
      </c>
      <c r="O300" s="99" t="e" cm="1">
        <f t="array" ref="O300">LOOKUP(1,1/(B300=#REF!),#REF!)</f>
        <v>#REF!</v>
      </c>
      <c r="P300" s="96"/>
      <c r="Q300" s="100"/>
      <c r="R300" s="101" t="str">
        <f>IFERROR(VLOOKUP(B300,#REF!,8,0),"")</f>
        <v/>
      </c>
    </row>
    <row r="301" spans="1:18" hidden="1">
      <c r="A301" s="1">
        <f>IF(B301="","",SUBTOTAL(3,$B$10:B301))</f>
        <v>47</v>
      </c>
      <c r="B301" s="16" t="s">
        <v>2791</v>
      </c>
      <c r="C301" s="84" t="e">
        <f>SUMIFS('Nhập đơn'!$I$5:$I$1145,'Nhập đơn'!$E$5:$E$1146,'Tổng đơn'!B301)</f>
        <v>#VALUE!</v>
      </c>
      <c r="D301" s="85" t="e">
        <f>SUMIFS('Nhập đơn'!$H$5:$H$1145,'Nhập đơn'!$E$5:$E$1146,'Tổng đơn'!B301)</f>
        <v>#VALUE!</v>
      </c>
      <c r="E301" s="16"/>
      <c r="F301" s="16"/>
      <c r="H301" s="1" t="e">
        <f>VLOOKUP(B301,#REF!,3,0)</f>
        <v>#REF!</v>
      </c>
      <c r="I301" s="1" t="e">
        <f>VLOOKUP(B301,#REF!,6,0)</f>
        <v>#REF!</v>
      </c>
      <c r="J301" s="1" t="e">
        <f>VLOOKUP(B301,#REF!,4,0)</f>
        <v>#REF!</v>
      </c>
      <c r="K301" s="1" t="e">
        <f>VLOOKUP(B301,#REF!,8,0)</f>
        <v>#REF!</v>
      </c>
      <c r="L301" s="96" t="e" cm="1">
        <f t="array" ref="L301">LOOKUP(1,1/(B301=#REF!),#REF!)</f>
        <v>#REF!</v>
      </c>
      <c r="M301" s="97" t="str">
        <f>IFERROR(VLOOKUP(B301,#REF!,5,0),"")</f>
        <v/>
      </c>
      <c r="N301" s="98" t="str">
        <f>IFERROR(VLOOKUP(B301,#REF!,2,0),"")</f>
        <v/>
      </c>
      <c r="O301" s="99" t="e" cm="1">
        <f t="array" ref="O301">LOOKUP(1,1/(B301=#REF!),#REF!)</f>
        <v>#REF!</v>
      </c>
      <c r="P301" s="96"/>
      <c r="Q301" s="100"/>
      <c r="R301" s="101" t="str">
        <f>IFERROR(VLOOKUP(B301,#REF!,8,0),"")</f>
        <v/>
      </c>
    </row>
    <row r="302" spans="1:18" hidden="1">
      <c r="A302" s="1">
        <f>IF(B302="","",SUBTOTAL(3,$B$10:B302))</f>
        <v>47</v>
      </c>
      <c r="B302" s="16" t="s">
        <v>3335</v>
      </c>
      <c r="C302" s="84" t="e">
        <f>SUMIFS('Nhập đơn'!$I$5:$I$1145,'Nhập đơn'!$E$5:$E$1146,'Tổng đơn'!B302)</f>
        <v>#VALUE!</v>
      </c>
      <c r="D302" s="85" t="e">
        <f>SUMIFS('Nhập đơn'!$H$5:$H$1145,'Nhập đơn'!$E$5:$E$1146,'Tổng đơn'!B302)</f>
        <v>#VALUE!</v>
      </c>
      <c r="E302" s="16"/>
      <c r="F302" s="16"/>
      <c r="H302" s="1" t="e">
        <f>VLOOKUP(B302,#REF!,3,0)</f>
        <v>#REF!</v>
      </c>
      <c r="I302" s="1" t="e">
        <f>VLOOKUP(B302,#REF!,6,0)</f>
        <v>#REF!</v>
      </c>
      <c r="J302" s="1" t="e">
        <f>VLOOKUP(B302,#REF!,4,0)</f>
        <v>#REF!</v>
      </c>
      <c r="K302" s="1" t="e">
        <f>VLOOKUP(B302,#REF!,8,0)</f>
        <v>#REF!</v>
      </c>
      <c r="L302" s="96" t="e" cm="1">
        <f t="array" ref="L302">LOOKUP(1,1/(B302=#REF!),#REF!)</f>
        <v>#REF!</v>
      </c>
      <c r="M302" s="97" t="str">
        <f>IFERROR(VLOOKUP(B302,#REF!,5,0),"")</f>
        <v/>
      </c>
      <c r="N302" s="98" t="str">
        <f>IFERROR(VLOOKUP(B302,#REF!,2,0),"")</f>
        <v/>
      </c>
      <c r="O302" s="99" t="e" cm="1">
        <f t="array" ref="O302">LOOKUP(1,1/(B302=#REF!),#REF!)</f>
        <v>#REF!</v>
      </c>
      <c r="P302" s="96"/>
      <c r="Q302" s="100"/>
      <c r="R302" s="101" t="str">
        <f>IFERROR(VLOOKUP(B302,#REF!,8,0),"")</f>
        <v/>
      </c>
    </row>
    <row r="303" spans="1:18" hidden="1">
      <c r="A303" s="1">
        <f>IF(B303="","",SUBTOTAL(3,$B$10:B303))</f>
        <v>47</v>
      </c>
      <c r="B303" s="16" t="s">
        <v>3389</v>
      </c>
      <c r="C303" s="84" t="e">
        <f>SUMIFS('Nhập đơn'!$I$5:$I$1145,'Nhập đơn'!$E$5:$E$1146,'Tổng đơn'!B303)</f>
        <v>#VALUE!</v>
      </c>
      <c r="D303" s="85" t="e">
        <f>SUMIFS('Nhập đơn'!$H$5:$H$1145,'Nhập đơn'!$E$5:$E$1146,'Tổng đơn'!B303)</f>
        <v>#VALUE!</v>
      </c>
      <c r="E303" s="16"/>
      <c r="F303" s="16"/>
      <c r="H303" s="1" t="e">
        <f>VLOOKUP(B303,#REF!,3,0)</f>
        <v>#REF!</v>
      </c>
      <c r="I303" s="1" t="e">
        <f>VLOOKUP(B303,#REF!,6,0)</f>
        <v>#REF!</v>
      </c>
      <c r="J303" s="1" t="e">
        <f>VLOOKUP(B303,#REF!,4,0)</f>
        <v>#REF!</v>
      </c>
      <c r="K303" s="1" t="e">
        <f>VLOOKUP(B303,#REF!,8,0)</f>
        <v>#REF!</v>
      </c>
      <c r="L303" s="96" t="e" cm="1">
        <f t="array" ref="L303">LOOKUP(1,1/(B303=#REF!),#REF!)</f>
        <v>#REF!</v>
      </c>
      <c r="M303" s="97" t="str">
        <f>IFERROR(VLOOKUP(B303,#REF!,5,0),"")</f>
        <v/>
      </c>
      <c r="N303" s="98" t="str">
        <f>IFERROR(VLOOKUP(B303,#REF!,2,0),"")</f>
        <v/>
      </c>
      <c r="O303" s="99" t="e" cm="1">
        <f t="array" ref="O303">LOOKUP(1,1/(B303=#REF!),#REF!)</f>
        <v>#REF!</v>
      </c>
      <c r="P303" s="96"/>
      <c r="Q303" s="100"/>
      <c r="R303" s="101" t="str">
        <f>IFERROR(VLOOKUP(B303,#REF!,8,0),"")</f>
        <v/>
      </c>
    </row>
    <row r="304" spans="1:18">
      <c r="A304" s="1">
        <f>IF(B304="","",SUBTOTAL(3,$B$10:B304))</f>
        <v>48</v>
      </c>
      <c r="B304" s="16" t="s">
        <v>3218</v>
      </c>
      <c r="C304" s="84" t="e">
        <f>SUMIFS('Nhập đơn'!$I$5:$I$1145,'Nhập đơn'!$E$5:$E$1146,'Tổng đơn'!B304)</f>
        <v>#VALUE!</v>
      </c>
      <c r="D304" s="85" t="e">
        <f>SUMIFS('Nhập đơn'!$H$5:$H$1145,'Nhập đơn'!$E$5:$E$1146,'Tổng đơn'!B304)</f>
        <v>#VALUE!</v>
      </c>
      <c r="E304" s="16"/>
      <c r="F304" s="16"/>
      <c r="H304" s="1" t="e">
        <f>VLOOKUP(B304,#REF!,3,0)</f>
        <v>#REF!</v>
      </c>
      <c r="I304" s="1" t="e">
        <f>VLOOKUP(B304,#REF!,6,0)</f>
        <v>#REF!</v>
      </c>
      <c r="J304" s="1" t="e">
        <f>VLOOKUP(B304,#REF!,4,0)</f>
        <v>#REF!</v>
      </c>
      <c r="K304" s="1" t="e">
        <f>VLOOKUP(B304,#REF!,8,0)</f>
        <v>#REF!</v>
      </c>
      <c r="L304" s="96" t="e" cm="1">
        <f t="array" ref="L304">LOOKUP(1,1/(B304=#REF!),#REF!)</f>
        <v>#REF!</v>
      </c>
      <c r="M304" s="97" t="str">
        <f>IFERROR(VLOOKUP(B304,#REF!,5,0),"")</f>
        <v/>
      </c>
      <c r="N304" s="98" t="str">
        <f>IFERROR(VLOOKUP(B304,#REF!,2,0),"")</f>
        <v/>
      </c>
      <c r="O304" s="99" t="e" cm="1">
        <f t="array" ref="O304">LOOKUP(1,1/(B304=#REF!),#REF!)</f>
        <v>#REF!</v>
      </c>
      <c r="P304" s="96"/>
      <c r="Q304" s="100"/>
      <c r="R304" s="101" t="str">
        <f>IFERROR(VLOOKUP(B304,#REF!,8,0),"")</f>
        <v/>
      </c>
    </row>
    <row r="305" spans="1:18" hidden="1">
      <c r="A305" s="1">
        <f>IF(B305="","",SUBTOTAL(3,$B$10:B305))</f>
        <v>48</v>
      </c>
      <c r="B305" s="16" t="s">
        <v>3226</v>
      </c>
      <c r="C305" s="84" t="e">
        <f>SUMIFS('Nhập đơn'!$I$5:$I$1145,'Nhập đơn'!$E$5:$E$1146,'Tổng đơn'!B305)</f>
        <v>#VALUE!</v>
      </c>
      <c r="D305" s="85" t="e">
        <f>SUMIFS('Nhập đơn'!$H$5:$H$1145,'Nhập đơn'!$E$5:$E$1146,'Tổng đơn'!B305)</f>
        <v>#VALUE!</v>
      </c>
      <c r="E305" s="16"/>
      <c r="F305" s="16"/>
      <c r="H305" s="1" t="e">
        <f>VLOOKUP(B305,#REF!,3,0)</f>
        <v>#REF!</v>
      </c>
      <c r="I305" s="1" t="e">
        <f>VLOOKUP(B305,#REF!,6,0)</f>
        <v>#REF!</v>
      </c>
      <c r="J305" s="1" t="e">
        <f>VLOOKUP(B305,#REF!,4,0)</f>
        <v>#REF!</v>
      </c>
      <c r="K305" s="1" t="e">
        <f>VLOOKUP(B305,#REF!,8,0)</f>
        <v>#REF!</v>
      </c>
      <c r="L305" s="96" t="e" cm="1">
        <f t="array" ref="L305">LOOKUP(1,1/(B305=#REF!),#REF!)</f>
        <v>#REF!</v>
      </c>
      <c r="M305" s="97" t="str">
        <f>IFERROR(VLOOKUP(B305,#REF!,5,0),"")</f>
        <v/>
      </c>
      <c r="N305" s="98" t="str">
        <f>IFERROR(VLOOKUP(B305,#REF!,2,0),"")</f>
        <v/>
      </c>
      <c r="O305" s="99" t="e" cm="1">
        <f t="array" ref="O305">LOOKUP(1,1/(B305=#REF!),#REF!)</f>
        <v>#REF!</v>
      </c>
      <c r="P305" s="96"/>
      <c r="Q305" s="100"/>
      <c r="R305" s="101" t="str">
        <f>IFERROR(VLOOKUP(B305,#REF!,8,0),"")</f>
        <v/>
      </c>
    </row>
    <row r="306" spans="1:18">
      <c r="A306" s="1">
        <f>IF(B306="","",SUBTOTAL(3,$B$10:B306))</f>
        <v>49</v>
      </c>
      <c r="B306" s="16" t="s">
        <v>2725</v>
      </c>
      <c r="C306" s="84" t="e">
        <f>SUMIFS('Nhập đơn'!$I$5:$I$1145,'Nhập đơn'!$E$5:$E$1146,'Tổng đơn'!B306)</f>
        <v>#VALUE!</v>
      </c>
      <c r="D306" s="85" t="e">
        <f>SUMIFS('Nhập đơn'!$H$5:$H$1145,'Nhập đơn'!$E$5:$E$1146,'Tổng đơn'!B306)</f>
        <v>#VALUE!</v>
      </c>
      <c r="E306" s="16"/>
      <c r="F306" s="16"/>
      <c r="H306" s="1" t="e">
        <f>VLOOKUP(B306,#REF!,3,0)</f>
        <v>#REF!</v>
      </c>
      <c r="I306" s="1" t="e">
        <f>VLOOKUP(B306,#REF!,6,0)</f>
        <v>#REF!</v>
      </c>
      <c r="J306" s="1" t="e">
        <f>VLOOKUP(B306,#REF!,4,0)</f>
        <v>#REF!</v>
      </c>
      <c r="K306" s="1" t="e">
        <f>VLOOKUP(B306,#REF!,8,0)</f>
        <v>#REF!</v>
      </c>
      <c r="L306" s="96" t="e" cm="1">
        <f t="array" ref="L306">LOOKUP(1,1/(B306=#REF!),#REF!)</f>
        <v>#REF!</v>
      </c>
      <c r="M306" s="97" t="str">
        <f>IFERROR(VLOOKUP(B306,#REF!,5,0),"")</f>
        <v/>
      </c>
      <c r="N306" s="98" t="str">
        <f>IFERROR(VLOOKUP(B306,#REF!,2,0),"")</f>
        <v/>
      </c>
      <c r="O306" s="99" t="e" cm="1">
        <f t="array" ref="O306">LOOKUP(1,1/(B306=#REF!),#REF!)</f>
        <v>#REF!</v>
      </c>
      <c r="P306" s="96"/>
      <c r="Q306" s="100"/>
      <c r="R306" s="101" t="str">
        <f>IFERROR(VLOOKUP(B306,#REF!,8,0),"")</f>
        <v/>
      </c>
    </row>
    <row r="307" spans="1:18" hidden="1">
      <c r="A307" s="1">
        <f>IF(B307="","",SUBTOTAL(3,$B$10:B307))</f>
        <v>49</v>
      </c>
      <c r="B307" s="16" t="s">
        <v>3477</v>
      </c>
      <c r="C307" s="84" t="e">
        <f>SUMIFS('Nhập đơn'!$I$5:$I$1145,'Nhập đơn'!$E$5:$E$1146,'Tổng đơn'!B307)</f>
        <v>#VALUE!</v>
      </c>
      <c r="D307" s="85" t="e">
        <f>SUMIFS('Nhập đơn'!$H$5:$H$1145,'Nhập đơn'!$E$5:$E$1146,'Tổng đơn'!B307)</f>
        <v>#VALUE!</v>
      </c>
      <c r="E307" s="16"/>
      <c r="F307" s="16"/>
      <c r="H307" s="1" t="e">
        <f>VLOOKUP(B307,#REF!,3,0)</f>
        <v>#REF!</v>
      </c>
      <c r="I307" s="1" t="e">
        <f>VLOOKUP(B307,#REF!,6,0)</f>
        <v>#REF!</v>
      </c>
      <c r="J307" s="1" t="e">
        <f>VLOOKUP(B307,#REF!,4,0)</f>
        <v>#REF!</v>
      </c>
      <c r="K307" s="1" t="e">
        <f>VLOOKUP(B307,#REF!,8,0)</f>
        <v>#REF!</v>
      </c>
      <c r="L307" s="96" t="e" cm="1">
        <f t="array" ref="L307">LOOKUP(1,1/(B307=#REF!),#REF!)</f>
        <v>#REF!</v>
      </c>
      <c r="M307" s="97" t="str">
        <f>IFERROR(VLOOKUP(B307,#REF!,5,0),"")</f>
        <v/>
      </c>
      <c r="N307" s="98" t="str">
        <f>IFERROR(VLOOKUP(B307,#REF!,2,0),"")</f>
        <v/>
      </c>
      <c r="O307" s="99" t="e" cm="1">
        <f t="array" ref="O307">LOOKUP(1,1/(B307=#REF!),#REF!)</f>
        <v>#REF!</v>
      </c>
      <c r="P307" s="96"/>
      <c r="Q307" s="100"/>
      <c r="R307" s="101" t="str">
        <f>IFERROR(VLOOKUP(B307,#REF!,8,0),"")</f>
        <v/>
      </c>
    </row>
    <row r="308" spans="1:18" hidden="1">
      <c r="A308" s="1">
        <f>IF(B308="","",SUBTOTAL(3,$B$10:B308))</f>
        <v>49</v>
      </c>
      <c r="B308" s="16" t="s">
        <v>3485</v>
      </c>
      <c r="C308" s="84" t="e">
        <f>SUMIFS('Nhập đơn'!$I$5:$I$1145,'Nhập đơn'!$E$5:$E$1146,'Tổng đơn'!B308)</f>
        <v>#VALUE!</v>
      </c>
      <c r="D308" s="85" t="e">
        <f>SUMIFS('Nhập đơn'!$H$5:$H$1145,'Nhập đơn'!$E$5:$E$1146,'Tổng đơn'!B308)</f>
        <v>#VALUE!</v>
      </c>
      <c r="E308" s="16"/>
      <c r="F308" s="16"/>
      <c r="H308" s="1" t="e">
        <f>VLOOKUP(B308,#REF!,3,0)</f>
        <v>#REF!</v>
      </c>
      <c r="I308" s="1" t="e">
        <f>VLOOKUP(B308,#REF!,6,0)</f>
        <v>#REF!</v>
      </c>
      <c r="J308" s="1" t="e">
        <f>VLOOKUP(B308,#REF!,4,0)</f>
        <v>#REF!</v>
      </c>
      <c r="K308" s="1" t="e">
        <f>VLOOKUP(B308,#REF!,8,0)</f>
        <v>#REF!</v>
      </c>
      <c r="L308" s="96" t="e" cm="1">
        <f t="array" ref="L308">LOOKUP(1,1/(B308=#REF!),#REF!)</f>
        <v>#REF!</v>
      </c>
      <c r="M308" s="97" t="str">
        <f>IFERROR(VLOOKUP(B308,#REF!,5,0),"")</f>
        <v/>
      </c>
      <c r="N308" s="98" t="str">
        <f>IFERROR(VLOOKUP(B308,#REF!,2,0),"")</f>
        <v/>
      </c>
      <c r="O308" s="99" t="e" cm="1">
        <f t="array" ref="O308">LOOKUP(1,1/(B308=#REF!),#REF!)</f>
        <v>#REF!</v>
      </c>
      <c r="P308" s="96"/>
      <c r="Q308" s="100"/>
      <c r="R308" s="101" t="str">
        <f>IFERROR(VLOOKUP(B308,#REF!,8,0),"")</f>
        <v/>
      </c>
    </row>
    <row r="309" spans="1:18" hidden="1">
      <c r="A309" s="1">
        <f>IF(B309="","",SUBTOTAL(3,$B$10:B309))</f>
        <v>49</v>
      </c>
      <c r="B309" s="16" t="s">
        <v>779</v>
      </c>
      <c r="C309" s="84" t="e">
        <f>SUMIFS('Nhập đơn'!$I$5:$I$1145,'Nhập đơn'!$E$5:$E$1146,'Tổng đơn'!B309)</f>
        <v>#VALUE!</v>
      </c>
      <c r="D309" s="85" t="e">
        <f>SUMIFS('Nhập đơn'!$H$5:$H$1145,'Nhập đơn'!$E$5:$E$1146,'Tổng đơn'!B309)</f>
        <v>#VALUE!</v>
      </c>
      <c r="E309" s="16"/>
      <c r="F309" s="16"/>
      <c r="H309" s="1" t="e">
        <f>VLOOKUP(B309,#REF!,3,0)</f>
        <v>#REF!</v>
      </c>
      <c r="I309" s="1" t="e">
        <f>VLOOKUP(B309,#REF!,6,0)</f>
        <v>#REF!</v>
      </c>
      <c r="J309" s="1" t="e">
        <f>VLOOKUP(B309,#REF!,4,0)</f>
        <v>#REF!</v>
      </c>
      <c r="K309" s="1" t="e">
        <f>VLOOKUP(B309,#REF!,8,0)</f>
        <v>#REF!</v>
      </c>
      <c r="L309" s="96" t="e" cm="1">
        <f t="array" ref="L309">LOOKUP(1,1/(B309=#REF!),#REF!)</f>
        <v>#REF!</v>
      </c>
      <c r="M309" s="97" t="str">
        <f>IFERROR(VLOOKUP(B309,#REF!,5,0),"")</f>
        <v/>
      </c>
      <c r="N309" s="98" t="str">
        <f>IFERROR(VLOOKUP(B309,#REF!,2,0),"")</f>
        <v/>
      </c>
      <c r="O309" s="99" t="e" cm="1">
        <f t="array" ref="O309">LOOKUP(1,1/(B309=#REF!),#REF!)</f>
        <v>#REF!</v>
      </c>
      <c r="P309" s="96"/>
      <c r="Q309" s="100"/>
      <c r="R309" s="101" t="str">
        <f>IFERROR(VLOOKUP(B309,#REF!,8,0),"")</f>
        <v/>
      </c>
    </row>
    <row r="310" spans="1:18" hidden="1">
      <c r="A310" s="1">
        <f>IF(B310="","",SUBTOTAL(3,$B$10:B310))</f>
        <v>49</v>
      </c>
      <c r="B310" s="16" t="s">
        <v>2232</v>
      </c>
      <c r="C310" s="84" t="e">
        <f>SUMIFS('Nhập đơn'!$I$5:$I$1145,'Nhập đơn'!$E$5:$E$1146,'Tổng đơn'!B310)</f>
        <v>#VALUE!</v>
      </c>
      <c r="D310" s="85" t="e">
        <f>SUMIFS('Nhập đơn'!$H$5:$H$1145,'Nhập đơn'!$E$5:$E$1146,'Tổng đơn'!B310)</f>
        <v>#VALUE!</v>
      </c>
      <c r="E310" s="16"/>
      <c r="F310" s="16"/>
      <c r="H310" s="1" t="e">
        <f>VLOOKUP(B310,#REF!,3,0)</f>
        <v>#REF!</v>
      </c>
      <c r="I310" s="1" t="e">
        <f>VLOOKUP(B310,#REF!,6,0)</f>
        <v>#REF!</v>
      </c>
      <c r="J310" s="1" t="e">
        <f>VLOOKUP(B310,#REF!,4,0)</f>
        <v>#REF!</v>
      </c>
      <c r="K310" s="1" t="e">
        <f>VLOOKUP(B310,#REF!,8,0)</f>
        <v>#REF!</v>
      </c>
      <c r="L310" s="96" t="e" cm="1">
        <f t="array" ref="L310">LOOKUP(1,1/(B310=#REF!),#REF!)</f>
        <v>#REF!</v>
      </c>
      <c r="M310" s="97" t="str">
        <f>IFERROR(VLOOKUP(B310,#REF!,5,0),"")</f>
        <v/>
      </c>
      <c r="N310" s="98" t="str">
        <f>IFERROR(VLOOKUP(B310,#REF!,2,0),"")</f>
        <v/>
      </c>
      <c r="O310" s="99" t="e" cm="1">
        <f t="array" ref="O310">LOOKUP(1,1/(B310=#REF!),#REF!)</f>
        <v>#REF!</v>
      </c>
      <c r="P310" s="96"/>
      <c r="Q310" s="100"/>
      <c r="R310" s="101" t="str">
        <f>IFERROR(VLOOKUP(B310,#REF!,8,0),"")</f>
        <v/>
      </c>
    </row>
    <row r="311" spans="1:18" hidden="1">
      <c r="A311" s="1">
        <f>IF(B311="","",SUBTOTAL(3,$B$10:B311))</f>
        <v>49</v>
      </c>
      <c r="B311" s="16" t="s">
        <v>2223</v>
      </c>
      <c r="C311" s="84" t="e">
        <f>SUMIFS('Nhập đơn'!$I$5:$I$1145,'Nhập đơn'!$E$5:$E$1146,'Tổng đơn'!B311)</f>
        <v>#VALUE!</v>
      </c>
      <c r="D311" s="85" t="e">
        <f>SUMIFS('Nhập đơn'!$H$5:$H$1145,'Nhập đơn'!$E$5:$E$1146,'Tổng đơn'!B311)</f>
        <v>#VALUE!</v>
      </c>
      <c r="E311" s="16"/>
      <c r="F311" s="16"/>
      <c r="H311" s="1" t="e">
        <f>VLOOKUP(B311,#REF!,3,0)</f>
        <v>#REF!</v>
      </c>
      <c r="I311" s="1" t="e">
        <f>VLOOKUP(B311,#REF!,6,0)</f>
        <v>#REF!</v>
      </c>
      <c r="J311" s="1" t="e">
        <f>VLOOKUP(B311,#REF!,4,0)</f>
        <v>#REF!</v>
      </c>
      <c r="K311" s="1" t="e">
        <f>VLOOKUP(B311,#REF!,8,0)</f>
        <v>#REF!</v>
      </c>
      <c r="L311" s="96" t="e" cm="1">
        <f t="array" ref="L311">LOOKUP(1,1/(B311=#REF!),#REF!)</f>
        <v>#REF!</v>
      </c>
      <c r="M311" s="97" t="str">
        <f>IFERROR(VLOOKUP(B311,#REF!,5,0),"")</f>
        <v/>
      </c>
      <c r="N311" s="98" t="str">
        <f>IFERROR(VLOOKUP(B311,#REF!,2,0),"")</f>
        <v/>
      </c>
      <c r="O311" s="99" t="e" cm="1">
        <f t="array" ref="O311">LOOKUP(1,1/(B311=#REF!),#REF!)</f>
        <v>#REF!</v>
      </c>
      <c r="P311" s="96"/>
      <c r="Q311" s="100"/>
      <c r="R311" s="101" t="str">
        <f>IFERROR(VLOOKUP(B311,#REF!,8,0),"")</f>
        <v/>
      </c>
    </row>
    <row r="312" spans="1:18" hidden="1">
      <c r="A312" s="1">
        <f>IF(B312="","",SUBTOTAL(3,$B$10:B312))</f>
        <v>49</v>
      </c>
      <c r="B312" s="16" t="s">
        <v>2213</v>
      </c>
      <c r="C312" s="84" t="e">
        <f>SUMIFS('Nhập đơn'!$I$5:$I$1145,'Nhập đơn'!$E$5:$E$1146,'Tổng đơn'!B312)</f>
        <v>#VALUE!</v>
      </c>
      <c r="D312" s="85" t="e">
        <f>SUMIFS('Nhập đơn'!$H$5:$H$1145,'Nhập đơn'!$E$5:$E$1146,'Tổng đơn'!B312)</f>
        <v>#VALUE!</v>
      </c>
      <c r="E312" s="16"/>
      <c r="F312" s="16"/>
      <c r="H312" s="1" t="e">
        <f>VLOOKUP(B312,#REF!,3,0)</f>
        <v>#REF!</v>
      </c>
      <c r="I312" s="1" t="e">
        <f>VLOOKUP(B312,#REF!,6,0)</f>
        <v>#REF!</v>
      </c>
      <c r="J312" s="1" t="e">
        <f>VLOOKUP(B312,#REF!,4,0)</f>
        <v>#REF!</v>
      </c>
      <c r="K312" s="1" t="e">
        <f>VLOOKUP(B312,#REF!,8,0)</f>
        <v>#REF!</v>
      </c>
      <c r="L312" s="96" t="e" cm="1">
        <f t="array" ref="L312">LOOKUP(1,1/(B312=#REF!),#REF!)</f>
        <v>#REF!</v>
      </c>
      <c r="M312" s="97" t="str">
        <f>IFERROR(VLOOKUP(B312,#REF!,5,0),"")</f>
        <v/>
      </c>
      <c r="N312" s="98" t="str">
        <f>IFERROR(VLOOKUP(B312,#REF!,2,0),"")</f>
        <v/>
      </c>
      <c r="O312" s="99" t="e" cm="1">
        <f t="array" ref="O312">LOOKUP(1,1/(B312=#REF!),#REF!)</f>
        <v>#REF!</v>
      </c>
      <c r="P312" s="96"/>
      <c r="Q312" s="100"/>
      <c r="R312" s="101" t="str">
        <f>IFERROR(VLOOKUP(B312,#REF!,8,0),"")</f>
        <v/>
      </c>
    </row>
    <row r="313" spans="1:18">
      <c r="A313" s="1">
        <f>IF(B313="","",SUBTOTAL(3,$B$10:B313))</f>
        <v>50</v>
      </c>
      <c r="B313" s="16" t="s">
        <v>4283</v>
      </c>
      <c r="C313" s="84" t="e">
        <f>SUMIFS('Nhập đơn'!$I$5:$I$1145,'Nhập đơn'!$E$5:$E$1146,'Tổng đơn'!B313)</f>
        <v>#VALUE!</v>
      </c>
      <c r="D313" s="85" t="e">
        <f>SUMIFS('Nhập đơn'!$H$5:$H$1145,'Nhập đơn'!$E$5:$E$1146,'Tổng đơn'!B313)</f>
        <v>#VALUE!</v>
      </c>
      <c r="E313" s="16"/>
      <c r="F313" s="16"/>
      <c r="H313" s="1" t="e">
        <f>VLOOKUP(B313,#REF!,3,0)</f>
        <v>#REF!</v>
      </c>
      <c r="I313" s="1" t="e">
        <f>VLOOKUP(B313,#REF!,6,0)</f>
        <v>#REF!</v>
      </c>
      <c r="J313" s="1" t="e">
        <f>VLOOKUP(B313,#REF!,4,0)</f>
        <v>#REF!</v>
      </c>
      <c r="K313" s="1" t="e">
        <f>VLOOKUP(B313,#REF!,8,0)</f>
        <v>#REF!</v>
      </c>
      <c r="L313" s="96" t="e" cm="1">
        <f t="array" ref="L313">LOOKUP(1,1/(B313=#REF!),#REF!)</f>
        <v>#REF!</v>
      </c>
      <c r="M313" s="97" t="str">
        <f>IFERROR(VLOOKUP(B313,#REF!,5,0),"")</f>
        <v/>
      </c>
      <c r="N313" s="98" t="str">
        <f>IFERROR(VLOOKUP(B313,#REF!,2,0),"")</f>
        <v/>
      </c>
      <c r="O313" s="99" t="e" cm="1">
        <f t="array" ref="O313">LOOKUP(1,1/(B313=#REF!),#REF!)</f>
        <v>#REF!</v>
      </c>
      <c r="P313" s="96"/>
      <c r="Q313" s="100"/>
      <c r="R313" s="101" t="str">
        <f>IFERROR(VLOOKUP(B313,#REF!,8,0),"")</f>
        <v/>
      </c>
    </row>
    <row r="314" spans="1:18">
      <c r="A314" s="1">
        <f>IF(B314="","",SUBTOTAL(3,$B$10:B314))</f>
        <v>51</v>
      </c>
      <c r="B314" s="16" t="s">
        <v>4284</v>
      </c>
      <c r="C314" s="84" t="e">
        <f>SUMIFS('Nhập đơn'!$I$5:$I$1145,'Nhập đơn'!$E$5:$E$1146,'Tổng đơn'!B314)</f>
        <v>#VALUE!</v>
      </c>
      <c r="D314" s="85" t="e">
        <f>SUMIFS('Nhập đơn'!$H$5:$H$1145,'Nhập đơn'!$E$5:$E$1146,'Tổng đơn'!B314)</f>
        <v>#VALUE!</v>
      </c>
      <c r="E314" s="16"/>
      <c r="F314" s="16"/>
      <c r="H314" s="1" t="e">
        <f>VLOOKUP(B314,#REF!,3,0)</f>
        <v>#REF!</v>
      </c>
      <c r="I314" s="1" t="e">
        <f>VLOOKUP(B314,#REF!,6,0)</f>
        <v>#REF!</v>
      </c>
      <c r="J314" s="1" t="e">
        <f>VLOOKUP(B314,#REF!,4,0)</f>
        <v>#REF!</v>
      </c>
      <c r="K314" s="1" t="e">
        <f>VLOOKUP(B314,#REF!,8,0)</f>
        <v>#REF!</v>
      </c>
      <c r="L314" s="96" t="e" cm="1">
        <f t="array" ref="L314">LOOKUP(1,1/(B314=#REF!),#REF!)</f>
        <v>#REF!</v>
      </c>
      <c r="M314" s="97" t="str">
        <f>IFERROR(VLOOKUP(B314,#REF!,5,0),"")</f>
        <v/>
      </c>
      <c r="N314" s="98" t="str">
        <f>IFERROR(VLOOKUP(B314,#REF!,2,0),"")</f>
        <v/>
      </c>
      <c r="O314" s="99" t="e" cm="1">
        <f t="array" ref="O314">LOOKUP(1,1/(B314=#REF!),#REF!)</f>
        <v>#REF!</v>
      </c>
      <c r="P314" s="96"/>
      <c r="Q314" s="100"/>
      <c r="R314" s="101" t="str">
        <f>IFERROR(VLOOKUP(B314,#REF!,8,0),"")</f>
        <v/>
      </c>
    </row>
    <row r="315" spans="1:18">
      <c r="A315" s="1">
        <f>IF(B315="","",SUBTOTAL(3,$B$10:B315))</f>
        <v>52</v>
      </c>
      <c r="B315" s="16" t="s">
        <v>4285</v>
      </c>
      <c r="C315" s="84" t="e">
        <f>SUMIFS('Nhập đơn'!$I$5:$I$1145,'Nhập đơn'!$E$5:$E$1146,'Tổng đơn'!B315)</f>
        <v>#VALUE!</v>
      </c>
      <c r="D315" s="85" t="e">
        <f>SUMIFS('Nhập đơn'!$H$5:$H$1145,'Nhập đơn'!$E$5:$E$1146,'Tổng đơn'!B315)</f>
        <v>#VALUE!</v>
      </c>
      <c r="E315" s="16"/>
      <c r="F315" s="16"/>
      <c r="H315" s="1" t="e">
        <f>VLOOKUP(B315,#REF!,3,0)</f>
        <v>#REF!</v>
      </c>
      <c r="I315" s="1" t="e">
        <f>VLOOKUP(B315,#REF!,6,0)</f>
        <v>#REF!</v>
      </c>
      <c r="J315" s="1" t="e">
        <f>VLOOKUP(B315,#REF!,4,0)</f>
        <v>#REF!</v>
      </c>
      <c r="K315" s="1" t="e">
        <f>VLOOKUP(B315,#REF!,8,0)</f>
        <v>#REF!</v>
      </c>
      <c r="L315" s="96" t="e" cm="1">
        <f t="array" ref="L315">LOOKUP(1,1/(B315=#REF!),#REF!)</f>
        <v>#REF!</v>
      </c>
      <c r="M315" s="97" t="str">
        <f>IFERROR(VLOOKUP(B315,#REF!,5,0),"")</f>
        <v/>
      </c>
      <c r="N315" s="98" t="str">
        <f>IFERROR(VLOOKUP(B315,#REF!,2,0),"")</f>
        <v/>
      </c>
      <c r="O315" s="99" t="e" cm="1">
        <f t="array" ref="O315">LOOKUP(1,1/(B315=#REF!),#REF!)</f>
        <v>#REF!</v>
      </c>
      <c r="P315" s="96"/>
      <c r="Q315" s="100"/>
      <c r="R315" s="101" t="str">
        <f>IFERROR(VLOOKUP(B315,#REF!,8,0),"")</f>
        <v/>
      </c>
    </row>
    <row r="316" spans="1:18">
      <c r="A316" s="1">
        <f>IF(B316="","",SUBTOTAL(3,$B$10:B316))</f>
        <v>53</v>
      </c>
      <c r="B316" s="16" t="s">
        <v>3266</v>
      </c>
      <c r="C316" s="84" t="e">
        <f>SUMIFS('Nhập đơn'!$I$5:$I$1145,'Nhập đơn'!$E$5:$E$1146,'Tổng đơn'!B316)</f>
        <v>#VALUE!</v>
      </c>
      <c r="D316" s="85" t="e">
        <f>SUMIFS('Nhập đơn'!$H$5:$H$1145,'Nhập đơn'!$E$5:$E$1146,'Tổng đơn'!B316)</f>
        <v>#VALUE!</v>
      </c>
      <c r="E316" s="16"/>
      <c r="F316" s="16"/>
      <c r="H316" s="1" t="e">
        <f>VLOOKUP(B316,#REF!,3,0)</f>
        <v>#REF!</v>
      </c>
      <c r="I316" s="1" t="e">
        <f>VLOOKUP(B316,#REF!,6,0)</f>
        <v>#REF!</v>
      </c>
      <c r="J316" s="1" t="e">
        <f>VLOOKUP(B316,#REF!,4,0)</f>
        <v>#REF!</v>
      </c>
      <c r="K316" s="1" t="e">
        <f>VLOOKUP(B316,#REF!,8,0)</f>
        <v>#REF!</v>
      </c>
      <c r="L316" s="96" t="e" cm="1">
        <f t="array" ref="L316">LOOKUP(1,1/(B316=#REF!),#REF!)</f>
        <v>#REF!</v>
      </c>
      <c r="M316" s="97" t="str">
        <f>IFERROR(VLOOKUP(B316,#REF!,5,0),"")</f>
        <v/>
      </c>
      <c r="N316" s="98" t="str">
        <f>IFERROR(VLOOKUP(B316,#REF!,2,0),"")</f>
        <v/>
      </c>
      <c r="O316" s="99" t="e" cm="1">
        <f t="array" ref="O316">LOOKUP(1,1/(B316=#REF!),#REF!)</f>
        <v>#REF!</v>
      </c>
      <c r="P316" s="96"/>
      <c r="Q316" s="100"/>
      <c r="R316" s="101" t="str">
        <f>IFERROR(VLOOKUP(B316,#REF!,8,0),"")</f>
        <v/>
      </c>
    </row>
    <row r="317" spans="1:18" hidden="1">
      <c r="A317" s="1">
        <f>IF(B317="","",SUBTOTAL(3,$B$10:B317))</f>
        <v>53</v>
      </c>
      <c r="B317" s="16" t="s">
        <v>4286</v>
      </c>
      <c r="C317" s="84" t="e">
        <f>SUMIFS('Nhập đơn'!$I$5:$I$1145,'Nhập đơn'!$E$5:$E$1146,'Tổng đơn'!B317)</f>
        <v>#VALUE!</v>
      </c>
      <c r="D317" s="85" t="e">
        <f>SUMIFS('Nhập đơn'!$H$5:$H$1145,'Nhập đơn'!$E$5:$E$1146,'Tổng đơn'!B317)</f>
        <v>#VALUE!</v>
      </c>
      <c r="E317" s="16"/>
      <c r="F317" s="16"/>
      <c r="H317" s="1" t="e">
        <f>VLOOKUP(B317,#REF!,3,0)</f>
        <v>#REF!</v>
      </c>
      <c r="I317" s="1" t="e">
        <f>VLOOKUP(B317,#REF!,6,0)</f>
        <v>#REF!</v>
      </c>
      <c r="J317" s="1" t="e">
        <f>VLOOKUP(B317,#REF!,4,0)</f>
        <v>#REF!</v>
      </c>
      <c r="K317" s="1" t="e">
        <f>VLOOKUP(B317,#REF!,8,0)</f>
        <v>#REF!</v>
      </c>
      <c r="L317" s="96" t="e" cm="1">
        <f t="array" ref="L317">LOOKUP(1,1/(B317=#REF!),#REF!)</f>
        <v>#REF!</v>
      </c>
      <c r="M317" s="97" t="str">
        <f>IFERROR(VLOOKUP(B317,#REF!,5,0),"")</f>
        <v/>
      </c>
      <c r="N317" s="98" t="str">
        <f>IFERROR(VLOOKUP(B317,#REF!,2,0),"")</f>
        <v/>
      </c>
      <c r="O317" s="99" t="e" cm="1">
        <f t="array" ref="O317">LOOKUP(1,1/(B317=#REF!),#REF!)</f>
        <v>#REF!</v>
      </c>
      <c r="P317" s="96"/>
      <c r="Q317" s="100"/>
      <c r="R317" s="101" t="str">
        <f>IFERROR(VLOOKUP(B317,#REF!,8,0),"")</f>
        <v/>
      </c>
    </row>
    <row r="318" spans="1:18">
      <c r="A318" s="1">
        <f>IF(B318="","",SUBTOTAL(3,$B$10:B318))</f>
        <v>54</v>
      </c>
      <c r="B318" s="16" t="s">
        <v>199</v>
      </c>
      <c r="C318" s="84" t="e">
        <f>SUMIFS('Nhập đơn'!$I$5:$I$1145,'Nhập đơn'!$E$5:$E$1146,'Tổng đơn'!B318)</f>
        <v>#VALUE!</v>
      </c>
      <c r="D318" s="85" t="e">
        <f>SUMIFS('Nhập đơn'!$H$5:$H$1145,'Nhập đơn'!$E$5:$E$1146,'Tổng đơn'!B318)</f>
        <v>#VALUE!</v>
      </c>
      <c r="E318" s="16"/>
      <c r="F318" s="16"/>
      <c r="H318" s="1" t="e">
        <f>VLOOKUP(B318,#REF!,3,0)</f>
        <v>#REF!</v>
      </c>
      <c r="I318" s="1" t="e">
        <f>VLOOKUP(B318,#REF!,6,0)</f>
        <v>#REF!</v>
      </c>
      <c r="J318" s="1" t="e">
        <f>VLOOKUP(B318,#REF!,4,0)</f>
        <v>#REF!</v>
      </c>
      <c r="K318" s="1" t="e">
        <f>VLOOKUP(B318,#REF!,8,0)</f>
        <v>#REF!</v>
      </c>
      <c r="L318" s="96" t="e" cm="1">
        <f t="array" ref="L318">LOOKUP(1,1/(B318=#REF!),#REF!)</f>
        <v>#REF!</v>
      </c>
      <c r="M318" s="97" t="str">
        <f>IFERROR(VLOOKUP(B318,#REF!,5,0),"")</f>
        <v/>
      </c>
      <c r="N318" s="98" t="str">
        <f>IFERROR(VLOOKUP(B318,#REF!,2,0),"")</f>
        <v/>
      </c>
      <c r="O318" s="99" t="e" cm="1">
        <f t="array" ref="O318">LOOKUP(1,1/(B318=#REF!),#REF!)</f>
        <v>#REF!</v>
      </c>
      <c r="P318" s="96"/>
      <c r="Q318" s="100"/>
      <c r="R318" s="101" t="str">
        <f>IFERROR(VLOOKUP(B318,#REF!,8,0),"")</f>
        <v/>
      </c>
    </row>
    <row r="319" spans="1:18" hidden="1">
      <c r="A319" s="1">
        <f>IF(B319="","",SUBTOTAL(3,$B$10:B319))</f>
        <v>54</v>
      </c>
      <c r="B319" s="16" t="s">
        <v>4287</v>
      </c>
      <c r="C319" s="84" t="e">
        <f>SUMIFS('Nhập đơn'!$I$5:$I$1145,'Nhập đơn'!$E$5:$E$1146,'Tổng đơn'!B319)</f>
        <v>#VALUE!</v>
      </c>
      <c r="D319" s="85" t="e">
        <f>SUMIFS('Nhập đơn'!$H$5:$H$1145,'Nhập đơn'!$E$5:$E$1146,'Tổng đơn'!B319)</f>
        <v>#VALUE!</v>
      </c>
      <c r="E319" s="16"/>
      <c r="F319" s="16"/>
      <c r="H319" s="1" t="e">
        <f>VLOOKUP(B319,#REF!,3,0)</f>
        <v>#REF!</v>
      </c>
      <c r="I319" s="1" t="e">
        <f>VLOOKUP(B319,#REF!,6,0)</f>
        <v>#REF!</v>
      </c>
      <c r="J319" s="1" t="e">
        <f>VLOOKUP(B319,#REF!,4,0)</f>
        <v>#REF!</v>
      </c>
      <c r="K319" s="1" t="e">
        <f>VLOOKUP(B319,#REF!,8,0)</f>
        <v>#REF!</v>
      </c>
      <c r="L319" s="96" t="e" cm="1">
        <f t="array" ref="L319">LOOKUP(1,1/(B319=#REF!),#REF!)</f>
        <v>#REF!</v>
      </c>
      <c r="M319" s="97" t="str">
        <f>IFERROR(VLOOKUP(B319,#REF!,5,0),"")</f>
        <v/>
      </c>
      <c r="N319" s="98" t="str">
        <f>IFERROR(VLOOKUP(B319,#REF!,2,0),"")</f>
        <v/>
      </c>
      <c r="O319" s="99" t="e" cm="1">
        <f t="array" ref="O319">LOOKUP(1,1/(B319=#REF!),#REF!)</f>
        <v>#REF!</v>
      </c>
      <c r="P319" s="96"/>
      <c r="Q319" s="100"/>
      <c r="R319" s="101" t="str">
        <f>IFERROR(VLOOKUP(B319,#REF!,8,0),"")</f>
        <v/>
      </c>
    </row>
    <row r="320" spans="1:18" hidden="1">
      <c r="A320" s="1">
        <f>IF(B320="","",SUBTOTAL(3,$B$10:B320))</f>
        <v>54</v>
      </c>
      <c r="B320" s="16" t="s">
        <v>2643</v>
      </c>
      <c r="C320" s="84" t="e">
        <f>SUMIFS('Nhập đơn'!$I$5:$I$1145,'Nhập đơn'!$E$5:$E$1146,'Tổng đơn'!B320)</f>
        <v>#VALUE!</v>
      </c>
      <c r="D320" s="85" t="e">
        <f>SUMIFS('Nhập đơn'!$H$5:$H$1145,'Nhập đơn'!$E$5:$E$1146,'Tổng đơn'!B320)</f>
        <v>#VALUE!</v>
      </c>
      <c r="E320" s="16"/>
      <c r="F320" s="16"/>
      <c r="H320" s="1" t="e">
        <f>VLOOKUP(B320,#REF!,3,0)</f>
        <v>#REF!</v>
      </c>
      <c r="I320" s="1" t="e">
        <f>VLOOKUP(B320,#REF!,6,0)</f>
        <v>#REF!</v>
      </c>
      <c r="J320" s="1" t="e">
        <f>VLOOKUP(B320,#REF!,4,0)</f>
        <v>#REF!</v>
      </c>
      <c r="K320" s="1" t="e">
        <f>VLOOKUP(B320,#REF!,8,0)</f>
        <v>#REF!</v>
      </c>
      <c r="L320" s="96" t="e" cm="1">
        <f t="array" ref="L320">LOOKUP(1,1/(B320=#REF!),#REF!)</f>
        <v>#REF!</v>
      </c>
      <c r="M320" s="97" t="str">
        <f>IFERROR(VLOOKUP(B320,#REF!,5,0),"")</f>
        <v/>
      </c>
      <c r="N320" s="98" t="str">
        <f>IFERROR(VLOOKUP(B320,#REF!,2,0),"")</f>
        <v/>
      </c>
      <c r="O320" s="99" t="e" cm="1">
        <f t="array" ref="O320">LOOKUP(1,1/(B320=#REF!),#REF!)</f>
        <v>#REF!</v>
      </c>
      <c r="P320" s="96"/>
      <c r="Q320" s="100"/>
      <c r="R320" s="101" t="str">
        <f>IFERROR(VLOOKUP(B320,#REF!,8,0),"")</f>
        <v/>
      </c>
    </row>
    <row r="321" spans="1:18">
      <c r="A321" s="1">
        <f>IF(B321="","",SUBTOTAL(3,$B$10:B321))</f>
        <v>55</v>
      </c>
      <c r="B321" s="16" t="s">
        <v>400</v>
      </c>
      <c r="C321" s="84" t="e">
        <f>SUMIFS('Nhập đơn'!$I$5:$I$1145,'Nhập đơn'!$E$5:$E$1146,'Tổng đơn'!B321)</f>
        <v>#VALUE!</v>
      </c>
      <c r="D321" s="85" t="e">
        <f>SUMIFS('Nhập đơn'!$H$5:$H$1145,'Nhập đơn'!$E$5:$E$1146,'Tổng đơn'!B321)</f>
        <v>#VALUE!</v>
      </c>
      <c r="E321" s="16"/>
      <c r="F321" s="16"/>
      <c r="H321" s="1" t="e">
        <f>VLOOKUP(B321,#REF!,3,0)</f>
        <v>#REF!</v>
      </c>
      <c r="I321" s="1" t="e">
        <f>VLOOKUP(B321,#REF!,6,0)</f>
        <v>#REF!</v>
      </c>
      <c r="J321" s="1" t="e">
        <f>VLOOKUP(B321,#REF!,4,0)</f>
        <v>#REF!</v>
      </c>
      <c r="K321" s="1" t="e">
        <f>VLOOKUP(B321,#REF!,8,0)</f>
        <v>#REF!</v>
      </c>
      <c r="L321" s="96" t="e" cm="1">
        <f t="array" ref="L321">LOOKUP(1,1/(B321=#REF!),#REF!)</f>
        <v>#REF!</v>
      </c>
      <c r="M321" s="97" t="str">
        <f>IFERROR(VLOOKUP(B321,#REF!,5,0),"")</f>
        <v/>
      </c>
      <c r="N321" s="98" t="str">
        <f>IFERROR(VLOOKUP(B321,#REF!,2,0),"")</f>
        <v/>
      </c>
      <c r="O321" s="99" t="e" cm="1">
        <f t="array" ref="O321">LOOKUP(1,1/(B321=#REF!),#REF!)</f>
        <v>#REF!</v>
      </c>
      <c r="P321" s="96"/>
      <c r="Q321" s="100"/>
      <c r="R321" s="101" t="str">
        <f>IFERROR(VLOOKUP(B321,#REF!,8,0),"")</f>
        <v/>
      </c>
    </row>
    <row r="322" spans="1:18" hidden="1">
      <c r="A322" s="1">
        <f>IF(B322="","",SUBTOTAL(3,$B$10:B322))</f>
        <v>55</v>
      </c>
      <c r="B322" s="16" t="s">
        <v>409</v>
      </c>
      <c r="C322" s="84" t="e">
        <f>SUMIFS('Nhập đơn'!$I$5:$I$1145,'Nhập đơn'!$E$5:$E$1146,'Tổng đơn'!B322)</f>
        <v>#VALUE!</v>
      </c>
      <c r="D322" s="85" t="e">
        <f>SUMIFS('Nhập đơn'!$H$5:$H$1145,'Nhập đơn'!$E$5:$E$1146,'Tổng đơn'!B322)</f>
        <v>#VALUE!</v>
      </c>
      <c r="E322" s="16"/>
      <c r="F322" s="16"/>
      <c r="H322" s="1" t="e">
        <f>VLOOKUP(B322,#REF!,3,0)</f>
        <v>#REF!</v>
      </c>
      <c r="I322" s="1" t="e">
        <f>VLOOKUP(B322,#REF!,6,0)</f>
        <v>#REF!</v>
      </c>
      <c r="J322" s="1" t="e">
        <f>VLOOKUP(B322,#REF!,4,0)</f>
        <v>#REF!</v>
      </c>
      <c r="K322" s="1" t="e">
        <f>VLOOKUP(B322,#REF!,8,0)</f>
        <v>#REF!</v>
      </c>
      <c r="L322" s="96" t="e" cm="1">
        <f t="array" ref="L322">LOOKUP(1,1/(B322=#REF!),#REF!)</f>
        <v>#REF!</v>
      </c>
      <c r="M322" s="97" t="str">
        <f>IFERROR(VLOOKUP(B322,#REF!,5,0),"")</f>
        <v/>
      </c>
      <c r="N322" s="98" t="str">
        <f>IFERROR(VLOOKUP(B322,#REF!,2,0),"")</f>
        <v/>
      </c>
      <c r="O322" s="99" t="e" cm="1">
        <f t="array" ref="O322">LOOKUP(1,1/(B322=#REF!),#REF!)</f>
        <v>#REF!</v>
      </c>
      <c r="P322" s="96"/>
      <c r="Q322" s="100"/>
      <c r="R322" s="101" t="str">
        <f>IFERROR(VLOOKUP(B322,#REF!,8,0),"")</f>
        <v/>
      </c>
    </row>
    <row r="323" spans="1:18" hidden="1">
      <c r="A323" s="1">
        <f>IF(B323="","",SUBTOTAL(3,$B$10:B323))</f>
        <v>55</v>
      </c>
      <c r="B323" s="16" t="s">
        <v>836</v>
      </c>
      <c r="C323" s="84" t="e">
        <f>SUMIFS('Nhập đơn'!$I$5:$I$1145,'Nhập đơn'!$E$5:$E$1146,'Tổng đơn'!B323)</f>
        <v>#VALUE!</v>
      </c>
      <c r="D323" s="85" t="e">
        <f>SUMIFS('Nhập đơn'!$H$5:$H$1145,'Nhập đơn'!$E$5:$E$1146,'Tổng đơn'!B323)</f>
        <v>#VALUE!</v>
      </c>
      <c r="E323" s="16"/>
      <c r="F323" s="16"/>
      <c r="H323" s="1" t="e">
        <f>VLOOKUP(B323,#REF!,3,0)</f>
        <v>#REF!</v>
      </c>
      <c r="I323" s="1" t="e">
        <f>VLOOKUP(B323,#REF!,6,0)</f>
        <v>#REF!</v>
      </c>
      <c r="J323" s="1" t="e">
        <f>VLOOKUP(B323,#REF!,4,0)</f>
        <v>#REF!</v>
      </c>
      <c r="K323" s="1" t="e">
        <f>VLOOKUP(B323,#REF!,8,0)</f>
        <v>#REF!</v>
      </c>
      <c r="L323" s="96" t="e" cm="1">
        <f t="array" ref="L323">LOOKUP(1,1/(B323=#REF!),#REF!)</f>
        <v>#REF!</v>
      </c>
      <c r="M323" s="97" t="str">
        <f>IFERROR(VLOOKUP(B323,#REF!,5,0),"")</f>
        <v/>
      </c>
      <c r="N323" s="98" t="str">
        <f>IFERROR(VLOOKUP(B323,#REF!,2,0),"")</f>
        <v/>
      </c>
      <c r="O323" s="99" t="e" cm="1">
        <f t="array" ref="O323">LOOKUP(1,1/(B323=#REF!),#REF!)</f>
        <v>#REF!</v>
      </c>
      <c r="P323" s="96"/>
      <c r="Q323" s="100"/>
      <c r="R323" s="101" t="str">
        <f>IFERROR(VLOOKUP(B323,#REF!,8,0),"")</f>
        <v/>
      </c>
    </row>
    <row r="324" spans="1:18" hidden="1">
      <c r="A324" s="1">
        <f>IF(B324="","",SUBTOTAL(3,$B$10:B324))</f>
        <v>55</v>
      </c>
      <c r="B324" s="16" t="s">
        <v>828</v>
      </c>
      <c r="C324" s="84" t="e">
        <f>SUMIFS('Nhập đơn'!$I$5:$I$1145,'Nhập đơn'!$E$5:$E$1146,'Tổng đơn'!B324)</f>
        <v>#VALUE!</v>
      </c>
      <c r="D324" s="85" t="e">
        <f>SUMIFS('Nhập đơn'!$H$5:$H$1145,'Nhập đơn'!$E$5:$E$1146,'Tổng đơn'!B324)</f>
        <v>#VALUE!</v>
      </c>
      <c r="E324" s="16"/>
      <c r="F324" s="16"/>
      <c r="H324" s="1" t="e">
        <f>VLOOKUP(B324,#REF!,3,0)</f>
        <v>#REF!</v>
      </c>
      <c r="I324" s="1" t="e">
        <f>VLOOKUP(B324,#REF!,6,0)</f>
        <v>#REF!</v>
      </c>
      <c r="J324" s="1" t="e">
        <f>VLOOKUP(B324,#REF!,4,0)</f>
        <v>#REF!</v>
      </c>
      <c r="K324" s="1" t="e">
        <f>VLOOKUP(B324,#REF!,8,0)</f>
        <v>#REF!</v>
      </c>
      <c r="L324" s="96" t="e" cm="1">
        <f t="array" ref="L324">LOOKUP(1,1/(B324=#REF!),#REF!)</f>
        <v>#REF!</v>
      </c>
      <c r="M324" s="97" t="str">
        <f>IFERROR(VLOOKUP(B324,#REF!,5,0),"")</f>
        <v/>
      </c>
      <c r="N324" s="98" t="str">
        <f>IFERROR(VLOOKUP(B324,#REF!,2,0),"")</f>
        <v/>
      </c>
      <c r="O324" s="99" t="e" cm="1">
        <f t="array" ref="O324">LOOKUP(1,1/(B324=#REF!),#REF!)</f>
        <v>#REF!</v>
      </c>
      <c r="P324" s="96"/>
      <c r="Q324" s="100"/>
      <c r="R324" s="101" t="str">
        <f>IFERROR(VLOOKUP(B324,#REF!,8,0),"")</f>
        <v/>
      </c>
    </row>
    <row r="325" spans="1:18" hidden="1">
      <c r="A325" s="1">
        <f>IF(B325="","",SUBTOTAL(3,$B$10:B325))</f>
        <v>55</v>
      </c>
      <c r="B325" s="16" t="s">
        <v>4288</v>
      </c>
      <c r="C325" s="84" t="e">
        <f>SUMIFS('Nhập đơn'!$I$5:$I$1145,'Nhập đơn'!$E$5:$E$1146,'Tổng đơn'!B325)</f>
        <v>#VALUE!</v>
      </c>
      <c r="D325" s="85" t="e">
        <f>SUMIFS('Nhập đơn'!$H$5:$H$1145,'Nhập đơn'!$E$5:$E$1146,'Tổng đơn'!B325)</f>
        <v>#VALUE!</v>
      </c>
      <c r="E325" s="16"/>
      <c r="F325" s="16"/>
      <c r="H325" s="1" t="e">
        <f>VLOOKUP(B325,#REF!,3,0)</f>
        <v>#REF!</v>
      </c>
      <c r="I325" s="1" t="e">
        <f>VLOOKUP(B325,#REF!,6,0)</f>
        <v>#REF!</v>
      </c>
      <c r="J325" s="1" t="e">
        <f>VLOOKUP(B325,#REF!,4,0)</f>
        <v>#REF!</v>
      </c>
      <c r="K325" s="1" t="e">
        <f>VLOOKUP(B325,#REF!,8,0)</f>
        <v>#REF!</v>
      </c>
      <c r="L325" s="96" t="e" cm="1">
        <f t="array" ref="L325">LOOKUP(1,1/(B325=#REF!),#REF!)</f>
        <v>#REF!</v>
      </c>
      <c r="M325" s="97" t="str">
        <f>IFERROR(VLOOKUP(B325,#REF!,5,0),"")</f>
        <v/>
      </c>
      <c r="N325" s="98" t="str">
        <f>IFERROR(VLOOKUP(B325,#REF!,2,0),"")</f>
        <v/>
      </c>
      <c r="O325" s="99" t="e" cm="1">
        <f t="array" ref="O325">LOOKUP(1,1/(B325=#REF!),#REF!)</f>
        <v>#REF!</v>
      </c>
      <c r="P325" s="96"/>
      <c r="Q325" s="100"/>
      <c r="R325" s="101" t="str">
        <f>IFERROR(VLOOKUP(B325,#REF!,8,0),"")</f>
        <v/>
      </c>
    </row>
    <row r="326" spans="1:18" hidden="1">
      <c r="A326" s="1">
        <f>IF(B326="","",SUBTOTAL(3,$B$10:B326))</f>
        <v>55</v>
      </c>
      <c r="B326" s="16" t="s">
        <v>1895</v>
      </c>
      <c r="C326" s="84" t="e">
        <f>SUMIFS('Nhập đơn'!$I$5:$I$1145,'Nhập đơn'!$E$5:$E$1146,'Tổng đơn'!B326)</f>
        <v>#VALUE!</v>
      </c>
      <c r="D326" s="85" t="e">
        <f>SUMIFS('Nhập đơn'!$H$5:$H$1145,'Nhập đơn'!$E$5:$E$1146,'Tổng đơn'!B326)</f>
        <v>#VALUE!</v>
      </c>
      <c r="E326" s="16"/>
      <c r="F326" s="16"/>
      <c r="H326" s="1" t="e">
        <f>VLOOKUP(B326,#REF!,3,0)</f>
        <v>#REF!</v>
      </c>
      <c r="I326" s="1" t="e">
        <f>VLOOKUP(B326,#REF!,6,0)</f>
        <v>#REF!</v>
      </c>
      <c r="J326" s="1" t="e">
        <f>VLOOKUP(B326,#REF!,4,0)</f>
        <v>#REF!</v>
      </c>
      <c r="K326" s="1" t="e">
        <f>VLOOKUP(B326,#REF!,8,0)</f>
        <v>#REF!</v>
      </c>
      <c r="L326" s="96" t="e" cm="1">
        <f t="array" ref="L326">LOOKUP(1,1/(B326=#REF!),#REF!)</f>
        <v>#REF!</v>
      </c>
      <c r="M326" s="97" t="str">
        <f>IFERROR(VLOOKUP(B326,#REF!,5,0),"")</f>
        <v/>
      </c>
      <c r="N326" s="98" t="str">
        <f>IFERROR(VLOOKUP(B326,#REF!,2,0),"")</f>
        <v/>
      </c>
      <c r="O326" s="99" t="e" cm="1">
        <f t="array" ref="O326">LOOKUP(1,1/(B326=#REF!),#REF!)</f>
        <v>#REF!</v>
      </c>
      <c r="P326" s="96"/>
      <c r="Q326" s="100"/>
      <c r="R326" s="101" t="str">
        <f>IFERROR(VLOOKUP(B326,#REF!,8,0),"")</f>
        <v/>
      </c>
    </row>
    <row r="327" spans="1:18" hidden="1">
      <c r="A327" s="1">
        <f>IF(B327="","",SUBTOTAL(3,$B$10:B327))</f>
        <v>55</v>
      </c>
      <c r="B327" s="16" t="s">
        <v>1937</v>
      </c>
      <c r="C327" s="84" t="e">
        <f>SUMIFS('Nhập đơn'!$I$5:$I$1145,'Nhập đơn'!$E$5:$E$1146,'Tổng đơn'!B327)</f>
        <v>#VALUE!</v>
      </c>
      <c r="D327" s="85" t="e">
        <f>SUMIFS('Nhập đơn'!$H$5:$H$1145,'Nhập đơn'!$E$5:$E$1146,'Tổng đơn'!B327)</f>
        <v>#VALUE!</v>
      </c>
      <c r="E327" s="16"/>
      <c r="F327" s="16"/>
      <c r="H327" s="1" t="e">
        <f>VLOOKUP(B327,#REF!,3,0)</f>
        <v>#REF!</v>
      </c>
      <c r="I327" s="1" t="e">
        <f>VLOOKUP(B327,#REF!,6,0)</f>
        <v>#REF!</v>
      </c>
      <c r="J327" s="1" t="e">
        <f>VLOOKUP(B327,#REF!,4,0)</f>
        <v>#REF!</v>
      </c>
      <c r="K327" s="1" t="e">
        <f>VLOOKUP(B327,#REF!,8,0)</f>
        <v>#REF!</v>
      </c>
      <c r="L327" s="96" t="e" cm="1">
        <f t="array" ref="L327">LOOKUP(1,1/(B327=#REF!),#REF!)</f>
        <v>#REF!</v>
      </c>
      <c r="M327" s="97" t="str">
        <f>IFERROR(VLOOKUP(B327,#REF!,5,0),"")</f>
        <v/>
      </c>
      <c r="N327" s="98" t="str">
        <f>IFERROR(VLOOKUP(B327,#REF!,2,0),"")</f>
        <v/>
      </c>
      <c r="O327" s="99" t="e" cm="1">
        <f t="array" ref="O327">LOOKUP(1,1/(B327=#REF!),#REF!)</f>
        <v>#REF!</v>
      </c>
      <c r="P327" s="96"/>
      <c r="Q327" s="100"/>
      <c r="R327" s="101" t="str">
        <f>IFERROR(VLOOKUP(B327,#REF!,8,0),"")</f>
        <v/>
      </c>
    </row>
    <row r="328" spans="1:18" hidden="1">
      <c r="A328" s="1">
        <f>IF(B328="","",SUBTOTAL(3,$B$10:B328))</f>
        <v>55</v>
      </c>
      <c r="B328" s="16" t="s">
        <v>4289</v>
      </c>
      <c r="C328" s="84" t="e">
        <f>SUMIFS('Nhập đơn'!$I$5:$I$1145,'Nhập đơn'!$E$5:$E$1146,'Tổng đơn'!B328)</f>
        <v>#VALUE!</v>
      </c>
      <c r="D328" s="85" t="e">
        <f>SUMIFS('Nhập đơn'!$H$5:$H$1145,'Nhập đơn'!$E$5:$E$1146,'Tổng đơn'!B328)</f>
        <v>#VALUE!</v>
      </c>
      <c r="E328" s="16"/>
      <c r="F328" s="16"/>
      <c r="H328" s="1" t="e">
        <f>VLOOKUP(B328,#REF!,3,0)</f>
        <v>#REF!</v>
      </c>
      <c r="I328" s="1" t="e">
        <f>VLOOKUP(B328,#REF!,6,0)</f>
        <v>#REF!</v>
      </c>
      <c r="J328" s="1" t="e">
        <f>VLOOKUP(B328,#REF!,4,0)</f>
        <v>#REF!</v>
      </c>
      <c r="K328" s="1" t="e">
        <f>VLOOKUP(B328,#REF!,8,0)</f>
        <v>#REF!</v>
      </c>
      <c r="L328" s="96" t="e" cm="1">
        <f t="array" ref="L328">LOOKUP(1,1/(B328=#REF!),#REF!)</f>
        <v>#REF!</v>
      </c>
      <c r="M328" s="97" t="str">
        <f>IFERROR(VLOOKUP(B328,#REF!,5,0),"")</f>
        <v/>
      </c>
      <c r="N328" s="98" t="str">
        <f>IFERROR(VLOOKUP(B328,#REF!,2,0),"")</f>
        <v/>
      </c>
      <c r="O328" s="99" t="e" cm="1">
        <f t="array" ref="O328">LOOKUP(1,1/(B328=#REF!),#REF!)</f>
        <v>#REF!</v>
      </c>
      <c r="P328" s="96"/>
      <c r="Q328" s="100"/>
      <c r="R328" s="101" t="str">
        <f>IFERROR(VLOOKUP(B328,#REF!,8,0),"")</f>
        <v/>
      </c>
    </row>
    <row r="329" spans="1:18" hidden="1">
      <c r="A329" s="1">
        <f>IF(B329="","",SUBTOTAL(3,$B$10:B329))</f>
        <v>55</v>
      </c>
      <c r="B329" s="16" t="s">
        <v>2331</v>
      </c>
      <c r="C329" s="84" t="e">
        <f>SUMIFS('Nhập đơn'!$I$5:$I$1145,'Nhập đơn'!$E$5:$E$1146,'Tổng đơn'!B329)</f>
        <v>#VALUE!</v>
      </c>
      <c r="D329" s="85" t="e">
        <f>SUMIFS('Nhập đơn'!$H$5:$H$1145,'Nhập đơn'!$E$5:$E$1146,'Tổng đơn'!B329)</f>
        <v>#VALUE!</v>
      </c>
      <c r="E329" s="16"/>
      <c r="F329" s="16"/>
      <c r="H329" s="1" t="e">
        <f>VLOOKUP(B329,#REF!,3,0)</f>
        <v>#REF!</v>
      </c>
      <c r="I329" s="1" t="e">
        <f>VLOOKUP(B329,#REF!,6,0)</f>
        <v>#REF!</v>
      </c>
      <c r="J329" s="1" t="e">
        <f>VLOOKUP(B329,#REF!,4,0)</f>
        <v>#REF!</v>
      </c>
      <c r="K329" s="1" t="e">
        <f>VLOOKUP(B329,#REF!,8,0)</f>
        <v>#REF!</v>
      </c>
      <c r="L329" s="96" t="e" cm="1">
        <f t="array" ref="L329">LOOKUP(1,1/(B329=#REF!),#REF!)</f>
        <v>#REF!</v>
      </c>
      <c r="M329" s="97" t="str">
        <f>IFERROR(VLOOKUP(B329,#REF!,5,0),"")</f>
        <v/>
      </c>
      <c r="N329" s="98" t="str">
        <f>IFERROR(VLOOKUP(B329,#REF!,2,0),"")</f>
        <v/>
      </c>
      <c r="O329" s="99" t="e" cm="1">
        <f t="array" ref="O329">LOOKUP(1,1/(B329=#REF!),#REF!)</f>
        <v>#REF!</v>
      </c>
      <c r="P329" s="96"/>
      <c r="Q329" s="100"/>
      <c r="R329" s="101" t="str">
        <f>IFERROR(VLOOKUP(B329,#REF!,8,0),"")</f>
        <v/>
      </c>
    </row>
    <row r="330" spans="1:18" hidden="1">
      <c r="A330" s="1">
        <f>IF(B330="","",SUBTOTAL(3,$B$10:B330))</f>
        <v>55</v>
      </c>
      <c r="B330" s="16" t="s">
        <v>2399</v>
      </c>
      <c r="C330" s="84" t="e">
        <f>SUMIFS('Nhập đơn'!$I$5:$I$1145,'Nhập đơn'!$E$5:$E$1146,'Tổng đơn'!B330)</f>
        <v>#VALUE!</v>
      </c>
      <c r="D330" s="85" t="e">
        <f>SUMIFS('Nhập đơn'!$H$5:$H$1145,'Nhập đơn'!$E$5:$E$1146,'Tổng đơn'!B330)</f>
        <v>#VALUE!</v>
      </c>
      <c r="E330" s="16"/>
      <c r="F330" s="16"/>
      <c r="H330" s="1" t="e">
        <f>VLOOKUP(B330,#REF!,3,0)</f>
        <v>#REF!</v>
      </c>
      <c r="I330" s="1" t="e">
        <f>VLOOKUP(B330,#REF!,6,0)</f>
        <v>#REF!</v>
      </c>
      <c r="J330" s="1" t="e">
        <f>VLOOKUP(B330,#REF!,4,0)</f>
        <v>#REF!</v>
      </c>
      <c r="K330" s="1" t="e">
        <f>VLOOKUP(B330,#REF!,8,0)</f>
        <v>#REF!</v>
      </c>
      <c r="L330" s="96" t="e" cm="1">
        <f t="array" ref="L330">LOOKUP(1,1/(B330=#REF!),#REF!)</f>
        <v>#REF!</v>
      </c>
      <c r="M330" s="97" t="str">
        <f>IFERROR(VLOOKUP(B330,#REF!,5,0),"")</f>
        <v/>
      </c>
      <c r="N330" s="98" t="str">
        <f>IFERROR(VLOOKUP(B330,#REF!,2,0),"")</f>
        <v/>
      </c>
      <c r="O330" s="99" t="e" cm="1">
        <f t="array" ref="O330">LOOKUP(1,1/(B330=#REF!),#REF!)</f>
        <v>#REF!</v>
      </c>
      <c r="P330" s="96"/>
      <c r="Q330" s="100"/>
      <c r="R330" s="101" t="str">
        <f>IFERROR(VLOOKUP(B330,#REF!,8,0),"")</f>
        <v/>
      </c>
    </row>
    <row r="331" spans="1:18" hidden="1">
      <c r="A331" s="1">
        <f>IF(B331="","",SUBTOTAL(3,$B$10:B331))</f>
        <v>55</v>
      </c>
      <c r="B331" s="16" t="s">
        <v>1904</v>
      </c>
      <c r="C331" s="84" t="e">
        <f>SUMIFS('Nhập đơn'!$I$5:$I$1145,'Nhập đơn'!$E$5:$E$1146,'Tổng đơn'!B331)</f>
        <v>#VALUE!</v>
      </c>
      <c r="D331" s="85" t="e">
        <f>SUMIFS('Nhập đơn'!$H$5:$H$1145,'Nhập đơn'!$E$5:$E$1146,'Tổng đơn'!B331)</f>
        <v>#VALUE!</v>
      </c>
      <c r="E331" s="16"/>
      <c r="F331" s="16"/>
      <c r="H331" s="1" t="e">
        <f>VLOOKUP(B331,#REF!,3,0)</f>
        <v>#REF!</v>
      </c>
      <c r="I331" s="1" t="e">
        <f>VLOOKUP(B331,#REF!,6,0)</f>
        <v>#REF!</v>
      </c>
      <c r="J331" s="1" t="e">
        <f>VLOOKUP(B331,#REF!,4,0)</f>
        <v>#REF!</v>
      </c>
      <c r="K331" s="1" t="e">
        <f>VLOOKUP(B331,#REF!,8,0)</f>
        <v>#REF!</v>
      </c>
      <c r="L331" s="96" t="e" cm="1">
        <f t="array" ref="L331">LOOKUP(1,1/(B331=#REF!),#REF!)</f>
        <v>#REF!</v>
      </c>
      <c r="M331" s="97" t="str">
        <f>IFERROR(VLOOKUP(B331,#REF!,5,0),"")</f>
        <v/>
      </c>
      <c r="N331" s="98" t="str">
        <f>IFERROR(VLOOKUP(B331,#REF!,2,0),"")</f>
        <v/>
      </c>
      <c r="O331" s="99" t="e" cm="1">
        <f t="array" ref="O331">LOOKUP(1,1/(B331=#REF!),#REF!)</f>
        <v>#REF!</v>
      </c>
      <c r="P331" s="96"/>
      <c r="Q331" s="100"/>
      <c r="R331" s="101" t="str">
        <f>IFERROR(VLOOKUP(B331,#REF!,8,0),"")</f>
        <v/>
      </c>
    </row>
    <row r="332" spans="1:18" hidden="1">
      <c r="A332" s="1">
        <f>IF(B332="","",SUBTOTAL(3,$B$10:B332))</f>
        <v>55</v>
      </c>
      <c r="B332" s="16" t="s">
        <v>1918</v>
      </c>
      <c r="C332" s="84" t="e">
        <f>SUMIFS('Nhập đơn'!$I$5:$I$1145,'Nhập đơn'!$E$5:$E$1146,'Tổng đơn'!B332)</f>
        <v>#VALUE!</v>
      </c>
      <c r="D332" s="85" t="e">
        <f>SUMIFS('Nhập đơn'!$H$5:$H$1145,'Nhập đơn'!$E$5:$E$1146,'Tổng đơn'!B332)</f>
        <v>#VALUE!</v>
      </c>
      <c r="E332" s="16"/>
      <c r="F332" s="16"/>
      <c r="H332" s="1" t="e">
        <f>VLOOKUP(B332,#REF!,3,0)</f>
        <v>#REF!</v>
      </c>
      <c r="I332" s="1" t="e">
        <f>VLOOKUP(B332,#REF!,6,0)</f>
        <v>#REF!</v>
      </c>
      <c r="J332" s="1" t="e">
        <f>VLOOKUP(B332,#REF!,4,0)</f>
        <v>#REF!</v>
      </c>
      <c r="K332" s="1" t="e">
        <f>VLOOKUP(B332,#REF!,8,0)</f>
        <v>#REF!</v>
      </c>
      <c r="L332" s="96" t="e" cm="1">
        <f t="array" ref="L332">LOOKUP(1,1/(B332=#REF!),#REF!)</f>
        <v>#REF!</v>
      </c>
      <c r="M332" s="97" t="str">
        <f>IFERROR(VLOOKUP(B332,#REF!,5,0),"")</f>
        <v/>
      </c>
      <c r="N332" s="98" t="str">
        <f>IFERROR(VLOOKUP(B332,#REF!,2,0),"")</f>
        <v/>
      </c>
      <c r="O332" s="99" t="e" cm="1">
        <f t="array" ref="O332">LOOKUP(1,1/(B332=#REF!),#REF!)</f>
        <v>#REF!</v>
      </c>
      <c r="P332" s="96"/>
      <c r="Q332" s="100"/>
      <c r="R332" s="101" t="str">
        <f>IFERROR(VLOOKUP(B332,#REF!,8,0),"")</f>
        <v/>
      </c>
    </row>
    <row r="333" spans="1:18" hidden="1">
      <c r="A333" s="1">
        <f>IF(B333="","",SUBTOTAL(3,$B$10:B333))</f>
        <v>55</v>
      </c>
      <c r="B333" s="16" t="s">
        <v>4290</v>
      </c>
      <c r="C333" s="84" t="e">
        <f>SUMIFS('Nhập đơn'!$I$5:$I$1145,'Nhập đơn'!$E$5:$E$1146,'Tổng đơn'!B333)</f>
        <v>#VALUE!</v>
      </c>
      <c r="D333" s="85" t="e">
        <f>SUMIFS('Nhập đơn'!$H$5:$H$1145,'Nhập đơn'!$E$5:$E$1146,'Tổng đơn'!B333)</f>
        <v>#VALUE!</v>
      </c>
      <c r="E333" s="16"/>
      <c r="F333" s="16"/>
      <c r="H333" s="1" t="e">
        <f>VLOOKUP(B333,#REF!,3,0)</f>
        <v>#REF!</v>
      </c>
      <c r="I333" s="1" t="e">
        <f>VLOOKUP(B333,#REF!,6,0)</f>
        <v>#REF!</v>
      </c>
      <c r="J333" s="1" t="e">
        <f>VLOOKUP(B333,#REF!,4,0)</f>
        <v>#REF!</v>
      </c>
      <c r="K333" s="1" t="e">
        <f>VLOOKUP(B333,#REF!,8,0)</f>
        <v>#REF!</v>
      </c>
      <c r="L333" s="96" t="e" cm="1">
        <f t="array" ref="L333">LOOKUP(1,1/(B333=#REF!),#REF!)</f>
        <v>#REF!</v>
      </c>
      <c r="M333" s="97" t="str">
        <f>IFERROR(VLOOKUP(B333,#REF!,5,0),"")</f>
        <v/>
      </c>
      <c r="N333" s="98" t="str">
        <f>IFERROR(VLOOKUP(B333,#REF!,2,0),"")</f>
        <v/>
      </c>
      <c r="O333" s="99" t="e" cm="1">
        <f t="array" ref="O333">LOOKUP(1,1/(B333=#REF!),#REF!)</f>
        <v>#REF!</v>
      </c>
      <c r="P333" s="96"/>
      <c r="Q333" s="100"/>
      <c r="R333" s="101" t="str">
        <f>IFERROR(VLOOKUP(B333,#REF!,8,0),"")</f>
        <v/>
      </c>
    </row>
    <row r="334" spans="1:18" hidden="1">
      <c r="A334" s="1">
        <f>IF(B334="","",SUBTOTAL(3,$B$10:B334))</f>
        <v>55</v>
      </c>
      <c r="B334" s="16" t="s">
        <v>2374</v>
      </c>
      <c r="C334" s="84" t="e">
        <f>SUMIFS('Nhập đơn'!$I$5:$I$1145,'Nhập đơn'!$E$5:$E$1146,'Tổng đơn'!B334)</f>
        <v>#VALUE!</v>
      </c>
      <c r="D334" s="85" t="e">
        <f>SUMIFS('Nhập đơn'!$H$5:$H$1145,'Nhập đơn'!$E$5:$E$1146,'Tổng đơn'!B334)</f>
        <v>#VALUE!</v>
      </c>
      <c r="E334" s="16"/>
      <c r="F334" s="16"/>
      <c r="H334" s="1" t="e">
        <f>VLOOKUP(B334,#REF!,3,0)</f>
        <v>#REF!</v>
      </c>
      <c r="I334" s="1" t="e">
        <f>VLOOKUP(B334,#REF!,6,0)</f>
        <v>#REF!</v>
      </c>
      <c r="J334" s="1" t="e">
        <f>VLOOKUP(B334,#REF!,4,0)</f>
        <v>#REF!</v>
      </c>
      <c r="K334" s="1" t="e">
        <f>VLOOKUP(B334,#REF!,8,0)</f>
        <v>#REF!</v>
      </c>
      <c r="L334" s="96" t="e" cm="1">
        <f t="array" ref="L334">LOOKUP(1,1/(B334=#REF!),#REF!)</f>
        <v>#REF!</v>
      </c>
      <c r="M334" s="97" t="str">
        <f>IFERROR(VLOOKUP(B334,#REF!,5,0),"")</f>
        <v/>
      </c>
      <c r="N334" s="98" t="str">
        <f>IFERROR(VLOOKUP(B334,#REF!,2,0),"")</f>
        <v/>
      </c>
      <c r="O334" s="99" t="e" cm="1">
        <f t="array" ref="O334">LOOKUP(1,1/(B334=#REF!),#REF!)</f>
        <v>#REF!</v>
      </c>
      <c r="P334" s="96"/>
      <c r="Q334" s="100"/>
      <c r="R334" s="101" t="str">
        <f>IFERROR(VLOOKUP(B334,#REF!,8,0),"")</f>
        <v/>
      </c>
    </row>
    <row r="335" spans="1:18" hidden="1">
      <c r="A335" s="1">
        <f>IF(B335="","",SUBTOTAL(3,$B$10:B335))</f>
        <v>55</v>
      </c>
      <c r="B335" s="16" t="s">
        <v>2656</v>
      </c>
      <c r="C335" s="84" t="e">
        <f>SUMIFS('Nhập đơn'!$I$5:$I$1145,'Nhập đơn'!$E$5:$E$1146,'Tổng đơn'!B335)</f>
        <v>#VALUE!</v>
      </c>
      <c r="D335" s="85" t="e">
        <f>SUMIFS('Nhập đơn'!$H$5:$H$1145,'Nhập đơn'!$E$5:$E$1146,'Tổng đơn'!B335)</f>
        <v>#VALUE!</v>
      </c>
      <c r="E335" s="16"/>
      <c r="F335" s="16"/>
      <c r="H335" s="1" t="e">
        <f>VLOOKUP(B335,#REF!,3,0)</f>
        <v>#REF!</v>
      </c>
      <c r="I335" s="1" t="e">
        <f>VLOOKUP(B335,#REF!,6,0)</f>
        <v>#REF!</v>
      </c>
      <c r="J335" s="1" t="e">
        <f>VLOOKUP(B335,#REF!,4,0)</f>
        <v>#REF!</v>
      </c>
      <c r="K335" s="1" t="e">
        <f>VLOOKUP(B335,#REF!,8,0)</f>
        <v>#REF!</v>
      </c>
      <c r="L335" s="96" t="e" cm="1">
        <f t="array" ref="L335">LOOKUP(1,1/(B335=#REF!),#REF!)</f>
        <v>#REF!</v>
      </c>
      <c r="M335" s="97" t="str">
        <f>IFERROR(VLOOKUP(B335,#REF!,5,0),"")</f>
        <v/>
      </c>
      <c r="N335" s="98" t="str">
        <f>IFERROR(VLOOKUP(B335,#REF!,2,0),"")</f>
        <v/>
      </c>
      <c r="O335" s="99" t="e" cm="1">
        <f t="array" ref="O335">LOOKUP(1,1/(B335=#REF!),#REF!)</f>
        <v>#REF!</v>
      </c>
      <c r="P335" s="96"/>
      <c r="Q335" s="100"/>
      <c r="R335" s="101" t="str">
        <f>IFERROR(VLOOKUP(B335,#REF!,8,0),"")</f>
        <v/>
      </c>
    </row>
    <row r="336" spans="1:18" hidden="1">
      <c r="A336" s="1">
        <f>IF(B336="","",SUBTOTAL(3,$B$10:B336))</f>
        <v>55</v>
      </c>
      <c r="B336" s="16" t="s">
        <v>4291</v>
      </c>
      <c r="C336" s="84" t="e">
        <f>SUMIFS('Nhập đơn'!$I$5:$I$1145,'Nhập đơn'!$E$5:$E$1146,'Tổng đơn'!B336)</f>
        <v>#VALUE!</v>
      </c>
      <c r="D336" s="85" t="e">
        <f>SUMIFS('Nhập đơn'!$H$5:$H$1145,'Nhập đơn'!$E$5:$E$1146,'Tổng đơn'!B336)</f>
        <v>#VALUE!</v>
      </c>
      <c r="E336" s="16"/>
      <c r="F336" s="16"/>
      <c r="H336" s="1" t="e">
        <f>VLOOKUP(B336,#REF!,3,0)</f>
        <v>#REF!</v>
      </c>
      <c r="I336" s="1" t="e">
        <f>VLOOKUP(B336,#REF!,6,0)</f>
        <v>#REF!</v>
      </c>
      <c r="J336" s="1" t="e">
        <f>VLOOKUP(B336,#REF!,4,0)</f>
        <v>#REF!</v>
      </c>
      <c r="K336" s="1" t="e">
        <f>VLOOKUP(B336,#REF!,8,0)</f>
        <v>#REF!</v>
      </c>
      <c r="L336" s="96" t="e" cm="1">
        <f t="array" ref="L336">LOOKUP(1,1/(B336=#REF!),#REF!)</f>
        <v>#REF!</v>
      </c>
      <c r="M336" s="97" t="str">
        <f>IFERROR(VLOOKUP(B336,#REF!,5,0),"")</f>
        <v/>
      </c>
      <c r="N336" s="98" t="str">
        <f>IFERROR(VLOOKUP(B336,#REF!,2,0),"")</f>
        <v/>
      </c>
      <c r="O336" s="99" t="e" cm="1">
        <f t="array" ref="O336">LOOKUP(1,1/(B336=#REF!),#REF!)</f>
        <v>#REF!</v>
      </c>
      <c r="P336" s="96"/>
      <c r="Q336" s="100"/>
      <c r="R336" s="101" t="str">
        <f>IFERROR(VLOOKUP(B336,#REF!,8,0),"")</f>
        <v/>
      </c>
    </row>
    <row r="337" spans="1:18" hidden="1">
      <c r="A337" s="1">
        <f>IF(B337="","",SUBTOTAL(3,$B$10:B337))</f>
        <v>55</v>
      </c>
      <c r="B337" s="16" t="s">
        <v>1510</v>
      </c>
      <c r="C337" s="84" t="e">
        <f>SUMIFS('Nhập đơn'!$I$5:$I$1145,'Nhập đơn'!$E$5:$E$1146,'Tổng đơn'!B337)</f>
        <v>#VALUE!</v>
      </c>
      <c r="D337" s="85" t="e">
        <f>SUMIFS('Nhập đơn'!$H$5:$H$1145,'Nhập đơn'!$E$5:$E$1146,'Tổng đơn'!B337)</f>
        <v>#VALUE!</v>
      </c>
      <c r="E337" s="16"/>
      <c r="F337" s="16"/>
      <c r="H337" s="1" t="e">
        <f>VLOOKUP(B337,#REF!,3,0)</f>
        <v>#REF!</v>
      </c>
      <c r="I337" s="1" t="e">
        <f>VLOOKUP(B337,#REF!,6,0)</f>
        <v>#REF!</v>
      </c>
      <c r="J337" s="1" t="e">
        <f>VLOOKUP(B337,#REF!,4,0)</f>
        <v>#REF!</v>
      </c>
      <c r="K337" s="1" t="e">
        <f>VLOOKUP(B337,#REF!,8,0)</f>
        <v>#REF!</v>
      </c>
      <c r="L337" s="96" t="e" cm="1">
        <f t="array" ref="L337">LOOKUP(1,1/(B337=#REF!),#REF!)</f>
        <v>#REF!</v>
      </c>
      <c r="M337" s="97" t="str">
        <f>IFERROR(VLOOKUP(B337,#REF!,5,0),"")</f>
        <v/>
      </c>
      <c r="N337" s="98" t="str">
        <f>IFERROR(VLOOKUP(B337,#REF!,2,0),"")</f>
        <v/>
      </c>
      <c r="O337" s="99" t="e" cm="1">
        <f t="array" ref="O337">LOOKUP(1,1/(B337=#REF!),#REF!)</f>
        <v>#REF!</v>
      </c>
      <c r="P337" s="96"/>
      <c r="Q337" s="100"/>
      <c r="R337" s="101" t="str">
        <f>IFERROR(VLOOKUP(B337,#REF!,8,0),"")</f>
        <v/>
      </c>
    </row>
    <row r="338" spans="1:18" hidden="1">
      <c r="A338" s="1">
        <f>IF(B338="","",SUBTOTAL(3,$B$10:B338))</f>
        <v>55</v>
      </c>
      <c r="B338" s="16" t="s">
        <v>819</v>
      </c>
      <c r="C338" s="84" t="e">
        <f>SUMIFS('Nhập đơn'!$I$5:$I$1145,'Nhập đơn'!$E$5:$E$1146,'Tổng đơn'!B338)</f>
        <v>#VALUE!</v>
      </c>
      <c r="D338" s="85" t="e">
        <f>SUMIFS('Nhập đơn'!$H$5:$H$1145,'Nhập đơn'!$E$5:$E$1146,'Tổng đơn'!B338)</f>
        <v>#VALUE!</v>
      </c>
      <c r="E338" s="16"/>
      <c r="F338" s="16"/>
      <c r="H338" s="1" t="e">
        <f>VLOOKUP(B338,#REF!,3,0)</f>
        <v>#REF!</v>
      </c>
      <c r="I338" s="1" t="e">
        <f>VLOOKUP(B338,#REF!,6,0)</f>
        <v>#REF!</v>
      </c>
      <c r="J338" s="1" t="e">
        <f>VLOOKUP(B338,#REF!,4,0)</f>
        <v>#REF!</v>
      </c>
      <c r="K338" s="1" t="e">
        <f>VLOOKUP(B338,#REF!,8,0)</f>
        <v>#REF!</v>
      </c>
      <c r="L338" s="96" t="e" cm="1">
        <f t="array" ref="L338">LOOKUP(1,1/(B338=#REF!),#REF!)</f>
        <v>#REF!</v>
      </c>
      <c r="M338" s="97" t="str">
        <f>IFERROR(VLOOKUP(B338,#REF!,5,0),"")</f>
        <v/>
      </c>
      <c r="N338" s="98" t="str">
        <f>IFERROR(VLOOKUP(B338,#REF!,2,0),"")</f>
        <v/>
      </c>
      <c r="O338" s="99" t="e" cm="1">
        <f t="array" ref="O338">LOOKUP(1,1/(B338=#REF!),#REF!)</f>
        <v>#REF!</v>
      </c>
      <c r="P338" s="96"/>
      <c r="Q338" s="100"/>
      <c r="R338" s="101" t="str">
        <f>IFERROR(VLOOKUP(B338,#REF!,8,0),"")</f>
        <v/>
      </c>
    </row>
    <row r="339" spans="1:18" hidden="1">
      <c r="A339" s="1">
        <f>IF(B339="","",SUBTOTAL(3,$B$10:B339))</f>
        <v>55</v>
      </c>
      <c r="B339" s="16" t="s">
        <v>1877</v>
      </c>
      <c r="C339" s="84" t="e">
        <f>SUMIFS('Nhập đơn'!$I$5:$I$1145,'Nhập đơn'!$E$5:$E$1146,'Tổng đơn'!B339)</f>
        <v>#VALUE!</v>
      </c>
      <c r="D339" s="85" t="e">
        <f>SUMIFS('Nhập đơn'!$H$5:$H$1145,'Nhập đơn'!$E$5:$E$1146,'Tổng đơn'!B339)</f>
        <v>#VALUE!</v>
      </c>
      <c r="E339" s="16"/>
      <c r="F339" s="16"/>
      <c r="H339" s="1" t="e">
        <f>VLOOKUP(B339,#REF!,3,0)</f>
        <v>#REF!</v>
      </c>
      <c r="I339" s="1" t="e">
        <f>VLOOKUP(B339,#REF!,6,0)</f>
        <v>#REF!</v>
      </c>
      <c r="J339" s="1" t="e">
        <f>VLOOKUP(B339,#REF!,4,0)</f>
        <v>#REF!</v>
      </c>
      <c r="K339" s="1" t="e">
        <f>VLOOKUP(B339,#REF!,8,0)</f>
        <v>#REF!</v>
      </c>
      <c r="L339" s="96" t="e" cm="1">
        <f t="array" ref="L339">LOOKUP(1,1/(B339=#REF!),#REF!)</f>
        <v>#REF!</v>
      </c>
      <c r="M339" s="97" t="str">
        <f>IFERROR(VLOOKUP(B339,#REF!,5,0),"")</f>
        <v/>
      </c>
      <c r="N339" s="98" t="str">
        <f>IFERROR(VLOOKUP(B339,#REF!,2,0),"")</f>
        <v/>
      </c>
      <c r="O339" s="99" t="e" cm="1">
        <f t="array" ref="O339">LOOKUP(1,1/(B339=#REF!),#REF!)</f>
        <v>#REF!</v>
      </c>
      <c r="P339" s="96"/>
      <c r="Q339" s="100"/>
      <c r="R339" s="101" t="str">
        <f>IFERROR(VLOOKUP(B339,#REF!,8,0),"")</f>
        <v/>
      </c>
    </row>
    <row r="340" spans="1:18" hidden="1">
      <c r="A340" s="1">
        <f>IF(B340="","",SUBTOTAL(3,$B$10:B340))</f>
        <v>55</v>
      </c>
      <c r="B340" s="16" t="s">
        <v>1967</v>
      </c>
      <c r="C340" s="84" t="e">
        <f>SUMIFS('Nhập đơn'!$I$5:$I$1145,'Nhập đơn'!$E$5:$E$1146,'Tổng đơn'!B340)</f>
        <v>#VALUE!</v>
      </c>
      <c r="D340" s="85" t="e">
        <f>SUMIFS('Nhập đơn'!$H$5:$H$1145,'Nhập đơn'!$E$5:$E$1146,'Tổng đơn'!B340)</f>
        <v>#VALUE!</v>
      </c>
      <c r="E340" s="16"/>
      <c r="F340" s="16"/>
      <c r="H340" s="1" t="e">
        <f>VLOOKUP(B340,#REF!,3,0)</f>
        <v>#REF!</v>
      </c>
      <c r="I340" s="1" t="e">
        <f>VLOOKUP(B340,#REF!,6,0)</f>
        <v>#REF!</v>
      </c>
      <c r="J340" s="1" t="e">
        <f>VLOOKUP(B340,#REF!,4,0)</f>
        <v>#REF!</v>
      </c>
      <c r="K340" s="1" t="e">
        <f>VLOOKUP(B340,#REF!,8,0)</f>
        <v>#REF!</v>
      </c>
      <c r="L340" s="96" t="e" cm="1">
        <f t="array" ref="L340">LOOKUP(1,1/(B340=#REF!),#REF!)</f>
        <v>#REF!</v>
      </c>
      <c r="M340" s="97" t="str">
        <f>IFERROR(VLOOKUP(B340,#REF!,5,0),"")</f>
        <v/>
      </c>
      <c r="N340" s="98" t="str">
        <f>IFERROR(VLOOKUP(B340,#REF!,2,0),"")</f>
        <v/>
      </c>
      <c r="O340" s="99" t="e" cm="1">
        <f t="array" ref="O340">LOOKUP(1,1/(B340=#REF!),#REF!)</f>
        <v>#REF!</v>
      </c>
      <c r="P340" s="96"/>
      <c r="Q340" s="100"/>
      <c r="R340" s="101" t="str">
        <f>IFERROR(VLOOKUP(B340,#REF!,8,0),"")</f>
        <v/>
      </c>
    </row>
    <row r="341" spans="1:18" hidden="1">
      <c r="A341" s="1">
        <f>IF(B341="","",SUBTOTAL(3,$B$10:B341))</f>
        <v>55</v>
      </c>
      <c r="B341" s="16" t="s">
        <v>1974</v>
      </c>
      <c r="C341" s="84" t="e">
        <f>SUMIFS('Nhập đơn'!$I$5:$I$1145,'Nhập đơn'!$E$5:$E$1146,'Tổng đơn'!B341)</f>
        <v>#VALUE!</v>
      </c>
      <c r="D341" s="85" t="e">
        <f>SUMIFS('Nhập đơn'!$H$5:$H$1145,'Nhập đơn'!$E$5:$E$1146,'Tổng đơn'!B341)</f>
        <v>#VALUE!</v>
      </c>
      <c r="E341" s="16"/>
      <c r="F341" s="16"/>
      <c r="H341" s="1" t="e">
        <f>VLOOKUP(B341,#REF!,3,0)</f>
        <v>#REF!</v>
      </c>
      <c r="I341" s="1" t="e">
        <f>VLOOKUP(B341,#REF!,6,0)</f>
        <v>#REF!</v>
      </c>
      <c r="J341" s="1" t="e">
        <f>VLOOKUP(B341,#REF!,4,0)</f>
        <v>#REF!</v>
      </c>
      <c r="K341" s="1" t="e">
        <f>VLOOKUP(B341,#REF!,8,0)</f>
        <v>#REF!</v>
      </c>
      <c r="L341" s="96" t="e" cm="1">
        <f t="array" ref="L341">LOOKUP(1,1/(B341=#REF!),#REF!)</f>
        <v>#REF!</v>
      </c>
      <c r="M341" s="97" t="str">
        <f>IFERROR(VLOOKUP(B341,#REF!,5,0),"")</f>
        <v/>
      </c>
      <c r="N341" s="98" t="str">
        <f>IFERROR(VLOOKUP(B341,#REF!,2,0),"")</f>
        <v/>
      </c>
      <c r="O341" s="99" t="e" cm="1">
        <f t="array" ref="O341">LOOKUP(1,1/(B341=#REF!),#REF!)</f>
        <v>#REF!</v>
      </c>
      <c r="P341" s="96"/>
      <c r="Q341" s="100"/>
      <c r="R341" s="101" t="str">
        <f>IFERROR(VLOOKUP(B341,#REF!,8,0),"")</f>
        <v/>
      </c>
    </row>
    <row r="342" spans="1:18" hidden="1">
      <c r="A342" s="1">
        <f>IF(B342="","",SUBTOTAL(3,$B$10:B342))</f>
        <v>55</v>
      </c>
      <c r="B342" s="16" t="s">
        <v>4292</v>
      </c>
      <c r="C342" s="84" t="e">
        <f>SUMIFS('Nhập đơn'!$I$5:$I$1145,'Nhập đơn'!$E$5:$E$1146,'Tổng đơn'!B342)</f>
        <v>#VALUE!</v>
      </c>
      <c r="D342" s="85" t="e">
        <f>SUMIFS('Nhập đơn'!$H$5:$H$1145,'Nhập đơn'!$E$5:$E$1146,'Tổng đơn'!B342)</f>
        <v>#VALUE!</v>
      </c>
      <c r="E342" s="16"/>
      <c r="F342" s="16"/>
      <c r="H342" s="1" t="e">
        <f>VLOOKUP(B342,#REF!,3,0)</f>
        <v>#REF!</v>
      </c>
      <c r="I342" s="1" t="e">
        <f>VLOOKUP(B342,#REF!,6,0)</f>
        <v>#REF!</v>
      </c>
      <c r="J342" s="1" t="e">
        <f>VLOOKUP(B342,#REF!,4,0)</f>
        <v>#REF!</v>
      </c>
      <c r="K342" s="1" t="e">
        <f>VLOOKUP(B342,#REF!,8,0)</f>
        <v>#REF!</v>
      </c>
      <c r="L342" s="96" t="e" cm="1">
        <f t="array" ref="L342">LOOKUP(1,1/(B342=#REF!),#REF!)</f>
        <v>#REF!</v>
      </c>
      <c r="M342" s="97" t="str">
        <f>IFERROR(VLOOKUP(B342,#REF!,5,0),"")</f>
        <v/>
      </c>
      <c r="N342" s="98" t="str">
        <f>IFERROR(VLOOKUP(B342,#REF!,2,0),"")</f>
        <v/>
      </c>
      <c r="O342" s="99" t="e" cm="1">
        <f t="array" ref="O342">LOOKUP(1,1/(B342=#REF!),#REF!)</f>
        <v>#REF!</v>
      </c>
      <c r="P342" s="96"/>
      <c r="Q342" s="100"/>
      <c r="R342" s="101" t="str">
        <f>IFERROR(VLOOKUP(B342,#REF!,8,0),"")</f>
        <v/>
      </c>
    </row>
    <row r="343" spans="1:18" hidden="1">
      <c r="A343" s="1">
        <f>IF(B343="","",SUBTOTAL(3,$B$10:B343))</f>
        <v>55</v>
      </c>
      <c r="B343" s="16" t="s">
        <v>4293</v>
      </c>
      <c r="C343" s="84" t="e">
        <f>SUMIFS('Nhập đơn'!$I$5:$I$1145,'Nhập đơn'!$E$5:$E$1146,'Tổng đơn'!B343)</f>
        <v>#VALUE!</v>
      </c>
      <c r="D343" s="85" t="e">
        <f>SUMIFS('Nhập đơn'!$H$5:$H$1145,'Nhập đơn'!$E$5:$E$1146,'Tổng đơn'!B343)</f>
        <v>#VALUE!</v>
      </c>
      <c r="E343" s="16"/>
      <c r="F343" s="16"/>
      <c r="H343" s="1" t="e">
        <f>VLOOKUP(B343,#REF!,3,0)</f>
        <v>#REF!</v>
      </c>
      <c r="I343" s="1" t="e">
        <f>VLOOKUP(B343,#REF!,6,0)</f>
        <v>#REF!</v>
      </c>
      <c r="J343" s="1" t="e">
        <f>VLOOKUP(B343,#REF!,4,0)</f>
        <v>#REF!</v>
      </c>
      <c r="K343" s="1" t="e">
        <f>VLOOKUP(B343,#REF!,8,0)</f>
        <v>#REF!</v>
      </c>
      <c r="L343" s="96" t="e" cm="1">
        <f t="array" ref="L343">LOOKUP(1,1/(B343=#REF!),#REF!)</f>
        <v>#REF!</v>
      </c>
      <c r="M343" s="97" t="str">
        <f>IFERROR(VLOOKUP(B343,#REF!,5,0),"")</f>
        <v/>
      </c>
      <c r="N343" s="98" t="str">
        <f>IFERROR(VLOOKUP(B343,#REF!,2,0),"")</f>
        <v/>
      </c>
      <c r="O343" s="99" t="e" cm="1">
        <f t="array" ref="O343">LOOKUP(1,1/(B343=#REF!),#REF!)</f>
        <v>#REF!</v>
      </c>
      <c r="P343" s="96"/>
      <c r="Q343" s="100"/>
      <c r="R343" s="101" t="str">
        <f>IFERROR(VLOOKUP(B343,#REF!,8,0),"")</f>
        <v/>
      </c>
    </row>
    <row r="344" spans="1:18" hidden="1">
      <c r="A344" s="1">
        <f>IF(B344="","",SUBTOTAL(3,$B$10:B344))</f>
        <v>55</v>
      </c>
      <c r="B344" s="16" t="s">
        <v>1859</v>
      </c>
      <c r="C344" s="84" t="e">
        <f>SUMIFS('Nhập đơn'!$I$5:$I$1145,'Nhập đơn'!$E$5:$E$1146,'Tổng đơn'!B344)</f>
        <v>#VALUE!</v>
      </c>
      <c r="D344" s="85" t="e">
        <f>SUMIFS('Nhập đơn'!$H$5:$H$1145,'Nhập đơn'!$E$5:$E$1146,'Tổng đơn'!B344)</f>
        <v>#VALUE!</v>
      </c>
      <c r="E344" s="16"/>
      <c r="F344" s="16"/>
      <c r="H344" s="1" t="e">
        <f>VLOOKUP(B344,#REF!,3,0)</f>
        <v>#REF!</v>
      </c>
      <c r="I344" s="1" t="e">
        <f>VLOOKUP(B344,#REF!,6,0)</f>
        <v>#REF!</v>
      </c>
      <c r="J344" s="1" t="e">
        <f>VLOOKUP(B344,#REF!,4,0)</f>
        <v>#REF!</v>
      </c>
      <c r="K344" s="1" t="e">
        <f>VLOOKUP(B344,#REF!,8,0)</f>
        <v>#REF!</v>
      </c>
      <c r="L344" s="96" t="e" cm="1">
        <f t="array" ref="L344">LOOKUP(1,1/(B344=#REF!),#REF!)</f>
        <v>#REF!</v>
      </c>
      <c r="M344" s="97" t="str">
        <f>IFERROR(VLOOKUP(B344,#REF!,5,0),"")</f>
        <v/>
      </c>
      <c r="N344" s="98" t="str">
        <f>IFERROR(VLOOKUP(B344,#REF!,2,0),"")</f>
        <v/>
      </c>
      <c r="O344" s="99" t="e" cm="1">
        <f t="array" ref="O344">LOOKUP(1,1/(B344=#REF!),#REF!)</f>
        <v>#REF!</v>
      </c>
      <c r="P344" s="96"/>
      <c r="Q344" s="100"/>
      <c r="R344" s="101" t="str">
        <f>IFERROR(VLOOKUP(B344,#REF!,8,0),"")</f>
        <v/>
      </c>
    </row>
    <row r="345" spans="1:18" hidden="1">
      <c r="A345" s="1">
        <f>IF(B345="","",SUBTOTAL(3,$B$10:B345))</f>
        <v>55</v>
      </c>
      <c r="B345" s="16" t="s">
        <v>4294</v>
      </c>
      <c r="C345" s="84" t="e">
        <f>SUMIFS('Nhập đơn'!$I$5:$I$1145,'Nhập đơn'!$E$5:$E$1146,'Tổng đơn'!B345)</f>
        <v>#VALUE!</v>
      </c>
      <c r="D345" s="85" t="e">
        <f>SUMIFS('Nhập đơn'!$H$5:$H$1145,'Nhập đơn'!$E$5:$E$1146,'Tổng đơn'!B345)</f>
        <v>#VALUE!</v>
      </c>
      <c r="E345" s="16"/>
      <c r="F345" s="16"/>
      <c r="H345" s="1" t="e">
        <f>VLOOKUP(B345,#REF!,3,0)</f>
        <v>#REF!</v>
      </c>
      <c r="I345" s="1" t="e">
        <f>VLOOKUP(B345,#REF!,6,0)</f>
        <v>#REF!</v>
      </c>
      <c r="J345" s="1" t="e">
        <f>VLOOKUP(B345,#REF!,4,0)</f>
        <v>#REF!</v>
      </c>
      <c r="K345" s="1" t="e">
        <f>VLOOKUP(B345,#REF!,8,0)</f>
        <v>#REF!</v>
      </c>
      <c r="L345" s="96" t="e" cm="1">
        <f t="array" ref="L345">LOOKUP(1,1/(B345=#REF!),#REF!)</f>
        <v>#REF!</v>
      </c>
      <c r="M345" s="97" t="str">
        <f>IFERROR(VLOOKUP(B345,#REF!,5,0),"")</f>
        <v/>
      </c>
      <c r="N345" s="98" t="str">
        <f>IFERROR(VLOOKUP(B345,#REF!,2,0),"")</f>
        <v/>
      </c>
      <c r="O345" s="99" t="e" cm="1">
        <f t="array" ref="O345">LOOKUP(1,1/(B345=#REF!),#REF!)</f>
        <v>#REF!</v>
      </c>
      <c r="P345" s="96"/>
      <c r="Q345" s="100"/>
      <c r="R345" s="101" t="str">
        <f>IFERROR(VLOOKUP(B345,#REF!,8,0),"")</f>
        <v/>
      </c>
    </row>
    <row r="346" spans="1:18" hidden="1">
      <c r="A346" s="1">
        <f>IF(B346="","",SUBTOTAL(3,$B$10:B346))</f>
        <v>55</v>
      </c>
      <c r="B346" s="16" t="s">
        <v>2358</v>
      </c>
      <c r="C346" s="84" t="e">
        <f>SUMIFS('Nhập đơn'!$I$5:$I$1145,'Nhập đơn'!$E$5:$E$1146,'Tổng đơn'!B346)</f>
        <v>#VALUE!</v>
      </c>
      <c r="D346" s="85" t="e">
        <f>SUMIFS('Nhập đơn'!$H$5:$H$1145,'Nhập đơn'!$E$5:$E$1146,'Tổng đơn'!B346)</f>
        <v>#VALUE!</v>
      </c>
      <c r="E346" s="16"/>
      <c r="F346" s="16"/>
      <c r="H346" s="1" t="e">
        <f>VLOOKUP(B346,#REF!,3,0)</f>
        <v>#REF!</v>
      </c>
      <c r="I346" s="1" t="e">
        <f>VLOOKUP(B346,#REF!,6,0)</f>
        <v>#REF!</v>
      </c>
      <c r="J346" s="1" t="e">
        <f>VLOOKUP(B346,#REF!,4,0)</f>
        <v>#REF!</v>
      </c>
      <c r="K346" s="1" t="e">
        <f>VLOOKUP(B346,#REF!,8,0)</f>
        <v>#REF!</v>
      </c>
      <c r="L346" s="96" t="e" cm="1">
        <f t="array" ref="L346">LOOKUP(1,1/(B346=#REF!),#REF!)</f>
        <v>#REF!</v>
      </c>
      <c r="M346" s="97" t="str">
        <f>IFERROR(VLOOKUP(B346,#REF!,5,0),"")</f>
        <v/>
      </c>
      <c r="N346" s="98" t="str">
        <f>IFERROR(VLOOKUP(B346,#REF!,2,0),"")</f>
        <v/>
      </c>
      <c r="O346" s="99" t="e" cm="1">
        <f t="array" ref="O346">LOOKUP(1,1/(B346=#REF!),#REF!)</f>
        <v>#REF!</v>
      </c>
      <c r="P346" s="96"/>
      <c r="Q346" s="100"/>
      <c r="R346" s="101" t="str">
        <f>IFERROR(VLOOKUP(B346,#REF!,8,0),"")</f>
        <v/>
      </c>
    </row>
    <row r="347" spans="1:18" hidden="1">
      <c r="A347" s="1">
        <f>IF(B347="","",SUBTOTAL(3,$B$10:B347))</f>
        <v>55</v>
      </c>
      <c r="B347" s="16" t="s">
        <v>4295</v>
      </c>
      <c r="C347" s="84" t="e">
        <f>SUMIFS('Nhập đơn'!$I$5:$I$1145,'Nhập đơn'!$E$5:$E$1146,'Tổng đơn'!B347)</f>
        <v>#VALUE!</v>
      </c>
      <c r="D347" s="85" t="e">
        <f>SUMIFS('Nhập đơn'!$H$5:$H$1145,'Nhập đơn'!$E$5:$E$1146,'Tổng đơn'!B347)</f>
        <v>#VALUE!</v>
      </c>
      <c r="E347" s="16"/>
      <c r="F347" s="16"/>
      <c r="H347" s="1" t="e">
        <f>VLOOKUP(B347,#REF!,3,0)</f>
        <v>#REF!</v>
      </c>
      <c r="I347" s="1" t="e">
        <f>VLOOKUP(B347,#REF!,6,0)</f>
        <v>#REF!</v>
      </c>
      <c r="J347" s="1" t="e">
        <f>VLOOKUP(B347,#REF!,4,0)</f>
        <v>#REF!</v>
      </c>
      <c r="K347" s="1" t="e">
        <f>VLOOKUP(B347,#REF!,8,0)</f>
        <v>#REF!</v>
      </c>
      <c r="L347" s="96" t="e" cm="1">
        <f t="array" ref="L347">LOOKUP(1,1/(B347=#REF!),#REF!)</f>
        <v>#REF!</v>
      </c>
      <c r="M347" s="97" t="str">
        <f>IFERROR(VLOOKUP(B347,#REF!,5,0),"")</f>
        <v/>
      </c>
      <c r="N347" s="98" t="str">
        <f>IFERROR(VLOOKUP(B347,#REF!,2,0),"")</f>
        <v/>
      </c>
      <c r="O347" s="99" t="e" cm="1">
        <f t="array" ref="O347">LOOKUP(1,1/(B347=#REF!),#REF!)</f>
        <v>#REF!</v>
      </c>
      <c r="P347" s="96"/>
      <c r="Q347" s="100"/>
      <c r="R347" s="101" t="str">
        <f>IFERROR(VLOOKUP(B347,#REF!,8,0),"")</f>
        <v/>
      </c>
    </row>
    <row r="348" spans="1:18" hidden="1">
      <c r="A348" s="1">
        <f>IF(B348="","",SUBTOTAL(3,$B$10:B348))</f>
        <v>55</v>
      </c>
      <c r="B348" s="16" t="s">
        <v>1931</v>
      </c>
      <c r="C348" s="84" t="e">
        <f>SUMIFS('Nhập đơn'!$I$5:$I$1145,'Nhập đơn'!$E$5:$E$1146,'Tổng đơn'!B348)</f>
        <v>#VALUE!</v>
      </c>
      <c r="D348" s="85" t="e">
        <f>SUMIFS('Nhập đơn'!$H$5:$H$1145,'Nhập đơn'!$E$5:$E$1146,'Tổng đơn'!B348)</f>
        <v>#VALUE!</v>
      </c>
      <c r="E348" s="16"/>
      <c r="F348" s="16"/>
      <c r="H348" s="1" t="e">
        <f>VLOOKUP(B348,#REF!,3,0)</f>
        <v>#REF!</v>
      </c>
      <c r="I348" s="1" t="e">
        <f>VLOOKUP(B348,#REF!,6,0)</f>
        <v>#REF!</v>
      </c>
      <c r="J348" s="1" t="e">
        <f>VLOOKUP(B348,#REF!,4,0)</f>
        <v>#REF!</v>
      </c>
      <c r="K348" s="1" t="e">
        <f>VLOOKUP(B348,#REF!,8,0)</f>
        <v>#REF!</v>
      </c>
      <c r="L348" s="96" t="e" cm="1">
        <f t="array" ref="L348">LOOKUP(1,1/(B348=#REF!),#REF!)</f>
        <v>#REF!</v>
      </c>
      <c r="M348" s="97" t="str">
        <f>IFERROR(VLOOKUP(B348,#REF!,5,0),"")</f>
        <v/>
      </c>
      <c r="N348" s="98" t="str">
        <f>IFERROR(VLOOKUP(B348,#REF!,2,0),"")</f>
        <v/>
      </c>
      <c r="O348" s="99" t="e" cm="1">
        <f t="array" ref="O348">LOOKUP(1,1/(B348=#REF!),#REF!)</f>
        <v>#REF!</v>
      </c>
      <c r="P348" s="96"/>
      <c r="Q348" s="100"/>
      <c r="R348" s="101" t="str">
        <f>IFERROR(VLOOKUP(B348,#REF!,8,0),"")</f>
        <v/>
      </c>
    </row>
    <row r="349" spans="1:18" hidden="1">
      <c r="A349" s="1">
        <f>IF(B349="","",SUBTOTAL(3,$B$10:B349))</f>
        <v>55</v>
      </c>
      <c r="B349" s="16" t="s">
        <v>4296</v>
      </c>
      <c r="C349" s="84" t="e">
        <f>SUMIFS('Nhập đơn'!$I$5:$I$1145,'Nhập đơn'!$E$5:$E$1146,'Tổng đơn'!B349)</f>
        <v>#VALUE!</v>
      </c>
      <c r="D349" s="85" t="e">
        <f>SUMIFS('Nhập đơn'!$H$5:$H$1145,'Nhập đơn'!$E$5:$E$1146,'Tổng đơn'!B349)</f>
        <v>#VALUE!</v>
      </c>
      <c r="E349" s="16"/>
      <c r="F349" s="16"/>
      <c r="H349" s="1" t="e">
        <f>VLOOKUP(B349,#REF!,3,0)</f>
        <v>#REF!</v>
      </c>
      <c r="I349" s="1" t="e">
        <f>VLOOKUP(B349,#REF!,6,0)</f>
        <v>#REF!</v>
      </c>
      <c r="J349" s="1" t="e">
        <f>VLOOKUP(B349,#REF!,4,0)</f>
        <v>#REF!</v>
      </c>
      <c r="K349" s="1" t="e">
        <f>VLOOKUP(B349,#REF!,8,0)</f>
        <v>#REF!</v>
      </c>
      <c r="L349" s="96" t="e" cm="1">
        <f t="array" ref="L349">LOOKUP(1,1/(B349=#REF!),#REF!)</f>
        <v>#REF!</v>
      </c>
      <c r="M349" s="97" t="str">
        <f>IFERROR(VLOOKUP(B349,#REF!,5,0),"")</f>
        <v/>
      </c>
      <c r="N349" s="98" t="str">
        <f>IFERROR(VLOOKUP(B349,#REF!,2,0),"")</f>
        <v/>
      </c>
      <c r="O349" s="99" t="e" cm="1">
        <f t="array" ref="O349">LOOKUP(1,1/(B349=#REF!),#REF!)</f>
        <v>#REF!</v>
      </c>
      <c r="P349" s="96"/>
      <c r="Q349" s="100"/>
      <c r="R349" s="101" t="str">
        <f>IFERROR(VLOOKUP(B349,#REF!,8,0),"")</f>
        <v/>
      </c>
    </row>
    <row r="350" spans="1:18" hidden="1">
      <c r="A350" s="1">
        <f>IF(B350="","",SUBTOTAL(3,$B$10:B350))</f>
        <v>55</v>
      </c>
      <c r="B350" s="16" t="s">
        <v>2390</v>
      </c>
      <c r="C350" s="84" t="e">
        <f>SUMIFS('Nhập đơn'!$I$5:$I$1145,'Nhập đơn'!$E$5:$E$1146,'Tổng đơn'!B350)</f>
        <v>#VALUE!</v>
      </c>
      <c r="D350" s="85" t="e">
        <f>SUMIFS('Nhập đơn'!$H$5:$H$1145,'Nhập đơn'!$E$5:$E$1146,'Tổng đơn'!B350)</f>
        <v>#VALUE!</v>
      </c>
      <c r="E350" s="16"/>
      <c r="F350" s="16"/>
      <c r="H350" s="1" t="e">
        <f>VLOOKUP(B350,#REF!,3,0)</f>
        <v>#REF!</v>
      </c>
      <c r="I350" s="1" t="e">
        <f>VLOOKUP(B350,#REF!,6,0)</f>
        <v>#REF!</v>
      </c>
      <c r="J350" s="1" t="e">
        <f>VLOOKUP(B350,#REF!,4,0)</f>
        <v>#REF!</v>
      </c>
      <c r="K350" s="1" t="e">
        <f>VLOOKUP(B350,#REF!,8,0)</f>
        <v>#REF!</v>
      </c>
      <c r="L350" s="96" t="e" cm="1">
        <f t="array" ref="L350">LOOKUP(1,1/(B350=#REF!),#REF!)</f>
        <v>#REF!</v>
      </c>
      <c r="M350" s="97" t="str">
        <f>IFERROR(VLOOKUP(B350,#REF!,5,0),"")</f>
        <v/>
      </c>
      <c r="N350" s="98" t="str">
        <f>IFERROR(VLOOKUP(B350,#REF!,2,0),"")</f>
        <v/>
      </c>
      <c r="O350" s="99" t="e" cm="1">
        <f t="array" ref="O350">LOOKUP(1,1/(B350=#REF!),#REF!)</f>
        <v>#REF!</v>
      </c>
      <c r="P350" s="96"/>
      <c r="Q350" s="100"/>
      <c r="R350" s="101" t="str">
        <f>IFERROR(VLOOKUP(B350,#REF!,8,0),"")</f>
        <v/>
      </c>
    </row>
    <row r="351" spans="1:18" hidden="1">
      <c r="A351" s="1">
        <f>IF(B351="","",SUBTOTAL(3,$B$10:B351))</f>
        <v>55</v>
      </c>
      <c r="B351" s="16" t="s">
        <v>2365</v>
      </c>
      <c r="C351" s="84" t="e">
        <f>SUMIFS('Nhập đơn'!$I$5:$I$1145,'Nhập đơn'!$E$5:$E$1146,'Tổng đơn'!B351)</f>
        <v>#VALUE!</v>
      </c>
      <c r="D351" s="85" t="e">
        <f>SUMIFS('Nhập đơn'!$H$5:$H$1145,'Nhập đơn'!$E$5:$E$1146,'Tổng đơn'!B351)</f>
        <v>#VALUE!</v>
      </c>
      <c r="E351" s="16"/>
      <c r="F351" s="16"/>
      <c r="H351" s="1" t="e">
        <f>VLOOKUP(B351,#REF!,3,0)</f>
        <v>#REF!</v>
      </c>
      <c r="I351" s="1" t="e">
        <f>VLOOKUP(B351,#REF!,6,0)</f>
        <v>#REF!</v>
      </c>
      <c r="J351" s="1" t="e">
        <f>VLOOKUP(B351,#REF!,4,0)</f>
        <v>#REF!</v>
      </c>
      <c r="K351" s="1" t="e">
        <f>VLOOKUP(B351,#REF!,8,0)</f>
        <v>#REF!</v>
      </c>
      <c r="L351" s="96" t="e" cm="1">
        <f t="array" ref="L351">LOOKUP(1,1/(B351=#REF!),#REF!)</f>
        <v>#REF!</v>
      </c>
      <c r="M351" s="97" t="str">
        <f>IFERROR(VLOOKUP(B351,#REF!,5,0),"")</f>
        <v/>
      </c>
      <c r="N351" s="98" t="str">
        <f>IFERROR(VLOOKUP(B351,#REF!,2,0),"")</f>
        <v/>
      </c>
      <c r="O351" s="99" t="e" cm="1">
        <f t="array" ref="O351">LOOKUP(1,1/(B351=#REF!),#REF!)</f>
        <v>#REF!</v>
      </c>
      <c r="P351" s="96"/>
      <c r="Q351" s="100"/>
      <c r="R351" s="101" t="str">
        <f>IFERROR(VLOOKUP(B351,#REF!,8,0),"")</f>
        <v/>
      </c>
    </row>
    <row r="352" spans="1:18" hidden="1">
      <c r="A352" s="1">
        <f>IF(B352="","",SUBTOTAL(3,$B$10:B352))</f>
        <v>55</v>
      </c>
      <c r="B352" s="16" t="s">
        <v>4297</v>
      </c>
      <c r="C352" s="84" t="e">
        <f>SUMIFS('Nhập đơn'!$I$5:$I$1145,'Nhập đơn'!$E$5:$E$1146,'Tổng đơn'!B352)</f>
        <v>#VALUE!</v>
      </c>
      <c r="D352" s="85" t="e">
        <f>SUMIFS('Nhập đơn'!$H$5:$H$1145,'Nhập đơn'!$E$5:$E$1146,'Tổng đơn'!B352)</f>
        <v>#VALUE!</v>
      </c>
      <c r="E352" s="16"/>
      <c r="F352" s="16"/>
      <c r="H352" s="1" t="e">
        <f>VLOOKUP(B352,#REF!,3,0)</f>
        <v>#REF!</v>
      </c>
      <c r="I352" s="1" t="e">
        <f>VLOOKUP(B352,#REF!,6,0)</f>
        <v>#REF!</v>
      </c>
      <c r="J352" s="1" t="e">
        <f>VLOOKUP(B352,#REF!,4,0)</f>
        <v>#REF!</v>
      </c>
      <c r="K352" s="1" t="e">
        <f>VLOOKUP(B352,#REF!,8,0)</f>
        <v>#REF!</v>
      </c>
      <c r="L352" s="96" t="e" cm="1">
        <f t="array" ref="L352">LOOKUP(1,1/(B352=#REF!),#REF!)</f>
        <v>#REF!</v>
      </c>
      <c r="M352" s="97" t="str">
        <f>IFERROR(VLOOKUP(B352,#REF!,5,0),"")</f>
        <v/>
      </c>
      <c r="N352" s="98" t="str">
        <f>IFERROR(VLOOKUP(B352,#REF!,2,0),"")</f>
        <v/>
      </c>
      <c r="O352" s="99" t="e" cm="1">
        <f t="array" ref="O352">LOOKUP(1,1/(B352=#REF!),#REF!)</f>
        <v>#REF!</v>
      </c>
      <c r="P352" s="96"/>
      <c r="Q352" s="100"/>
      <c r="R352" s="101" t="str">
        <f>IFERROR(VLOOKUP(B352,#REF!,8,0),"")</f>
        <v/>
      </c>
    </row>
    <row r="353" spans="1:18" hidden="1">
      <c r="A353" s="1">
        <f>IF(B353="","",SUBTOTAL(3,$B$10:B353))</f>
        <v>55</v>
      </c>
      <c r="B353" s="16" t="s">
        <v>4298</v>
      </c>
      <c r="C353" s="84" t="e">
        <f>SUMIFS('Nhập đơn'!$I$5:$I$1145,'Nhập đơn'!$E$5:$E$1146,'Tổng đơn'!B353)</f>
        <v>#VALUE!</v>
      </c>
      <c r="D353" s="85" t="e">
        <f>SUMIFS('Nhập đơn'!$H$5:$H$1145,'Nhập đơn'!$E$5:$E$1146,'Tổng đơn'!B353)</f>
        <v>#VALUE!</v>
      </c>
      <c r="E353" s="16"/>
      <c r="F353" s="16"/>
      <c r="H353" s="1" t="e">
        <f>VLOOKUP(B353,#REF!,3,0)</f>
        <v>#REF!</v>
      </c>
      <c r="I353" s="1" t="e">
        <f>VLOOKUP(B353,#REF!,6,0)</f>
        <v>#REF!</v>
      </c>
      <c r="J353" s="1" t="e">
        <f>VLOOKUP(B353,#REF!,4,0)</f>
        <v>#REF!</v>
      </c>
      <c r="K353" s="1" t="e">
        <f>VLOOKUP(B353,#REF!,8,0)</f>
        <v>#REF!</v>
      </c>
      <c r="L353" s="96" t="e" cm="1">
        <f t="array" ref="L353">LOOKUP(1,1/(B353=#REF!),#REF!)</f>
        <v>#REF!</v>
      </c>
      <c r="M353" s="97" t="str">
        <f>IFERROR(VLOOKUP(B353,#REF!,5,0),"")</f>
        <v/>
      </c>
      <c r="N353" s="98" t="str">
        <f>IFERROR(VLOOKUP(B353,#REF!,2,0),"")</f>
        <v/>
      </c>
      <c r="O353" s="99" t="e" cm="1">
        <f t="array" ref="O353">LOOKUP(1,1/(B353=#REF!),#REF!)</f>
        <v>#REF!</v>
      </c>
      <c r="P353" s="96"/>
      <c r="Q353" s="100"/>
      <c r="R353" s="101" t="str">
        <f>IFERROR(VLOOKUP(B353,#REF!,8,0),"")</f>
        <v/>
      </c>
    </row>
    <row r="354" spans="1:18" hidden="1">
      <c r="A354" s="1">
        <f>IF(B354="","",SUBTOTAL(3,$B$10:B354))</f>
        <v>55</v>
      </c>
      <c r="B354" s="16" t="s">
        <v>1467</v>
      </c>
      <c r="C354" s="84" t="e">
        <f>SUMIFS('Nhập đơn'!$I$5:$I$1145,'Nhập đơn'!$E$5:$E$1146,'Tổng đơn'!B354)</f>
        <v>#VALUE!</v>
      </c>
      <c r="D354" s="85" t="e">
        <f>SUMIFS('Nhập đơn'!$H$5:$H$1145,'Nhập đơn'!$E$5:$E$1146,'Tổng đơn'!B354)</f>
        <v>#VALUE!</v>
      </c>
      <c r="E354" s="16"/>
      <c r="F354" s="16"/>
      <c r="H354" s="1" t="e">
        <f>VLOOKUP(B354,#REF!,3,0)</f>
        <v>#REF!</v>
      </c>
      <c r="I354" s="1" t="e">
        <f>VLOOKUP(B354,#REF!,6,0)</f>
        <v>#REF!</v>
      </c>
      <c r="J354" s="1" t="e">
        <f>VLOOKUP(B354,#REF!,4,0)</f>
        <v>#REF!</v>
      </c>
      <c r="K354" s="1" t="e">
        <f>VLOOKUP(B354,#REF!,8,0)</f>
        <v>#REF!</v>
      </c>
      <c r="L354" s="96" t="e" cm="1">
        <f t="array" ref="L354">LOOKUP(1,1/(B354=#REF!),#REF!)</f>
        <v>#REF!</v>
      </c>
      <c r="M354" s="97" t="str">
        <f>IFERROR(VLOOKUP(B354,#REF!,5,0),"")</f>
        <v/>
      </c>
      <c r="N354" s="98" t="str">
        <f>IFERROR(VLOOKUP(B354,#REF!,2,0),"")</f>
        <v/>
      </c>
      <c r="O354" s="99" t="e" cm="1">
        <f t="array" ref="O354">LOOKUP(1,1/(B354=#REF!),#REF!)</f>
        <v>#REF!</v>
      </c>
      <c r="P354" s="96"/>
      <c r="Q354" s="100"/>
      <c r="R354" s="101" t="str">
        <f>IFERROR(VLOOKUP(B354,#REF!,8,0),"")</f>
        <v/>
      </c>
    </row>
    <row r="355" spans="1:18" hidden="1">
      <c r="A355" s="1">
        <f>IF(B355="","",SUBTOTAL(3,$B$10:B355))</f>
        <v>55</v>
      </c>
      <c r="B355" s="16" t="s">
        <v>1851</v>
      </c>
      <c r="C355" s="84" t="e">
        <f>SUMIFS('Nhập đơn'!$I$5:$I$1145,'Nhập đơn'!$E$5:$E$1146,'Tổng đơn'!B355)</f>
        <v>#VALUE!</v>
      </c>
      <c r="D355" s="85" t="e">
        <f>SUMIFS('Nhập đơn'!$H$5:$H$1145,'Nhập đơn'!$E$5:$E$1146,'Tổng đơn'!B355)</f>
        <v>#VALUE!</v>
      </c>
      <c r="E355" s="16"/>
      <c r="F355" s="16"/>
      <c r="H355" s="1" t="e">
        <f>VLOOKUP(B355,#REF!,3,0)</f>
        <v>#REF!</v>
      </c>
      <c r="I355" s="1" t="e">
        <f>VLOOKUP(B355,#REF!,6,0)</f>
        <v>#REF!</v>
      </c>
      <c r="J355" s="1" t="e">
        <f>VLOOKUP(B355,#REF!,4,0)</f>
        <v>#REF!</v>
      </c>
      <c r="K355" s="1" t="e">
        <f>VLOOKUP(B355,#REF!,8,0)</f>
        <v>#REF!</v>
      </c>
      <c r="L355" s="96" t="e" cm="1">
        <f t="array" ref="L355">LOOKUP(1,1/(B355=#REF!),#REF!)</f>
        <v>#REF!</v>
      </c>
      <c r="M355" s="97" t="str">
        <f>IFERROR(VLOOKUP(B355,#REF!,5,0),"")</f>
        <v/>
      </c>
      <c r="N355" s="98" t="str">
        <f>IFERROR(VLOOKUP(B355,#REF!,2,0),"")</f>
        <v/>
      </c>
      <c r="O355" s="99" t="e" cm="1">
        <f t="array" ref="O355">LOOKUP(1,1/(B355=#REF!),#REF!)</f>
        <v>#REF!</v>
      </c>
      <c r="P355" s="96"/>
      <c r="Q355" s="100"/>
      <c r="R355" s="101" t="str">
        <f>IFERROR(VLOOKUP(B355,#REF!,8,0),"")</f>
        <v/>
      </c>
    </row>
    <row r="356" spans="1:18" hidden="1">
      <c r="A356" s="1">
        <f>IF(B356="","",SUBTOTAL(3,$B$10:B356))</f>
        <v>55</v>
      </c>
      <c r="B356" s="16" t="s">
        <v>1844</v>
      </c>
      <c r="C356" s="84" t="e">
        <f>SUMIFS('Nhập đơn'!$I$5:$I$1145,'Nhập đơn'!$E$5:$E$1146,'Tổng đơn'!B356)</f>
        <v>#VALUE!</v>
      </c>
      <c r="D356" s="85" t="e">
        <f>SUMIFS('Nhập đơn'!$H$5:$H$1145,'Nhập đơn'!$E$5:$E$1146,'Tổng đơn'!B356)</f>
        <v>#VALUE!</v>
      </c>
      <c r="E356" s="16"/>
      <c r="F356" s="16"/>
      <c r="H356" s="1" t="e">
        <f>VLOOKUP(B356,#REF!,3,0)</f>
        <v>#REF!</v>
      </c>
      <c r="I356" s="1" t="e">
        <f>VLOOKUP(B356,#REF!,6,0)</f>
        <v>#REF!</v>
      </c>
      <c r="J356" s="1" t="e">
        <f>VLOOKUP(B356,#REF!,4,0)</f>
        <v>#REF!</v>
      </c>
      <c r="K356" s="1" t="e">
        <f>VLOOKUP(B356,#REF!,8,0)</f>
        <v>#REF!</v>
      </c>
      <c r="L356" s="96" t="e" cm="1">
        <f t="array" ref="L356">LOOKUP(1,1/(B356=#REF!),#REF!)</f>
        <v>#REF!</v>
      </c>
      <c r="M356" s="97" t="str">
        <f>IFERROR(VLOOKUP(B356,#REF!,5,0),"")</f>
        <v/>
      </c>
      <c r="N356" s="98" t="str">
        <f>IFERROR(VLOOKUP(B356,#REF!,2,0),"")</f>
        <v/>
      </c>
      <c r="O356" s="99" t="e" cm="1">
        <f t="array" ref="O356">LOOKUP(1,1/(B356=#REF!),#REF!)</f>
        <v>#REF!</v>
      </c>
      <c r="P356" s="96"/>
      <c r="Q356" s="100"/>
      <c r="R356" s="101" t="str">
        <f>IFERROR(VLOOKUP(B356,#REF!,8,0),"")</f>
        <v/>
      </c>
    </row>
    <row r="357" spans="1:18">
      <c r="A357" s="1">
        <f>IF(B357="","",SUBTOTAL(3,$B$10:B357))</f>
        <v>56</v>
      </c>
      <c r="B357" s="16" t="s">
        <v>2845</v>
      </c>
      <c r="C357" s="84" t="e">
        <f>SUMIFS('Nhập đơn'!$I$5:$I$1145,'Nhập đơn'!$E$5:$E$1146,'Tổng đơn'!B357)</f>
        <v>#VALUE!</v>
      </c>
      <c r="D357" s="85" t="e">
        <f>SUMIFS('Nhập đơn'!$H$5:$H$1145,'Nhập đơn'!$E$5:$E$1146,'Tổng đơn'!B357)</f>
        <v>#VALUE!</v>
      </c>
      <c r="E357" s="16"/>
      <c r="F357" s="16"/>
      <c r="H357" s="1" t="e">
        <f>VLOOKUP(B357,#REF!,3,0)</f>
        <v>#REF!</v>
      </c>
      <c r="I357" s="1" t="e">
        <f>VLOOKUP(B357,#REF!,6,0)</f>
        <v>#REF!</v>
      </c>
      <c r="J357" s="1" t="e">
        <f>VLOOKUP(B357,#REF!,4,0)</f>
        <v>#REF!</v>
      </c>
      <c r="K357" s="1" t="e">
        <f>VLOOKUP(B357,#REF!,8,0)</f>
        <v>#REF!</v>
      </c>
      <c r="L357" s="96" t="e" cm="1">
        <f t="array" ref="L357">LOOKUP(1,1/(B357=#REF!),#REF!)</f>
        <v>#REF!</v>
      </c>
      <c r="M357" s="97" t="str">
        <f>IFERROR(VLOOKUP(B357,#REF!,5,0),"")</f>
        <v/>
      </c>
      <c r="N357" s="98" t="str">
        <f>IFERROR(VLOOKUP(B357,#REF!,2,0),"")</f>
        <v/>
      </c>
      <c r="O357" s="99" t="e" cm="1">
        <f t="array" ref="O357">LOOKUP(1,1/(B357=#REF!),#REF!)</f>
        <v>#REF!</v>
      </c>
      <c r="P357" s="96"/>
      <c r="Q357" s="100"/>
      <c r="R357" s="101" t="str">
        <f>IFERROR(VLOOKUP(B357,#REF!,8,0),"")</f>
        <v/>
      </c>
    </row>
    <row r="358" spans="1:18" hidden="1">
      <c r="A358" s="1">
        <f>IF(B358="","",SUBTOTAL(3,$B$10:B358))</f>
        <v>56</v>
      </c>
      <c r="B358" s="16" t="s">
        <v>4299</v>
      </c>
      <c r="C358" s="84" t="e">
        <f>SUMIFS('Nhập đơn'!$I$5:$I$1145,'Nhập đơn'!$E$5:$E$1146,'Tổng đơn'!B358)</f>
        <v>#VALUE!</v>
      </c>
      <c r="D358" s="85" t="e">
        <f>SUMIFS('Nhập đơn'!$H$5:$H$1145,'Nhập đơn'!$E$5:$E$1146,'Tổng đơn'!B358)</f>
        <v>#VALUE!</v>
      </c>
      <c r="E358" s="16"/>
      <c r="F358" s="16"/>
      <c r="H358" s="1" t="e">
        <f>VLOOKUP(B358,#REF!,3,0)</f>
        <v>#REF!</v>
      </c>
      <c r="I358" s="1" t="e">
        <f>VLOOKUP(B358,#REF!,6,0)</f>
        <v>#REF!</v>
      </c>
      <c r="J358" s="1" t="e">
        <f>VLOOKUP(B358,#REF!,4,0)</f>
        <v>#REF!</v>
      </c>
      <c r="K358" s="1" t="e">
        <f>VLOOKUP(B358,#REF!,8,0)</f>
        <v>#REF!</v>
      </c>
      <c r="L358" s="96" t="e" cm="1">
        <f t="array" ref="L358">LOOKUP(1,1/(B358=#REF!),#REF!)</f>
        <v>#REF!</v>
      </c>
      <c r="M358" s="97" t="str">
        <f>IFERROR(VLOOKUP(B358,#REF!,5,0),"")</f>
        <v/>
      </c>
      <c r="N358" s="98" t="str">
        <f>IFERROR(VLOOKUP(B358,#REF!,2,0),"")</f>
        <v/>
      </c>
      <c r="O358" s="99" t="e" cm="1">
        <f t="array" ref="O358">LOOKUP(1,1/(B358=#REF!),#REF!)</f>
        <v>#REF!</v>
      </c>
      <c r="P358" s="96"/>
      <c r="Q358" s="100"/>
      <c r="R358" s="101" t="str">
        <f>IFERROR(VLOOKUP(B358,#REF!,8,0),"")</f>
        <v/>
      </c>
    </row>
    <row r="359" spans="1:18" hidden="1">
      <c r="A359" s="1">
        <f>IF(B359="","",SUBTOTAL(3,$B$10:B359))</f>
        <v>56</v>
      </c>
      <c r="B359" s="16" t="s">
        <v>1759</v>
      </c>
      <c r="C359" s="84" t="e">
        <f>SUMIFS('Nhập đơn'!$I$5:$I$1145,'Nhập đơn'!$E$5:$E$1146,'Tổng đơn'!B359)</f>
        <v>#VALUE!</v>
      </c>
      <c r="D359" s="85" t="e">
        <f>SUMIFS('Nhập đơn'!$H$5:$H$1145,'Nhập đơn'!$E$5:$E$1146,'Tổng đơn'!B359)</f>
        <v>#VALUE!</v>
      </c>
      <c r="E359" s="16"/>
      <c r="F359" s="16"/>
      <c r="H359" s="1" t="e">
        <f>VLOOKUP(B359,#REF!,3,0)</f>
        <v>#REF!</v>
      </c>
      <c r="I359" s="1" t="e">
        <f>VLOOKUP(B359,#REF!,6,0)</f>
        <v>#REF!</v>
      </c>
      <c r="J359" s="1" t="e">
        <f>VLOOKUP(B359,#REF!,4,0)</f>
        <v>#REF!</v>
      </c>
      <c r="K359" s="1" t="e">
        <f>VLOOKUP(B359,#REF!,8,0)</f>
        <v>#REF!</v>
      </c>
      <c r="L359" s="96" t="e" cm="1">
        <f t="array" ref="L359">LOOKUP(1,1/(B359=#REF!),#REF!)</f>
        <v>#REF!</v>
      </c>
      <c r="M359" s="97" t="str">
        <f>IFERROR(VLOOKUP(B359,#REF!,5,0),"")</f>
        <v/>
      </c>
      <c r="N359" s="98" t="str">
        <f>IFERROR(VLOOKUP(B359,#REF!,2,0),"")</f>
        <v/>
      </c>
      <c r="O359" s="99" t="e" cm="1">
        <f t="array" ref="O359">LOOKUP(1,1/(B359=#REF!),#REF!)</f>
        <v>#REF!</v>
      </c>
      <c r="P359" s="96"/>
      <c r="Q359" s="100"/>
      <c r="R359" s="101" t="str">
        <f>IFERROR(VLOOKUP(B359,#REF!,8,0),"")</f>
        <v/>
      </c>
    </row>
    <row r="360" spans="1:18" hidden="1">
      <c r="A360" s="1">
        <f>IF(B360="","",SUBTOTAL(3,$B$10:B360))</f>
        <v>56</v>
      </c>
      <c r="B360" s="16" t="s">
        <v>3666</v>
      </c>
      <c r="C360" s="84" t="e">
        <f>SUMIFS('Nhập đơn'!$I$5:$I$1145,'Nhập đơn'!$E$5:$E$1146,'Tổng đơn'!B360)</f>
        <v>#VALUE!</v>
      </c>
      <c r="D360" s="85" t="e">
        <f>SUMIFS('Nhập đơn'!$H$5:$H$1145,'Nhập đơn'!$E$5:$E$1146,'Tổng đơn'!B360)</f>
        <v>#VALUE!</v>
      </c>
      <c r="E360" s="16"/>
      <c r="F360" s="16"/>
      <c r="H360" s="1" t="e">
        <f>VLOOKUP(B360,#REF!,3,0)</f>
        <v>#REF!</v>
      </c>
      <c r="I360" s="1" t="e">
        <f>VLOOKUP(B360,#REF!,6,0)</f>
        <v>#REF!</v>
      </c>
      <c r="J360" s="1" t="e">
        <f>VLOOKUP(B360,#REF!,4,0)</f>
        <v>#REF!</v>
      </c>
      <c r="K360" s="1" t="e">
        <f>VLOOKUP(B360,#REF!,8,0)</f>
        <v>#REF!</v>
      </c>
      <c r="L360" s="96" t="e" cm="1">
        <f t="array" ref="L360">LOOKUP(1,1/(B360=#REF!),#REF!)</f>
        <v>#REF!</v>
      </c>
      <c r="M360" s="97" t="str">
        <f>IFERROR(VLOOKUP(B360,#REF!,5,0),"")</f>
        <v/>
      </c>
      <c r="N360" s="98" t="str">
        <f>IFERROR(VLOOKUP(B360,#REF!,2,0),"")</f>
        <v/>
      </c>
      <c r="O360" s="99" t="e" cm="1">
        <f t="array" ref="O360">LOOKUP(1,1/(B360=#REF!),#REF!)</f>
        <v>#REF!</v>
      </c>
      <c r="P360" s="96"/>
      <c r="Q360" s="100"/>
      <c r="R360" s="101" t="str">
        <f>IFERROR(VLOOKUP(B360,#REF!,8,0),"")</f>
        <v/>
      </c>
    </row>
    <row r="361" spans="1:18">
      <c r="A361" s="1">
        <f>IF(B361="","",SUBTOTAL(3,$B$10:B361))</f>
        <v>57</v>
      </c>
      <c r="B361" s="16" t="s">
        <v>3681</v>
      </c>
      <c r="C361" s="84" t="e">
        <f>SUMIFS('Nhập đơn'!$I$5:$I$1145,'Nhập đơn'!$E$5:$E$1146,'Tổng đơn'!B361)</f>
        <v>#VALUE!</v>
      </c>
      <c r="D361" s="85" t="e">
        <f>SUMIFS('Nhập đơn'!$H$5:$H$1145,'Nhập đơn'!$E$5:$E$1146,'Tổng đơn'!B361)</f>
        <v>#VALUE!</v>
      </c>
      <c r="E361" s="16"/>
      <c r="F361" s="16"/>
      <c r="H361" s="1" t="e">
        <f>VLOOKUP(B361,#REF!,3,0)</f>
        <v>#REF!</v>
      </c>
      <c r="I361" s="1" t="e">
        <f>VLOOKUP(B361,#REF!,6,0)</f>
        <v>#REF!</v>
      </c>
      <c r="J361" s="1" t="e">
        <f>VLOOKUP(B361,#REF!,4,0)</f>
        <v>#REF!</v>
      </c>
      <c r="K361" s="1" t="e">
        <f>VLOOKUP(B361,#REF!,8,0)</f>
        <v>#REF!</v>
      </c>
      <c r="L361" s="96" t="e" cm="1">
        <f t="array" ref="L361">LOOKUP(1,1/(B361=#REF!),#REF!)</f>
        <v>#REF!</v>
      </c>
      <c r="M361" s="97" t="str">
        <f>IFERROR(VLOOKUP(B361,#REF!,5,0),"")</f>
        <v/>
      </c>
      <c r="N361" s="98" t="str">
        <f>IFERROR(VLOOKUP(B361,#REF!,2,0),"")</f>
        <v/>
      </c>
      <c r="O361" s="99" t="e" cm="1">
        <f t="array" ref="O361">LOOKUP(1,1/(B361=#REF!),#REF!)</f>
        <v>#REF!</v>
      </c>
      <c r="P361" s="96"/>
      <c r="Q361" s="100"/>
      <c r="R361" s="101" t="str">
        <f>IFERROR(VLOOKUP(B361,#REF!,8,0),"")</f>
        <v/>
      </c>
    </row>
    <row r="362" spans="1:18" hidden="1">
      <c r="A362" s="1">
        <f>IF(B362="","",SUBTOTAL(3,$B$10:B362))</f>
        <v>57</v>
      </c>
      <c r="B362" s="16" t="s">
        <v>4300</v>
      </c>
      <c r="C362" s="84" t="e">
        <f>SUMIFS('Nhập đơn'!$I$5:$I$1145,'Nhập đơn'!$E$5:$E$1146,'Tổng đơn'!B362)</f>
        <v>#VALUE!</v>
      </c>
      <c r="D362" s="85" t="e">
        <f>SUMIFS('Nhập đơn'!$H$5:$H$1145,'Nhập đơn'!$E$5:$E$1146,'Tổng đơn'!B362)</f>
        <v>#VALUE!</v>
      </c>
      <c r="E362" s="16"/>
      <c r="F362" s="16"/>
      <c r="H362" s="1" t="e">
        <f>VLOOKUP(B362,#REF!,3,0)</f>
        <v>#REF!</v>
      </c>
      <c r="I362" s="1" t="e">
        <f>VLOOKUP(B362,#REF!,6,0)</f>
        <v>#REF!</v>
      </c>
      <c r="J362" s="1" t="e">
        <f>VLOOKUP(B362,#REF!,4,0)</f>
        <v>#REF!</v>
      </c>
      <c r="K362" s="1" t="e">
        <f>VLOOKUP(B362,#REF!,8,0)</f>
        <v>#REF!</v>
      </c>
      <c r="L362" s="96" t="e" cm="1">
        <f t="array" ref="L362">LOOKUP(1,1/(B362=#REF!),#REF!)</f>
        <v>#REF!</v>
      </c>
      <c r="M362" s="97" t="str">
        <f>IFERROR(VLOOKUP(B362,#REF!,5,0),"")</f>
        <v/>
      </c>
      <c r="N362" s="98" t="str">
        <f>IFERROR(VLOOKUP(B362,#REF!,2,0),"")</f>
        <v/>
      </c>
      <c r="O362" s="99" t="e" cm="1">
        <f t="array" ref="O362">LOOKUP(1,1/(B362=#REF!),#REF!)</f>
        <v>#REF!</v>
      </c>
      <c r="P362" s="96"/>
      <c r="Q362" s="100"/>
      <c r="R362" s="101" t="str">
        <f>IFERROR(VLOOKUP(B362,#REF!,8,0),"")</f>
        <v/>
      </c>
    </row>
    <row r="363" spans="1:18">
      <c r="A363" s="1">
        <f>IF(B363="","",SUBTOTAL(3,$B$10:B363))</f>
        <v>58</v>
      </c>
      <c r="B363" s="16" t="s">
        <v>3674</v>
      </c>
      <c r="C363" s="84" t="e">
        <f>SUMIFS('Nhập đơn'!$I$5:$I$1145,'Nhập đơn'!$E$5:$E$1146,'Tổng đơn'!B363)</f>
        <v>#VALUE!</v>
      </c>
      <c r="D363" s="85" t="e">
        <f>SUMIFS('Nhập đơn'!$H$5:$H$1145,'Nhập đơn'!$E$5:$E$1146,'Tổng đơn'!B363)</f>
        <v>#VALUE!</v>
      </c>
      <c r="E363" s="16"/>
      <c r="F363" s="16"/>
      <c r="H363" s="1" t="e">
        <f>VLOOKUP(B363,#REF!,3,0)</f>
        <v>#REF!</v>
      </c>
      <c r="I363" s="1" t="e">
        <f>VLOOKUP(B363,#REF!,6,0)</f>
        <v>#REF!</v>
      </c>
      <c r="J363" s="1" t="e">
        <f>VLOOKUP(B363,#REF!,4,0)</f>
        <v>#REF!</v>
      </c>
      <c r="K363" s="1" t="e">
        <f>VLOOKUP(B363,#REF!,8,0)</f>
        <v>#REF!</v>
      </c>
      <c r="L363" s="96" t="e" cm="1">
        <f t="array" ref="L363">LOOKUP(1,1/(B363=#REF!),#REF!)</f>
        <v>#REF!</v>
      </c>
      <c r="M363" s="97" t="str">
        <f>IFERROR(VLOOKUP(B363,#REF!,5,0),"")</f>
        <v/>
      </c>
      <c r="N363" s="98" t="str">
        <f>IFERROR(VLOOKUP(B363,#REF!,2,0),"")</f>
        <v/>
      </c>
      <c r="O363" s="99" t="e" cm="1">
        <f t="array" ref="O363">LOOKUP(1,1/(B363=#REF!),#REF!)</f>
        <v>#REF!</v>
      </c>
      <c r="P363" s="96"/>
      <c r="Q363" s="100"/>
      <c r="R363" s="101" t="str">
        <f>IFERROR(VLOOKUP(B363,#REF!,8,0),"")</f>
        <v/>
      </c>
    </row>
    <row r="364" spans="1:18">
      <c r="A364" s="1">
        <f>IF(B364="","",SUBTOTAL(3,$B$10:B364))</f>
        <v>59</v>
      </c>
      <c r="B364" s="16" t="s">
        <v>1681</v>
      </c>
      <c r="C364" s="84" t="e">
        <f>SUMIFS('Nhập đơn'!$I$5:$I$1145,'Nhập đơn'!$E$5:$E$1146,'Tổng đơn'!B364)</f>
        <v>#VALUE!</v>
      </c>
      <c r="D364" s="85" t="e">
        <f>SUMIFS('Nhập đơn'!$H$5:$H$1145,'Nhập đơn'!$E$5:$E$1146,'Tổng đơn'!B364)</f>
        <v>#VALUE!</v>
      </c>
      <c r="E364" s="16"/>
      <c r="F364" s="16"/>
      <c r="H364" s="1" t="e">
        <f>VLOOKUP(B364,#REF!,3,0)</f>
        <v>#REF!</v>
      </c>
      <c r="I364" s="1" t="e">
        <f>VLOOKUP(B364,#REF!,6,0)</f>
        <v>#REF!</v>
      </c>
      <c r="J364" s="1" t="e">
        <f>VLOOKUP(B364,#REF!,4,0)</f>
        <v>#REF!</v>
      </c>
      <c r="K364" s="1" t="e">
        <f>VLOOKUP(B364,#REF!,8,0)</f>
        <v>#REF!</v>
      </c>
      <c r="L364" s="96" t="e" cm="1">
        <f t="array" ref="L364">LOOKUP(1,1/(B364=#REF!),#REF!)</f>
        <v>#REF!</v>
      </c>
      <c r="M364" s="97" t="str">
        <f>IFERROR(VLOOKUP(B364,#REF!,5,0),"")</f>
        <v/>
      </c>
      <c r="N364" s="98" t="str">
        <f>IFERROR(VLOOKUP(B364,#REF!,2,0),"")</f>
        <v/>
      </c>
      <c r="O364" s="99" t="e" cm="1">
        <f t="array" ref="O364">LOOKUP(1,1/(B364=#REF!),#REF!)</f>
        <v>#REF!</v>
      </c>
      <c r="P364" s="96"/>
      <c r="Q364" s="100"/>
      <c r="R364" s="101" t="str">
        <f>IFERROR(VLOOKUP(B364,#REF!,8,0),"")</f>
        <v/>
      </c>
    </row>
    <row r="365" spans="1:18" hidden="1">
      <c r="A365" s="1">
        <f>IF(B365="","",SUBTOTAL(3,$B$10:B365))</f>
        <v>59</v>
      </c>
      <c r="B365" s="16" t="s">
        <v>4301</v>
      </c>
      <c r="C365" s="84" t="e">
        <f>SUMIFS('Nhập đơn'!$I$5:$I$1145,'Nhập đơn'!$E$5:$E$1146,'Tổng đơn'!B365)</f>
        <v>#VALUE!</v>
      </c>
      <c r="D365" s="85" t="e">
        <f>SUMIFS('Nhập đơn'!$H$5:$H$1145,'Nhập đơn'!$E$5:$E$1146,'Tổng đơn'!B365)</f>
        <v>#VALUE!</v>
      </c>
      <c r="E365" s="16"/>
      <c r="F365" s="16"/>
      <c r="H365" s="1" t="e">
        <f>VLOOKUP(B365,#REF!,3,0)</f>
        <v>#REF!</v>
      </c>
      <c r="I365" s="1" t="e">
        <f>VLOOKUP(B365,#REF!,6,0)</f>
        <v>#REF!</v>
      </c>
      <c r="J365" s="1" t="e">
        <f>VLOOKUP(B365,#REF!,4,0)</f>
        <v>#REF!</v>
      </c>
      <c r="K365" s="1" t="e">
        <f>VLOOKUP(B365,#REF!,8,0)</f>
        <v>#REF!</v>
      </c>
      <c r="L365" s="96" t="e" cm="1">
        <f t="array" ref="L365">LOOKUP(1,1/(B365=#REF!),#REF!)</f>
        <v>#REF!</v>
      </c>
      <c r="M365" s="97" t="str">
        <f>IFERROR(VLOOKUP(B365,#REF!,5,0),"")</f>
        <v/>
      </c>
      <c r="N365" s="98" t="str">
        <f>IFERROR(VLOOKUP(B365,#REF!,2,0),"")</f>
        <v/>
      </c>
      <c r="O365" s="99" t="e" cm="1">
        <f t="array" ref="O365">LOOKUP(1,1/(B365=#REF!),#REF!)</f>
        <v>#REF!</v>
      </c>
      <c r="P365" s="96"/>
      <c r="Q365" s="100"/>
      <c r="R365" s="101" t="str">
        <f>IFERROR(VLOOKUP(B365,#REF!,8,0),"")</f>
        <v/>
      </c>
    </row>
    <row r="366" spans="1:18" hidden="1">
      <c r="A366" s="1">
        <f>IF(B366="","",SUBTOTAL(3,$B$10:B366))</f>
        <v>59</v>
      </c>
      <c r="B366" s="16" t="s">
        <v>4302</v>
      </c>
      <c r="C366" s="84" t="e">
        <f>SUMIFS('Nhập đơn'!$I$5:$I$1145,'Nhập đơn'!$E$5:$E$1146,'Tổng đơn'!B366)</f>
        <v>#VALUE!</v>
      </c>
      <c r="D366" s="85" t="e">
        <f>SUMIFS('Nhập đơn'!$H$5:$H$1145,'Nhập đơn'!$E$5:$E$1146,'Tổng đơn'!B366)</f>
        <v>#VALUE!</v>
      </c>
      <c r="E366" s="16"/>
      <c r="F366" s="16"/>
      <c r="H366" s="1" t="e">
        <f>VLOOKUP(B366,#REF!,3,0)</f>
        <v>#REF!</v>
      </c>
      <c r="I366" s="1" t="e">
        <f>VLOOKUP(B366,#REF!,6,0)</f>
        <v>#REF!</v>
      </c>
      <c r="J366" s="1" t="e">
        <f>VLOOKUP(B366,#REF!,4,0)</f>
        <v>#REF!</v>
      </c>
      <c r="K366" s="1" t="e">
        <f>VLOOKUP(B366,#REF!,8,0)</f>
        <v>#REF!</v>
      </c>
      <c r="L366" s="96" t="e" cm="1">
        <f t="array" ref="L366">LOOKUP(1,1/(B366=#REF!),#REF!)</f>
        <v>#REF!</v>
      </c>
      <c r="M366" s="97" t="str">
        <f>IFERROR(VLOOKUP(B366,#REF!,5,0),"")</f>
        <v/>
      </c>
      <c r="N366" s="98" t="str">
        <f>IFERROR(VLOOKUP(B366,#REF!,2,0),"")</f>
        <v/>
      </c>
      <c r="O366" s="99" t="e" cm="1">
        <f t="array" ref="O366">LOOKUP(1,1/(B366=#REF!),#REF!)</f>
        <v>#REF!</v>
      </c>
      <c r="P366" s="96"/>
      <c r="Q366" s="100"/>
      <c r="R366" s="101" t="str">
        <f>IFERROR(VLOOKUP(B366,#REF!,8,0),"")</f>
        <v/>
      </c>
    </row>
    <row r="367" spans="1:18">
      <c r="A367" s="1">
        <f>IF(B367="","",SUBTOTAL(3,$B$10:B367))</f>
        <v>60</v>
      </c>
      <c r="B367" s="16" t="s">
        <v>1690</v>
      </c>
      <c r="C367" s="84" t="e">
        <f>SUMIFS('Nhập đơn'!$I$5:$I$1145,'Nhập đơn'!$E$5:$E$1146,'Tổng đơn'!B367)</f>
        <v>#VALUE!</v>
      </c>
      <c r="D367" s="85" t="e">
        <f>SUMIFS('Nhập đơn'!$H$5:$H$1145,'Nhập đơn'!$E$5:$E$1146,'Tổng đơn'!B367)</f>
        <v>#VALUE!</v>
      </c>
      <c r="E367" s="16"/>
      <c r="F367" s="16"/>
      <c r="H367" s="1" t="e">
        <f>VLOOKUP(B367,#REF!,3,0)</f>
        <v>#REF!</v>
      </c>
      <c r="I367" s="1" t="e">
        <f>VLOOKUP(B367,#REF!,6,0)</f>
        <v>#REF!</v>
      </c>
      <c r="J367" s="1" t="e">
        <f>VLOOKUP(B367,#REF!,4,0)</f>
        <v>#REF!</v>
      </c>
      <c r="K367" s="1" t="e">
        <f>VLOOKUP(B367,#REF!,8,0)</f>
        <v>#REF!</v>
      </c>
      <c r="L367" s="96" t="e" cm="1">
        <f t="array" ref="L367">LOOKUP(1,1/(B367=#REF!),#REF!)</f>
        <v>#REF!</v>
      </c>
      <c r="M367" s="97" t="str">
        <f>IFERROR(VLOOKUP(B367,#REF!,5,0),"")</f>
        <v/>
      </c>
      <c r="N367" s="98" t="str">
        <f>IFERROR(VLOOKUP(B367,#REF!,2,0),"")</f>
        <v/>
      </c>
      <c r="O367" s="99" t="e" cm="1">
        <f t="array" ref="O367">LOOKUP(1,1/(B367=#REF!),#REF!)</f>
        <v>#REF!</v>
      </c>
      <c r="P367" s="96"/>
      <c r="Q367" s="100"/>
      <c r="R367" s="101" t="str">
        <f>IFERROR(VLOOKUP(B367,#REF!,8,0),"")</f>
        <v/>
      </c>
    </row>
    <row r="368" spans="1:18">
      <c r="A368" s="1">
        <f>IF(B368="","",SUBTOTAL(3,$B$10:B368))</f>
        <v>61</v>
      </c>
      <c r="B368" s="16" t="s">
        <v>1710</v>
      </c>
      <c r="C368" s="84" t="e">
        <f>SUMIFS('Nhập đơn'!$I$5:$I$1145,'Nhập đơn'!$E$5:$E$1146,'Tổng đơn'!B368)</f>
        <v>#VALUE!</v>
      </c>
      <c r="D368" s="85" t="e">
        <f>SUMIFS('Nhập đơn'!$H$5:$H$1145,'Nhập đơn'!$E$5:$E$1146,'Tổng đơn'!B368)</f>
        <v>#VALUE!</v>
      </c>
      <c r="E368" s="16"/>
      <c r="F368" s="16"/>
      <c r="H368" s="1" t="e">
        <f>VLOOKUP(B368,#REF!,3,0)</f>
        <v>#REF!</v>
      </c>
      <c r="I368" s="1" t="e">
        <f>VLOOKUP(B368,#REF!,6,0)</f>
        <v>#REF!</v>
      </c>
      <c r="J368" s="1" t="e">
        <f>VLOOKUP(B368,#REF!,4,0)</f>
        <v>#REF!</v>
      </c>
      <c r="K368" s="1" t="e">
        <f>VLOOKUP(B368,#REF!,8,0)</f>
        <v>#REF!</v>
      </c>
      <c r="L368" s="96" t="e" cm="1">
        <f t="array" ref="L368">LOOKUP(1,1/(B368=#REF!),#REF!)</f>
        <v>#REF!</v>
      </c>
      <c r="M368" s="97" t="str">
        <f>IFERROR(VLOOKUP(B368,#REF!,5,0),"")</f>
        <v/>
      </c>
      <c r="N368" s="98" t="str">
        <f>IFERROR(VLOOKUP(B368,#REF!,2,0),"")</f>
        <v/>
      </c>
      <c r="O368" s="99" t="e" cm="1">
        <f t="array" ref="O368">LOOKUP(1,1/(B368=#REF!),#REF!)</f>
        <v>#REF!</v>
      </c>
      <c r="P368" s="96"/>
      <c r="Q368" s="100"/>
      <c r="R368" s="101" t="str">
        <f>IFERROR(VLOOKUP(B368,#REF!,8,0),"")</f>
        <v/>
      </c>
    </row>
    <row r="369" spans="1:18" hidden="1">
      <c r="A369" s="1">
        <f>IF(B369="","",SUBTOTAL(3,$B$10:B369))</f>
        <v>61</v>
      </c>
      <c r="B369" s="16" t="s">
        <v>4303</v>
      </c>
      <c r="C369" s="84" t="e">
        <f>SUMIFS('Nhập đơn'!$I$5:$I$1145,'Nhập đơn'!$E$5:$E$1146,'Tổng đơn'!B369)</f>
        <v>#VALUE!</v>
      </c>
      <c r="D369" s="85" t="e">
        <f>SUMIFS('Nhập đơn'!$H$5:$H$1145,'Nhập đơn'!$E$5:$E$1146,'Tổng đơn'!B369)</f>
        <v>#VALUE!</v>
      </c>
      <c r="E369" s="16"/>
      <c r="F369" s="16"/>
      <c r="H369" s="1" t="e">
        <f>VLOOKUP(B369,#REF!,3,0)</f>
        <v>#REF!</v>
      </c>
      <c r="I369" s="1" t="e">
        <f>VLOOKUP(B369,#REF!,6,0)</f>
        <v>#REF!</v>
      </c>
      <c r="J369" s="1" t="e">
        <f>VLOOKUP(B369,#REF!,4,0)</f>
        <v>#REF!</v>
      </c>
      <c r="K369" s="1" t="e">
        <f>VLOOKUP(B369,#REF!,8,0)</f>
        <v>#REF!</v>
      </c>
      <c r="L369" s="96" t="e" cm="1">
        <f t="array" ref="L369">LOOKUP(1,1/(B369=#REF!),#REF!)</f>
        <v>#REF!</v>
      </c>
      <c r="M369" s="97" t="str">
        <f>IFERROR(VLOOKUP(B369,#REF!,5,0),"")</f>
        <v/>
      </c>
      <c r="N369" s="98" t="str">
        <f>IFERROR(VLOOKUP(B369,#REF!,2,0),"")</f>
        <v/>
      </c>
      <c r="O369" s="99" t="e" cm="1">
        <f t="array" ref="O369">LOOKUP(1,1/(B369=#REF!),#REF!)</f>
        <v>#REF!</v>
      </c>
      <c r="P369" s="96"/>
      <c r="Q369" s="100"/>
      <c r="R369" s="101" t="str">
        <f>IFERROR(VLOOKUP(B369,#REF!,8,0),"")</f>
        <v/>
      </c>
    </row>
    <row r="370" spans="1:18" hidden="1">
      <c r="A370" s="1">
        <f>IF(B370="","",SUBTOTAL(3,$B$10:B370))</f>
        <v>61</v>
      </c>
      <c r="B370" s="16" t="s">
        <v>4304</v>
      </c>
      <c r="C370" s="84" t="e">
        <f>SUMIFS('Nhập đơn'!$I$5:$I$1145,'Nhập đơn'!$E$5:$E$1146,'Tổng đơn'!B370)</f>
        <v>#VALUE!</v>
      </c>
      <c r="D370" s="85" t="e">
        <f>SUMIFS('Nhập đơn'!$H$5:$H$1145,'Nhập đơn'!$E$5:$E$1146,'Tổng đơn'!B370)</f>
        <v>#VALUE!</v>
      </c>
      <c r="E370" s="16"/>
      <c r="F370" s="16"/>
      <c r="H370" s="1" t="e">
        <f>VLOOKUP(B370,#REF!,3,0)</f>
        <v>#REF!</v>
      </c>
      <c r="I370" s="1" t="e">
        <f>VLOOKUP(B370,#REF!,6,0)</f>
        <v>#REF!</v>
      </c>
      <c r="J370" s="1" t="e">
        <f>VLOOKUP(B370,#REF!,4,0)</f>
        <v>#REF!</v>
      </c>
      <c r="K370" s="1" t="e">
        <f>VLOOKUP(B370,#REF!,8,0)</f>
        <v>#REF!</v>
      </c>
      <c r="L370" s="96" t="e" cm="1">
        <f t="array" ref="L370">LOOKUP(1,1/(B370=#REF!),#REF!)</f>
        <v>#REF!</v>
      </c>
      <c r="M370" s="97" t="str">
        <f>IFERROR(VLOOKUP(B370,#REF!,5,0),"")</f>
        <v/>
      </c>
      <c r="N370" s="98" t="str">
        <f>IFERROR(VLOOKUP(B370,#REF!,2,0),"")</f>
        <v/>
      </c>
      <c r="O370" s="99" t="e" cm="1">
        <f t="array" ref="O370">LOOKUP(1,1/(B370=#REF!),#REF!)</f>
        <v>#REF!</v>
      </c>
      <c r="P370" s="96"/>
      <c r="Q370" s="100"/>
      <c r="R370" s="101" t="str">
        <f>IFERROR(VLOOKUP(B370,#REF!,8,0),"")</f>
        <v/>
      </c>
    </row>
    <row r="371" spans="1:18">
      <c r="A371" s="1">
        <f>IF(B371="","",SUBTOTAL(3,$B$10:B371))</f>
        <v>62</v>
      </c>
      <c r="B371" s="16" t="s">
        <v>1699</v>
      </c>
      <c r="C371" s="84" t="e">
        <f>SUMIFS('Nhập đơn'!$I$5:$I$1145,'Nhập đơn'!$E$5:$E$1146,'Tổng đơn'!B371)</f>
        <v>#VALUE!</v>
      </c>
      <c r="D371" s="85" t="e">
        <f>SUMIFS('Nhập đơn'!$H$5:$H$1145,'Nhập đơn'!$E$5:$E$1146,'Tổng đơn'!B371)</f>
        <v>#VALUE!</v>
      </c>
      <c r="E371" s="16"/>
      <c r="F371" s="16"/>
      <c r="H371" s="1" t="e">
        <f>VLOOKUP(B371,#REF!,3,0)</f>
        <v>#REF!</v>
      </c>
      <c r="I371" s="1" t="e">
        <f>VLOOKUP(B371,#REF!,6,0)</f>
        <v>#REF!</v>
      </c>
      <c r="J371" s="1" t="e">
        <f>VLOOKUP(B371,#REF!,4,0)</f>
        <v>#REF!</v>
      </c>
      <c r="K371" s="1" t="e">
        <f>VLOOKUP(B371,#REF!,8,0)</f>
        <v>#REF!</v>
      </c>
      <c r="L371" s="96" t="e" cm="1">
        <f t="array" ref="L371">LOOKUP(1,1/(B371=#REF!),#REF!)</f>
        <v>#REF!</v>
      </c>
      <c r="M371" s="97" t="str">
        <f>IFERROR(VLOOKUP(B371,#REF!,5,0),"")</f>
        <v/>
      </c>
      <c r="N371" s="98" t="str">
        <f>IFERROR(VLOOKUP(B371,#REF!,2,0),"")</f>
        <v/>
      </c>
      <c r="O371" s="99" t="e" cm="1">
        <f t="array" ref="O371">LOOKUP(1,1/(B371=#REF!),#REF!)</f>
        <v>#REF!</v>
      </c>
      <c r="P371" s="96"/>
      <c r="Q371" s="100"/>
      <c r="R371" s="101" t="str">
        <f>IFERROR(VLOOKUP(B371,#REF!,8,0),"")</f>
        <v/>
      </c>
    </row>
    <row r="372" spans="1:18" hidden="1">
      <c r="A372" s="1">
        <f>IF(B372="","",SUBTOTAL(3,$B$10:B372))</f>
        <v>62</v>
      </c>
      <c r="B372" s="16" t="s">
        <v>4305</v>
      </c>
      <c r="C372" s="84" t="e">
        <f>SUMIFS('Nhập đơn'!$I$5:$I$1145,'Nhập đơn'!$E$5:$E$1146,'Tổng đơn'!B372)</f>
        <v>#VALUE!</v>
      </c>
      <c r="D372" s="85" t="e">
        <f>SUMIFS('Nhập đơn'!$H$5:$H$1145,'Nhập đơn'!$E$5:$E$1146,'Tổng đơn'!B372)</f>
        <v>#VALUE!</v>
      </c>
      <c r="E372" s="16"/>
      <c r="F372" s="16"/>
      <c r="H372" s="1" t="e">
        <f>VLOOKUP(B372,#REF!,3,0)</f>
        <v>#REF!</v>
      </c>
      <c r="I372" s="1" t="e">
        <f>VLOOKUP(B372,#REF!,6,0)</f>
        <v>#REF!</v>
      </c>
      <c r="J372" s="1" t="e">
        <f>VLOOKUP(B372,#REF!,4,0)</f>
        <v>#REF!</v>
      </c>
      <c r="K372" s="1" t="e">
        <f>VLOOKUP(B372,#REF!,8,0)</f>
        <v>#REF!</v>
      </c>
      <c r="L372" s="96" t="e" cm="1">
        <f t="array" ref="L372">LOOKUP(1,1/(B372=#REF!),#REF!)</f>
        <v>#REF!</v>
      </c>
      <c r="M372" s="97" t="str">
        <f>IFERROR(VLOOKUP(B372,#REF!,5,0),"")</f>
        <v/>
      </c>
      <c r="N372" s="98" t="str">
        <f>IFERROR(VLOOKUP(B372,#REF!,2,0),"")</f>
        <v/>
      </c>
      <c r="O372" s="99" t="e" cm="1">
        <f t="array" ref="O372">LOOKUP(1,1/(B372=#REF!),#REF!)</f>
        <v>#REF!</v>
      </c>
      <c r="P372" s="96"/>
      <c r="Q372" s="100"/>
      <c r="R372" s="101" t="str">
        <f>IFERROR(VLOOKUP(B372,#REF!,8,0),"")</f>
        <v/>
      </c>
    </row>
    <row r="373" spans="1:18" hidden="1">
      <c r="A373" s="1">
        <f>IF(B373="","",SUBTOTAL(3,$B$10:B373))</f>
        <v>62</v>
      </c>
      <c r="B373" s="16" t="s">
        <v>4306</v>
      </c>
      <c r="C373" s="84" t="e">
        <f>SUMIFS('Nhập đơn'!$I$5:$I$1145,'Nhập đơn'!$E$5:$E$1146,'Tổng đơn'!B373)</f>
        <v>#VALUE!</v>
      </c>
      <c r="D373" s="85" t="e">
        <f>SUMIFS('Nhập đơn'!$H$5:$H$1145,'Nhập đơn'!$E$5:$E$1146,'Tổng đơn'!B373)</f>
        <v>#VALUE!</v>
      </c>
      <c r="E373" s="16"/>
      <c r="F373" s="16"/>
      <c r="H373" s="1" t="e">
        <f>VLOOKUP(B373,#REF!,3,0)</f>
        <v>#REF!</v>
      </c>
      <c r="I373" s="1" t="e">
        <f>VLOOKUP(B373,#REF!,6,0)</f>
        <v>#REF!</v>
      </c>
      <c r="J373" s="1" t="e">
        <f>VLOOKUP(B373,#REF!,4,0)</f>
        <v>#REF!</v>
      </c>
      <c r="K373" s="1" t="e">
        <f>VLOOKUP(B373,#REF!,8,0)</f>
        <v>#REF!</v>
      </c>
      <c r="L373" s="96" t="e" cm="1">
        <f t="array" ref="L373">LOOKUP(1,1/(B373=#REF!),#REF!)</f>
        <v>#REF!</v>
      </c>
      <c r="M373" s="97" t="str">
        <f>IFERROR(VLOOKUP(B373,#REF!,5,0),"")</f>
        <v/>
      </c>
      <c r="N373" s="98" t="str">
        <f>IFERROR(VLOOKUP(B373,#REF!,2,0),"")</f>
        <v/>
      </c>
      <c r="O373" s="99" t="e" cm="1">
        <f t="array" ref="O373">LOOKUP(1,1/(B373=#REF!),#REF!)</f>
        <v>#REF!</v>
      </c>
      <c r="P373" s="96"/>
      <c r="Q373" s="100"/>
      <c r="R373" s="101" t="str">
        <f>IFERROR(VLOOKUP(B373,#REF!,8,0),"")</f>
        <v/>
      </c>
    </row>
    <row r="374" spans="1:18">
      <c r="A374" s="1">
        <f>IF(B374="","",SUBTOTAL(3,$B$10:B374))</f>
        <v>63</v>
      </c>
      <c r="B374" s="16" t="s">
        <v>1719</v>
      </c>
      <c r="C374" s="84" t="e">
        <f>SUMIFS('Nhập đơn'!$I$5:$I$1145,'Nhập đơn'!$E$5:$E$1146,'Tổng đơn'!B374)</f>
        <v>#VALUE!</v>
      </c>
      <c r="D374" s="85" t="e">
        <f>SUMIFS('Nhập đơn'!$H$5:$H$1145,'Nhập đơn'!$E$5:$E$1146,'Tổng đơn'!B374)</f>
        <v>#VALUE!</v>
      </c>
      <c r="E374" s="16"/>
      <c r="F374" s="16"/>
      <c r="H374" s="1" t="e">
        <f>VLOOKUP(B374,#REF!,3,0)</f>
        <v>#REF!</v>
      </c>
      <c r="I374" s="1" t="e">
        <f>VLOOKUP(B374,#REF!,6,0)</f>
        <v>#REF!</v>
      </c>
      <c r="J374" s="1" t="e">
        <f>VLOOKUP(B374,#REF!,4,0)</f>
        <v>#REF!</v>
      </c>
      <c r="K374" s="1" t="e">
        <f>VLOOKUP(B374,#REF!,8,0)</f>
        <v>#REF!</v>
      </c>
      <c r="L374" s="96" t="e" cm="1">
        <f t="array" ref="L374">LOOKUP(1,1/(B374=#REF!),#REF!)</f>
        <v>#REF!</v>
      </c>
      <c r="M374" s="97" t="str">
        <f>IFERROR(VLOOKUP(B374,#REF!,5,0),"")</f>
        <v/>
      </c>
      <c r="N374" s="98" t="str">
        <f>IFERROR(VLOOKUP(B374,#REF!,2,0),"")</f>
        <v/>
      </c>
      <c r="O374" s="99" t="e" cm="1">
        <f t="array" ref="O374">LOOKUP(1,1/(B374=#REF!),#REF!)</f>
        <v>#REF!</v>
      </c>
      <c r="P374" s="96"/>
      <c r="Q374" s="100"/>
      <c r="R374" s="101" t="str">
        <f>IFERROR(VLOOKUP(B374,#REF!,8,0),"")</f>
        <v/>
      </c>
    </row>
    <row r="375" spans="1:18" hidden="1">
      <c r="A375" s="1">
        <f>IF(B375="","",SUBTOTAL(3,$B$10:B375))</f>
        <v>63</v>
      </c>
      <c r="B375" s="16" t="s">
        <v>3690</v>
      </c>
      <c r="C375" s="84" t="e">
        <f>SUMIFS('Nhập đơn'!$I$5:$I$1145,'Nhập đơn'!$E$5:$E$1146,'Tổng đơn'!B375)</f>
        <v>#VALUE!</v>
      </c>
      <c r="D375" s="85" t="e">
        <f>SUMIFS('Nhập đơn'!$H$5:$H$1145,'Nhập đơn'!$E$5:$E$1146,'Tổng đơn'!B375)</f>
        <v>#VALUE!</v>
      </c>
      <c r="E375" s="16"/>
      <c r="F375" s="16"/>
      <c r="H375" s="1" t="e">
        <f>VLOOKUP(B375,#REF!,3,0)</f>
        <v>#REF!</v>
      </c>
      <c r="I375" s="1" t="e">
        <f>VLOOKUP(B375,#REF!,6,0)</f>
        <v>#REF!</v>
      </c>
      <c r="J375" s="1" t="e">
        <f>VLOOKUP(B375,#REF!,4,0)</f>
        <v>#REF!</v>
      </c>
      <c r="K375" s="1" t="e">
        <f>VLOOKUP(B375,#REF!,8,0)</f>
        <v>#REF!</v>
      </c>
      <c r="L375" s="96" t="e" cm="1">
        <f t="array" ref="L375">LOOKUP(1,1/(B375=#REF!),#REF!)</f>
        <v>#REF!</v>
      </c>
      <c r="M375" s="97" t="str">
        <f>IFERROR(VLOOKUP(B375,#REF!,5,0),"")</f>
        <v/>
      </c>
      <c r="N375" s="98" t="str">
        <f>IFERROR(VLOOKUP(B375,#REF!,2,0),"")</f>
        <v/>
      </c>
      <c r="O375" s="99" t="e" cm="1">
        <f t="array" ref="O375">LOOKUP(1,1/(B375=#REF!),#REF!)</f>
        <v>#REF!</v>
      </c>
      <c r="P375" s="96"/>
      <c r="Q375" s="100"/>
      <c r="R375" s="101" t="str">
        <f>IFERROR(VLOOKUP(B375,#REF!,8,0),"")</f>
        <v/>
      </c>
    </row>
    <row r="376" spans="1:18" hidden="1">
      <c r="A376" s="1">
        <f>IF(B376="","",SUBTOTAL(3,$B$10:B376))</f>
        <v>63</v>
      </c>
      <c r="B376" s="16" t="s">
        <v>3698</v>
      </c>
      <c r="C376" s="84" t="e">
        <f>SUMIFS('Nhập đơn'!$I$5:$I$1145,'Nhập đơn'!$E$5:$E$1146,'Tổng đơn'!B376)</f>
        <v>#VALUE!</v>
      </c>
      <c r="D376" s="85" t="e">
        <f>SUMIFS('Nhập đơn'!$H$5:$H$1145,'Nhập đơn'!$E$5:$E$1146,'Tổng đơn'!B376)</f>
        <v>#VALUE!</v>
      </c>
      <c r="E376" s="16"/>
      <c r="F376" s="16"/>
      <c r="H376" s="1" t="e">
        <f>VLOOKUP(B376,#REF!,3,0)</f>
        <v>#REF!</v>
      </c>
      <c r="I376" s="1" t="e">
        <f>VLOOKUP(B376,#REF!,6,0)</f>
        <v>#REF!</v>
      </c>
      <c r="J376" s="1" t="e">
        <f>VLOOKUP(B376,#REF!,4,0)</f>
        <v>#REF!</v>
      </c>
      <c r="K376" s="1" t="e">
        <f>VLOOKUP(B376,#REF!,8,0)</f>
        <v>#REF!</v>
      </c>
      <c r="L376" s="96" t="e" cm="1">
        <f t="array" ref="L376">LOOKUP(1,1/(B376=#REF!),#REF!)</f>
        <v>#REF!</v>
      </c>
      <c r="M376" s="97" t="str">
        <f>IFERROR(VLOOKUP(B376,#REF!,5,0),"")</f>
        <v/>
      </c>
      <c r="N376" s="98" t="str">
        <f>IFERROR(VLOOKUP(B376,#REF!,2,0),"")</f>
        <v/>
      </c>
      <c r="O376" s="99" t="e" cm="1">
        <f t="array" ref="O376">LOOKUP(1,1/(B376=#REF!),#REF!)</f>
        <v>#REF!</v>
      </c>
      <c r="P376" s="96"/>
      <c r="Q376" s="100"/>
      <c r="R376" s="101" t="str">
        <f>IFERROR(VLOOKUP(B376,#REF!,8,0),"")</f>
        <v/>
      </c>
    </row>
    <row r="377" spans="1:18" hidden="1">
      <c r="A377" s="1">
        <f>IF(B377="","",SUBTOTAL(3,$B$10:B377))</f>
        <v>63</v>
      </c>
      <c r="B377" s="16" t="s">
        <v>2867</v>
      </c>
      <c r="C377" s="84" t="e">
        <f>SUMIFS('Nhập đơn'!$I$5:$I$1145,'Nhập đơn'!$E$5:$E$1146,'Tổng đơn'!B377)</f>
        <v>#VALUE!</v>
      </c>
      <c r="D377" s="85" t="e">
        <f>SUMIFS('Nhập đơn'!$H$5:$H$1145,'Nhập đơn'!$E$5:$E$1146,'Tổng đơn'!B377)</f>
        <v>#VALUE!</v>
      </c>
      <c r="E377" s="16"/>
      <c r="F377" s="16"/>
      <c r="H377" s="1" t="e">
        <f>VLOOKUP(B377,#REF!,3,0)</f>
        <v>#REF!</v>
      </c>
      <c r="I377" s="1" t="e">
        <f>VLOOKUP(B377,#REF!,6,0)</f>
        <v>#REF!</v>
      </c>
      <c r="J377" s="1" t="e">
        <f>VLOOKUP(B377,#REF!,4,0)</f>
        <v>#REF!</v>
      </c>
      <c r="K377" s="1" t="e">
        <f>VLOOKUP(B377,#REF!,8,0)</f>
        <v>#REF!</v>
      </c>
      <c r="L377" s="96" t="e" cm="1">
        <f t="array" ref="L377">LOOKUP(1,1/(B377=#REF!),#REF!)</f>
        <v>#REF!</v>
      </c>
      <c r="M377" s="97" t="str">
        <f>IFERROR(VLOOKUP(B377,#REF!,5,0),"")</f>
        <v/>
      </c>
      <c r="N377" s="98" t="str">
        <f>IFERROR(VLOOKUP(B377,#REF!,2,0),"")</f>
        <v/>
      </c>
      <c r="O377" s="99" t="e" cm="1">
        <f t="array" ref="O377">LOOKUP(1,1/(B377=#REF!),#REF!)</f>
        <v>#REF!</v>
      </c>
      <c r="P377" s="96"/>
      <c r="Q377" s="100"/>
      <c r="R377" s="101" t="str">
        <f>IFERROR(VLOOKUP(B377,#REF!,8,0),"")</f>
        <v/>
      </c>
    </row>
    <row r="378" spans="1:18" hidden="1">
      <c r="A378" s="1">
        <f>IF(B378="","",SUBTOTAL(3,$B$10:B378))</f>
        <v>63</v>
      </c>
      <c r="B378" s="16" t="s">
        <v>2859</v>
      </c>
      <c r="C378" s="84" t="e">
        <f>SUMIFS('Nhập đơn'!$I$5:$I$1145,'Nhập đơn'!$E$5:$E$1146,'Tổng đơn'!B378)</f>
        <v>#VALUE!</v>
      </c>
      <c r="D378" s="85" t="e">
        <f>SUMIFS('Nhập đơn'!$H$5:$H$1145,'Nhập đơn'!$E$5:$E$1146,'Tổng đơn'!B378)</f>
        <v>#VALUE!</v>
      </c>
      <c r="E378" s="16"/>
      <c r="F378" s="16"/>
      <c r="H378" s="1" t="e">
        <f>VLOOKUP(B378,#REF!,3,0)</f>
        <v>#REF!</v>
      </c>
      <c r="I378" s="1" t="e">
        <f>VLOOKUP(B378,#REF!,6,0)</f>
        <v>#REF!</v>
      </c>
      <c r="J378" s="1" t="e">
        <f>VLOOKUP(B378,#REF!,4,0)</f>
        <v>#REF!</v>
      </c>
      <c r="K378" s="1" t="e">
        <f>VLOOKUP(B378,#REF!,8,0)</f>
        <v>#REF!</v>
      </c>
      <c r="L378" s="96" t="e" cm="1">
        <f t="array" ref="L378">LOOKUP(1,1/(B378=#REF!),#REF!)</f>
        <v>#REF!</v>
      </c>
      <c r="M378" s="97" t="str">
        <f>IFERROR(VLOOKUP(B378,#REF!,5,0),"")</f>
        <v/>
      </c>
      <c r="N378" s="98" t="str">
        <f>IFERROR(VLOOKUP(B378,#REF!,2,0),"")</f>
        <v/>
      </c>
      <c r="O378" s="99" t="e" cm="1">
        <f t="array" ref="O378">LOOKUP(1,1/(B378=#REF!),#REF!)</f>
        <v>#REF!</v>
      </c>
      <c r="P378" s="96"/>
      <c r="Q378" s="100"/>
      <c r="R378" s="101" t="str">
        <f>IFERROR(VLOOKUP(B378,#REF!,8,0),"")</f>
        <v/>
      </c>
    </row>
    <row r="379" spans="1:18">
      <c r="A379" s="1">
        <f>IF(B379="","",SUBTOTAL(3,$B$10:B379))</f>
        <v>64</v>
      </c>
      <c r="B379" s="16" t="s">
        <v>1753</v>
      </c>
      <c r="C379" s="84" t="e">
        <f>SUMIFS('Nhập đơn'!$I$5:$I$1145,'Nhập đơn'!$E$5:$E$1146,'Tổng đơn'!B379)</f>
        <v>#VALUE!</v>
      </c>
      <c r="D379" s="85" t="e">
        <f>SUMIFS('Nhập đơn'!$H$5:$H$1145,'Nhập đơn'!$E$5:$E$1146,'Tổng đơn'!B379)</f>
        <v>#VALUE!</v>
      </c>
      <c r="E379" s="16"/>
      <c r="F379" s="16"/>
      <c r="H379" s="1" t="e">
        <f>VLOOKUP(B379,#REF!,3,0)</f>
        <v>#REF!</v>
      </c>
      <c r="I379" s="1" t="e">
        <f>VLOOKUP(B379,#REF!,6,0)</f>
        <v>#REF!</v>
      </c>
      <c r="J379" s="1" t="e">
        <f>VLOOKUP(B379,#REF!,4,0)</f>
        <v>#REF!</v>
      </c>
      <c r="K379" s="1" t="e">
        <f>VLOOKUP(B379,#REF!,8,0)</f>
        <v>#REF!</v>
      </c>
      <c r="L379" s="96" t="e" cm="1">
        <f t="array" ref="L379">LOOKUP(1,1/(B379=#REF!),#REF!)</f>
        <v>#REF!</v>
      </c>
      <c r="M379" s="97" t="str">
        <f>IFERROR(VLOOKUP(B379,#REF!,5,0),"")</f>
        <v/>
      </c>
      <c r="N379" s="98" t="str">
        <f>IFERROR(VLOOKUP(B379,#REF!,2,0),"")</f>
        <v/>
      </c>
      <c r="O379" s="99" t="e" cm="1">
        <f t="array" ref="O379">LOOKUP(1,1/(B379=#REF!),#REF!)</f>
        <v>#REF!</v>
      </c>
      <c r="P379" s="96"/>
      <c r="Q379" s="100"/>
      <c r="R379" s="101" t="str">
        <f>IFERROR(VLOOKUP(B379,#REF!,8,0),"")</f>
        <v/>
      </c>
    </row>
    <row r="380" spans="1:18">
      <c r="A380" s="1">
        <f>IF(B380="","",SUBTOTAL(3,$B$10:B380))</f>
        <v>65</v>
      </c>
      <c r="B380" s="16" t="s">
        <v>1745</v>
      </c>
      <c r="C380" s="84" t="e">
        <f>SUMIFS('Nhập đơn'!$I$5:$I$1145,'Nhập đơn'!$E$5:$E$1146,'Tổng đơn'!B380)</f>
        <v>#VALUE!</v>
      </c>
      <c r="D380" s="85" t="e">
        <f>SUMIFS('Nhập đơn'!$H$5:$H$1145,'Nhập đơn'!$E$5:$E$1146,'Tổng đơn'!B380)</f>
        <v>#VALUE!</v>
      </c>
      <c r="E380" s="16"/>
      <c r="F380" s="16"/>
      <c r="H380" s="1" t="e">
        <f>VLOOKUP(B380,#REF!,3,0)</f>
        <v>#REF!</v>
      </c>
      <c r="I380" s="1" t="e">
        <f>VLOOKUP(B380,#REF!,6,0)</f>
        <v>#REF!</v>
      </c>
      <c r="J380" s="1" t="e">
        <f>VLOOKUP(B380,#REF!,4,0)</f>
        <v>#REF!</v>
      </c>
      <c r="K380" s="1" t="e">
        <f>VLOOKUP(B380,#REF!,8,0)</f>
        <v>#REF!</v>
      </c>
      <c r="L380" s="96" t="e" cm="1">
        <f t="array" ref="L380">LOOKUP(1,1/(B380=#REF!),#REF!)</f>
        <v>#REF!</v>
      </c>
      <c r="M380" s="97" t="str">
        <f>IFERROR(VLOOKUP(B380,#REF!,5,0),"")</f>
        <v/>
      </c>
      <c r="N380" s="98" t="str">
        <f>IFERROR(VLOOKUP(B380,#REF!,2,0),"")</f>
        <v/>
      </c>
      <c r="O380" s="99" t="e" cm="1">
        <f t="array" ref="O380">LOOKUP(1,1/(B380=#REF!),#REF!)</f>
        <v>#REF!</v>
      </c>
      <c r="P380" s="96"/>
      <c r="Q380" s="100"/>
      <c r="R380" s="101" t="str">
        <f>IFERROR(VLOOKUP(B380,#REF!,8,0),"")</f>
        <v/>
      </c>
    </row>
    <row r="381" spans="1:18">
      <c r="A381" s="1">
        <f>IF(B381="","",SUBTOTAL(3,$B$10:B381))</f>
        <v>66</v>
      </c>
      <c r="B381" s="16" t="s">
        <v>1621</v>
      </c>
      <c r="C381" s="84" t="e">
        <f>SUMIFS('Nhập đơn'!$I$5:$I$1145,'Nhập đơn'!$E$5:$E$1146,'Tổng đơn'!B381)</f>
        <v>#VALUE!</v>
      </c>
      <c r="D381" s="85" t="e">
        <f>SUMIFS('Nhập đơn'!$H$5:$H$1145,'Nhập đơn'!$E$5:$E$1146,'Tổng đơn'!B381)</f>
        <v>#VALUE!</v>
      </c>
      <c r="E381" s="16"/>
      <c r="F381" s="16"/>
      <c r="H381" s="1" t="e">
        <f>VLOOKUP(B381,#REF!,3,0)</f>
        <v>#REF!</v>
      </c>
      <c r="I381" s="1" t="e">
        <f>VLOOKUP(B381,#REF!,6,0)</f>
        <v>#REF!</v>
      </c>
      <c r="J381" s="1" t="e">
        <f>VLOOKUP(B381,#REF!,4,0)</f>
        <v>#REF!</v>
      </c>
      <c r="K381" s="1" t="e">
        <f>VLOOKUP(B381,#REF!,8,0)</f>
        <v>#REF!</v>
      </c>
      <c r="L381" s="96" t="e" cm="1">
        <f t="array" ref="L381">LOOKUP(1,1/(B381=#REF!),#REF!)</f>
        <v>#REF!</v>
      </c>
      <c r="M381" s="97" t="str">
        <f>IFERROR(VLOOKUP(B381,#REF!,5,0),"")</f>
        <v/>
      </c>
      <c r="N381" s="98" t="str">
        <f>IFERROR(VLOOKUP(B381,#REF!,2,0),"")</f>
        <v/>
      </c>
      <c r="O381" s="99" t="e" cm="1">
        <f t="array" ref="O381">LOOKUP(1,1/(B381=#REF!),#REF!)</f>
        <v>#REF!</v>
      </c>
      <c r="P381" s="96"/>
      <c r="Q381" s="100"/>
      <c r="R381" s="101" t="str">
        <f>IFERROR(VLOOKUP(B381,#REF!,8,0),"")</f>
        <v/>
      </c>
    </row>
    <row r="382" spans="1:18">
      <c r="A382" s="1">
        <f>IF(B382="","",SUBTOTAL(3,$B$10:B382))</f>
        <v>67</v>
      </c>
      <c r="B382" s="16" t="s">
        <v>1629</v>
      </c>
      <c r="C382" s="84" t="e">
        <f>SUMIFS('Nhập đơn'!$I$5:$I$1145,'Nhập đơn'!$E$5:$E$1146,'Tổng đơn'!B382)</f>
        <v>#VALUE!</v>
      </c>
      <c r="D382" s="85" t="e">
        <f>SUMIFS('Nhập đơn'!$H$5:$H$1145,'Nhập đơn'!$E$5:$E$1146,'Tổng đơn'!B382)</f>
        <v>#VALUE!</v>
      </c>
      <c r="E382" s="16"/>
      <c r="F382" s="16"/>
      <c r="H382" s="1" t="e">
        <f>VLOOKUP(B382,#REF!,3,0)</f>
        <v>#REF!</v>
      </c>
      <c r="I382" s="1" t="e">
        <f>VLOOKUP(B382,#REF!,6,0)</f>
        <v>#REF!</v>
      </c>
      <c r="J382" s="1" t="e">
        <f>VLOOKUP(B382,#REF!,4,0)</f>
        <v>#REF!</v>
      </c>
      <c r="K382" s="1" t="e">
        <f>VLOOKUP(B382,#REF!,8,0)</f>
        <v>#REF!</v>
      </c>
      <c r="L382" s="96" t="e" cm="1">
        <f t="array" ref="L382">LOOKUP(1,1/(B382=#REF!),#REF!)</f>
        <v>#REF!</v>
      </c>
      <c r="M382" s="97" t="str">
        <f>IFERROR(VLOOKUP(B382,#REF!,5,0),"")</f>
        <v/>
      </c>
      <c r="N382" s="98" t="str">
        <f>IFERROR(VLOOKUP(B382,#REF!,2,0),"")</f>
        <v/>
      </c>
      <c r="O382" s="99" t="e" cm="1">
        <f t="array" ref="O382">LOOKUP(1,1/(B382=#REF!),#REF!)</f>
        <v>#REF!</v>
      </c>
      <c r="P382" s="96"/>
      <c r="Q382" s="100"/>
      <c r="R382" s="101" t="str">
        <f>IFERROR(VLOOKUP(B382,#REF!,8,0),"")</f>
        <v/>
      </c>
    </row>
    <row r="383" spans="1:18">
      <c r="A383" s="1">
        <f>IF(B383="","",SUBTOTAL(3,$B$10:B383))</f>
        <v>68</v>
      </c>
      <c r="B383" s="16" t="s">
        <v>107</v>
      </c>
      <c r="C383" s="84" t="e">
        <f>SUMIFS('Nhập đơn'!$I$5:$I$1145,'Nhập đơn'!$E$5:$E$1146,'Tổng đơn'!B383)</f>
        <v>#VALUE!</v>
      </c>
      <c r="D383" s="85" t="e">
        <f>SUMIFS('Nhập đơn'!$H$5:$H$1145,'Nhập đơn'!$E$5:$E$1146,'Tổng đơn'!B383)</f>
        <v>#VALUE!</v>
      </c>
      <c r="E383" s="16"/>
      <c r="F383" s="16"/>
      <c r="H383" s="1" t="e">
        <f>VLOOKUP(B383,#REF!,3,0)</f>
        <v>#REF!</v>
      </c>
      <c r="I383" s="1" t="e">
        <f>VLOOKUP(B383,#REF!,6,0)</f>
        <v>#REF!</v>
      </c>
      <c r="J383" s="1" t="e">
        <f>VLOOKUP(B383,#REF!,4,0)</f>
        <v>#REF!</v>
      </c>
      <c r="K383" s="1" t="e">
        <f>VLOOKUP(B383,#REF!,8,0)</f>
        <v>#REF!</v>
      </c>
      <c r="L383" s="96" t="e" cm="1">
        <f t="array" ref="L383">LOOKUP(1,1/(B383=#REF!),#REF!)</f>
        <v>#REF!</v>
      </c>
      <c r="M383" s="97" t="str">
        <f>IFERROR(VLOOKUP(B383,#REF!,5,0),"")</f>
        <v/>
      </c>
      <c r="N383" s="98" t="str">
        <f>IFERROR(VLOOKUP(B383,#REF!,2,0),"")</f>
        <v/>
      </c>
      <c r="O383" s="99" t="e" cm="1">
        <f t="array" ref="O383">LOOKUP(1,1/(B383=#REF!),#REF!)</f>
        <v>#REF!</v>
      </c>
      <c r="P383" s="96"/>
      <c r="Q383" s="100"/>
      <c r="R383" s="101" t="str">
        <f>IFERROR(VLOOKUP(B383,#REF!,8,0),"")</f>
        <v/>
      </c>
    </row>
    <row r="384" spans="1:18" hidden="1">
      <c r="A384" s="1">
        <f>IF(B384="","",SUBTOTAL(3,$B$10:B384))</f>
        <v>68</v>
      </c>
      <c r="B384" s="16" t="s">
        <v>4307</v>
      </c>
      <c r="C384" s="84" t="e">
        <f>SUMIFS('Nhập đơn'!$I$5:$I$1145,'Nhập đơn'!$E$5:$E$1146,'Tổng đơn'!B384)</f>
        <v>#VALUE!</v>
      </c>
      <c r="D384" s="85" t="e">
        <f>SUMIFS('Nhập đơn'!$H$5:$H$1145,'Nhập đơn'!$E$5:$E$1146,'Tổng đơn'!B384)</f>
        <v>#VALUE!</v>
      </c>
      <c r="E384" s="16"/>
      <c r="F384" s="16"/>
      <c r="H384" s="1" t="e">
        <f>VLOOKUP(B384,#REF!,3,0)</f>
        <v>#REF!</v>
      </c>
      <c r="I384" s="1" t="e">
        <f>VLOOKUP(B384,#REF!,6,0)</f>
        <v>#REF!</v>
      </c>
      <c r="J384" s="1" t="e">
        <f>VLOOKUP(B384,#REF!,4,0)</f>
        <v>#REF!</v>
      </c>
      <c r="K384" s="1" t="e">
        <f>VLOOKUP(B384,#REF!,8,0)</f>
        <v>#REF!</v>
      </c>
      <c r="L384" s="96" t="e" cm="1">
        <f t="array" ref="L384">LOOKUP(1,1/(B384=#REF!),#REF!)</f>
        <v>#REF!</v>
      </c>
      <c r="M384" s="97" t="str">
        <f>IFERROR(VLOOKUP(B384,#REF!,5,0),"")</f>
        <v/>
      </c>
      <c r="N384" s="98" t="str">
        <f>IFERROR(VLOOKUP(B384,#REF!,2,0),"")</f>
        <v/>
      </c>
      <c r="O384" s="99" t="e" cm="1">
        <f t="array" ref="O384">LOOKUP(1,1/(B384=#REF!),#REF!)</f>
        <v>#REF!</v>
      </c>
      <c r="P384" s="96"/>
      <c r="Q384" s="100"/>
      <c r="R384" s="101" t="str">
        <f>IFERROR(VLOOKUP(B384,#REF!,8,0),"")</f>
        <v/>
      </c>
    </row>
    <row r="385" spans="1:18">
      <c r="A385" s="1">
        <f>IF(B385="","",SUBTOTAL(3,$B$10:B385))</f>
        <v>69</v>
      </c>
      <c r="B385" s="16" t="s">
        <v>138</v>
      </c>
      <c r="C385" s="84" t="e">
        <f>SUMIFS('Nhập đơn'!$I$5:$I$1145,'Nhập đơn'!$E$5:$E$1146,'Tổng đơn'!B385)</f>
        <v>#VALUE!</v>
      </c>
      <c r="D385" s="85" t="e">
        <f>SUMIFS('Nhập đơn'!$H$5:$H$1145,'Nhập đơn'!$E$5:$E$1146,'Tổng đơn'!B385)</f>
        <v>#VALUE!</v>
      </c>
      <c r="E385" s="16"/>
      <c r="F385" s="16"/>
      <c r="H385" s="1" t="e">
        <f>VLOOKUP(B385,#REF!,3,0)</f>
        <v>#REF!</v>
      </c>
      <c r="I385" s="1" t="e">
        <f>VLOOKUP(B385,#REF!,6,0)</f>
        <v>#REF!</v>
      </c>
      <c r="J385" s="1" t="e">
        <f>VLOOKUP(B385,#REF!,4,0)</f>
        <v>#REF!</v>
      </c>
      <c r="K385" s="1" t="e">
        <f>VLOOKUP(B385,#REF!,8,0)</f>
        <v>#REF!</v>
      </c>
      <c r="L385" s="96" t="e" cm="1">
        <f t="array" ref="L385">LOOKUP(1,1/(B385=#REF!),#REF!)</f>
        <v>#REF!</v>
      </c>
      <c r="M385" s="97" t="str">
        <f>IFERROR(VLOOKUP(B385,#REF!,5,0),"")</f>
        <v/>
      </c>
      <c r="N385" s="98" t="str">
        <f>IFERROR(VLOOKUP(B385,#REF!,2,0),"")</f>
        <v/>
      </c>
      <c r="O385" s="99" t="e" cm="1">
        <f t="array" ref="O385">LOOKUP(1,1/(B385=#REF!),#REF!)</f>
        <v>#REF!</v>
      </c>
      <c r="P385" s="96"/>
      <c r="Q385" s="100"/>
      <c r="R385" s="101" t="str">
        <f>IFERROR(VLOOKUP(B385,#REF!,8,0),"")</f>
        <v/>
      </c>
    </row>
    <row r="386" spans="1:18" hidden="1">
      <c r="A386" s="1">
        <f>IF(B386="","",SUBTOTAL(3,$B$10:B386))</f>
        <v>69</v>
      </c>
      <c r="B386" s="16" t="s">
        <v>116</v>
      </c>
      <c r="C386" s="84" t="e">
        <f>SUMIFS('Nhập đơn'!$I$5:$I$1145,'Nhập đơn'!$E$5:$E$1146,'Tổng đơn'!B386)</f>
        <v>#VALUE!</v>
      </c>
      <c r="D386" s="85" t="e">
        <f>SUMIFS('Nhập đơn'!$H$5:$H$1145,'Nhập đơn'!$E$5:$E$1146,'Tổng đơn'!B386)</f>
        <v>#VALUE!</v>
      </c>
      <c r="E386" s="16"/>
      <c r="F386" s="16"/>
      <c r="H386" s="1" t="e">
        <f>VLOOKUP(B386,#REF!,3,0)</f>
        <v>#REF!</v>
      </c>
      <c r="I386" s="1" t="e">
        <f>VLOOKUP(B386,#REF!,6,0)</f>
        <v>#REF!</v>
      </c>
      <c r="J386" s="1" t="e">
        <f>VLOOKUP(B386,#REF!,4,0)</f>
        <v>#REF!</v>
      </c>
      <c r="K386" s="1" t="e">
        <f>VLOOKUP(B386,#REF!,8,0)</f>
        <v>#REF!</v>
      </c>
      <c r="L386" s="96" t="e" cm="1">
        <f t="array" ref="L386">LOOKUP(1,1/(B386=#REF!),#REF!)</f>
        <v>#REF!</v>
      </c>
      <c r="M386" s="97" t="str">
        <f>IFERROR(VLOOKUP(B386,#REF!,5,0),"")</f>
        <v/>
      </c>
      <c r="N386" s="98" t="str">
        <f>IFERROR(VLOOKUP(B386,#REF!,2,0),"")</f>
        <v/>
      </c>
      <c r="O386" s="99" t="e" cm="1">
        <f t="array" ref="O386">LOOKUP(1,1/(B386=#REF!),#REF!)</f>
        <v>#REF!</v>
      </c>
      <c r="P386" s="96"/>
      <c r="Q386" s="100"/>
      <c r="R386" s="101" t="str">
        <f>IFERROR(VLOOKUP(B386,#REF!,8,0),"")</f>
        <v/>
      </c>
    </row>
    <row r="387" spans="1:18" hidden="1">
      <c r="A387" s="1">
        <f>IF(B387="","",SUBTOTAL(3,$B$10:B387))</f>
        <v>69</v>
      </c>
      <c r="B387" s="16" t="s">
        <v>130</v>
      </c>
      <c r="C387" s="84" t="e">
        <f>SUMIFS('Nhập đơn'!$I$5:$I$1145,'Nhập đơn'!$E$5:$E$1146,'Tổng đơn'!B387)</f>
        <v>#VALUE!</v>
      </c>
      <c r="D387" s="85" t="e">
        <f>SUMIFS('Nhập đơn'!$H$5:$H$1145,'Nhập đơn'!$E$5:$E$1146,'Tổng đơn'!B387)</f>
        <v>#VALUE!</v>
      </c>
      <c r="E387" s="16"/>
      <c r="F387" s="16"/>
      <c r="H387" s="1" t="e">
        <f>VLOOKUP(B387,#REF!,3,0)</f>
        <v>#REF!</v>
      </c>
      <c r="I387" s="1" t="e">
        <f>VLOOKUP(B387,#REF!,6,0)</f>
        <v>#REF!</v>
      </c>
      <c r="J387" s="1" t="e">
        <f>VLOOKUP(B387,#REF!,4,0)</f>
        <v>#REF!</v>
      </c>
      <c r="K387" s="1" t="e">
        <f>VLOOKUP(B387,#REF!,8,0)</f>
        <v>#REF!</v>
      </c>
      <c r="L387" s="96" t="e" cm="1">
        <f t="array" ref="L387">LOOKUP(1,1/(B387=#REF!),#REF!)</f>
        <v>#REF!</v>
      </c>
      <c r="M387" s="97" t="str">
        <f>IFERROR(VLOOKUP(B387,#REF!,5,0),"")</f>
        <v/>
      </c>
      <c r="N387" s="98" t="str">
        <f>IFERROR(VLOOKUP(B387,#REF!,2,0),"")</f>
        <v/>
      </c>
      <c r="O387" s="99" t="e" cm="1">
        <f t="array" ref="O387">LOOKUP(1,1/(B387=#REF!),#REF!)</f>
        <v>#REF!</v>
      </c>
      <c r="P387" s="96"/>
      <c r="Q387" s="100"/>
      <c r="R387" s="101" t="str">
        <f>IFERROR(VLOOKUP(B387,#REF!,8,0),"")</f>
        <v/>
      </c>
    </row>
    <row r="388" spans="1:18" hidden="1">
      <c r="A388" s="1">
        <f>IF(B388="","",SUBTOTAL(3,$B$10:B388))</f>
        <v>69</v>
      </c>
      <c r="B388" s="16" t="s">
        <v>124</v>
      </c>
      <c r="C388" s="84" t="e">
        <f>SUMIFS('Nhập đơn'!$I$5:$I$1145,'Nhập đơn'!$E$5:$E$1146,'Tổng đơn'!B388)</f>
        <v>#VALUE!</v>
      </c>
      <c r="D388" s="85" t="e">
        <f>SUMIFS('Nhập đơn'!$H$5:$H$1145,'Nhập đơn'!$E$5:$E$1146,'Tổng đơn'!B388)</f>
        <v>#VALUE!</v>
      </c>
      <c r="E388" s="16"/>
      <c r="F388" s="16"/>
      <c r="H388" s="1" t="e">
        <f>VLOOKUP(B388,#REF!,3,0)</f>
        <v>#REF!</v>
      </c>
      <c r="I388" s="1" t="e">
        <f>VLOOKUP(B388,#REF!,6,0)</f>
        <v>#REF!</v>
      </c>
      <c r="J388" s="1" t="e">
        <f>VLOOKUP(B388,#REF!,4,0)</f>
        <v>#REF!</v>
      </c>
      <c r="K388" s="1" t="e">
        <f>VLOOKUP(B388,#REF!,8,0)</f>
        <v>#REF!</v>
      </c>
      <c r="L388" s="96" t="e" cm="1">
        <f t="array" ref="L388">LOOKUP(1,1/(B388=#REF!),#REF!)</f>
        <v>#REF!</v>
      </c>
      <c r="M388" s="97" t="str">
        <f>IFERROR(VLOOKUP(B388,#REF!,5,0),"")</f>
        <v/>
      </c>
      <c r="N388" s="98" t="str">
        <f>IFERROR(VLOOKUP(B388,#REF!,2,0),"")</f>
        <v/>
      </c>
      <c r="O388" s="99" t="e" cm="1">
        <f t="array" ref="O388">LOOKUP(1,1/(B388=#REF!),#REF!)</f>
        <v>#REF!</v>
      </c>
      <c r="P388" s="96"/>
      <c r="Q388" s="100"/>
      <c r="R388" s="101" t="str">
        <f>IFERROR(VLOOKUP(B388,#REF!,8,0),"")</f>
        <v/>
      </c>
    </row>
    <row r="389" spans="1:18" hidden="1">
      <c r="A389" s="1">
        <f>IF(B389="","",SUBTOTAL(3,$B$10:B389))</f>
        <v>69</v>
      </c>
      <c r="B389" s="16" t="s">
        <v>2733</v>
      </c>
      <c r="C389" s="84" t="e">
        <f>SUMIFS('Nhập đơn'!$I$5:$I$1145,'Nhập đơn'!$E$5:$E$1146,'Tổng đơn'!B389)</f>
        <v>#VALUE!</v>
      </c>
      <c r="D389" s="85" t="e">
        <f>SUMIFS('Nhập đơn'!$H$5:$H$1145,'Nhập đơn'!$E$5:$E$1146,'Tổng đơn'!B389)</f>
        <v>#VALUE!</v>
      </c>
      <c r="E389" s="16"/>
      <c r="F389" s="16"/>
      <c r="H389" s="1" t="e">
        <f>VLOOKUP(B389,#REF!,3,0)</f>
        <v>#REF!</v>
      </c>
      <c r="I389" s="1" t="e">
        <f>VLOOKUP(B389,#REF!,6,0)</f>
        <v>#REF!</v>
      </c>
      <c r="J389" s="1" t="e">
        <f>VLOOKUP(B389,#REF!,4,0)</f>
        <v>#REF!</v>
      </c>
      <c r="K389" s="1" t="e">
        <f>VLOOKUP(B389,#REF!,8,0)</f>
        <v>#REF!</v>
      </c>
      <c r="L389" s="96" t="e" cm="1">
        <f t="array" ref="L389">LOOKUP(1,1/(B389=#REF!),#REF!)</f>
        <v>#REF!</v>
      </c>
      <c r="M389" s="97" t="str">
        <f>IFERROR(VLOOKUP(B389,#REF!,5,0),"")</f>
        <v/>
      </c>
      <c r="N389" s="98" t="str">
        <f>IFERROR(VLOOKUP(B389,#REF!,2,0),"")</f>
        <v/>
      </c>
      <c r="O389" s="99" t="e" cm="1">
        <f t="array" ref="O389">LOOKUP(1,1/(B389=#REF!),#REF!)</f>
        <v>#REF!</v>
      </c>
      <c r="P389" s="96"/>
      <c r="Q389" s="100"/>
      <c r="R389" s="101" t="str">
        <f>IFERROR(VLOOKUP(B389,#REF!,8,0),"")</f>
        <v/>
      </c>
    </row>
    <row r="390" spans="1:18">
      <c r="A390" s="1">
        <f>IF(B390="","",SUBTOTAL(3,$B$10:B390))</f>
        <v>70</v>
      </c>
      <c r="B390" s="16" t="s">
        <v>555</v>
      </c>
      <c r="C390" s="84" t="e">
        <f>SUMIFS('Nhập đơn'!$I$5:$I$1145,'Nhập đơn'!$E$5:$E$1146,'Tổng đơn'!B390)</f>
        <v>#VALUE!</v>
      </c>
      <c r="D390" s="85" t="e">
        <f>SUMIFS('Nhập đơn'!$H$5:$H$1145,'Nhập đơn'!$E$5:$E$1146,'Tổng đơn'!B390)</f>
        <v>#VALUE!</v>
      </c>
      <c r="E390" s="16"/>
      <c r="F390" s="16"/>
      <c r="H390" s="1" t="e">
        <f>VLOOKUP(B390,#REF!,3,0)</f>
        <v>#REF!</v>
      </c>
      <c r="I390" s="1" t="e">
        <f>VLOOKUP(B390,#REF!,6,0)</f>
        <v>#REF!</v>
      </c>
      <c r="J390" s="1" t="e">
        <f>VLOOKUP(B390,#REF!,4,0)</f>
        <v>#REF!</v>
      </c>
      <c r="K390" s="1" t="e">
        <f>VLOOKUP(B390,#REF!,8,0)</f>
        <v>#REF!</v>
      </c>
      <c r="L390" s="96" t="e" cm="1">
        <f t="array" ref="L390">LOOKUP(1,1/(B390=#REF!),#REF!)</f>
        <v>#REF!</v>
      </c>
      <c r="M390" s="97" t="str">
        <f>IFERROR(VLOOKUP(B390,#REF!,5,0),"")</f>
        <v/>
      </c>
      <c r="N390" s="98" t="str">
        <f>IFERROR(VLOOKUP(B390,#REF!,2,0),"")</f>
        <v/>
      </c>
      <c r="O390" s="99" t="e" cm="1">
        <f t="array" ref="O390">LOOKUP(1,1/(B390=#REF!),#REF!)</f>
        <v>#REF!</v>
      </c>
      <c r="P390" s="96"/>
      <c r="Q390" s="100"/>
      <c r="R390" s="101" t="str">
        <f>IFERROR(VLOOKUP(B390,#REF!,8,0),"")</f>
        <v/>
      </c>
    </row>
    <row r="391" spans="1:18" hidden="1">
      <c r="A391" s="1">
        <f>IF(B391="","",SUBTOTAL(3,$B$10:B391))</f>
        <v>70</v>
      </c>
      <c r="B391" s="16" t="s">
        <v>3784</v>
      </c>
      <c r="C391" s="84" t="e">
        <f>SUMIFS('Nhập đơn'!$I$5:$I$1145,'Nhập đơn'!$E$5:$E$1146,'Tổng đơn'!B391)</f>
        <v>#VALUE!</v>
      </c>
      <c r="D391" s="85" t="e">
        <f>SUMIFS('Nhập đơn'!$H$5:$H$1145,'Nhập đơn'!$E$5:$E$1146,'Tổng đơn'!B391)</f>
        <v>#VALUE!</v>
      </c>
      <c r="E391" s="16"/>
      <c r="F391" s="16"/>
      <c r="H391" s="1" t="e">
        <f>VLOOKUP(B391,#REF!,3,0)</f>
        <v>#REF!</v>
      </c>
      <c r="I391" s="1" t="e">
        <f>VLOOKUP(B391,#REF!,6,0)</f>
        <v>#REF!</v>
      </c>
      <c r="J391" s="1" t="e">
        <f>VLOOKUP(B391,#REF!,4,0)</f>
        <v>#REF!</v>
      </c>
      <c r="K391" s="1" t="e">
        <f>VLOOKUP(B391,#REF!,8,0)</f>
        <v>#REF!</v>
      </c>
      <c r="L391" s="96" t="e" cm="1">
        <f t="array" ref="L391">LOOKUP(1,1/(B391=#REF!),#REF!)</f>
        <v>#REF!</v>
      </c>
      <c r="M391" s="97" t="str">
        <f>IFERROR(VLOOKUP(B391,#REF!,5,0),"")</f>
        <v/>
      </c>
      <c r="N391" s="98" t="str">
        <f>IFERROR(VLOOKUP(B391,#REF!,2,0),"")</f>
        <v/>
      </c>
      <c r="O391" s="99" t="e" cm="1">
        <f t="array" ref="O391">LOOKUP(1,1/(B391=#REF!),#REF!)</f>
        <v>#REF!</v>
      </c>
      <c r="P391" s="96"/>
      <c r="Q391" s="100"/>
      <c r="R391" s="101" t="str">
        <f>IFERROR(VLOOKUP(B391,#REF!,8,0),"")</f>
        <v/>
      </c>
    </row>
    <row r="392" spans="1:18" hidden="1">
      <c r="A392" s="1">
        <f>IF(B392="","",SUBTOTAL(3,$B$10:B392))</f>
        <v>70</v>
      </c>
      <c r="B392" s="16" t="s">
        <v>3320</v>
      </c>
      <c r="C392" s="84" t="e">
        <f>SUMIFS('Nhập đơn'!$I$5:$I$1145,'Nhập đơn'!$E$5:$E$1146,'Tổng đơn'!B392)</f>
        <v>#VALUE!</v>
      </c>
      <c r="D392" s="85" t="e">
        <f>SUMIFS('Nhập đơn'!$H$5:$H$1145,'Nhập đơn'!$E$5:$E$1146,'Tổng đơn'!B392)</f>
        <v>#VALUE!</v>
      </c>
      <c r="E392" s="16"/>
      <c r="F392" s="16"/>
      <c r="H392" s="1" t="e">
        <f>VLOOKUP(B392,#REF!,3,0)</f>
        <v>#REF!</v>
      </c>
      <c r="I392" s="1" t="e">
        <f>VLOOKUP(B392,#REF!,6,0)</f>
        <v>#REF!</v>
      </c>
      <c r="J392" s="1" t="e">
        <f>VLOOKUP(B392,#REF!,4,0)</f>
        <v>#REF!</v>
      </c>
      <c r="K392" s="1" t="e">
        <f>VLOOKUP(B392,#REF!,8,0)</f>
        <v>#REF!</v>
      </c>
      <c r="L392" s="96" t="e" cm="1">
        <f t="array" ref="L392">LOOKUP(1,1/(B392=#REF!),#REF!)</f>
        <v>#REF!</v>
      </c>
      <c r="M392" s="97" t="str">
        <f>IFERROR(VLOOKUP(B392,#REF!,5,0),"")</f>
        <v/>
      </c>
      <c r="N392" s="98" t="str">
        <f>IFERROR(VLOOKUP(B392,#REF!,2,0),"")</f>
        <v/>
      </c>
      <c r="O392" s="99" t="e" cm="1">
        <f t="array" ref="O392">LOOKUP(1,1/(B392=#REF!),#REF!)</f>
        <v>#REF!</v>
      </c>
      <c r="P392" s="96"/>
      <c r="Q392" s="100"/>
      <c r="R392" s="101" t="str">
        <f>IFERROR(VLOOKUP(B392,#REF!,8,0),"")</f>
        <v/>
      </c>
    </row>
    <row r="393" spans="1:18" hidden="1">
      <c r="A393" s="1">
        <f>IF(B393="","",SUBTOTAL(3,$B$10:B393))</f>
        <v>70</v>
      </c>
      <c r="B393" s="16" t="s">
        <v>3314</v>
      </c>
      <c r="C393" s="84" t="e">
        <f>SUMIFS('Nhập đơn'!$I$5:$I$1145,'Nhập đơn'!$E$5:$E$1146,'Tổng đơn'!B393)</f>
        <v>#VALUE!</v>
      </c>
      <c r="D393" s="85" t="e">
        <f>SUMIFS('Nhập đơn'!$H$5:$H$1145,'Nhập đơn'!$E$5:$E$1146,'Tổng đơn'!B393)</f>
        <v>#VALUE!</v>
      </c>
      <c r="E393" s="16"/>
      <c r="F393" s="16"/>
      <c r="H393" s="1" t="e">
        <f>VLOOKUP(B393,#REF!,3,0)</f>
        <v>#REF!</v>
      </c>
      <c r="I393" s="1" t="e">
        <f>VLOOKUP(B393,#REF!,6,0)</f>
        <v>#REF!</v>
      </c>
      <c r="J393" s="1" t="e">
        <f>VLOOKUP(B393,#REF!,4,0)</f>
        <v>#REF!</v>
      </c>
      <c r="K393" s="1" t="e">
        <f>VLOOKUP(B393,#REF!,8,0)</f>
        <v>#REF!</v>
      </c>
      <c r="L393" s="96" t="e" cm="1">
        <f t="array" ref="L393">LOOKUP(1,1/(B393=#REF!),#REF!)</f>
        <v>#REF!</v>
      </c>
      <c r="M393" s="97" t="str">
        <f>IFERROR(VLOOKUP(B393,#REF!,5,0),"")</f>
        <v/>
      </c>
      <c r="N393" s="98" t="str">
        <f>IFERROR(VLOOKUP(B393,#REF!,2,0),"")</f>
        <v/>
      </c>
      <c r="O393" s="99" t="e" cm="1">
        <f t="array" ref="O393">LOOKUP(1,1/(B393=#REF!),#REF!)</f>
        <v>#REF!</v>
      </c>
      <c r="P393" s="96"/>
      <c r="Q393" s="100"/>
      <c r="R393" s="101" t="str">
        <f>IFERROR(VLOOKUP(B393,#REF!,8,0),"")</f>
        <v/>
      </c>
    </row>
    <row r="394" spans="1:18" hidden="1">
      <c r="A394" s="1">
        <f>IF(B394="","",SUBTOTAL(3,$B$10:B394))</f>
        <v>70</v>
      </c>
      <c r="B394" s="16" t="s">
        <v>629</v>
      </c>
      <c r="C394" s="84" t="e">
        <f>SUMIFS('Nhập đơn'!$I$5:$I$1145,'Nhập đơn'!$E$5:$E$1146,'Tổng đơn'!B394)</f>
        <v>#VALUE!</v>
      </c>
      <c r="D394" s="85" t="e">
        <f>SUMIFS('Nhập đơn'!$H$5:$H$1145,'Nhập đơn'!$E$5:$E$1146,'Tổng đơn'!B394)</f>
        <v>#VALUE!</v>
      </c>
      <c r="E394" s="16"/>
      <c r="F394" s="16"/>
      <c r="H394" s="1" t="e">
        <f>VLOOKUP(B394,#REF!,3,0)</f>
        <v>#REF!</v>
      </c>
      <c r="I394" s="1" t="e">
        <f>VLOOKUP(B394,#REF!,6,0)</f>
        <v>#REF!</v>
      </c>
      <c r="J394" s="1" t="e">
        <f>VLOOKUP(B394,#REF!,4,0)</f>
        <v>#REF!</v>
      </c>
      <c r="K394" s="1" t="e">
        <f>VLOOKUP(B394,#REF!,8,0)</f>
        <v>#REF!</v>
      </c>
      <c r="L394" s="96" t="e" cm="1">
        <f t="array" ref="L394">LOOKUP(1,1/(B394=#REF!),#REF!)</f>
        <v>#REF!</v>
      </c>
      <c r="M394" s="97" t="str">
        <f>IFERROR(VLOOKUP(B394,#REF!,5,0),"")</f>
        <v/>
      </c>
      <c r="N394" s="98" t="str">
        <f>IFERROR(VLOOKUP(B394,#REF!,2,0),"")</f>
        <v/>
      </c>
      <c r="O394" s="99" t="e" cm="1">
        <f t="array" ref="O394">LOOKUP(1,1/(B394=#REF!),#REF!)</f>
        <v>#REF!</v>
      </c>
      <c r="P394" s="96"/>
      <c r="Q394" s="100"/>
      <c r="R394" s="101" t="str">
        <f>IFERROR(VLOOKUP(B394,#REF!,8,0),"")</f>
        <v/>
      </c>
    </row>
    <row r="395" spans="1:18" hidden="1">
      <c r="A395" s="1">
        <f>IF(B395="","",SUBTOTAL(3,$B$10:B395))</f>
        <v>70</v>
      </c>
      <c r="B395" s="16" t="s">
        <v>3251</v>
      </c>
      <c r="C395" s="84" t="e">
        <f>SUMIFS('Nhập đơn'!$I$5:$I$1145,'Nhập đơn'!$E$5:$E$1146,'Tổng đơn'!B395)</f>
        <v>#VALUE!</v>
      </c>
      <c r="D395" s="85" t="e">
        <f>SUMIFS('Nhập đơn'!$H$5:$H$1145,'Nhập đơn'!$E$5:$E$1146,'Tổng đơn'!B395)</f>
        <v>#VALUE!</v>
      </c>
      <c r="E395" s="16"/>
      <c r="F395" s="16"/>
      <c r="H395" s="1" t="e">
        <f>VLOOKUP(B395,#REF!,3,0)</f>
        <v>#REF!</v>
      </c>
      <c r="I395" s="1" t="e">
        <f>VLOOKUP(B395,#REF!,6,0)</f>
        <v>#REF!</v>
      </c>
      <c r="J395" s="1" t="e">
        <f>VLOOKUP(B395,#REF!,4,0)</f>
        <v>#REF!</v>
      </c>
      <c r="K395" s="1" t="e">
        <f>VLOOKUP(B395,#REF!,8,0)</f>
        <v>#REF!</v>
      </c>
      <c r="L395" s="96" t="e" cm="1">
        <f t="array" ref="L395">LOOKUP(1,1/(B395=#REF!),#REF!)</f>
        <v>#REF!</v>
      </c>
      <c r="M395" s="97" t="str">
        <f>IFERROR(VLOOKUP(B395,#REF!,5,0),"")</f>
        <v/>
      </c>
      <c r="N395" s="98" t="str">
        <f>IFERROR(VLOOKUP(B395,#REF!,2,0),"")</f>
        <v/>
      </c>
      <c r="O395" s="99" t="e" cm="1">
        <f t="array" ref="O395">LOOKUP(1,1/(B395=#REF!),#REF!)</f>
        <v>#REF!</v>
      </c>
      <c r="P395" s="96"/>
      <c r="Q395" s="100"/>
      <c r="R395" s="101" t="str">
        <f>IFERROR(VLOOKUP(B395,#REF!,8,0),"")</f>
        <v/>
      </c>
    </row>
    <row r="396" spans="1:18" hidden="1">
      <c r="A396" s="1">
        <f>IF(B396="","",SUBTOTAL(3,$B$10:B396))</f>
        <v>70</v>
      </c>
      <c r="B396" s="16" t="s">
        <v>2763</v>
      </c>
      <c r="C396" s="84" t="e">
        <f>SUMIFS('Nhập đơn'!$I$5:$I$1145,'Nhập đơn'!$E$5:$E$1146,'Tổng đơn'!B396)</f>
        <v>#VALUE!</v>
      </c>
      <c r="D396" s="85" t="e">
        <f>SUMIFS('Nhập đơn'!$H$5:$H$1145,'Nhập đơn'!$E$5:$E$1146,'Tổng đơn'!B396)</f>
        <v>#VALUE!</v>
      </c>
      <c r="E396" s="16"/>
      <c r="F396" s="16"/>
      <c r="H396" s="1" t="e">
        <f>VLOOKUP(B396,#REF!,3,0)</f>
        <v>#REF!</v>
      </c>
      <c r="I396" s="1" t="e">
        <f>VLOOKUP(B396,#REF!,6,0)</f>
        <v>#REF!</v>
      </c>
      <c r="J396" s="1" t="e">
        <f>VLOOKUP(B396,#REF!,4,0)</f>
        <v>#REF!</v>
      </c>
      <c r="K396" s="1" t="e">
        <f>VLOOKUP(B396,#REF!,8,0)</f>
        <v>#REF!</v>
      </c>
      <c r="L396" s="96" t="e" cm="1">
        <f t="array" ref="L396">LOOKUP(1,1/(B396=#REF!),#REF!)</f>
        <v>#REF!</v>
      </c>
      <c r="M396" s="97" t="str">
        <f>IFERROR(VLOOKUP(B396,#REF!,5,0),"")</f>
        <v/>
      </c>
      <c r="N396" s="98" t="str">
        <f>IFERROR(VLOOKUP(B396,#REF!,2,0),"")</f>
        <v/>
      </c>
      <c r="O396" s="99" t="e" cm="1">
        <f t="array" ref="O396">LOOKUP(1,1/(B396=#REF!),#REF!)</f>
        <v>#REF!</v>
      </c>
      <c r="P396" s="96"/>
      <c r="Q396" s="100"/>
      <c r="R396" s="101" t="str">
        <f>IFERROR(VLOOKUP(B396,#REF!,8,0),"")</f>
        <v/>
      </c>
    </row>
    <row r="397" spans="1:18" hidden="1">
      <c r="A397" s="1">
        <f>IF(B397="","",SUBTOTAL(3,$B$10:B397))</f>
        <v>70</v>
      </c>
      <c r="B397" s="16" t="s">
        <v>3258</v>
      </c>
      <c r="C397" s="84" t="e">
        <f>SUMIFS('Nhập đơn'!$I$5:$I$1145,'Nhập đơn'!$E$5:$E$1146,'Tổng đơn'!B397)</f>
        <v>#VALUE!</v>
      </c>
      <c r="D397" s="85" t="e">
        <f>SUMIFS('Nhập đơn'!$H$5:$H$1145,'Nhập đơn'!$E$5:$E$1146,'Tổng đơn'!B397)</f>
        <v>#VALUE!</v>
      </c>
      <c r="E397" s="16"/>
      <c r="F397" s="16"/>
      <c r="H397" s="1" t="e">
        <f>VLOOKUP(B397,#REF!,3,0)</f>
        <v>#REF!</v>
      </c>
      <c r="I397" s="1" t="e">
        <f>VLOOKUP(B397,#REF!,6,0)</f>
        <v>#REF!</v>
      </c>
      <c r="J397" s="1" t="e">
        <f>VLOOKUP(B397,#REF!,4,0)</f>
        <v>#REF!</v>
      </c>
      <c r="K397" s="1" t="e">
        <f>VLOOKUP(B397,#REF!,8,0)</f>
        <v>#REF!</v>
      </c>
      <c r="L397" s="96" t="e" cm="1">
        <f t="array" ref="L397">LOOKUP(1,1/(B397=#REF!),#REF!)</f>
        <v>#REF!</v>
      </c>
      <c r="M397" s="97" t="str">
        <f>IFERROR(VLOOKUP(B397,#REF!,5,0),"")</f>
        <v/>
      </c>
      <c r="N397" s="98" t="str">
        <f>IFERROR(VLOOKUP(B397,#REF!,2,0),"")</f>
        <v/>
      </c>
      <c r="O397" s="99" t="e" cm="1">
        <f t="array" ref="O397">LOOKUP(1,1/(B397=#REF!),#REF!)</f>
        <v>#REF!</v>
      </c>
      <c r="P397" s="96"/>
      <c r="Q397" s="100"/>
      <c r="R397" s="101" t="str">
        <f>IFERROR(VLOOKUP(B397,#REF!,8,0),"")</f>
        <v/>
      </c>
    </row>
    <row r="398" spans="1:18" hidden="1">
      <c r="A398" s="1">
        <f>IF(B398="","",SUBTOTAL(3,$B$10:B398))</f>
        <v>70</v>
      </c>
      <c r="B398" s="16" t="s">
        <v>2662</v>
      </c>
      <c r="C398" s="84" t="e">
        <f>SUMIFS('Nhập đơn'!$I$5:$I$1145,'Nhập đơn'!$E$5:$E$1146,'Tổng đơn'!B398)</f>
        <v>#VALUE!</v>
      </c>
      <c r="D398" s="85" t="e">
        <f>SUMIFS('Nhập đơn'!$H$5:$H$1145,'Nhập đơn'!$E$5:$E$1146,'Tổng đơn'!B398)</f>
        <v>#VALUE!</v>
      </c>
      <c r="E398" s="16"/>
      <c r="F398" s="16"/>
      <c r="H398" s="1" t="e">
        <f>VLOOKUP(B398,#REF!,3,0)</f>
        <v>#REF!</v>
      </c>
      <c r="I398" s="1" t="e">
        <f>VLOOKUP(B398,#REF!,6,0)</f>
        <v>#REF!</v>
      </c>
      <c r="J398" s="1" t="e">
        <f>VLOOKUP(B398,#REF!,4,0)</f>
        <v>#REF!</v>
      </c>
      <c r="K398" s="1" t="e">
        <f>VLOOKUP(B398,#REF!,8,0)</f>
        <v>#REF!</v>
      </c>
      <c r="L398" s="96" t="e" cm="1">
        <f t="array" ref="L398">LOOKUP(1,1/(B398=#REF!),#REF!)</f>
        <v>#REF!</v>
      </c>
      <c r="M398" s="97" t="str">
        <f>IFERROR(VLOOKUP(B398,#REF!,5,0),"")</f>
        <v/>
      </c>
      <c r="N398" s="98" t="str">
        <f>IFERROR(VLOOKUP(B398,#REF!,2,0),"")</f>
        <v/>
      </c>
      <c r="O398" s="99" t="e" cm="1">
        <f t="array" ref="O398">LOOKUP(1,1/(B398=#REF!),#REF!)</f>
        <v>#REF!</v>
      </c>
      <c r="P398" s="96"/>
      <c r="Q398" s="100"/>
      <c r="R398" s="101" t="str">
        <f>IFERROR(VLOOKUP(B398,#REF!,8,0),"")</f>
        <v/>
      </c>
    </row>
    <row r="399" spans="1:18">
      <c r="A399" s="1">
        <f>IF(B399="","",SUBTOTAL(3,$B$10:B399))</f>
        <v>71</v>
      </c>
      <c r="B399" s="16" t="s">
        <v>82</v>
      </c>
      <c r="C399" s="84" t="e">
        <f>SUMIFS('Nhập đơn'!$I$5:$I$1145,'Nhập đơn'!$E$5:$E$1146,'Tổng đơn'!B399)</f>
        <v>#VALUE!</v>
      </c>
      <c r="D399" s="85" t="e">
        <f>SUMIFS('Nhập đơn'!$H$5:$H$1145,'Nhập đơn'!$E$5:$E$1146,'Tổng đơn'!B399)</f>
        <v>#VALUE!</v>
      </c>
      <c r="E399" s="16"/>
      <c r="F399" s="16"/>
      <c r="H399" s="1" t="e">
        <f>VLOOKUP(B399,#REF!,3,0)</f>
        <v>#REF!</v>
      </c>
      <c r="I399" s="1" t="e">
        <f>VLOOKUP(B399,#REF!,6,0)</f>
        <v>#REF!</v>
      </c>
      <c r="J399" s="1" t="e">
        <f>VLOOKUP(B399,#REF!,4,0)</f>
        <v>#REF!</v>
      </c>
      <c r="K399" s="1" t="e">
        <f>VLOOKUP(B399,#REF!,8,0)</f>
        <v>#REF!</v>
      </c>
      <c r="L399" s="96" t="e" cm="1">
        <f t="array" ref="L399">LOOKUP(1,1/(B399=#REF!),#REF!)</f>
        <v>#REF!</v>
      </c>
      <c r="M399" s="97" t="str">
        <f>IFERROR(VLOOKUP(B399,#REF!,5,0),"")</f>
        <v/>
      </c>
      <c r="N399" s="98" t="str">
        <f>IFERROR(VLOOKUP(B399,#REF!,2,0),"")</f>
        <v/>
      </c>
      <c r="O399" s="99" t="e" cm="1">
        <f t="array" ref="O399">LOOKUP(1,1/(B399=#REF!),#REF!)</f>
        <v>#REF!</v>
      </c>
      <c r="P399" s="96"/>
      <c r="Q399" s="100"/>
      <c r="R399" s="101" t="str">
        <f>IFERROR(VLOOKUP(B399,#REF!,8,0),"")</f>
        <v/>
      </c>
    </row>
    <row r="400" spans="1:18" hidden="1">
      <c r="A400" s="1">
        <f>IF(B400="","",SUBTOTAL(3,$B$10:B400))</f>
        <v>71</v>
      </c>
      <c r="B400" s="16" t="s">
        <v>4308</v>
      </c>
      <c r="C400" s="84" t="e">
        <f>SUMIFS('Nhập đơn'!$I$5:$I$1145,'Nhập đơn'!$E$5:$E$1146,'Tổng đơn'!B400)</f>
        <v>#VALUE!</v>
      </c>
      <c r="D400" s="85" t="e">
        <f>SUMIFS('Nhập đơn'!$H$5:$H$1145,'Nhập đơn'!$E$5:$E$1146,'Tổng đơn'!B400)</f>
        <v>#VALUE!</v>
      </c>
      <c r="E400" s="16"/>
      <c r="F400" s="16"/>
      <c r="H400" s="1" t="e">
        <f>VLOOKUP(B400,#REF!,3,0)</f>
        <v>#REF!</v>
      </c>
      <c r="I400" s="1" t="e">
        <f>VLOOKUP(B400,#REF!,6,0)</f>
        <v>#REF!</v>
      </c>
      <c r="J400" s="1" t="e">
        <f>VLOOKUP(B400,#REF!,4,0)</f>
        <v>#REF!</v>
      </c>
      <c r="K400" s="1" t="e">
        <f>VLOOKUP(B400,#REF!,8,0)</f>
        <v>#REF!</v>
      </c>
      <c r="L400" s="96" t="e" cm="1">
        <f t="array" ref="L400">LOOKUP(1,1/(B400=#REF!),#REF!)</f>
        <v>#REF!</v>
      </c>
      <c r="M400" s="97" t="str">
        <f>IFERROR(VLOOKUP(B400,#REF!,5,0),"")</f>
        <v/>
      </c>
      <c r="N400" s="98" t="str">
        <f>IFERROR(VLOOKUP(B400,#REF!,2,0),"")</f>
        <v/>
      </c>
      <c r="O400" s="99" t="e" cm="1">
        <f t="array" ref="O400">LOOKUP(1,1/(B400=#REF!),#REF!)</f>
        <v>#REF!</v>
      </c>
      <c r="P400" s="96"/>
      <c r="Q400" s="100"/>
      <c r="R400" s="101" t="str">
        <f>IFERROR(VLOOKUP(B400,#REF!,8,0),"")</f>
        <v/>
      </c>
    </row>
    <row r="401" spans="1:18" hidden="1">
      <c r="A401" s="1">
        <f>IF(B401="","",SUBTOTAL(3,$B$10:B401))</f>
        <v>71</v>
      </c>
      <c r="B401" s="16" t="s">
        <v>64</v>
      </c>
      <c r="C401" s="84" t="e">
        <f>SUMIFS('Nhập đơn'!$I$5:$I$1145,'Nhập đơn'!$E$5:$E$1146,'Tổng đơn'!B401)</f>
        <v>#VALUE!</v>
      </c>
      <c r="D401" s="85" t="e">
        <f>SUMIFS('Nhập đơn'!$H$5:$H$1145,'Nhập đơn'!$E$5:$E$1146,'Tổng đơn'!B401)</f>
        <v>#VALUE!</v>
      </c>
      <c r="E401" s="16"/>
      <c r="F401" s="16"/>
      <c r="H401" s="1" t="e">
        <f>VLOOKUP(B401,#REF!,3,0)</f>
        <v>#REF!</v>
      </c>
      <c r="I401" s="1" t="e">
        <f>VLOOKUP(B401,#REF!,6,0)</f>
        <v>#REF!</v>
      </c>
      <c r="J401" s="1" t="e">
        <f>VLOOKUP(B401,#REF!,4,0)</f>
        <v>#REF!</v>
      </c>
      <c r="K401" s="1" t="e">
        <f>VLOOKUP(B401,#REF!,8,0)</f>
        <v>#REF!</v>
      </c>
      <c r="L401" s="96" t="e" cm="1">
        <f t="array" ref="L401">LOOKUP(1,1/(B401=#REF!),#REF!)</f>
        <v>#REF!</v>
      </c>
      <c r="M401" s="97" t="str">
        <f>IFERROR(VLOOKUP(B401,#REF!,5,0),"")</f>
        <v/>
      </c>
      <c r="N401" s="98" t="str">
        <f>IFERROR(VLOOKUP(B401,#REF!,2,0),"")</f>
        <v/>
      </c>
      <c r="O401" s="99" t="e" cm="1">
        <f t="array" ref="O401">LOOKUP(1,1/(B401=#REF!),#REF!)</f>
        <v>#REF!</v>
      </c>
      <c r="P401" s="96"/>
      <c r="Q401" s="100"/>
      <c r="R401" s="101" t="str">
        <f>IFERROR(VLOOKUP(B401,#REF!,8,0),"")</f>
        <v/>
      </c>
    </row>
    <row r="402" spans="1:18" hidden="1">
      <c r="A402" s="1">
        <f>IF(B402="","",SUBTOTAL(3,$B$10:B402))</f>
        <v>71</v>
      </c>
      <c r="B402" s="16" t="s">
        <v>4309</v>
      </c>
      <c r="C402" s="84" t="e">
        <f>SUMIFS('Nhập đơn'!$I$5:$I$1145,'Nhập đơn'!$E$5:$E$1146,'Tổng đơn'!B402)</f>
        <v>#VALUE!</v>
      </c>
      <c r="D402" s="85" t="e">
        <f>SUMIFS('Nhập đơn'!$H$5:$H$1145,'Nhập đơn'!$E$5:$E$1146,'Tổng đơn'!B402)</f>
        <v>#VALUE!</v>
      </c>
      <c r="E402" s="16"/>
      <c r="F402" s="16"/>
      <c r="H402" s="1" t="e">
        <f>VLOOKUP(B402,#REF!,3,0)</f>
        <v>#REF!</v>
      </c>
      <c r="I402" s="1" t="e">
        <f>VLOOKUP(B402,#REF!,6,0)</f>
        <v>#REF!</v>
      </c>
      <c r="J402" s="1" t="e">
        <f>VLOOKUP(B402,#REF!,4,0)</f>
        <v>#REF!</v>
      </c>
      <c r="K402" s="1" t="e">
        <f>VLOOKUP(B402,#REF!,8,0)</f>
        <v>#REF!</v>
      </c>
      <c r="L402" s="96" t="e" cm="1">
        <f t="array" ref="L402">LOOKUP(1,1/(B402=#REF!),#REF!)</f>
        <v>#REF!</v>
      </c>
      <c r="M402" s="97" t="str">
        <f>IFERROR(VLOOKUP(B402,#REF!,5,0),"")</f>
        <v/>
      </c>
      <c r="N402" s="98" t="str">
        <f>IFERROR(VLOOKUP(B402,#REF!,2,0),"")</f>
        <v/>
      </c>
      <c r="O402" s="99" t="e" cm="1">
        <f t="array" ref="O402">LOOKUP(1,1/(B402=#REF!),#REF!)</f>
        <v>#REF!</v>
      </c>
      <c r="P402" s="96"/>
      <c r="Q402" s="100"/>
      <c r="R402" s="101" t="str">
        <f>IFERROR(VLOOKUP(B402,#REF!,8,0),"")</f>
        <v/>
      </c>
    </row>
    <row r="403" spans="1:18" hidden="1">
      <c r="A403" s="1">
        <f>IF(B403="","",SUBTOTAL(3,$B$10:B403))</f>
        <v>71</v>
      </c>
      <c r="B403" s="16" t="s">
        <v>656</v>
      </c>
      <c r="C403" s="84" t="e">
        <f>SUMIFS('Nhập đơn'!$I$5:$I$1145,'Nhập đơn'!$E$5:$E$1146,'Tổng đơn'!B403)</f>
        <v>#VALUE!</v>
      </c>
      <c r="D403" s="85" t="e">
        <f>SUMIFS('Nhập đơn'!$H$5:$H$1145,'Nhập đơn'!$E$5:$E$1146,'Tổng đơn'!B403)</f>
        <v>#VALUE!</v>
      </c>
      <c r="E403" s="16"/>
      <c r="F403" s="16"/>
      <c r="H403" s="1" t="e">
        <f>VLOOKUP(B403,#REF!,3,0)</f>
        <v>#REF!</v>
      </c>
      <c r="I403" s="1" t="e">
        <f>VLOOKUP(B403,#REF!,6,0)</f>
        <v>#REF!</v>
      </c>
      <c r="J403" s="1" t="e">
        <f>VLOOKUP(B403,#REF!,4,0)</f>
        <v>#REF!</v>
      </c>
      <c r="K403" s="1" t="e">
        <f>VLOOKUP(B403,#REF!,8,0)</f>
        <v>#REF!</v>
      </c>
      <c r="L403" s="96" t="e" cm="1">
        <f t="array" ref="L403">LOOKUP(1,1/(B403=#REF!),#REF!)</f>
        <v>#REF!</v>
      </c>
      <c r="M403" s="97" t="str">
        <f>IFERROR(VLOOKUP(B403,#REF!,5,0),"")</f>
        <v/>
      </c>
      <c r="N403" s="98" t="str">
        <f>IFERROR(VLOOKUP(B403,#REF!,2,0),"")</f>
        <v/>
      </c>
      <c r="O403" s="99" t="e" cm="1">
        <f t="array" ref="O403">LOOKUP(1,1/(B403=#REF!),#REF!)</f>
        <v>#REF!</v>
      </c>
      <c r="P403" s="96"/>
      <c r="Q403" s="100"/>
      <c r="R403" s="101" t="str">
        <f>IFERROR(VLOOKUP(B403,#REF!,8,0),"")</f>
        <v/>
      </c>
    </row>
    <row r="404" spans="1:18" hidden="1">
      <c r="A404" s="1">
        <f>IF(B404="","",SUBTOTAL(3,$B$10:B404))</f>
        <v>71</v>
      </c>
      <c r="B404" s="16" t="s">
        <v>74</v>
      </c>
      <c r="C404" s="84" t="e">
        <f>SUMIFS('Nhập đơn'!$I$5:$I$1145,'Nhập đơn'!$E$5:$E$1146,'Tổng đơn'!B404)</f>
        <v>#VALUE!</v>
      </c>
      <c r="D404" s="85" t="e">
        <f>SUMIFS('Nhập đơn'!$H$5:$H$1145,'Nhập đơn'!$E$5:$E$1146,'Tổng đơn'!B404)</f>
        <v>#VALUE!</v>
      </c>
      <c r="E404" s="16"/>
      <c r="F404" s="16"/>
      <c r="H404" s="1" t="e">
        <f>VLOOKUP(B404,#REF!,3,0)</f>
        <v>#REF!</v>
      </c>
      <c r="I404" s="1" t="e">
        <f>VLOOKUP(B404,#REF!,6,0)</f>
        <v>#REF!</v>
      </c>
      <c r="J404" s="1" t="e">
        <f>VLOOKUP(B404,#REF!,4,0)</f>
        <v>#REF!</v>
      </c>
      <c r="K404" s="1" t="e">
        <f>VLOOKUP(B404,#REF!,8,0)</f>
        <v>#REF!</v>
      </c>
      <c r="L404" s="96" t="e" cm="1">
        <f t="array" ref="L404">LOOKUP(1,1/(B404=#REF!),#REF!)</f>
        <v>#REF!</v>
      </c>
      <c r="M404" s="97" t="str">
        <f>IFERROR(VLOOKUP(B404,#REF!,5,0),"")</f>
        <v/>
      </c>
      <c r="N404" s="98" t="str">
        <f>IFERROR(VLOOKUP(B404,#REF!,2,0),"")</f>
        <v/>
      </c>
      <c r="O404" s="99" t="e" cm="1">
        <f t="array" ref="O404">LOOKUP(1,1/(B404=#REF!),#REF!)</f>
        <v>#REF!</v>
      </c>
      <c r="P404" s="96"/>
      <c r="Q404" s="100"/>
      <c r="R404" s="101" t="str">
        <f>IFERROR(VLOOKUP(B404,#REF!,8,0),"")</f>
        <v/>
      </c>
    </row>
    <row r="405" spans="1:18" hidden="1">
      <c r="A405" s="1">
        <f>IF(B405="","",SUBTOTAL(3,$B$10:B405))</f>
        <v>71</v>
      </c>
      <c r="B405" s="16" t="s">
        <v>4310</v>
      </c>
      <c r="C405" s="84" t="e">
        <f>SUMIFS('Nhập đơn'!$I$5:$I$1145,'Nhập đơn'!$E$5:$E$1146,'Tổng đơn'!B405)</f>
        <v>#VALUE!</v>
      </c>
      <c r="D405" s="85" t="e">
        <f>SUMIFS('Nhập đơn'!$H$5:$H$1145,'Nhập đơn'!$E$5:$E$1146,'Tổng đơn'!B405)</f>
        <v>#VALUE!</v>
      </c>
      <c r="E405" s="16"/>
      <c r="F405" s="16"/>
      <c r="H405" s="1" t="e">
        <f>VLOOKUP(B405,#REF!,3,0)</f>
        <v>#REF!</v>
      </c>
      <c r="I405" s="1" t="e">
        <f>VLOOKUP(B405,#REF!,6,0)</f>
        <v>#REF!</v>
      </c>
      <c r="J405" s="1" t="e">
        <f>VLOOKUP(B405,#REF!,4,0)</f>
        <v>#REF!</v>
      </c>
      <c r="K405" s="1" t="e">
        <f>VLOOKUP(B405,#REF!,8,0)</f>
        <v>#REF!</v>
      </c>
      <c r="L405" s="96" t="e" cm="1">
        <f t="array" ref="L405">LOOKUP(1,1/(B405=#REF!),#REF!)</f>
        <v>#REF!</v>
      </c>
      <c r="M405" s="97" t="str">
        <f>IFERROR(VLOOKUP(B405,#REF!,5,0),"")</f>
        <v/>
      </c>
      <c r="N405" s="98" t="str">
        <f>IFERROR(VLOOKUP(B405,#REF!,2,0),"")</f>
        <v/>
      </c>
      <c r="O405" s="99" t="e" cm="1">
        <f t="array" ref="O405">LOOKUP(1,1/(B405=#REF!),#REF!)</f>
        <v>#REF!</v>
      </c>
      <c r="P405" s="96"/>
      <c r="Q405" s="100"/>
      <c r="R405" s="101" t="str">
        <f>IFERROR(VLOOKUP(B405,#REF!,8,0),"")</f>
        <v/>
      </c>
    </row>
    <row r="406" spans="1:18" hidden="1">
      <c r="A406" s="1">
        <f>IF(B406="","",SUBTOTAL(3,$B$10:B406))</f>
        <v>71</v>
      </c>
      <c r="B406" s="16" t="s">
        <v>90</v>
      </c>
      <c r="C406" s="84" t="e">
        <f>SUMIFS('Nhập đơn'!$I$5:$I$1145,'Nhập đơn'!$E$5:$E$1146,'Tổng đơn'!B406)</f>
        <v>#VALUE!</v>
      </c>
      <c r="D406" s="85" t="e">
        <f>SUMIFS('Nhập đơn'!$H$5:$H$1145,'Nhập đơn'!$E$5:$E$1146,'Tổng đơn'!B406)</f>
        <v>#VALUE!</v>
      </c>
      <c r="E406" s="16"/>
      <c r="F406" s="16"/>
      <c r="H406" s="1" t="e">
        <f>VLOOKUP(B406,#REF!,3,0)</f>
        <v>#REF!</v>
      </c>
      <c r="I406" s="1" t="e">
        <f>VLOOKUP(B406,#REF!,6,0)</f>
        <v>#REF!</v>
      </c>
      <c r="J406" s="1" t="e">
        <f>VLOOKUP(B406,#REF!,4,0)</f>
        <v>#REF!</v>
      </c>
      <c r="K406" s="1" t="e">
        <f>VLOOKUP(B406,#REF!,8,0)</f>
        <v>#REF!</v>
      </c>
      <c r="L406" s="96" t="e" cm="1">
        <f t="array" ref="L406">LOOKUP(1,1/(B406=#REF!),#REF!)</f>
        <v>#REF!</v>
      </c>
      <c r="M406" s="97" t="str">
        <f>IFERROR(VLOOKUP(B406,#REF!,5,0),"")</f>
        <v/>
      </c>
      <c r="N406" s="98" t="str">
        <f>IFERROR(VLOOKUP(B406,#REF!,2,0),"")</f>
        <v/>
      </c>
      <c r="O406" s="99" t="e" cm="1">
        <f t="array" ref="O406">LOOKUP(1,1/(B406=#REF!),#REF!)</f>
        <v>#REF!</v>
      </c>
      <c r="P406" s="96"/>
      <c r="Q406" s="100"/>
      <c r="R406" s="101" t="str">
        <f>IFERROR(VLOOKUP(B406,#REF!,8,0),"")</f>
        <v/>
      </c>
    </row>
    <row r="407" spans="1:18" hidden="1">
      <c r="A407" s="1">
        <f>IF(B407="","",SUBTOTAL(3,$B$10:B407))</f>
        <v>71</v>
      </c>
      <c r="B407" s="16" t="s">
        <v>4311</v>
      </c>
      <c r="C407" s="84" t="e">
        <f>SUMIFS('Nhập đơn'!$I$5:$I$1145,'Nhập đơn'!$E$5:$E$1146,'Tổng đơn'!B407)</f>
        <v>#VALUE!</v>
      </c>
      <c r="D407" s="85" t="e">
        <f>SUMIFS('Nhập đơn'!$H$5:$H$1145,'Nhập đơn'!$E$5:$E$1146,'Tổng đơn'!B407)</f>
        <v>#VALUE!</v>
      </c>
      <c r="E407" s="16"/>
      <c r="F407" s="16"/>
      <c r="H407" s="1" t="e">
        <f>VLOOKUP(B407,#REF!,3,0)</f>
        <v>#REF!</v>
      </c>
      <c r="I407" s="1" t="e">
        <f>VLOOKUP(B407,#REF!,6,0)</f>
        <v>#REF!</v>
      </c>
      <c r="J407" s="1" t="e">
        <f>VLOOKUP(B407,#REF!,4,0)</f>
        <v>#REF!</v>
      </c>
      <c r="K407" s="1" t="e">
        <f>VLOOKUP(B407,#REF!,8,0)</f>
        <v>#REF!</v>
      </c>
      <c r="L407" s="96" t="e" cm="1">
        <f t="array" ref="L407">LOOKUP(1,1/(B407=#REF!),#REF!)</f>
        <v>#REF!</v>
      </c>
      <c r="M407" s="97" t="str">
        <f>IFERROR(VLOOKUP(B407,#REF!,5,0),"")</f>
        <v/>
      </c>
      <c r="N407" s="98" t="str">
        <f>IFERROR(VLOOKUP(B407,#REF!,2,0),"")</f>
        <v/>
      </c>
      <c r="O407" s="99" t="e" cm="1">
        <f t="array" ref="O407">LOOKUP(1,1/(B407=#REF!),#REF!)</f>
        <v>#REF!</v>
      </c>
      <c r="P407" s="96"/>
      <c r="Q407" s="100"/>
      <c r="R407" s="101" t="str">
        <f>IFERROR(VLOOKUP(B407,#REF!,8,0),"")</f>
        <v/>
      </c>
    </row>
    <row r="408" spans="1:18" hidden="1">
      <c r="A408" s="1">
        <f>IF(B408="","",SUBTOTAL(3,$B$10:B408))</f>
        <v>71</v>
      </c>
      <c r="B408" s="16" t="s">
        <v>4312</v>
      </c>
      <c r="C408" s="84" t="e">
        <f>SUMIFS('Nhập đơn'!$I$5:$I$1145,'Nhập đơn'!$E$5:$E$1146,'Tổng đơn'!B408)</f>
        <v>#VALUE!</v>
      </c>
      <c r="D408" s="85" t="e">
        <f>SUMIFS('Nhập đơn'!$H$5:$H$1145,'Nhập đơn'!$E$5:$E$1146,'Tổng đơn'!B408)</f>
        <v>#VALUE!</v>
      </c>
      <c r="E408" s="16"/>
      <c r="F408" s="16"/>
      <c r="H408" s="1" t="e">
        <f>VLOOKUP(B408,#REF!,3,0)</f>
        <v>#REF!</v>
      </c>
      <c r="I408" s="1" t="e">
        <f>VLOOKUP(B408,#REF!,6,0)</f>
        <v>#REF!</v>
      </c>
      <c r="J408" s="1" t="e">
        <f>VLOOKUP(B408,#REF!,4,0)</f>
        <v>#REF!</v>
      </c>
      <c r="K408" s="1" t="e">
        <f>VLOOKUP(B408,#REF!,8,0)</f>
        <v>#REF!</v>
      </c>
      <c r="L408" s="96" t="e" cm="1">
        <f t="array" ref="L408">LOOKUP(1,1/(B408=#REF!),#REF!)</f>
        <v>#REF!</v>
      </c>
      <c r="M408" s="97" t="str">
        <f>IFERROR(VLOOKUP(B408,#REF!,5,0),"")</f>
        <v/>
      </c>
      <c r="N408" s="98" t="str">
        <f>IFERROR(VLOOKUP(B408,#REF!,2,0),"")</f>
        <v/>
      </c>
      <c r="O408" s="99" t="e" cm="1">
        <f t="array" ref="O408">LOOKUP(1,1/(B408=#REF!),#REF!)</f>
        <v>#REF!</v>
      </c>
      <c r="P408" s="96"/>
      <c r="Q408" s="100"/>
      <c r="R408" s="101" t="str">
        <f>IFERROR(VLOOKUP(B408,#REF!,8,0),"")</f>
        <v/>
      </c>
    </row>
    <row r="409" spans="1:18" hidden="1">
      <c r="A409" s="1">
        <f>IF(B409="","",SUBTOTAL(3,$B$10:B409))</f>
        <v>71</v>
      </c>
      <c r="B409" s="16" t="s">
        <v>4313</v>
      </c>
      <c r="C409" s="84" t="e">
        <f>SUMIFS('Nhập đơn'!$I$5:$I$1145,'Nhập đơn'!$E$5:$E$1146,'Tổng đơn'!B409)</f>
        <v>#VALUE!</v>
      </c>
      <c r="D409" s="85" t="e">
        <f>SUMIFS('Nhập đơn'!$H$5:$H$1145,'Nhập đơn'!$E$5:$E$1146,'Tổng đơn'!B409)</f>
        <v>#VALUE!</v>
      </c>
      <c r="E409" s="16"/>
      <c r="F409" s="16"/>
      <c r="H409" s="1" t="e">
        <f>VLOOKUP(B409,#REF!,3,0)</f>
        <v>#REF!</v>
      </c>
      <c r="I409" s="1" t="e">
        <f>VLOOKUP(B409,#REF!,6,0)</f>
        <v>#REF!</v>
      </c>
      <c r="J409" s="1" t="e">
        <f>VLOOKUP(B409,#REF!,4,0)</f>
        <v>#REF!</v>
      </c>
      <c r="K409" s="1" t="e">
        <f>VLOOKUP(B409,#REF!,8,0)</f>
        <v>#REF!</v>
      </c>
      <c r="L409" s="96" t="e" cm="1">
        <f t="array" ref="L409">LOOKUP(1,1/(B409=#REF!),#REF!)</f>
        <v>#REF!</v>
      </c>
      <c r="M409" s="97" t="str">
        <f>IFERROR(VLOOKUP(B409,#REF!,5,0),"")</f>
        <v/>
      </c>
      <c r="N409" s="98" t="str">
        <f>IFERROR(VLOOKUP(B409,#REF!,2,0),"")</f>
        <v/>
      </c>
      <c r="O409" s="99" t="e" cm="1">
        <f t="array" ref="O409">LOOKUP(1,1/(B409=#REF!),#REF!)</f>
        <v>#REF!</v>
      </c>
      <c r="P409" s="96"/>
      <c r="Q409" s="100"/>
      <c r="R409" s="101" t="str">
        <f>IFERROR(VLOOKUP(B409,#REF!,8,0),"")</f>
        <v/>
      </c>
    </row>
    <row r="410" spans="1:18" hidden="1">
      <c r="A410" s="1">
        <f>IF(B410="","",SUBTOTAL(3,$B$10:B410))</f>
        <v>71</v>
      </c>
      <c r="B410" s="16" t="s">
        <v>4314</v>
      </c>
      <c r="C410" s="84" t="e">
        <f>SUMIFS('Nhập đơn'!$I$5:$I$1145,'Nhập đơn'!$E$5:$E$1146,'Tổng đơn'!B410)</f>
        <v>#VALUE!</v>
      </c>
      <c r="D410" s="85" t="e">
        <f>SUMIFS('Nhập đơn'!$H$5:$H$1145,'Nhập đơn'!$E$5:$E$1146,'Tổng đơn'!B410)</f>
        <v>#VALUE!</v>
      </c>
      <c r="E410" s="16"/>
      <c r="F410" s="16"/>
      <c r="H410" s="1" t="e">
        <f>VLOOKUP(B410,#REF!,3,0)</f>
        <v>#REF!</v>
      </c>
      <c r="I410" s="1" t="e">
        <f>VLOOKUP(B410,#REF!,6,0)</f>
        <v>#REF!</v>
      </c>
      <c r="J410" s="1" t="e">
        <f>VLOOKUP(B410,#REF!,4,0)</f>
        <v>#REF!</v>
      </c>
      <c r="K410" s="1" t="e">
        <f>VLOOKUP(B410,#REF!,8,0)</f>
        <v>#REF!</v>
      </c>
      <c r="L410" s="96" t="e" cm="1">
        <f t="array" ref="L410">LOOKUP(1,1/(B410=#REF!),#REF!)</f>
        <v>#REF!</v>
      </c>
      <c r="M410" s="97" t="str">
        <f>IFERROR(VLOOKUP(B410,#REF!,5,0),"")</f>
        <v/>
      </c>
      <c r="N410" s="98" t="str">
        <f>IFERROR(VLOOKUP(B410,#REF!,2,0),"")</f>
        <v/>
      </c>
      <c r="O410" s="99" t="e" cm="1">
        <f t="array" ref="O410">LOOKUP(1,1/(B410=#REF!),#REF!)</f>
        <v>#REF!</v>
      </c>
      <c r="P410" s="96"/>
      <c r="Q410" s="100"/>
      <c r="R410" s="101" t="str">
        <f>IFERROR(VLOOKUP(B410,#REF!,8,0),"")</f>
        <v/>
      </c>
    </row>
    <row r="411" spans="1:18" hidden="1">
      <c r="A411" s="1">
        <f>IF(B411="","",SUBTOTAL(3,$B$10:B411))</f>
        <v>71</v>
      </c>
      <c r="B411" s="16" t="s">
        <v>4315</v>
      </c>
      <c r="C411" s="84" t="e">
        <f>SUMIFS('Nhập đơn'!$I$5:$I$1145,'Nhập đơn'!$E$5:$E$1146,'Tổng đơn'!B411)</f>
        <v>#VALUE!</v>
      </c>
      <c r="D411" s="85" t="e">
        <f>SUMIFS('Nhập đơn'!$H$5:$H$1145,'Nhập đơn'!$E$5:$E$1146,'Tổng đơn'!B411)</f>
        <v>#VALUE!</v>
      </c>
      <c r="E411" s="16"/>
      <c r="F411" s="16"/>
      <c r="H411" s="1" t="e">
        <f>VLOOKUP(B411,#REF!,3,0)</f>
        <v>#REF!</v>
      </c>
      <c r="I411" s="1" t="e">
        <f>VLOOKUP(B411,#REF!,6,0)</f>
        <v>#REF!</v>
      </c>
      <c r="J411" s="1" t="e">
        <f>VLOOKUP(B411,#REF!,4,0)</f>
        <v>#REF!</v>
      </c>
      <c r="K411" s="1" t="e">
        <f>VLOOKUP(B411,#REF!,8,0)</f>
        <v>#REF!</v>
      </c>
      <c r="L411" s="96" t="e" cm="1">
        <f t="array" ref="L411">LOOKUP(1,1/(B411=#REF!),#REF!)</f>
        <v>#REF!</v>
      </c>
      <c r="M411" s="97" t="str">
        <f>IFERROR(VLOOKUP(B411,#REF!,5,0),"")</f>
        <v/>
      </c>
      <c r="N411" s="98" t="str">
        <f>IFERROR(VLOOKUP(B411,#REF!,2,0),"")</f>
        <v/>
      </c>
      <c r="O411" s="99" t="e" cm="1">
        <f t="array" ref="O411">LOOKUP(1,1/(B411=#REF!),#REF!)</f>
        <v>#REF!</v>
      </c>
      <c r="P411" s="96"/>
      <c r="Q411" s="100"/>
      <c r="R411" s="101" t="str">
        <f>IFERROR(VLOOKUP(B411,#REF!,8,0),"")</f>
        <v/>
      </c>
    </row>
    <row r="412" spans="1:18" hidden="1">
      <c r="A412" s="1">
        <f>IF(B412="","",SUBTOTAL(3,$B$10:B412))</f>
        <v>71</v>
      </c>
      <c r="B412" s="16" t="s">
        <v>3801</v>
      </c>
      <c r="C412" s="84" t="e">
        <f>SUMIFS('Nhập đơn'!$I$5:$I$1145,'Nhập đơn'!$E$5:$E$1146,'Tổng đơn'!B412)</f>
        <v>#VALUE!</v>
      </c>
      <c r="D412" s="85" t="e">
        <f>SUMIFS('Nhập đơn'!$H$5:$H$1145,'Nhập đơn'!$E$5:$E$1146,'Tổng đơn'!B412)</f>
        <v>#VALUE!</v>
      </c>
      <c r="E412" s="16"/>
      <c r="F412" s="16"/>
      <c r="H412" s="1" t="e">
        <f>VLOOKUP(B412,#REF!,3,0)</f>
        <v>#REF!</v>
      </c>
      <c r="I412" s="1" t="e">
        <f>VLOOKUP(B412,#REF!,6,0)</f>
        <v>#REF!</v>
      </c>
      <c r="J412" s="1" t="e">
        <f>VLOOKUP(B412,#REF!,4,0)</f>
        <v>#REF!</v>
      </c>
      <c r="K412" s="1" t="e">
        <f>VLOOKUP(B412,#REF!,8,0)</f>
        <v>#REF!</v>
      </c>
      <c r="L412" s="96" t="e" cm="1">
        <f t="array" ref="L412">LOOKUP(1,1/(B412=#REF!),#REF!)</f>
        <v>#REF!</v>
      </c>
      <c r="M412" s="97" t="str">
        <f>IFERROR(VLOOKUP(B412,#REF!,5,0),"")</f>
        <v/>
      </c>
      <c r="N412" s="98" t="str">
        <f>IFERROR(VLOOKUP(B412,#REF!,2,0),"")</f>
        <v/>
      </c>
      <c r="O412" s="99" t="e" cm="1">
        <f t="array" ref="O412">LOOKUP(1,1/(B412=#REF!),#REF!)</f>
        <v>#REF!</v>
      </c>
      <c r="P412" s="96"/>
      <c r="Q412" s="100"/>
      <c r="R412" s="101" t="str">
        <f>IFERROR(VLOOKUP(B412,#REF!,8,0),"")</f>
        <v/>
      </c>
    </row>
    <row r="413" spans="1:18" hidden="1">
      <c r="A413" s="1">
        <f>IF(B413="","",SUBTOTAL(3,$B$10:B413))</f>
        <v>71</v>
      </c>
      <c r="B413" s="16" t="s">
        <v>3810</v>
      </c>
      <c r="C413" s="84" t="e">
        <f>SUMIFS('Nhập đơn'!$I$5:$I$1145,'Nhập đơn'!$E$5:$E$1146,'Tổng đơn'!B413)</f>
        <v>#VALUE!</v>
      </c>
      <c r="D413" s="85" t="e">
        <f>SUMIFS('Nhập đơn'!$H$5:$H$1145,'Nhập đơn'!$E$5:$E$1146,'Tổng đơn'!B413)</f>
        <v>#VALUE!</v>
      </c>
      <c r="E413" s="16"/>
      <c r="F413" s="16"/>
      <c r="H413" s="1" t="e">
        <f>VLOOKUP(B413,#REF!,3,0)</f>
        <v>#REF!</v>
      </c>
      <c r="I413" s="1" t="e">
        <f>VLOOKUP(B413,#REF!,6,0)</f>
        <v>#REF!</v>
      </c>
      <c r="J413" s="1" t="e">
        <f>VLOOKUP(B413,#REF!,4,0)</f>
        <v>#REF!</v>
      </c>
      <c r="K413" s="1" t="e">
        <f>VLOOKUP(B413,#REF!,8,0)</f>
        <v>#REF!</v>
      </c>
      <c r="L413" s="96" t="e" cm="1">
        <f t="array" ref="L413">LOOKUP(1,1/(B413=#REF!),#REF!)</f>
        <v>#REF!</v>
      </c>
      <c r="M413" s="97" t="str">
        <f>IFERROR(VLOOKUP(B413,#REF!,5,0),"")</f>
        <v/>
      </c>
      <c r="N413" s="98" t="str">
        <f>IFERROR(VLOOKUP(B413,#REF!,2,0),"")</f>
        <v/>
      </c>
      <c r="O413" s="99" t="e" cm="1">
        <f t="array" ref="O413">LOOKUP(1,1/(B413=#REF!),#REF!)</f>
        <v>#REF!</v>
      </c>
      <c r="P413" s="96"/>
      <c r="Q413" s="100"/>
      <c r="R413" s="101" t="str">
        <f>IFERROR(VLOOKUP(B413,#REF!,8,0),"")</f>
        <v/>
      </c>
    </row>
    <row r="414" spans="1:18" hidden="1">
      <c r="A414" s="1">
        <f>IF(B414="","",SUBTOTAL(3,$B$10:B414))</f>
        <v>71</v>
      </c>
      <c r="B414" s="16" t="s">
        <v>3815</v>
      </c>
      <c r="C414" s="84" t="e">
        <f>SUMIFS('Nhập đơn'!$I$5:$I$1145,'Nhập đơn'!$E$5:$E$1146,'Tổng đơn'!B414)</f>
        <v>#VALUE!</v>
      </c>
      <c r="D414" s="85" t="e">
        <f>SUMIFS('Nhập đơn'!$H$5:$H$1145,'Nhập đơn'!$E$5:$E$1146,'Tổng đơn'!B414)</f>
        <v>#VALUE!</v>
      </c>
      <c r="E414" s="16"/>
      <c r="F414" s="16"/>
      <c r="H414" s="1" t="e">
        <f>VLOOKUP(B414,#REF!,3,0)</f>
        <v>#REF!</v>
      </c>
      <c r="I414" s="1" t="e">
        <f>VLOOKUP(B414,#REF!,6,0)</f>
        <v>#REF!</v>
      </c>
      <c r="J414" s="1" t="e">
        <f>VLOOKUP(B414,#REF!,4,0)</f>
        <v>#REF!</v>
      </c>
      <c r="K414" s="1" t="e">
        <f>VLOOKUP(B414,#REF!,8,0)</f>
        <v>#REF!</v>
      </c>
      <c r="L414" s="96" t="e" cm="1">
        <f t="array" ref="L414">LOOKUP(1,1/(B414=#REF!),#REF!)</f>
        <v>#REF!</v>
      </c>
      <c r="M414" s="97" t="str">
        <f>IFERROR(VLOOKUP(B414,#REF!,5,0),"")</f>
        <v/>
      </c>
      <c r="N414" s="98" t="str">
        <f>IFERROR(VLOOKUP(B414,#REF!,2,0),"")</f>
        <v/>
      </c>
      <c r="O414" s="99" t="e" cm="1">
        <f t="array" ref="O414">LOOKUP(1,1/(B414=#REF!),#REF!)</f>
        <v>#REF!</v>
      </c>
      <c r="P414" s="96"/>
      <c r="Q414" s="100"/>
      <c r="R414" s="101" t="str">
        <f>IFERROR(VLOOKUP(B414,#REF!,8,0),"")</f>
        <v/>
      </c>
    </row>
    <row r="415" spans="1:18" hidden="1">
      <c r="A415" s="1">
        <f>IF(B415="","",SUBTOTAL(3,$B$10:B415))</f>
        <v>71</v>
      </c>
      <c r="B415" s="16" t="s">
        <v>850</v>
      </c>
      <c r="C415" s="84" t="e">
        <f>SUMIFS('Nhập đơn'!$I$5:$I$1145,'Nhập đơn'!$E$5:$E$1146,'Tổng đơn'!B415)</f>
        <v>#VALUE!</v>
      </c>
      <c r="D415" s="85" t="e">
        <f>SUMIFS('Nhập đơn'!$H$5:$H$1145,'Nhập đơn'!$E$5:$E$1146,'Tổng đơn'!B415)</f>
        <v>#VALUE!</v>
      </c>
      <c r="E415" s="16"/>
      <c r="F415" s="16"/>
      <c r="H415" s="1" t="e">
        <f>VLOOKUP(B415,#REF!,3,0)</f>
        <v>#REF!</v>
      </c>
      <c r="I415" s="1" t="e">
        <f>VLOOKUP(B415,#REF!,6,0)</f>
        <v>#REF!</v>
      </c>
      <c r="J415" s="1" t="e">
        <f>VLOOKUP(B415,#REF!,4,0)</f>
        <v>#REF!</v>
      </c>
      <c r="K415" s="1" t="e">
        <f>VLOOKUP(B415,#REF!,8,0)</f>
        <v>#REF!</v>
      </c>
      <c r="L415" s="96" t="e" cm="1">
        <f t="array" ref="L415">LOOKUP(1,1/(B415=#REF!),#REF!)</f>
        <v>#REF!</v>
      </c>
      <c r="M415" s="97" t="str">
        <f>IFERROR(VLOOKUP(B415,#REF!,5,0),"")</f>
        <v/>
      </c>
      <c r="N415" s="98" t="str">
        <f>IFERROR(VLOOKUP(B415,#REF!,2,0),"")</f>
        <v/>
      </c>
      <c r="O415" s="99" t="e" cm="1">
        <f t="array" ref="O415">LOOKUP(1,1/(B415=#REF!),#REF!)</f>
        <v>#REF!</v>
      </c>
      <c r="P415" s="96"/>
      <c r="Q415" s="100"/>
      <c r="R415" s="101" t="str">
        <f>IFERROR(VLOOKUP(B415,#REF!,8,0),"")</f>
        <v/>
      </c>
    </row>
    <row r="416" spans="1:18" hidden="1">
      <c r="A416" s="1">
        <f>IF(B416="","",SUBTOTAL(3,$B$10:B416))</f>
        <v>71</v>
      </c>
      <c r="B416" s="16" t="s">
        <v>4316</v>
      </c>
      <c r="C416" s="84" t="e">
        <f>SUMIFS('Nhập đơn'!$I$5:$I$1145,'Nhập đơn'!$E$5:$E$1146,'Tổng đơn'!B416)</f>
        <v>#VALUE!</v>
      </c>
      <c r="D416" s="85" t="e">
        <f>SUMIFS('Nhập đơn'!$H$5:$H$1145,'Nhập đơn'!$E$5:$E$1146,'Tổng đơn'!B416)</f>
        <v>#VALUE!</v>
      </c>
      <c r="E416" s="16"/>
      <c r="F416" s="16"/>
      <c r="H416" s="1" t="e">
        <f>VLOOKUP(B416,#REF!,3,0)</f>
        <v>#REF!</v>
      </c>
      <c r="I416" s="1" t="e">
        <f>VLOOKUP(B416,#REF!,6,0)</f>
        <v>#REF!</v>
      </c>
      <c r="J416" s="1" t="e">
        <f>VLOOKUP(B416,#REF!,4,0)</f>
        <v>#REF!</v>
      </c>
      <c r="K416" s="1" t="e">
        <f>VLOOKUP(B416,#REF!,8,0)</f>
        <v>#REF!</v>
      </c>
      <c r="L416" s="96" t="e" cm="1">
        <f t="array" ref="L416">LOOKUP(1,1/(B416=#REF!),#REF!)</f>
        <v>#REF!</v>
      </c>
      <c r="M416" s="97" t="str">
        <f>IFERROR(VLOOKUP(B416,#REF!,5,0),"")</f>
        <v/>
      </c>
      <c r="N416" s="98" t="str">
        <f>IFERROR(VLOOKUP(B416,#REF!,2,0),"")</f>
        <v/>
      </c>
      <c r="O416" s="99" t="e" cm="1">
        <f t="array" ref="O416">LOOKUP(1,1/(B416=#REF!),#REF!)</f>
        <v>#REF!</v>
      </c>
      <c r="P416" s="96"/>
      <c r="Q416" s="100"/>
      <c r="R416" s="101" t="str">
        <f>IFERROR(VLOOKUP(B416,#REF!,8,0),"")</f>
        <v/>
      </c>
    </row>
    <row r="417" spans="1:18" hidden="1">
      <c r="A417" s="1">
        <f>IF(B417="","",SUBTOTAL(3,$B$10:B417))</f>
        <v>71</v>
      </c>
      <c r="B417" s="16" t="s">
        <v>4317</v>
      </c>
      <c r="C417" s="84" t="e">
        <f>SUMIFS('Nhập đơn'!$I$5:$I$1145,'Nhập đơn'!$E$5:$E$1146,'Tổng đơn'!B417)</f>
        <v>#VALUE!</v>
      </c>
      <c r="D417" s="85" t="e">
        <f>SUMIFS('Nhập đơn'!$H$5:$H$1145,'Nhập đơn'!$E$5:$E$1146,'Tổng đơn'!B417)</f>
        <v>#VALUE!</v>
      </c>
      <c r="E417" s="16"/>
      <c r="F417" s="16"/>
      <c r="H417" s="1" t="e">
        <f>VLOOKUP(B417,#REF!,3,0)</f>
        <v>#REF!</v>
      </c>
      <c r="I417" s="1" t="e">
        <f>VLOOKUP(B417,#REF!,6,0)</f>
        <v>#REF!</v>
      </c>
      <c r="J417" s="1" t="e">
        <f>VLOOKUP(B417,#REF!,4,0)</f>
        <v>#REF!</v>
      </c>
      <c r="K417" s="1" t="e">
        <f>VLOOKUP(B417,#REF!,8,0)</f>
        <v>#REF!</v>
      </c>
      <c r="L417" s="96" t="e" cm="1">
        <f t="array" ref="L417">LOOKUP(1,1/(B417=#REF!),#REF!)</f>
        <v>#REF!</v>
      </c>
      <c r="M417" s="97" t="str">
        <f>IFERROR(VLOOKUP(B417,#REF!,5,0),"")</f>
        <v/>
      </c>
      <c r="N417" s="98" t="str">
        <f>IFERROR(VLOOKUP(B417,#REF!,2,0),"")</f>
        <v/>
      </c>
      <c r="O417" s="99" t="e" cm="1">
        <f t="array" ref="O417">LOOKUP(1,1/(B417=#REF!),#REF!)</f>
        <v>#REF!</v>
      </c>
      <c r="P417" s="96"/>
      <c r="Q417" s="100"/>
      <c r="R417" s="101" t="str">
        <f>IFERROR(VLOOKUP(B417,#REF!,8,0),"")</f>
        <v/>
      </c>
    </row>
    <row r="418" spans="1:18" hidden="1">
      <c r="A418" s="1">
        <f>IF(B418="","",SUBTOTAL(3,$B$10:B418))</f>
        <v>71</v>
      </c>
      <c r="B418" s="16" t="s">
        <v>1789</v>
      </c>
      <c r="C418" s="84" t="e">
        <f>SUMIFS('Nhập đơn'!$I$5:$I$1145,'Nhập đơn'!$E$5:$E$1146,'Tổng đơn'!B418)</f>
        <v>#VALUE!</v>
      </c>
      <c r="D418" s="85" t="e">
        <f>SUMIFS('Nhập đơn'!$H$5:$H$1145,'Nhập đơn'!$E$5:$E$1146,'Tổng đơn'!B418)</f>
        <v>#VALUE!</v>
      </c>
      <c r="E418" s="16"/>
      <c r="F418" s="16"/>
      <c r="H418" s="1" t="e">
        <f>VLOOKUP(B418,#REF!,3,0)</f>
        <v>#REF!</v>
      </c>
      <c r="I418" s="1" t="e">
        <f>VLOOKUP(B418,#REF!,6,0)</f>
        <v>#REF!</v>
      </c>
      <c r="J418" s="1" t="e">
        <f>VLOOKUP(B418,#REF!,4,0)</f>
        <v>#REF!</v>
      </c>
      <c r="K418" s="1" t="e">
        <f>VLOOKUP(B418,#REF!,8,0)</f>
        <v>#REF!</v>
      </c>
      <c r="L418" s="96" t="e" cm="1">
        <f t="array" ref="L418">LOOKUP(1,1/(B418=#REF!),#REF!)</f>
        <v>#REF!</v>
      </c>
      <c r="M418" s="97" t="str">
        <f>IFERROR(VLOOKUP(B418,#REF!,5,0),"")</f>
        <v/>
      </c>
      <c r="N418" s="98" t="str">
        <f>IFERROR(VLOOKUP(B418,#REF!,2,0),"")</f>
        <v/>
      </c>
      <c r="O418" s="99" t="e" cm="1">
        <f t="array" ref="O418">LOOKUP(1,1/(B418=#REF!),#REF!)</f>
        <v>#REF!</v>
      </c>
      <c r="P418" s="96"/>
      <c r="Q418" s="100"/>
      <c r="R418" s="101" t="str">
        <f>IFERROR(VLOOKUP(B418,#REF!,8,0),"")</f>
        <v/>
      </c>
    </row>
    <row r="419" spans="1:18" hidden="1">
      <c r="A419" s="1">
        <f>IF(B419="","",SUBTOTAL(3,$B$10:B419))</f>
        <v>71</v>
      </c>
      <c r="B419" s="16" t="s">
        <v>483</v>
      </c>
      <c r="C419" s="84" t="e">
        <f>SUMIFS('Nhập đơn'!$I$5:$I$1145,'Nhập đơn'!$E$5:$E$1146,'Tổng đơn'!B419)</f>
        <v>#VALUE!</v>
      </c>
      <c r="D419" s="85" t="e">
        <f>SUMIFS('Nhập đơn'!$H$5:$H$1145,'Nhập đơn'!$E$5:$E$1146,'Tổng đơn'!B419)</f>
        <v>#VALUE!</v>
      </c>
      <c r="E419" s="16"/>
      <c r="F419" s="16"/>
      <c r="H419" s="1" t="e">
        <f>VLOOKUP(B419,#REF!,3,0)</f>
        <v>#REF!</v>
      </c>
      <c r="I419" s="1" t="e">
        <f>VLOOKUP(B419,#REF!,6,0)</f>
        <v>#REF!</v>
      </c>
      <c r="J419" s="1" t="e">
        <f>VLOOKUP(B419,#REF!,4,0)</f>
        <v>#REF!</v>
      </c>
      <c r="K419" s="1" t="e">
        <f>VLOOKUP(B419,#REF!,8,0)</f>
        <v>#REF!</v>
      </c>
      <c r="L419" s="96" t="e" cm="1">
        <f t="array" ref="L419">LOOKUP(1,1/(B419=#REF!),#REF!)</f>
        <v>#REF!</v>
      </c>
      <c r="M419" s="97" t="str">
        <f>IFERROR(VLOOKUP(B419,#REF!,5,0),"")</f>
        <v/>
      </c>
      <c r="N419" s="98" t="str">
        <f>IFERROR(VLOOKUP(B419,#REF!,2,0),"")</f>
        <v/>
      </c>
      <c r="O419" s="99" t="e" cm="1">
        <f t="array" ref="O419">LOOKUP(1,1/(B419=#REF!),#REF!)</f>
        <v>#REF!</v>
      </c>
      <c r="P419" s="96"/>
      <c r="Q419" s="100"/>
      <c r="R419" s="101" t="str">
        <f>IFERROR(VLOOKUP(B419,#REF!,8,0),"")</f>
        <v/>
      </c>
    </row>
    <row r="420" spans="1:18" hidden="1">
      <c r="A420" s="1">
        <f>IF(B420="","",SUBTOTAL(3,$B$10:B420))</f>
        <v>71</v>
      </c>
      <c r="B420" s="16" t="s">
        <v>476</v>
      </c>
      <c r="C420" s="84" t="e">
        <f>SUMIFS('Nhập đơn'!$I$5:$I$1145,'Nhập đơn'!$E$5:$E$1146,'Tổng đơn'!B420)</f>
        <v>#VALUE!</v>
      </c>
      <c r="D420" s="85" t="e">
        <f>SUMIFS('Nhập đơn'!$H$5:$H$1145,'Nhập đơn'!$E$5:$E$1146,'Tổng đơn'!B420)</f>
        <v>#VALUE!</v>
      </c>
      <c r="E420" s="16"/>
      <c r="F420" s="16"/>
      <c r="H420" s="1" t="e">
        <f>VLOOKUP(B420,#REF!,3,0)</f>
        <v>#REF!</v>
      </c>
      <c r="I420" s="1" t="e">
        <f>VLOOKUP(B420,#REF!,6,0)</f>
        <v>#REF!</v>
      </c>
      <c r="J420" s="1" t="e">
        <f>VLOOKUP(B420,#REF!,4,0)</f>
        <v>#REF!</v>
      </c>
      <c r="K420" s="1" t="e">
        <f>VLOOKUP(B420,#REF!,8,0)</f>
        <v>#REF!</v>
      </c>
      <c r="L420" s="96" t="e" cm="1">
        <f t="array" ref="L420">LOOKUP(1,1/(B420=#REF!),#REF!)</f>
        <v>#REF!</v>
      </c>
      <c r="M420" s="97" t="str">
        <f>IFERROR(VLOOKUP(B420,#REF!,5,0),"")</f>
        <v/>
      </c>
      <c r="N420" s="98" t="str">
        <f>IFERROR(VLOOKUP(B420,#REF!,2,0),"")</f>
        <v/>
      </c>
      <c r="O420" s="99" t="e" cm="1">
        <f t="array" ref="O420">LOOKUP(1,1/(B420=#REF!),#REF!)</f>
        <v>#REF!</v>
      </c>
      <c r="P420" s="96"/>
      <c r="Q420" s="100"/>
      <c r="R420" s="101" t="str">
        <f>IFERROR(VLOOKUP(B420,#REF!,8,0),"")</f>
        <v/>
      </c>
    </row>
    <row r="421" spans="1:18" hidden="1">
      <c r="A421" s="1">
        <f>IF(B421="","",SUBTOTAL(3,$B$10:B421))</f>
        <v>71</v>
      </c>
      <c r="B421" s="16" t="s">
        <v>316</v>
      </c>
      <c r="C421" s="84" t="e">
        <f>SUMIFS('Nhập đơn'!$I$5:$I$1145,'Nhập đơn'!$E$5:$E$1146,'Tổng đơn'!B421)</f>
        <v>#VALUE!</v>
      </c>
      <c r="D421" s="85" t="e">
        <f>SUMIFS('Nhập đơn'!$H$5:$H$1145,'Nhập đơn'!$E$5:$E$1146,'Tổng đơn'!B421)</f>
        <v>#VALUE!</v>
      </c>
      <c r="E421" s="16"/>
      <c r="F421" s="16"/>
      <c r="H421" s="1" t="e">
        <f>VLOOKUP(B421,#REF!,3,0)</f>
        <v>#REF!</v>
      </c>
      <c r="I421" s="1" t="e">
        <f>VLOOKUP(B421,#REF!,6,0)</f>
        <v>#REF!</v>
      </c>
      <c r="J421" s="1" t="e">
        <f>VLOOKUP(B421,#REF!,4,0)</f>
        <v>#REF!</v>
      </c>
      <c r="K421" s="1" t="e">
        <f>VLOOKUP(B421,#REF!,8,0)</f>
        <v>#REF!</v>
      </c>
      <c r="L421" s="96" t="e" cm="1">
        <f t="array" ref="L421">LOOKUP(1,1/(B421=#REF!),#REF!)</f>
        <v>#REF!</v>
      </c>
      <c r="M421" s="97" t="str">
        <f>IFERROR(VLOOKUP(B421,#REF!,5,0),"")</f>
        <v/>
      </c>
      <c r="N421" s="98" t="str">
        <f>IFERROR(VLOOKUP(B421,#REF!,2,0),"")</f>
        <v/>
      </c>
      <c r="O421" s="99" t="e" cm="1">
        <f t="array" ref="O421">LOOKUP(1,1/(B421=#REF!),#REF!)</f>
        <v>#REF!</v>
      </c>
      <c r="P421" s="96"/>
      <c r="Q421" s="100"/>
      <c r="R421" s="101" t="str">
        <f>IFERROR(VLOOKUP(B421,#REF!,8,0),"")</f>
        <v/>
      </c>
    </row>
    <row r="422" spans="1:18" hidden="1">
      <c r="A422" s="1">
        <f>IF(B422="","",SUBTOTAL(3,$B$10:B422))</f>
        <v>71</v>
      </c>
      <c r="B422" s="16" t="s">
        <v>323</v>
      </c>
      <c r="C422" s="84" t="e">
        <f>SUMIFS('Nhập đơn'!$I$5:$I$1145,'Nhập đơn'!$E$5:$E$1146,'Tổng đơn'!B422)</f>
        <v>#VALUE!</v>
      </c>
      <c r="D422" s="85" t="e">
        <f>SUMIFS('Nhập đơn'!$H$5:$H$1145,'Nhập đơn'!$E$5:$E$1146,'Tổng đơn'!B422)</f>
        <v>#VALUE!</v>
      </c>
      <c r="E422" s="16"/>
      <c r="F422" s="16"/>
      <c r="H422" s="1" t="e">
        <f>VLOOKUP(B422,#REF!,3,0)</f>
        <v>#REF!</v>
      </c>
      <c r="I422" s="1" t="e">
        <f>VLOOKUP(B422,#REF!,6,0)</f>
        <v>#REF!</v>
      </c>
      <c r="J422" s="1" t="e">
        <f>VLOOKUP(B422,#REF!,4,0)</f>
        <v>#REF!</v>
      </c>
      <c r="K422" s="1" t="e">
        <f>VLOOKUP(B422,#REF!,8,0)</f>
        <v>#REF!</v>
      </c>
      <c r="L422" s="96" t="e" cm="1">
        <f t="array" ref="L422">LOOKUP(1,1/(B422=#REF!),#REF!)</f>
        <v>#REF!</v>
      </c>
      <c r="M422" s="97" t="str">
        <f>IFERROR(VLOOKUP(B422,#REF!,5,0),"")</f>
        <v/>
      </c>
      <c r="N422" s="98" t="str">
        <f>IFERROR(VLOOKUP(B422,#REF!,2,0),"")</f>
        <v/>
      </c>
      <c r="O422" s="99" t="e" cm="1">
        <f t="array" ref="O422">LOOKUP(1,1/(B422=#REF!),#REF!)</f>
        <v>#REF!</v>
      </c>
      <c r="P422" s="96"/>
      <c r="Q422" s="100"/>
      <c r="R422" s="101" t="str">
        <f>IFERROR(VLOOKUP(B422,#REF!,8,0),"")</f>
        <v/>
      </c>
    </row>
    <row r="423" spans="1:18" hidden="1">
      <c r="A423" s="1">
        <f>IF(B423="","",SUBTOTAL(3,$B$10:B423))</f>
        <v>71</v>
      </c>
      <c r="B423" s="16" t="s">
        <v>353</v>
      </c>
      <c r="C423" s="84" t="e">
        <f>SUMIFS('Nhập đơn'!$I$5:$I$1145,'Nhập đơn'!$E$5:$E$1146,'Tổng đơn'!B423)</f>
        <v>#VALUE!</v>
      </c>
      <c r="D423" s="85" t="e">
        <f>SUMIFS('Nhập đơn'!$H$5:$H$1145,'Nhập đơn'!$E$5:$E$1146,'Tổng đơn'!B423)</f>
        <v>#VALUE!</v>
      </c>
      <c r="E423" s="16"/>
      <c r="F423" s="16"/>
      <c r="H423" s="1" t="e">
        <f>VLOOKUP(B423,#REF!,3,0)</f>
        <v>#REF!</v>
      </c>
      <c r="I423" s="1" t="e">
        <f>VLOOKUP(B423,#REF!,6,0)</f>
        <v>#REF!</v>
      </c>
      <c r="J423" s="1" t="e">
        <f>VLOOKUP(B423,#REF!,4,0)</f>
        <v>#REF!</v>
      </c>
      <c r="K423" s="1" t="e">
        <f>VLOOKUP(B423,#REF!,8,0)</f>
        <v>#REF!</v>
      </c>
      <c r="L423" s="96" t="e" cm="1">
        <f t="array" ref="L423">LOOKUP(1,1/(B423=#REF!),#REF!)</f>
        <v>#REF!</v>
      </c>
      <c r="M423" s="97" t="str">
        <f>IFERROR(VLOOKUP(B423,#REF!,5,0),"")</f>
        <v/>
      </c>
      <c r="N423" s="98" t="str">
        <f>IFERROR(VLOOKUP(B423,#REF!,2,0),"")</f>
        <v/>
      </c>
      <c r="O423" s="99" t="e" cm="1">
        <f t="array" ref="O423">LOOKUP(1,1/(B423=#REF!),#REF!)</f>
        <v>#REF!</v>
      </c>
      <c r="P423" s="96"/>
      <c r="Q423" s="100"/>
      <c r="R423" s="101" t="str">
        <f>IFERROR(VLOOKUP(B423,#REF!,8,0),"")</f>
        <v/>
      </c>
    </row>
    <row r="424" spans="1:18" hidden="1">
      <c r="A424" s="1">
        <f>IF(B424="","",SUBTOTAL(3,$B$10:B424))</f>
        <v>71</v>
      </c>
      <c r="B424" s="16" t="s">
        <v>361</v>
      </c>
      <c r="C424" s="84" t="e">
        <f>SUMIFS('Nhập đơn'!$I$5:$I$1145,'Nhập đơn'!$E$5:$E$1146,'Tổng đơn'!B424)</f>
        <v>#VALUE!</v>
      </c>
      <c r="D424" s="85" t="e">
        <f>SUMIFS('Nhập đơn'!$H$5:$H$1145,'Nhập đơn'!$E$5:$E$1146,'Tổng đơn'!B424)</f>
        <v>#VALUE!</v>
      </c>
      <c r="E424" s="16"/>
      <c r="F424" s="16"/>
      <c r="H424" s="1" t="e">
        <f>VLOOKUP(B424,#REF!,3,0)</f>
        <v>#REF!</v>
      </c>
      <c r="I424" s="1" t="e">
        <f>VLOOKUP(B424,#REF!,6,0)</f>
        <v>#REF!</v>
      </c>
      <c r="J424" s="1" t="e">
        <f>VLOOKUP(B424,#REF!,4,0)</f>
        <v>#REF!</v>
      </c>
      <c r="K424" s="1" t="e">
        <f>VLOOKUP(B424,#REF!,8,0)</f>
        <v>#REF!</v>
      </c>
      <c r="L424" s="96" t="e" cm="1">
        <f t="array" ref="L424">LOOKUP(1,1/(B424=#REF!),#REF!)</f>
        <v>#REF!</v>
      </c>
      <c r="M424" s="97" t="str">
        <f>IFERROR(VLOOKUP(B424,#REF!,5,0),"")</f>
        <v/>
      </c>
      <c r="N424" s="98" t="str">
        <f>IFERROR(VLOOKUP(B424,#REF!,2,0),"")</f>
        <v/>
      </c>
      <c r="O424" s="99" t="e" cm="1">
        <f t="array" ref="O424">LOOKUP(1,1/(B424=#REF!),#REF!)</f>
        <v>#REF!</v>
      </c>
      <c r="P424" s="96"/>
      <c r="Q424" s="100"/>
      <c r="R424" s="101" t="str">
        <f>IFERROR(VLOOKUP(B424,#REF!,8,0),"")</f>
        <v/>
      </c>
    </row>
    <row r="425" spans="1:18" hidden="1">
      <c r="A425" s="1">
        <f>IF(B425="","",SUBTOTAL(3,$B$10:B425))</f>
        <v>71</v>
      </c>
      <c r="B425" s="16" t="s">
        <v>2701</v>
      </c>
      <c r="C425" s="84" t="e">
        <f>SUMIFS('Nhập đơn'!$I$5:$I$1145,'Nhập đơn'!$E$5:$E$1146,'Tổng đơn'!B425)</f>
        <v>#VALUE!</v>
      </c>
      <c r="D425" s="85" t="e">
        <f>SUMIFS('Nhập đơn'!$H$5:$H$1145,'Nhập đơn'!$E$5:$E$1146,'Tổng đơn'!B425)</f>
        <v>#VALUE!</v>
      </c>
      <c r="E425" s="16"/>
      <c r="F425" s="16"/>
      <c r="H425" s="1" t="e">
        <f>VLOOKUP(B425,#REF!,3,0)</f>
        <v>#REF!</v>
      </c>
      <c r="I425" s="1" t="e">
        <f>VLOOKUP(B425,#REF!,6,0)</f>
        <v>#REF!</v>
      </c>
      <c r="J425" s="1" t="e">
        <f>VLOOKUP(B425,#REF!,4,0)</f>
        <v>#REF!</v>
      </c>
      <c r="K425" s="1" t="e">
        <f>VLOOKUP(B425,#REF!,8,0)</f>
        <v>#REF!</v>
      </c>
      <c r="L425" s="96" t="e" cm="1">
        <f t="array" ref="L425">LOOKUP(1,1/(B425=#REF!),#REF!)</f>
        <v>#REF!</v>
      </c>
      <c r="M425" s="97" t="str">
        <f>IFERROR(VLOOKUP(B425,#REF!,5,0),"")</f>
        <v/>
      </c>
      <c r="N425" s="98" t="str">
        <f>IFERROR(VLOOKUP(B425,#REF!,2,0),"")</f>
        <v/>
      </c>
      <c r="O425" s="99" t="e" cm="1">
        <f t="array" ref="O425">LOOKUP(1,1/(B425=#REF!),#REF!)</f>
        <v>#REF!</v>
      </c>
      <c r="P425" s="96"/>
      <c r="Q425" s="100"/>
      <c r="R425" s="101" t="str">
        <f>IFERROR(VLOOKUP(B425,#REF!,8,0),"")</f>
        <v/>
      </c>
    </row>
    <row r="426" spans="1:18">
      <c r="A426" s="1">
        <f>IF(B426="","",SUBTOTAL(3,$B$10:B426))</f>
        <v>72</v>
      </c>
      <c r="B426" s="16" t="s">
        <v>209</v>
      </c>
      <c r="C426" s="84" t="e">
        <f>SUMIFS('Nhập đơn'!$I$5:$I$1145,'Nhập đơn'!$E$5:$E$1146,'Tổng đơn'!B426)</f>
        <v>#VALUE!</v>
      </c>
      <c r="D426" s="85" t="e">
        <f>SUMIFS('Nhập đơn'!$H$5:$H$1145,'Nhập đơn'!$E$5:$E$1146,'Tổng đơn'!B426)</f>
        <v>#VALUE!</v>
      </c>
      <c r="E426" s="16"/>
      <c r="F426" s="16"/>
      <c r="H426" s="1" t="e">
        <f>VLOOKUP(B426,#REF!,3,0)</f>
        <v>#REF!</v>
      </c>
      <c r="I426" s="1" t="e">
        <f>VLOOKUP(B426,#REF!,6,0)</f>
        <v>#REF!</v>
      </c>
      <c r="J426" s="1" t="e">
        <f>VLOOKUP(B426,#REF!,4,0)</f>
        <v>#REF!</v>
      </c>
      <c r="K426" s="1" t="e">
        <f>VLOOKUP(B426,#REF!,8,0)</f>
        <v>#REF!</v>
      </c>
      <c r="L426" s="96" t="e" cm="1">
        <f t="array" ref="L426">LOOKUP(1,1/(B426=#REF!),#REF!)</f>
        <v>#REF!</v>
      </c>
      <c r="M426" s="97" t="str">
        <f>IFERROR(VLOOKUP(B426,#REF!,5,0),"")</f>
        <v/>
      </c>
      <c r="N426" s="98" t="str">
        <f>IFERROR(VLOOKUP(B426,#REF!,2,0),"")</f>
        <v/>
      </c>
      <c r="O426" s="99" t="e" cm="1">
        <f t="array" ref="O426">LOOKUP(1,1/(B426=#REF!),#REF!)</f>
        <v>#REF!</v>
      </c>
      <c r="P426" s="96"/>
      <c r="Q426" s="100"/>
      <c r="R426" s="101" t="str">
        <f>IFERROR(VLOOKUP(B426,#REF!,8,0),"")</f>
        <v/>
      </c>
    </row>
    <row r="427" spans="1:18" hidden="1">
      <c r="A427" s="1">
        <f>IF(B427="","",SUBTOTAL(3,$B$10:B427))</f>
        <v>72</v>
      </c>
      <c r="B427" s="16" t="s">
        <v>4318</v>
      </c>
      <c r="C427" s="84" t="e">
        <f>SUMIFS('Nhập đơn'!$I$5:$I$1145,'Nhập đơn'!$E$5:$E$1146,'Tổng đơn'!B427)</f>
        <v>#VALUE!</v>
      </c>
      <c r="D427" s="85" t="e">
        <f>SUMIFS('Nhập đơn'!$H$5:$H$1145,'Nhập đơn'!$E$5:$E$1146,'Tổng đơn'!B427)</f>
        <v>#VALUE!</v>
      </c>
      <c r="E427" s="16"/>
      <c r="F427" s="16"/>
      <c r="H427" s="1" t="e">
        <f>VLOOKUP(B427,#REF!,3,0)</f>
        <v>#REF!</v>
      </c>
      <c r="I427" s="1" t="e">
        <f>VLOOKUP(B427,#REF!,6,0)</f>
        <v>#REF!</v>
      </c>
      <c r="J427" s="1" t="e">
        <f>VLOOKUP(B427,#REF!,4,0)</f>
        <v>#REF!</v>
      </c>
      <c r="K427" s="1" t="e">
        <f>VLOOKUP(B427,#REF!,8,0)</f>
        <v>#REF!</v>
      </c>
      <c r="L427" s="96" t="e" cm="1">
        <f t="array" ref="L427">LOOKUP(1,1/(B427=#REF!),#REF!)</f>
        <v>#REF!</v>
      </c>
      <c r="M427" s="97" t="str">
        <f>IFERROR(VLOOKUP(B427,#REF!,5,0),"")</f>
        <v/>
      </c>
      <c r="N427" s="98" t="str">
        <f>IFERROR(VLOOKUP(B427,#REF!,2,0),"")</f>
        <v/>
      </c>
      <c r="O427" s="99" t="e" cm="1">
        <f t="array" ref="O427">LOOKUP(1,1/(B427=#REF!),#REF!)</f>
        <v>#REF!</v>
      </c>
      <c r="P427" s="96"/>
      <c r="Q427" s="100"/>
      <c r="R427" s="101" t="str">
        <f>IFERROR(VLOOKUP(B427,#REF!,8,0),"")</f>
        <v/>
      </c>
    </row>
    <row r="428" spans="1:18" hidden="1">
      <c r="A428" s="1">
        <f>IF(B428="","",SUBTOTAL(3,$B$10:B428))</f>
        <v>72</v>
      </c>
      <c r="B428" s="16" t="s">
        <v>4319</v>
      </c>
      <c r="C428" s="84" t="e">
        <f>SUMIFS('Nhập đơn'!$I$5:$I$1145,'Nhập đơn'!$E$5:$E$1146,'Tổng đơn'!B428)</f>
        <v>#VALUE!</v>
      </c>
      <c r="D428" s="85" t="e">
        <f>SUMIFS('Nhập đơn'!$H$5:$H$1145,'Nhập đơn'!$E$5:$E$1146,'Tổng đơn'!B428)</f>
        <v>#VALUE!</v>
      </c>
      <c r="E428" s="16"/>
      <c r="F428" s="16"/>
      <c r="H428" s="1" t="e">
        <f>VLOOKUP(B428,#REF!,3,0)</f>
        <v>#REF!</v>
      </c>
      <c r="I428" s="1" t="e">
        <f>VLOOKUP(B428,#REF!,6,0)</f>
        <v>#REF!</v>
      </c>
      <c r="J428" s="1" t="e">
        <f>VLOOKUP(B428,#REF!,4,0)</f>
        <v>#REF!</v>
      </c>
      <c r="K428" s="1" t="e">
        <f>VLOOKUP(B428,#REF!,8,0)</f>
        <v>#REF!</v>
      </c>
      <c r="L428" s="96" t="e" cm="1">
        <f t="array" ref="L428">LOOKUP(1,1/(B428=#REF!),#REF!)</f>
        <v>#REF!</v>
      </c>
      <c r="M428" s="97" t="str">
        <f>IFERROR(VLOOKUP(B428,#REF!,5,0),"")</f>
        <v/>
      </c>
      <c r="N428" s="98" t="str">
        <f>IFERROR(VLOOKUP(B428,#REF!,2,0),"")</f>
        <v/>
      </c>
      <c r="O428" s="99" t="e" cm="1">
        <f t="array" ref="O428">LOOKUP(1,1/(B428=#REF!),#REF!)</f>
        <v>#REF!</v>
      </c>
      <c r="P428" s="96"/>
      <c r="Q428" s="100"/>
      <c r="R428" s="101" t="str">
        <f>IFERROR(VLOOKUP(B428,#REF!,8,0),"")</f>
        <v/>
      </c>
    </row>
    <row r="429" spans="1:18" hidden="1">
      <c r="A429" s="1">
        <f>IF(B429="","",SUBTOTAL(3,$B$10:B429))</f>
        <v>72</v>
      </c>
      <c r="B429" s="16" t="s">
        <v>2852</v>
      </c>
      <c r="C429" s="84" t="e">
        <f>SUMIFS('Nhập đơn'!$I$5:$I$1145,'Nhập đơn'!$E$5:$E$1146,'Tổng đơn'!B429)</f>
        <v>#VALUE!</v>
      </c>
      <c r="D429" s="85" t="e">
        <f>SUMIFS('Nhập đơn'!$H$5:$H$1145,'Nhập đơn'!$E$5:$E$1146,'Tổng đơn'!B429)</f>
        <v>#VALUE!</v>
      </c>
      <c r="E429" s="16"/>
      <c r="F429" s="16"/>
      <c r="H429" s="1" t="e">
        <f>VLOOKUP(B429,#REF!,3,0)</f>
        <v>#REF!</v>
      </c>
      <c r="I429" s="1" t="e">
        <f>VLOOKUP(B429,#REF!,6,0)</f>
        <v>#REF!</v>
      </c>
      <c r="J429" s="1" t="e">
        <f>VLOOKUP(B429,#REF!,4,0)</f>
        <v>#REF!</v>
      </c>
      <c r="K429" s="1" t="e">
        <f>VLOOKUP(B429,#REF!,8,0)</f>
        <v>#REF!</v>
      </c>
      <c r="L429" s="96" t="e" cm="1">
        <f t="array" ref="L429">LOOKUP(1,1/(B429=#REF!),#REF!)</f>
        <v>#REF!</v>
      </c>
      <c r="M429" s="97" t="str">
        <f>IFERROR(VLOOKUP(B429,#REF!,5,0),"")</f>
        <v/>
      </c>
      <c r="N429" s="98" t="str">
        <f>IFERROR(VLOOKUP(B429,#REF!,2,0),"")</f>
        <v/>
      </c>
      <c r="O429" s="99" t="e" cm="1">
        <f t="array" ref="O429">LOOKUP(1,1/(B429=#REF!),#REF!)</f>
        <v>#REF!</v>
      </c>
      <c r="P429" s="96"/>
      <c r="Q429" s="100"/>
      <c r="R429" s="101" t="str">
        <f>IFERROR(VLOOKUP(B429,#REF!,8,0),"")</f>
        <v/>
      </c>
    </row>
    <row r="430" spans="1:18" hidden="1">
      <c r="A430" s="1">
        <f>IF(B430="","",SUBTOTAL(3,$B$10:B430))</f>
        <v>72</v>
      </c>
      <c r="B430" s="16" t="s">
        <v>339</v>
      </c>
      <c r="C430" s="84" t="e">
        <f>SUMIFS('Nhập đơn'!$I$5:$I$1145,'Nhập đơn'!$E$5:$E$1146,'Tổng đơn'!B430)</f>
        <v>#VALUE!</v>
      </c>
      <c r="D430" s="85" t="e">
        <f>SUMIFS('Nhập đơn'!$H$5:$H$1145,'Nhập đơn'!$E$5:$E$1146,'Tổng đơn'!B430)</f>
        <v>#VALUE!</v>
      </c>
      <c r="E430" s="16"/>
      <c r="F430" s="16"/>
      <c r="H430" s="1" t="e">
        <f>VLOOKUP(B430,#REF!,3,0)</f>
        <v>#REF!</v>
      </c>
      <c r="I430" s="1" t="e">
        <f>VLOOKUP(B430,#REF!,6,0)</f>
        <v>#REF!</v>
      </c>
      <c r="J430" s="1" t="e">
        <f>VLOOKUP(B430,#REF!,4,0)</f>
        <v>#REF!</v>
      </c>
      <c r="K430" s="1" t="e">
        <f>VLOOKUP(B430,#REF!,8,0)</f>
        <v>#REF!</v>
      </c>
      <c r="L430" s="96" t="e" cm="1">
        <f t="array" ref="L430">LOOKUP(1,1/(B430=#REF!),#REF!)</f>
        <v>#REF!</v>
      </c>
      <c r="M430" s="97" t="str">
        <f>IFERROR(VLOOKUP(B430,#REF!,5,0),"")</f>
        <v/>
      </c>
      <c r="N430" s="98" t="str">
        <f>IFERROR(VLOOKUP(B430,#REF!,2,0),"")</f>
        <v/>
      </c>
      <c r="O430" s="99" t="e" cm="1">
        <f t="array" ref="O430">LOOKUP(1,1/(B430=#REF!),#REF!)</f>
        <v>#REF!</v>
      </c>
      <c r="P430" s="96"/>
      <c r="Q430" s="100"/>
      <c r="R430" s="101" t="str">
        <f>IFERROR(VLOOKUP(B430,#REF!,8,0),"")</f>
        <v/>
      </c>
    </row>
    <row r="431" spans="1:18" hidden="1">
      <c r="A431" s="1">
        <f>IF(B431="","",SUBTOTAL(3,$B$10:B431))</f>
        <v>72</v>
      </c>
      <c r="B431" s="16" t="s">
        <v>330</v>
      </c>
      <c r="C431" s="84" t="e">
        <f>SUMIFS('Nhập đơn'!$I$5:$I$1145,'Nhập đơn'!$E$5:$E$1146,'Tổng đơn'!B431)</f>
        <v>#VALUE!</v>
      </c>
      <c r="D431" s="85" t="e">
        <f>SUMIFS('Nhập đơn'!$H$5:$H$1145,'Nhập đơn'!$E$5:$E$1146,'Tổng đơn'!B431)</f>
        <v>#VALUE!</v>
      </c>
      <c r="E431" s="16"/>
      <c r="F431" s="16"/>
      <c r="H431" s="1" t="e">
        <f>VLOOKUP(B431,#REF!,3,0)</f>
        <v>#REF!</v>
      </c>
      <c r="I431" s="1" t="e">
        <f>VLOOKUP(B431,#REF!,6,0)</f>
        <v>#REF!</v>
      </c>
      <c r="J431" s="1" t="e">
        <f>VLOOKUP(B431,#REF!,4,0)</f>
        <v>#REF!</v>
      </c>
      <c r="K431" s="1" t="e">
        <f>VLOOKUP(B431,#REF!,8,0)</f>
        <v>#REF!</v>
      </c>
      <c r="L431" s="96" t="e" cm="1">
        <f t="array" ref="L431">LOOKUP(1,1/(B431=#REF!),#REF!)</f>
        <v>#REF!</v>
      </c>
      <c r="M431" s="97" t="str">
        <f>IFERROR(VLOOKUP(B431,#REF!,5,0),"")</f>
        <v/>
      </c>
      <c r="N431" s="98" t="str">
        <f>IFERROR(VLOOKUP(B431,#REF!,2,0),"")</f>
        <v/>
      </c>
      <c r="O431" s="99" t="e" cm="1">
        <f t="array" ref="O431">LOOKUP(1,1/(B431=#REF!),#REF!)</f>
        <v>#REF!</v>
      </c>
      <c r="P431" s="96"/>
      <c r="Q431" s="100"/>
      <c r="R431" s="101" t="str">
        <f>IFERROR(VLOOKUP(B431,#REF!,8,0),"")</f>
        <v/>
      </c>
    </row>
    <row r="432" spans="1:18" hidden="1">
      <c r="A432" s="1">
        <f>IF(B432="","",SUBTOTAL(3,$B$10:B432))</f>
        <v>72</v>
      </c>
      <c r="B432" s="16" t="s">
        <v>345</v>
      </c>
      <c r="C432" s="84" t="e">
        <f>SUMIFS('Nhập đơn'!$I$5:$I$1145,'Nhập đơn'!$E$5:$E$1146,'Tổng đơn'!B432)</f>
        <v>#VALUE!</v>
      </c>
      <c r="D432" s="85" t="e">
        <f>SUMIFS('Nhập đơn'!$H$5:$H$1145,'Nhập đơn'!$E$5:$E$1146,'Tổng đơn'!B432)</f>
        <v>#VALUE!</v>
      </c>
      <c r="E432" s="16"/>
      <c r="F432" s="16"/>
      <c r="H432" s="1" t="e">
        <f>VLOOKUP(B432,#REF!,3,0)</f>
        <v>#REF!</v>
      </c>
      <c r="I432" s="1" t="e">
        <f>VLOOKUP(B432,#REF!,6,0)</f>
        <v>#REF!</v>
      </c>
      <c r="J432" s="1" t="e">
        <f>VLOOKUP(B432,#REF!,4,0)</f>
        <v>#REF!</v>
      </c>
      <c r="K432" s="1" t="e">
        <f>VLOOKUP(B432,#REF!,8,0)</f>
        <v>#REF!</v>
      </c>
      <c r="L432" s="96" t="e" cm="1">
        <f t="array" ref="L432">LOOKUP(1,1/(B432=#REF!),#REF!)</f>
        <v>#REF!</v>
      </c>
      <c r="M432" s="97" t="str">
        <f>IFERROR(VLOOKUP(B432,#REF!,5,0),"")</f>
        <v/>
      </c>
      <c r="N432" s="98" t="str">
        <f>IFERROR(VLOOKUP(B432,#REF!,2,0),"")</f>
        <v/>
      </c>
      <c r="O432" s="99" t="e" cm="1">
        <f t="array" ref="O432">LOOKUP(1,1/(B432=#REF!),#REF!)</f>
        <v>#REF!</v>
      </c>
      <c r="P432" s="96"/>
      <c r="Q432" s="100"/>
      <c r="R432" s="101" t="str">
        <f>IFERROR(VLOOKUP(B432,#REF!,8,0),"")</f>
        <v/>
      </c>
    </row>
    <row r="433" spans="1:18">
      <c r="A433" s="1">
        <f>IF(B433="","",SUBTOTAL(3,$B$10:B433))</f>
        <v>73</v>
      </c>
      <c r="B433" s="16" t="s">
        <v>564</v>
      </c>
      <c r="C433" s="84" t="e">
        <f>SUMIFS('Nhập đơn'!$I$5:$I$1145,'Nhập đơn'!$E$5:$E$1146,'Tổng đơn'!B433)</f>
        <v>#VALUE!</v>
      </c>
      <c r="D433" s="85" t="e">
        <f>SUMIFS('Nhập đơn'!$H$5:$H$1145,'Nhập đơn'!$E$5:$E$1146,'Tổng đơn'!B433)</f>
        <v>#VALUE!</v>
      </c>
      <c r="E433" s="16"/>
      <c r="F433" s="16"/>
      <c r="H433" s="1" t="e">
        <f>VLOOKUP(B433,#REF!,3,0)</f>
        <v>#REF!</v>
      </c>
      <c r="I433" s="1" t="e">
        <f>VLOOKUP(B433,#REF!,6,0)</f>
        <v>#REF!</v>
      </c>
      <c r="J433" s="1" t="e">
        <f>VLOOKUP(B433,#REF!,4,0)</f>
        <v>#REF!</v>
      </c>
      <c r="K433" s="1" t="e">
        <f>VLOOKUP(B433,#REF!,8,0)</f>
        <v>#REF!</v>
      </c>
      <c r="L433" s="96" t="e" cm="1">
        <f t="array" ref="L433">LOOKUP(1,1/(B433=#REF!),#REF!)</f>
        <v>#REF!</v>
      </c>
      <c r="M433" s="97" t="str">
        <f>IFERROR(VLOOKUP(B433,#REF!,5,0),"")</f>
        <v/>
      </c>
      <c r="N433" s="98" t="str">
        <f>IFERROR(VLOOKUP(B433,#REF!,2,0),"")</f>
        <v/>
      </c>
      <c r="O433" s="99" t="e" cm="1">
        <f t="array" ref="O433">LOOKUP(1,1/(B433=#REF!),#REF!)</f>
        <v>#REF!</v>
      </c>
      <c r="P433" s="96"/>
      <c r="Q433" s="100"/>
      <c r="R433" s="101" t="str">
        <f>IFERROR(VLOOKUP(B433,#REF!,8,0),"")</f>
        <v/>
      </c>
    </row>
    <row r="434" spans="1:18">
      <c r="A434" s="1">
        <f>IF(B434="","",SUBTOTAL(3,$B$10:B434))</f>
        <v>74</v>
      </c>
      <c r="B434" s="16" t="s">
        <v>509</v>
      </c>
      <c r="C434" s="84" t="e">
        <f>SUMIFS('Nhập đơn'!$I$5:$I$1145,'Nhập đơn'!$E$5:$E$1146,'Tổng đơn'!B434)</f>
        <v>#VALUE!</v>
      </c>
      <c r="D434" s="85" t="e">
        <f>SUMIFS('Nhập đơn'!$H$5:$H$1145,'Nhập đơn'!$E$5:$E$1146,'Tổng đơn'!B434)</f>
        <v>#VALUE!</v>
      </c>
      <c r="E434" s="16"/>
      <c r="F434" s="16"/>
      <c r="H434" s="1" t="e">
        <f>VLOOKUP(B434,#REF!,3,0)</f>
        <v>#REF!</v>
      </c>
      <c r="I434" s="1" t="e">
        <f>VLOOKUP(B434,#REF!,6,0)</f>
        <v>#REF!</v>
      </c>
      <c r="J434" s="1" t="e">
        <f>VLOOKUP(B434,#REF!,4,0)</f>
        <v>#REF!</v>
      </c>
      <c r="K434" s="1" t="e">
        <f>VLOOKUP(B434,#REF!,8,0)</f>
        <v>#REF!</v>
      </c>
      <c r="L434" s="96" t="e" cm="1">
        <f t="array" ref="L434">LOOKUP(1,1/(B434=#REF!),#REF!)</f>
        <v>#REF!</v>
      </c>
      <c r="M434" s="97" t="str">
        <f>IFERROR(VLOOKUP(B434,#REF!,5,0),"")</f>
        <v/>
      </c>
      <c r="N434" s="98" t="str">
        <f>IFERROR(VLOOKUP(B434,#REF!,2,0),"")</f>
        <v/>
      </c>
      <c r="O434" s="99" t="e" cm="1">
        <f t="array" ref="O434">LOOKUP(1,1/(B434=#REF!),#REF!)</f>
        <v>#REF!</v>
      </c>
      <c r="P434" s="96"/>
      <c r="Q434" s="100"/>
      <c r="R434" s="101" t="str">
        <f>IFERROR(VLOOKUP(B434,#REF!,8,0),"")</f>
        <v/>
      </c>
    </row>
    <row r="435" spans="1:18" hidden="1">
      <c r="A435" s="1">
        <f>IF(B435="","",SUBTOTAL(3,$B$10:B435))</f>
        <v>74</v>
      </c>
      <c r="B435" s="16" t="s">
        <v>2514</v>
      </c>
      <c r="C435" s="84" t="e">
        <f>SUMIFS('Nhập đơn'!$I$5:$I$1145,'Nhập đơn'!$E$5:$E$1146,'Tổng đơn'!B435)</f>
        <v>#VALUE!</v>
      </c>
      <c r="D435" s="85" t="e">
        <f>SUMIFS('Nhập đơn'!$H$5:$H$1145,'Nhập đơn'!$E$5:$E$1146,'Tổng đơn'!B435)</f>
        <v>#VALUE!</v>
      </c>
      <c r="E435" s="16"/>
      <c r="F435" s="16"/>
      <c r="H435" s="1" t="e">
        <f>VLOOKUP(B435,#REF!,3,0)</f>
        <v>#REF!</v>
      </c>
      <c r="I435" s="1" t="e">
        <f>VLOOKUP(B435,#REF!,6,0)</f>
        <v>#REF!</v>
      </c>
      <c r="J435" s="1" t="e">
        <f>VLOOKUP(B435,#REF!,4,0)</f>
        <v>#REF!</v>
      </c>
      <c r="K435" s="1" t="e">
        <f>VLOOKUP(B435,#REF!,8,0)</f>
        <v>#REF!</v>
      </c>
      <c r="L435" s="96" t="e" cm="1">
        <f t="array" ref="L435">LOOKUP(1,1/(B435=#REF!),#REF!)</f>
        <v>#REF!</v>
      </c>
      <c r="M435" s="97" t="str">
        <f>IFERROR(VLOOKUP(B435,#REF!,5,0),"")</f>
        <v/>
      </c>
      <c r="N435" s="98" t="str">
        <f>IFERROR(VLOOKUP(B435,#REF!,2,0),"")</f>
        <v/>
      </c>
      <c r="O435" s="99" t="e" cm="1">
        <f t="array" ref="O435">LOOKUP(1,1/(B435=#REF!),#REF!)</f>
        <v>#REF!</v>
      </c>
      <c r="P435" s="96"/>
      <c r="Q435" s="100"/>
      <c r="R435" s="101" t="str">
        <f>IFERROR(VLOOKUP(B435,#REF!,8,0),"")</f>
        <v/>
      </c>
    </row>
    <row r="436" spans="1:18" hidden="1">
      <c r="A436" s="1">
        <f>IF(B436="","",SUBTOTAL(3,$B$10:B436))</f>
        <v>74</v>
      </c>
      <c r="B436" s="16" t="s">
        <v>2502</v>
      </c>
      <c r="C436" s="84" t="e">
        <f>SUMIFS('Nhập đơn'!$I$5:$I$1145,'Nhập đơn'!$E$5:$E$1146,'Tổng đơn'!B436)</f>
        <v>#VALUE!</v>
      </c>
      <c r="D436" s="85" t="e">
        <f>SUMIFS('Nhập đơn'!$H$5:$H$1145,'Nhập đơn'!$E$5:$E$1146,'Tổng đơn'!B436)</f>
        <v>#VALUE!</v>
      </c>
      <c r="E436" s="16"/>
      <c r="F436" s="16"/>
      <c r="H436" s="1" t="e">
        <f>VLOOKUP(B436,#REF!,3,0)</f>
        <v>#REF!</v>
      </c>
      <c r="I436" s="1" t="e">
        <f>VLOOKUP(B436,#REF!,6,0)</f>
        <v>#REF!</v>
      </c>
      <c r="J436" s="1" t="e">
        <f>VLOOKUP(B436,#REF!,4,0)</f>
        <v>#REF!</v>
      </c>
      <c r="K436" s="1" t="e">
        <f>VLOOKUP(B436,#REF!,8,0)</f>
        <v>#REF!</v>
      </c>
      <c r="L436" s="96" t="e" cm="1">
        <f t="array" ref="L436">LOOKUP(1,1/(B436=#REF!),#REF!)</f>
        <v>#REF!</v>
      </c>
      <c r="M436" s="97" t="str">
        <f>IFERROR(VLOOKUP(B436,#REF!,5,0),"")</f>
        <v/>
      </c>
      <c r="N436" s="98" t="str">
        <f>IFERROR(VLOOKUP(B436,#REF!,2,0),"")</f>
        <v/>
      </c>
      <c r="O436" s="99" t="e" cm="1">
        <f t="array" ref="O436">LOOKUP(1,1/(B436=#REF!),#REF!)</f>
        <v>#REF!</v>
      </c>
      <c r="P436" s="96"/>
      <c r="Q436" s="100"/>
      <c r="R436" s="101" t="str">
        <f>IFERROR(VLOOKUP(B436,#REF!,8,0),"")</f>
        <v/>
      </c>
    </row>
    <row r="437" spans="1:18" hidden="1">
      <c r="A437" s="1">
        <f>IF(B437="","",SUBTOTAL(3,$B$10:B437))</f>
        <v>74</v>
      </c>
      <c r="B437" s="16" t="s">
        <v>3381</v>
      </c>
      <c r="C437" s="84" t="e">
        <f>SUMIFS('Nhập đơn'!$I$5:$I$1145,'Nhập đơn'!$E$5:$E$1146,'Tổng đơn'!B437)</f>
        <v>#VALUE!</v>
      </c>
      <c r="D437" s="85" t="e">
        <f>SUMIFS('Nhập đơn'!$H$5:$H$1145,'Nhập đơn'!$E$5:$E$1146,'Tổng đơn'!B437)</f>
        <v>#VALUE!</v>
      </c>
      <c r="E437" s="16"/>
      <c r="F437" s="16"/>
      <c r="H437" s="1" t="e">
        <f>VLOOKUP(B437,#REF!,3,0)</f>
        <v>#REF!</v>
      </c>
      <c r="I437" s="1" t="e">
        <f>VLOOKUP(B437,#REF!,6,0)</f>
        <v>#REF!</v>
      </c>
      <c r="J437" s="1" t="e">
        <f>VLOOKUP(B437,#REF!,4,0)</f>
        <v>#REF!</v>
      </c>
      <c r="K437" s="1" t="e">
        <f>VLOOKUP(B437,#REF!,8,0)</f>
        <v>#REF!</v>
      </c>
      <c r="L437" s="96" t="e" cm="1">
        <f t="array" ref="L437">LOOKUP(1,1/(B437=#REF!),#REF!)</f>
        <v>#REF!</v>
      </c>
      <c r="M437" s="97" t="str">
        <f>IFERROR(VLOOKUP(B437,#REF!,5,0),"")</f>
        <v/>
      </c>
      <c r="N437" s="98" t="str">
        <f>IFERROR(VLOOKUP(B437,#REF!,2,0),"")</f>
        <v/>
      </c>
      <c r="O437" s="99" t="e" cm="1">
        <f t="array" ref="O437">LOOKUP(1,1/(B437=#REF!),#REF!)</f>
        <v>#REF!</v>
      </c>
      <c r="P437" s="96"/>
      <c r="Q437" s="100"/>
      <c r="R437" s="101" t="str">
        <f>IFERROR(VLOOKUP(B437,#REF!,8,0),"")</f>
        <v/>
      </c>
    </row>
    <row r="438" spans="1:18" hidden="1">
      <c r="A438" s="1">
        <f>IF(B438="","",SUBTOTAL(3,$B$10:B438))</f>
        <v>74</v>
      </c>
      <c r="B438" s="16" t="s">
        <v>3295</v>
      </c>
      <c r="C438" s="84" t="e">
        <f>SUMIFS('Nhập đơn'!$I$5:$I$1145,'Nhập đơn'!$E$5:$E$1146,'Tổng đơn'!B438)</f>
        <v>#VALUE!</v>
      </c>
      <c r="D438" s="85" t="e">
        <f>SUMIFS('Nhập đơn'!$H$5:$H$1145,'Nhập đơn'!$E$5:$E$1146,'Tổng đơn'!B438)</f>
        <v>#VALUE!</v>
      </c>
      <c r="E438" s="16"/>
      <c r="F438" s="16"/>
      <c r="H438" s="1" t="e">
        <f>VLOOKUP(B438,#REF!,3,0)</f>
        <v>#REF!</v>
      </c>
      <c r="I438" s="1" t="e">
        <f>VLOOKUP(B438,#REF!,6,0)</f>
        <v>#REF!</v>
      </c>
      <c r="J438" s="1" t="e">
        <f>VLOOKUP(B438,#REF!,4,0)</f>
        <v>#REF!</v>
      </c>
      <c r="K438" s="1" t="e">
        <f>VLOOKUP(B438,#REF!,8,0)</f>
        <v>#REF!</v>
      </c>
      <c r="L438" s="96" t="e" cm="1">
        <f t="array" ref="L438">LOOKUP(1,1/(B438=#REF!),#REF!)</f>
        <v>#REF!</v>
      </c>
      <c r="M438" s="97" t="str">
        <f>IFERROR(VLOOKUP(B438,#REF!,5,0),"")</f>
        <v/>
      </c>
      <c r="N438" s="98" t="str">
        <f>IFERROR(VLOOKUP(B438,#REF!,2,0),"")</f>
        <v/>
      </c>
      <c r="O438" s="99" t="e" cm="1">
        <f t="array" ref="O438">LOOKUP(1,1/(B438=#REF!),#REF!)</f>
        <v>#REF!</v>
      </c>
      <c r="P438" s="96"/>
      <c r="Q438" s="100"/>
      <c r="R438" s="101" t="str">
        <f>IFERROR(VLOOKUP(B438,#REF!,8,0),"")</f>
        <v/>
      </c>
    </row>
    <row r="439" spans="1:18" hidden="1">
      <c r="A439" s="1">
        <f>IF(B439="","",SUBTOTAL(3,$B$10:B439))</f>
        <v>74</v>
      </c>
      <c r="B439" s="16" t="s">
        <v>3204</v>
      </c>
      <c r="C439" s="84" t="e">
        <f>SUMIFS('Nhập đơn'!$I$5:$I$1145,'Nhập đơn'!$E$5:$E$1146,'Tổng đơn'!B439)</f>
        <v>#VALUE!</v>
      </c>
      <c r="D439" s="85" t="e">
        <f>SUMIFS('Nhập đơn'!$H$5:$H$1145,'Nhập đơn'!$E$5:$E$1146,'Tổng đơn'!B439)</f>
        <v>#VALUE!</v>
      </c>
      <c r="E439" s="16"/>
      <c r="F439" s="16"/>
      <c r="H439" s="1" t="e">
        <f>VLOOKUP(B439,#REF!,3,0)</f>
        <v>#REF!</v>
      </c>
      <c r="I439" s="1" t="e">
        <f>VLOOKUP(B439,#REF!,6,0)</f>
        <v>#REF!</v>
      </c>
      <c r="J439" s="1" t="e">
        <f>VLOOKUP(B439,#REF!,4,0)</f>
        <v>#REF!</v>
      </c>
      <c r="K439" s="1" t="e">
        <f>VLOOKUP(B439,#REF!,8,0)</f>
        <v>#REF!</v>
      </c>
      <c r="L439" s="96" t="e" cm="1">
        <f t="array" ref="L439">LOOKUP(1,1/(B439=#REF!),#REF!)</f>
        <v>#REF!</v>
      </c>
      <c r="M439" s="97" t="str">
        <f>IFERROR(VLOOKUP(B439,#REF!,5,0),"")</f>
        <v/>
      </c>
      <c r="N439" s="98" t="str">
        <f>IFERROR(VLOOKUP(B439,#REF!,2,0),"")</f>
        <v/>
      </c>
      <c r="O439" s="99" t="e" cm="1">
        <f t="array" ref="O439">LOOKUP(1,1/(B439=#REF!),#REF!)</f>
        <v>#REF!</v>
      </c>
      <c r="P439" s="96"/>
      <c r="Q439" s="100"/>
      <c r="R439" s="101" t="str">
        <f>IFERROR(VLOOKUP(B439,#REF!,8,0),"")</f>
        <v/>
      </c>
    </row>
    <row r="440" spans="1:18" hidden="1">
      <c r="A440" s="1">
        <f>IF(B440="","",SUBTOTAL(3,$B$10:B440))</f>
        <v>74</v>
      </c>
      <c r="B440" s="16" t="s">
        <v>3210</v>
      </c>
      <c r="C440" s="84" t="e">
        <f>SUMIFS('Nhập đơn'!$I$5:$I$1145,'Nhập đơn'!$E$5:$E$1146,'Tổng đơn'!B440)</f>
        <v>#VALUE!</v>
      </c>
      <c r="D440" s="85" t="e">
        <f>SUMIFS('Nhập đơn'!$H$5:$H$1145,'Nhập đơn'!$E$5:$E$1146,'Tổng đơn'!B440)</f>
        <v>#VALUE!</v>
      </c>
      <c r="E440" s="16"/>
      <c r="F440" s="16"/>
      <c r="H440" s="1" t="e">
        <f>VLOOKUP(B440,#REF!,3,0)</f>
        <v>#REF!</v>
      </c>
      <c r="I440" s="1" t="e">
        <f>VLOOKUP(B440,#REF!,6,0)</f>
        <v>#REF!</v>
      </c>
      <c r="J440" s="1" t="e">
        <f>VLOOKUP(B440,#REF!,4,0)</f>
        <v>#REF!</v>
      </c>
      <c r="K440" s="1" t="e">
        <f>VLOOKUP(B440,#REF!,8,0)</f>
        <v>#REF!</v>
      </c>
      <c r="L440" s="96" t="e" cm="1">
        <f t="array" ref="L440">LOOKUP(1,1/(B440=#REF!),#REF!)</f>
        <v>#REF!</v>
      </c>
      <c r="M440" s="97" t="str">
        <f>IFERROR(VLOOKUP(B440,#REF!,5,0),"")</f>
        <v/>
      </c>
      <c r="N440" s="98" t="str">
        <f>IFERROR(VLOOKUP(B440,#REF!,2,0),"")</f>
        <v/>
      </c>
      <c r="O440" s="99" t="e" cm="1">
        <f t="array" ref="O440">LOOKUP(1,1/(B440=#REF!),#REF!)</f>
        <v>#REF!</v>
      </c>
      <c r="P440" s="96"/>
      <c r="Q440" s="100"/>
      <c r="R440" s="101" t="str">
        <f>IFERROR(VLOOKUP(B440,#REF!,8,0),"")</f>
        <v/>
      </c>
    </row>
    <row r="441" spans="1:18" hidden="1">
      <c r="A441" s="1">
        <f>IF(B441="","",SUBTOTAL(3,$B$10:B441))</f>
        <v>74</v>
      </c>
      <c r="B441" s="16" t="s">
        <v>3289</v>
      </c>
      <c r="C441" s="84" t="e">
        <f>SUMIFS('Nhập đơn'!$I$5:$I$1145,'Nhập đơn'!$E$5:$E$1146,'Tổng đơn'!B441)</f>
        <v>#VALUE!</v>
      </c>
      <c r="D441" s="85" t="e">
        <f>SUMIFS('Nhập đơn'!$H$5:$H$1145,'Nhập đơn'!$E$5:$E$1146,'Tổng đơn'!B441)</f>
        <v>#VALUE!</v>
      </c>
      <c r="E441" s="16"/>
      <c r="F441" s="16"/>
      <c r="H441" s="1" t="e">
        <f>VLOOKUP(B441,#REF!,3,0)</f>
        <v>#REF!</v>
      </c>
      <c r="I441" s="1" t="e">
        <f>VLOOKUP(B441,#REF!,6,0)</f>
        <v>#REF!</v>
      </c>
      <c r="J441" s="1" t="e">
        <f>VLOOKUP(B441,#REF!,4,0)</f>
        <v>#REF!</v>
      </c>
      <c r="K441" s="1" t="e">
        <f>VLOOKUP(B441,#REF!,8,0)</f>
        <v>#REF!</v>
      </c>
      <c r="L441" s="96" t="e" cm="1">
        <f t="array" ref="L441">LOOKUP(1,1/(B441=#REF!),#REF!)</f>
        <v>#REF!</v>
      </c>
      <c r="M441" s="97" t="str">
        <f>IFERROR(VLOOKUP(B441,#REF!,5,0),"")</f>
        <v/>
      </c>
      <c r="N441" s="98" t="str">
        <f>IFERROR(VLOOKUP(B441,#REF!,2,0),"")</f>
        <v/>
      </c>
      <c r="O441" s="99" t="e" cm="1">
        <f t="array" ref="O441">LOOKUP(1,1/(B441=#REF!),#REF!)</f>
        <v>#REF!</v>
      </c>
      <c r="P441" s="96"/>
      <c r="Q441" s="100"/>
      <c r="R441" s="101" t="str">
        <f>IFERROR(VLOOKUP(B441,#REF!,8,0),"")</f>
        <v/>
      </c>
    </row>
    <row r="442" spans="1:18" hidden="1">
      <c r="A442" s="1">
        <f>IF(B442="","",SUBTOTAL(3,$B$10:B442))</f>
        <v>74</v>
      </c>
      <c r="B442" s="16" t="s">
        <v>1773</v>
      </c>
      <c r="C442" s="84" t="e">
        <f>SUMIFS('Nhập đơn'!$I$5:$I$1145,'Nhập đơn'!$E$5:$E$1146,'Tổng đơn'!B442)</f>
        <v>#VALUE!</v>
      </c>
      <c r="D442" s="85" t="e">
        <f>SUMIFS('Nhập đơn'!$H$5:$H$1145,'Nhập đơn'!$E$5:$E$1146,'Tổng đơn'!B442)</f>
        <v>#VALUE!</v>
      </c>
      <c r="E442" s="16"/>
      <c r="F442" s="16"/>
      <c r="H442" s="1" t="e">
        <f>VLOOKUP(B442,#REF!,3,0)</f>
        <v>#REF!</v>
      </c>
      <c r="I442" s="1" t="e">
        <f>VLOOKUP(B442,#REF!,6,0)</f>
        <v>#REF!</v>
      </c>
      <c r="J442" s="1" t="e">
        <f>VLOOKUP(B442,#REF!,4,0)</f>
        <v>#REF!</v>
      </c>
      <c r="K442" s="1" t="e">
        <f>VLOOKUP(B442,#REF!,8,0)</f>
        <v>#REF!</v>
      </c>
      <c r="L442" s="96" t="e" cm="1">
        <f t="array" ref="L442">LOOKUP(1,1/(B442=#REF!),#REF!)</f>
        <v>#REF!</v>
      </c>
      <c r="M442" s="97" t="str">
        <f>IFERROR(VLOOKUP(B442,#REF!,5,0),"")</f>
        <v/>
      </c>
      <c r="N442" s="98" t="str">
        <f>IFERROR(VLOOKUP(B442,#REF!,2,0),"")</f>
        <v/>
      </c>
      <c r="O442" s="99" t="e" cm="1">
        <f t="array" ref="O442">LOOKUP(1,1/(B442=#REF!),#REF!)</f>
        <v>#REF!</v>
      </c>
      <c r="P442" s="96"/>
      <c r="Q442" s="100"/>
      <c r="R442" s="101" t="str">
        <f>IFERROR(VLOOKUP(B442,#REF!,8,0),"")</f>
        <v/>
      </c>
    </row>
    <row r="443" spans="1:18" hidden="1">
      <c r="A443" s="1">
        <f>IF(B443="","",SUBTOTAL(3,$B$10:B443))</f>
        <v>74</v>
      </c>
      <c r="B443" s="16" t="s">
        <v>2004</v>
      </c>
      <c r="C443" s="84" t="e">
        <f>SUMIFS('Nhập đơn'!$I$5:$I$1145,'Nhập đơn'!$E$5:$E$1146,'Tổng đơn'!B443)</f>
        <v>#VALUE!</v>
      </c>
      <c r="D443" s="85" t="e">
        <f>SUMIFS('Nhập đơn'!$H$5:$H$1145,'Nhập đơn'!$E$5:$E$1146,'Tổng đơn'!B443)</f>
        <v>#VALUE!</v>
      </c>
      <c r="E443" s="16"/>
      <c r="F443" s="16"/>
      <c r="H443" s="1" t="e">
        <f>VLOOKUP(B443,#REF!,3,0)</f>
        <v>#REF!</v>
      </c>
      <c r="I443" s="1" t="e">
        <f>VLOOKUP(B443,#REF!,6,0)</f>
        <v>#REF!</v>
      </c>
      <c r="J443" s="1" t="e">
        <f>VLOOKUP(B443,#REF!,4,0)</f>
        <v>#REF!</v>
      </c>
      <c r="K443" s="1" t="e">
        <f>VLOOKUP(B443,#REF!,8,0)</f>
        <v>#REF!</v>
      </c>
      <c r="L443" s="96" t="e" cm="1">
        <f t="array" ref="L443">LOOKUP(1,1/(B443=#REF!),#REF!)</f>
        <v>#REF!</v>
      </c>
      <c r="M443" s="97" t="str">
        <f>IFERROR(VLOOKUP(B443,#REF!,5,0),"")</f>
        <v/>
      </c>
      <c r="N443" s="98" t="str">
        <f>IFERROR(VLOOKUP(B443,#REF!,2,0),"")</f>
        <v/>
      </c>
      <c r="O443" s="99" t="e" cm="1">
        <f t="array" ref="O443">LOOKUP(1,1/(B443=#REF!),#REF!)</f>
        <v>#REF!</v>
      </c>
      <c r="P443" s="96"/>
      <c r="Q443" s="100"/>
      <c r="R443" s="101" t="str">
        <f>IFERROR(VLOOKUP(B443,#REF!,8,0),"")</f>
        <v/>
      </c>
    </row>
    <row r="444" spans="1:18" hidden="1">
      <c r="A444" s="1">
        <f>IF(B444="","",SUBTOTAL(3,$B$10:B444))</f>
        <v>74</v>
      </c>
      <c r="B444" s="16" t="s">
        <v>2014</v>
      </c>
      <c r="C444" s="84" t="e">
        <f>SUMIFS('Nhập đơn'!$I$5:$I$1145,'Nhập đơn'!$E$5:$E$1146,'Tổng đơn'!B444)</f>
        <v>#VALUE!</v>
      </c>
      <c r="D444" s="85" t="e">
        <f>SUMIFS('Nhập đơn'!$H$5:$H$1145,'Nhập đơn'!$E$5:$E$1146,'Tổng đơn'!B444)</f>
        <v>#VALUE!</v>
      </c>
      <c r="E444" s="16"/>
      <c r="F444" s="16"/>
      <c r="H444" s="1" t="e">
        <f>VLOOKUP(B444,#REF!,3,0)</f>
        <v>#REF!</v>
      </c>
      <c r="I444" s="1" t="e">
        <f>VLOOKUP(B444,#REF!,6,0)</f>
        <v>#REF!</v>
      </c>
      <c r="J444" s="1" t="e">
        <f>VLOOKUP(B444,#REF!,4,0)</f>
        <v>#REF!</v>
      </c>
      <c r="K444" s="1" t="e">
        <f>VLOOKUP(B444,#REF!,8,0)</f>
        <v>#REF!</v>
      </c>
      <c r="L444" s="96" t="e" cm="1">
        <f t="array" ref="L444">LOOKUP(1,1/(B444=#REF!),#REF!)</f>
        <v>#REF!</v>
      </c>
      <c r="M444" s="97" t="str">
        <f>IFERROR(VLOOKUP(B444,#REF!,5,0),"")</f>
        <v/>
      </c>
      <c r="N444" s="98" t="str">
        <f>IFERROR(VLOOKUP(B444,#REF!,2,0),"")</f>
        <v/>
      </c>
      <c r="O444" s="99" t="e" cm="1">
        <f t="array" ref="O444">LOOKUP(1,1/(B444=#REF!),#REF!)</f>
        <v>#REF!</v>
      </c>
      <c r="P444" s="96"/>
      <c r="Q444" s="100"/>
      <c r="R444" s="101" t="str">
        <f>IFERROR(VLOOKUP(B444,#REF!,8,0),"")</f>
        <v/>
      </c>
    </row>
    <row r="445" spans="1:18" hidden="1">
      <c r="A445" s="1">
        <f>IF(B445="","",SUBTOTAL(3,$B$10:B445))</f>
        <v>74</v>
      </c>
      <c r="B445" s="16" t="s">
        <v>2021</v>
      </c>
      <c r="C445" s="84" t="e">
        <f>SUMIFS('Nhập đơn'!$I$5:$I$1145,'Nhập đơn'!$E$5:$E$1146,'Tổng đơn'!B445)</f>
        <v>#VALUE!</v>
      </c>
      <c r="D445" s="85" t="e">
        <f>SUMIFS('Nhập đơn'!$H$5:$H$1145,'Nhập đơn'!$E$5:$E$1146,'Tổng đơn'!B445)</f>
        <v>#VALUE!</v>
      </c>
      <c r="E445" s="16"/>
      <c r="F445" s="16"/>
      <c r="H445" s="1" t="e">
        <f>VLOOKUP(B445,#REF!,3,0)</f>
        <v>#REF!</v>
      </c>
      <c r="I445" s="1" t="e">
        <f>VLOOKUP(B445,#REF!,6,0)</f>
        <v>#REF!</v>
      </c>
      <c r="J445" s="1" t="e">
        <f>VLOOKUP(B445,#REF!,4,0)</f>
        <v>#REF!</v>
      </c>
      <c r="K445" s="1" t="e">
        <f>VLOOKUP(B445,#REF!,8,0)</f>
        <v>#REF!</v>
      </c>
      <c r="L445" s="96" t="e" cm="1">
        <f t="array" ref="L445">LOOKUP(1,1/(B445=#REF!),#REF!)</f>
        <v>#REF!</v>
      </c>
      <c r="M445" s="97" t="str">
        <f>IFERROR(VLOOKUP(B445,#REF!,5,0),"")</f>
        <v/>
      </c>
      <c r="N445" s="98" t="str">
        <f>IFERROR(VLOOKUP(B445,#REF!,2,0),"")</f>
        <v/>
      </c>
      <c r="O445" s="99" t="e" cm="1">
        <f t="array" ref="O445">LOOKUP(1,1/(B445=#REF!),#REF!)</f>
        <v>#REF!</v>
      </c>
      <c r="P445" s="96"/>
      <c r="Q445" s="100"/>
      <c r="R445" s="101" t="str">
        <f>IFERROR(VLOOKUP(B445,#REF!,8,0),"")</f>
        <v/>
      </c>
    </row>
    <row r="446" spans="1:18" hidden="1">
      <c r="A446" s="1">
        <f>IF(B446="","",SUBTOTAL(3,$B$10:B446))</f>
        <v>74</v>
      </c>
      <c r="B446" s="16" t="s">
        <v>2029</v>
      </c>
      <c r="C446" s="84" t="e">
        <f>SUMIFS('Nhập đơn'!$I$5:$I$1145,'Nhập đơn'!$E$5:$E$1146,'Tổng đơn'!B446)</f>
        <v>#VALUE!</v>
      </c>
      <c r="D446" s="85" t="e">
        <f>SUMIFS('Nhập đơn'!$H$5:$H$1145,'Nhập đơn'!$E$5:$E$1146,'Tổng đơn'!B446)</f>
        <v>#VALUE!</v>
      </c>
      <c r="E446" s="16"/>
      <c r="F446" s="16"/>
      <c r="H446" s="1" t="e">
        <f>VLOOKUP(B446,#REF!,3,0)</f>
        <v>#REF!</v>
      </c>
      <c r="I446" s="1" t="e">
        <f>VLOOKUP(B446,#REF!,6,0)</f>
        <v>#REF!</v>
      </c>
      <c r="J446" s="1" t="e">
        <f>VLOOKUP(B446,#REF!,4,0)</f>
        <v>#REF!</v>
      </c>
      <c r="K446" s="1" t="e">
        <f>VLOOKUP(B446,#REF!,8,0)</f>
        <v>#REF!</v>
      </c>
      <c r="L446" s="96" t="e" cm="1">
        <f t="array" ref="L446">LOOKUP(1,1/(B446=#REF!),#REF!)</f>
        <v>#REF!</v>
      </c>
      <c r="M446" s="97" t="str">
        <f>IFERROR(VLOOKUP(B446,#REF!,5,0),"")</f>
        <v/>
      </c>
      <c r="N446" s="98" t="str">
        <f>IFERROR(VLOOKUP(B446,#REF!,2,0),"")</f>
        <v/>
      </c>
      <c r="O446" s="99" t="e" cm="1">
        <f t="array" ref="O446">LOOKUP(1,1/(B446=#REF!),#REF!)</f>
        <v>#REF!</v>
      </c>
      <c r="P446" s="96"/>
      <c r="Q446" s="100"/>
      <c r="R446" s="101" t="str">
        <f>IFERROR(VLOOKUP(B446,#REF!,8,0),"")</f>
        <v/>
      </c>
    </row>
    <row r="447" spans="1:18" hidden="1">
      <c r="A447" s="1">
        <f>IF(B447="","",SUBTOTAL(3,$B$10:B447))</f>
        <v>74</v>
      </c>
      <c r="B447" s="16" t="s">
        <v>2037</v>
      </c>
      <c r="C447" s="84" t="e">
        <f>SUMIFS('Nhập đơn'!$I$5:$I$1145,'Nhập đơn'!$E$5:$E$1146,'Tổng đơn'!B447)</f>
        <v>#VALUE!</v>
      </c>
      <c r="D447" s="85" t="e">
        <f>SUMIFS('Nhập đơn'!$H$5:$H$1145,'Nhập đơn'!$E$5:$E$1146,'Tổng đơn'!B447)</f>
        <v>#VALUE!</v>
      </c>
      <c r="E447" s="16"/>
      <c r="F447" s="16"/>
      <c r="H447" s="1" t="e">
        <f>VLOOKUP(B447,#REF!,3,0)</f>
        <v>#REF!</v>
      </c>
      <c r="I447" s="1" t="e">
        <f>VLOOKUP(B447,#REF!,6,0)</f>
        <v>#REF!</v>
      </c>
      <c r="J447" s="1" t="e">
        <f>VLOOKUP(B447,#REF!,4,0)</f>
        <v>#REF!</v>
      </c>
      <c r="K447" s="1" t="e">
        <f>VLOOKUP(B447,#REF!,8,0)</f>
        <v>#REF!</v>
      </c>
      <c r="L447" s="96" t="e" cm="1">
        <f t="array" ref="L447">LOOKUP(1,1/(B447=#REF!),#REF!)</f>
        <v>#REF!</v>
      </c>
      <c r="M447" s="97" t="str">
        <f>IFERROR(VLOOKUP(B447,#REF!,5,0),"")</f>
        <v/>
      </c>
      <c r="N447" s="98" t="str">
        <f>IFERROR(VLOOKUP(B447,#REF!,2,0),"")</f>
        <v/>
      </c>
      <c r="O447" s="99" t="e" cm="1">
        <f t="array" ref="O447">LOOKUP(1,1/(B447=#REF!),#REF!)</f>
        <v>#REF!</v>
      </c>
      <c r="P447" s="96"/>
      <c r="Q447" s="100"/>
      <c r="R447" s="101" t="str">
        <f>IFERROR(VLOOKUP(B447,#REF!,8,0),"")</f>
        <v/>
      </c>
    </row>
    <row r="448" spans="1:18" hidden="1">
      <c r="A448" s="1">
        <f>IF(B448="","",SUBTOTAL(3,$B$10:B448))</f>
        <v>74</v>
      </c>
      <c r="B448" s="16" t="s">
        <v>2045</v>
      </c>
      <c r="C448" s="84" t="e">
        <f>SUMIFS('Nhập đơn'!$I$5:$I$1145,'Nhập đơn'!$E$5:$E$1146,'Tổng đơn'!B448)</f>
        <v>#VALUE!</v>
      </c>
      <c r="D448" s="85" t="e">
        <f>SUMIFS('Nhập đơn'!$H$5:$H$1145,'Nhập đơn'!$E$5:$E$1146,'Tổng đơn'!B448)</f>
        <v>#VALUE!</v>
      </c>
      <c r="E448" s="16"/>
      <c r="F448" s="16"/>
      <c r="H448" s="1" t="e">
        <f>VLOOKUP(B448,#REF!,3,0)</f>
        <v>#REF!</v>
      </c>
      <c r="I448" s="1" t="e">
        <f>VLOOKUP(B448,#REF!,6,0)</f>
        <v>#REF!</v>
      </c>
      <c r="J448" s="1" t="e">
        <f>VLOOKUP(B448,#REF!,4,0)</f>
        <v>#REF!</v>
      </c>
      <c r="K448" s="1" t="e">
        <f>VLOOKUP(B448,#REF!,8,0)</f>
        <v>#REF!</v>
      </c>
      <c r="L448" s="96" t="e" cm="1">
        <f t="array" ref="L448">LOOKUP(1,1/(B448=#REF!),#REF!)</f>
        <v>#REF!</v>
      </c>
      <c r="M448" s="97" t="str">
        <f>IFERROR(VLOOKUP(B448,#REF!,5,0),"")</f>
        <v/>
      </c>
      <c r="N448" s="98" t="str">
        <f>IFERROR(VLOOKUP(B448,#REF!,2,0),"")</f>
        <v/>
      </c>
      <c r="O448" s="99" t="e" cm="1">
        <f t="array" ref="O448">LOOKUP(1,1/(B448=#REF!),#REF!)</f>
        <v>#REF!</v>
      </c>
      <c r="P448" s="96"/>
      <c r="Q448" s="100"/>
      <c r="R448" s="101" t="str">
        <f>IFERROR(VLOOKUP(B448,#REF!,8,0),"")</f>
        <v/>
      </c>
    </row>
    <row r="449" spans="1:18" hidden="1">
      <c r="A449" s="1">
        <f>IF(B449="","",SUBTOTAL(3,$B$10:B449))</f>
        <v>74</v>
      </c>
      <c r="B449" s="16" t="s">
        <v>2053</v>
      </c>
      <c r="C449" s="84" t="e">
        <f>SUMIFS('Nhập đơn'!$I$5:$I$1145,'Nhập đơn'!$E$5:$E$1146,'Tổng đơn'!B449)</f>
        <v>#VALUE!</v>
      </c>
      <c r="D449" s="85" t="e">
        <f>SUMIFS('Nhập đơn'!$H$5:$H$1145,'Nhập đơn'!$E$5:$E$1146,'Tổng đơn'!B449)</f>
        <v>#VALUE!</v>
      </c>
      <c r="E449" s="16"/>
      <c r="F449" s="16"/>
      <c r="H449" s="1" t="e">
        <f>VLOOKUP(B449,#REF!,3,0)</f>
        <v>#REF!</v>
      </c>
      <c r="I449" s="1" t="e">
        <f>VLOOKUP(B449,#REF!,6,0)</f>
        <v>#REF!</v>
      </c>
      <c r="J449" s="1" t="e">
        <f>VLOOKUP(B449,#REF!,4,0)</f>
        <v>#REF!</v>
      </c>
      <c r="K449" s="1" t="e">
        <f>VLOOKUP(B449,#REF!,8,0)</f>
        <v>#REF!</v>
      </c>
      <c r="L449" s="96" t="e" cm="1">
        <f t="array" ref="L449">LOOKUP(1,1/(B449=#REF!),#REF!)</f>
        <v>#REF!</v>
      </c>
      <c r="M449" s="97" t="str">
        <f>IFERROR(VLOOKUP(B449,#REF!,5,0),"")</f>
        <v/>
      </c>
      <c r="N449" s="98" t="str">
        <f>IFERROR(VLOOKUP(B449,#REF!,2,0),"")</f>
        <v/>
      </c>
      <c r="O449" s="99" t="e" cm="1">
        <f t="array" ref="O449">LOOKUP(1,1/(B449=#REF!),#REF!)</f>
        <v>#REF!</v>
      </c>
      <c r="P449" s="96"/>
      <c r="Q449" s="100"/>
      <c r="R449" s="101" t="str">
        <f>IFERROR(VLOOKUP(B449,#REF!,8,0),"")</f>
        <v/>
      </c>
    </row>
    <row r="450" spans="1:18" hidden="1">
      <c r="A450" s="1">
        <f>IF(B450="","",SUBTOTAL(3,$B$10:B450))</f>
        <v>74</v>
      </c>
      <c r="B450" s="16" t="s">
        <v>2060</v>
      </c>
      <c r="C450" s="84" t="e">
        <f>SUMIFS('Nhập đơn'!$I$5:$I$1145,'Nhập đơn'!$E$5:$E$1146,'Tổng đơn'!B450)</f>
        <v>#VALUE!</v>
      </c>
      <c r="D450" s="85" t="e">
        <f>SUMIFS('Nhập đơn'!$H$5:$H$1145,'Nhập đơn'!$E$5:$E$1146,'Tổng đơn'!B450)</f>
        <v>#VALUE!</v>
      </c>
      <c r="E450" s="16"/>
      <c r="F450" s="16"/>
      <c r="H450" s="1" t="e">
        <f>VLOOKUP(B450,#REF!,3,0)</f>
        <v>#REF!</v>
      </c>
      <c r="I450" s="1" t="e">
        <f>VLOOKUP(B450,#REF!,6,0)</f>
        <v>#REF!</v>
      </c>
      <c r="J450" s="1" t="e">
        <f>VLOOKUP(B450,#REF!,4,0)</f>
        <v>#REF!</v>
      </c>
      <c r="K450" s="1" t="e">
        <f>VLOOKUP(B450,#REF!,8,0)</f>
        <v>#REF!</v>
      </c>
      <c r="L450" s="96" t="e" cm="1">
        <f t="array" ref="L450">LOOKUP(1,1/(B450=#REF!),#REF!)</f>
        <v>#REF!</v>
      </c>
      <c r="M450" s="97" t="str">
        <f>IFERROR(VLOOKUP(B450,#REF!,5,0),"")</f>
        <v/>
      </c>
      <c r="N450" s="98" t="str">
        <f>IFERROR(VLOOKUP(B450,#REF!,2,0),"")</f>
        <v/>
      </c>
      <c r="O450" s="99" t="e" cm="1">
        <f t="array" ref="O450">LOOKUP(1,1/(B450=#REF!),#REF!)</f>
        <v>#REF!</v>
      </c>
      <c r="P450" s="96"/>
      <c r="Q450" s="100"/>
      <c r="R450" s="101" t="str">
        <f>IFERROR(VLOOKUP(B450,#REF!,8,0),"")</f>
        <v/>
      </c>
    </row>
    <row r="451" spans="1:18" hidden="1">
      <c r="A451" s="1">
        <f>IF(B451="","",SUBTOTAL(3,$B$10:B451))</f>
        <v>74</v>
      </c>
      <c r="B451" s="16" t="s">
        <v>2068</v>
      </c>
      <c r="C451" s="84" t="e">
        <f>SUMIFS('Nhập đơn'!$I$5:$I$1145,'Nhập đơn'!$E$5:$E$1146,'Tổng đơn'!B451)</f>
        <v>#VALUE!</v>
      </c>
      <c r="D451" s="85" t="e">
        <f>SUMIFS('Nhập đơn'!$H$5:$H$1145,'Nhập đơn'!$E$5:$E$1146,'Tổng đơn'!B451)</f>
        <v>#VALUE!</v>
      </c>
      <c r="E451" s="16"/>
      <c r="F451" s="16"/>
      <c r="H451" s="1" t="e">
        <f>VLOOKUP(B451,#REF!,3,0)</f>
        <v>#REF!</v>
      </c>
      <c r="I451" s="1" t="e">
        <f>VLOOKUP(B451,#REF!,6,0)</f>
        <v>#REF!</v>
      </c>
      <c r="J451" s="1" t="e">
        <f>VLOOKUP(B451,#REF!,4,0)</f>
        <v>#REF!</v>
      </c>
      <c r="K451" s="1" t="e">
        <f>VLOOKUP(B451,#REF!,8,0)</f>
        <v>#REF!</v>
      </c>
      <c r="L451" s="96" t="e" cm="1">
        <f t="array" ref="L451">LOOKUP(1,1/(B451=#REF!),#REF!)</f>
        <v>#REF!</v>
      </c>
      <c r="M451" s="97" t="str">
        <f>IFERROR(VLOOKUP(B451,#REF!,5,0),"")</f>
        <v/>
      </c>
      <c r="N451" s="98" t="str">
        <f>IFERROR(VLOOKUP(B451,#REF!,2,0),"")</f>
        <v/>
      </c>
      <c r="O451" s="99" t="e" cm="1">
        <f t="array" ref="O451">LOOKUP(1,1/(B451=#REF!),#REF!)</f>
        <v>#REF!</v>
      </c>
      <c r="P451" s="96"/>
      <c r="Q451" s="100"/>
      <c r="R451" s="101" t="str">
        <f>IFERROR(VLOOKUP(B451,#REF!,8,0),"")</f>
        <v/>
      </c>
    </row>
    <row r="452" spans="1:18" hidden="1">
      <c r="A452" s="1">
        <f>IF(B452="","",SUBTOTAL(3,$B$10:B452))</f>
        <v>74</v>
      </c>
      <c r="B452" s="16" t="s">
        <v>2076</v>
      </c>
      <c r="C452" s="84" t="e">
        <f>SUMIFS('Nhập đơn'!$I$5:$I$1145,'Nhập đơn'!$E$5:$E$1146,'Tổng đơn'!B452)</f>
        <v>#VALUE!</v>
      </c>
      <c r="D452" s="85" t="e">
        <f>SUMIFS('Nhập đơn'!$H$5:$H$1145,'Nhập đơn'!$E$5:$E$1146,'Tổng đơn'!B452)</f>
        <v>#VALUE!</v>
      </c>
      <c r="E452" s="16"/>
      <c r="F452" s="16"/>
      <c r="H452" s="1" t="e">
        <f>VLOOKUP(B452,#REF!,3,0)</f>
        <v>#REF!</v>
      </c>
      <c r="I452" s="1" t="e">
        <f>VLOOKUP(B452,#REF!,6,0)</f>
        <v>#REF!</v>
      </c>
      <c r="J452" s="1" t="e">
        <f>VLOOKUP(B452,#REF!,4,0)</f>
        <v>#REF!</v>
      </c>
      <c r="K452" s="1" t="e">
        <f>VLOOKUP(B452,#REF!,8,0)</f>
        <v>#REF!</v>
      </c>
      <c r="L452" s="96" t="e" cm="1">
        <f t="array" ref="L452">LOOKUP(1,1/(B452=#REF!),#REF!)</f>
        <v>#REF!</v>
      </c>
      <c r="M452" s="97" t="str">
        <f>IFERROR(VLOOKUP(B452,#REF!,5,0),"")</f>
        <v/>
      </c>
      <c r="N452" s="98" t="str">
        <f>IFERROR(VLOOKUP(B452,#REF!,2,0),"")</f>
        <v/>
      </c>
      <c r="O452" s="99" t="e" cm="1">
        <f t="array" ref="O452">LOOKUP(1,1/(B452=#REF!),#REF!)</f>
        <v>#REF!</v>
      </c>
      <c r="P452" s="96"/>
      <c r="Q452" s="100"/>
      <c r="R452" s="101" t="str">
        <f>IFERROR(VLOOKUP(B452,#REF!,8,0),"")</f>
        <v/>
      </c>
    </row>
    <row r="453" spans="1:18" hidden="1">
      <c r="A453" s="1">
        <f>IF(B453="","",SUBTOTAL(3,$B$10:B453))</f>
        <v>74</v>
      </c>
      <c r="B453" s="16" t="s">
        <v>2083</v>
      </c>
      <c r="C453" s="84" t="e">
        <f>SUMIFS('Nhập đơn'!$I$5:$I$1145,'Nhập đơn'!$E$5:$E$1146,'Tổng đơn'!B453)</f>
        <v>#VALUE!</v>
      </c>
      <c r="D453" s="85" t="e">
        <f>SUMIFS('Nhập đơn'!$H$5:$H$1145,'Nhập đơn'!$E$5:$E$1146,'Tổng đơn'!B453)</f>
        <v>#VALUE!</v>
      </c>
      <c r="E453" s="16"/>
      <c r="F453" s="16"/>
      <c r="H453" s="1" t="e">
        <f>VLOOKUP(B453,#REF!,3,0)</f>
        <v>#REF!</v>
      </c>
      <c r="I453" s="1" t="e">
        <f>VLOOKUP(B453,#REF!,6,0)</f>
        <v>#REF!</v>
      </c>
      <c r="J453" s="1" t="e">
        <f>VLOOKUP(B453,#REF!,4,0)</f>
        <v>#REF!</v>
      </c>
      <c r="K453" s="1" t="e">
        <f>VLOOKUP(B453,#REF!,8,0)</f>
        <v>#REF!</v>
      </c>
      <c r="L453" s="96" t="e" cm="1">
        <f t="array" ref="L453">LOOKUP(1,1/(B453=#REF!),#REF!)</f>
        <v>#REF!</v>
      </c>
      <c r="M453" s="97" t="str">
        <f>IFERROR(VLOOKUP(B453,#REF!,5,0),"")</f>
        <v/>
      </c>
      <c r="N453" s="98" t="str">
        <f>IFERROR(VLOOKUP(B453,#REF!,2,0),"")</f>
        <v/>
      </c>
      <c r="O453" s="99" t="e" cm="1">
        <f t="array" ref="O453">LOOKUP(1,1/(B453=#REF!),#REF!)</f>
        <v>#REF!</v>
      </c>
      <c r="P453" s="96"/>
      <c r="Q453" s="100"/>
      <c r="R453" s="101" t="str">
        <f>IFERROR(VLOOKUP(B453,#REF!,8,0),"")</f>
        <v/>
      </c>
    </row>
    <row r="454" spans="1:18" hidden="1">
      <c r="A454" s="1">
        <f>IF(B454="","",SUBTOTAL(3,$B$10:B454))</f>
        <v>74</v>
      </c>
      <c r="B454" s="16" t="s">
        <v>2091</v>
      </c>
      <c r="C454" s="84" t="e">
        <f>SUMIFS('Nhập đơn'!$I$5:$I$1145,'Nhập đơn'!$E$5:$E$1146,'Tổng đơn'!B454)</f>
        <v>#VALUE!</v>
      </c>
      <c r="D454" s="85" t="e">
        <f>SUMIFS('Nhập đơn'!$H$5:$H$1145,'Nhập đơn'!$E$5:$E$1146,'Tổng đơn'!B454)</f>
        <v>#VALUE!</v>
      </c>
      <c r="E454" s="16"/>
      <c r="F454" s="16"/>
      <c r="H454" s="1" t="e">
        <f>VLOOKUP(B454,#REF!,3,0)</f>
        <v>#REF!</v>
      </c>
      <c r="I454" s="1" t="e">
        <f>VLOOKUP(B454,#REF!,6,0)</f>
        <v>#REF!</v>
      </c>
      <c r="J454" s="1" t="e">
        <f>VLOOKUP(B454,#REF!,4,0)</f>
        <v>#REF!</v>
      </c>
      <c r="K454" s="1" t="e">
        <f>VLOOKUP(B454,#REF!,8,0)</f>
        <v>#REF!</v>
      </c>
      <c r="L454" s="96" t="e" cm="1">
        <f t="array" ref="L454">LOOKUP(1,1/(B454=#REF!),#REF!)</f>
        <v>#REF!</v>
      </c>
      <c r="M454" s="97" t="str">
        <f>IFERROR(VLOOKUP(B454,#REF!,5,0),"")</f>
        <v/>
      </c>
      <c r="N454" s="98" t="str">
        <f>IFERROR(VLOOKUP(B454,#REF!,2,0),"")</f>
        <v/>
      </c>
      <c r="O454" s="99" t="e" cm="1">
        <f t="array" ref="O454">LOOKUP(1,1/(B454=#REF!),#REF!)</f>
        <v>#REF!</v>
      </c>
      <c r="P454" s="96"/>
      <c r="Q454" s="100"/>
      <c r="R454" s="101" t="str">
        <f>IFERROR(VLOOKUP(B454,#REF!,8,0),"")</f>
        <v/>
      </c>
    </row>
    <row r="455" spans="1:18" hidden="1">
      <c r="A455" s="1">
        <f>IF(B455="","",SUBTOTAL(3,$B$10:B455))</f>
        <v>74</v>
      </c>
      <c r="B455" s="16" t="s">
        <v>2099</v>
      </c>
      <c r="C455" s="84" t="e">
        <f>SUMIFS('Nhập đơn'!$I$5:$I$1145,'Nhập đơn'!$E$5:$E$1146,'Tổng đơn'!B455)</f>
        <v>#VALUE!</v>
      </c>
      <c r="D455" s="85" t="e">
        <f>SUMIFS('Nhập đơn'!$H$5:$H$1145,'Nhập đơn'!$E$5:$E$1146,'Tổng đơn'!B455)</f>
        <v>#VALUE!</v>
      </c>
      <c r="E455" s="16"/>
      <c r="F455" s="16"/>
      <c r="H455" s="1" t="e">
        <f>VLOOKUP(B455,#REF!,3,0)</f>
        <v>#REF!</v>
      </c>
      <c r="I455" s="1" t="e">
        <f>VLOOKUP(B455,#REF!,6,0)</f>
        <v>#REF!</v>
      </c>
      <c r="J455" s="1" t="e">
        <f>VLOOKUP(B455,#REF!,4,0)</f>
        <v>#REF!</v>
      </c>
      <c r="K455" s="1" t="e">
        <f>VLOOKUP(B455,#REF!,8,0)</f>
        <v>#REF!</v>
      </c>
      <c r="L455" s="96" t="e" cm="1">
        <f t="array" ref="L455">LOOKUP(1,1/(B455=#REF!),#REF!)</f>
        <v>#REF!</v>
      </c>
      <c r="M455" s="97" t="str">
        <f>IFERROR(VLOOKUP(B455,#REF!,5,0),"")</f>
        <v/>
      </c>
      <c r="N455" s="98" t="str">
        <f>IFERROR(VLOOKUP(B455,#REF!,2,0),"")</f>
        <v/>
      </c>
      <c r="O455" s="99" t="e" cm="1">
        <f t="array" ref="O455">LOOKUP(1,1/(B455=#REF!),#REF!)</f>
        <v>#REF!</v>
      </c>
      <c r="P455" s="96"/>
      <c r="Q455" s="100"/>
      <c r="R455" s="101" t="str">
        <f>IFERROR(VLOOKUP(B455,#REF!,8,0),"")</f>
        <v/>
      </c>
    </row>
    <row r="456" spans="1:18" hidden="1">
      <c r="A456" s="1">
        <f>IF(B456="","",SUBTOTAL(3,$B$10:B456))</f>
        <v>74</v>
      </c>
      <c r="B456" s="16" t="s">
        <v>2108</v>
      </c>
      <c r="C456" s="84" t="e">
        <f>SUMIFS('Nhập đơn'!$I$5:$I$1145,'Nhập đơn'!$E$5:$E$1146,'Tổng đơn'!B456)</f>
        <v>#VALUE!</v>
      </c>
      <c r="D456" s="85" t="e">
        <f>SUMIFS('Nhập đơn'!$H$5:$H$1145,'Nhập đơn'!$E$5:$E$1146,'Tổng đơn'!B456)</f>
        <v>#VALUE!</v>
      </c>
      <c r="E456" s="16"/>
      <c r="F456" s="16"/>
      <c r="H456" s="1" t="e">
        <f>VLOOKUP(B456,#REF!,3,0)</f>
        <v>#REF!</v>
      </c>
      <c r="I456" s="1" t="e">
        <f>VLOOKUP(B456,#REF!,6,0)</f>
        <v>#REF!</v>
      </c>
      <c r="J456" s="1" t="e">
        <f>VLOOKUP(B456,#REF!,4,0)</f>
        <v>#REF!</v>
      </c>
      <c r="K456" s="1" t="e">
        <f>VLOOKUP(B456,#REF!,8,0)</f>
        <v>#REF!</v>
      </c>
      <c r="L456" s="96" t="e" cm="1">
        <f t="array" ref="L456">LOOKUP(1,1/(B456=#REF!),#REF!)</f>
        <v>#REF!</v>
      </c>
      <c r="M456" s="97" t="str">
        <f>IFERROR(VLOOKUP(B456,#REF!,5,0),"")</f>
        <v/>
      </c>
      <c r="N456" s="98" t="str">
        <f>IFERROR(VLOOKUP(B456,#REF!,2,0),"")</f>
        <v/>
      </c>
      <c r="O456" s="99" t="e" cm="1">
        <f t="array" ref="O456">LOOKUP(1,1/(B456=#REF!),#REF!)</f>
        <v>#REF!</v>
      </c>
      <c r="P456" s="96"/>
      <c r="Q456" s="100"/>
      <c r="R456" s="101" t="str">
        <f>IFERROR(VLOOKUP(B456,#REF!,8,0),"")</f>
        <v/>
      </c>
    </row>
    <row r="457" spans="1:18" hidden="1">
      <c r="A457" s="1">
        <f>IF(B457="","",SUBTOTAL(3,$B$10:B457))</f>
        <v>74</v>
      </c>
      <c r="B457" s="16" t="s">
        <v>2116</v>
      </c>
      <c r="C457" s="84" t="e">
        <f>SUMIFS('Nhập đơn'!$I$5:$I$1145,'Nhập đơn'!$E$5:$E$1146,'Tổng đơn'!B457)</f>
        <v>#VALUE!</v>
      </c>
      <c r="D457" s="85" t="e">
        <f>SUMIFS('Nhập đơn'!$H$5:$H$1145,'Nhập đơn'!$E$5:$E$1146,'Tổng đơn'!B457)</f>
        <v>#VALUE!</v>
      </c>
      <c r="E457" s="16"/>
      <c r="F457" s="16"/>
      <c r="H457" s="1" t="e">
        <f>VLOOKUP(B457,#REF!,3,0)</f>
        <v>#REF!</v>
      </c>
      <c r="I457" s="1" t="e">
        <f>VLOOKUP(B457,#REF!,6,0)</f>
        <v>#REF!</v>
      </c>
      <c r="J457" s="1" t="e">
        <f>VLOOKUP(B457,#REF!,4,0)</f>
        <v>#REF!</v>
      </c>
      <c r="K457" s="1" t="e">
        <f>VLOOKUP(B457,#REF!,8,0)</f>
        <v>#REF!</v>
      </c>
      <c r="L457" s="96" t="e" cm="1">
        <f t="array" ref="L457">LOOKUP(1,1/(B457=#REF!),#REF!)</f>
        <v>#REF!</v>
      </c>
      <c r="M457" s="97" t="str">
        <f>IFERROR(VLOOKUP(B457,#REF!,5,0),"")</f>
        <v/>
      </c>
      <c r="N457" s="98" t="str">
        <f>IFERROR(VLOOKUP(B457,#REF!,2,0),"")</f>
        <v/>
      </c>
      <c r="O457" s="99" t="e" cm="1">
        <f t="array" ref="O457">LOOKUP(1,1/(B457=#REF!),#REF!)</f>
        <v>#REF!</v>
      </c>
      <c r="P457" s="96"/>
      <c r="Q457" s="100"/>
      <c r="R457" s="101" t="str">
        <f>IFERROR(VLOOKUP(B457,#REF!,8,0),"")</f>
        <v/>
      </c>
    </row>
    <row r="458" spans="1:18" hidden="1">
      <c r="A458" s="1">
        <f>IF(B458="","",SUBTOTAL(3,$B$10:B458))</f>
        <v>74</v>
      </c>
      <c r="B458" s="16" t="s">
        <v>2124</v>
      </c>
      <c r="C458" s="84" t="e">
        <f>SUMIFS('Nhập đơn'!$I$5:$I$1145,'Nhập đơn'!$E$5:$E$1146,'Tổng đơn'!B458)</f>
        <v>#VALUE!</v>
      </c>
      <c r="D458" s="85" t="e">
        <f>SUMIFS('Nhập đơn'!$H$5:$H$1145,'Nhập đơn'!$E$5:$E$1146,'Tổng đơn'!B458)</f>
        <v>#VALUE!</v>
      </c>
      <c r="E458" s="16"/>
      <c r="F458" s="16"/>
      <c r="H458" s="1" t="e">
        <f>VLOOKUP(B458,#REF!,3,0)</f>
        <v>#REF!</v>
      </c>
      <c r="I458" s="1" t="e">
        <f>VLOOKUP(B458,#REF!,6,0)</f>
        <v>#REF!</v>
      </c>
      <c r="J458" s="1" t="e">
        <f>VLOOKUP(B458,#REF!,4,0)</f>
        <v>#REF!</v>
      </c>
      <c r="K458" s="1" t="e">
        <f>VLOOKUP(B458,#REF!,8,0)</f>
        <v>#REF!</v>
      </c>
      <c r="L458" s="96" t="e" cm="1">
        <f t="array" ref="L458">LOOKUP(1,1/(B458=#REF!),#REF!)</f>
        <v>#REF!</v>
      </c>
      <c r="M458" s="97" t="str">
        <f>IFERROR(VLOOKUP(B458,#REF!,5,0),"")</f>
        <v/>
      </c>
      <c r="N458" s="98" t="str">
        <f>IFERROR(VLOOKUP(B458,#REF!,2,0),"")</f>
        <v/>
      </c>
      <c r="O458" s="99" t="e" cm="1">
        <f t="array" ref="O458">LOOKUP(1,1/(B458=#REF!),#REF!)</f>
        <v>#REF!</v>
      </c>
      <c r="P458" s="96"/>
      <c r="Q458" s="100"/>
      <c r="R458" s="101" t="str">
        <f>IFERROR(VLOOKUP(B458,#REF!,8,0),"")</f>
        <v/>
      </c>
    </row>
    <row r="459" spans="1:18" hidden="1">
      <c r="A459" s="1">
        <f>IF(B459="","",SUBTOTAL(3,$B$10:B459))</f>
        <v>74</v>
      </c>
      <c r="B459" s="16" t="s">
        <v>2132</v>
      </c>
      <c r="C459" s="84" t="e">
        <f>SUMIFS('Nhập đơn'!$I$5:$I$1145,'Nhập đơn'!$E$5:$E$1146,'Tổng đơn'!B459)</f>
        <v>#VALUE!</v>
      </c>
      <c r="D459" s="85" t="e">
        <f>SUMIFS('Nhập đơn'!$H$5:$H$1145,'Nhập đơn'!$E$5:$E$1146,'Tổng đơn'!B459)</f>
        <v>#VALUE!</v>
      </c>
      <c r="E459" s="16"/>
      <c r="F459" s="16"/>
      <c r="H459" s="1" t="e">
        <f>VLOOKUP(B459,#REF!,3,0)</f>
        <v>#REF!</v>
      </c>
      <c r="I459" s="1" t="e">
        <f>VLOOKUP(B459,#REF!,6,0)</f>
        <v>#REF!</v>
      </c>
      <c r="J459" s="1" t="e">
        <f>VLOOKUP(B459,#REF!,4,0)</f>
        <v>#REF!</v>
      </c>
      <c r="K459" s="1" t="e">
        <f>VLOOKUP(B459,#REF!,8,0)</f>
        <v>#REF!</v>
      </c>
      <c r="L459" s="96" t="e" cm="1">
        <f t="array" ref="L459">LOOKUP(1,1/(B459=#REF!),#REF!)</f>
        <v>#REF!</v>
      </c>
      <c r="M459" s="97" t="str">
        <f>IFERROR(VLOOKUP(B459,#REF!,5,0),"")</f>
        <v/>
      </c>
      <c r="N459" s="98" t="str">
        <f>IFERROR(VLOOKUP(B459,#REF!,2,0),"")</f>
        <v/>
      </c>
      <c r="O459" s="99" t="e" cm="1">
        <f t="array" ref="O459">LOOKUP(1,1/(B459=#REF!),#REF!)</f>
        <v>#REF!</v>
      </c>
      <c r="P459" s="96"/>
      <c r="Q459" s="100"/>
      <c r="R459" s="101" t="str">
        <f>IFERROR(VLOOKUP(B459,#REF!,8,0),"")</f>
        <v/>
      </c>
    </row>
    <row r="460" spans="1:18" hidden="1">
      <c r="A460" s="1">
        <f>IF(B460="","",SUBTOTAL(3,$B$10:B460))</f>
        <v>74</v>
      </c>
      <c r="B460" s="16" t="s">
        <v>2140</v>
      </c>
      <c r="C460" s="84" t="e">
        <f>SUMIFS('Nhập đơn'!$I$5:$I$1145,'Nhập đơn'!$E$5:$E$1146,'Tổng đơn'!B460)</f>
        <v>#VALUE!</v>
      </c>
      <c r="D460" s="85" t="e">
        <f>SUMIFS('Nhập đơn'!$H$5:$H$1145,'Nhập đơn'!$E$5:$E$1146,'Tổng đơn'!B460)</f>
        <v>#VALUE!</v>
      </c>
      <c r="E460" s="16"/>
      <c r="F460" s="16"/>
      <c r="H460" s="1" t="e">
        <f>VLOOKUP(B460,#REF!,3,0)</f>
        <v>#REF!</v>
      </c>
      <c r="I460" s="1" t="e">
        <f>VLOOKUP(B460,#REF!,6,0)</f>
        <v>#REF!</v>
      </c>
      <c r="J460" s="1" t="e">
        <f>VLOOKUP(B460,#REF!,4,0)</f>
        <v>#REF!</v>
      </c>
      <c r="K460" s="1" t="e">
        <f>VLOOKUP(B460,#REF!,8,0)</f>
        <v>#REF!</v>
      </c>
      <c r="L460" s="96" t="e" cm="1">
        <f t="array" ref="L460">LOOKUP(1,1/(B460=#REF!),#REF!)</f>
        <v>#REF!</v>
      </c>
      <c r="M460" s="97" t="str">
        <f>IFERROR(VLOOKUP(B460,#REF!,5,0),"")</f>
        <v/>
      </c>
      <c r="N460" s="98" t="str">
        <f>IFERROR(VLOOKUP(B460,#REF!,2,0),"")</f>
        <v/>
      </c>
      <c r="O460" s="99" t="e" cm="1">
        <f t="array" ref="O460">LOOKUP(1,1/(B460=#REF!),#REF!)</f>
        <v>#REF!</v>
      </c>
      <c r="P460" s="96"/>
      <c r="Q460" s="100"/>
      <c r="R460" s="101" t="str">
        <f>IFERROR(VLOOKUP(B460,#REF!,8,0),"")</f>
        <v/>
      </c>
    </row>
    <row r="461" spans="1:18" hidden="1">
      <c r="A461" s="1">
        <f>IF(B461="","",SUBTOTAL(3,$B$10:B461))</f>
        <v>74</v>
      </c>
      <c r="B461" s="16" t="s">
        <v>2164</v>
      </c>
      <c r="C461" s="84" t="e">
        <f>SUMIFS('Nhập đơn'!$I$5:$I$1145,'Nhập đơn'!$E$5:$E$1146,'Tổng đơn'!B461)</f>
        <v>#VALUE!</v>
      </c>
      <c r="D461" s="85" t="e">
        <f>SUMIFS('Nhập đơn'!$H$5:$H$1145,'Nhập đơn'!$E$5:$E$1146,'Tổng đơn'!B461)</f>
        <v>#VALUE!</v>
      </c>
      <c r="E461" s="16"/>
      <c r="F461" s="16"/>
      <c r="H461" s="1" t="e">
        <f>VLOOKUP(B461,#REF!,3,0)</f>
        <v>#REF!</v>
      </c>
      <c r="I461" s="1" t="e">
        <f>VLOOKUP(B461,#REF!,6,0)</f>
        <v>#REF!</v>
      </c>
      <c r="J461" s="1" t="e">
        <f>VLOOKUP(B461,#REF!,4,0)</f>
        <v>#REF!</v>
      </c>
      <c r="K461" s="1" t="e">
        <f>VLOOKUP(B461,#REF!,8,0)</f>
        <v>#REF!</v>
      </c>
      <c r="L461" s="96" t="e" cm="1">
        <f t="array" ref="L461">LOOKUP(1,1/(B461=#REF!),#REF!)</f>
        <v>#REF!</v>
      </c>
      <c r="M461" s="97" t="str">
        <f>IFERROR(VLOOKUP(B461,#REF!,5,0),"")</f>
        <v/>
      </c>
      <c r="N461" s="98" t="str">
        <f>IFERROR(VLOOKUP(B461,#REF!,2,0),"")</f>
        <v/>
      </c>
      <c r="O461" s="99" t="e" cm="1">
        <f t="array" ref="O461">LOOKUP(1,1/(B461=#REF!),#REF!)</f>
        <v>#REF!</v>
      </c>
      <c r="P461" s="96"/>
      <c r="Q461" s="100"/>
      <c r="R461" s="101" t="str">
        <f>IFERROR(VLOOKUP(B461,#REF!,8,0),"")</f>
        <v/>
      </c>
    </row>
    <row r="462" spans="1:18" hidden="1">
      <c r="A462" s="1">
        <f>IF(B462="","",SUBTOTAL(3,$B$10:B462))</f>
        <v>74</v>
      </c>
      <c r="B462" s="16" t="s">
        <v>2172</v>
      </c>
      <c r="C462" s="84" t="e">
        <f>SUMIFS('Nhập đơn'!$I$5:$I$1145,'Nhập đơn'!$E$5:$E$1146,'Tổng đơn'!B462)</f>
        <v>#VALUE!</v>
      </c>
      <c r="D462" s="85" t="e">
        <f>SUMIFS('Nhập đơn'!$H$5:$H$1145,'Nhập đơn'!$E$5:$E$1146,'Tổng đơn'!B462)</f>
        <v>#VALUE!</v>
      </c>
      <c r="E462" s="16"/>
      <c r="F462" s="16"/>
      <c r="H462" s="1" t="e">
        <f>VLOOKUP(B462,#REF!,3,0)</f>
        <v>#REF!</v>
      </c>
      <c r="I462" s="1" t="e">
        <f>VLOOKUP(B462,#REF!,6,0)</f>
        <v>#REF!</v>
      </c>
      <c r="J462" s="1" t="e">
        <f>VLOOKUP(B462,#REF!,4,0)</f>
        <v>#REF!</v>
      </c>
      <c r="K462" s="1" t="e">
        <f>VLOOKUP(B462,#REF!,8,0)</f>
        <v>#REF!</v>
      </c>
      <c r="L462" s="96" t="e" cm="1">
        <f t="array" ref="L462">LOOKUP(1,1/(B462=#REF!),#REF!)</f>
        <v>#REF!</v>
      </c>
      <c r="M462" s="97" t="str">
        <f>IFERROR(VLOOKUP(B462,#REF!,5,0),"")</f>
        <v/>
      </c>
      <c r="N462" s="98" t="str">
        <f>IFERROR(VLOOKUP(B462,#REF!,2,0),"")</f>
        <v/>
      </c>
      <c r="O462" s="99" t="e" cm="1">
        <f t="array" ref="O462">LOOKUP(1,1/(B462=#REF!),#REF!)</f>
        <v>#REF!</v>
      </c>
      <c r="P462" s="96"/>
      <c r="Q462" s="100"/>
      <c r="R462" s="101" t="str">
        <f>IFERROR(VLOOKUP(B462,#REF!,8,0),"")</f>
        <v/>
      </c>
    </row>
    <row r="463" spans="1:18" hidden="1">
      <c r="A463" s="1">
        <f>IF(B463="","",SUBTOTAL(3,$B$10:B463))</f>
        <v>74</v>
      </c>
      <c r="B463" s="16" t="s">
        <v>2180</v>
      </c>
      <c r="C463" s="84" t="e">
        <f>SUMIFS('Nhập đơn'!$I$5:$I$1145,'Nhập đơn'!$E$5:$E$1146,'Tổng đơn'!B463)</f>
        <v>#VALUE!</v>
      </c>
      <c r="D463" s="85" t="e">
        <f>SUMIFS('Nhập đơn'!$H$5:$H$1145,'Nhập đơn'!$E$5:$E$1146,'Tổng đơn'!B463)</f>
        <v>#VALUE!</v>
      </c>
      <c r="E463" s="16"/>
      <c r="F463" s="16"/>
      <c r="H463" s="1" t="e">
        <f>VLOOKUP(B463,#REF!,3,0)</f>
        <v>#REF!</v>
      </c>
      <c r="I463" s="1" t="e">
        <f>VLOOKUP(B463,#REF!,6,0)</f>
        <v>#REF!</v>
      </c>
      <c r="J463" s="1" t="e">
        <f>VLOOKUP(B463,#REF!,4,0)</f>
        <v>#REF!</v>
      </c>
      <c r="K463" s="1" t="e">
        <f>VLOOKUP(B463,#REF!,8,0)</f>
        <v>#REF!</v>
      </c>
      <c r="L463" s="96" t="e" cm="1">
        <f t="array" ref="L463">LOOKUP(1,1/(B463=#REF!),#REF!)</f>
        <v>#REF!</v>
      </c>
      <c r="M463" s="97" t="str">
        <f>IFERROR(VLOOKUP(B463,#REF!,5,0),"")</f>
        <v/>
      </c>
      <c r="N463" s="98" t="str">
        <f>IFERROR(VLOOKUP(B463,#REF!,2,0),"")</f>
        <v/>
      </c>
      <c r="O463" s="99" t="e" cm="1">
        <f t="array" ref="O463">LOOKUP(1,1/(B463=#REF!),#REF!)</f>
        <v>#REF!</v>
      </c>
      <c r="P463" s="96"/>
      <c r="Q463" s="100"/>
      <c r="R463" s="101" t="str">
        <f>IFERROR(VLOOKUP(B463,#REF!,8,0),"")</f>
        <v/>
      </c>
    </row>
    <row r="464" spans="1:18" hidden="1">
      <c r="A464" s="1">
        <f>IF(B464="","",SUBTOTAL(3,$B$10:B464))</f>
        <v>74</v>
      </c>
      <c r="B464" s="16" t="s">
        <v>2188</v>
      </c>
      <c r="C464" s="84" t="e">
        <f>SUMIFS('Nhập đơn'!$I$5:$I$1145,'Nhập đơn'!$E$5:$E$1146,'Tổng đơn'!B464)</f>
        <v>#VALUE!</v>
      </c>
      <c r="D464" s="85" t="e">
        <f>SUMIFS('Nhập đơn'!$H$5:$H$1145,'Nhập đơn'!$E$5:$E$1146,'Tổng đơn'!B464)</f>
        <v>#VALUE!</v>
      </c>
      <c r="E464" s="16"/>
      <c r="F464" s="16"/>
      <c r="H464" s="1" t="e">
        <f>VLOOKUP(B464,#REF!,3,0)</f>
        <v>#REF!</v>
      </c>
      <c r="I464" s="1" t="e">
        <f>VLOOKUP(B464,#REF!,6,0)</f>
        <v>#REF!</v>
      </c>
      <c r="J464" s="1" t="e">
        <f>VLOOKUP(B464,#REF!,4,0)</f>
        <v>#REF!</v>
      </c>
      <c r="K464" s="1" t="e">
        <f>VLOOKUP(B464,#REF!,8,0)</f>
        <v>#REF!</v>
      </c>
      <c r="L464" s="96" t="e" cm="1">
        <f t="array" ref="L464">LOOKUP(1,1/(B464=#REF!),#REF!)</f>
        <v>#REF!</v>
      </c>
      <c r="M464" s="97" t="str">
        <f>IFERROR(VLOOKUP(B464,#REF!,5,0),"")</f>
        <v/>
      </c>
      <c r="N464" s="98" t="str">
        <f>IFERROR(VLOOKUP(B464,#REF!,2,0),"")</f>
        <v/>
      </c>
      <c r="O464" s="99" t="e" cm="1">
        <f t="array" ref="O464">LOOKUP(1,1/(B464=#REF!),#REF!)</f>
        <v>#REF!</v>
      </c>
      <c r="P464" s="96"/>
      <c r="Q464" s="100"/>
      <c r="R464" s="101" t="str">
        <f>IFERROR(VLOOKUP(B464,#REF!,8,0),"")</f>
        <v/>
      </c>
    </row>
    <row r="465" spans="1:18" hidden="1">
      <c r="A465" s="1">
        <f>IF(B465="","",SUBTOTAL(3,$B$10:B465))</f>
        <v>74</v>
      </c>
      <c r="B465" s="16" t="s">
        <v>2196</v>
      </c>
      <c r="C465" s="84" t="e">
        <f>SUMIFS('Nhập đơn'!$I$5:$I$1145,'Nhập đơn'!$E$5:$E$1146,'Tổng đơn'!B465)</f>
        <v>#VALUE!</v>
      </c>
      <c r="D465" s="85" t="e">
        <f>SUMIFS('Nhập đơn'!$H$5:$H$1145,'Nhập đơn'!$E$5:$E$1146,'Tổng đơn'!B465)</f>
        <v>#VALUE!</v>
      </c>
      <c r="E465" s="16"/>
      <c r="F465" s="16"/>
      <c r="H465" s="1" t="e">
        <f>VLOOKUP(B465,#REF!,3,0)</f>
        <v>#REF!</v>
      </c>
      <c r="I465" s="1" t="e">
        <f>VLOOKUP(B465,#REF!,6,0)</f>
        <v>#REF!</v>
      </c>
      <c r="J465" s="1" t="e">
        <f>VLOOKUP(B465,#REF!,4,0)</f>
        <v>#REF!</v>
      </c>
      <c r="K465" s="1" t="e">
        <f>VLOOKUP(B465,#REF!,8,0)</f>
        <v>#REF!</v>
      </c>
      <c r="L465" s="96" t="e" cm="1">
        <f t="array" ref="L465">LOOKUP(1,1/(B465=#REF!),#REF!)</f>
        <v>#REF!</v>
      </c>
      <c r="M465" s="97" t="str">
        <f>IFERROR(VLOOKUP(B465,#REF!,5,0),"")</f>
        <v/>
      </c>
      <c r="N465" s="98" t="str">
        <f>IFERROR(VLOOKUP(B465,#REF!,2,0),"")</f>
        <v/>
      </c>
      <c r="O465" s="99" t="e" cm="1">
        <f t="array" ref="O465">LOOKUP(1,1/(B465=#REF!),#REF!)</f>
        <v>#REF!</v>
      </c>
      <c r="P465" s="96"/>
      <c r="Q465" s="100"/>
      <c r="R465" s="101" t="str">
        <f>IFERROR(VLOOKUP(B465,#REF!,8,0),"")</f>
        <v/>
      </c>
    </row>
    <row r="466" spans="1:18" hidden="1">
      <c r="A466" s="1">
        <f>IF(B466="","",SUBTOTAL(3,$B$10:B466))</f>
        <v>74</v>
      </c>
      <c r="B466" s="16" t="s">
        <v>3751</v>
      </c>
      <c r="C466" s="84" t="e">
        <f>SUMIFS('Nhập đơn'!$I$5:$I$1145,'Nhập đơn'!$E$5:$E$1146,'Tổng đơn'!B466)</f>
        <v>#VALUE!</v>
      </c>
      <c r="D466" s="85" t="e">
        <f>SUMIFS('Nhập đơn'!$H$5:$H$1145,'Nhập đơn'!$E$5:$E$1146,'Tổng đơn'!B466)</f>
        <v>#VALUE!</v>
      </c>
      <c r="E466" s="16"/>
      <c r="F466" s="16"/>
      <c r="H466" s="1" t="e">
        <f>VLOOKUP(B466,#REF!,3,0)</f>
        <v>#REF!</v>
      </c>
      <c r="I466" s="1" t="e">
        <f>VLOOKUP(B466,#REF!,6,0)</f>
        <v>#REF!</v>
      </c>
      <c r="J466" s="1" t="e">
        <f>VLOOKUP(B466,#REF!,4,0)</f>
        <v>#REF!</v>
      </c>
      <c r="K466" s="1" t="e">
        <f>VLOOKUP(B466,#REF!,8,0)</f>
        <v>#REF!</v>
      </c>
      <c r="L466" s="96" t="e" cm="1">
        <f t="array" ref="L466">LOOKUP(1,1/(B466=#REF!),#REF!)</f>
        <v>#REF!</v>
      </c>
      <c r="M466" s="97" t="str">
        <f>IFERROR(VLOOKUP(B466,#REF!,5,0),"")</f>
        <v/>
      </c>
      <c r="N466" s="98" t="str">
        <f>IFERROR(VLOOKUP(B466,#REF!,2,0),"")</f>
        <v/>
      </c>
      <c r="O466" s="99" t="e" cm="1">
        <f t="array" ref="O466">LOOKUP(1,1/(B466=#REF!),#REF!)</f>
        <v>#REF!</v>
      </c>
      <c r="P466" s="96"/>
      <c r="Q466" s="100"/>
      <c r="R466" s="101" t="str">
        <f>IFERROR(VLOOKUP(B466,#REF!,8,0),"")</f>
        <v/>
      </c>
    </row>
    <row r="467" spans="1:18" hidden="1">
      <c r="A467" s="1">
        <f>IF(B467="","",SUBTOTAL(3,$B$10:B467))</f>
        <v>74</v>
      </c>
      <c r="B467" s="16" t="s">
        <v>736</v>
      </c>
      <c r="C467" s="84" t="e">
        <f>SUMIFS('Nhập đơn'!$I$5:$I$1145,'Nhập đơn'!$E$5:$E$1146,'Tổng đơn'!B467)</f>
        <v>#VALUE!</v>
      </c>
      <c r="D467" s="85" t="e">
        <f>SUMIFS('Nhập đơn'!$H$5:$H$1145,'Nhập đơn'!$E$5:$E$1146,'Tổng đơn'!B467)</f>
        <v>#VALUE!</v>
      </c>
      <c r="E467" s="16"/>
      <c r="F467" s="16"/>
      <c r="H467" s="1" t="e">
        <f>VLOOKUP(B467,#REF!,3,0)</f>
        <v>#REF!</v>
      </c>
      <c r="I467" s="1" t="e">
        <f>VLOOKUP(B467,#REF!,6,0)</f>
        <v>#REF!</v>
      </c>
      <c r="J467" s="1" t="e">
        <f>VLOOKUP(B467,#REF!,4,0)</f>
        <v>#REF!</v>
      </c>
      <c r="K467" s="1" t="e">
        <f>VLOOKUP(B467,#REF!,8,0)</f>
        <v>#REF!</v>
      </c>
      <c r="L467" s="96" t="e" cm="1">
        <f t="array" ref="L467">LOOKUP(1,1/(B467=#REF!),#REF!)</f>
        <v>#REF!</v>
      </c>
      <c r="M467" s="97" t="str">
        <f>IFERROR(VLOOKUP(B467,#REF!,5,0),"")</f>
        <v/>
      </c>
      <c r="N467" s="98" t="str">
        <f>IFERROR(VLOOKUP(B467,#REF!,2,0),"")</f>
        <v/>
      </c>
      <c r="O467" s="99" t="e" cm="1">
        <f t="array" ref="O467">LOOKUP(1,1/(B467=#REF!),#REF!)</f>
        <v>#REF!</v>
      </c>
      <c r="P467" s="96"/>
      <c r="Q467" s="100"/>
      <c r="R467" s="101" t="str">
        <f>IFERROR(VLOOKUP(B467,#REF!,8,0),"")</f>
        <v/>
      </c>
    </row>
    <row r="468" spans="1:18" hidden="1">
      <c r="A468" s="1">
        <f>IF(B468="","",SUBTOTAL(3,$B$10:B468))</f>
        <v>74</v>
      </c>
      <c r="B468" s="16" t="s">
        <v>742</v>
      </c>
      <c r="C468" s="84" t="e">
        <f>SUMIFS('Nhập đơn'!$I$5:$I$1145,'Nhập đơn'!$E$5:$E$1146,'Tổng đơn'!B468)</f>
        <v>#VALUE!</v>
      </c>
      <c r="D468" s="85" t="e">
        <f>SUMIFS('Nhập đơn'!$H$5:$H$1145,'Nhập đơn'!$E$5:$E$1146,'Tổng đơn'!B468)</f>
        <v>#VALUE!</v>
      </c>
      <c r="E468" s="16"/>
      <c r="F468" s="16"/>
      <c r="H468" s="1" t="e">
        <f>VLOOKUP(B468,#REF!,3,0)</f>
        <v>#REF!</v>
      </c>
      <c r="I468" s="1" t="e">
        <f>VLOOKUP(B468,#REF!,6,0)</f>
        <v>#REF!</v>
      </c>
      <c r="J468" s="1" t="e">
        <f>VLOOKUP(B468,#REF!,4,0)</f>
        <v>#REF!</v>
      </c>
      <c r="K468" s="1" t="e">
        <f>VLOOKUP(B468,#REF!,8,0)</f>
        <v>#REF!</v>
      </c>
      <c r="L468" s="96" t="e" cm="1">
        <f t="array" ref="L468">LOOKUP(1,1/(B468=#REF!),#REF!)</f>
        <v>#REF!</v>
      </c>
      <c r="M468" s="97" t="str">
        <f>IFERROR(VLOOKUP(B468,#REF!,5,0),"")</f>
        <v/>
      </c>
      <c r="N468" s="98" t="str">
        <f>IFERROR(VLOOKUP(B468,#REF!,2,0),"")</f>
        <v/>
      </c>
      <c r="O468" s="99" t="e" cm="1">
        <f t="array" ref="O468">LOOKUP(1,1/(B468=#REF!),#REF!)</f>
        <v>#REF!</v>
      </c>
      <c r="P468" s="96"/>
      <c r="Q468" s="100"/>
      <c r="R468" s="101" t="str">
        <f>IFERROR(VLOOKUP(B468,#REF!,8,0),"")</f>
        <v/>
      </c>
    </row>
    <row r="469" spans="1:18" hidden="1">
      <c r="A469" s="1">
        <f>IF(B469="","",SUBTOTAL(3,$B$10:B469))</f>
        <v>74</v>
      </c>
      <c r="B469" s="16" t="s">
        <v>914</v>
      </c>
      <c r="C469" s="84" t="e">
        <f>SUMIFS('Nhập đơn'!$I$5:$I$1145,'Nhập đơn'!$E$5:$E$1146,'Tổng đơn'!B469)</f>
        <v>#VALUE!</v>
      </c>
      <c r="D469" s="85" t="e">
        <f>SUMIFS('Nhập đơn'!$H$5:$H$1145,'Nhập đơn'!$E$5:$E$1146,'Tổng đơn'!B469)</f>
        <v>#VALUE!</v>
      </c>
      <c r="E469" s="16"/>
      <c r="F469" s="16"/>
      <c r="H469" s="1" t="e">
        <f>VLOOKUP(B469,#REF!,3,0)</f>
        <v>#REF!</v>
      </c>
      <c r="I469" s="1" t="e">
        <f>VLOOKUP(B469,#REF!,6,0)</f>
        <v>#REF!</v>
      </c>
      <c r="J469" s="1" t="e">
        <f>VLOOKUP(B469,#REF!,4,0)</f>
        <v>#REF!</v>
      </c>
      <c r="K469" s="1" t="e">
        <f>VLOOKUP(B469,#REF!,8,0)</f>
        <v>#REF!</v>
      </c>
      <c r="L469" s="96" t="e" cm="1">
        <f t="array" ref="L469">LOOKUP(1,1/(B469=#REF!),#REF!)</f>
        <v>#REF!</v>
      </c>
      <c r="M469" s="97" t="str">
        <f>IFERROR(VLOOKUP(B469,#REF!,5,0),"")</f>
        <v/>
      </c>
      <c r="N469" s="98" t="str">
        <f>IFERROR(VLOOKUP(B469,#REF!,2,0),"")</f>
        <v/>
      </c>
      <c r="O469" s="99" t="e" cm="1">
        <f t="array" ref="O469">LOOKUP(1,1/(B469=#REF!),#REF!)</f>
        <v>#REF!</v>
      </c>
      <c r="P469" s="96"/>
      <c r="Q469" s="100"/>
      <c r="R469" s="101" t="str">
        <f>IFERROR(VLOOKUP(B469,#REF!,8,0),"")</f>
        <v/>
      </c>
    </row>
    <row r="470" spans="1:18" hidden="1">
      <c r="A470" s="1">
        <f>IF(B470="","",SUBTOTAL(3,$B$10:B470))</f>
        <v>74</v>
      </c>
      <c r="B470" s="16" t="s">
        <v>920</v>
      </c>
      <c r="C470" s="84" t="e">
        <f>SUMIFS('Nhập đơn'!$I$5:$I$1145,'Nhập đơn'!$E$5:$E$1146,'Tổng đơn'!B470)</f>
        <v>#VALUE!</v>
      </c>
      <c r="D470" s="85" t="e">
        <f>SUMIFS('Nhập đơn'!$H$5:$H$1145,'Nhập đơn'!$E$5:$E$1146,'Tổng đơn'!B470)</f>
        <v>#VALUE!</v>
      </c>
      <c r="E470" s="16"/>
      <c r="F470" s="16"/>
      <c r="H470" s="1" t="e">
        <f>VLOOKUP(B470,#REF!,3,0)</f>
        <v>#REF!</v>
      </c>
      <c r="I470" s="1" t="e">
        <f>VLOOKUP(B470,#REF!,6,0)</f>
        <v>#REF!</v>
      </c>
      <c r="J470" s="1" t="e">
        <f>VLOOKUP(B470,#REF!,4,0)</f>
        <v>#REF!</v>
      </c>
      <c r="K470" s="1" t="e">
        <f>VLOOKUP(B470,#REF!,8,0)</f>
        <v>#REF!</v>
      </c>
      <c r="L470" s="96" t="e" cm="1">
        <f t="array" ref="L470">LOOKUP(1,1/(B470=#REF!),#REF!)</f>
        <v>#REF!</v>
      </c>
      <c r="M470" s="97" t="str">
        <f>IFERROR(VLOOKUP(B470,#REF!,5,0),"")</f>
        <v/>
      </c>
      <c r="N470" s="98" t="str">
        <f>IFERROR(VLOOKUP(B470,#REF!,2,0),"")</f>
        <v/>
      </c>
      <c r="O470" s="99" t="e" cm="1">
        <f t="array" ref="O470">LOOKUP(1,1/(B470=#REF!),#REF!)</f>
        <v>#REF!</v>
      </c>
      <c r="P470" s="96"/>
      <c r="Q470" s="100"/>
      <c r="R470" s="101" t="str">
        <f>IFERROR(VLOOKUP(B470,#REF!,8,0),"")</f>
        <v/>
      </c>
    </row>
    <row r="471" spans="1:18">
      <c r="A471" s="1">
        <f>IF(B471="","",SUBTOTAL(3,$B$10:B471))</f>
        <v>75</v>
      </c>
      <c r="B471" s="16" t="s">
        <v>2417</v>
      </c>
      <c r="C471" s="84" t="e">
        <f>SUMIFS('Nhập đơn'!$I$5:$I$1145,'Nhập đơn'!$E$5:$E$1146,'Tổng đơn'!B471)</f>
        <v>#VALUE!</v>
      </c>
      <c r="D471" s="85" t="e">
        <f>SUMIFS('Nhập đơn'!$H$5:$H$1145,'Nhập đơn'!$E$5:$E$1146,'Tổng đơn'!B471)</f>
        <v>#VALUE!</v>
      </c>
      <c r="E471" s="16"/>
      <c r="F471" s="16"/>
      <c r="H471" s="1" t="e">
        <f>VLOOKUP(B471,#REF!,3,0)</f>
        <v>#REF!</v>
      </c>
      <c r="I471" s="1" t="e">
        <f>VLOOKUP(B471,#REF!,6,0)</f>
        <v>#REF!</v>
      </c>
      <c r="J471" s="1" t="e">
        <f>VLOOKUP(B471,#REF!,4,0)</f>
        <v>#REF!</v>
      </c>
      <c r="K471" s="1" t="e">
        <f>VLOOKUP(B471,#REF!,8,0)</f>
        <v>#REF!</v>
      </c>
      <c r="L471" s="96" t="e" cm="1">
        <f t="array" ref="L471">LOOKUP(1,1/(B471=#REF!),#REF!)</f>
        <v>#REF!</v>
      </c>
      <c r="M471" s="97" t="str">
        <f>IFERROR(VLOOKUP(B471,#REF!,5,0),"")</f>
        <v/>
      </c>
      <c r="N471" s="98" t="str">
        <f>IFERROR(VLOOKUP(B471,#REF!,2,0),"")</f>
        <v/>
      </c>
      <c r="O471" s="99" t="e" cm="1">
        <f t="array" ref="O471">LOOKUP(1,1/(B471=#REF!),#REF!)</f>
        <v>#REF!</v>
      </c>
      <c r="P471" s="96"/>
      <c r="Q471" s="100"/>
      <c r="R471" s="101" t="str">
        <f>IFERROR(VLOOKUP(B471,#REF!,8,0),"")</f>
        <v/>
      </c>
    </row>
    <row r="472" spans="1:18" hidden="1">
      <c r="A472" s="1">
        <f>IF(B472="","",SUBTOTAL(3,$B$10:B472))</f>
        <v>75</v>
      </c>
      <c r="B472" s="16" t="s">
        <v>4320</v>
      </c>
      <c r="C472" s="84" t="e">
        <f>SUMIFS('Nhập đơn'!$I$5:$I$1145,'Nhập đơn'!$E$5:$E$1146,'Tổng đơn'!B472)</f>
        <v>#VALUE!</v>
      </c>
      <c r="D472" s="85" t="e">
        <f>SUMIFS('Nhập đơn'!$H$5:$H$1145,'Nhập đơn'!$E$5:$E$1146,'Tổng đơn'!B472)</f>
        <v>#VALUE!</v>
      </c>
      <c r="E472" s="16"/>
      <c r="F472" s="16"/>
      <c r="H472" s="1" t="e">
        <f>VLOOKUP(B472,#REF!,3,0)</f>
        <v>#REF!</v>
      </c>
      <c r="I472" s="1" t="e">
        <f>VLOOKUP(B472,#REF!,6,0)</f>
        <v>#REF!</v>
      </c>
      <c r="J472" s="1" t="e">
        <f>VLOOKUP(B472,#REF!,4,0)</f>
        <v>#REF!</v>
      </c>
      <c r="K472" s="1" t="e">
        <f>VLOOKUP(B472,#REF!,8,0)</f>
        <v>#REF!</v>
      </c>
      <c r="L472" s="96" t="e" cm="1">
        <f t="array" ref="L472">LOOKUP(1,1/(B472=#REF!),#REF!)</f>
        <v>#REF!</v>
      </c>
      <c r="M472" s="97" t="str">
        <f>IFERROR(VLOOKUP(B472,#REF!,5,0),"")</f>
        <v/>
      </c>
      <c r="N472" s="98" t="str">
        <f>IFERROR(VLOOKUP(B472,#REF!,2,0),"")</f>
        <v/>
      </c>
      <c r="O472" s="99" t="e" cm="1">
        <f t="array" ref="O472">LOOKUP(1,1/(B472=#REF!),#REF!)</f>
        <v>#REF!</v>
      </c>
      <c r="P472" s="96"/>
      <c r="Q472" s="100"/>
      <c r="R472" s="101" t="str">
        <f>IFERROR(VLOOKUP(B472,#REF!,8,0),"")</f>
        <v/>
      </c>
    </row>
    <row r="473" spans="1:18" hidden="1">
      <c r="A473" s="1">
        <f>IF(B473="","",SUBTOTAL(3,$B$10:B473))</f>
        <v>75</v>
      </c>
      <c r="B473" s="16" t="s">
        <v>4321</v>
      </c>
      <c r="C473" s="84" t="e">
        <f>SUMIFS('Nhập đơn'!$I$5:$I$1145,'Nhập đơn'!$E$5:$E$1146,'Tổng đơn'!B473)</f>
        <v>#VALUE!</v>
      </c>
      <c r="D473" s="85" t="e">
        <f>SUMIFS('Nhập đơn'!$H$5:$H$1145,'Nhập đơn'!$E$5:$E$1146,'Tổng đơn'!B473)</f>
        <v>#VALUE!</v>
      </c>
      <c r="E473" s="16"/>
      <c r="F473" s="16"/>
      <c r="H473" s="1" t="e">
        <f>VLOOKUP(B473,#REF!,3,0)</f>
        <v>#REF!</v>
      </c>
      <c r="I473" s="1" t="e">
        <f>VLOOKUP(B473,#REF!,6,0)</f>
        <v>#REF!</v>
      </c>
      <c r="J473" s="1" t="e">
        <f>VLOOKUP(B473,#REF!,4,0)</f>
        <v>#REF!</v>
      </c>
      <c r="K473" s="1" t="e">
        <f>VLOOKUP(B473,#REF!,8,0)</f>
        <v>#REF!</v>
      </c>
      <c r="L473" s="96" t="e" cm="1">
        <f t="array" ref="L473">LOOKUP(1,1/(B473=#REF!),#REF!)</f>
        <v>#REF!</v>
      </c>
      <c r="M473" s="97" t="str">
        <f>IFERROR(VLOOKUP(B473,#REF!,5,0),"")</f>
        <v/>
      </c>
      <c r="N473" s="98" t="str">
        <f>IFERROR(VLOOKUP(B473,#REF!,2,0),"")</f>
        <v/>
      </c>
      <c r="O473" s="99" t="e" cm="1">
        <f t="array" ref="O473">LOOKUP(1,1/(B473=#REF!),#REF!)</f>
        <v>#REF!</v>
      </c>
      <c r="P473" s="96"/>
      <c r="Q473" s="100"/>
      <c r="R473" s="101" t="str">
        <f>IFERROR(VLOOKUP(B473,#REF!,8,0),"")</f>
        <v/>
      </c>
    </row>
    <row r="474" spans="1:18" hidden="1">
      <c r="A474" s="1">
        <f>IF(B474="","",SUBTOTAL(3,$B$10:B474))</f>
        <v>75</v>
      </c>
      <c r="B474" s="16" t="s">
        <v>188</v>
      </c>
      <c r="C474" s="84" t="e">
        <f>SUMIFS('Nhập đơn'!$I$5:$I$1145,'Nhập đơn'!$E$5:$E$1146,'Tổng đơn'!B474)</f>
        <v>#VALUE!</v>
      </c>
      <c r="D474" s="85" t="e">
        <f>SUMIFS('Nhập đơn'!$H$5:$H$1145,'Nhập đơn'!$E$5:$E$1146,'Tổng đơn'!B474)</f>
        <v>#VALUE!</v>
      </c>
      <c r="E474" s="16"/>
      <c r="F474" s="16"/>
      <c r="H474" s="1" t="e">
        <f>VLOOKUP(B474,#REF!,3,0)</f>
        <v>#REF!</v>
      </c>
      <c r="I474" s="1" t="e">
        <f>VLOOKUP(B474,#REF!,6,0)</f>
        <v>#REF!</v>
      </c>
      <c r="J474" s="1" t="e">
        <f>VLOOKUP(B474,#REF!,4,0)</f>
        <v>#REF!</v>
      </c>
      <c r="K474" s="1" t="e">
        <f>VLOOKUP(B474,#REF!,8,0)</f>
        <v>#REF!</v>
      </c>
      <c r="L474" s="96" t="e" cm="1">
        <f t="array" ref="L474">LOOKUP(1,1/(B474=#REF!),#REF!)</f>
        <v>#REF!</v>
      </c>
      <c r="M474" s="97" t="str">
        <f>IFERROR(VLOOKUP(B474,#REF!,5,0),"")</f>
        <v/>
      </c>
      <c r="N474" s="98" t="str">
        <f>IFERROR(VLOOKUP(B474,#REF!,2,0),"")</f>
        <v/>
      </c>
      <c r="O474" s="99" t="e" cm="1">
        <f t="array" ref="O474">LOOKUP(1,1/(B474=#REF!),#REF!)</f>
        <v>#REF!</v>
      </c>
      <c r="P474" s="96"/>
      <c r="Q474" s="100"/>
      <c r="R474" s="101" t="str">
        <f>IFERROR(VLOOKUP(B474,#REF!,8,0),"")</f>
        <v/>
      </c>
    </row>
    <row r="475" spans="1:18" hidden="1">
      <c r="A475" s="1">
        <f>IF(B475="","",SUBTOTAL(3,$B$10:B475))</f>
        <v>75</v>
      </c>
      <c r="B475" s="16" t="s">
        <v>3164</v>
      </c>
      <c r="C475" s="84" t="e">
        <f>SUMIFS('Nhập đơn'!$I$5:$I$1145,'Nhập đơn'!$E$5:$E$1146,'Tổng đơn'!B475)</f>
        <v>#VALUE!</v>
      </c>
      <c r="D475" s="85" t="e">
        <f>SUMIFS('Nhập đơn'!$H$5:$H$1145,'Nhập đơn'!$E$5:$E$1146,'Tổng đơn'!B475)</f>
        <v>#VALUE!</v>
      </c>
      <c r="E475" s="16"/>
      <c r="F475" s="16"/>
      <c r="H475" s="1" t="e">
        <f>VLOOKUP(B475,#REF!,3,0)</f>
        <v>#REF!</v>
      </c>
      <c r="I475" s="1" t="e">
        <f>VLOOKUP(B475,#REF!,6,0)</f>
        <v>#REF!</v>
      </c>
      <c r="J475" s="1" t="e">
        <f>VLOOKUP(B475,#REF!,4,0)</f>
        <v>#REF!</v>
      </c>
      <c r="K475" s="1" t="e">
        <f>VLOOKUP(B475,#REF!,8,0)</f>
        <v>#REF!</v>
      </c>
      <c r="L475" s="96" t="e" cm="1">
        <f t="array" ref="L475">LOOKUP(1,1/(B475=#REF!),#REF!)</f>
        <v>#REF!</v>
      </c>
      <c r="M475" s="97" t="str">
        <f>IFERROR(VLOOKUP(B475,#REF!,5,0),"")</f>
        <v/>
      </c>
      <c r="N475" s="98" t="str">
        <f>IFERROR(VLOOKUP(B475,#REF!,2,0),"")</f>
        <v/>
      </c>
      <c r="O475" s="99" t="e" cm="1">
        <f t="array" ref="O475">LOOKUP(1,1/(B475=#REF!),#REF!)</f>
        <v>#REF!</v>
      </c>
      <c r="P475" s="96"/>
      <c r="Q475" s="100"/>
      <c r="R475" s="101" t="str">
        <f>IFERROR(VLOOKUP(B475,#REF!,8,0),"")</f>
        <v/>
      </c>
    </row>
    <row r="476" spans="1:18" hidden="1">
      <c r="A476" s="1">
        <f>IF(B476="","",SUBTOTAL(3,$B$10:B476))</f>
        <v>75</v>
      </c>
      <c r="B476" s="16" t="s">
        <v>3155</v>
      </c>
      <c r="C476" s="84" t="e">
        <f>SUMIFS('Nhập đơn'!$I$5:$I$1145,'Nhập đơn'!$E$5:$E$1146,'Tổng đơn'!B476)</f>
        <v>#VALUE!</v>
      </c>
      <c r="D476" s="85" t="e">
        <f>SUMIFS('Nhập đơn'!$H$5:$H$1145,'Nhập đơn'!$E$5:$E$1146,'Tổng đơn'!B476)</f>
        <v>#VALUE!</v>
      </c>
      <c r="E476" s="16"/>
      <c r="F476" s="16"/>
      <c r="H476" s="1" t="e">
        <f>VLOOKUP(B476,#REF!,3,0)</f>
        <v>#REF!</v>
      </c>
      <c r="I476" s="1" t="e">
        <f>VLOOKUP(B476,#REF!,6,0)</f>
        <v>#REF!</v>
      </c>
      <c r="J476" s="1" t="e">
        <f>VLOOKUP(B476,#REF!,4,0)</f>
        <v>#REF!</v>
      </c>
      <c r="K476" s="1" t="e">
        <f>VLOOKUP(B476,#REF!,8,0)</f>
        <v>#REF!</v>
      </c>
      <c r="L476" s="96" t="e" cm="1">
        <f t="array" ref="L476">LOOKUP(1,1/(B476=#REF!),#REF!)</f>
        <v>#REF!</v>
      </c>
      <c r="M476" s="97" t="str">
        <f>IFERROR(VLOOKUP(B476,#REF!,5,0),"")</f>
        <v/>
      </c>
      <c r="N476" s="98" t="str">
        <f>IFERROR(VLOOKUP(B476,#REF!,2,0),"")</f>
        <v/>
      </c>
      <c r="O476" s="99" t="e" cm="1">
        <f t="array" ref="O476">LOOKUP(1,1/(B476=#REF!),#REF!)</f>
        <v>#REF!</v>
      </c>
      <c r="P476" s="96"/>
      <c r="Q476" s="100"/>
      <c r="R476" s="101" t="str">
        <f>IFERROR(VLOOKUP(B476,#REF!,8,0),"")</f>
        <v/>
      </c>
    </row>
    <row r="477" spans="1:18" hidden="1">
      <c r="A477" s="1">
        <f>IF(B477="","",SUBTOTAL(3,$B$10:B477))</f>
        <v>75</v>
      </c>
      <c r="B477" s="16" t="s">
        <v>3282</v>
      </c>
      <c r="C477" s="84" t="e">
        <f>SUMIFS('Nhập đơn'!$I$5:$I$1145,'Nhập đơn'!$E$5:$E$1146,'Tổng đơn'!B477)</f>
        <v>#VALUE!</v>
      </c>
      <c r="D477" s="85" t="e">
        <f>SUMIFS('Nhập đơn'!$H$5:$H$1145,'Nhập đơn'!$E$5:$E$1146,'Tổng đơn'!B477)</f>
        <v>#VALUE!</v>
      </c>
      <c r="E477" s="16"/>
      <c r="F477" s="16"/>
      <c r="H477" s="1" t="e">
        <f>VLOOKUP(B477,#REF!,3,0)</f>
        <v>#REF!</v>
      </c>
      <c r="I477" s="1" t="e">
        <f>VLOOKUP(B477,#REF!,6,0)</f>
        <v>#REF!</v>
      </c>
      <c r="J477" s="1" t="e">
        <f>VLOOKUP(B477,#REF!,4,0)</f>
        <v>#REF!</v>
      </c>
      <c r="K477" s="1" t="e">
        <f>VLOOKUP(B477,#REF!,8,0)</f>
        <v>#REF!</v>
      </c>
      <c r="L477" s="96" t="e" cm="1">
        <f t="array" ref="L477">LOOKUP(1,1/(B477=#REF!),#REF!)</f>
        <v>#REF!</v>
      </c>
      <c r="M477" s="97" t="str">
        <f>IFERROR(VLOOKUP(B477,#REF!,5,0),"")</f>
        <v/>
      </c>
      <c r="N477" s="98" t="str">
        <f>IFERROR(VLOOKUP(B477,#REF!,2,0),"")</f>
        <v/>
      </c>
      <c r="O477" s="99" t="e" cm="1">
        <f t="array" ref="O477">LOOKUP(1,1/(B477=#REF!),#REF!)</f>
        <v>#REF!</v>
      </c>
      <c r="P477" s="96"/>
      <c r="Q477" s="100"/>
      <c r="R477" s="101" t="str">
        <f>IFERROR(VLOOKUP(B477,#REF!,8,0),"")</f>
        <v/>
      </c>
    </row>
    <row r="478" spans="1:18" hidden="1">
      <c r="A478" s="1">
        <f>IF(B478="","",SUBTOTAL(3,$B$10:B478))</f>
        <v>75</v>
      </c>
      <c r="B478" s="16" t="s">
        <v>4322</v>
      </c>
      <c r="C478" s="84" t="e">
        <f>SUMIFS('Nhập đơn'!$I$5:$I$1145,'Nhập đơn'!$E$5:$E$1146,'Tổng đơn'!B478)</f>
        <v>#VALUE!</v>
      </c>
      <c r="D478" s="85" t="e">
        <f>SUMIFS('Nhập đơn'!$H$5:$H$1145,'Nhập đơn'!$E$5:$E$1146,'Tổng đơn'!B478)</f>
        <v>#VALUE!</v>
      </c>
      <c r="E478" s="16"/>
      <c r="F478" s="16"/>
      <c r="H478" s="1" t="e">
        <f>VLOOKUP(B478,#REF!,3,0)</f>
        <v>#REF!</v>
      </c>
      <c r="I478" s="1" t="e">
        <f>VLOOKUP(B478,#REF!,6,0)</f>
        <v>#REF!</v>
      </c>
      <c r="J478" s="1" t="e">
        <f>VLOOKUP(B478,#REF!,4,0)</f>
        <v>#REF!</v>
      </c>
      <c r="K478" s="1" t="e">
        <f>VLOOKUP(B478,#REF!,8,0)</f>
        <v>#REF!</v>
      </c>
      <c r="L478" s="96" t="e" cm="1">
        <f t="array" ref="L478">LOOKUP(1,1/(B478=#REF!),#REF!)</f>
        <v>#REF!</v>
      </c>
      <c r="M478" s="97" t="str">
        <f>IFERROR(VLOOKUP(B478,#REF!,5,0),"")</f>
        <v/>
      </c>
      <c r="N478" s="98" t="str">
        <f>IFERROR(VLOOKUP(B478,#REF!,2,0),"")</f>
        <v/>
      </c>
      <c r="O478" s="99" t="e" cm="1">
        <f t="array" ref="O478">LOOKUP(1,1/(B478=#REF!),#REF!)</f>
        <v>#REF!</v>
      </c>
      <c r="P478" s="96"/>
      <c r="Q478" s="100"/>
      <c r="R478" s="101" t="str">
        <f>IFERROR(VLOOKUP(B478,#REF!,8,0),"")</f>
        <v/>
      </c>
    </row>
    <row r="479" spans="1:18" hidden="1">
      <c r="A479" s="1">
        <f>IF(B479="","",SUBTOTAL(3,$B$10:B479))</f>
        <v>75</v>
      </c>
      <c r="B479" s="16" t="s">
        <v>251</v>
      </c>
      <c r="C479" s="84" t="e">
        <f>SUMIFS('Nhập đơn'!$I$5:$I$1145,'Nhập đơn'!$E$5:$E$1146,'Tổng đơn'!B479)</f>
        <v>#VALUE!</v>
      </c>
      <c r="D479" s="85" t="e">
        <f>SUMIFS('Nhập đơn'!$H$5:$H$1145,'Nhập đơn'!$E$5:$E$1146,'Tổng đơn'!B479)</f>
        <v>#VALUE!</v>
      </c>
      <c r="E479" s="16"/>
      <c r="F479" s="16"/>
      <c r="H479" s="1" t="e">
        <f>VLOOKUP(B479,#REF!,3,0)</f>
        <v>#REF!</v>
      </c>
      <c r="I479" s="1" t="e">
        <f>VLOOKUP(B479,#REF!,6,0)</f>
        <v>#REF!</v>
      </c>
      <c r="J479" s="1" t="e">
        <f>VLOOKUP(B479,#REF!,4,0)</f>
        <v>#REF!</v>
      </c>
      <c r="K479" s="1" t="e">
        <f>VLOOKUP(B479,#REF!,8,0)</f>
        <v>#REF!</v>
      </c>
      <c r="L479" s="96" t="e" cm="1">
        <f t="array" ref="L479">LOOKUP(1,1/(B479=#REF!),#REF!)</f>
        <v>#REF!</v>
      </c>
      <c r="M479" s="97" t="str">
        <f>IFERROR(VLOOKUP(B479,#REF!,5,0),"")</f>
        <v/>
      </c>
      <c r="N479" s="98" t="str">
        <f>IFERROR(VLOOKUP(B479,#REF!,2,0),"")</f>
        <v/>
      </c>
      <c r="O479" s="99" t="e" cm="1">
        <f t="array" ref="O479">LOOKUP(1,1/(B479=#REF!),#REF!)</f>
        <v>#REF!</v>
      </c>
      <c r="P479" s="96"/>
      <c r="Q479" s="100"/>
      <c r="R479" s="101" t="str">
        <f>IFERROR(VLOOKUP(B479,#REF!,8,0),"")</f>
        <v/>
      </c>
    </row>
    <row r="480" spans="1:18" hidden="1">
      <c r="A480" s="1">
        <f>IF(B480="","",SUBTOTAL(3,$B$10:B480))</f>
        <v>75</v>
      </c>
      <c r="B480" s="16" t="s">
        <v>4323</v>
      </c>
      <c r="C480" s="84" t="e">
        <f>SUMIFS('Nhập đơn'!$I$5:$I$1145,'Nhập đơn'!$E$5:$E$1146,'Tổng đơn'!B480)</f>
        <v>#VALUE!</v>
      </c>
      <c r="D480" s="85" t="e">
        <f>SUMIFS('Nhập đơn'!$H$5:$H$1145,'Nhập đơn'!$E$5:$E$1146,'Tổng đơn'!B480)</f>
        <v>#VALUE!</v>
      </c>
      <c r="E480" s="16"/>
      <c r="F480" s="16"/>
      <c r="H480" s="1" t="e">
        <f>VLOOKUP(B480,#REF!,3,0)</f>
        <v>#REF!</v>
      </c>
      <c r="I480" s="1" t="e">
        <f>VLOOKUP(B480,#REF!,6,0)</f>
        <v>#REF!</v>
      </c>
      <c r="J480" s="1" t="e">
        <f>VLOOKUP(B480,#REF!,4,0)</f>
        <v>#REF!</v>
      </c>
      <c r="K480" s="1" t="e">
        <f>VLOOKUP(B480,#REF!,8,0)</f>
        <v>#REF!</v>
      </c>
      <c r="L480" s="96" t="e" cm="1">
        <f t="array" ref="L480">LOOKUP(1,1/(B480=#REF!),#REF!)</f>
        <v>#REF!</v>
      </c>
      <c r="M480" s="97" t="str">
        <f>IFERROR(VLOOKUP(B480,#REF!,5,0),"")</f>
        <v/>
      </c>
      <c r="N480" s="98" t="str">
        <f>IFERROR(VLOOKUP(B480,#REF!,2,0),"")</f>
        <v/>
      </c>
      <c r="O480" s="99" t="e" cm="1">
        <f t="array" ref="O480">LOOKUP(1,1/(B480=#REF!),#REF!)</f>
        <v>#REF!</v>
      </c>
      <c r="P480" s="96"/>
      <c r="Q480" s="100"/>
      <c r="R480" s="101" t="str">
        <f>IFERROR(VLOOKUP(B480,#REF!,8,0),"")</f>
        <v/>
      </c>
    </row>
    <row r="481" spans="1:18">
      <c r="A481" s="1">
        <f>IF(B481="","",SUBTOTAL(3,$B$10:B481))</f>
        <v>76</v>
      </c>
      <c r="B481" s="16" t="s">
        <v>290</v>
      </c>
      <c r="C481" s="84" t="e">
        <f>SUMIFS('Nhập đơn'!$I$5:$I$1145,'Nhập đơn'!$E$5:$E$1146,'Tổng đơn'!B481)</f>
        <v>#VALUE!</v>
      </c>
      <c r="D481" s="85" t="e">
        <f>SUMIFS('Nhập đơn'!$H$5:$H$1145,'Nhập đơn'!$E$5:$E$1146,'Tổng đơn'!B481)</f>
        <v>#VALUE!</v>
      </c>
      <c r="E481" s="16"/>
      <c r="F481" s="16"/>
      <c r="H481" s="1" t="e">
        <f>VLOOKUP(B481,#REF!,3,0)</f>
        <v>#REF!</v>
      </c>
      <c r="I481" s="1" t="e">
        <f>VLOOKUP(B481,#REF!,6,0)</f>
        <v>#REF!</v>
      </c>
      <c r="J481" s="1" t="e">
        <f>VLOOKUP(B481,#REF!,4,0)</f>
        <v>#REF!</v>
      </c>
      <c r="K481" s="1" t="e">
        <f>VLOOKUP(B481,#REF!,8,0)</f>
        <v>#REF!</v>
      </c>
      <c r="L481" s="96" t="e" cm="1">
        <f t="array" ref="L481">LOOKUP(1,1/(B481=#REF!),#REF!)</f>
        <v>#REF!</v>
      </c>
      <c r="M481" s="97" t="str">
        <f>IFERROR(VLOOKUP(B481,#REF!,5,0),"")</f>
        <v/>
      </c>
      <c r="N481" s="98" t="str">
        <f>IFERROR(VLOOKUP(B481,#REF!,2,0),"")</f>
        <v/>
      </c>
      <c r="O481" s="99" t="e" cm="1">
        <f t="array" ref="O481">LOOKUP(1,1/(B481=#REF!),#REF!)</f>
        <v>#REF!</v>
      </c>
      <c r="P481" s="96"/>
      <c r="Q481" s="100"/>
      <c r="R481" s="101" t="str">
        <f>IFERROR(VLOOKUP(B481,#REF!,8,0),"")</f>
        <v/>
      </c>
    </row>
    <row r="482" spans="1:18">
      <c r="A482" s="1">
        <f>IF(B482="","",SUBTOTAL(3,$B$10:B482))</f>
        <v>77</v>
      </c>
      <c r="B482" s="16" t="s">
        <v>3618</v>
      </c>
      <c r="C482" s="84" t="e">
        <f>SUMIFS('Nhập đơn'!$I$5:$I$1145,'Nhập đơn'!$E$5:$E$1146,'Tổng đơn'!B482)</f>
        <v>#VALUE!</v>
      </c>
      <c r="D482" s="85" t="e">
        <f>SUMIFS('Nhập đơn'!$H$5:$H$1145,'Nhập đơn'!$E$5:$E$1146,'Tổng đơn'!B482)</f>
        <v>#VALUE!</v>
      </c>
      <c r="E482" s="16"/>
      <c r="F482" s="16"/>
      <c r="H482" s="1" t="e">
        <f>VLOOKUP(B482,#REF!,3,0)</f>
        <v>#REF!</v>
      </c>
      <c r="I482" s="1" t="e">
        <f>VLOOKUP(B482,#REF!,6,0)</f>
        <v>#REF!</v>
      </c>
      <c r="J482" s="1" t="e">
        <f>VLOOKUP(B482,#REF!,4,0)</f>
        <v>#REF!</v>
      </c>
      <c r="K482" s="1" t="e">
        <f>VLOOKUP(B482,#REF!,8,0)</f>
        <v>#REF!</v>
      </c>
      <c r="L482" s="96" t="e" cm="1">
        <f t="array" ref="L482">LOOKUP(1,1/(B482=#REF!),#REF!)</f>
        <v>#REF!</v>
      </c>
      <c r="M482" s="97" t="str">
        <f>IFERROR(VLOOKUP(B482,#REF!,5,0),"")</f>
        <v/>
      </c>
      <c r="N482" s="98" t="str">
        <f>IFERROR(VLOOKUP(B482,#REF!,2,0),"")</f>
        <v/>
      </c>
      <c r="O482" s="99" t="e" cm="1">
        <f t="array" ref="O482">LOOKUP(1,1/(B482=#REF!),#REF!)</f>
        <v>#REF!</v>
      </c>
      <c r="P482" s="96"/>
      <c r="Q482" s="100"/>
      <c r="R482" s="101" t="str">
        <f>IFERROR(VLOOKUP(B482,#REF!,8,0),"")</f>
        <v/>
      </c>
    </row>
    <row r="483" spans="1:18" hidden="1">
      <c r="A483" s="1">
        <f>IF(B483="","",SUBTOTAL(3,$B$10:B483))</f>
        <v>77</v>
      </c>
      <c r="B483" s="16" t="s">
        <v>787</v>
      </c>
      <c r="C483" s="84" t="e">
        <f>SUMIFS('Nhập đơn'!$I$5:$I$1145,'Nhập đơn'!$E$5:$E$1146,'Tổng đơn'!B483)</f>
        <v>#VALUE!</v>
      </c>
      <c r="D483" s="85" t="e">
        <f>SUMIFS('Nhập đơn'!$H$5:$H$1145,'Nhập đơn'!$E$5:$E$1146,'Tổng đơn'!B483)</f>
        <v>#VALUE!</v>
      </c>
      <c r="E483" s="16"/>
      <c r="F483" s="16"/>
      <c r="H483" s="1" t="e">
        <f>VLOOKUP(B483,#REF!,3,0)</f>
        <v>#REF!</v>
      </c>
      <c r="I483" s="1" t="e">
        <f>VLOOKUP(B483,#REF!,6,0)</f>
        <v>#REF!</v>
      </c>
      <c r="J483" s="1" t="e">
        <f>VLOOKUP(B483,#REF!,4,0)</f>
        <v>#REF!</v>
      </c>
      <c r="K483" s="1" t="e">
        <f>VLOOKUP(B483,#REF!,8,0)</f>
        <v>#REF!</v>
      </c>
      <c r="L483" s="96" t="e" cm="1">
        <f t="array" ref="L483">LOOKUP(1,1/(B483=#REF!),#REF!)</f>
        <v>#REF!</v>
      </c>
      <c r="M483" s="97" t="str">
        <f>IFERROR(VLOOKUP(B483,#REF!,5,0),"")</f>
        <v/>
      </c>
      <c r="N483" s="98" t="str">
        <f>IFERROR(VLOOKUP(B483,#REF!,2,0),"")</f>
        <v/>
      </c>
      <c r="O483" s="99" t="e" cm="1">
        <f t="array" ref="O483">LOOKUP(1,1/(B483=#REF!),#REF!)</f>
        <v>#REF!</v>
      </c>
      <c r="P483" s="96"/>
      <c r="Q483" s="100"/>
      <c r="R483" s="101" t="str">
        <f>IFERROR(VLOOKUP(B483,#REF!,8,0),"")</f>
        <v/>
      </c>
    </row>
    <row r="484" spans="1:18" hidden="1">
      <c r="A484" s="1">
        <f>IF(B484="","",SUBTOTAL(3,$B$10:B484))</f>
        <v>77</v>
      </c>
      <c r="B484" s="16" t="s">
        <v>2821</v>
      </c>
      <c r="C484" s="84" t="e">
        <f>SUMIFS('Nhập đơn'!$I$5:$I$1145,'Nhập đơn'!$E$5:$E$1146,'Tổng đơn'!B484)</f>
        <v>#VALUE!</v>
      </c>
      <c r="D484" s="85" t="e">
        <f>SUMIFS('Nhập đơn'!$H$5:$H$1145,'Nhập đơn'!$E$5:$E$1146,'Tổng đơn'!B484)</f>
        <v>#VALUE!</v>
      </c>
      <c r="E484" s="16"/>
      <c r="F484" s="16"/>
      <c r="H484" s="1" t="e">
        <f>VLOOKUP(B484,#REF!,3,0)</f>
        <v>#REF!</v>
      </c>
      <c r="I484" s="1" t="e">
        <f>VLOOKUP(B484,#REF!,6,0)</f>
        <v>#REF!</v>
      </c>
      <c r="J484" s="1" t="e">
        <f>VLOOKUP(B484,#REF!,4,0)</f>
        <v>#REF!</v>
      </c>
      <c r="K484" s="1" t="e">
        <f>VLOOKUP(B484,#REF!,8,0)</f>
        <v>#REF!</v>
      </c>
      <c r="L484" s="96" t="e" cm="1">
        <f t="array" ref="L484">LOOKUP(1,1/(B484=#REF!),#REF!)</f>
        <v>#REF!</v>
      </c>
      <c r="M484" s="97" t="str">
        <f>IFERROR(VLOOKUP(B484,#REF!,5,0),"")</f>
        <v/>
      </c>
      <c r="N484" s="98" t="str">
        <f>IFERROR(VLOOKUP(B484,#REF!,2,0),"")</f>
        <v/>
      </c>
      <c r="O484" s="99" t="e" cm="1">
        <f t="array" ref="O484">LOOKUP(1,1/(B484=#REF!),#REF!)</f>
        <v>#REF!</v>
      </c>
      <c r="P484" s="96"/>
      <c r="Q484" s="100"/>
      <c r="R484" s="101" t="str">
        <f>IFERROR(VLOOKUP(B484,#REF!,8,0),"")</f>
        <v/>
      </c>
    </row>
    <row r="485" spans="1:18" hidden="1">
      <c r="A485" s="1">
        <f>IF(B485="","",SUBTOTAL(3,$B$10:B485))</f>
        <v>77</v>
      </c>
      <c r="B485" s="16" t="s">
        <v>1737</v>
      </c>
      <c r="C485" s="84" t="e">
        <f>SUMIFS('Nhập đơn'!$I$5:$I$1145,'Nhập đơn'!$E$5:$E$1146,'Tổng đơn'!B485)</f>
        <v>#VALUE!</v>
      </c>
      <c r="D485" s="85" t="e">
        <f>SUMIFS('Nhập đơn'!$H$5:$H$1145,'Nhập đơn'!$E$5:$E$1146,'Tổng đơn'!B485)</f>
        <v>#VALUE!</v>
      </c>
      <c r="E485" s="16"/>
      <c r="F485" s="16"/>
      <c r="H485" s="1" t="e">
        <f>VLOOKUP(B485,#REF!,3,0)</f>
        <v>#REF!</v>
      </c>
      <c r="I485" s="1" t="e">
        <f>VLOOKUP(B485,#REF!,6,0)</f>
        <v>#REF!</v>
      </c>
      <c r="J485" s="1" t="e">
        <f>VLOOKUP(B485,#REF!,4,0)</f>
        <v>#REF!</v>
      </c>
      <c r="K485" s="1" t="e">
        <f>VLOOKUP(B485,#REF!,8,0)</f>
        <v>#REF!</v>
      </c>
      <c r="L485" s="96" t="e" cm="1">
        <f t="array" ref="L485">LOOKUP(1,1/(B485=#REF!),#REF!)</f>
        <v>#REF!</v>
      </c>
      <c r="M485" s="97" t="str">
        <f>IFERROR(VLOOKUP(B485,#REF!,5,0),"")</f>
        <v/>
      </c>
      <c r="N485" s="98" t="str">
        <f>IFERROR(VLOOKUP(B485,#REF!,2,0),"")</f>
        <v/>
      </c>
      <c r="O485" s="99" t="e" cm="1">
        <f t="array" ref="O485">LOOKUP(1,1/(B485=#REF!),#REF!)</f>
        <v>#REF!</v>
      </c>
      <c r="P485" s="96"/>
      <c r="Q485" s="100"/>
      <c r="R485" s="101" t="str">
        <f>IFERROR(VLOOKUP(B485,#REF!,8,0),"")</f>
        <v/>
      </c>
    </row>
    <row r="486" spans="1:18" hidden="1">
      <c r="A486" s="1">
        <f>IF(B486="","",SUBTOTAL(3,$B$10:B486))</f>
        <v>77</v>
      </c>
      <c r="B486" s="16" t="s">
        <v>1728</v>
      </c>
      <c r="C486" s="84" t="e">
        <f>SUMIFS('Nhập đơn'!$I$5:$I$1145,'Nhập đơn'!$E$5:$E$1146,'Tổng đơn'!B486)</f>
        <v>#VALUE!</v>
      </c>
      <c r="D486" s="85" t="e">
        <f>SUMIFS('Nhập đơn'!$H$5:$H$1145,'Nhập đơn'!$E$5:$E$1146,'Tổng đơn'!B486)</f>
        <v>#VALUE!</v>
      </c>
      <c r="E486" s="16"/>
      <c r="F486" s="16"/>
      <c r="H486" s="1" t="e">
        <f>VLOOKUP(B486,#REF!,3,0)</f>
        <v>#REF!</v>
      </c>
      <c r="I486" s="1" t="e">
        <f>VLOOKUP(B486,#REF!,6,0)</f>
        <v>#REF!</v>
      </c>
      <c r="J486" s="1" t="e">
        <f>VLOOKUP(B486,#REF!,4,0)</f>
        <v>#REF!</v>
      </c>
      <c r="K486" s="1" t="e">
        <f>VLOOKUP(B486,#REF!,8,0)</f>
        <v>#REF!</v>
      </c>
      <c r="L486" s="96" t="e" cm="1">
        <f t="array" ref="L486">LOOKUP(1,1/(B486=#REF!),#REF!)</f>
        <v>#REF!</v>
      </c>
      <c r="M486" s="97" t="str">
        <f>IFERROR(VLOOKUP(B486,#REF!,5,0),"")</f>
        <v/>
      </c>
      <c r="N486" s="98" t="str">
        <f>IFERROR(VLOOKUP(B486,#REF!,2,0),"")</f>
        <v/>
      </c>
      <c r="O486" s="99" t="e" cm="1">
        <f t="array" ref="O486">LOOKUP(1,1/(B486=#REF!),#REF!)</f>
        <v>#REF!</v>
      </c>
      <c r="P486" s="96"/>
      <c r="Q486" s="100"/>
      <c r="R486" s="101" t="str">
        <f>IFERROR(VLOOKUP(B486,#REF!,8,0),"")</f>
        <v/>
      </c>
    </row>
    <row r="487" spans="1:18" hidden="1">
      <c r="A487" s="1">
        <f>IF(B487="","",SUBTOTAL(3,$B$10:B487))</f>
        <v>77</v>
      </c>
      <c r="B487" s="16" t="s">
        <v>749</v>
      </c>
      <c r="C487" s="84" t="e">
        <f>SUMIFS('Nhập đơn'!$I$5:$I$1145,'Nhập đơn'!$E$5:$E$1146,'Tổng đơn'!B487)</f>
        <v>#VALUE!</v>
      </c>
      <c r="D487" s="85" t="e">
        <f>SUMIFS('Nhập đơn'!$H$5:$H$1145,'Nhập đơn'!$E$5:$E$1146,'Tổng đơn'!B487)</f>
        <v>#VALUE!</v>
      </c>
      <c r="E487" s="16"/>
      <c r="F487" s="16"/>
      <c r="H487" s="1" t="e">
        <f>VLOOKUP(B487,#REF!,3,0)</f>
        <v>#REF!</v>
      </c>
      <c r="I487" s="1" t="e">
        <f>VLOOKUP(B487,#REF!,6,0)</f>
        <v>#REF!</v>
      </c>
      <c r="J487" s="1" t="e">
        <f>VLOOKUP(B487,#REF!,4,0)</f>
        <v>#REF!</v>
      </c>
      <c r="K487" s="1" t="e">
        <f>VLOOKUP(B487,#REF!,8,0)</f>
        <v>#REF!</v>
      </c>
      <c r="L487" s="96" t="e" cm="1">
        <f t="array" ref="L487">LOOKUP(1,1/(B487=#REF!),#REF!)</f>
        <v>#REF!</v>
      </c>
      <c r="M487" s="97" t="str">
        <f>IFERROR(VLOOKUP(B487,#REF!,5,0),"")</f>
        <v/>
      </c>
      <c r="N487" s="98" t="str">
        <f>IFERROR(VLOOKUP(B487,#REF!,2,0),"")</f>
        <v/>
      </c>
      <c r="O487" s="99" t="e" cm="1">
        <f t="array" ref="O487">LOOKUP(1,1/(B487=#REF!),#REF!)</f>
        <v>#REF!</v>
      </c>
      <c r="P487" s="96"/>
      <c r="Q487" s="100"/>
      <c r="R487" s="101" t="str">
        <f>IFERROR(VLOOKUP(B487,#REF!,8,0),"")</f>
        <v/>
      </c>
    </row>
    <row r="488" spans="1:18">
      <c r="A488" s="1">
        <f>IF(B488="","",SUBTOTAL(3,$B$10:B488))</f>
        <v>78</v>
      </c>
      <c r="B488" s="16" t="s">
        <v>728</v>
      </c>
      <c r="C488" s="84" t="e">
        <f>SUMIFS('Nhập đơn'!$I$5:$I$1145,'Nhập đơn'!$E$5:$E$1146,'Tổng đơn'!B488)</f>
        <v>#VALUE!</v>
      </c>
      <c r="D488" s="85" t="e">
        <f>SUMIFS('Nhập đơn'!$H$5:$H$1145,'Nhập đơn'!$E$5:$E$1146,'Tổng đơn'!B488)</f>
        <v>#VALUE!</v>
      </c>
      <c r="E488" s="16"/>
      <c r="F488" s="16"/>
      <c r="H488" s="1" t="e">
        <f>VLOOKUP(B488,#REF!,3,0)</f>
        <v>#REF!</v>
      </c>
      <c r="I488" s="1" t="e">
        <f>VLOOKUP(B488,#REF!,6,0)</f>
        <v>#REF!</v>
      </c>
      <c r="J488" s="1" t="e">
        <f>VLOOKUP(B488,#REF!,4,0)</f>
        <v>#REF!</v>
      </c>
      <c r="K488" s="1" t="e">
        <f>VLOOKUP(B488,#REF!,8,0)</f>
        <v>#REF!</v>
      </c>
      <c r="L488" s="96" t="e" cm="1">
        <f t="array" ref="L488">LOOKUP(1,1/(B488=#REF!),#REF!)</f>
        <v>#REF!</v>
      </c>
      <c r="M488" s="97" t="str">
        <f>IFERROR(VLOOKUP(B488,#REF!,5,0),"")</f>
        <v/>
      </c>
      <c r="N488" s="98" t="str">
        <f>IFERROR(VLOOKUP(B488,#REF!,2,0),"")</f>
        <v/>
      </c>
      <c r="O488" s="99" t="e" cm="1">
        <f t="array" ref="O488">LOOKUP(1,1/(B488=#REF!),#REF!)</f>
        <v>#REF!</v>
      </c>
      <c r="P488" s="96"/>
      <c r="Q488" s="100"/>
      <c r="R488" s="101" t="str">
        <f>IFERROR(VLOOKUP(B488,#REF!,8,0),"")</f>
        <v/>
      </c>
    </row>
    <row r="489" spans="1:18">
      <c r="A489" s="1">
        <f>IF(B489="","",SUBTOTAL(3,$B$10:B489))</f>
        <v>79</v>
      </c>
      <c r="B489" s="16" t="s">
        <v>718</v>
      </c>
      <c r="C489" s="84" t="e">
        <f>SUMIFS('Nhập đơn'!$I$5:$I$1145,'Nhập đơn'!$E$5:$E$1146,'Tổng đơn'!B489)</f>
        <v>#VALUE!</v>
      </c>
      <c r="D489" s="85" t="e">
        <f>SUMIFS('Nhập đơn'!$H$5:$H$1145,'Nhập đơn'!$E$5:$E$1146,'Tổng đơn'!B489)</f>
        <v>#VALUE!</v>
      </c>
      <c r="E489" s="16"/>
      <c r="F489" s="16"/>
      <c r="H489" s="1" t="e">
        <f>VLOOKUP(B489,#REF!,3,0)</f>
        <v>#REF!</v>
      </c>
      <c r="I489" s="1" t="e">
        <f>VLOOKUP(B489,#REF!,6,0)</f>
        <v>#REF!</v>
      </c>
      <c r="J489" s="1" t="e">
        <f>VLOOKUP(B489,#REF!,4,0)</f>
        <v>#REF!</v>
      </c>
      <c r="K489" s="1" t="e">
        <f>VLOOKUP(B489,#REF!,8,0)</f>
        <v>#REF!</v>
      </c>
      <c r="L489" s="96" t="e" cm="1">
        <f t="array" ref="L489">LOOKUP(1,1/(B489=#REF!),#REF!)</f>
        <v>#REF!</v>
      </c>
      <c r="M489" s="97" t="str">
        <f>IFERROR(VLOOKUP(B489,#REF!,5,0),"")</f>
        <v/>
      </c>
      <c r="N489" s="98" t="str">
        <f>IFERROR(VLOOKUP(B489,#REF!,2,0),"")</f>
        <v/>
      </c>
      <c r="O489" s="99" t="e" cm="1">
        <f t="array" ref="O489">LOOKUP(1,1/(B489=#REF!),#REF!)</f>
        <v>#REF!</v>
      </c>
      <c r="P489" s="96"/>
      <c r="Q489" s="100"/>
      <c r="R489" s="101" t="str">
        <f>IFERROR(VLOOKUP(B489,#REF!,8,0),"")</f>
        <v/>
      </c>
    </row>
    <row r="490" spans="1:18" hidden="1">
      <c r="A490" s="1">
        <f>IF(B490="","",SUBTOTAL(3,$B$10:B490))</f>
        <v>79</v>
      </c>
      <c r="B490" s="16" t="s">
        <v>907</v>
      </c>
      <c r="C490" s="84" t="e">
        <f>SUMIFS('Nhập đơn'!$I$5:$I$1145,'Nhập đơn'!$E$5:$E$1146,'Tổng đơn'!B490)</f>
        <v>#VALUE!</v>
      </c>
      <c r="D490" s="85" t="e">
        <f>SUMIFS('Nhập đơn'!$H$5:$H$1145,'Nhập đơn'!$E$5:$E$1146,'Tổng đơn'!B490)</f>
        <v>#VALUE!</v>
      </c>
      <c r="E490" s="16"/>
      <c r="F490" s="16"/>
      <c r="H490" s="1" t="e">
        <f>VLOOKUP(B490,#REF!,3,0)</f>
        <v>#REF!</v>
      </c>
      <c r="I490" s="1" t="e">
        <f>VLOOKUP(B490,#REF!,6,0)</f>
        <v>#REF!</v>
      </c>
      <c r="J490" s="1" t="e">
        <f>VLOOKUP(B490,#REF!,4,0)</f>
        <v>#REF!</v>
      </c>
      <c r="K490" s="1" t="e">
        <f>VLOOKUP(B490,#REF!,8,0)</f>
        <v>#REF!</v>
      </c>
      <c r="L490" s="96" t="e" cm="1">
        <f t="array" ref="L490">LOOKUP(1,1/(B490=#REF!),#REF!)</f>
        <v>#REF!</v>
      </c>
      <c r="M490" s="97" t="str">
        <f>IFERROR(VLOOKUP(B490,#REF!,5,0),"")</f>
        <v/>
      </c>
      <c r="N490" s="98" t="str">
        <f>IFERROR(VLOOKUP(B490,#REF!,2,0),"")</f>
        <v/>
      </c>
      <c r="O490" s="99" t="e" cm="1">
        <f t="array" ref="O490">LOOKUP(1,1/(B490=#REF!),#REF!)</f>
        <v>#REF!</v>
      </c>
      <c r="P490" s="96"/>
      <c r="Q490" s="100"/>
      <c r="R490" s="101" t="str">
        <f>IFERROR(VLOOKUP(B490,#REF!,8,0),"")</f>
        <v/>
      </c>
    </row>
    <row r="491" spans="1:18" hidden="1">
      <c r="A491" s="1">
        <f>IF(B491="","",SUBTOTAL(3,$B$10:B491))</f>
        <v>79</v>
      </c>
      <c r="B491" s="16" t="s">
        <v>946</v>
      </c>
      <c r="C491" s="84" t="e">
        <f>SUMIFS('Nhập đơn'!$I$5:$I$1145,'Nhập đơn'!$E$5:$E$1146,'Tổng đơn'!B491)</f>
        <v>#VALUE!</v>
      </c>
      <c r="D491" s="85" t="e">
        <f>SUMIFS('Nhập đơn'!$H$5:$H$1145,'Nhập đơn'!$E$5:$E$1146,'Tổng đơn'!B491)</f>
        <v>#VALUE!</v>
      </c>
      <c r="E491" s="16"/>
      <c r="F491" s="16"/>
      <c r="H491" s="1" t="e">
        <f>VLOOKUP(B491,#REF!,3,0)</f>
        <v>#REF!</v>
      </c>
      <c r="I491" s="1" t="e">
        <f>VLOOKUP(B491,#REF!,6,0)</f>
        <v>#REF!</v>
      </c>
      <c r="J491" s="1" t="e">
        <f>VLOOKUP(B491,#REF!,4,0)</f>
        <v>#REF!</v>
      </c>
      <c r="K491" s="1" t="e">
        <f>VLOOKUP(B491,#REF!,8,0)</f>
        <v>#REF!</v>
      </c>
      <c r="L491" s="96" t="e" cm="1">
        <f t="array" ref="L491">LOOKUP(1,1/(B491=#REF!),#REF!)</f>
        <v>#REF!</v>
      </c>
      <c r="M491" s="97" t="str">
        <f>IFERROR(VLOOKUP(B491,#REF!,5,0),"")</f>
        <v/>
      </c>
      <c r="N491" s="98" t="str">
        <f>IFERROR(VLOOKUP(B491,#REF!,2,0),"")</f>
        <v/>
      </c>
      <c r="O491" s="99" t="e" cm="1">
        <f t="array" ref="O491">LOOKUP(1,1/(B491=#REF!),#REF!)</f>
        <v>#REF!</v>
      </c>
      <c r="P491" s="96"/>
      <c r="Q491" s="100"/>
      <c r="R491" s="101" t="str">
        <f>IFERROR(VLOOKUP(B491,#REF!,8,0),"")</f>
        <v/>
      </c>
    </row>
    <row r="492" spans="1:18" hidden="1">
      <c r="A492" s="1">
        <f>IF(B492="","",SUBTOTAL(3,$B$10:B492))</f>
        <v>79</v>
      </c>
      <c r="B492" s="16" t="s">
        <v>898</v>
      </c>
      <c r="C492" s="84" t="e">
        <f>SUMIFS('Nhập đơn'!$I$5:$I$1145,'Nhập đơn'!$E$5:$E$1146,'Tổng đơn'!B492)</f>
        <v>#VALUE!</v>
      </c>
      <c r="D492" s="85" t="e">
        <f>SUMIFS('Nhập đơn'!$H$5:$H$1145,'Nhập đơn'!$E$5:$E$1146,'Tổng đơn'!B492)</f>
        <v>#VALUE!</v>
      </c>
      <c r="E492" s="16"/>
      <c r="F492" s="16"/>
      <c r="H492" s="1" t="e">
        <f>VLOOKUP(B492,#REF!,3,0)</f>
        <v>#REF!</v>
      </c>
      <c r="I492" s="1" t="e">
        <f>VLOOKUP(B492,#REF!,6,0)</f>
        <v>#REF!</v>
      </c>
      <c r="J492" s="1" t="e">
        <f>VLOOKUP(B492,#REF!,4,0)</f>
        <v>#REF!</v>
      </c>
      <c r="K492" s="1" t="e">
        <f>VLOOKUP(B492,#REF!,8,0)</f>
        <v>#REF!</v>
      </c>
      <c r="L492" s="96" t="e" cm="1">
        <f t="array" ref="L492">LOOKUP(1,1/(B492=#REF!),#REF!)</f>
        <v>#REF!</v>
      </c>
      <c r="M492" s="97" t="str">
        <f>IFERROR(VLOOKUP(B492,#REF!,5,0),"")</f>
        <v/>
      </c>
      <c r="N492" s="98" t="str">
        <f>IFERROR(VLOOKUP(B492,#REF!,2,0),"")</f>
        <v/>
      </c>
      <c r="O492" s="99" t="e" cm="1">
        <f t="array" ref="O492">LOOKUP(1,1/(B492=#REF!),#REF!)</f>
        <v>#REF!</v>
      </c>
      <c r="P492" s="96"/>
      <c r="Q492" s="100"/>
      <c r="R492" s="101" t="str">
        <f>IFERROR(VLOOKUP(B492,#REF!,8,0),"")</f>
        <v/>
      </c>
    </row>
    <row r="493" spans="1:18">
      <c r="A493" s="1">
        <f>IF(B493="","",SUBTOTAL(3,$B$10:B493))</f>
        <v>80</v>
      </c>
      <c r="B493" s="16" t="s">
        <v>939</v>
      </c>
      <c r="C493" s="84" t="e">
        <f>SUMIFS('Nhập đơn'!$I$5:$I$1145,'Nhập đơn'!$E$5:$E$1146,'Tổng đơn'!B493)</f>
        <v>#VALUE!</v>
      </c>
      <c r="D493" s="85" t="e">
        <f>SUMIFS('Nhập đơn'!$H$5:$H$1145,'Nhập đơn'!$E$5:$E$1146,'Tổng đơn'!B493)</f>
        <v>#VALUE!</v>
      </c>
      <c r="E493" s="16"/>
      <c r="F493" s="16"/>
      <c r="H493" s="1" t="e">
        <f>VLOOKUP(B493,#REF!,3,0)</f>
        <v>#REF!</v>
      </c>
      <c r="I493" s="1" t="e">
        <f>VLOOKUP(B493,#REF!,6,0)</f>
        <v>#REF!</v>
      </c>
      <c r="J493" s="1" t="e">
        <f>VLOOKUP(B493,#REF!,4,0)</f>
        <v>#REF!</v>
      </c>
      <c r="K493" s="1" t="e">
        <f>VLOOKUP(B493,#REF!,8,0)</f>
        <v>#REF!</v>
      </c>
      <c r="L493" s="96" t="e" cm="1">
        <f t="array" ref="L493">LOOKUP(1,1/(B493=#REF!),#REF!)</f>
        <v>#REF!</v>
      </c>
      <c r="M493" s="97" t="str">
        <f>IFERROR(VLOOKUP(B493,#REF!,5,0),"")</f>
        <v/>
      </c>
      <c r="N493" s="98" t="str">
        <f>IFERROR(VLOOKUP(B493,#REF!,2,0),"")</f>
        <v/>
      </c>
      <c r="O493" s="99" t="e" cm="1">
        <f t="array" ref="O493">LOOKUP(1,1/(B493=#REF!),#REF!)</f>
        <v>#REF!</v>
      </c>
      <c r="P493" s="96"/>
      <c r="Q493" s="100"/>
      <c r="R493" s="101" t="str">
        <f>IFERROR(VLOOKUP(B493,#REF!,8,0),"")</f>
        <v/>
      </c>
    </row>
    <row r="494" spans="1:18" hidden="1">
      <c r="A494" s="1">
        <f>IF(B494="","",SUBTOTAL(3,$B$10:B494))</f>
        <v>80</v>
      </c>
      <c r="B494" s="16" t="s">
        <v>889</v>
      </c>
      <c r="C494" s="84" t="e">
        <f>SUMIFS('Nhập đơn'!$I$5:$I$1145,'Nhập đơn'!$E$5:$E$1146,'Tổng đơn'!B494)</f>
        <v>#VALUE!</v>
      </c>
      <c r="D494" s="85" t="e">
        <f>SUMIFS('Nhập đơn'!$H$5:$H$1145,'Nhập đơn'!$E$5:$E$1146,'Tổng đơn'!B494)</f>
        <v>#VALUE!</v>
      </c>
      <c r="E494" s="16"/>
      <c r="F494" s="16"/>
      <c r="H494" s="1" t="e">
        <f>VLOOKUP(B494,#REF!,3,0)</f>
        <v>#REF!</v>
      </c>
      <c r="I494" s="1" t="e">
        <f>VLOOKUP(B494,#REF!,6,0)</f>
        <v>#REF!</v>
      </c>
      <c r="J494" s="1" t="e">
        <f>VLOOKUP(B494,#REF!,4,0)</f>
        <v>#REF!</v>
      </c>
      <c r="K494" s="1" t="e">
        <f>VLOOKUP(B494,#REF!,8,0)</f>
        <v>#REF!</v>
      </c>
      <c r="L494" s="96" t="e" cm="1">
        <f t="array" ref="L494">LOOKUP(1,1/(B494=#REF!),#REF!)</f>
        <v>#REF!</v>
      </c>
      <c r="M494" s="97" t="str">
        <f>IFERROR(VLOOKUP(B494,#REF!,5,0),"")</f>
        <v/>
      </c>
      <c r="N494" s="98" t="str">
        <f>IFERROR(VLOOKUP(B494,#REF!,2,0),"")</f>
        <v/>
      </c>
      <c r="O494" s="99" t="e" cm="1">
        <f t="array" ref="O494">LOOKUP(1,1/(B494=#REF!),#REF!)</f>
        <v>#REF!</v>
      </c>
      <c r="P494" s="96"/>
      <c r="Q494" s="100"/>
      <c r="R494" s="101" t="str">
        <f>IFERROR(VLOOKUP(B494,#REF!,8,0),"")</f>
        <v/>
      </c>
    </row>
    <row r="495" spans="1:18" hidden="1">
      <c r="A495" s="1">
        <f>IF(B495="","",SUBTOTAL(3,$B$10:B495))</f>
        <v>80</v>
      </c>
      <c r="B495" s="16" t="s">
        <v>880</v>
      </c>
      <c r="C495" s="84" t="e">
        <f>SUMIFS('Nhập đơn'!$I$5:$I$1145,'Nhập đơn'!$E$5:$E$1146,'Tổng đơn'!B495)</f>
        <v>#VALUE!</v>
      </c>
      <c r="D495" s="85" t="e">
        <f>SUMIFS('Nhập đơn'!$H$5:$H$1145,'Nhập đơn'!$E$5:$E$1146,'Tổng đơn'!B495)</f>
        <v>#VALUE!</v>
      </c>
      <c r="E495" s="16"/>
      <c r="F495" s="16"/>
      <c r="H495" s="1" t="e">
        <f>VLOOKUP(B495,#REF!,3,0)</f>
        <v>#REF!</v>
      </c>
      <c r="I495" s="1" t="e">
        <f>VLOOKUP(B495,#REF!,6,0)</f>
        <v>#REF!</v>
      </c>
      <c r="J495" s="1" t="e">
        <f>VLOOKUP(B495,#REF!,4,0)</f>
        <v>#REF!</v>
      </c>
      <c r="K495" s="1" t="e">
        <f>VLOOKUP(B495,#REF!,8,0)</f>
        <v>#REF!</v>
      </c>
      <c r="L495" s="96" t="e" cm="1">
        <f t="array" ref="L495">LOOKUP(1,1/(B495=#REF!),#REF!)</f>
        <v>#REF!</v>
      </c>
      <c r="M495" s="97" t="str">
        <f>IFERROR(VLOOKUP(B495,#REF!,5,0),"")</f>
        <v/>
      </c>
      <c r="N495" s="98" t="str">
        <f>IFERROR(VLOOKUP(B495,#REF!,2,0),"")</f>
        <v/>
      </c>
      <c r="O495" s="99" t="e" cm="1">
        <f t="array" ref="O495">LOOKUP(1,1/(B495=#REF!),#REF!)</f>
        <v>#REF!</v>
      </c>
      <c r="P495" s="96"/>
      <c r="Q495" s="100"/>
      <c r="R495" s="101" t="str">
        <f>IFERROR(VLOOKUP(B495,#REF!,8,0),"")</f>
        <v/>
      </c>
    </row>
    <row r="496" spans="1:18" hidden="1">
      <c r="A496" s="1">
        <f>IF(B496="","",SUBTOTAL(3,$B$10:B496))</f>
        <v>80</v>
      </c>
      <c r="B496" s="16" t="s">
        <v>870</v>
      </c>
      <c r="C496" s="84" t="e">
        <f>SUMIFS('Nhập đơn'!$I$5:$I$1145,'Nhập đơn'!$E$5:$E$1146,'Tổng đơn'!B496)</f>
        <v>#VALUE!</v>
      </c>
      <c r="D496" s="85" t="e">
        <f>SUMIFS('Nhập đơn'!$H$5:$H$1145,'Nhập đơn'!$E$5:$E$1146,'Tổng đơn'!B496)</f>
        <v>#VALUE!</v>
      </c>
      <c r="E496" s="16"/>
      <c r="F496" s="16"/>
      <c r="H496" s="1" t="e">
        <f>VLOOKUP(B496,#REF!,3,0)</f>
        <v>#REF!</v>
      </c>
      <c r="I496" s="1" t="e">
        <f>VLOOKUP(B496,#REF!,6,0)</f>
        <v>#REF!</v>
      </c>
      <c r="J496" s="1" t="e">
        <f>VLOOKUP(B496,#REF!,4,0)</f>
        <v>#REF!</v>
      </c>
      <c r="K496" s="1" t="e">
        <f>VLOOKUP(B496,#REF!,8,0)</f>
        <v>#REF!</v>
      </c>
      <c r="L496" s="96" t="e" cm="1">
        <f t="array" ref="L496">LOOKUP(1,1/(B496=#REF!),#REF!)</f>
        <v>#REF!</v>
      </c>
      <c r="M496" s="97" t="str">
        <f>IFERROR(VLOOKUP(B496,#REF!,5,0),"")</f>
        <v/>
      </c>
      <c r="N496" s="98" t="str">
        <f>IFERROR(VLOOKUP(B496,#REF!,2,0),"")</f>
        <v/>
      </c>
      <c r="O496" s="99" t="e" cm="1">
        <f t="array" ref="O496">LOOKUP(1,1/(B496=#REF!),#REF!)</f>
        <v>#REF!</v>
      </c>
      <c r="P496" s="96"/>
      <c r="Q496" s="100"/>
      <c r="R496" s="101" t="str">
        <f>IFERROR(VLOOKUP(B496,#REF!,8,0),"")</f>
        <v/>
      </c>
    </row>
    <row r="497" spans="1:18" hidden="1">
      <c r="A497" s="1">
        <f>IF(B497="","",SUBTOTAL(3,$B$10:B497))</f>
        <v>80</v>
      </c>
      <c r="B497" s="16" t="s">
        <v>4324</v>
      </c>
      <c r="C497" s="84" t="e">
        <f>SUMIFS('Nhập đơn'!$I$5:$I$1145,'Nhập đơn'!$E$5:$E$1146,'Tổng đơn'!B497)</f>
        <v>#VALUE!</v>
      </c>
      <c r="D497" s="85" t="e">
        <f>SUMIFS('Nhập đơn'!$H$5:$H$1145,'Nhập đơn'!$E$5:$E$1146,'Tổng đơn'!B497)</f>
        <v>#VALUE!</v>
      </c>
      <c r="E497" s="16"/>
      <c r="F497" s="16"/>
      <c r="H497" s="1" t="e">
        <f>VLOOKUP(B497,#REF!,3,0)</f>
        <v>#REF!</v>
      </c>
      <c r="I497" s="1" t="e">
        <f>VLOOKUP(B497,#REF!,6,0)</f>
        <v>#REF!</v>
      </c>
      <c r="J497" s="1" t="e">
        <f>VLOOKUP(B497,#REF!,4,0)</f>
        <v>#REF!</v>
      </c>
      <c r="K497" s="1" t="e">
        <f>VLOOKUP(B497,#REF!,8,0)</f>
        <v>#REF!</v>
      </c>
      <c r="L497" s="96" t="e" cm="1">
        <f t="array" ref="L497">LOOKUP(1,1/(B497=#REF!),#REF!)</f>
        <v>#REF!</v>
      </c>
      <c r="M497" s="97" t="str">
        <f>IFERROR(VLOOKUP(B497,#REF!,5,0),"")</f>
        <v/>
      </c>
      <c r="N497" s="98" t="str">
        <f>IFERROR(VLOOKUP(B497,#REF!,2,0),"")</f>
        <v/>
      </c>
      <c r="O497" s="99" t="e" cm="1">
        <f t="array" ref="O497">LOOKUP(1,1/(B497=#REF!),#REF!)</f>
        <v>#REF!</v>
      </c>
      <c r="P497" s="96"/>
      <c r="Q497" s="100"/>
      <c r="R497" s="101" t="str">
        <f>IFERROR(VLOOKUP(B497,#REF!,8,0),"")</f>
        <v/>
      </c>
    </row>
    <row r="498" spans="1:18" hidden="1">
      <c r="A498" s="1">
        <f>IF(B498="","",SUBTOTAL(3,$B$10:B498))</f>
        <v>80</v>
      </c>
      <c r="B498" s="16" t="s">
        <v>2290</v>
      </c>
      <c r="C498" s="84" t="e">
        <f>SUMIFS('Nhập đơn'!$I$5:$I$1145,'Nhập đơn'!$E$5:$E$1146,'Tổng đơn'!B498)</f>
        <v>#VALUE!</v>
      </c>
      <c r="D498" s="85" t="e">
        <f>SUMIFS('Nhập đơn'!$H$5:$H$1145,'Nhập đơn'!$E$5:$E$1146,'Tổng đơn'!B498)</f>
        <v>#VALUE!</v>
      </c>
      <c r="E498" s="16"/>
      <c r="F498" s="16"/>
      <c r="H498" s="1" t="e">
        <f>VLOOKUP(B498,#REF!,3,0)</f>
        <v>#REF!</v>
      </c>
      <c r="I498" s="1" t="e">
        <f>VLOOKUP(B498,#REF!,6,0)</f>
        <v>#REF!</v>
      </c>
      <c r="J498" s="1" t="e">
        <f>VLOOKUP(B498,#REF!,4,0)</f>
        <v>#REF!</v>
      </c>
      <c r="K498" s="1" t="e">
        <f>VLOOKUP(B498,#REF!,8,0)</f>
        <v>#REF!</v>
      </c>
      <c r="L498" s="96" t="e" cm="1">
        <f t="array" ref="L498">LOOKUP(1,1/(B498=#REF!),#REF!)</f>
        <v>#REF!</v>
      </c>
      <c r="M498" s="97" t="str">
        <f>IFERROR(VLOOKUP(B498,#REF!,5,0),"")</f>
        <v/>
      </c>
      <c r="N498" s="98" t="str">
        <f>IFERROR(VLOOKUP(B498,#REF!,2,0),"")</f>
        <v/>
      </c>
      <c r="O498" s="99" t="e" cm="1">
        <f t="array" ref="O498">LOOKUP(1,1/(B498=#REF!),#REF!)</f>
        <v>#REF!</v>
      </c>
      <c r="P498" s="96"/>
      <c r="Q498" s="100"/>
      <c r="R498" s="101" t="str">
        <f>IFERROR(VLOOKUP(B498,#REF!,8,0),"")</f>
        <v/>
      </c>
    </row>
    <row r="499" spans="1:18" hidden="1">
      <c r="A499" s="1">
        <f>IF(B499="","",SUBTOTAL(3,$B$10:B499))</f>
        <v>80</v>
      </c>
      <c r="B499" s="16" t="s">
        <v>2281</v>
      </c>
      <c r="C499" s="84" t="e">
        <f>SUMIFS('Nhập đơn'!$I$5:$I$1145,'Nhập đơn'!$E$5:$E$1146,'Tổng đơn'!B499)</f>
        <v>#VALUE!</v>
      </c>
      <c r="D499" s="85" t="e">
        <f>SUMIFS('Nhập đơn'!$H$5:$H$1145,'Nhập đơn'!$E$5:$E$1146,'Tổng đơn'!B499)</f>
        <v>#VALUE!</v>
      </c>
      <c r="E499" s="16"/>
      <c r="F499" s="16"/>
      <c r="H499" s="1" t="e">
        <f>VLOOKUP(B499,#REF!,3,0)</f>
        <v>#REF!</v>
      </c>
      <c r="I499" s="1" t="e">
        <f>VLOOKUP(B499,#REF!,6,0)</f>
        <v>#REF!</v>
      </c>
      <c r="J499" s="1" t="e">
        <f>VLOOKUP(B499,#REF!,4,0)</f>
        <v>#REF!</v>
      </c>
      <c r="K499" s="1" t="e">
        <f>VLOOKUP(B499,#REF!,8,0)</f>
        <v>#REF!</v>
      </c>
      <c r="L499" s="96" t="e" cm="1">
        <f t="array" ref="L499">LOOKUP(1,1/(B499=#REF!),#REF!)</f>
        <v>#REF!</v>
      </c>
      <c r="M499" s="97" t="str">
        <f>IFERROR(VLOOKUP(B499,#REF!,5,0),"")</f>
        <v/>
      </c>
      <c r="N499" s="98" t="str">
        <f>IFERROR(VLOOKUP(B499,#REF!,2,0),"")</f>
        <v/>
      </c>
      <c r="O499" s="99" t="e" cm="1">
        <f t="array" ref="O499">LOOKUP(1,1/(B499=#REF!),#REF!)</f>
        <v>#REF!</v>
      </c>
      <c r="P499" s="96"/>
      <c r="Q499" s="100"/>
      <c r="R499" s="101" t="str">
        <f>IFERROR(VLOOKUP(B499,#REF!,8,0),"")</f>
        <v/>
      </c>
    </row>
    <row r="500" spans="1:18" hidden="1">
      <c r="A500" s="1">
        <f>IF(B500="","",SUBTOTAL(3,$B$10:B500))</f>
        <v>80</v>
      </c>
      <c r="B500" s="16" t="s">
        <v>3171</v>
      </c>
      <c r="C500" s="84" t="e">
        <f>SUMIFS('Nhập đơn'!$I$5:$I$1145,'Nhập đơn'!$E$5:$E$1146,'Tổng đơn'!B500)</f>
        <v>#VALUE!</v>
      </c>
      <c r="D500" s="85" t="e">
        <f>SUMIFS('Nhập đơn'!$H$5:$H$1145,'Nhập đơn'!$E$5:$E$1146,'Tổng đơn'!B500)</f>
        <v>#VALUE!</v>
      </c>
      <c r="E500" s="16"/>
      <c r="F500" s="16"/>
      <c r="H500" s="1" t="e">
        <f>VLOOKUP(B500,#REF!,3,0)</f>
        <v>#REF!</v>
      </c>
      <c r="I500" s="1" t="e">
        <f>VLOOKUP(B500,#REF!,6,0)</f>
        <v>#REF!</v>
      </c>
      <c r="J500" s="1" t="e">
        <f>VLOOKUP(B500,#REF!,4,0)</f>
        <v>#REF!</v>
      </c>
      <c r="K500" s="1" t="e">
        <f>VLOOKUP(B500,#REF!,8,0)</f>
        <v>#REF!</v>
      </c>
      <c r="L500" s="96" t="e" cm="1">
        <f t="array" ref="L500">LOOKUP(1,1/(B500=#REF!),#REF!)</f>
        <v>#REF!</v>
      </c>
      <c r="M500" s="97" t="str">
        <f>IFERROR(VLOOKUP(B500,#REF!,5,0),"")</f>
        <v/>
      </c>
      <c r="N500" s="98" t="str">
        <f>IFERROR(VLOOKUP(B500,#REF!,2,0),"")</f>
        <v/>
      </c>
      <c r="O500" s="99" t="e" cm="1">
        <f t="array" ref="O500">LOOKUP(1,1/(B500=#REF!),#REF!)</f>
        <v>#REF!</v>
      </c>
      <c r="P500" s="96"/>
      <c r="Q500" s="100"/>
      <c r="R500" s="101" t="str">
        <f>IFERROR(VLOOKUP(B500,#REF!,8,0),"")</f>
        <v/>
      </c>
    </row>
    <row r="501" spans="1:18" hidden="1">
      <c r="A501" s="1">
        <f>IF(B501="","",SUBTOTAL(3,$B$10:B501))</f>
        <v>80</v>
      </c>
      <c r="B501" s="16" t="s">
        <v>3178</v>
      </c>
      <c r="C501" s="84" t="e">
        <f>SUMIFS('Nhập đơn'!$I$5:$I$1145,'Nhập đơn'!$E$5:$E$1146,'Tổng đơn'!B501)</f>
        <v>#VALUE!</v>
      </c>
      <c r="D501" s="85" t="e">
        <f>SUMIFS('Nhập đơn'!$H$5:$H$1145,'Nhập đơn'!$E$5:$E$1146,'Tổng đơn'!B501)</f>
        <v>#VALUE!</v>
      </c>
      <c r="E501" s="16"/>
      <c r="F501" s="16"/>
      <c r="H501" s="1" t="e">
        <f>VLOOKUP(B501,#REF!,3,0)</f>
        <v>#REF!</v>
      </c>
      <c r="I501" s="1" t="e">
        <f>VLOOKUP(B501,#REF!,6,0)</f>
        <v>#REF!</v>
      </c>
      <c r="J501" s="1" t="e">
        <f>VLOOKUP(B501,#REF!,4,0)</f>
        <v>#REF!</v>
      </c>
      <c r="K501" s="1" t="e">
        <f>VLOOKUP(B501,#REF!,8,0)</f>
        <v>#REF!</v>
      </c>
      <c r="L501" s="96" t="e" cm="1">
        <f t="array" ref="L501">LOOKUP(1,1/(B501=#REF!),#REF!)</f>
        <v>#REF!</v>
      </c>
      <c r="M501" s="97" t="str">
        <f>IFERROR(VLOOKUP(B501,#REF!,5,0),"")</f>
        <v/>
      </c>
      <c r="N501" s="98" t="str">
        <f>IFERROR(VLOOKUP(B501,#REF!,2,0),"")</f>
        <v/>
      </c>
      <c r="O501" s="99" t="e" cm="1">
        <f t="array" ref="O501">LOOKUP(1,1/(B501=#REF!),#REF!)</f>
        <v>#REF!</v>
      </c>
      <c r="P501" s="96"/>
      <c r="Q501" s="100"/>
      <c r="R501" s="101" t="str">
        <f>IFERROR(VLOOKUP(B501,#REF!,8,0),"")</f>
        <v/>
      </c>
    </row>
    <row r="502" spans="1:18" hidden="1">
      <c r="A502" s="1">
        <f>IF(B502="","",SUBTOTAL(3,$B$10:B502))</f>
        <v>80</v>
      </c>
      <c r="B502" s="16" t="s">
        <v>3427</v>
      </c>
      <c r="C502" s="84" t="e">
        <f>SUMIFS('Nhập đơn'!$I$5:$I$1145,'Nhập đơn'!$E$5:$E$1146,'Tổng đơn'!B502)</f>
        <v>#VALUE!</v>
      </c>
      <c r="D502" s="85" t="e">
        <f>SUMIFS('Nhập đơn'!$H$5:$H$1145,'Nhập đơn'!$E$5:$E$1146,'Tổng đơn'!B502)</f>
        <v>#VALUE!</v>
      </c>
      <c r="E502" s="16"/>
      <c r="F502" s="16"/>
      <c r="H502" s="1" t="e">
        <f>VLOOKUP(B502,#REF!,3,0)</f>
        <v>#REF!</v>
      </c>
      <c r="I502" s="1" t="e">
        <f>VLOOKUP(B502,#REF!,6,0)</f>
        <v>#REF!</v>
      </c>
      <c r="J502" s="1" t="e">
        <f>VLOOKUP(B502,#REF!,4,0)</f>
        <v>#REF!</v>
      </c>
      <c r="K502" s="1" t="e">
        <f>VLOOKUP(B502,#REF!,8,0)</f>
        <v>#REF!</v>
      </c>
      <c r="L502" s="96" t="e" cm="1">
        <f t="array" ref="L502">LOOKUP(1,1/(B502=#REF!),#REF!)</f>
        <v>#REF!</v>
      </c>
      <c r="M502" s="97" t="str">
        <f>IFERROR(VLOOKUP(B502,#REF!,5,0),"")</f>
        <v/>
      </c>
      <c r="N502" s="98" t="str">
        <f>IFERROR(VLOOKUP(B502,#REF!,2,0),"")</f>
        <v/>
      </c>
      <c r="O502" s="99" t="e" cm="1">
        <f t="array" ref="O502">LOOKUP(1,1/(B502=#REF!),#REF!)</f>
        <v>#REF!</v>
      </c>
      <c r="P502" s="96"/>
      <c r="Q502" s="100"/>
      <c r="R502" s="101" t="str">
        <f>IFERROR(VLOOKUP(B502,#REF!,8,0),"")</f>
        <v/>
      </c>
    </row>
    <row r="503" spans="1:18" hidden="1">
      <c r="A503" s="1">
        <f>IF(B503="","",SUBTOTAL(3,$B$10:B503))</f>
        <v>80</v>
      </c>
      <c r="B503" s="16" t="s">
        <v>637</v>
      </c>
      <c r="C503" s="84" t="e">
        <f>SUMIFS('Nhập đơn'!$I$5:$I$1145,'Nhập đơn'!$E$5:$E$1146,'Tổng đơn'!B503)</f>
        <v>#VALUE!</v>
      </c>
      <c r="D503" s="85" t="e">
        <f>SUMIFS('Nhập đơn'!$H$5:$H$1145,'Nhập đơn'!$E$5:$E$1146,'Tổng đơn'!B503)</f>
        <v>#VALUE!</v>
      </c>
      <c r="E503" s="16"/>
      <c r="F503" s="16"/>
      <c r="H503" s="1" t="e">
        <f>VLOOKUP(B503,#REF!,3,0)</f>
        <v>#REF!</v>
      </c>
      <c r="I503" s="1" t="e">
        <f>VLOOKUP(B503,#REF!,6,0)</f>
        <v>#REF!</v>
      </c>
      <c r="J503" s="1" t="e">
        <f>VLOOKUP(B503,#REF!,4,0)</f>
        <v>#REF!</v>
      </c>
      <c r="K503" s="1" t="e">
        <f>VLOOKUP(B503,#REF!,8,0)</f>
        <v>#REF!</v>
      </c>
      <c r="L503" s="96" t="e" cm="1">
        <f t="array" ref="L503">LOOKUP(1,1/(B503=#REF!),#REF!)</f>
        <v>#REF!</v>
      </c>
      <c r="M503" s="97" t="str">
        <f>IFERROR(VLOOKUP(B503,#REF!,5,0),"")</f>
        <v/>
      </c>
      <c r="N503" s="98" t="str">
        <f>IFERROR(VLOOKUP(B503,#REF!,2,0),"")</f>
        <v/>
      </c>
      <c r="O503" s="99" t="e" cm="1">
        <f t="array" ref="O503">LOOKUP(1,1/(B503=#REF!),#REF!)</f>
        <v>#REF!</v>
      </c>
      <c r="P503" s="96"/>
      <c r="Q503" s="100"/>
      <c r="R503" s="101" t="str">
        <f>IFERROR(VLOOKUP(B503,#REF!,8,0),"")</f>
        <v/>
      </c>
    </row>
    <row r="504" spans="1:18">
      <c r="A504" s="1">
        <f>IF(B504="","",SUBTOTAL(3,$B$10:B504))</f>
        <v>81</v>
      </c>
      <c r="B504" s="16" t="s">
        <v>3413</v>
      </c>
      <c r="C504" s="84" t="e">
        <f>SUMIFS('Nhập đơn'!$I$5:$I$1145,'Nhập đơn'!$E$5:$E$1146,'Tổng đơn'!B504)</f>
        <v>#VALUE!</v>
      </c>
      <c r="D504" s="85" t="e">
        <f>SUMIFS('Nhập đơn'!$H$5:$H$1145,'Nhập đơn'!$E$5:$E$1146,'Tổng đơn'!B504)</f>
        <v>#VALUE!</v>
      </c>
      <c r="E504" s="16"/>
      <c r="F504" s="16"/>
      <c r="H504" s="1" t="e">
        <f>VLOOKUP(B504,#REF!,3,0)</f>
        <v>#REF!</v>
      </c>
      <c r="I504" s="1" t="e">
        <f>VLOOKUP(B504,#REF!,6,0)</f>
        <v>#REF!</v>
      </c>
      <c r="J504" s="1" t="e">
        <f>VLOOKUP(B504,#REF!,4,0)</f>
        <v>#REF!</v>
      </c>
      <c r="K504" s="1" t="e">
        <f>VLOOKUP(B504,#REF!,8,0)</f>
        <v>#REF!</v>
      </c>
      <c r="L504" s="96" t="e" cm="1">
        <f t="array" ref="L504">LOOKUP(1,1/(B504=#REF!),#REF!)</f>
        <v>#REF!</v>
      </c>
      <c r="M504" s="97" t="str">
        <f>IFERROR(VLOOKUP(B504,#REF!,5,0),"")</f>
        <v/>
      </c>
      <c r="N504" s="98" t="str">
        <f>IFERROR(VLOOKUP(B504,#REF!,2,0),"")</f>
        <v/>
      </c>
      <c r="O504" s="99" t="e" cm="1">
        <f t="array" ref="O504">LOOKUP(1,1/(B504=#REF!),#REF!)</f>
        <v>#REF!</v>
      </c>
      <c r="P504" s="96"/>
      <c r="Q504" s="100"/>
      <c r="R504" s="101" t="str">
        <f>IFERROR(VLOOKUP(B504,#REF!,8,0),"")</f>
        <v/>
      </c>
    </row>
    <row r="505" spans="1:18" hidden="1">
      <c r="A505" s="1">
        <f>IF(B505="","",SUBTOTAL(3,$B$10:B505))</f>
        <v>81</v>
      </c>
      <c r="B505" s="16" t="s">
        <v>2826</v>
      </c>
      <c r="C505" s="84" t="e">
        <f>SUMIFS('Nhập đơn'!$I$5:$I$1145,'Nhập đơn'!$E$5:$E$1146,'Tổng đơn'!B505)</f>
        <v>#VALUE!</v>
      </c>
      <c r="D505" s="85" t="e">
        <f>SUMIFS('Nhập đơn'!$H$5:$H$1145,'Nhập đơn'!$E$5:$E$1146,'Tổng đơn'!B505)</f>
        <v>#VALUE!</v>
      </c>
      <c r="E505" s="16"/>
      <c r="F505" s="16"/>
      <c r="H505" s="1" t="e">
        <f>VLOOKUP(B505,#REF!,3,0)</f>
        <v>#REF!</v>
      </c>
      <c r="I505" s="1" t="e">
        <f>VLOOKUP(B505,#REF!,6,0)</f>
        <v>#REF!</v>
      </c>
      <c r="J505" s="1" t="e">
        <f>VLOOKUP(B505,#REF!,4,0)</f>
        <v>#REF!</v>
      </c>
      <c r="K505" s="1" t="e">
        <f>VLOOKUP(B505,#REF!,8,0)</f>
        <v>#REF!</v>
      </c>
      <c r="L505" s="96" t="e" cm="1">
        <f t="array" ref="L505">LOOKUP(1,1/(B505=#REF!),#REF!)</f>
        <v>#REF!</v>
      </c>
      <c r="M505" s="97" t="str">
        <f>IFERROR(VLOOKUP(B505,#REF!,5,0),"")</f>
        <v/>
      </c>
      <c r="N505" s="98" t="str">
        <f>IFERROR(VLOOKUP(B505,#REF!,2,0),"")</f>
        <v/>
      </c>
      <c r="O505" s="99" t="e" cm="1">
        <f t="array" ref="O505">LOOKUP(1,1/(B505=#REF!),#REF!)</f>
        <v>#REF!</v>
      </c>
      <c r="P505" s="96"/>
      <c r="Q505" s="100"/>
      <c r="R505" s="101" t="str">
        <f>IFERROR(VLOOKUP(B505,#REF!,8,0),"")</f>
        <v/>
      </c>
    </row>
    <row r="506" spans="1:18" hidden="1">
      <c r="A506" s="1">
        <f>IF(B506="","",SUBTOTAL(3,$B$10:B506))</f>
        <v>81</v>
      </c>
      <c r="B506" s="16" t="s">
        <v>2564</v>
      </c>
      <c r="C506" s="84" t="e">
        <f>SUMIFS('Nhập đơn'!$I$5:$I$1145,'Nhập đơn'!$E$5:$E$1146,'Tổng đơn'!B506)</f>
        <v>#VALUE!</v>
      </c>
      <c r="D506" s="85" t="e">
        <f>SUMIFS('Nhập đơn'!$H$5:$H$1145,'Nhập đơn'!$E$5:$E$1146,'Tổng đơn'!B506)</f>
        <v>#VALUE!</v>
      </c>
      <c r="E506" s="16"/>
      <c r="F506" s="16"/>
      <c r="H506" s="1" t="e">
        <f>VLOOKUP(B506,#REF!,3,0)</f>
        <v>#REF!</v>
      </c>
      <c r="I506" s="1" t="e">
        <f>VLOOKUP(B506,#REF!,6,0)</f>
        <v>#REF!</v>
      </c>
      <c r="J506" s="1" t="e">
        <f>VLOOKUP(B506,#REF!,4,0)</f>
        <v>#REF!</v>
      </c>
      <c r="K506" s="1" t="e">
        <f>VLOOKUP(B506,#REF!,8,0)</f>
        <v>#REF!</v>
      </c>
      <c r="L506" s="96" t="e" cm="1">
        <f t="array" ref="L506">LOOKUP(1,1/(B506=#REF!),#REF!)</f>
        <v>#REF!</v>
      </c>
      <c r="M506" s="97" t="str">
        <f>IFERROR(VLOOKUP(B506,#REF!,5,0),"")</f>
        <v/>
      </c>
      <c r="N506" s="98" t="str">
        <f>IFERROR(VLOOKUP(B506,#REF!,2,0),"")</f>
        <v/>
      </c>
      <c r="O506" s="99" t="e" cm="1">
        <f t="array" ref="O506">LOOKUP(1,1/(B506=#REF!),#REF!)</f>
        <v>#REF!</v>
      </c>
      <c r="P506" s="96"/>
      <c r="Q506" s="100"/>
      <c r="R506" s="101" t="str">
        <f>IFERROR(VLOOKUP(B506,#REF!,8,0),"")</f>
        <v/>
      </c>
    </row>
    <row r="507" spans="1:18" hidden="1">
      <c r="A507" s="1">
        <f>IF(B507="","",SUBTOTAL(3,$B$10:B507))</f>
        <v>81</v>
      </c>
      <c r="B507" s="16" t="s">
        <v>3301</v>
      </c>
      <c r="C507" s="84" t="e">
        <f>SUMIFS('Nhập đơn'!$I$5:$I$1145,'Nhập đơn'!$E$5:$E$1146,'Tổng đơn'!B507)</f>
        <v>#VALUE!</v>
      </c>
      <c r="D507" s="85" t="e">
        <f>SUMIFS('Nhập đơn'!$H$5:$H$1145,'Nhập đơn'!$E$5:$E$1146,'Tổng đơn'!B507)</f>
        <v>#VALUE!</v>
      </c>
      <c r="E507" s="16"/>
      <c r="F507" s="16"/>
      <c r="H507" s="1" t="e">
        <f>VLOOKUP(B507,#REF!,3,0)</f>
        <v>#REF!</v>
      </c>
      <c r="I507" s="1" t="e">
        <f>VLOOKUP(B507,#REF!,6,0)</f>
        <v>#REF!</v>
      </c>
      <c r="J507" s="1" t="e">
        <f>VLOOKUP(B507,#REF!,4,0)</f>
        <v>#REF!</v>
      </c>
      <c r="K507" s="1" t="e">
        <f>VLOOKUP(B507,#REF!,8,0)</f>
        <v>#REF!</v>
      </c>
      <c r="L507" s="96" t="e" cm="1">
        <f t="array" ref="L507">LOOKUP(1,1/(B507=#REF!),#REF!)</f>
        <v>#REF!</v>
      </c>
      <c r="M507" s="97" t="str">
        <f>IFERROR(VLOOKUP(B507,#REF!,5,0),"")</f>
        <v/>
      </c>
      <c r="N507" s="98" t="str">
        <f>IFERROR(VLOOKUP(B507,#REF!,2,0),"")</f>
        <v/>
      </c>
      <c r="O507" s="99" t="e" cm="1">
        <f t="array" ref="O507">LOOKUP(1,1/(B507=#REF!),#REF!)</f>
        <v>#REF!</v>
      </c>
      <c r="P507" s="96"/>
      <c r="Q507" s="100"/>
      <c r="R507" s="101" t="str">
        <f>IFERROR(VLOOKUP(B507,#REF!,8,0),"")</f>
        <v/>
      </c>
    </row>
    <row r="508" spans="1:18" hidden="1">
      <c r="A508" s="1">
        <f>IF(B508="","",SUBTOTAL(3,$B$10:B508))</f>
        <v>81</v>
      </c>
      <c r="B508" s="16" t="s">
        <v>3308</v>
      </c>
      <c r="C508" s="84" t="e">
        <f>SUMIFS('Nhập đơn'!$I$5:$I$1145,'Nhập đơn'!$E$5:$E$1146,'Tổng đơn'!B508)</f>
        <v>#VALUE!</v>
      </c>
      <c r="D508" s="85" t="e">
        <f>SUMIFS('Nhập đơn'!$H$5:$H$1145,'Nhập đơn'!$E$5:$E$1146,'Tổng đơn'!B508)</f>
        <v>#VALUE!</v>
      </c>
      <c r="E508" s="16"/>
      <c r="F508" s="16"/>
      <c r="H508" s="1" t="e">
        <f>VLOOKUP(B508,#REF!,3,0)</f>
        <v>#REF!</v>
      </c>
      <c r="I508" s="1" t="e">
        <f>VLOOKUP(B508,#REF!,6,0)</f>
        <v>#REF!</v>
      </c>
      <c r="J508" s="1" t="e">
        <f>VLOOKUP(B508,#REF!,4,0)</f>
        <v>#REF!</v>
      </c>
      <c r="K508" s="1" t="e">
        <f>VLOOKUP(B508,#REF!,8,0)</f>
        <v>#REF!</v>
      </c>
      <c r="L508" s="96" t="e" cm="1">
        <f t="array" ref="L508">LOOKUP(1,1/(B508=#REF!),#REF!)</f>
        <v>#REF!</v>
      </c>
      <c r="M508" s="97" t="str">
        <f>IFERROR(VLOOKUP(B508,#REF!,5,0),"")</f>
        <v/>
      </c>
      <c r="N508" s="98" t="str">
        <f>IFERROR(VLOOKUP(B508,#REF!,2,0),"")</f>
        <v/>
      </c>
      <c r="O508" s="99" t="e" cm="1">
        <f t="array" ref="O508">LOOKUP(1,1/(B508=#REF!),#REF!)</f>
        <v>#REF!</v>
      </c>
      <c r="P508" s="96"/>
      <c r="Q508" s="100"/>
      <c r="R508" s="101" t="str">
        <f>IFERROR(VLOOKUP(B508,#REF!,8,0),"")</f>
        <v/>
      </c>
    </row>
    <row r="509" spans="1:18" hidden="1">
      <c r="A509" s="1">
        <f>IF(B509="","",SUBTOTAL(3,$B$10:B509))</f>
        <v>81</v>
      </c>
      <c r="B509" s="16" t="s">
        <v>3453</v>
      </c>
      <c r="C509" s="84" t="e">
        <f>SUMIFS('Nhập đơn'!$I$5:$I$1145,'Nhập đơn'!$E$5:$E$1146,'Tổng đơn'!B509)</f>
        <v>#VALUE!</v>
      </c>
      <c r="D509" s="85" t="e">
        <f>SUMIFS('Nhập đơn'!$H$5:$H$1145,'Nhập đơn'!$E$5:$E$1146,'Tổng đơn'!B509)</f>
        <v>#VALUE!</v>
      </c>
      <c r="E509" s="16"/>
      <c r="F509" s="16"/>
      <c r="H509" s="1" t="e">
        <f>VLOOKUP(B509,#REF!,3,0)</f>
        <v>#REF!</v>
      </c>
      <c r="I509" s="1" t="e">
        <f>VLOOKUP(B509,#REF!,6,0)</f>
        <v>#REF!</v>
      </c>
      <c r="J509" s="1" t="e">
        <f>VLOOKUP(B509,#REF!,4,0)</f>
        <v>#REF!</v>
      </c>
      <c r="K509" s="1" t="e">
        <f>VLOOKUP(B509,#REF!,8,0)</f>
        <v>#REF!</v>
      </c>
      <c r="L509" s="96" t="e" cm="1">
        <f t="array" ref="L509">LOOKUP(1,1/(B509=#REF!),#REF!)</f>
        <v>#REF!</v>
      </c>
      <c r="M509" s="97" t="str">
        <f>IFERROR(VLOOKUP(B509,#REF!,5,0),"")</f>
        <v/>
      </c>
      <c r="N509" s="98" t="str">
        <f>IFERROR(VLOOKUP(B509,#REF!,2,0),"")</f>
        <v/>
      </c>
      <c r="O509" s="99" t="e" cm="1">
        <f t="array" ref="O509">LOOKUP(1,1/(B509=#REF!),#REF!)</f>
        <v>#REF!</v>
      </c>
      <c r="P509" s="96"/>
      <c r="Q509" s="100"/>
      <c r="R509" s="101" t="str">
        <f>IFERROR(VLOOKUP(B509,#REF!,8,0),"")</f>
        <v/>
      </c>
    </row>
    <row r="510" spans="1:18" hidden="1">
      <c r="A510" s="1">
        <f>IF(B510="","",SUBTOTAL(3,$B$10:B510))</f>
        <v>81</v>
      </c>
      <c r="B510" s="16" t="s">
        <v>603</v>
      </c>
      <c r="C510" s="84" t="e">
        <f>SUMIFS('Nhập đơn'!$I$5:$I$1145,'Nhập đơn'!$E$5:$E$1146,'Tổng đơn'!B510)</f>
        <v>#VALUE!</v>
      </c>
      <c r="D510" s="85" t="e">
        <f>SUMIFS('Nhập đơn'!$H$5:$H$1145,'Nhập đơn'!$E$5:$E$1146,'Tổng đơn'!B510)</f>
        <v>#VALUE!</v>
      </c>
      <c r="E510" s="16"/>
      <c r="F510" s="16"/>
      <c r="H510" s="1" t="e">
        <f>VLOOKUP(B510,#REF!,3,0)</f>
        <v>#REF!</v>
      </c>
      <c r="I510" s="1" t="e">
        <f>VLOOKUP(B510,#REF!,6,0)</f>
        <v>#REF!</v>
      </c>
      <c r="J510" s="1" t="e">
        <f>VLOOKUP(B510,#REF!,4,0)</f>
        <v>#REF!</v>
      </c>
      <c r="K510" s="1" t="e">
        <f>VLOOKUP(B510,#REF!,8,0)</f>
        <v>#REF!</v>
      </c>
      <c r="L510" s="96" t="e" cm="1">
        <f t="array" ref="L510">LOOKUP(1,1/(B510=#REF!),#REF!)</f>
        <v>#REF!</v>
      </c>
      <c r="M510" s="97" t="str">
        <f>IFERROR(VLOOKUP(B510,#REF!,5,0),"")</f>
        <v/>
      </c>
      <c r="N510" s="98" t="str">
        <f>IFERROR(VLOOKUP(B510,#REF!,2,0),"")</f>
        <v/>
      </c>
      <c r="O510" s="99" t="e" cm="1">
        <f t="array" ref="O510">LOOKUP(1,1/(B510=#REF!),#REF!)</f>
        <v>#REF!</v>
      </c>
      <c r="P510" s="96"/>
      <c r="Q510" s="100"/>
      <c r="R510" s="101" t="str">
        <f>IFERROR(VLOOKUP(B510,#REF!,8,0),"")</f>
        <v/>
      </c>
    </row>
    <row r="511" spans="1:18" hidden="1">
      <c r="A511" s="1">
        <f>IF(B511="","",SUBTOTAL(3,$B$10:B511))</f>
        <v>81</v>
      </c>
      <c r="B511" s="16" t="s">
        <v>3433</v>
      </c>
      <c r="C511" s="84" t="e">
        <f>SUMIFS('Nhập đơn'!$I$5:$I$1145,'Nhập đơn'!$E$5:$E$1146,'Tổng đơn'!B511)</f>
        <v>#VALUE!</v>
      </c>
      <c r="D511" s="85" t="e">
        <f>SUMIFS('Nhập đơn'!$H$5:$H$1145,'Nhập đơn'!$E$5:$E$1146,'Tổng đơn'!B511)</f>
        <v>#VALUE!</v>
      </c>
      <c r="E511" s="16"/>
      <c r="F511" s="16"/>
      <c r="H511" s="1" t="e">
        <f>VLOOKUP(B511,#REF!,3,0)</f>
        <v>#REF!</v>
      </c>
      <c r="I511" s="1" t="e">
        <f>VLOOKUP(B511,#REF!,6,0)</f>
        <v>#REF!</v>
      </c>
      <c r="J511" s="1" t="e">
        <f>VLOOKUP(B511,#REF!,4,0)</f>
        <v>#REF!</v>
      </c>
      <c r="K511" s="1" t="e">
        <f>VLOOKUP(B511,#REF!,8,0)</f>
        <v>#REF!</v>
      </c>
      <c r="L511" s="96" t="e" cm="1">
        <f t="array" ref="L511">LOOKUP(1,1/(B511=#REF!),#REF!)</f>
        <v>#REF!</v>
      </c>
      <c r="M511" s="97" t="str">
        <f>IFERROR(VLOOKUP(B511,#REF!,5,0),"")</f>
        <v/>
      </c>
      <c r="N511" s="98" t="str">
        <f>IFERROR(VLOOKUP(B511,#REF!,2,0),"")</f>
        <v/>
      </c>
      <c r="O511" s="99" t="e" cm="1">
        <f t="array" ref="O511">LOOKUP(1,1/(B511=#REF!),#REF!)</f>
        <v>#REF!</v>
      </c>
      <c r="P511" s="96"/>
      <c r="Q511" s="100"/>
      <c r="R511" s="101" t="str">
        <f>IFERROR(VLOOKUP(B511,#REF!,8,0),"")</f>
        <v/>
      </c>
    </row>
    <row r="512" spans="1:18" hidden="1">
      <c r="A512" s="1">
        <f>IF(B512="","",SUBTOTAL(3,$B$10:B512))</f>
        <v>81</v>
      </c>
      <c r="B512" s="16" t="s">
        <v>2739</v>
      </c>
      <c r="C512" s="84" t="e">
        <f>SUMIFS('Nhập đơn'!$I$5:$I$1145,'Nhập đơn'!$E$5:$E$1146,'Tổng đơn'!B512)</f>
        <v>#VALUE!</v>
      </c>
      <c r="D512" s="85" t="e">
        <f>SUMIFS('Nhập đơn'!$H$5:$H$1145,'Nhập đơn'!$E$5:$E$1146,'Tổng đơn'!B512)</f>
        <v>#VALUE!</v>
      </c>
      <c r="E512" s="16"/>
      <c r="F512" s="16"/>
      <c r="H512" s="1" t="e">
        <f>VLOOKUP(B512,#REF!,3,0)</f>
        <v>#REF!</v>
      </c>
      <c r="I512" s="1" t="e">
        <f>VLOOKUP(B512,#REF!,6,0)</f>
        <v>#REF!</v>
      </c>
      <c r="J512" s="1" t="e">
        <f>VLOOKUP(B512,#REF!,4,0)</f>
        <v>#REF!</v>
      </c>
      <c r="K512" s="1" t="e">
        <f>VLOOKUP(B512,#REF!,8,0)</f>
        <v>#REF!</v>
      </c>
      <c r="L512" s="96" t="e" cm="1">
        <f t="array" ref="L512">LOOKUP(1,1/(B512=#REF!),#REF!)</f>
        <v>#REF!</v>
      </c>
      <c r="M512" s="97" t="str">
        <f>IFERROR(VLOOKUP(B512,#REF!,5,0),"")</f>
        <v/>
      </c>
      <c r="N512" s="98" t="str">
        <f>IFERROR(VLOOKUP(B512,#REF!,2,0),"")</f>
        <v/>
      </c>
      <c r="O512" s="99" t="e" cm="1">
        <f t="array" ref="O512">LOOKUP(1,1/(B512=#REF!),#REF!)</f>
        <v>#REF!</v>
      </c>
      <c r="P512" s="96"/>
      <c r="Q512" s="100"/>
      <c r="R512" s="101" t="str">
        <f>IFERROR(VLOOKUP(B512,#REF!,8,0),"")</f>
        <v/>
      </c>
    </row>
    <row r="513" spans="1:18" hidden="1">
      <c r="A513" s="1">
        <f>IF(B513="","",SUBTOTAL(3,$B$10:B513))</f>
        <v>81</v>
      </c>
      <c r="B513" s="16" t="s">
        <v>2651</v>
      </c>
      <c r="C513" s="84" t="e">
        <f>SUMIFS('Nhập đơn'!$I$5:$I$1145,'Nhập đơn'!$E$5:$E$1146,'Tổng đơn'!B513)</f>
        <v>#VALUE!</v>
      </c>
      <c r="D513" s="85" t="e">
        <f>SUMIFS('Nhập đơn'!$H$5:$H$1145,'Nhập đơn'!$E$5:$E$1146,'Tổng đơn'!B513)</f>
        <v>#VALUE!</v>
      </c>
      <c r="E513" s="16"/>
      <c r="F513" s="16"/>
      <c r="H513" s="1" t="e">
        <f>VLOOKUP(B513,#REF!,3,0)</f>
        <v>#REF!</v>
      </c>
      <c r="I513" s="1" t="e">
        <f>VLOOKUP(B513,#REF!,6,0)</f>
        <v>#REF!</v>
      </c>
      <c r="J513" s="1" t="e">
        <f>VLOOKUP(B513,#REF!,4,0)</f>
        <v>#REF!</v>
      </c>
      <c r="K513" s="1" t="e">
        <f>VLOOKUP(B513,#REF!,8,0)</f>
        <v>#REF!</v>
      </c>
      <c r="L513" s="96" t="e" cm="1">
        <f t="array" ref="L513">LOOKUP(1,1/(B513=#REF!),#REF!)</f>
        <v>#REF!</v>
      </c>
      <c r="M513" s="97" t="str">
        <f>IFERROR(VLOOKUP(B513,#REF!,5,0),"")</f>
        <v/>
      </c>
      <c r="N513" s="98" t="str">
        <f>IFERROR(VLOOKUP(B513,#REF!,2,0),"")</f>
        <v/>
      </c>
      <c r="O513" s="99" t="e" cm="1">
        <f t="array" ref="O513">LOOKUP(1,1/(B513=#REF!),#REF!)</f>
        <v>#REF!</v>
      </c>
      <c r="P513" s="96"/>
      <c r="Q513" s="100"/>
      <c r="R513" s="101" t="str">
        <f>IFERROR(VLOOKUP(B513,#REF!,8,0),"")</f>
        <v/>
      </c>
    </row>
    <row r="514" spans="1:18" hidden="1">
      <c r="A514" s="1">
        <f>IF(B514="","",SUBTOTAL(3,$B$10:B514))</f>
        <v>81</v>
      </c>
      <c r="B514" s="16" t="s">
        <v>2307</v>
      </c>
      <c r="C514" s="84" t="e">
        <f>SUMIFS('Nhập đơn'!$I$5:$I$1145,'Nhập đơn'!$E$5:$E$1146,'Tổng đơn'!B514)</f>
        <v>#VALUE!</v>
      </c>
      <c r="D514" s="85" t="e">
        <f>SUMIFS('Nhập đơn'!$H$5:$H$1145,'Nhập đơn'!$E$5:$E$1146,'Tổng đơn'!B514)</f>
        <v>#VALUE!</v>
      </c>
      <c r="E514" s="16"/>
      <c r="F514" s="16"/>
      <c r="H514" s="1" t="e">
        <f>VLOOKUP(B514,#REF!,3,0)</f>
        <v>#REF!</v>
      </c>
      <c r="I514" s="1" t="e">
        <f>VLOOKUP(B514,#REF!,6,0)</f>
        <v>#REF!</v>
      </c>
      <c r="J514" s="1" t="e">
        <f>VLOOKUP(B514,#REF!,4,0)</f>
        <v>#REF!</v>
      </c>
      <c r="K514" s="1" t="e">
        <f>VLOOKUP(B514,#REF!,8,0)</f>
        <v>#REF!</v>
      </c>
      <c r="L514" s="96" t="e" cm="1">
        <f t="array" ref="L514">LOOKUP(1,1/(B514=#REF!),#REF!)</f>
        <v>#REF!</v>
      </c>
      <c r="M514" s="97" t="str">
        <f>IFERROR(VLOOKUP(B514,#REF!,5,0),"")</f>
        <v/>
      </c>
      <c r="N514" s="98" t="str">
        <f>IFERROR(VLOOKUP(B514,#REF!,2,0),"")</f>
        <v/>
      </c>
      <c r="O514" s="99" t="e" cm="1">
        <f t="array" ref="O514">LOOKUP(1,1/(B514=#REF!),#REF!)</f>
        <v>#REF!</v>
      </c>
      <c r="P514" s="96"/>
      <c r="Q514" s="100"/>
      <c r="R514" s="101" t="str">
        <f>IFERROR(VLOOKUP(B514,#REF!,8,0),"")</f>
        <v/>
      </c>
    </row>
    <row r="515" spans="1:18" hidden="1">
      <c r="A515" s="1">
        <f>IF(B515="","",SUBTOTAL(3,$B$10:B515))</f>
        <v>81</v>
      </c>
      <c r="B515" s="16" t="s">
        <v>2318</v>
      </c>
      <c r="C515" s="84" t="e">
        <f>SUMIFS('Nhập đơn'!$I$5:$I$1145,'Nhập đơn'!$E$5:$E$1146,'Tổng đơn'!B515)</f>
        <v>#VALUE!</v>
      </c>
      <c r="D515" s="85" t="e">
        <f>SUMIFS('Nhập đơn'!$H$5:$H$1145,'Nhập đơn'!$E$5:$E$1146,'Tổng đơn'!B515)</f>
        <v>#VALUE!</v>
      </c>
      <c r="E515" s="16"/>
      <c r="F515" s="16"/>
      <c r="H515" s="1" t="e">
        <f>VLOOKUP(B515,#REF!,3,0)</f>
        <v>#REF!</v>
      </c>
      <c r="I515" s="1" t="e">
        <f>VLOOKUP(B515,#REF!,6,0)</f>
        <v>#REF!</v>
      </c>
      <c r="J515" s="1" t="e">
        <f>VLOOKUP(B515,#REF!,4,0)</f>
        <v>#REF!</v>
      </c>
      <c r="K515" s="1" t="e">
        <f>VLOOKUP(B515,#REF!,8,0)</f>
        <v>#REF!</v>
      </c>
      <c r="L515" s="96" t="e" cm="1">
        <f t="array" ref="L515">LOOKUP(1,1/(B515=#REF!),#REF!)</f>
        <v>#REF!</v>
      </c>
      <c r="M515" s="97" t="str">
        <f>IFERROR(VLOOKUP(B515,#REF!,5,0),"")</f>
        <v/>
      </c>
      <c r="N515" s="98" t="str">
        <f>IFERROR(VLOOKUP(B515,#REF!,2,0),"")</f>
        <v/>
      </c>
      <c r="O515" s="99" t="e" cm="1">
        <f t="array" ref="O515">LOOKUP(1,1/(B515=#REF!),#REF!)</f>
        <v>#REF!</v>
      </c>
      <c r="P515" s="96"/>
      <c r="Q515" s="100"/>
      <c r="R515" s="101" t="str">
        <f>IFERROR(VLOOKUP(B515,#REF!,8,0),"")</f>
        <v/>
      </c>
    </row>
    <row r="516" spans="1:18" hidden="1">
      <c r="A516" s="1">
        <f>IF(B516="","",SUBTOTAL(3,$B$10:B516))</f>
        <v>81</v>
      </c>
      <c r="B516" s="16" t="s">
        <v>2323</v>
      </c>
      <c r="C516" s="84" t="e">
        <f>SUMIFS('Nhập đơn'!$I$5:$I$1145,'Nhập đơn'!$E$5:$E$1146,'Tổng đơn'!B516)</f>
        <v>#VALUE!</v>
      </c>
      <c r="D516" s="85" t="e">
        <f>SUMIFS('Nhập đơn'!$H$5:$H$1145,'Nhập đơn'!$E$5:$E$1146,'Tổng đơn'!B516)</f>
        <v>#VALUE!</v>
      </c>
      <c r="E516" s="16"/>
      <c r="F516" s="16"/>
      <c r="H516" s="1" t="e">
        <f>VLOOKUP(B516,#REF!,3,0)</f>
        <v>#REF!</v>
      </c>
      <c r="I516" s="1" t="e">
        <f>VLOOKUP(B516,#REF!,6,0)</f>
        <v>#REF!</v>
      </c>
      <c r="J516" s="1" t="e">
        <f>VLOOKUP(B516,#REF!,4,0)</f>
        <v>#REF!</v>
      </c>
      <c r="K516" s="1" t="e">
        <f>VLOOKUP(B516,#REF!,8,0)</f>
        <v>#REF!</v>
      </c>
      <c r="L516" s="96" t="e" cm="1">
        <f t="array" ref="L516">LOOKUP(1,1/(B516=#REF!),#REF!)</f>
        <v>#REF!</v>
      </c>
      <c r="M516" s="97" t="str">
        <f>IFERROR(VLOOKUP(B516,#REF!,5,0),"")</f>
        <v/>
      </c>
      <c r="N516" s="98" t="str">
        <f>IFERROR(VLOOKUP(B516,#REF!,2,0),"")</f>
        <v/>
      </c>
      <c r="O516" s="99" t="e" cm="1">
        <f t="array" ref="O516">LOOKUP(1,1/(B516=#REF!),#REF!)</f>
        <v>#REF!</v>
      </c>
      <c r="P516" s="96"/>
      <c r="Q516" s="100"/>
      <c r="R516" s="101" t="str">
        <f>IFERROR(VLOOKUP(B516,#REF!,8,0),"")</f>
        <v/>
      </c>
    </row>
    <row r="517" spans="1:18" hidden="1">
      <c r="A517" s="1">
        <f>IF(B517="","",SUBTOTAL(3,$B$10:B517))</f>
        <v>81</v>
      </c>
      <c r="B517" s="16" t="s">
        <v>3198</v>
      </c>
      <c r="C517" s="84" t="e">
        <f>SUMIFS('Nhập đơn'!$I$5:$I$1145,'Nhập đơn'!$E$5:$E$1146,'Tổng đơn'!B517)</f>
        <v>#VALUE!</v>
      </c>
      <c r="D517" s="85" t="e">
        <f>SUMIFS('Nhập đơn'!$H$5:$H$1145,'Nhập đơn'!$E$5:$E$1146,'Tổng đơn'!B517)</f>
        <v>#VALUE!</v>
      </c>
      <c r="E517" s="16"/>
      <c r="F517" s="16"/>
      <c r="H517" s="1" t="e">
        <f>VLOOKUP(B517,#REF!,3,0)</f>
        <v>#REF!</v>
      </c>
      <c r="I517" s="1" t="e">
        <f>VLOOKUP(B517,#REF!,6,0)</f>
        <v>#REF!</v>
      </c>
      <c r="J517" s="1" t="e">
        <f>VLOOKUP(B517,#REF!,4,0)</f>
        <v>#REF!</v>
      </c>
      <c r="K517" s="1" t="e">
        <f>VLOOKUP(B517,#REF!,8,0)</f>
        <v>#REF!</v>
      </c>
      <c r="L517" s="96" t="e" cm="1">
        <f t="array" ref="L517">LOOKUP(1,1/(B517=#REF!),#REF!)</f>
        <v>#REF!</v>
      </c>
      <c r="M517" s="97" t="str">
        <f>IFERROR(VLOOKUP(B517,#REF!,5,0),"")</f>
        <v/>
      </c>
      <c r="N517" s="98" t="str">
        <f>IFERROR(VLOOKUP(B517,#REF!,2,0),"")</f>
        <v/>
      </c>
      <c r="O517" s="99" t="e" cm="1">
        <f t="array" ref="O517">LOOKUP(1,1/(B517=#REF!),#REF!)</f>
        <v>#REF!</v>
      </c>
      <c r="P517" s="96"/>
      <c r="Q517" s="100"/>
      <c r="R517" s="101" t="str">
        <f>IFERROR(VLOOKUP(B517,#REF!,8,0),"")</f>
        <v/>
      </c>
    </row>
    <row r="518" spans="1:18" hidden="1">
      <c r="A518" s="1">
        <f>IF(B518="","",SUBTOTAL(3,$B$10:B518))</f>
        <v>81</v>
      </c>
      <c r="B518" s="16" t="s">
        <v>3440</v>
      </c>
      <c r="C518" s="84" t="e">
        <f>SUMIFS('Nhập đơn'!$I$5:$I$1145,'Nhập đơn'!$E$5:$E$1146,'Tổng đơn'!B518)</f>
        <v>#VALUE!</v>
      </c>
      <c r="D518" s="85" t="e">
        <f>SUMIFS('Nhập đơn'!$H$5:$H$1145,'Nhập đơn'!$E$5:$E$1146,'Tổng đơn'!B518)</f>
        <v>#VALUE!</v>
      </c>
      <c r="E518" s="16"/>
      <c r="F518" s="16"/>
      <c r="H518" s="1" t="e">
        <f>VLOOKUP(B518,#REF!,3,0)</f>
        <v>#REF!</v>
      </c>
      <c r="I518" s="1" t="e">
        <f>VLOOKUP(B518,#REF!,6,0)</f>
        <v>#REF!</v>
      </c>
      <c r="J518" s="1" t="e">
        <f>VLOOKUP(B518,#REF!,4,0)</f>
        <v>#REF!</v>
      </c>
      <c r="K518" s="1" t="e">
        <f>VLOOKUP(B518,#REF!,8,0)</f>
        <v>#REF!</v>
      </c>
      <c r="L518" s="96" t="e" cm="1">
        <f t="array" ref="L518">LOOKUP(1,1/(B518=#REF!),#REF!)</f>
        <v>#REF!</v>
      </c>
      <c r="M518" s="97" t="str">
        <f>IFERROR(VLOOKUP(B518,#REF!,5,0),"")</f>
        <v/>
      </c>
      <c r="N518" s="98" t="str">
        <f>IFERROR(VLOOKUP(B518,#REF!,2,0),"")</f>
        <v/>
      </c>
      <c r="O518" s="99" t="e" cm="1">
        <f t="array" ref="O518">LOOKUP(1,1/(B518=#REF!),#REF!)</f>
        <v>#REF!</v>
      </c>
      <c r="P518" s="96"/>
      <c r="Q518" s="100"/>
      <c r="R518" s="101" t="str">
        <f>IFERROR(VLOOKUP(B518,#REF!,8,0),"")</f>
        <v/>
      </c>
    </row>
    <row r="519" spans="1:18" hidden="1">
      <c r="A519" s="1">
        <f>IF(B519="","",SUBTOTAL(3,$B$10:B519))</f>
        <v>81</v>
      </c>
      <c r="B519" s="102" t="s">
        <v>3447</v>
      </c>
      <c r="C519" s="84" t="e">
        <f>SUMIFS('Nhập đơn'!$I$5:$I$1145,'Nhập đơn'!$E$5:$E$1146,'Tổng đơn'!B519)</f>
        <v>#VALUE!</v>
      </c>
      <c r="D519" s="85" t="e">
        <f>SUMIFS('Nhập đơn'!$H$5:$H$1145,'Nhập đơn'!$E$5:$E$1146,'Tổng đơn'!B519)</f>
        <v>#VALUE!</v>
      </c>
      <c r="E519" s="102"/>
      <c r="F519" s="102"/>
      <c r="H519" s="1" t="e">
        <f>VLOOKUP(B519,#REF!,3,0)</f>
        <v>#REF!</v>
      </c>
      <c r="I519" s="1" t="e">
        <f>VLOOKUP(B519,#REF!,6,0)</f>
        <v>#REF!</v>
      </c>
      <c r="J519" s="1" t="e">
        <f>VLOOKUP(B519,#REF!,4,0)</f>
        <v>#REF!</v>
      </c>
      <c r="K519" s="1" t="e">
        <f>VLOOKUP(B519,#REF!,8,0)</f>
        <v>#REF!</v>
      </c>
      <c r="L519" s="96" t="e" cm="1">
        <f t="array" ref="L519">LOOKUP(1,1/(B519=#REF!),#REF!)</f>
        <v>#REF!</v>
      </c>
      <c r="M519" s="97" t="str">
        <f>IFERROR(VLOOKUP(B519,#REF!,5,0),"")</f>
        <v/>
      </c>
      <c r="N519" s="98" t="str">
        <f>IFERROR(VLOOKUP(B519,#REF!,2,0),"")</f>
        <v/>
      </c>
      <c r="O519" s="99" t="e" cm="1">
        <f t="array" ref="O519">LOOKUP(1,1/(B519=#REF!),#REF!)</f>
        <v>#REF!</v>
      </c>
      <c r="P519" s="96"/>
      <c r="Q519" s="100"/>
      <c r="R519" s="101" t="str">
        <f>IFERROR(VLOOKUP(B519,#REF!,8,0),"")</f>
        <v/>
      </c>
    </row>
    <row r="520" spans="1:18">
      <c r="A520" s="103"/>
      <c r="B520" s="609" t="s">
        <v>4325</v>
      </c>
      <c r="C520" s="609"/>
      <c r="D520" s="104" t="e">
        <f>SUBTOTAL(9,D10:D519)</f>
        <v>#VALUE!</v>
      </c>
      <c r="E520" s="103"/>
      <c r="F520" s="103"/>
    </row>
  </sheetData>
  <autoFilter ref="A9:K519" xr:uid="{00000000-0009-0000-0000-000005000000}">
    <filterColumn colId="3">
      <filters>
        <filter val="0.15"/>
        <filter val="0.20"/>
        <filter val="0.50"/>
        <filter val="0.75"/>
        <filter val="0.80"/>
        <filter val="1.00"/>
        <filter val="1.20"/>
        <filter val="1.30"/>
        <filter val="1.40"/>
        <filter val="1.50"/>
        <filter val="10.00"/>
        <filter val="11.80"/>
        <filter val="12.00"/>
        <filter val="13.50"/>
        <filter val="14.40"/>
        <filter val="140.00"/>
        <filter val="15.40"/>
        <filter val="16.50"/>
        <filter val="19.20"/>
        <filter val="2.00"/>
        <filter val="2.13"/>
        <filter val="2.20"/>
        <filter val="2.63"/>
        <filter val="21.75"/>
        <filter val="26.80"/>
        <filter val="28.10"/>
        <filter val="3.00"/>
        <filter val="3.20"/>
        <filter val="3.30"/>
        <filter val="3.50"/>
        <filter val="3.70"/>
        <filter val="3.80"/>
        <filter val="30.00"/>
        <filter val="34.00"/>
        <filter val="39.20"/>
        <filter val="4.00"/>
        <filter val="4.20"/>
        <filter val="4.30"/>
        <filter val="4.80"/>
        <filter val="40.00"/>
        <filter val="44.00"/>
        <filter val="46.00"/>
        <filter val="5.00"/>
        <filter val="5.50"/>
        <filter val="5.60"/>
        <filter val="50.00"/>
        <filter val="50.25"/>
        <filter val="51.00"/>
        <filter val="6.40"/>
        <filter val="7.00"/>
        <filter val="7.40"/>
        <filter val="7.70"/>
        <filter val="74.40"/>
        <filter val="8.00"/>
        <filter val="8.80"/>
        <filter val="8.90"/>
        <filter val="9.00"/>
        <filter val="9.50"/>
        <filter val="9.90"/>
        <filter val="91.80"/>
      </filters>
    </filterColumn>
  </autoFilter>
  <mergeCells count="5">
    <mergeCell ref="A5:B5"/>
    <mergeCell ref="A6:B6"/>
    <mergeCell ref="A7:B7"/>
    <mergeCell ref="A8:B8"/>
    <mergeCell ref="B520:C520"/>
  </mergeCells>
  <conditionalFormatting sqref="A9:F9 H9:K9 A10:A519">
    <cfRule type="expression" dxfId="48" priority="6">
      <formula>$A9&lt;&gt;""</formula>
    </cfRule>
  </conditionalFormatting>
  <conditionalFormatting sqref="B10:F26 B27:B261 E27:F261 C27:D519">
    <cfRule type="expression" dxfId="47" priority="4">
      <formula>$A10&lt;&gt;""</formula>
    </cfRule>
  </conditionalFormatting>
  <conditionalFormatting sqref="L9:Q519">
    <cfRule type="expression" dxfId="46" priority="3">
      <formula>$A9&lt;&gt;""</formula>
    </cfRule>
  </conditionalFormatting>
  <conditionalFormatting sqref="R9">
    <cfRule type="expression" dxfId="45" priority="2">
      <formula>$A9&lt;&gt;""</formula>
    </cfRule>
  </conditionalFormatting>
  <printOptions horizontalCentered="1"/>
  <pageMargins left="0.2" right="0.2" top="0.25" bottom="0.25" header="0.3" footer="0.3"/>
  <pageSetup orientation="portrait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J1459"/>
  <sheetViews>
    <sheetView workbookViewId="0">
      <selection activeCell="J2" sqref="J2"/>
    </sheetView>
  </sheetViews>
  <sheetFormatPr defaultColWidth="9.125" defaultRowHeight="16.5"/>
  <cols>
    <col min="1" max="1" width="3.875" style="30" customWidth="1"/>
    <col min="2" max="2" width="6.375" style="30" customWidth="1"/>
    <col min="3" max="3" width="8.375" style="30" customWidth="1"/>
    <col min="4" max="4" width="11" style="30" customWidth="1"/>
    <col min="5" max="5" width="20" style="30" customWidth="1"/>
    <col min="6" max="6" width="27.375" style="30" customWidth="1"/>
    <col min="7" max="7" width="14" style="30" customWidth="1"/>
    <col min="8" max="8" width="14.375" style="30" customWidth="1"/>
    <col min="9" max="9" width="14.125" style="30" customWidth="1"/>
    <col min="10" max="10" width="3.875" style="30" customWidth="1"/>
    <col min="11" max="16384" width="9.125" style="30"/>
  </cols>
  <sheetData>
    <row r="1" spans="1:10">
      <c r="B1" s="25" t="s">
        <v>4198</v>
      </c>
      <c r="C1" s="26"/>
      <c r="D1" s="27"/>
      <c r="E1" s="26"/>
      <c r="F1" s="26"/>
      <c r="G1" s="26"/>
      <c r="H1" s="26"/>
      <c r="J1" s="30">
        <f>COUNTIFS('Nhập đơn'!C:C,$E$5)</f>
        <v>55</v>
      </c>
    </row>
    <row r="2" spans="1:10" ht="25.5">
      <c r="B2" s="28" t="s">
        <v>4326</v>
      </c>
      <c r="C2" s="29"/>
      <c r="D2" s="29"/>
      <c r="E2" s="29"/>
      <c r="F2" s="80"/>
      <c r="G2" s="29"/>
      <c r="H2" s="29"/>
      <c r="I2" s="41"/>
    </row>
    <row r="3" spans="1:10">
      <c r="C3" s="26"/>
      <c r="D3" s="27"/>
      <c r="E3" s="26"/>
      <c r="F3" s="26"/>
      <c r="G3" s="26"/>
      <c r="H3" s="26"/>
    </row>
    <row r="4" spans="1:10">
      <c r="C4" s="26"/>
      <c r="D4" s="27"/>
      <c r="E4" s="26"/>
      <c r="F4" s="26"/>
      <c r="G4" s="26"/>
      <c r="H4" s="26"/>
    </row>
    <row r="5" spans="1:10">
      <c r="B5" s="31" t="s">
        <v>4327</v>
      </c>
      <c r="C5" s="32"/>
      <c r="D5" s="33"/>
      <c r="E5" s="34" t="s">
        <v>0</v>
      </c>
      <c r="F5" s="32"/>
      <c r="G5" s="35" t="s">
        <v>4328</v>
      </c>
      <c r="H5" s="610" t="s">
        <v>4329</v>
      </c>
      <c r="I5" s="610"/>
    </row>
    <row r="6" spans="1:10" ht="33">
      <c r="B6" s="36" t="s">
        <v>4185</v>
      </c>
      <c r="C6" s="37"/>
      <c r="D6" s="37" t="s">
        <v>4330</v>
      </c>
      <c r="E6" s="37" t="s">
        <v>4331</v>
      </c>
      <c r="F6" s="37" t="s">
        <v>4332</v>
      </c>
      <c r="G6" s="37" t="s">
        <v>4192</v>
      </c>
      <c r="H6" s="37" t="s">
        <v>4193</v>
      </c>
      <c r="I6" s="37" t="s">
        <v>4194</v>
      </c>
    </row>
    <row r="7" spans="1:10">
      <c r="A7" s="30">
        <f ca="1">IFERROR(A6+MATCH(C7,OFFSET('Nhập đơn'!$C$1,AWLU!$A6,0,10000),0),"")</f>
        <v>97</v>
      </c>
      <c r="B7" s="81">
        <v>1</v>
      </c>
      <c r="C7" s="39" t="str">
        <f>IF(COUNTIFS($C$6:C6,$E$5)&lt;$J$1,$E$5,"")</f>
        <v>AWLU</v>
      </c>
      <c r="D7" s="39" t="str" cm="1">
        <f t="array" aca="1" ref="D7" ca="1">IFERROR(INDEX('Nhập đơn'!D:D,AWLU!$A7,0),"")</f>
        <v>321</v>
      </c>
      <c r="E7" s="40" t="str" cm="1">
        <f t="array" aca="1" ref="E7" ca="1">IFERROR(INDEX('Nhập đơn'!E:E,AWLU!$A7,0),"")</f>
        <v>Bạc hà 200 gr</v>
      </c>
      <c r="F7" s="40" t="str" cm="1">
        <f t="array" aca="1" ref="F7" ca="1">IFERROR(INDEX('Nhập đơn'!F:F,AWLU!$A7,0),"")</f>
        <v>Galadium 200 gr</v>
      </c>
      <c r="G7" s="39" cm="1">
        <f t="array" aca="1" ref="G7" ca="1">IFERROR(INDEX('Nhập đơn'!H:H,AWLU!$A7,0),"")</f>
        <v>0.6</v>
      </c>
      <c r="H7" s="39" cm="1">
        <f t="array" aca="1" ref="H7" ca="1">IFERROR(INDEX('Nhập đơn'!I:I,AWLU!$A7,0),"")</f>
        <v>3</v>
      </c>
      <c r="I7" s="81"/>
    </row>
    <row r="8" spans="1:10">
      <c r="A8" s="30">
        <f ca="1">IFERROR(A7+MATCH(C8,OFFSET('Nhập đơn'!$C$1,AWLU!$A7,0,10000),0),"")</f>
        <v>98</v>
      </c>
      <c r="B8" s="81">
        <v>2</v>
      </c>
      <c r="C8" s="39" t="str">
        <f>IF(COUNTIFS($C$6:C7,$E$5)&lt;$J$1,$E$5,"")</f>
        <v>AWLU</v>
      </c>
      <c r="D8" s="39" t="str" cm="1">
        <f t="array" aca="1" ref="D8" ca="1">IFERROR(INDEX('Nhập đơn'!D:D,AWLU!$A8,0),"")</f>
        <v>341</v>
      </c>
      <c r="E8" s="40" t="str" cm="1">
        <f t="array" aca="1" ref="E8" ca="1">IFERROR(INDEX('Nhập đơn'!E:E,AWLU!$A8,0),"")</f>
        <v>Bắp chuối weight</v>
      </c>
      <c r="F8" s="40" t="str" cm="1">
        <f t="array" aca="1" ref="F8" ca="1">IFERROR(INDEX('Nhập đơn'!F:F,AWLU!$A8,0),"")</f>
        <v>Banana Flower weight</v>
      </c>
      <c r="G8" s="39" cm="1">
        <f t="array" aca="1" ref="G8" ca="1">IFERROR(INDEX('Nhập đơn'!H:H,AWLU!$A8,0),"")</f>
        <v>1.6</v>
      </c>
      <c r="H8" s="39" t="str" cm="1">
        <f t="array" aca="1" ref="H8" ca="1">IFERROR(INDEX('Nhập đơn'!I:I,AWLU!$A8,0),"")</f>
        <v/>
      </c>
      <c r="I8" s="81"/>
    </row>
    <row r="9" spans="1:10">
      <c r="A9" s="30">
        <f ca="1">IFERROR(A8+MATCH(C9,OFFSET('Nhập đơn'!$C$1,AWLU!$A8,0,10000),0),"")</f>
        <v>99</v>
      </c>
      <c r="B9" s="81">
        <v>3</v>
      </c>
      <c r="C9" s="39" t="str">
        <f>IF(COUNTIFS($C$6:C8,$E$5)&lt;$J$1,$E$5,"")</f>
        <v>AWLU</v>
      </c>
      <c r="D9" s="39" t="str" cm="1">
        <f t="array" aca="1" ref="D9" ca="1">IFERROR(INDEX('Nhập đơn'!D:D,AWLU!$A9,0),"")</f>
        <v>311</v>
      </c>
      <c r="E9" s="40" t="str" cm="1">
        <f t="array" aca="1" ref="E9" ca="1">IFERROR(INDEX('Nhập đơn'!E:E,AWLU!$A9,0),"")</f>
        <v>Bắp non 100 gr</v>
      </c>
      <c r="F9" s="40" t="str" cm="1">
        <f t="array" aca="1" ref="F9" ca="1">IFERROR(INDEX('Nhập đơn'!F:F,AWLU!$A9,0),"")</f>
        <v>Baby Corn 100 gr</v>
      </c>
      <c r="G9" s="39" cm="1">
        <f t="array" aca="1" ref="G9" ca="1">IFERROR(INDEX('Nhập đơn'!H:H,AWLU!$A9,0),"")</f>
        <v>2</v>
      </c>
      <c r="H9" s="39" cm="1">
        <f t="array" aca="1" ref="H9" ca="1">IFERROR(INDEX('Nhập đơn'!I:I,AWLU!$A9,0),"")</f>
        <v>20</v>
      </c>
      <c r="I9" s="81"/>
    </row>
    <row r="10" spans="1:10" ht="33">
      <c r="A10" s="30">
        <f ca="1">IFERROR(A9+MATCH(C10,OFFSET('Nhập đơn'!$C$1,AWLU!$A9,0,10000),0),"")</f>
        <v>100</v>
      </c>
      <c r="B10" s="81">
        <v>4</v>
      </c>
      <c r="C10" s="39" t="str">
        <f>IF(COUNTIFS($C$6:C9,$E$5)&lt;$J$1,$E$5,"")</f>
        <v>AWLU</v>
      </c>
      <c r="D10" s="39" t="str" cm="1">
        <f t="array" aca="1" ref="D10" ca="1">IFERROR(INDEX('Nhập đơn'!D:D,AWLU!$A10,0),"")</f>
        <v>291</v>
      </c>
      <c r="E10" s="40" t="str" cm="1">
        <f t="array" aca="1" ref="E10" ca="1">IFERROR(INDEX('Nhập đơn'!E:E,AWLU!$A10,0),"")</f>
        <v>Bí đao chanh weight</v>
      </c>
      <c r="F10" s="40" t="str" cm="1">
        <f t="array" aca="1" ref="F10" ca="1">IFERROR(INDEX('Nhập đơn'!F:F,AWLU!$A10,0),"")</f>
        <v>Winter Melon weight</v>
      </c>
      <c r="G10" s="39" cm="1">
        <f t="array" aca="1" ref="G10" ca="1">IFERROR(INDEX('Nhập đơn'!H:H,AWLU!$A10,0),"")</f>
        <v>1</v>
      </c>
      <c r="H10" s="39" t="str" cm="1">
        <f t="array" aca="1" ref="H10" ca="1">IFERROR(INDEX('Nhập đơn'!I:I,AWLU!$A10,0),"")</f>
        <v/>
      </c>
      <c r="I10" s="81"/>
    </row>
    <row r="11" spans="1:10">
      <c r="A11" s="30">
        <f ca="1">IFERROR(A10+MATCH(C11,OFFSET('Nhập đơn'!$C$1,AWLU!$A10,0,10000),0),"")</f>
        <v>101</v>
      </c>
      <c r="B11" s="81">
        <v>5</v>
      </c>
      <c r="C11" s="39" t="str">
        <f>IF(COUNTIFS($C$6:C10,$E$5)&lt;$J$1,$E$5,"")</f>
        <v>AWLU</v>
      </c>
      <c r="D11" s="39" cm="1">
        <f t="array" aca="1" ref="D11" ca="1">IFERROR(INDEX('Nhập đơn'!D:D,AWLU!$A11,0),"")</f>
        <v>101</v>
      </c>
      <c r="E11" s="40" t="str" cm="1">
        <f t="array" aca="1" ref="E11" ca="1">IFERROR(INDEX('Nhập đơn'!E:E,AWLU!$A11,0),"")</f>
        <v>Cà pháo Thái 200 gr</v>
      </c>
      <c r="F11" s="40" t="str" cm="1">
        <f t="array" aca="1" ref="F11" ca="1">IFERROR(INDEX('Nhập đơn'!F:F,AWLU!$A11,0),"")</f>
        <v>Green Eggplant 200 gr</v>
      </c>
      <c r="G11" s="39" cm="1">
        <f t="array" aca="1" ref="G11" ca="1">IFERROR(INDEX('Nhập đơn'!H:H,AWLU!$A11,0),"")</f>
        <v>4</v>
      </c>
      <c r="H11" s="39" cm="1">
        <f t="array" aca="1" ref="H11" ca="1">IFERROR(INDEX('Nhập đơn'!I:I,AWLU!$A11,0),"")</f>
        <v>20</v>
      </c>
      <c r="I11" s="81"/>
    </row>
    <row r="12" spans="1:10" ht="33">
      <c r="A12" s="30">
        <f ca="1">IFERROR(A11+MATCH(C12,OFFSET('Nhập đơn'!$C$1,AWLU!$A11,0,10000),0),"")</f>
        <v>102</v>
      </c>
      <c r="B12" s="81">
        <v>6</v>
      </c>
      <c r="C12" s="39" t="str">
        <f>IF(COUNTIFS($C$6:C11,$E$5)&lt;$J$1,$E$5,"")</f>
        <v>AWLU</v>
      </c>
      <c r="D12" s="39" t="str" cm="1">
        <f t="array" aca="1" ref="D12" ca="1">IFERROR(INDEX('Nhập đơn'!D:D,AWLU!$A12,0),"")</f>
        <v>101</v>
      </c>
      <c r="E12" s="40" t="str" cm="1">
        <f t="array" aca="1" ref="E12" ca="1">IFERROR(INDEX('Nhập đơn'!E:E,AWLU!$A12,0),"")</f>
        <v>Cà pháo Thái 500 gr</v>
      </c>
      <c r="F12" s="40" t="str" cm="1">
        <f t="array" aca="1" ref="F12" ca="1">IFERROR(INDEX('Nhập đơn'!F:F,AWLU!$A12,0),"")</f>
        <v>Green Eggplant 500 gr</v>
      </c>
      <c r="G12" s="39" cm="1">
        <f t="array" aca="1" ref="G12" ca="1">IFERROR(INDEX('Nhập đơn'!H:H,AWLU!$A12,0),"")</f>
        <v>6</v>
      </c>
      <c r="H12" s="39" cm="1">
        <f t="array" aca="1" ref="H12" ca="1">IFERROR(INDEX('Nhập đơn'!I:I,AWLU!$A12,0),"")</f>
        <v>12</v>
      </c>
      <c r="I12" s="81"/>
    </row>
    <row r="13" spans="1:10" ht="33">
      <c r="A13" s="30">
        <f ca="1">IFERROR(A12+MATCH(C13,OFFSET('Nhập đơn'!$C$1,AWLU!$A12,0,10000),0),"")</f>
        <v>103</v>
      </c>
      <c r="B13" s="81">
        <v>7</v>
      </c>
      <c r="C13" s="39" t="str">
        <f>IF(COUNTIFS($C$6:C12,$E$5)&lt;$J$1,$E$5,"")</f>
        <v>AWLU</v>
      </c>
      <c r="D13" s="39" t="str" cm="1">
        <f t="array" aca="1" ref="D13" ca="1">IFERROR(INDEX('Nhập đơn'!D:D,AWLU!$A13,0),"")</f>
        <v>143</v>
      </c>
      <c r="E13" s="40" t="str" cm="1">
        <f t="array" aca="1" ref="E13" ca="1">IFERROR(INDEX('Nhập đơn'!E:E,AWLU!$A13,0),"")</f>
        <v>Cải bẹ xanh 300 gr</v>
      </c>
      <c r="F13" s="40" t="str" cm="1">
        <f t="array" aca="1" ref="F13" ca="1">IFERROR(INDEX('Nhập đơn'!F:F,AWLU!$A13,0),"")</f>
        <v>Chinese Mustard 300 gr</v>
      </c>
      <c r="G13" s="39" cm="1">
        <f t="array" aca="1" ref="G13" ca="1">IFERROR(INDEX('Nhập đơn'!H:H,AWLU!$A13,0),"")</f>
        <v>1.2</v>
      </c>
      <c r="H13" s="39" cm="1">
        <f t="array" aca="1" ref="H13" ca="1">IFERROR(INDEX('Nhập đơn'!I:I,AWLU!$A13,0),"")</f>
        <v>4</v>
      </c>
      <c r="I13" s="81"/>
    </row>
    <row r="14" spans="1:10">
      <c r="A14" s="30">
        <f ca="1">IFERROR(A13+MATCH(C14,OFFSET('Nhập đơn'!$C$1,AWLU!$A13,0,10000),0),"")</f>
        <v>104</v>
      </c>
      <c r="B14" s="81">
        <v>8</v>
      </c>
      <c r="C14" s="39" t="str">
        <f>IF(COUNTIFS($C$6:C13,$E$5)&lt;$J$1,$E$5,"")</f>
        <v>AWLU</v>
      </c>
      <c r="D14" s="39" t="str" cm="1">
        <f t="array" aca="1" ref="D14" ca="1">IFERROR(INDEX('Nhập đơn'!D:D,AWLU!$A14,0),"")</f>
        <v>141</v>
      </c>
      <c r="E14" s="40" t="str" cm="1">
        <f t="array" aca="1" ref="E14" ca="1">IFERROR(INDEX('Nhập đơn'!E:E,AWLU!$A14,0),"")</f>
        <v>Cải ngọt 250 gr</v>
      </c>
      <c r="F14" s="40" t="str" cm="1">
        <f t="array" aca="1" ref="F14" ca="1">IFERROR(INDEX('Nhập đơn'!F:F,AWLU!$A14,0),"")</f>
        <v>Celery Cabbage 250 gr</v>
      </c>
      <c r="G14" s="39" cm="1">
        <f t="array" aca="1" ref="G14" ca="1">IFERROR(INDEX('Nhập đơn'!H:H,AWLU!$A14,0),"")</f>
        <v>1</v>
      </c>
      <c r="H14" s="39" cm="1">
        <f t="array" aca="1" ref="H14" ca="1">IFERROR(INDEX('Nhập đơn'!I:I,AWLU!$A14,0),"")</f>
        <v>4</v>
      </c>
      <c r="I14" s="81"/>
    </row>
    <row r="15" spans="1:10">
      <c r="A15" s="30">
        <f ca="1">IFERROR(A14+MATCH(C15,OFFSET('Nhập đơn'!$C$1,AWLU!$A14,0,10000),0),"")</f>
        <v>105</v>
      </c>
      <c r="B15" s="81">
        <v>9</v>
      </c>
      <c r="C15" s="39" t="str">
        <f>IF(COUNTIFS($C$6:C14,$E$5)&lt;$J$1,$E$5,"")</f>
        <v>AWLU</v>
      </c>
      <c r="D15" s="39" t="str" cm="1">
        <f t="array" aca="1" ref="D15" ca="1">IFERROR(INDEX('Nhập đơn'!D:D,AWLU!$A15,0),"")</f>
        <v>144</v>
      </c>
      <c r="E15" s="40" t="str" cm="1">
        <f t="array" aca="1" ref="E15" ca="1">IFERROR(INDEX('Nhập đơn'!E:E,AWLU!$A15,0),"")</f>
        <v>Cải rổ 250 gr</v>
      </c>
      <c r="F15" s="40" t="str" cm="1">
        <f t="array" aca="1" ref="F15" ca="1">IFERROR(INDEX('Nhập đơn'!F:F,AWLU!$A15,0),"")</f>
        <v>Chinese Kale 250 gr</v>
      </c>
      <c r="G15" s="39" cm="1">
        <f t="array" aca="1" ref="G15" ca="1">IFERROR(INDEX('Nhập đơn'!H:H,AWLU!$A15,0),"")</f>
        <v>5</v>
      </c>
      <c r="H15" s="39" cm="1">
        <f t="array" aca="1" ref="H15" ca="1">IFERROR(INDEX('Nhập đơn'!I:I,AWLU!$A15,0),"")</f>
        <v>20</v>
      </c>
      <c r="I15" s="81"/>
    </row>
    <row r="16" spans="1:10">
      <c r="A16" s="30">
        <f ca="1">IFERROR(A15+MATCH(C16,OFFSET('Nhập đơn'!$C$1,AWLU!$A15,0,10000),0),"")</f>
        <v>106</v>
      </c>
      <c r="B16" s="81">
        <v>10</v>
      </c>
      <c r="C16" s="39" t="str">
        <f>IF(COUNTIFS($C$6:C15,$E$5)&lt;$J$1,$E$5,"")</f>
        <v>AWLU</v>
      </c>
      <c r="D16" s="39" t="str" cm="1">
        <f t="array" aca="1" ref="D16" ca="1">IFERROR(INDEX('Nhập đơn'!D:D,AWLU!$A16,0),"")</f>
        <v>142</v>
      </c>
      <c r="E16" s="40" t="str" cm="1">
        <f t="array" aca="1" ref="E16" ca="1">IFERROR(INDEX('Nhập đơn'!E:E,AWLU!$A16,0),"")</f>
        <v>Cải thìa 250 gr</v>
      </c>
      <c r="F16" s="40" t="str" cm="1">
        <f t="array" aca="1" ref="F16" ca="1">IFERROR(INDEX('Nhập đơn'!F:F,AWLU!$A16,0),"")</f>
        <v>Bok Choi 250 gr</v>
      </c>
      <c r="G16" s="39" cm="1">
        <f t="array" aca="1" ref="G16" ca="1">IFERROR(INDEX('Nhập đơn'!H:H,AWLU!$A16,0),"")</f>
        <v>8.75</v>
      </c>
      <c r="H16" s="39" cm="1">
        <f t="array" aca="1" ref="H16" ca="1">IFERROR(INDEX('Nhập đơn'!I:I,AWLU!$A16,0),"")</f>
        <v>35</v>
      </c>
      <c r="I16" s="81"/>
    </row>
    <row r="17" spans="1:9">
      <c r="A17" s="30">
        <f ca="1">IFERROR(A16+MATCH(C17,OFFSET('Nhập đơn'!$C$1,AWLU!$A16,0,10000),0),"")</f>
        <v>107</v>
      </c>
      <c r="B17" s="81">
        <v>11</v>
      </c>
      <c r="C17" s="39" t="str">
        <f>IF(COUNTIFS($C$6:C16,$E$5)&lt;$J$1,$E$5,"")</f>
        <v>AWLU</v>
      </c>
      <c r="D17" s="39" t="str" cm="1">
        <f t="array" aca="1" ref="D17" ca="1">IFERROR(INDEX('Nhập đơn'!D:D,AWLU!$A17,0),"")</f>
        <v>232</v>
      </c>
      <c r="E17" s="40" t="str" cm="1">
        <f t="array" aca="1" ref="E17" ca="1">IFERROR(INDEX('Nhập đơn'!E:E,AWLU!$A17,0),"")</f>
        <v>Cần tây 100 gr</v>
      </c>
      <c r="F17" s="40" t="str" cm="1">
        <f t="array" aca="1" ref="F17" ca="1">IFERROR(INDEX('Nhập đơn'!F:F,AWLU!$A17,0),"")</f>
        <v>Chinese Cellery 100 gr</v>
      </c>
      <c r="G17" s="39" cm="1">
        <f t="array" aca="1" ref="G17" ca="1">IFERROR(INDEX('Nhập đơn'!H:H,AWLU!$A17,0),"")</f>
        <v>1</v>
      </c>
      <c r="H17" s="39" cm="1">
        <f t="array" aca="1" ref="H17" ca="1">IFERROR(INDEX('Nhập đơn'!I:I,AWLU!$A17,0),"")</f>
        <v>10</v>
      </c>
      <c r="I17" s="81"/>
    </row>
    <row r="18" spans="1:9">
      <c r="A18" s="30">
        <f ca="1">IFERROR(A17+MATCH(C18,OFFSET('Nhập đơn'!$C$1,AWLU!$A17,0,10000),0),"")</f>
        <v>108</v>
      </c>
      <c r="B18" s="81">
        <v>12</v>
      </c>
      <c r="C18" s="39" t="str">
        <f>IF(COUNTIFS($C$6:C17,$E$5)&lt;$J$1,$E$5,"")</f>
        <v>AWLU</v>
      </c>
      <c r="D18" s="39" t="str" cm="1">
        <f t="array" aca="1" ref="D18" ca="1">IFERROR(INDEX('Nhập đơn'!D:D,AWLU!$A18,0),"")</f>
        <v>930</v>
      </c>
      <c r="E18" s="40" t="str" cm="1">
        <f t="array" aca="1" ref="E18" ca="1">IFERROR(INDEX('Nhập đơn'!E:E,AWLU!$A18,0),"")</f>
        <v>Chuối xiêm weight</v>
      </c>
      <c r="F18" s="40" t="str" cm="1">
        <f t="array" aca="1" ref="F18" ca="1">IFERROR(INDEX('Nhập đơn'!F:F,AWLU!$A18,0),"")</f>
        <v>Siamese Banana weight</v>
      </c>
      <c r="G18" s="39" cm="1">
        <f t="array" aca="1" ref="G18" ca="1">IFERROR(INDEX('Nhập đơn'!H:H,AWLU!$A18,0),"")</f>
        <v>6</v>
      </c>
      <c r="H18" s="39" t="str" cm="1">
        <f t="array" aca="1" ref="H18" ca="1">IFERROR(INDEX('Nhập đơn'!I:I,AWLU!$A18,0),"")</f>
        <v/>
      </c>
      <c r="I18" s="81"/>
    </row>
    <row r="19" spans="1:9">
      <c r="A19" s="30">
        <f ca="1">IFERROR(A18+MATCH(C19,OFFSET('Nhập đơn'!$C$1,AWLU!$A18,0,10000),0),"")</f>
        <v>109</v>
      </c>
      <c r="B19" s="81">
        <v>13</v>
      </c>
      <c r="C19" s="39" t="str">
        <f>IF(COUNTIFS($C$6:C18,$E$5)&lt;$J$1,$E$5,"")</f>
        <v>AWLU</v>
      </c>
      <c r="D19" s="39" t="str" cm="1">
        <f t="array" aca="1" ref="D19" ca="1">IFERROR(INDEX('Nhập đơn'!D:D,AWLU!$A19,0),"")</f>
        <v>946</v>
      </c>
      <c r="E19" s="40" t="str" cm="1">
        <f t="array" aca="1" ref="E19" ca="1">IFERROR(INDEX('Nhập đơn'!E:E,AWLU!$A19,0),"")</f>
        <v>Cóc non 500 gr</v>
      </c>
      <c r="F19" s="40" t="str" cm="1">
        <f t="array" aca="1" ref="F19" ca="1">IFERROR(INDEX('Nhập đơn'!F:F,AWLU!$A19,0),"")</f>
        <v>Young Ambarella 500 gr</v>
      </c>
      <c r="G19" s="39" cm="1">
        <f t="array" aca="1" ref="G19" ca="1">IFERROR(INDEX('Nhập đơn'!H:H,AWLU!$A19,0),"")</f>
        <v>1</v>
      </c>
      <c r="H19" s="39" cm="1">
        <f t="array" aca="1" ref="H19" ca="1">IFERROR(INDEX('Nhập đơn'!I:I,AWLU!$A19,0),"")</f>
        <v>2</v>
      </c>
      <c r="I19" s="81"/>
    </row>
    <row r="20" spans="1:9">
      <c r="A20" s="30">
        <f ca="1">IFERROR(A19+MATCH(C20,OFFSET('Nhập đơn'!$C$1,AWLU!$A19,0,10000),0),"")</f>
        <v>110</v>
      </c>
      <c r="B20" s="81">
        <v>14</v>
      </c>
      <c r="C20" s="39" t="str">
        <f>IF(COUNTIFS($C$6:C19,$E$5)&lt;$J$1,$E$5,"")</f>
        <v>AWLU</v>
      </c>
      <c r="D20" s="39" t="str" cm="1">
        <f t="array" aca="1" ref="D20" ca="1">IFERROR(INDEX('Nhập đơn'!D:D,AWLU!$A20,0),"")</f>
        <v>713</v>
      </c>
      <c r="E20" s="40" t="str" cm="1">
        <f t="array" aca="1" ref="E20" ca="1">IFERROR(INDEX('Nhập đơn'!E:E,AWLU!$A20,0),"")</f>
        <v>Củ hành tím 200 gr</v>
      </c>
      <c r="F20" s="40" t="str" cm="1">
        <f t="array" aca="1" ref="F20" ca="1">IFERROR(INDEX('Nhập đơn'!F:F,AWLU!$A20,0),"")</f>
        <v>Shallot 200 gr</v>
      </c>
      <c r="G20" s="39" cm="1">
        <f t="array" aca="1" ref="G20" ca="1">IFERROR(INDEX('Nhập đơn'!H:H,AWLU!$A20,0),"")</f>
        <v>1.2</v>
      </c>
      <c r="H20" s="39" cm="1">
        <f t="array" aca="1" ref="H20" ca="1">IFERROR(INDEX('Nhập đơn'!I:I,AWLU!$A20,0),"")</f>
        <v>6</v>
      </c>
      <c r="I20" s="81"/>
    </row>
    <row r="21" spans="1:9" ht="33">
      <c r="A21" s="30">
        <f ca="1">IFERROR(A20+MATCH(C21,OFFSET('Nhập đơn'!$C$1,AWLU!$A20,0,10000),0),"")</f>
        <v>111</v>
      </c>
      <c r="B21" s="81">
        <v>15</v>
      </c>
      <c r="C21" s="39" t="str">
        <f>IF(COUNTIFS($C$6:C20,$E$5)&lt;$J$1,$E$5,"")</f>
        <v>AWLU</v>
      </c>
      <c r="D21" s="39" t="str" cm="1">
        <f t="array" aca="1" ref="D21" ca="1">IFERROR(INDEX('Nhập đơn'!D:D,AWLU!$A21,0),"")</f>
        <v>717</v>
      </c>
      <c r="E21" s="40" t="str" cm="1">
        <f t="array" aca="1" ref="E21" ca="1">IFERROR(INDEX('Nhập đơn'!E:E,AWLU!$A21,0),"")</f>
        <v>Củ riềng 100 gr</v>
      </c>
      <c r="F21" s="40" t="str" cm="1">
        <f t="array" aca="1" ref="F21" ca="1">IFERROR(INDEX('Nhập đơn'!F:F,AWLU!$A21,0),"")</f>
        <v>Galangal 100 gr</v>
      </c>
      <c r="G21" s="39" cm="1">
        <f t="array" aca="1" ref="G21" ca="1">IFERROR(INDEX('Nhập đơn'!H:H,AWLU!$A21,0),"")</f>
        <v>1.5</v>
      </c>
      <c r="H21" s="39" cm="1">
        <f t="array" aca="1" ref="H21" ca="1">IFERROR(INDEX('Nhập đơn'!I:I,AWLU!$A21,0),"")</f>
        <v>15</v>
      </c>
      <c r="I21" s="81"/>
    </row>
    <row r="22" spans="1:9" ht="33">
      <c r="A22" s="30">
        <f ca="1">IFERROR(A21+MATCH(C22,OFFSET('Nhập đơn'!$C$1,AWLU!$A21,0,10000),0),"")</f>
        <v>112</v>
      </c>
      <c r="B22" s="81">
        <v>16</v>
      </c>
      <c r="C22" s="39" t="str">
        <f>IF(COUNTIFS($C$6:C21,$E$5)&lt;$J$1,$E$5,"")</f>
        <v>AWLU</v>
      </c>
      <c r="D22" s="39" t="str" cm="1">
        <f t="array" aca="1" ref="D22" ca="1">IFERROR(INDEX('Nhập đơn'!D:D,AWLU!$A22,0),"")</f>
        <v>717</v>
      </c>
      <c r="E22" s="40" t="str" cm="1">
        <f t="array" aca="1" ref="E22" ca="1">IFERROR(INDEX('Nhập đơn'!E:E,AWLU!$A22,0),"")</f>
        <v>Củ riềng 200 gr</v>
      </c>
      <c r="F22" s="40" t="str" cm="1">
        <f t="array" aca="1" ref="F22" ca="1">IFERROR(INDEX('Nhập đơn'!F:F,AWLU!$A22,0),"")</f>
        <v>Galangal 200 gr</v>
      </c>
      <c r="G22" s="39" cm="1">
        <f t="array" aca="1" ref="G22" ca="1">IFERROR(INDEX('Nhập đơn'!H:H,AWLU!$A22,0),"")</f>
        <v>4</v>
      </c>
      <c r="H22" s="39" cm="1">
        <f t="array" aca="1" ref="H22" ca="1">IFERROR(INDEX('Nhập đơn'!I:I,AWLU!$A22,0),"")</f>
        <v>20</v>
      </c>
      <c r="I22" s="81"/>
    </row>
    <row r="23" spans="1:9">
      <c r="A23" s="30">
        <f ca="1">IFERROR(A22+MATCH(C23,OFFSET('Nhập đơn'!$C$1,AWLU!$A22,0,10000),0),"")</f>
        <v>113</v>
      </c>
      <c r="B23" s="81">
        <v>17</v>
      </c>
      <c r="C23" s="39" t="str">
        <f>IF(COUNTIFS($C$6:C22,$E$5)&lt;$J$1,$E$5,"")</f>
        <v>AWLU</v>
      </c>
      <c r="D23" s="39" t="str" cm="1">
        <f t="array" aca="1" ref="D23" ca="1">IFERROR(INDEX('Nhập đơn'!D:D,AWLU!$A23,0),"")</f>
        <v>711</v>
      </c>
      <c r="E23" s="40" t="str" cm="1">
        <f t="array" aca="1" ref="E23" ca="1">IFERROR(INDEX('Nhập đơn'!E:E,AWLU!$A23,0),"")</f>
        <v>Củ sắn weight</v>
      </c>
      <c r="F23" s="40" t="str" cm="1">
        <f t="array" aca="1" ref="F23" ca="1">IFERROR(INDEX('Nhập đơn'!F:F,AWLU!$A23,0),"")</f>
        <v>Yam bean weight</v>
      </c>
      <c r="G23" s="39" cm="1">
        <f t="array" aca="1" ref="G23" ca="1">IFERROR(INDEX('Nhập đơn'!H:H,AWLU!$A23,0),"")</f>
        <v>1</v>
      </c>
      <c r="H23" s="39" t="str" cm="1">
        <f t="array" aca="1" ref="H23" ca="1">IFERROR(INDEX('Nhập đơn'!I:I,AWLU!$A23,0),"")</f>
        <v/>
      </c>
      <c r="I23" s="81"/>
    </row>
    <row r="24" spans="1:9">
      <c r="A24" s="30">
        <f ca="1">IFERROR(A23+MATCH(C24,OFFSET('Nhập đơn'!$C$1,AWLU!$A23,0,10000),0),"")</f>
        <v>114</v>
      </c>
      <c r="B24" s="81">
        <v>18</v>
      </c>
      <c r="C24" s="39" t="str">
        <f>IF(COUNTIFS($C$6:C23,$E$5)&lt;$J$1,$E$5,"")</f>
        <v>AWLU</v>
      </c>
      <c r="D24" s="39" t="str" cm="1">
        <f t="array" aca="1" ref="D24" ca="1">IFERROR(INDEX('Nhập đơn'!D:D,AWLU!$A24,0),"")</f>
        <v>323</v>
      </c>
      <c r="E24" s="40" t="str" cm="1">
        <f t="array" aca="1" ref="E24" ca="1">IFERROR(INDEX('Nhập đơn'!E:E,AWLU!$A24,0),"")</f>
        <v>Dấp cá 100 gr</v>
      </c>
      <c r="F24" s="40" t="str" cm="1">
        <f t="array" aca="1" ref="F24" ca="1">IFERROR(INDEX('Nhập đơn'!F:F,AWLU!$A24,0),"")</f>
        <v>Fish Herb 100 gr</v>
      </c>
      <c r="G24" s="39" cm="1">
        <f t="array" aca="1" ref="G24" ca="1">IFERROR(INDEX('Nhập đơn'!H:H,AWLU!$A24,0),"")</f>
        <v>0.6</v>
      </c>
      <c r="H24" s="39" cm="1">
        <f t="array" aca="1" ref="H24" ca="1">IFERROR(INDEX('Nhập đơn'!I:I,AWLU!$A24,0),"")</f>
        <v>6</v>
      </c>
      <c r="I24" s="81"/>
    </row>
    <row r="25" spans="1:9">
      <c r="A25" s="30">
        <f ca="1">IFERROR(A24+MATCH(C25,OFFSET('Nhập đơn'!$C$1,AWLU!$A24,0,10000),0),"")</f>
        <v>115</v>
      </c>
      <c r="B25" s="81">
        <v>19</v>
      </c>
      <c r="C25" s="39" t="str">
        <f>IF(COUNTIFS($C$6:C24,$E$5)&lt;$J$1,$E$5,"")</f>
        <v>AWLU</v>
      </c>
      <c r="D25" s="39" t="str" cm="1">
        <f t="array" aca="1" ref="D25" ca="1">IFERROR(INDEX('Nhập đơn'!D:D,AWLU!$A25,0),"")</f>
        <v>261</v>
      </c>
      <c r="E25" s="40" t="str" cm="1">
        <f t="array" aca="1" ref="E25" ca="1">IFERROR(INDEX('Nhập đơn'!E:E,AWLU!$A25,0),"")</f>
        <v>Đậu đũa 300 gr</v>
      </c>
      <c r="F25" s="40" t="str" cm="1">
        <f t="array" aca="1" ref="F25" ca="1">IFERROR(INDEX('Nhập đơn'!F:F,AWLU!$A25,0),"")</f>
        <v>Yardlong Bean 300 gr</v>
      </c>
      <c r="G25" s="39" cm="1">
        <f t="array" aca="1" ref="G25" ca="1">IFERROR(INDEX('Nhập đơn'!H:H,AWLU!$A25,0),"")</f>
        <v>6</v>
      </c>
      <c r="H25" s="39" cm="1">
        <f t="array" aca="1" ref="H25" ca="1">IFERROR(INDEX('Nhập đơn'!I:I,AWLU!$A25,0),"")</f>
        <v>20</v>
      </c>
      <c r="I25" s="81"/>
    </row>
    <row r="26" spans="1:9">
      <c r="A26" s="30">
        <f ca="1">IFERROR(A25+MATCH(C26,OFFSET('Nhập đơn'!$C$1,AWLU!$A25,0,10000),0),"")</f>
        <v>116</v>
      </c>
      <c r="B26" s="81">
        <v>20</v>
      </c>
      <c r="C26" s="39" t="str">
        <f>IF(COUNTIFS($C$6:C25,$E$5)&lt;$J$1,$E$5,"")</f>
        <v>AWLU</v>
      </c>
      <c r="D26" s="39" cm="1">
        <f t="array" aca="1" ref="D26" ca="1">IFERROR(INDEX('Nhập đơn'!D:D,AWLU!$A26,0),"")</f>
        <v>932</v>
      </c>
      <c r="E26" s="40" t="str" cm="1">
        <f t="array" aca="1" ref="E26" ca="1">IFERROR(INDEX('Nhập đơn'!E:E,AWLU!$A26,0),"")</f>
        <v>Dừa xiêm trái nhỏ 500 gr</v>
      </c>
      <c r="F26" s="40" t="str" cm="1">
        <f t="array" aca="1" ref="F26" ca="1">IFERROR(INDEX('Nhập đơn'!F:F,AWLU!$A26,0),"")</f>
        <v>Siam coconut 500 gr</v>
      </c>
      <c r="G26" s="39" cm="1">
        <f t="array" aca="1" ref="G26" ca="1">IFERROR(INDEX('Nhập đơn'!H:H,AWLU!$A26,0),"")</f>
        <v>5</v>
      </c>
      <c r="H26" s="39" cm="1">
        <f t="array" aca="1" ref="H26" ca="1">IFERROR(INDEX('Nhập đơn'!I:I,AWLU!$A26,0),"")</f>
        <v>10</v>
      </c>
      <c r="I26" s="81"/>
    </row>
    <row r="27" spans="1:9" ht="33">
      <c r="A27" s="30">
        <f ca="1">IFERROR(A26+MATCH(C27,OFFSET('Nhập đơn'!$C$1,AWLU!$A26,0,10000),0),"")</f>
        <v>117</v>
      </c>
      <c r="B27" s="81">
        <v>21</v>
      </c>
      <c r="C27" s="39" t="str">
        <f>IF(COUNTIFS($C$6:C26,$E$5)&lt;$J$1,$E$5,"")</f>
        <v>AWLU</v>
      </c>
      <c r="D27" s="39" t="str" cm="1">
        <f t="array" aca="1" ref="D27" ca="1">IFERROR(INDEX('Nhập đơn'!D:D,AWLU!$A27,0),"")</f>
        <v>181</v>
      </c>
      <c r="E27" s="40" t="str" cm="1">
        <f t="array" aca="1" ref="E27" ca="1">IFERROR(INDEX('Nhập đơn'!E:E,AWLU!$A27,0),"")</f>
        <v>Hành lá 100 gr</v>
      </c>
      <c r="F27" s="40" t="str" cm="1">
        <f t="array" aca="1" ref="F27" ca="1">IFERROR(INDEX('Nhập đơn'!F:F,AWLU!$A27,0),"")</f>
        <v>Welsh Onion 100 gr</v>
      </c>
      <c r="G27" s="39" cm="1">
        <f t="array" aca="1" ref="G27" ca="1">IFERROR(INDEX('Nhập đơn'!H:H,AWLU!$A27,0),"")</f>
        <v>4</v>
      </c>
      <c r="H27" s="39" cm="1">
        <f t="array" aca="1" ref="H27" ca="1">IFERROR(INDEX('Nhập đơn'!I:I,AWLU!$A27,0),"")</f>
        <v>40</v>
      </c>
      <c r="I27" s="81"/>
    </row>
    <row r="28" spans="1:9">
      <c r="A28" s="30">
        <f ca="1">IFERROR(A27+MATCH(C28,OFFSET('Nhập đơn'!$C$1,AWLU!$A27,0,10000),0),"")</f>
        <v>118</v>
      </c>
      <c r="B28" s="81">
        <v>22</v>
      </c>
      <c r="C28" s="39" t="str">
        <f>IF(COUNTIFS($C$6:C27,$E$5)&lt;$J$1,$E$5,"")</f>
        <v>AWLU</v>
      </c>
      <c r="D28" s="39" t="str" cm="1">
        <f t="array" aca="1" ref="D28" ca="1">IFERROR(INDEX('Nhập đơn'!D:D,AWLU!$A28,0),"")</f>
        <v>181</v>
      </c>
      <c r="E28" s="40" t="str" cm="1">
        <f t="array" aca="1" ref="E28" ca="1">IFERROR(INDEX('Nhập đơn'!E:E,AWLU!$A28,0),"")</f>
        <v>Hành lá 200 gr</v>
      </c>
      <c r="F28" s="40" t="str" cm="1">
        <f t="array" aca="1" ref="F28" ca="1">IFERROR(INDEX('Nhập đơn'!F:F,AWLU!$A28,0),"")</f>
        <v>Welsh Onion 200 gr</v>
      </c>
      <c r="G28" s="39" cm="1">
        <f t="array" aca="1" ref="G28" ca="1">IFERROR(INDEX('Nhập đơn'!H:H,AWLU!$A28,0),"")</f>
        <v>9</v>
      </c>
      <c r="H28" s="39" cm="1">
        <f t="array" aca="1" ref="H28" ca="1">IFERROR(INDEX('Nhập đơn'!I:I,AWLU!$A28,0),"")</f>
        <v>45</v>
      </c>
      <c r="I28" s="81"/>
    </row>
    <row r="29" spans="1:9">
      <c r="A29" s="30">
        <f ca="1">IFERROR(A28+MATCH(C29,OFFSET('Nhập đơn'!$C$1,AWLU!$A28,0,10000),0),"")</f>
        <v>119</v>
      </c>
      <c r="B29" s="81">
        <v>23</v>
      </c>
      <c r="C29" s="39" t="str">
        <f>IF(COUNTIFS($C$6:C28,$E$5)&lt;$J$1,$E$5,"")</f>
        <v>AWLU</v>
      </c>
      <c r="D29" s="39" t="str" cm="1">
        <f t="array" aca="1" ref="D29" ca="1">IFERROR(INDEX('Nhập đơn'!D:D,AWLU!$A29,0),"")</f>
        <v>201</v>
      </c>
      <c r="E29" s="40" t="str" cm="1">
        <f t="array" aca="1" ref="E29" ca="1">IFERROR(INDEX('Nhập đơn'!E:E,AWLU!$A29,0),"")</f>
        <v>Hẹ lá 100 gr</v>
      </c>
      <c r="F29" s="40" t="str" cm="1">
        <f t="array" aca="1" ref="F29" ca="1">IFERROR(INDEX('Nhập đơn'!F:F,AWLU!$A29,0),"")</f>
        <v>Guichai Leaf 100 gr</v>
      </c>
      <c r="G29" s="39" cm="1">
        <f t="array" aca="1" ref="G29" ca="1">IFERROR(INDEX('Nhập đơn'!H:H,AWLU!$A29,0),"")</f>
        <v>1</v>
      </c>
      <c r="H29" s="39" cm="1">
        <f t="array" aca="1" ref="H29" ca="1">IFERROR(INDEX('Nhập đơn'!I:I,AWLU!$A29,0),"")</f>
        <v>10</v>
      </c>
      <c r="I29" s="81"/>
    </row>
    <row r="30" spans="1:9">
      <c r="A30" s="30">
        <f ca="1">IFERROR(A29+MATCH(C30,OFFSET('Nhập đơn'!$C$1,AWLU!$A29,0,10000),0),"")</f>
        <v>120</v>
      </c>
      <c r="B30" s="81">
        <v>24</v>
      </c>
      <c r="C30" s="39" t="str">
        <f>IF(COUNTIFS($C$6:C29,$E$5)&lt;$J$1,$E$5,"")</f>
        <v>AWLU</v>
      </c>
      <c r="D30" s="39" t="str" cm="1">
        <f t="array" aca="1" ref="D30" ca="1">IFERROR(INDEX('Nhập đơn'!D:D,AWLU!$A30,0),"")</f>
        <v>201</v>
      </c>
      <c r="E30" s="40" t="str" cm="1">
        <f t="array" aca="1" ref="E30" ca="1">IFERROR(INDEX('Nhập đơn'!E:E,AWLU!$A30,0),"")</f>
        <v>Hẹ lá 200 gr</v>
      </c>
      <c r="F30" s="40" t="str" cm="1">
        <f t="array" aca="1" ref="F30" ca="1">IFERROR(INDEX('Nhập đơn'!F:F,AWLU!$A30,0),"")</f>
        <v>Guichai Leaf 200 gr</v>
      </c>
      <c r="G30" s="39" cm="1">
        <f t="array" aca="1" ref="G30" ca="1">IFERROR(INDEX('Nhập đơn'!H:H,AWLU!$A30,0),"")</f>
        <v>3</v>
      </c>
      <c r="H30" s="39" cm="1">
        <f t="array" aca="1" ref="H30" ca="1">IFERROR(INDEX('Nhập đơn'!I:I,AWLU!$A30,0),"")</f>
        <v>15</v>
      </c>
      <c r="I30" s="81"/>
    </row>
    <row r="31" spans="1:9">
      <c r="A31" s="30">
        <f ca="1">IFERROR(A30+MATCH(C31,OFFSET('Nhập đơn'!$C$1,AWLU!$A30,0,10000),0),"")</f>
        <v>121</v>
      </c>
      <c r="B31" s="81">
        <v>25</v>
      </c>
      <c r="C31" s="39" t="str">
        <f>IF(COUNTIFS($C$6:C30,$E$5)&lt;$J$1,$E$5,"")</f>
        <v>AWLU</v>
      </c>
      <c r="D31" s="39" t="str" cm="1">
        <f t="array" aca="1" ref="D31" ca="1">IFERROR(INDEX('Nhập đơn'!D:D,AWLU!$A31,0),"")</f>
        <v>172</v>
      </c>
      <c r="E31" s="40" t="str" cm="1">
        <f t="array" aca="1" ref="E31" ca="1">IFERROR(INDEX('Nhập đơn'!E:E,AWLU!$A31,0),"")</f>
        <v>Hương nhu 100 gr</v>
      </c>
      <c r="F31" s="40" t="str" cm="1">
        <f t="array" aca="1" ref="F31" ca="1">IFERROR(INDEX('Nhập đơn'!F:F,AWLU!$A31,0),"")</f>
        <v>Holy Basil Leaf 100 gr</v>
      </c>
      <c r="G31" s="39" cm="1">
        <f t="array" aca="1" ref="G31" ca="1">IFERROR(INDEX('Nhập đơn'!H:H,AWLU!$A31,0),"")</f>
        <v>5.5</v>
      </c>
      <c r="H31" s="39" cm="1">
        <f t="array" aca="1" ref="H31" ca="1">IFERROR(INDEX('Nhập đơn'!I:I,AWLU!$A31,0),"")</f>
        <v>55</v>
      </c>
      <c r="I31" s="81"/>
    </row>
    <row r="32" spans="1:9">
      <c r="A32" s="30" t="str">
        <f ca="1">IFERROR(A31+MATCH(C32,OFFSET('Nhập đơn'!$C$1,AWLU!$A31,0,10000),0),"")</f>
        <v/>
      </c>
      <c r="B32" s="81">
        <v>26</v>
      </c>
      <c r="C32" s="81"/>
      <c r="D32" s="39" t="str" cm="1">
        <f t="array" aca="1" ref="D32" ca="1">IFERROR(INDEX('Nhập đơn'!D:D,AWLU!$A32,0),"")</f>
        <v/>
      </c>
      <c r="E32" s="40" t="str" cm="1">
        <f t="array" aca="1" ref="E32" ca="1">IFERROR(INDEX('Nhập đơn'!E:E,AWLU!$A32,0),"")</f>
        <v/>
      </c>
      <c r="F32" s="40" t="str" cm="1">
        <f t="array" aca="1" ref="F32" ca="1">IFERROR(INDEX('Nhập đơn'!F:F,AWLU!$A32,0),"")</f>
        <v/>
      </c>
      <c r="G32" s="39" t="str" cm="1">
        <f t="array" aca="1" ref="G32" ca="1">IFERROR(INDEX('Nhập đơn'!H:H,AWLU!$A32,0),"")</f>
        <v/>
      </c>
      <c r="H32" s="39" t="str" cm="1">
        <f t="array" aca="1" ref="H32" ca="1">IFERROR(INDEX('Nhập đơn'!I:I,AWLU!$A32,0),"")</f>
        <v/>
      </c>
      <c r="I32" s="81"/>
    </row>
    <row r="33" spans="1:9">
      <c r="A33" s="30" t="str">
        <f ca="1">IFERROR(A32+MATCH(C33,OFFSET('Nhập đơn'!$C$1,AWLU!$A32,0,10000),0),"")</f>
        <v/>
      </c>
      <c r="B33" s="81">
        <v>27</v>
      </c>
      <c r="C33" s="81"/>
      <c r="D33" s="39" t="str" cm="1">
        <f t="array" aca="1" ref="D33" ca="1">IFERROR(INDEX('Nhập đơn'!D:D,AWLU!$A33,0),"")</f>
        <v/>
      </c>
      <c r="E33" s="40" t="str" cm="1">
        <f t="array" aca="1" ref="E33" ca="1">IFERROR(INDEX('Nhập đơn'!E:E,AWLU!$A33,0),"")</f>
        <v/>
      </c>
      <c r="F33" s="40" t="str" cm="1">
        <f t="array" aca="1" ref="F33" ca="1">IFERROR(INDEX('Nhập đơn'!F:F,AWLU!$A33,0),"")</f>
        <v/>
      </c>
      <c r="G33" s="39" t="str" cm="1">
        <f t="array" aca="1" ref="G33" ca="1">IFERROR(INDEX('Nhập đơn'!H:H,AWLU!$A33,0),"")</f>
        <v/>
      </c>
      <c r="H33" s="39" t="str" cm="1">
        <f t="array" aca="1" ref="H33" ca="1">IFERROR(INDEX('Nhập đơn'!I:I,AWLU!$A33,0),"")</f>
        <v/>
      </c>
      <c r="I33" s="81"/>
    </row>
    <row r="34" spans="1:9">
      <c r="A34" s="30" t="str">
        <f ca="1">IFERROR(A33+MATCH(C34,OFFSET('Nhập đơn'!$C$1,AWLU!$A33,0,10000),0),"")</f>
        <v/>
      </c>
      <c r="B34" s="81">
        <v>28</v>
      </c>
      <c r="C34" s="81"/>
      <c r="D34" s="39" t="str" cm="1">
        <f t="array" aca="1" ref="D34" ca="1">IFERROR(INDEX('Nhập đơn'!D:D,AWLU!$A34,0),"")</f>
        <v/>
      </c>
      <c r="E34" s="40" t="str" cm="1">
        <f t="array" aca="1" ref="E34" ca="1">IFERROR(INDEX('Nhập đơn'!E:E,AWLU!$A34,0),"")</f>
        <v/>
      </c>
      <c r="F34" s="40" t="str" cm="1">
        <f t="array" aca="1" ref="F34" ca="1">IFERROR(INDEX('Nhập đơn'!F:F,AWLU!$A34,0),"")</f>
        <v/>
      </c>
      <c r="G34" s="39" t="str" cm="1">
        <f t="array" aca="1" ref="G34" ca="1">IFERROR(INDEX('Nhập đơn'!H:H,AWLU!$A34,0),"")</f>
        <v/>
      </c>
      <c r="H34" s="39" t="str" cm="1">
        <f t="array" aca="1" ref="H34" ca="1">IFERROR(INDEX('Nhập đơn'!I:I,AWLU!$A34,0),"")</f>
        <v/>
      </c>
      <c r="I34" s="81"/>
    </row>
    <row r="35" spans="1:9">
      <c r="A35" s="30" t="str">
        <f ca="1">IFERROR(A34+MATCH(C35,OFFSET('Nhập đơn'!$C$1,AWLU!$A34,0,10000),0),"")</f>
        <v/>
      </c>
      <c r="B35" s="81">
        <v>29</v>
      </c>
      <c r="C35" s="81"/>
      <c r="D35" s="39" t="str" cm="1">
        <f t="array" aca="1" ref="D35" ca="1">IFERROR(INDEX('Nhập đơn'!D:D,AWLU!$A35,0),"")</f>
        <v/>
      </c>
      <c r="E35" s="40" t="str" cm="1">
        <f t="array" aca="1" ref="E35" ca="1">IFERROR(INDEX('Nhập đơn'!E:E,AWLU!$A35,0),"")</f>
        <v/>
      </c>
      <c r="F35" s="40" t="str" cm="1">
        <f t="array" aca="1" ref="F35" ca="1">IFERROR(INDEX('Nhập đơn'!F:F,AWLU!$A35,0),"")</f>
        <v/>
      </c>
      <c r="G35" s="39" t="str" cm="1">
        <f t="array" aca="1" ref="G35" ca="1">IFERROR(INDEX('Nhập đơn'!H:H,AWLU!$A35,0),"")</f>
        <v/>
      </c>
      <c r="H35" s="39" t="str" cm="1">
        <f t="array" aca="1" ref="H35" ca="1">IFERROR(INDEX('Nhập đơn'!I:I,AWLU!$A35,0),"")</f>
        <v/>
      </c>
      <c r="I35" s="81"/>
    </row>
    <row r="36" spans="1:9">
      <c r="A36" s="30" t="str">
        <f ca="1">IFERROR(A35+MATCH(C36,OFFSET('Nhập đơn'!$C$1,AWLU!$A35,0,10000),0),"")</f>
        <v/>
      </c>
      <c r="B36" s="81">
        <v>30</v>
      </c>
      <c r="C36" s="81"/>
      <c r="D36" s="39" t="str" cm="1">
        <f t="array" aca="1" ref="D36" ca="1">IFERROR(INDEX('Nhập đơn'!D:D,AWLU!$A36,0),"")</f>
        <v/>
      </c>
      <c r="E36" s="40" t="str" cm="1">
        <f t="array" aca="1" ref="E36" ca="1">IFERROR(INDEX('Nhập đơn'!E:E,AWLU!$A36,0),"")</f>
        <v/>
      </c>
      <c r="F36" s="40" t="str" cm="1">
        <f t="array" aca="1" ref="F36" ca="1">IFERROR(INDEX('Nhập đơn'!F:F,AWLU!$A36,0),"")</f>
        <v/>
      </c>
      <c r="G36" s="39" t="str" cm="1">
        <f t="array" aca="1" ref="G36" ca="1">IFERROR(INDEX('Nhập đơn'!H:H,AWLU!$A36,0),"")</f>
        <v/>
      </c>
      <c r="H36" s="39" t="str" cm="1">
        <f t="array" aca="1" ref="H36" ca="1">IFERROR(INDEX('Nhập đơn'!I:I,AWLU!$A36,0),"")</f>
        <v/>
      </c>
      <c r="I36" s="81"/>
    </row>
    <row r="37" spans="1:9">
      <c r="A37" s="30" t="str">
        <f ca="1">IFERROR(A36+MATCH(C37,OFFSET('Nhập đơn'!$C$1,AWLU!$A36,0,10000),0),"")</f>
        <v/>
      </c>
      <c r="B37" s="81">
        <v>31</v>
      </c>
      <c r="C37" s="81"/>
      <c r="D37" s="39" t="str" cm="1">
        <f t="array" aca="1" ref="D37" ca="1">IFERROR(INDEX('Nhập đơn'!D:D,AWLU!$A37,0),"")</f>
        <v/>
      </c>
      <c r="E37" s="40" t="str" cm="1">
        <f t="array" aca="1" ref="E37" ca="1">IFERROR(INDEX('Nhập đơn'!E:E,AWLU!$A37,0),"")</f>
        <v/>
      </c>
      <c r="F37" s="40" t="str" cm="1">
        <f t="array" aca="1" ref="F37" ca="1">IFERROR(INDEX('Nhập đơn'!F:F,AWLU!$A37,0),"")</f>
        <v/>
      </c>
      <c r="G37" s="39" t="str" cm="1">
        <f t="array" aca="1" ref="G37" ca="1">IFERROR(INDEX('Nhập đơn'!H:H,AWLU!$A37,0),"")</f>
        <v/>
      </c>
      <c r="H37" s="39" t="str" cm="1">
        <f t="array" aca="1" ref="H37" ca="1">IFERROR(INDEX('Nhập đơn'!I:I,AWLU!$A37,0),"")</f>
        <v/>
      </c>
      <c r="I37" s="81"/>
    </row>
    <row r="38" spans="1:9">
      <c r="A38" s="30" t="str">
        <f ca="1">IFERROR(A37+MATCH(C38,OFFSET('Nhập đơn'!$C$1,AWLU!$A37,0,10000),0),"")</f>
        <v/>
      </c>
      <c r="B38" s="81">
        <v>32</v>
      </c>
      <c r="C38" s="81"/>
      <c r="D38" s="39" t="str" cm="1">
        <f t="array" aca="1" ref="D38" ca="1">IFERROR(INDEX('Nhập đơn'!D:D,AWLU!$A38,0),"")</f>
        <v/>
      </c>
      <c r="E38" s="40" t="str" cm="1">
        <f t="array" aca="1" ref="E38" ca="1">IFERROR(INDEX('Nhập đơn'!E:E,AWLU!$A38,0),"")</f>
        <v/>
      </c>
      <c r="F38" s="40" t="str" cm="1">
        <f t="array" aca="1" ref="F38" ca="1">IFERROR(INDEX('Nhập đơn'!F:F,AWLU!$A38,0),"")</f>
        <v/>
      </c>
      <c r="G38" s="39" t="str" cm="1">
        <f t="array" aca="1" ref="G38" ca="1">IFERROR(INDEX('Nhập đơn'!H:H,AWLU!$A38,0),"")</f>
        <v/>
      </c>
      <c r="H38" s="39" t="str" cm="1">
        <f t="array" aca="1" ref="H38" ca="1">IFERROR(INDEX('Nhập đơn'!I:I,AWLU!$A38,0),"")</f>
        <v/>
      </c>
      <c r="I38" s="81"/>
    </row>
    <row r="39" spans="1:9">
      <c r="A39" s="30" t="str">
        <f ca="1">IFERROR(A38+MATCH(C39,OFFSET('Nhập đơn'!$C$1,AWLU!$A38,0,10000),0),"")</f>
        <v/>
      </c>
      <c r="B39" s="81">
        <v>33</v>
      </c>
      <c r="C39" s="81"/>
      <c r="D39" s="39" t="str" cm="1">
        <f t="array" aca="1" ref="D39" ca="1">IFERROR(INDEX('Nhập đơn'!D:D,AWLU!$A39,0),"")</f>
        <v/>
      </c>
      <c r="E39" s="40" t="str" cm="1">
        <f t="array" aca="1" ref="E39" ca="1">IFERROR(INDEX('Nhập đơn'!E:E,AWLU!$A39,0),"")</f>
        <v/>
      </c>
      <c r="F39" s="40" t="str" cm="1">
        <f t="array" aca="1" ref="F39" ca="1">IFERROR(INDEX('Nhập đơn'!F:F,AWLU!$A39,0),"")</f>
        <v/>
      </c>
      <c r="G39" s="39" t="str" cm="1">
        <f t="array" aca="1" ref="G39" ca="1">IFERROR(INDEX('Nhập đơn'!H:H,AWLU!$A39,0),"")</f>
        <v/>
      </c>
      <c r="H39" s="39" t="str" cm="1">
        <f t="array" aca="1" ref="H39" ca="1">IFERROR(INDEX('Nhập đơn'!I:I,AWLU!$A39,0),"")</f>
        <v/>
      </c>
      <c r="I39" s="81"/>
    </row>
    <row r="40" spans="1:9">
      <c r="A40" s="30" t="str">
        <f ca="1">IFERROR(A39+MATCH(C40,OFFSET('Nhập đơn'!$C$1,AWLU!$A39,0,10000),0),"")</f>
        <v/>
      </c>
      <c r="B40" s="81">
        <v>34</v>
      </c>
      <c r="C40" s="81"/>
      <c r="D40" s="39" t="str" cm="1">
        <f t="array" aca="1" ref="D40" ca="1">IFERROR(INDEX('Nhập đơn'!D:D,AWLU!$A40,0),"")</f>
        <v/>
      </c>
      <c r="E40" s="40" t="str" cm="1">
        <f t="array" aca="1" ref="E40" ca="1">IFERROR(INDEX('Nhập đơn'!E:E,AWLU!$A40,0),"")</f>
        <v/>
      </c>
      <c r="F40" s="40" t="str" cm="1">
        <f t="array" aca="1" ref="F40" ca="1">IFERROR(INDEX('Nhập đơn'!F:F,AWLU!$A40,0),"")</f>
        <v/>
      </c>
      <c r="G40" s="39" t="str" cm="1">
        <f t="array" aca="1" ref="G40" ca="1">IFERROR(INDEX('Nhập đơn'!H:H,AWLU!$A40,0),"")</f>
        <v/>
      </c>
      <c r="H40" s="39" t="str" cm="1">
        <f t="array" aca="1" ref="H40" ca="1">IFERROR(INDEX('Nhập đơn'!I:I,AWLU!$A40,0),"")</f>
        <v/>
      </c>
      <c r="I40" s="81"/>
    </row>
    <row r="41" spans="1:9">
      <c r="A41" s="30" t="str">
        <f ca="1">IFERROR(A40+MATCH(C41,OFFSET('Nhập đơn'!$C$1,AWLU!$A40,0,10000),0),"")</f>
        <v/>
      </c>
      <c r="B41" s="81">
        <v>35</v>
      </c>
      <c r="C41" s="81"/>
      <c r="D41" s="39" t="str" cm="1">
        <f t="array" aca="1" ref="D41" ca="1">IFERROR(INDEX('Nhập đơn'!D:D,AWLU!$A41,0),"")</f>
        <v/>
      </c>
      <c r="E41" s="40" t="str" cm="1">
        <f t="array" aca="1" ref="E41" ca="1">IFERROR(INDEX('Nhập đơn'!E:E,AWLU!$A41,0),"")</f>
        <v/>
      </c>
      <c r="F41" s="40" t="str" cm="1">
        <f t="array" aca="1" ref="F41" ca="1">IFERROR(INDEX('Nhập đơn'!F:F,AWLU!$A41,0),"")</f>
        <v/>
      </c>
      <c r="G41" s="39" t="str" cm="1">
        <f t="array" aca="1" ref="G41" ca="1">IFERROR(INDEX('Nhập đơn'!H:H,AWLU!$A41,0),"")</f>
        <v/>
      </c>
      <c r="H41" s="39" t="str" cm="1">
        <f t="array" aca="1" ref="H41" ca="1">IFERROR(INDEX('Nhập đơn'!I:I,AWLU!$A41,0),"")</f>
        <v/>
      </c>
      <c r="I41" s="81"/>
    </row>
    <row r="42" spans="1:9">
      <c r="A42" s="30" t="str">
        <f ca="1">IFERROR(A41+MATCH(C42,OFFSET('Nhập đơn'!$C$1,AWLU!$A41,0,10000),0),"")</f>
        <v/>
      </c>
      <c r="B42" s="81">
        <f t="shared" ref="B42:B52" si="0">B41+1</f>
        <v>36</v>
      </c>
      <c r="C42" s="81"/>
      <c r="D42" s="39" t="str" cm="1">
        <f t="array" aca="1" ref="D42" ca="1">IFERROR(INDEX('Nhập đơn'!D:D,AWLU!$A42,0),"")</f>
        <v/>
      </c>
      <c r="E42" s="40" t="str" cm="1">
        <f t="array" aca="1" ref="E42" ca="1">IFERROR(INDEX('Nhập đơn'!E:E,AWLU!$A42,0),"")</f>
        <v/>
      </c>
      <c r="F42" s="40" t="str" cm="1">
        <f t="array" aca="1" ref="F42" ca="1">IFERROR(INDEX('Nhập đơn'!F:F,AWLU!$A42,0),"")</f>
        <v/>
      </c>
      <c r="G42" s="39" t="str" cm="1">
        <f t="array" aca="1" ref="G42" ca="1">IFERROR(INDEX('Nhập đơn'!H:H,AWLU!$A42,0),"")</f>
        <v/>
      </c>
      <c r="H42" s="39" t="str" cm="1">
        <f t="array" aca="1" ref="H42" ca="1">IFERROR(INDEX('Nhập đơn'!I:I,AWLU!$A42,0),"")</f>
        <v/>
      </c>
      <c r="I42" s="81"/>
    </row>
    <row r="43" spans="1:9">
      <c r="A43" s="30" t="str">
        <f ca="1">IFERROR(A42+MATCH(C43,OFFSET('Nhập đơn'!$C$1,AWLU!$A42,0,10000),0),"")</f>
        <v/>
      </c>
      <c r="B43" s="81">
        <f t="shared" si="0"/>
        <v>37</v>
      </c>
      <c r="C43" s="81"/>
      <c r="D43" s="39" t="str" cm="1">
        <f t="array" aca="1" ref="D43" ca="1">IFERROR(INDEX('Nhập đơn'!D:D,AWLU!$A43,0),"")</f>
        <v/>
      </c>
      <c r="E43" s="40" t="str" cm="1">
        <f t="array" aca="1" ref="E43" ca="1">IFERROR(INDEX('Nhập đơn'!E:E,AWLU!$A43,0),"")</f>
        <v/>
      </c>
      <c r="F43" s="40" t="str" cm="1">
        <f t="array" aca="1" ref="F43" ca="1">IFERROR(INDEX('Nhập đơn'!F:F,AWLU!$A43,0),"")</f>
        <v/>
      </c>
      <c r="G43" s="39" t="str" cm="1">
        <f t="array" aca="1" ref="G43" ca="1">IFERROR(INDEX('Nhập đơn'!H:H,AWLU!$A43,0),"")</f>
        <v/>
      </c>
      <c r="H43" s="39" t="str" cm="1">
        <f t="array" aca="1" ref="H43" ca="1">IFERROR(INDEX('Nhập đơn'!I:I,AWLU!$A43,0),"")</f>
        <v/>
      </c>
      <c r="I43" s="81"/>
    </row>
    <row r="44" spans="1:9">
      <c r="A44" s="30" t="str">
        <f ca="1">IFERROR(A43+MATCH(C44,OFFSET('Nhập đơn'!$C$1,AWLU!$A43,0,10000),0),"")</f>
        <v/>
      </c>
      <c r="B44" s="81">
        <f t="shared" si="0"/>
        <v>38</v>
      </c>
      <c r="C44" s="81"/>
      <c r="D44" s="39" t="str" cm="1">
        <f t="array" aca="1" ref="D44" ca="1">IFERROR(INDEX('Nhập đơn'!D:D,AWLU!$A44,0),"")</f>
        <v/>
      </c>
      <c r="E44" s="40" t="str" cm="1">
        <f t="array" aca="1" ref="E44" ca="1">IFERROR(INDEX('Nhập đơn'!E:E,AWLU!$A44,0),"")</f>
        <v/>
      </c>
      <c r="F44" s="40" t="str" cm="1">
        <f t="array" aca="1" ref="F44" ca="1">IFERROR(INDEX('Nhập đơn'!F:F,AWLU!$A44,0),"")</f>
        <v/>
      </c>
      <c r="G44" s="39" t="str" cm="1">
        <f t="array" aca="1" ref="G44" ca="1">IFERROR(INDEX('Nhập đơn'!H:H,AWLU!$A44,0),"")</f>
        <v/>
      </c>
      <c r="H44" s="39" t="str" cm="1">
        <f t="array" aca="1" ref="H44" ca="1">IFERROR(INDEX('Nhập đơn'!I:I,AWLU!$A44,0),"")</f>
        <v/>
      </c>
      <c r="I44" s="81"/>
    </row>
    <row r="45" spans="1:9">
      <c r="A45" s="30" t="str">
        <f ca="1">IFERROR(A44+MATCH(C45,OFFSET('Nhập đơn'!$C$1,AWLU!$A44,0,10000),0),"")</f>
        <v/>
      </c>
      <c r="B45" s="81">
        <f t="shared" si="0"/>
        <v>39</v>
      </c>
      <c r="C45" s="81"/>
      <c r="D45" s="39" t="str" cm="1">
        <f t="array" aca="1" ref="D45" ca="1">IFERROR(INDEX('Nhập đơn'!D:D,AWLU!$A45,0),"")</f>
        <v/>
      </c>
      <c r="E45" s="40" t="str" cm="1">
        <f t="array" aca="1" ref="E45" ca="1">IFERROR(INDEX('Nhập đơn'!E:E,AWLU!$A45,0),"")</f>
        <v/>
      </c>
      <c r="F45" s="40" t="str" cm="1">
        <f t="array" aca="1" ref="F45" ca="1">IFERROR(INDEX('Nhập đơn'!F:F,AWLU!$A45,0),"")</f>
        <v/>
      </c>
      <c r="G45" s="39" t="str" cm="1">
        <f t="array" aca="1" ref="G45" ca="1">IFERROR(INDEX('Nhập đơn'!H:H,AWLU!$A45,0),"")</f>
        <v/>
      </c>
      <c r="H45" s="39" t="str" cm="1">
        <f t="array" aca="1" ref="H45" ca="1">IFERROR(INDEX('Nhập đơn'!I:I,AWLU!$A45,0),"")</f>
        <v/>
      </c>
      <c r="I45" s="81"/>
    </row>
    <row r="46" spans="1:9">
      <c r="A46" s="30" t="str">
        <f ca="1">IFERROR(A45+MATCH(C46,OFFSET('Nhập đơn'!$C$1,AWLU!$A45,0,10000),0),"")</f>
        <v/>
      </c>
      <c r="B46" s="81">
        <f t="shared" si="0"/>
        <v>40</v>
      </c>
      <c r="C46" s="81"/>
      <c r="D46" s="39" t="str" cm="1">
        <f t="array" aca="1" ref="D46" ca="1">IFERROR(INDEX('Nhập đơn'!D:D,AWLU!$A46,0),"")</f>
        <v/>
      </c>
      <c r="E46" s="40" t="str" cm="1">
        <f t="array" aca="1" ref="E46" ca="1">IFERROR(INDEX('Nhập đơn'!E:E,AWLU!$A46,0),"")</f>
        <v/>
      </c>
      <c r="F46" s="40" t="str" cm="1">
        <f t="array" aca="1" ref="F46" ca="1">IFERROR(INDEX('Nhập đơn'!F:F,AWLU!$A46,0),"")</f>
        <v/>
      </c>
      <c r="G46" s="39" t="str" cm="1">
        <f t="array" aca="1" ref="G46" ca="1">IFERROR(INDEX('Nhập đơn'!H:H,AWLU!$A46,0),"")</f>
        <v/>
      </c>
      <c r="H46" s="39" t="str" cm="1">
        <f t="array" aca="1" ref="H46" ca="1">IFERROR(INDEX('Nhập đơn'!I:I,AWLU!$A46,0),"")</f>
        <v/>
      </c>
      <c r="I46" s="81"/>
    </row>
    <row r="47" spans="1:9">
      <c r="A47" s="30" t="str">
        <f ca="1">IFERROR(A46+MATCH(C47,OFFSET('Nhập đơn'!$C$1,AWLU!$A46,0,10000),0),"")</f>
        <v/>
      </c>
      <c r="B47" s="81">
        <f t="shared" si="0"/>
        <v>41</v>
      </c>
      <c r="C47" s="81"/>
      <c r="D47" s="39" t="str" cm="1">
        <f t="array" aca="1" ref="D47" ca="1">IFERROR(INDEX('Nhập đơn'!D:D,AWLU!$A47,0),"")</f>
        <v/>
      </c>
      <c r="E47" s="40" t="str" cm="1">
        <f t="array" aca="1" ref="E47" ca="1">IFERROR(INDEX('Nhập đơn'!E:E,AWLU!$A47,0),"")</f>
        <v/>
      </c>
      <c r="F47" s="40" t="str" cm="1">
        <f t="array" aca="1" ref="F47" ca="1">IFERROR(INDEX('Nhập đơn'!F:F,AWLU!$A47,0),"")</f>
        <v/>
      </c>
      <c r="G47" s="39" t="str" cm="1">
        <f t="array" aca="1" ref="G47" ca="1">IFERROR(INDEX('Nhập đơn'!H:H,AWLU!$A47,0),"")</f>
        <v/>
      </c>
      <c r="H47" s="39" t="str" cm="1">
        <f t="array" aca="1" ref="H47" ca="1">IFERROR(INDEX('Nhập đơn'!I:I,AWLU!$A47,0),"")</f>
        <v/>
      </c>
      <c r="I47" s="81"/>
    </row>
    <row r="48" spans="1:9">
      <c r="A48" s="30" t="str">
        <f ca="1">IFERROR(A47+MATCH(C48,OFFSET('Nhập đơn'!$C$1,AWLU!$A47,0,10000),0),"")</f>
        <v/>
      </c>
      <c r="B48" s="81">
        <f t="shared" si="0"/>
        <v>42</v>
      </c>
      <c r="C48" s="81"/>
      <c r="D48" s="39" t="str" cm="1">
        <f t="array" aca="1" ref="D48" ca="1">IFERROR(INDEX('Nhập đơn'!D:D,AWLU!$A48,0),"")</f>
        <v/>
      </c>
      <c r="E48" s="40" t="str" cm="1">
        <f t="array" aca="1" ref="E48" ca="1">IFERROR(INDEX('Nhập đơn'!E:E,AWLU!$A48,0),"")</f>
        <v/>
      </c>
      <c r="F48" s="40" t="str" cm="1">
        <f t="array" aca="1" ref="F48" ca="1">IFERROR(INDEX('Nhập đơn'!F:F,AWLU!$A48,0),"")</f>
        <v/>
      </c>
      <c r="G48" s="39" t="str" cm="1">
        <f t="array" aca="1" ref="G48" ca="1">IFERROR(INDEX('Nhập đơn'!H:H,AWLU!$A48,0),"")</f>
        <v/>
      </c>
      <c r="H48" s="39" t="str" cm="1">
        <f t="array" aca="1" ref="H48" ca="1">IFERROR(INDEX('Nhập đơn'!I:I,AWLU!$A48,0),"")</f>
        <v/>
      </c>
      <c r="I48" s="81"/>
    </row>
    <row r="49" spans="1:9">
      <c r="A49" s="30" t="str">
        <f ca="1">IFERROR(A48+MATCH(C49,OFFSET('Nhập đơn'!$C$1,AWLU!$A48,0,10000),0),"")</f>
        <v/>
      </c>
      <c r="B49" s="81">
        <f t="shared" si="0"/>
        <v>43</v>
      </c>
      <c r="C49" s="81"/>
      <c r="D49" s="39" t="str" cm="1">
        <f t="array" aca="1" ref="D49" ca="1">IFERROR(INDEX('Nhập đơn'!D:D,AWLU!$A49,0),"")</f>
        <v/>
      </c>
      <c r="E49" s="40" t="str" cm="1">
        <f t="array" aca="1" ref="E49" ca="1">IFERROR(INDEX('Nhập đơn'!E:E,AWLU!$A49,0),"")</f>
        <v/>
      </c>
      <c r="F49" s="40" t="str" cm="1">
        <f t="array" aca="1" ref="F49" ca="1">IFERROR(INDEX('Nhập đơn'!F:F,AWLU!$A49,0),"")</f>
        <v/>
      </c>
      <c r="G49" s="39" t="str" cm="1">
        <f t="array" aca="1" ref="G49" ca="1">IFERROR(INDEX('Nhập đơn'!H:H,AWLU!$A49,0),"")</f>
        <v/>
      </c>
      <c r="H49" s="39" t="str" cm="1">
        <f t="array" aca="1" ref="H49" ca="1">IFERROR(INDEX('Nhập đơn'!I:I,AWLU!$A49,0),"")</f>
        <v/>
      </c>
      <c r="I49" s="81"/>
    </row>
    <row r="50" spans="1:9">
      <c r="A50" s="30" t="str">
        <f ca="1">IFERROR(A49+MATCH(C50,OFFSET('Nhập đơn'!$C$1,AWLU!$A49,0,10000),0),"")</f>
        <v/>
      </c>
      <c r="B50" s="81">
        <f t="shared" si="0"/>
        <v>44</v>
      </c>
      <c r="C50" s="81"/>
      <c r="D50" s="39" t="str" cm="1">
        <f t="array" aca="1" ref="D50" ca="1">IFERROR(INDEX('Nhập đơn'!D:D,AWLU!$A50,0),"")</f>
        <v/>
      </c>
      <c r="E50" s="40" t="str" cm="1">
        <f t="array" aca="1" ref="E50" ca="1">IFERROR(INDEX('Nhập đơn'!E:E,AWLU!$A50,0),"")</f>
        <v/>
      </c>
      <c r="F50" s="40" t="str" cm="1">
        <f t="array" aca="1" ref="F50" ca="1">IFERROR(INDEX('Nhập đơn'!F:F,AWLU!$A50,0),"")</f>
        <v/>
      </c>
      <c r="G50" s="39" t="str" cm="1">
        <f t="array" aca="1" ref="G50" ca="1">IFERROR(INDEX('Nhập đơn'!H:H,AWLU!$A50,0),"")</f>
        <v/>
      </c>
      <c r="H50" s="39" t="str" cm="1">
        <f t="array" aca="1" ref="H50" ca="1">IFERROR(INDEX('Nhập đơn'!I:I,AWLU!$A50,0),"")</f>
        <v/>
      </c>
      <c r="I50" s="81"/>
    </row>
    <row r="51" spans="1:9">
      <c r="A51" s="30" t="str">
        <f ca="1">IFERROR(A50+MATCH(C51,OFFSET('Nhập đơn'!$C$1,AWLU!$A50,0,10000),0),"")</f>
        <v/>
      </c>
      <c r="B51" s="81">
        <f t="shared" si="0"/>
        <v>45</v>
      </c>
      <c r="C51" s="81"/>
      <c r="D51" s="39" t="str" cm="1">
        <f t="array" aca="1" ref="D51" ca="1">IFERROR(INDEX('Nhập đơn'!D:D,AWLU!$A51,0),"")</f>
        <v/>
      </c>
      <c r="E51" s="40" t="str" cm="1">
        <f t="array" aca="1" ref="E51" ca="1">IFERROR(INDEX('Nhập đơn'!E:E,AWLU!$A51,0),"")</f>
        <v/>
      </c>
      <c r="F51" s="40" t="str" cm="1">
        <f t="array" aca="1" ref="F51" ca="1">IFERROR(INDEX('Nhập đơn'!F:F,AWLU!$A51,0),"")</f>
        <v/>
      </c>
      <c r="G51" s="39" t="str" cm="1">
        <f t="array" aca="1" ref="G51" ca="1">IFERROR(INDEX('Nhập đơn'!H:H,AWLU!$A51,0),"")</f>
        <v/>
      </c>
      <c r="H51" s="39" t="str" cm="1">
        <f t="array" aca="1" ref="H51" ca="1">IFERROR(INDEX('Nhập đơn'!I:I,AWLU!$A51,0),"")</f>
        <v/>
      </c>
      <c r="I51" s="81"/>
    </row>
    <row r="52" spans="1:9">
      <c r="A52" s="30" t="str">
        <f ca="1">IFERROR(A51+MATCH(C52,OFFSET('Nhập đơn'!$C$1,AWLU!$A51,0,10000),0),"")</f>
        <v/>
      </c>
      <c r="B52" s="81">
        <f t="shared" si="0"/>
        <v>46</v>
      </c>
      <c r="C52" s="81"/>
      <c r="D52" s="39" t="str" cm="1">
        <f t="array" aca="1" ref="D52" ca="1">IFERROR(INDEX('Nhập đơn'!D:D,AWLU!$A52,0),"")</f>
        <v/>
      </c>
      <c r="E52" s="40" t="str" cm="1">
        <f t="array" aca="1" ref="E52" ca="1">IFERROR(INDEX('Nhập đơn'!E:E,AWLU!$A52,0),"")</f>
        <v/>
      </c>
      <c r="F52" s="40" t="str" cm="1">
        <f t="array" aca="1" ref="F52" ca="1">IFERROR(INDEX('Nhập đơn'!F:F,AWLU!$A52,0),"")</f>
        <v/>
      </c>
      <c r="G52" s="39" t="str" cm="1">
        <f t="array" aca="1" ref="G52" ca="1">IFERROR(INDEX('Nhập đơn'!H:H,AWLU!$A52,0),"")</f>
        <v/>
      </c>
      <c r="H52" s="39" t="str" cm="1">
        <f t="array" aca="1" ref="H52" ca="1">IFERROR(INDEX('Nhập đơn'!I:I,AWLU!$A52,0),"")</f>
        <v/>
      </c>
      <c r="I52" s="81"/>
    </row>
    <row r="53" spans="1:9">
      <c r="A53" s="30" t="str">
        <f ca="1">IFERROR(A52+MATCH(C53,OFFSET('Nhập đơn'!$C$1,AWLU!$A52,0,10000),0),"")</f>
        <v/>
      </c>
      <c r="B53" s="81"/>
      <c r="C53" s="81"/>
      <c r="D53" s="39" t="str" cm="1">
        <f t="array" aca="1" ref="D53" ca="1">IFERROR(INDEX('Nhập đơn'!D:D,AWLU!$A53,0),"")</f>
        <v/>
      </c>
      <c r="E53" s="40" t="str" cm="1">
        <f t="array" aca="1" ref="E53" ca="1">IFERROR(INDEX('Nhập đơn'!E:E,AWLU!$A53,0),"")</f>
        <v/>
      </c>
      <c r="F53" s="40" t="str" cm="1">
        <f t="array" aca="1" ref="F53" ca="1">IFERROR(INDEX('Nhập đơn'!F:F,AWLU!$A53,0),"")</f>
        <v/>
      </c>
      <c r="G53" s="39" t="str" cm="1">
        <f t="array" aca="1" ref="G53" ca="1">IFERROR(INDEX('Nhập đơn'!H:H,AWLU!$A53,0),"")</f>
        <v/>
      </c>
      <c r="H53" s="39" t="str" cm="1">
        <f t="array" aca="1" ref="H53" ca="1">IFERROR(INDEX('Nhập đơn'!I:I,AWLU!$A53,0),"")</f>
        <v/>
      </c>
      <c r="I53" s="81"/>
    </row>
    <row r="54" spans="1:9">
      <c r="A54" s="30" t="str">
        <f ca="1">IFERROR(A53+MATCH(C54,OFFSET('Nhập đơn'!$C$1,AWLU!$A53,0,10000),0),"")</f>
        <v/>
      </c>
      <c r="B54" s="81"/>
      <c r="C54" s="81"/>
      <c r="D54" s="39" t="str" cm="1">
        <f t="array" aca="1" ref="D54" ca="1">IFERROR(INDEX('Nhập đơn'!D:D,AWLU!$A54,0),"")</f>
        <v/>
      </c>
      <c r="E54" s="40" t="str" cm="1">
        <f t="array" aca="1" ref="E54" ca="1">IFERROR(INDEX('Nhập đơn'!E:E,AWLU!$A54,0),"")</f>
        <v/>
      </c>
      <c r="F54" s="40" t="str" cm="1">
        <f t="array" aca="1" ref="F54" ca="1">IFERROR(INDEX('Nhập đơn'!F:F,AWLU!$A54,0),"")</f>
        <v/>
      </c>
      <c r="G54" s="39" t="str" cm="1">
        <f t="array" aca="1" ref="G54" ca="1">IFERROR(INDEX('Nhập đơn'!H:H,AWLU!$A54,0),"")</f>
        <v/>
      </c>
      <c r="H54" s="39" t="str" cm="1">
        <f t="array" aca="1" ref="H54" ca="1">IFERROR(INDEX('Nhập đơn'!I:I,AWLU!$A54,0),"")</f>
        <v/>
      </c>
      <c r="I54" s="81"/>
    </row>
    <row r="55" spans="1:9">
      <c r="A55" s="30" t="str">
        <f ca="1">IFERROR(A54+MATCH(C55,OFFSET('Nhập đơn'!$C$1,AWLU!$A54,0,10000),0),"")</f>
        <v/>
      </c>
      <c r="B55" s="81"/>
      <c r="C55" s="81"/>
      <c r="D55" s="39" t="str" cm="1">
        <f t="array" aca="1" ref="D55" ca="1">IFERROR(INDEX('Nhập đơn'!D:D,AWLU!$A55,0),"")</f>
        <v/>
      </c>
      <c r="E55" s="40" t="str" cm="1">
        <f t="array" aca="1" ref="E55" ca="1">IFERROR(INDEX('Nhập đơn'!E:E,AWLU!$A55,0),"")</f>
        <v/>
      </c>
      <c r="F55" s="40" t="str" cm="1">
        <f t="array" aca="1" ref="F55" ca="1">IFERROR(INDEX('Nhập đơn'!F:F,AWLU!$A55,0),"")</f>
        <v/>
      </c>
      <c r="G55" s="39" t="str" cm="1">
        <f t="array" aca="1" ref="G55" ca="1">IFERROR(INDEX('Nhập đơn'!H:H,AWLU!$A55,0),"")</f>
        <v/>
      </c>
      <c r="H55" s="39" t="str" cm="1">
        <f t="array" aca="1" ref="H55" ca="1">IFERROR(INDEX('Nhập đơn'!I:I,AWLU!$A55,0),"")</f>
        <v/>
      </c>
      <c r="I55" s="81"/>
    </row>
    <row r="56" spans="1:9">
      <c r="A56" s="30" t="str">
        <f ca="1">IFERROR(A55+MATCH(C56,OFFSET('Nhập đơn'!$C$1,AWLU!$A55,0,10000),0),"")</f>
        <v/>
      </c>
      <c r="B56" s="81"/>
      <c r="C56" s="81"/>
      <c r="D56" s="39" t="str" cm="1">
        <f t="array" aca="1" ref="D56" ca="1">IFERROR(INDEX('Nhập đơn'!D:D,AWLU!$A56,0),"")</f>
        <v/>
      </c>
      <c r="E56" s="40" t="str" cm="1">
        <f t="array" aca="1" ref="E56" ca="1">IFERROR(INDEX('Nhập đơn'!E:E,AWLU!$A56,0),"")</f>
        <v/>
      </c>
      <c r="F56" s="40" t="str" cm="1">
        <f t="array" aca="1" ref="F56" ca="1">IFERROR(INDEX('Nhập đơn'!F:F,AWLU!$A56,0),"")</f>
        <v/>
      </c>
      <c r="G56" s="39" t="str" cm="1">
        <f t="array" aca="1" ref="G56" ca="1">IFERROR(INDEX('Nhập đơn'!H:H,AWLU!$A56,0),"")</f>
        <v/>
      </c>
      <c r="H56" s="39" t="str" cm="1">
        <f t="array" aca="1" ref="H56" ca="1">IFERROR(INDEX('Nhập đơn'!I:I,AWLU!$A56,0),"")</f>
        <v/>
      </c>
      <c r="I56" s="81"/>
    </row>
    <row r="57" spans="1:9">
      <c r="A57" s="30" t="str">
        <f ca="1">IFERROR(A56+MATCH(C57,OFFSET('Nhập đơn'!$C$1,AWLU!$A56,0,10000),0),"")</f>
        <v/>
      </c>
      <c r="B57" s="81"/>
      <c r="C57" s="81"/>
      <c r="D57" s="39" t="str" cm="1">
        <f t="array" aca="1" ref="D57" ca="1">IFERROR(INDEX('Nhập đơn'!D:D,AWLU!$A57,0),"")</f>
        <v/>
      </c>
      <c r="E57" s="40" t="str" cm="1">
        <f t="array" aca="1" ref="E57" ca="1">IFERROR(INDEX('Nhập đơn'!E:E,AWLU!$A57,0),"")</f>
        <v/>
      </c>
      <c r="F57" s="40" t="str" cm="1">
        <f t="array" aca="1" ref="F57" ca="1">IFERROR(INDEX('Nhập đơn'!F:F,AWLU!$A57,0),"")</f>
        <v/>
      </c>
      <c r="G57" s="39" t="str" cm="1">
        <f t="array" aca="1" ref="G57" ca="1">IFERROR(INDEX('Nhập đơn'!H:H,AWLU!$A57,0),"")</f>
        <v/>
      </c>
      <c r="H57" s="39" t="str" cm="1">
        <f t="array" aca="1" ref="H57" ca="1">IFERROR(INDEX('Nhập đơn'!I:I,AWLU!$A57,0),"")</f>
        <v/>
      </c>
      <c r="I57" s="81"/>
    </row>
    <row r="58" spans="1:9">
      <c r="A58" s="30" t="str">
        <f ca="1">IFERROR(A57+MATCH(C58,OFFSET('Nhập đơn'!$C$1,AWLU!$A57,0,10000),0),"")</f>
        <v/>
      </c>
      <c r="B58" s="81"/>
      <c r="C58" s="81"/>
      <c r="D58" s="39" t="str" cm="1">
        <f t="array" aca="1" ref="D58" ca="1">IFERROR(INDEX('Nhập đơn'!D:D,AWLU!$A58,0),"")</f>
        <v/>
      </c>
      <c r="E58" s="40" t="str" cm="1">
        <f t="array" aca="1" ref="E58" ca="1">IFERROR(INDEX('Nhập đơn'!E:E,AWLU!$A58,0),"")</f>
        <v/>
      </c>
      <c r="F58" s="40" t="str" cm="1">
        <f t="array" aca="1" ref="F58" ca="1">IFERROR(INDEX('Nhập đơn'!F:F,AWLU!$A58,0),"")</f>
        <v/>
      </c>
      <c r="G58" s="39" t="str" cm="1">
        <f t="array" aca="1" ref="G58" ca="1">IFERROR(INDEX('Nhập đơn'!H:H,AWLU!$A58,0),"")</f>
        <v/>
      </c>
      <c r="H58" s="39" t="str" cm="1">
        <f t="array" aca="1" ref="H58" ca="1">IFERROR(INDEX('Nhập đơn'!I:I,AWLU!$A58,0),"")</f>
        <v/>
      </c>
      <c r="I58" s="81"/>
    </row>
    <row r="59" spans="1:9">
      <c r="A59" s="30" t="str">
        <f ca="1">IFERROR(A58+MATCH(C59,OFFSET('Nhập đơn'!$C$1,AWLU!$A58,0,10000),0),"")</f>
        <v/>
      </c>
      <c r="B59" s="81"/>
      <c r="C59" s="81"/>
      <c r="D59" s="39" t="str" cm="1">
        <f t="array" aca="1" ref="D59" ca="1">IFERROR(INDEX('Nhập đơn'!D:D,AWLU!$A59,0),"")</f>
        <v/>
      </c>
      <c r="E59" s="40" t="str" cm="1">
        <f t="array" aca="1" ref="E59" ca="1">IFERROR(INDEX('Nhập đơn'!E:E,AWLU!$A59,0),"")</f>
        <v/>
      </c>
      <c r="F59" s="40" t="str" cm="1">
        <f t="array" aca="1" ref="F59" ca="1">IFERROR(INDEX('Nhập đơn'!F:F,AWLU!$A59,0),"")</f>
        <v/>
      </c>
      <c r="G59" s="39" t="str" cm="1">
        <f t="array" aca="1" ref="G59" ca="1">IFERROR(INDEX('Nhập đơn'!H:H,AWLU!$A59,0),"")</f>
        <v/>
      </c>
      <c r="H59" s="39" t="str" cm="1">
        <f t="array" aca="1" ref="H59" ca="1">IFERROR(INDEX('Nhập đơn'!I:I,AWLU!$A59,0),"")</f>
        <v/>
      </c>
      <c r="I59" s="81"/>
    </row>
    <row r="60" spans="1:9">
      <c r="A60" s="30" t="str">
        <f ca="1">IFERROR(A59+MATCH(C60,OFFSET('Nhập đơn'!$C$1,AWLU!$A59,0,10000),0),"")</f>
        <v/>
      </c>
      <c r="B60" s="81"/>
      <c r="C60" s="81"/>
      <c r="D60" s="39" t="str" cm="1">
        <f t="array" aca="1" ref="D60" ca="1">IFERROR(INDEX('Nhập đơn'!D:D,AWLU!$A60,0),"")</f>
        <v/>
      </c>
      <c r="E60" s="40" t="str" cm="1">
        <f t="array" aca="1" ref="E60" ca="1">IFERROR(INDEX('Nhập đơn'!E:E,AWLU!$A60,0),"")</f>
        <v/>
      </c>
      <c r="F60" s="40" t="str" cm="1">
        <f t="array" aca="1" ref="F60" ca="1">IFERROR(INDEX('Nhập đơn'!F:F,AWLU!$A60,0),"")</f>
        <v/>
      </c>
      <c r="G60" s="39" t="str" cm="1">
        <f t="array" aca="1" ref="G60" ca="1">IFERROR(INDEX('Nhập đơn'!H:H,AWLU!$A60,0),"")</f>
        <v/>
      </c>
      <c r="H60" s="39" t="str" cm="1">
        <f t="array" aca="1" ref="H60" ca="1">IFERROR(INDEX('Nhập đơn'!I:I,AWLU!$A60,0),"")</f>
        <v/>
      </c>
      <c r="I60" s="81"/>
    </row>
    <row r="61" spans="1:9">
      <c r="A61" s="30" t="str">
        <f ca="1">IFERROR(A60+MATCH(C61,OFFSET('Nhập đơn'!$C$1,AWLU!$A60,0,10000),0),"")</f>
        <v/>
      </c>
      <c r="B61" s="81"/>
      <c r="C61" s="81"/>
      <c r="D61" s="39" t="str" cm="1">
        <f t="array" aca="1" ref="D61" ca="1">IFERROR(INDEX('Nhập đơn'!D:D,AWLU!$A61,0),"")</f>
        <v/>
      </c>
      <c r="E61" s="40" t="str" cm="1">
        <f t="array" aca="1" ref="E61" ca="1">IFERROR(INDEX('Nhập đơn'!E:E,AWLU!$A61,0),"")</f>
        <v/>
      </c>
      <c r="F61" s="40" t="str" cm="1">
        <f t="array" aca="1" ref="F61" ca="1">IFERROR(INDEX('Nhập đơn'!F:F,AWLU!$A61,0),"")</f>
        <v/>
      </c>
      <c r="G61" s="39" t="str" cm="1">
        <f t="array" aca="1" ref="G61" ca="1">IFERROR(INDEX('Nhập đơn'!H:H,AWLU!$A61,0),"")</f>
        <v/>
      </c>
      <c r="H61" s="39" t="str" cm="1">
        <f t="array" aca="1" ref="H61" ca="1">IFERROR(INDEX('Nhập đơn'!I:I,AWLU!$A61,0),"")</f>
        <v/>
      </c>
      <c r="I61" s="81"/>
    </row>
    <row r="62" spans="1:9">
      <c r="A62" s="30" t="str">
        <f ca="1">IFERROR(A61+MATCH(C62,OFFSET('Nhập đơn'!$C$1,AWLU!$A61,0,10000),0),"")</f>
        <v/>
      </c>
      <c r="B62" s="81"/>
      <c r="C62" s="81"/>
      <c r="D62" s="39" t="str" cm="1">
        <f t="array" aca="1" ref="D62" ca="1">IFERROR(INDEX('Nhập đơn'!D:D,AWLU!$A62,0),"")</f>
        <v/>
      </c>
      <c r="E62" s="40" t="str" cm="1">
        <f t="array" aca="1" ref="E62" ca="1">IFERROR(INDEX('Nhập đơn'!E:E,AWLU!$A62,0),"")</f>
        <v/>
      </c>
      <c r="F62" s="40" t="str" cm="1">
        <f t="array" aca="1" ref="F62" ca="1">IFERROR(INDEX('Nhập đơn'!F:F,AWLU!$A62,0),"")</f>
        <v/>
      </c>
      <c r="G62" s="39" t="str" cm="1">
        <f t="array" aca="1" ref="G62" ca="1">IFERROR(INDEX('Nhập đơn'!H:H,AWLU!$A62,0),"")</f>
        <v/>
      </c>
      <c r="H62" s="39" t="str" cm="1">
        <f t="array" aca="1" ref="H62" ca="1">IFERROR(INDEX('Nhập đơn'!I:I,AWLU!$A62,0),"")</f>
        <v/>
      </c>
      <c r="I62" s="81"/>
    </row>
    <row r="63" spans="1:9">
      <c r="A63" s="30" t="str">
        <f ca="1">IFERROR(A62+MATCH(C63,OFFSET('Nhập đơn'!$C$1,AWLU!$A62,0,10000),0),"")</f>
        <v/>
      </c>
      <c r="B63" s="81"/>
      <c r="C63" s="81"/>
      <c r="D63" s="39" t="str" cm="1">
        <f t="array" aca="1" ref="D63" ca="1">IFERROR(INDEX('Nhập đơn'!D:D,AWLU!$A63,0),"")</f>
        <v/>
      </c>
      <c r="E63" s="40" t="str" cm="1">
        <f t="array" aca="1" ref="E63" ca="1">IFERROR(INDEX('Nhập đơn'!E:E,AWLU!$A63,0),"")</f>
        <v/>
      </c>
      <c r="F63" s="40" t="str" cm="1">
        <f t="array" aca="1" ref="F63" ca="1">IFERROR(INDEX('Nhập đơn'!F:F,AWLU!$A63,0),"")</f>
        <v/>
      </c>
      <c r="G63" s="39" t="str" cm="1">
        <f t="array" aca="1" ref="G63" ca="1">IFERROR(INDEX('Nhập đơn'!H:H,AWLU!$A63,0),"")</f>
        <v/>
      </c>
      <c r="H63" s="39" t="str" cm="1">
        <f t="array" aca="1" ref="H63" ca="1">IFERROR(INDEX('Nhập đơn'!I:I,AWLU!$A63,0),"")</f>
        <v/>
      </c>
      <c r="I63" s="81"/>
    </row>
    <row r="64" spans="1:9">
      <c r="A64" s="30" t="str">
        <f ca="1">IFERROR(A63+MATCH(C64,OFFSET('Nhập đơn'!$C$1,AWLU!$A63,0,10000),0),"")</f>
        <v/>
      </c>
      <c r="B64" s="81"/>
      <c r="C64" s="81"/>
      <c r="D64" s="39" t="str" cm="1">
        <f t="array" aca="1" ref="D64" ca="1">IFERROR(INDEX('Nhập đơn'!D:D,AWLU!$A64,0),"")</f>
        <v/>
      </c>
      <c r="E64" s="40" t="str" cm="1">
        <f t="array" aca="1" ref="E64" ca="1">IFERROR(INDEX('Nhập đơn'!E:E,AWLU!$A64,0),"")</f>
        <v/>
      </c>
      <c r="F64" s="40" t="str" cm="1">
        <f t="array" aca="1" ref="F64" ca="1">IFERROR(INDEX('Nhập đơn'!F:F,AWLU!$A64,0),"")</f>
        <v/>
      </c>
      <c r="G64" s="39" t="str" cm="1">
        <f t="array" aca="1" ref="G64" ca="1">IFERROR(INDEX('Nhập đơn'!H:H,AWLU!$A64,0),"")</f>
        <v/>
      </c>
      <c r="H64" s="39" t="str" cm="1">
        <f t="array" aca="1" ref="H64" ca="1">IFERROR(INDEX('Nhập đơn'!I:I,AWLU!$A64,0),"")</f>
        <v/>
      </c>
      <c r="I64" s="81"/>
    </row>
    <row r="65" spans="1:9">
      <c r="A65" s="30" t="str">
        <f ca="1">IFERROR(A64+MATCH(C65,OFFSET('Nhập đơn'!$C$1,AWLU!$A64,0,10000),0),"")</f>
        <v/>
      </c>
      <c r="B65" s="81"/>
      <c r="C65" s="81"/>
      <c r="D65" s="39" t="str" cm="1">
        <f t="array" aca="1" ref="D65" ca="1">IFERROR(INDEX('Nhập đơn'!D:D,AWLU!$A65,0),"")</f>
        <v/>
      </c>
      <c r="E65" s="40" t="str" cm="1">
        <f t="array" aca="1" ref="E65" ca="1">IFERROR(INDEX('Nhập đơn'!E:E,AWLU!$A65,0),"")</f>
        <v/>
      </c>
      <c r="F65" s="40" t="str" cm="1">
        <f t="array" aca="1" ref="F65" ca="1">IFERROR(INDEX('Nhập đơn'!F:F,AWLU!$A65,0),"")</f>
        <v/>
      </c>
      <c r="G65" s="39" t="str" cm="1">
        <f t="array" aca="1" ref="G65" ca="1">IFERROR(INDEX('Nhập đơn'!H:H,AWLU!$A65,0),"")</f>
        <v/>
      </c>
      <c r="H65" s="39" t="str" cm="1">
        <f t="array" aca="1" ref="H65" ca="1">IFERROR(INDEX('Nhập đơn'!I:I,AWLU!$A65,0),"")</f>
        <v/>
      </c>
      <c r="I65" s="81"/>
    </row>
    <row r="66" spans="1:9">
      <c r="A66" s="30" t="str">
        <f ca="1">IFERROR(A65+MATCH(C66,OFFSET('Nhập đơn'!$C$1,AWLU!$A65,0,10000),0),"")</f>
        <v/>
      </c>
      <c r="B66" s="81"/>
      <c r="C66" s="81"/>
      <c r="D66" s="39" t="str" cm="1">
        <f t="array" aca="1" ref="D66" ca="1">IFERROR(INDEX('Nhập đơn'!D:D,AWLU!$A66,0),"")</f>
        <v/>
      </c>
      <c r="E66" s="40" t="str" cm="1">
        <f t="array" aca="1" ref="E66" ca="1">IFERROR(INDEX('Nhập đơn'!E:E,AWLU!$A66,0),"")</f>
        <v/>
      </c>
      <c r="F66" s="40" t="str" cm="1">
        <f t="array" aca="1" ref="F66" ca="1">IFERROR(INDEX('Nhập đơn'!F:F,AWLU!$A66,0),"")</f>
        <v/>
      </c>
      <c r="G66" s="39" t="str" cm="1">
        <f t="array" aca="1" ref="G66" ca="1">IFERROR(INDEX('Nhập đơn'!H:H,AWLU!$A66,0),"")</f>
        <v/>
      </c>
      <c r="H66" s="39" t="str" cm="1">
        <f t="array" aca="1" ref="H66" ca="1">IFERROR(INDEX('Nhập đơn'!I:I,AWLU!$A66,0),"")</f>
        <v/>
      </c>
      <c r="I66" s="81"/>
    </row>
    <row r="67" spans="1:9">
      <c r="A67" s="30" t="str">
        <f ca="1">IFERROR(A66+MATCH(C67,OFFSET('Nhập đơn'!$C$1,AWLU!$A66,0,10000),0),"")</f>
        <v/>
      </c>
      <c r="B67" s="81"/>
      <c r="C67" s="81"/>
      <c r="D67" s="39" t="str" cm="1">
        <f t="array" aca="1" ref="D67" ca="1">IFERROR(INDEX('Nhập đơn'!D:D,AWLU!$A67,0),"")</f>
        <v/>
      </c>
      <c r="E67" s="40" t="str" cm="1">
        <f t="array" aca="1" ref="E67" ca="1">IFERROR(INDEX('Nhập đơn'!E:E,AWLU!$A67,0),"")</f>
        <v/>
      </c>
      <c r="F67" s="40" t="str" cm="1">
        <f t="array" aca="1" ref="F67" ca="1">IFERROR(INDEX('Nhập đơn'!F:F,AWLU!$A67,0),"")</f>
        <v/>
      </c>
      <c r="G67" s="39" t="str" cm="1">
        <f t="array" aca="1" ref="G67" ca="1">IFERROR(INDEX('Nhập đơn'!H:H,AWLU!$A67,0),"")</f>
        <v/>
      </c>
      <c r="H67" s="39" t="str" cm="1">
        <f t="array" aca="1" ref="H67" ca="1">IFERROR(INDEX('Nhập đơn'!I:I,AWLU!$A67,0),"")</f>
        <v/>
      </c>
      <c r="I67" s="81"/>
    </row>
    <row r="68" spans="1:9">
      <c r="A68" s="30" t="str">
        <f ca="1">IFERROR(A67+MATCH(C68,OFFSET('Nhập đơn'!$C$1,AWLU!$A67,0,10000),0),"")</f>
        <v/>
      </c>
      <c r="B68" s="81"/>
      <c r="C68" s="81"/>
      <c r="D68" s="39" t="str" cm="1">
        <f t="array" aca="1" ref="D68" ca="1">IFERROR(INDEX('Nhập đơn'!D:D,AWLU!$A68,0),"")</f>
        <v/>
      </c>
      <c r="E68" s="40" t="str" cm="1">
        <f t="array" aca="1" ref="E68" ca="1">IFERROR(INDEX('Nhập đơn'!E:E,AWLU!$A68,0),"")</f>
        <v/>
      </c>
      <c r="F68" s="40" t="str" cm="1">
        <f t="array" aca="1" ref="F68" ca="1">IFERROR(INDEX('Nhập đơn'!F:F,AWLU!$A68,0),"")</f>
        <v/>
      </c>
      <c r="G68" s="39" t="str" cm="1">
        <f t="array" aca="1" ref="G68" ca="1">IFERROR(INDEX('Nhập đơn'!H:H,AWLU!$A68,0),"")</f>
        <v/>
      </c>
      <c r="H68" s="39" t="str" cm="1">
        <f t="array" aca="1" ref="H68" ca="1">IFERROR(INDEX('Nhập đơn'!I:I,AWLU!$A68,0),"")</f>
        <v/>
      </c>
      <c r="I68" s="81"/>
    </row>
    <row r="69" spans="1:9">
      <c r="A69" s="30" t="str">
        <f ca="1">IFERROR(A68+MATCH(C69,OFFSET('Nhập đơn'!$C$1,AWLU!$A68,0,10000),0),"")</f>
        <v/>
      </c>
      <c r="B69" s="81"/>
      <c r="C69" s="81"/>
      <c r="D69" s="39" t="str" cm="1">
        <f t="array" aca="1" ref="D69" ca="1">IFERROR(INDEX('Nhập đơn'!D:D,AWLU!$A69,0),"")</f>
        <v/>
      </c>
      <c r="E69" s="40" t="str" cm="1">
        <f t="array" aca="1" ref="E69" ca="1">IFERROR(INDEX('Nhập đơn'!E:E,AWLU!$A69,0),"")</f>
        <v/>
      </c>
      <c r="F69" s="40" t="str" cm="1">
        <f t="array" aca="1" ref="F69" ca="1">IFERROR(INDEX('Nhập đơn'!F:F,AWLU!$A69,0),"")</f>
        <v/>
      </c>
      <c r="G69" s="39" t="str" cm="1">
        <f t="array" aca="1" ref="G69" ca="1">IFERROR(INDEX('Nhập đơn'!H:H,AWLU!$A69,0),"")</f>
        <v/>
      </c>
      <c r="H69" s="39" t="str" cm="1">
        <f t="array" aca="1" ref="H69" ca="1">IFERROR(INDEX('Nhập đơn'!I:I,AWLU!$A69,0),"")</f>
        <v/>
      </c>
      <c r="I69" s="81"/>
    </row>
    <row r="70" spans="1:9">
      <c r="A70" s="30" t="str">
        <f ca="1">IFERROR(A69+MATCH(C70,OFFSET('Nhập đơn'!$C$1,AWLU!$A69,0,10000),0),"")</f>
        <v/>
      </c>
      <c r="B70" s="81"/>
      <c r="C70" s="81"/>
      <c r="D70" s="39" t="str" cm="1">
        <f t="array" aca="1" ref="D70" ca="1">IFERROR(INDEX('Nhập đơn'!D:D,AWLU!$A70,0),"")</f>
        <v/>
      </c>
      <c r="E70" s="40" t="str" cm="1">
        <f t="array" aca="1" ref="E70" ca="1">IFERROR(INDEX('Nhập đơn'!E:E,AWLU!$A70,0),"")</f>
        <v/>
      </c>
      <c r="F70" s="40" t="str" cm="1">
        <f t="array" aca="1" ref="F70" ca="1">IFERROR(INDEX('Nhập đơn'!F:F,AWLU!$A70,0),"")</f>
        <v/>
      </c>
      <c r="G70" s="39" t="str" cm="1">
        <f t="array" aca="1" ref="G70" ca="1">IFERROR(INDEX('Nhập đơn'!H:H,AWLU!$A70,0),"")</f>
        <v/>
      </c>
      <c r="H70" s="39" t="str" cm="1">
        <f t="array" aca="1" ref="H70" ca="1">IFERROR(INDEX('Nhập đơn'!I:I,AWLU!$A70,0),"")</f>
        <v/>
      </c>
      <c r="I70" s="81"/>
    </row>
    <row r="71" spans="1:9">
      <c r="A71" s="30" t="str">
        <f ca="1">IFERROR(A70+MATCH(C71,OFFSET('Nhập đơn'!$C$1,AWLU!$A70,0,10000),0),"")</f>
        <v/>
      </c>
      <c r="B71" s="81"/>
      <c r="C71" s="81"/>
      <c r="D71" s="39" t="str" cm="1">
        <f t="array" aca="1" ref="D71" ca="1">IFERROR(INDEX('Nhập đơn'!D:D,AWLU!$A71,0),"")</f>
        <v/>
      </c>
      <c r="E71" s="40" t="str" cm="1">
        <f t="array" aca="1" ref="E71" ca="1">IFERROR(INDEX('Nhập đơn'!E:E,AWLU!$A71,0),"")</f>
        <v/>
      </c>
      <c r="F71" s="40" t="str" cm="1">
        <f t="array" aca="1" ref="F71" ca="1">IFERROR(INDEX('Nhập đơn'!F:F,AWLU!$A71,0),"")</f>
        <v/>
      </c>
      <c r="G71" s="39" t="str" cm="1">
        <f t="array" aca="1" ref="G71" ca="1">IFERROR(INDEX('Nhập đơn'!H:H,AWLU!$A71,0),"")</f>
        <v/>
      </c>
      <c r="H71" s="39" t="str" cm="1">
        <f t="array" aca="1" ref="H71" ca="1">IFERROR(INDEX('Nhập đơn'!I:I,AWLU!$A71,0),"")</f>
        <v/>
      </c>
      <c r="I71" s="81"/>
    </row>
    <row r="72" spans="1:9">
      <c r="A72" s="30" t="str">
        <f ca="1">IFERROR(A71+MATCH(C72,OFFSET('Nhập đơn'!$C$1,AWLU!$A71,0,10000),0),"")</f>
        <v/>
      </c>
      <c r="B72" s="81"/>
      <c r="C72" s="81"/>
      <c r="D72" s="39" t="str" cm="1">
        <f t="array" aca="1" ref="D72" ca="1">IFERROR(INDEX('Nhập đơn'!D:D,AWLU!$A72,0),"")</f>
        <v/>
      </c>
      <c r="E72" s="40" t="str" cm="1">
        <f t="array" aca="1" ref="E72" ca="1">IFERROR(INDEX('Nhập đơn'!E:E,AWLU!$A72,0),"")</f>
        <v/>
      </c>
      <c r="F72" s="40" t="str" cm="1">
        <f t="array" aca="1" ref="F72" ca="1">IFERROR(INDEX('Nhập đơn'!F:F,AWLU!$A72,0),"")</f>
        <v/>
      </c>
      <c r="G72" s="39" t="str" cm="1">
        <f t="array" aca="1" ref="G72" ca="1">IFERROR(INDEX('Nhập đơn'!H:H,AWLU!$A72,0),"")</f>
        <v/>
      </c>
      <c r="H72" s="39" t="str" cm="1">
        <f t="array" aca="1" ref="H72" ca="1">IFERROR(INDEX('Nhập đơn'!I:I,AWLU!$A72,0),"")</f>
        <v/>
      </c>
      <c r="I72" s="81"/>
    </row>
    <row r="73" spans="1:9">
      <c r="A73" s="30" t="str">
        <f ca="1">IFERROR(A72+MATCH(C73,OFFSET('Nhập đơn'!$C$1,AWLU!$A72,0,10000),0),"")</f>
        <v/>
      </c>
      <c r="B73" s="81"/>
      <c r="C73" s="81"/>
      <c r="D73" s="39" t="str" cm="1">
        <f t="array" aca="1" ref="D73" ca="1">IFERROR(INDEX('Nhập đơn'!D:D,AWLU!$A73,0),"")</f>
        <v/>
      </c>
      <c r="E73" s="40" t="str" cm="1">
        <f t="array" aca="1" ref="E73" ca="1">IFERROR(INDEX('Nhập đơn'!E:E,AWLU!$A73,0),"")</f>
        <v/>
      </c>
      <c r="F73" s="40" t="str" cm="1">
        <f t="array" aca="1" ref="F73" ca="1">IFERROR(INDEX('Nhập đơn'!F:F,AWLU!$A73,0),"")</f>
        <v/>
      </c>
      <c r="G73" s="39" t="str" cm="1">
        <f t="array" aca="1" ref="G73" ca="1">IFERROR(INDEX('Nhập đơn'!H:H,AWLU!$A73,0),"")</f>
        <v/>
      </c>
      <c r="H73" s="39" t="str" cm="1">
        <f t="array" aca="1" ref="H73" ca="1">IFERROR(INDEX('Nhập đơn'!I:I,AWLU!$A73,0),"")</f>
        <v/>
      </c>
      <c r="I73" s="81"/>
    </row>
    <row r="74" spans="1:9">
      <c r="A74" s="30" t="str">
        <f ca="1">IFERROR(A73+MATCH(C74,OFFSET('Nhập đơn'!$C$1,AWLU!$A73,0,10000),0),"")</f>
        <v/>
      </c>
      <c r="B74" s="81"/>
      <c r="C74" s="81"/>
      <c r="D74" s="39" t="str" cm="1">
        <f t="array" aca="1" ref="D74" ca="1">IFERROR(INDEX('Nhập đơn'!D:D,AWLU!$A74,0),"")</f>
        <v/>
      </c>
      <c r="E74" s="40" t="str" cm="1">
        <f t="array" aca="1" ref="E74" ca="1">IFERROR(INDEX('Nhập đơn'!E:E,AWLU!$A74,0),"")</f>
        <v/>
      </c>
      <c r="F74" s="40" t="str" cm="1">
        <f t="array" aca="1" ref="F74" ca="1">IFERROR(INDEX('Nhập đơn'!F:F,AWLU!$A74,0),"")</f>
        <v/>
      </c>
      <c r="G74" s="39" t="str" cm="1">
        <f t="array" aca="1" ref="G74" ca="1">IFERROR(INDEX('Nhập đơn'!H:H,AWLU!$A74,0),"")</f>
        <v/>
      </c>
      <c r="H74" s="39" t="str" cm="1">
        <f t="array" aca="1" ref="H74" ca="1">IFERROR(INDEX('Nhập đơn'!I:I,AWLU!$A74,0),"")</f>
        <v/>
      </c>
      <c r="I74" s="81"/>
    </row>
    <row r="75" spans="1:9">
      <c r="A75" s="30" t="str">
        <f ca="1">IFERROR(A74+MATCH(C75,OFFSET('Nhập đơn'!$C$1,AWLU!$A74,0,10000),0),"")</f>
        <v/>
      </c>
      <c r="B75" s="81"/>
      <c r="C75" s="81"/>
      <c r="D75" s="39" t="str" cm="1">
        <f t="array" aca="1" ref="D75" ca="1">IFERROR(INDEX('Nhập đơn'!D:D,AWLU!$A75,0),"")</f>
        <v/>
      </c>
      <c r="E75" s="40" t="str" cm="1">
        <f t="array" aca="1" ref="E75" ca="1">IFERROR(INDEX('Nhập đơn'!E:E,AWLU!$A75,0),"")</f>
        <v/>
      </c>
      <c r="F75" s="40" t="str" cm="1">
        <f t="array" aca="1" ref="F75" ca="1">IFERROR(INDEX('Nhập đơn'!F:F,AWLU!$A75,0),"")</f>
        <v/>
      </c>
      <c r="G75" s="39" t="str" cm="1">
        <f t="array" aca="1" ref="G75" ca="1">IFERROR(INDEX('Nhập đơn'!H:H,AWLU!$A75,0),"")</f>
        <v/>
      </c>
      <c r="H75" s="39" t="str" cm="1">
        <f t="array" aca="1" ref="H75" ca="1">IFERROR(INDEX('Nhập đơn'!I:I,AWLU!$A75,0),"")</f>
        <v/>
      </c>
      <c r="I75" s="81"/>
    </row>
    <row r="76" spans="1:9">
      <c r="A76" s="30" t="str">
        <f ca="1">IFERROR(A75+MATCH(C76,OFFSET('Nhập đơn'!$C$1,AWLU!$A75,0,10000),0),"")</f>
        <v/>
      </c>
      <c r="B76" s="81"/>
      <c r="C76" s="81"/>
      <c r="D76" s="39" t="str" cm="1">
        <f t="array" aca="1" ref="D76" ca="1">IFERROR(INDEX('Nhập đơn'!D:D,AWLU!$A76,0),"")</f>
        <v/>
      </c>
      <c r="E76" s="40" t="str" cm="1">
        <f t="array" aca="1" ref="E76" ca="1">IFERROR(INDEX('Nhập đơn'!E:E,AWLU!$A76,0),"")</f>
        <v/>
      </c>
      <c r="F76" s="40" t="str" cm="1">
        <f t="array" aca="1" ref="F76" ca="1">IFERROR(INDEX('Nhập đơn'!F:F,AWLU!$A76,0),"")</f>
        <v/>
      </c>
      <c r="G76" s="39" t="str" cm="1">
        <f t="array" aca="1" ref="G76" ca="1">IFERROR(INDEX('Nhập đơn'!H:H,AWLU!$A76,0),"")</f>
        <v/>
      </c>
      <c r="H76" s="39" t="str" cm="1">
        <f t="array" aca="1" ref="H76" ca="1">IFERROR(INDEX('Nhập đơn'!I:I,AWLU!$A76,0),"")</f>
        <v/>
      </c>
      <c r="I76" s="81"/>
    </row>
    <row r="77" spans="1:9">
      <c r="A77" s="30" t="str">
        <f ca="1">IFERROR(A76+MATCH(C77,OFFSET('Nhập đơn'!$C$1,AWLU!$A76,0,10000),0),"")</f>
        <v/>
      </c>
      <c r="B77" s="81"/>
      <c r="C77" s="81"/>
      <c r="D77" s="39" t="str" cm="1">
        <f t="array" aca="1" ref="D77" ca="1">IFERROR(INDEX('Nhập đơn'!D:D,AWLU!$A77,0),"")</f>
        <v/>
      </c>
      <c r="E77" s="40" t="str" cm="1">
        <f t="array" aca="1" ref="E77" ca="1">IFERROR(INDEX('Nhập đơn'!E:E,AWLU!$A77,0),"")</f>
        <v/>
      </c>
      <c r="F77" s="40" t="str" cm="1">
        <f t="array" aca="1" ref="F77" ca="1">IFERROR(INDEX('Nhập đơn'!F:F,AWLU!$A77,0),"")</f>
        <v/>
      </c>
      <c r="G77" s="39" t="str" cm="1">
        <f t="array" aca="1" ref="G77" ca="1">IFERROR(INDEX('Nhập đơn'!H:H,AWLU!$A77,0),"")</f>
        <v/>
      </c>
      <c r="H77" s="39" t="str" cm="1">
        <f t="array" aca="1" ref="H77" ca="1">IFERROR(INDEX('Nhập đơn'!I:I,AWLU!$A77,0),"")</f>
        <v/>
      </c>
      <c r="I77" s="81"/>
    </row>
    <row r="78" spans="1:9">
      <c r="A78" s="30" t="str">
        <f ca="1">IFERROR(A77+MATCH(C78,OFFSET('Nhập đơn'!$C$1,AWLU!$A77,0,10000),0),"")</f>
        <v/>
      </c>
      <c r="B78" s="81"/>
      <c r="C78" s="81"/>
      <c r="D78" s="39" t="str" cm="1">
        <f t="array" aca="1" ref="D78" ca="1">IFERROR(INDEX('Nhập đơn'!D:D,AWLU!$A78,0),"")</f>
        <v/>
      </c>
      <c r="E78" s="40" t="str" cm="1">
        <f t="array" aca="1" ref="E78" ca="1">IFERROR(INDEX('Nhập đơn'!E:E,AWLU!$A78,0),"")</f>
        <v/>
      </c>
      <c r="F78" s="40" t="str" cm="1">
        <f t="array" aca="1" ref="F78" ca="1">IFERROR(INDEX('Nhập đơn'!F:F,AWLU!$A78,0),"")</f>
        <v/>
      </c>
      <c r="G78" s="39" t="str" cm="1">
        <f t="array" aca="1" ref="G78" ca="1">IFERROR(INDEX('Nhập đơn'!H:H,AWLU!$A78,0),"")</f>
        <v/>
      </c>
      <c r="H78" s="39" t="str" cm="1">
        <f t="array" aca="1" ref="H78" ca="1">IFERROR(INDEX('Nhập đơn'!I:I,AWLU!$A78,0),"")</f>
        <v/>
      </c>
      <c r="I78" s="81"/>
    </row>
    <row r="79" spans="1:9">
      <c r="A79" s="30" t="str">
        <f ca="1">IFERROR(A78+MATCH(C79,OFFSET('Nhập đơn'!$C$1,AWLU!$A78,0,10000),0),"")</f>
        <v/>
      </c>
      <c r="B79" s="81"/>
      <c r="C79" s="81"/>
      <c r="D79" s="39" t="str" cm="1">
        <f t="array" aca="1" ref="D79" ca="1">IFERROR(INDEX('Nhập đơn'!D:D,AWLU!$A79,0),"")</f>
        <v/>
      </c>
      <c r="E79" s="40" t="str" cm="1">
        <f t="array" aca="1" ref="E79" ca="1">IFERROR(INDEX('Nhập đơn'!E:E,AWLU!$A79,0),"")</f>
        <v/>
      </c>
      <c r="F79" s="40" t="str" cm="1">
        <f t="array" aca="1" ref="F79" ca="1">IFERROR(INDEX('Nhập đơn'!F:F,AWLU!$A79,0),"")</f>
        <v/>
      </c>
      <c r="G79" s="39" t="str" cm="1">
        <f t="array" aca="1" ref="G79" ca="1">IFERROR(INDEX('Nhập đơn'!H:H,AWLU!$A79,0),"")</f>
        <v/>
      </c>
      <c r="H79" s="39" t="str" cm="1">
        <f t="array" aca="1" ref="H79" ca="1">IFERROR(INDEX('Nhập đơn'!I:I,AWLU!$A79,0),"")</f>
        <v/>
      </c>
      <c r="I79" s="81"/>
    </row>
    <row r="80" spans="1:9">
      <c r="A80" s="30" t="str">
        <f ca="1">IFERROR(A79+MATCH(C80,OFFSET('Nhập đơn'!$C$1,AWLU!$A79,0,10000),0),"")</f>
        <v/>
      </c>
      <c r="B80" s="81"/>
      <c r="C80" s="81"/>
      <c r="D80" s="39" t="str" cm="1">
        <f t="array" aca="1" ref="D80" ca="1">IFERROR(INDEX('Nhập đơn'!D:D,AWLU!$A80,0),"")</f>
        <v/>
      </c>
      <c r="E80" s="40" t="str" cm="1">
        <f t="array" aca="1" ref="E80" ca="1">IFERROR(INDEX('Nhập đơn'!E:E,AWLU!$A80,0),"")</f>
        <v/>
      </c>
      <c r="F80" s="40" t="str" cm="1">
        <f t="array" aca="1" ref="F80" ca="1">IFERROR(INDEX('Nhập đơn'!F:F,AWLU!$A80,0),"")</f>
        <v/>
      </c>
      <c r="G80" s="39" t="str" cm="1">
        <f t="array" aca="1" ref="G80" ca="1">IFERROR(INDEX('Nhập đơn'!H:H,AWLU!$A80,0),"")</f>
        <v/>
      </c>
      <c r="H80" s="39" t="str" cm="1">
        <f t="array" aca="1" ref="H80" ca="1">IFERROR(INDEX('Nhập đơn'!I:I,AWLU!$A80,0),"")</f>
        <v/>
      </c>
      <c r="I80" s="81"/>
    </row>
    <row r="81" spans="1:9">
      <c r="A81" s="30" t="str">
        <f ca="1">IFERROR(A80+MATCH(C81,OFFSET('Nhập đơn'!$C$1,AWLU!$A80,0,10000),0),"")</f>
        <v/>
      </c>
      <c r="B81" s="81"/>
      <c r="C81" s="81"/>
      <c r="D81" s="39" t="str" cm="1">
        <f t="array" aca="1" ref="D81" ca="1">IFERROR(INDEX('Nhập đơn'!D:D,AWLU!$A81,0),"")</f>
        <v/>
      </c>
      <c r="E81" s="40" t="str" cm="1">
        <f t="array" aca="1" ref="E81" ca="1">IFERROR(INDEX('Nhập đơn'!E:E,AWLU!$A81,0),"")</f>
        <v/>
      </c>
      <c r="F81" s="40" t="str" cm="1">
        <f t="array" aca="1" ref="F81" ca="1">IFERROR(INDEX('Nhập đơn'!F:F,AWLU!$A81,0),"")</f>
        <v/>
      </c>
      <c r="G81" s="39" t="str" cm="1">
        <f t="array" aca="1" ref="G81" ca="1">IFERROR(INDEX('Nhập đơn'!H:H,AWLU!$A81,0),"")</f>
        <v/>
      </c>
      <c r="H81" s="39" t="str" cm="1">
        <f t="array" aca="1" ref="H81" ca="1">IFERROR(INDEX('Nhập đơn'!I:I,AWLU!$A81,0),"")</f>
        <v/>
      </c>
      <c r="I81" s="81"/>
    </row>
    <row r="82" spans="1:9">
      <c r="A82" s="30" t="str">
        <f ca="1">IFERROR(A81+MATCH(C82,OFFSET('Nhập đơn'!$C$1,AWLU!$A81,0,10000),0),"")</f>
        <v/>
      </c>
      <c r="B82" s="81"/>
      <c r="C82" s="81"/>
      <c r="D82" s="39" t="str" cm="1">
        <f t="array" aca="1" ref="D82" ca="1">IFERROR(INDEX('Nhập đơn'!D:D,AWLU!$A82,0),"")</f>
        <v/>
      </c>
      <c r="E82" s="40" t="str" cm="1">
        <f t="array" aca="1" ref="E82" ca="1">IFERROR(INDEX('Nhập đơn'!E:E,AWLU!$A82,0),"")</f>
        <v/>
      </c>
      <c r="F82" s="40" t="str" cm="1">
        <f t="array" aca="1" ref="F82" ca="1">IFERROR(INDEX('Nhập đơn'!F:F,AWLU!$A82,0),"")</f>
        <v/>
      </c>
      <c r="G82" s="39" t="str" cm="1">
        <f t="array" aca="1" ref="G82" ca="1">IFERROR(INDEX('Nhập đơn'!H:H,AWLU!$A82,0),"")</f>
        <v/>
      </c>
      <c r="H82" s="39" t="str" cm="1">
        <f t="array" aca="1" ref="H82" ca="1">IFERROR(INDEX('Nhập đơn'!I:I,AWLU!$A82,0),"")</f>
        <v/>
      </c>
      <c r="I82" s="81"/>
    </row>
    <row r="83" spans="1:9">
      <c r="A83" s="30" t="str">
        <f ca="1">IFERROR(A82+MATCH(C83,OFFSET('Nhập đơn'!$C$1,AWLU!$A82,0,10000),0),"")</f>
        <v/>
      </c>
      <c r="B83" s="81"/>
      <c r="C83" s="81"/>
      <c r="D83" s="39" t="str" cm="1">
        <f t="array" aca="1" ref="D83" ca="1">IFERROR(INDEX('Nhập đơn'!D:D,AWLU!$A83,0),"")</f>
        <v/>
      </c>
      <c r="E83" s="40" t="str" cm="1">
        <f t="array" aca="1" ref="E83" ca="1">IFERROR(INDEX('Nhập đơn'!E:E,AWLU!$A83,0),"")</f>
        <v/>
      </c>
      <c r="F83" s="40" t="str" cm="1">
        <f t="array" aca="1" ref="F83" ca="1">IFERROR(INDEX('Nhập đơn'!F:F,AWLU!$A83,0),"")</f>
        <v/>
      </c>
      <c r="G83" s="39" t="str" cm="1">
        <f t="array" aca="1" ref="G83" ca="1">IFERROR(INDEX('Nhập đơn'!H:H,AWLU!$A83,0),"")</f>
        <v/>
      </c>
      <c r="H83" s="39" t="str" cm="1">
        <f t="array" aca="1" ref="H83" ca="1">IFERROR(INDEX('Nhập đơn'!I:I,AWLU!$A83,0),"")</f>
        <v/>
      </c>
      <c r="I83" s="81"/>
    </row>
    <row r="84" spans="1:9">
      <c r="A84" s="30" t="str">
        <f ca="1">IFERROR(A83+MATCH(C84,OFFSET('Nhập đơn'!$C$1,AWLU!$A83,0,10000),0),"")</f>
        <v/>
      </c>
      <c r="B84" s="81"/>
      <c r="C84" s="81"/>
      <c r="D84" s="39" t="str" cm="1">
        <f t="array" aca="1" ref="D84" ca="1">IFERROR(INDEX('Nhập đơn'!D:D,AWLU!$A84,0),"")</f>
        <v/>
      </c>
      <c r="E84" s="40" t="str" cm="1">
        <f t="array" aca="1" ref="E84" ca="1">IFERROR(INDEX('Nhập đơn'!E:E,AWLU!$A84,0),"")</f>
        <v/>
      </c>
      <c r="F84" s="40" t="str" cm="1">
        <f t="array" aca="1" ref="F84" ca="1">IFERROR(INDEX('Nhập đơn'!F:F,AWLU!$A84,0),"")</f>
        <v/>
      </c>
      <c r="G84" s="39" t="str" cm="1">
        <f t="array" aca="1" ref="G84" ca="1">IFERROR(INDEX('Nhập đơn'!H:H,AWLU!$A84,0),"")</f>
        <v/>
      </c>
      <c r="H84" s="39" t="str" cm="1">
        <f t="array" aca="1" ref="H84" ca="1">IFERROR(INDEX('Nhập đơn'!I:I,AWLU!$A84,0),"")</f>
        <v/>
      </c>
      <c r="I84" s="81"/>
    </row>
    <row r="85" spans="1:9">
      <c r="A85" s="30" t="str">
        <f ca="1">IFERROR(A84+MATCH(C85,OFFSET('Nhập đơn'!$C$1,AWLU!$A84,0,10000),0),"")</f>
        <v/>
      </c>
      <c r="B85" s="81"/>
      <c r="C85" s="81"/>
      <c r="D85" s="39" t="str" cm="1">
        <f t="array" aca="1" ref="D85" ca="1">IFERROR(INDEX('Nhập đơn'!D:D,AWLU!$A85,0),"")</f>
        <v/>
      </c>
      <c r="E85" s="40" t="str" cm="1">
        <f t="array" aca="1" ref="E85" ca="1">IFERROR(INDEX('Nhập đơn'!E:E,AWLU!$A85,0),"")</f>
        <v/>
      </c>
      <c r="F85" s="40" t="str" cm="1">
        <f t="array" aca="1" ref="F85" ca="1">IFERROR(INDEX('Nhập đơn'!F:F,AWLU!$A85,0),"")</f>
        <v/>
      </c>
      <c r="G85" s="39" t="str" cm="1">
        <f t="array" aca="1" ref="G85" ca="1">IFERROR(INDEX('Nhập đơn'!H:H,AWLU!$A85,0),"")</f>
        <v/>
      </c>
      <c r="H85" s="39" t="str" cm="1">
        <f t="array" aca="1" ref="H85" ca="1">IFERROR(INDEX('Nhập đơn'!I:I,AWLU!$A85,0),"")</f>
        <v/>
      </c>
      <c r="I85" s="81"/>
    </row>
    <row r="86" spans="1:9">
      <c r="A86" s="30" t="str">
        <f ca="1">IFERROR(A85+MATCH(C86,OFFSET('Nhập đơn'!$C$1,AWLU!$A85,0,10000),0),"")</f>
        <v/>
      </c>
      <c r="B86" s="81"/>
      <c r="C86" s="81"/>
      <c r="D86" s="39" t="str" cm="1">
        <f t="array" aca="1" ref="D86" ca="1">IFERROR(INDEX('Nhập đơn'!D:D,AWLU!$A86,0),"")</f>
        <v/>
      </c>
      <c r="E86" s="40" t="str" cm="1">
        <f t="array" aca="1" ref="E86" ca="1">IFERROR(INDEX('Nhập đơn'!E:E,AWLU!$A86,0),"")</f>
        <v/>
      </c>
      <c r="F86" s="40" t="str" cm="1">
        <f t="array" aca="1" ref="F86" ca="1">IFERROR(INDEX('Nhập đơn'!F:F,AWLU!$A86,0),"")</f>
        <v/>
      </c>
      <c r="G86" s="39" t="str" cm="1">
        <f t="array" aca="1" ref="G86" ca="1">IFERROR(INDEX('Nhập đơn'!H:H,AWLU!$A86,0),"")</f>
        <v/>
      </c>
      <c r="H86" s="39" t="str" cm="1">
        <f t="array" aca="1" ref="H86" ca="1">IFERROR(INDEX('Nhập đơn'!I:I,AWLU!$A86,0),"")</f>
        <v/>
      </c>
      <c r="I86" s="81"/>
    </row>
    <row r="87" spans="1:9">
      <c r="A87" s="30" t="str">
        <f ca="1">IFERROR(A86+MATCH(C87,OFFSET('Nhập đơn'!$C$1,AWLU!$A86,0,10000),0),"")</f>
        <v/>
      </c>
      <c r="B87" s="81"/>
      <c r="C87" s="81"/>
      <c r="D87" s="39" t="str" cm="1">
        <f t="array" aca="1" ref="D87" ca="1">IFERROR(INDEX('Nhập đơn'!D:D,AWLU!$A87,0),"")</f>
        <v/>
      </c>
      <c r="E87" s="40" t="str" cm="1">
        <f t="array" aca="1" ref="E87" ca="1">IFERROR(INDEX('Nhập đơn'!E:E,AWLU!$A87,0),"")</f>
        <v/>
      </c>
      <c r="F87" s="40" t="str" cm="1">
        <f t="array" aca="1" ref="F87" ca="1">IFERROR(INDEX('Nhập đơn'!F:F,AWLU!$A87,0),"")</f>
        <v/>
      </c>
      <c r="G87" s="39" t="str" cm="1">
        <f t="array" aca="1" ref="G87" ca="1">IFERROR(INDEX('Nhập đơn'!H:H,AWLU!$A87,0),"")</f>
        <v/>
      </c>
      <c r="H87" s="39" t="str" cm="1">
        <f t="array" aca="1" ref="H87" ca="1">IFERROR(INDEX('Nhập đơn'!I:I,AWLU!$A87,0),"")</f>
        <v/>
      </c>
      <c r="I87" s="81"/>
    </row>
    <row r="88" spans="1:9">
      <c r="A88" s="30" t="str">
        <f ca="1">IFERROR(A87+MATCH(C88,OFFSET('Nhập đơn'!$C$1,AWLU!$A87,0,10000),0),"")</f>
        <v/>
      </c>
      <c r="B88" s="81"/>
      <c r="C88" s="81"/>
      <c r="D88" s="39" t="str" cm="1">
        <f t="array" aca="1" ref="D88" ca="1">IFERROR(INDEX('Nhập đơn'!D:D,AWLU!$A88,0),"")</f>
        <v/>
      </c>
      <c r="E88" s="40" t="str" cm="1">
        <f t="array" aca="1" ref="E88" ca="1">IFERROR(INDEX('Nhập đơn'!E:E,AWLU!$A88,0),"")</f>
        <v/>
      </c>
      <c r="F88" s="40" t="str" cm="1">
        <f t="array" aca="1" ref="F88" ca="1">IFERROR(INDEX('Nhập đơn'!F:F,AWLU!$A88,0),"")</f>
        <v/>
      </c>
      <c r="G88" s="39" t="str" cm="1">
        <f t="array" aca="1" ref="G88" ca="1">IFERROR(INDEX('Nhập đơn'!H:H,AWLU!$A88,0),"")</f>
        <v/>
      </c>
      <c r="H88" s="39" t="str" cm="1">
        <f t="array" aca="1" ref="H88" ca="1">IFERROR(INDEX('Nhập đơn'!I:I,AWLU!$A88,0),"")</f>
        <v/>
      </c>
      <c r="I88" s="81"/>
    </row>
    <row r="89" spans="1:9">
      <c r="A89" s="30" t="str">
        <f ca="1">IFERROR(A88+MATCH(C89,OFFSET('Nhập đơn'!$C$1,AWLU!$A88,0,10000),0),"")</f>
        <v/>
      </c>
      <c r="B89" s="81"/>
      <c r="C89" s="81"/>
      <c r="D89" s="39" t="str" cm="1">
        <f t="array" aca="1" ref="D89" ca="1">IFERROR(INDEX('Nhập đơn'!D:D,AWLU!$A89,0),"")</f>
        <v/>
      </c>
      <c r="E89" s="40" t="str" cm="1">
        <f t="array" aca="1" ref="E89" ca="1">IFERROR(INDEX('Nhập đơn'!E:E,AWLU!$A89,0),"")</f>
        <v/>
      </c>
      <c r="F89" s="40" t="str" cm="1">
        <f t="array" aca="1" ref="F89" ca="1">IFERROR(INDEX('Nhập đơn'!F:F,AWLU!$A89,0),"")</f>
        <v/>
      </c>
      <c r="G89" s="39" t="str" cm="1">
        <f t="array" aca="1" ref="G89" ca="1">IFERROR(INDEX('Nhập đơn'!H:H,AWLU!$A89,0),"")</f>
        <v/>
      </c>
      <c r="H89" s="39" t="str" cm="1">
        <f t="array" aca="1" ref="H89" ca="1">IFERROR(INDEX('Nhập đơn'!I:I,AWLU!$A89,0),"")</f>
        <v/>
      </c>
      <c r="I89" s="81"/>
    </row>
    <row r="90" spans="1:9">
      <c r="A90" s="30" t="str">
        <f ca="1">IFERROR(A89+MATCH(C90,OFFSET('Nhập đơn'!$C$1,AWLU!$A89,0,10000),0),"")</f>
        <v/>
      </c>
      <c r="B90" s="81"/>
      <c r="C90" s="81"/>
      <c r="D90" s="39" t="str" cm="1">
        <f t="array" aca="1" ref="D90" ca="1">IFERROR(INDEX('Nhập đơn'!D:D,AWLU!$A90,0),"")</f>
        <v/>
      </c>
      <c r="E90" s="40" t="str" cm="1">
        <f t="array" aca="1" ref="E90" ca="1">IFERROR(INDEX('Nhập đơn'!E:E,AWLU!$A90,0),"")</f>
        <v/>
      </c>
      <c r="F90" s="40" t="str" cm="1">
        <f t="array" aca="1" ref="F90" ca="1">IFERROR(INDEX('Nhập đơn'!F:F,AWLU!$A90,0),"")</f>
        <v/>
      </c>
      <c r="G90" s="39" t="str" cm="1">
        <f t="array" aca="1" ref="G90" ca="1">IFERROR(INDEX('Nhập đơn'!H:H,AWLU!$A90,0),"")</f>
        <v/>
      </c>
      <c r="H90" s="39" t="str" cm="1">
        <f t="array" aca="1" ref="H90" ca="1">IFERROR(INDEX('Nhập đơn'!I:I,AWLU!$A90,0),"")</f>
        <v/>
      </c>
      <c r="I90" s="81"/>
    </row>
    <row r="91" spans="1:9">
      <c r="A91" s="30" t="str">
        <f ca="1">IFERROR(A90+MATCH(C91,OFFSET('Nhập đơn'!$C$1,AWLU!$A90,0,10000),0),"")</f>
        <v/>
      </c>
      <c r="B91" s="81"/>
      <c r="C91" s="81"/>
      <c r="D91" s="39" t="str" cm="1">
        <f t="array" aca="1" ref="D91" ca="1">IFERROR(INDEX('Nhập đơn'!D:D,AWLU!$A91,0),"")</f>
        <v/>
      </c>
      <c r="E91" s="40" t="str" cm="1">
        <f t="array" aca="1" ref="E91" ca="1">IFERROR(INDEX('Nhập đơn'!E:E,AWLU!$A91,0),"")</f>
        <v/>
      </c>
      <c r="F91" s="40" t="str" cm="1">
        <f t="array" aca="1" ref="F91" ca="1">IFERROR(INDEX('Nhập đơn'!F:F,AWLU!$A91,0),"")</f>
        <v/>
      </c>
      <c r="G91" s="39" t="str" cm="1">
        <f t="array" aca="1" ref="G91" ca="1">IFERROR(INDEX('Nhập đơn'!H:H,AWLU!$A91,0),"")</f>
        <v/>
      </c>
      <c r="H91" s="39" t="str" cm="1">
        <f t="array" aca="1" ref="H91" ca="1">IFERROR(INDEX('Nhập đơn'!I:I,AWLU!$A91,0),"")</f>
        <v/>
      </c>
      <c r="I91" s="81"/>
    </row>
    <row r="92" spans="1:9">
      <c r="A92" s="30" t="str">
        <f ca="1">IFERROR(A91+MATCH(C92,OFFSET('Nhập đơn'!$C$1,AWLU!$A91,0,10000),0),"")</f>
        <v/>
      </c>
      <c r="B92" s="81"/>
      <c r="C92" s="81"/>
      <c r="D92" s="39" t="str" cm="1">
        <f t="array" aca="1" ref="D92" ca="1">IFERROR(INDEX('Nhập đơn'!D:D,AWLU!$A92,0),"")</f>
        <v/>
      </c>
      <c r="E92" s="40" t="str" cm="1">
        <f t="array" aca="1" ref="E92" ca="1">IFERROR(INDEX('Nhập đơn'!E:E,AWLU!$A92,0),"")</f>
        <v/>
      </c>
      <c r="F92" s="40" t="str" cm="1">
        <f t="array" aca="1" ref="F92" ca="1">IFERROR(INDEX('Nhập đơn'!F:F,AWLU!$A92,0),"")</f>
        <v/>
      </c>
      <c r="G92" s="39" t="str" cm="1">
        <f t="array" aca="1" ref="G92" ca="1">IFERROR(INDEX('Nhập đơn'!H:H,AWLU!$A92,0),"")</f>
        <v/>
      </c>
      <c r="H92" s="39" t="str" cm="1">
        <f t="array" aca="1" ref="H92" ca="1">IFERROR(INDEX('Nhập đơn'!I:I,AWLU!$A92,0),"")</f>
        <v/>
      </c>
      <c r="I92" s="81"/>
    </row>
    <row r="93" spans="1:9">
      <c r="A93" s="30" t="str">
        <f ca="1">IFERROR(A92+MATCH(C93,OFFSET('Nhập đơn'!$C$1,AWLU!$A92,0,10000),0),"")</f>
        <v/>
      </c>
      <c r="B93" s="81"/>
      <c r="C93" s="81"/>
      <c r="D93" s="39" t="str" cm="1">
        <f t="array" aca="1" ref="D93" ca="1">IFERROR(INDEX('Nhập đơn'!D:D,AWLU!$A93,0),"")</f>
        <v/>
      </c>
      <c r="E93" s="40" t="str" cm="1">
        <f t="array" aca="1" ref="E93" ca="1">IFERROR(INDEX('Nhập đơn'!E:E,AWLU!$A93,0),"")</f>
        <v/>
      </c>
      <c r="F93" s="40" t="str" cm="1">
        <f t="array" aca="1" ref="F93" ca="1">IFERROR(INDEX('Nhập đơn'!F:F,AWLU!$A93,0),"")</f>
        <v/>
      </c>
      <c r="G93" s="39" t="str" cm="1">
        <f t="array" aca="1" ref="G93" ca="1">IFERROR(INDEX('Nhập đơn'!H:H,AWLU!$A93,0),"")</f>
        <v/>
      </c>
      <c r="H93" s="39" t="str" cm="1">
        <f t="array" aca="1" ref="H93" ca="1">IFERROR(INDEX('Nhập đơn'!I:I,AWLU!$A93,0),"")</f>
        <v/>
      </c>
      <c r="I93" s="81"/>
    </row>
    <row r="94" spans="1:9">
      <c r="A94" s="30" t="str">
        <f ca="1">IFERROR(A93+MATCH(C94,OFFSET('Nhập đơn'!$C$1,AWLU!$A93,0,10000),0),"")</f>
        <v/>
      </c>
      <c r="B94" s="81"/>
      <c r="C94" s="81"/>
      <c r="D94" s="39" t="str" cm="1">
        <f t="array" aca="1" ref="D94" ca="1">IFERROR(INDEX('Nhập đơn'!D:D,AWLU!$A94,0),"")</f>
        <v/>
      </c>
      <c r="E94" s="40" t="str" cm="1">
        <f t="array" aca="1" ref="E94" ca="1">IFERROR(INDEX('Nhập đơn'!E:E,AWLU!$A94,0),"")</f>
        <v/>
      </c>
      <c r="F94" s="40" t="str" cm="1">
        <f t="array" aca="1" ref="F94" ca="1">IFERROR(INDEX('Nhập đơn'!F:F,AWLU!$A94,0),"")</f>
        <v/>
      </c>
      <c r="G94" s="39" t="str" cm="1">
        <f t="array" aca="1" ref="G94" ca="1">IFERROR(INDEX('Nhập đơn'!H:H,AWLU!$A94,0),"")</f>
        <v/>
      </c>
      <c r="H94" s="39" t="str" cm="1">
        <f t="array" aca="1" ref="H94" ca="1">IFERROR(INDEX('Nhập đơn'!I:I,AWLU!$A94,0),"")</f>
        <v/>
      </c>
      <c r="I94" s="81"/>
    </row>
    <row r="95" spans="1:9">
      <c r="A95" s="30" t="str">
        <f ca="1">IFERROR(A94+MATCH(C95,OFFSET('Nhập đơn'!$C$1,AWLU!$A94,0,10000),0),"")</f>
        <v/>
      </c>
      <c r="B95" s="81"/>
      <c r="C95" s="81"/>
      <c r="D95" s="39" t="str" cm="1">
        <f t="array" aca="1" ref="D95" ca="1">IFERROR(INDEX('Nhập đơn'!D:D,AWLU!$A95,0),"")</f>
        <v/>
      </c>
      <c r="E95" s="40" t="str" cm="1">
        <f t="array" aca="1" ref="E95" ca="1">IFERROR(INDEX('Nhập đơn'!E:E,AWLU!$A95,0),"")</f>
        <v/>
      </c>
      <c r="F95" s="40" t="str" cm="1">
        <f t="array" aca="1" ref="F95" ca="1">IFERROR(INDEX('Nhập đơn'!F:F,AWLU!$A95,0),"")</f>
        <v/>
      </c>
      <c r="G95" s="39" t="str" cm="1">
        <f t="array" aca="1" ref="G95" ca="1">IFERROR(INDEX('Nhập đơn'!H:H,AWLU!$A95,0),"")</f>
        <v/>
      </c>
      <c r="H95" s="39" t="str" cm="1">
        <f t="array" aca="1" ref="H95" ca="1">IFERROR(INDEX('Nhập đơn'!I:I,AWLU!$A95,0),"")</f>
        <v/>
      </c>
      <c r="I95" s="81"/>
    </row>
    <row r="96" spans="1:9">
      <c r="A96" s="30" t="str">
        <f ca="1">IFERROR(A95+MATCH(C96,OFFSET('Nhập đơn'!$C$1,AWLU!$A95,0,10000),0),"")</f>
        <v/>
      </c>
      <c r="B96" s="81"/>
      <c r="C96" s="81"/>
      <c r="D96" s="39" t="str" cm="1">
        <f t="array" aca="1" ref="D96" ca="1">IFERROR(INDEX('Nhập đơn'!D:D,AWLU!$A96,0),"")</f>
        <v/>
      </c>
      <c r="E96" s="40" t="str" cm="1">
        <f t="array" aca="1" ref="E96" ca="1">IFERROR(INDEX('Nhập đơn'!E:E,AWLU!$A96,0),"")</f>
        <v/>
      </c>
      <c r="F96" s="40" t="str" cm="1">
        <f t="array" aca="1" ref="F96" ca="1">IFERROR(INDEX('Nhập đơn'!F:F,AWLU!$A96,0),"")</f>
        <v/>
      </c>
      <c r="G96" s="39" t="str" cm="1">
        <f t="array" aca="1" ref="G96" ca="1">IFERROR(INDEX('Nhập đơn'!H:H,AWLU!$A96,0),"")</f>
        <v/>
      </c>
      <c r="H96" s="39" t="str" cm="1">
        <f t="array" aca="1" ref="H96" ca="1">IFERROR(INDEX('Nhập đơn'!I:I,AWLU!$A96,0),"")</f>
        <v/>
      </c>
      <c r="I96" s="81"/>
    </row>
    <row r="97" spans="1:9">
      <c r="A97" s="30" t="str">
        <f ca="1">IFERROR(A96+MATCH(C97,OFFSET('Nhập đơn'!$C$1,AWLU!$A96,0,10000),0),"")</f>
        <v/>
      </c>
      <c r="B97" s="81"/>
      <c r="C97" s="81"/>
      <c r="D97" s="39" t="str" cm="1">
        <f t="array" aca="1" ref="D97" ca="1">IFERROR(INDEX('Nhập đơn'!D:D,AWLU!$A97,0),"")</f>
        <v/>
      </c>
      <c r="E97" s="40" t="str" cm="1">
        <f t="array" aca="1" ref="E97" ca="1">IFERROR(INDEX('Nhập đơn'!E:E,AWLU!$A97,0),"")</f>
        <v/>
      </c>
      <c r="F97" s="40" t="str" cm="1">
        <f t="array" aca="1" ref="F97" ca="1">IFERROR(INDEX('Nhập đơn'!F:F,AWLU!$A97,0),"")</f>
        <v/>
      </c>
      <c r="G97" s="39" t="str" cm="1">
        <f t="array" aca="1" ref="G97" ca="1">IFERROR(INDEX('Nhập đơn'!H:H,AWLU!$A97,0),"")</f>
        <v/>
      </c>
      <c r="H97" s="39" t="str" cm="1">
        <f t="array" aca="1" ref="H97" ca="1">IFERROR(INDEX('Nhập đơn'!I:I,AWLU!$A97,0),"")</f>
        <v/>
      </c>
      <c r="I97" s="81"/>
    </row>
    <row r="98" spans="1:9">
      <c r="A98" s="30" t="str">
        <f ca="1">IFERROR(A97+MATCH(C98,OFFSET('Nhập đơn'!$C$1,AWLU!$A97,0,10000),0),"")</f>
        <v/>
      </c>
      <c r="B98" s="81"/>
      <c r="C98" s="81"/>
      <c r="D98" s="39" t="str" cm="1">
        <f t="array" aca="1" ref="D98" ca="1">IFERROR(INDEX('Nhập đơn'!D:D,AWLU!$A98,0),"")</f>
        <v/>
      </c>
      <c r="E98" s="40" t="str" cm="1">
        <f t="array" aca="1" ref="E98" ca="1">IFERROR(INDEX('Nhập đơn'!E:E,AWLU!$A98,0),"")</f>
        <v/>
      </c>
      <c r="F98" s="40" t="str" cm="1">
        <f t="array" aca="1" ref="F98" ca="1">IFERROR(INDEX('Nhập đơn'!F:F,AWLU!$A98,0),"")</f>
        <v/>
      </c>
      <c r="G98" s="39" t="str" cm="1">
        <f t="array" aca="1" ref="G98" ca="1">IFERROR(INDEX('Nhập đơn'!H:H,AWLU!$A98,0),"")</f>
        <v/>
      </c>
      <c r="H98" s="39" t="str" cm="1">
        <f t="array" aca="1" ref="H98" ca="1">IFERROR(INDEX('Nhập đơn'!I:I,AWLU!$A98,0),"")</f>
        <v/>
      </c>
      <c r="I98" s="81"/>
    </row>
    <row r="99" spans="1:9">
      <c r="A99" s="30" t="str">
        <f ca="1">IFERROR(A98+MATCH(C99,OFFSET('Nhập đơn'!$C$1,AWLU!$A98,0,10000),0),"")</f>
        <v/>
      </c>
      <c r="B99" s="81"/>
      <c r="C99" s="81"/>
      <c r="D99" s="39" t="str" cm="1">
        <f t="array" aca="1" ref="D99" ca="1">IFERROR(INDEX('Nhập đơn'!D:D,AWLU!$A99,0),"")</f>
        <v/>
      </c>
      <c r="E99" s="40" t="str" cm="1">
        <f t="array" aca="1" ref="E99" ca="1">IFERROR(INDEX('Nhập đơn'!E:E,AWLU!$A99,0),"")</f>
        <v/>
      </c>
      <c r="F99" s="40" t="str" cm="1">
        <f t="array" aca="1" ref="F99" ca="1">IFERROR(INDEX('Nhập đơn'!F:F,AWLU!$A99,0),"")</f>
        <v/>
      </c>
      <c r="G99" s="39" t="str" cm="1">
        <f t="array" aca="1" ref="G99" ca="1">IFERROR(INDEX('Nhập đơn'!H:H,AWLU!$A99,0),"")</f>
        <v/>
      </c>
      <c r="H99" s="39" t="str" cm="1">
        <f t="array" aca="1" ref="H99" ca="1">IFERROR(INDEX('Nhập đơn'!I:I,AWLU!$A99,0),"")</f>
        <v/>
      </c>
      <c r="I99" s="81"/>
    </row>
    <row r="100" spans="1:9">
      <c r="A100" s="30" t="str">
        <f ca="1">IFERROR(A99+MATCH(C100,OFFSET('Nhập đơn'!$C$1,AWLU!$A99,0,10000),0),"")</f>
        <v/>
      </c>
      <c r="B100" s="81"/>
      <c r="C100" s="81"/>
      <c r="D100" s="39" t="str" cm="1">
        <f t="array" aca="1" ref="D100" ca="1">IFERROR(INDEX('Nhập đơn'!D:D,AWLU!$A100,0),"")</f>
        <v/>
      </c>
      <c r="E100" s="40" t="str" cm="1">
        <f t="array" aca="1" ref="E100" ca="1">IFERROR(INDEX('Nhập đơn'!E:E,AWLU!$A100,0),"")</f>
        <v/>
      </c>
      <c r="F100" s="40" t="str" cm="1">
        <f t="array" aca="1" ref="F100" ca="1">IFERROR(INDEX('Nhập đơn'!F:F,AWLU!$A100,0),"")</f>
        <v/>
      </c>
      <c r="G100" s="39" t="str" cm="1">
        <f t="array" aca="1" ref="G100" ca="1">IFERROR(INDEX('Nhập đơn'!H:H,AWLU!$A100,0),"")</f>
        <v/>
      </c>
      <c r="H100" s="39" t="str" cm="1">
        <f t="array" aca="1" ref="H100" ca="1">IFERROR(INDEX('Nhập đơn'!I:I,AWLU!$A100,0),"")</f>
        <v/>
      </c>
      <c r="I100" s="81"/>
    </row>
    <row r="101" spans="1:9">
      <c r="A101" s="30" t="str">
        <f ca="1">IFERROR(A100+MATCH(C101,OFFSET('Nhập đơn'!$C$1,AWLU!$A100,0,10000),0),"")</f>
        <v/>
      </c>
      <c r="D101" s="82"/>
    </row>
    <row r="102" spans="1:9">
      <c r="A102" s="30" t="str">
        <f ca="1">IFERROR(A101+MATCH(C102,OFFSET('Nhập đơn'!$C$1,AWLU!$A101,0,10000),0),"")</f>
        <v/>
      </c>
      <c r="D102" s="82"/>
    </row>
    <row r="103" spans="1:9">
      <c r="A103" s="30" t="str">
        <f ca="1">IFERROR(A102+MATCH(C103,OFFSET('Nhập đơn'!$C$1,AWLU!$A102,0,10000),0),"")</f>
        <v/>
      </c>
      <c r="D103" s="82"/>
    </row>
    <row r="104" spans="1:9">
      <c r="A104" s="30" t="str">
        <f ca="1">IFERROR(A103+MATCH(C104,OFFSET('Nhập đơn'!$C$1,AWLU!$A103,0,10000),0),"")</f>
        <v/>
      </c>
      <c r="D104" s="82"/>
    </row>
    <row r="105" spans="1:9">
      <c r="A105" s="30" t="str">
        <f ca="1">IFERROR(A104+MATCH(C105,OFFSET('Nhập đơn'!$C$1,AWLU!$A104,0,10000),0),"")</f>
        <v/>
      </c>
      <c r="D105" s="82"/>
    </row>
    <row r="106" spans="1:9">
      <c r="A106" s="30" t="str">
        <f ca="1">IFERROR(A105+MATCH(C106,OFFSET('Nhập đơn'!$C$1,AWLU!$A105,0,10000),0),"")</f>
        <v/>
      </c>
      <c r="D106" s="82"/>
    </row>
    <row r="107" spans="1:9">
      <c r="A107" s="30" t="str">
        <f ca="1">IFERROR(A106+MATCH(C107,OFFSET('Nhập đơn'!$C$1,AWLU!$A106,0,10000),0),"")</f>
        <v/>
      </c>
      <c r="D107" s="82"/>
    </row>
    <row r="108" spans="1:9">
      <c r="A108" s="30" t="str">
        <f ca="1">IFERROR(A107+MATCH(C108,OFFSET('Nhập đơn'!$C$1,AWLU!$A107,0,10000),0),"")</f>
        <v/>
      </c>
      <c r="D108" s="82"/>
    </row>
    <row r="109" spans="1:9">
      <c r="A109" s="30" t="str">
        <f ca="1">IFERROR(A108+MATCH(C109,OFFSET('Nhập đơn'!$C$1,AWLU!$A108,0,10000),0),"")</f>
        <v/>
      </c>
      <c r="D109" s="82"/>
    </row>
    <row r="110" spans="1:9">
      <c r="A110" s="30" t="str">
        <f ca="1">IFERROR(A109+MATCH(C110,OFFSET('Nhập đơn'!$C$1,AWLU!$A109,0,10000),0),"")</f>
        <v/>
      </c>
      <c r="D110" s="82"/>
    </row>
    <row r="111" spans="1:9">
      <c r="A111" s="30" t="str">
        <f ca="1">IFERROR(A110+MATCH(C111,OFFSET('Nhập đơn'!$C$1,AWLU!$A110,0,10000),0),"")</f>
        <v/>
      </c>
      <c r="D111" s="82"/>
    </row>
    <row r="112" spans="1:9">
      <c r="A112" s="30" t="str">
        <f ca="1">IFERROR(A111+MATCH(C112,OFFSET('Nhập đơn'!$C$1,AWLU!$A111,0,10000),0),"")</f>
        <v/>
      </c>
      <c r="D112" s="82"/>
    </row>
    <row r="113" spans="1:4">
      <c r="A113" s="30" t="str">
        <f ca="1">IFERROR(A112+MATCH(C113,OFFSET('Nhập đơn'!$C$1,AWLU!$A112,0,10000),0),"")</f>
        <v/>
      </c>
      <c r="D113" s="82"/>
    </row>
    <row r="114" spans="1:4">
      <c r="A114" s="30" t="str">
        <f ca="1">IFERROR(A113+MATCH(C114,OFFSET('Nhập đơn'!$C$1,AWLU!$A113,0,10000),0),"")</f>
        <v/>
      </c>
      <c r="D114" s="82"/>
    </row>
    <row r="115" spans="1:4">
      <c r="A115" s="30" t="str">
        <f ca="1">IFERROR(A114+MATCH(C115,OFFSET('Nhập đơn'!$C$1,AWLU!$A114,0,10000),0),"")</f>
        <v/>
      </c>
      <c r="D115" s="82"/>
    </row>
    <row r="116" spans="1:4">
      <c r="A116" s="30" t="str">
        <f ca="1">IFERROR(A115+MATCH(C116,OFFSET('Nhập đơn'!$C$1,AWLU!$A115,0,10000),0),"")</f>
        <v/>
      </c>
      <c r="D116" s="82"/>
    </row>
    <row r="117" spans="1:4">
      <c r="A117" s="30" t="str">
        <f ca="1">IFERROR(A116+MATCH(C117,OFFSET('Nhập đơn'!$C$1,AWLU!$A116,0,10000),0),"")</f>
        <v/>
      </c>
      <c r="D117" s="82"/>
    </row>
    <row r="118" spans="1:4">
      <c r="A118" s="30" t="str">
        <f ca="1">IFERROR(A117+MATCH(C118,OFFSET('Nhập đơn'!$C$1,AWLU!$A117,0,10000),0),"")</f>
        <v/>
      </c>
      <c r="D118" s="82"/>
    </row>
    <row r="119" spans="1:4">
      <c r="A119" s="30" t="str">
        <f ca="1">IFERROR(A118+MATCH(C119,OFFSET('Nhập đơn'!$C$1,AWLU!$A118,0,10000),0),"")</f>
        <v/>
      </c>
      <c r="D119" s="82"/>
    </row>
    <row r="120" spans="1:4">
      <c r="A120" s="30" t="str">
        <f ca="1">IFERROR(A119+MATCH(C120,OFFSET('Nhập đơn'!$C$1,AWLU!$A119,0,10000),0),"")</f>
        <v/>
      </c>
      <c r="D120" s="82"/>
    </row>
    <row r="121" spans="1:4">
      <c r="A121" s="30" t="str">
        <f ca="1">IFERROR(A120+MATCH(C121,OFFSET('Nhập đơn'!$C$1,AWLU!$A120,0,10000),0),"")</f>
        <v/>
      </c>
      <c r="D121" s="82"/>
    </row>
    <row r="122" spans="1:4">
      <c r="A122" s="30" t="str">
        <f ca="1">IFERROR(A121+MATCH(C122,OFFSET('Nhập đơn'!$C$1,AWLU!$A121,0,10000),0),"")</f>
        <v/>
      </c>
      <c r="D122" s="82"/>
    </row>
    <row r="123" spans="1:4">
      <c r="A123" s="30" t="str">
        <f ca="1">IFERROR(A122+MATCH(C123,OFFSET('Nhập đơn'!$C$1,AWLU!$A122,0,10000),0),"")</f>
        <v/>
      </c>
      <c r="D123" s="82"/>
    </row>
    <row r="124" spans="1:4">
      <c r="A124" s="30" t="str">
        <f ca="1">IFERROR(A123+MATCH(C124,OFFSET('Nhập đơn'!$C$1,AWLU!$A123,0,10000),0),"")</f>
        <v/>
      </c>
      <c r="D124" s="82"/>
    </row>
    <row r="125" spans="1:4">
      <c r="A125" s="30" t="str">
        <f ca="1">IFERROR(A124+MATCH(C125,OFFSET('Nhập đơn'!$C$1,AWLU!$A124,0,10000),0),"")</f>
        <v/>
      </c>
      <c r="D125" s="82"/>
    </row>
    <row r="126" spans="1:4">
      <c r="A126" s="30" t="str">
        <f ca="1">IFERROR(A125+MATCH(C126,OFFSET('Nhập đơn'!$C$1,AWLU!$A125,0,10000),0),"")</f>
        <v/>
      </c>
      <c r="D126" s="82"/>
    </row>
    <row r="127" spans="1:4">
      <c r="A127" s="30" t="str">
        <f ca="1">IFERROR(A126+MATCH(C127,OFFSET('Nhập đơn'!$C$1,AWLU!$A126,0,10000),0),"")</f>
        <v/>
      </c>
      <c r="D127" s="82"/>
    </row>
    <row r="128" spans="1:4">
      <c r="A128" s="30" t="str">
        <f ca="1">IFERROR(A127+MATCH(C128,OFFSET('Nhập đơn'!$C$1,AWLU!$A127,0,10000),0),"")</f>
        <v/>
      </c>
      <c r="D128" s="82"/>
    </row>
    <row r="129" spans="1:4">
      <c r="A129" s="30" t="str">
        <f ca="1">IFERROR(A128+MATCH(C129,OFFSET('Nhập đơn'!$C$1,AWLU!$A128,0,10000),0),"")</f>
        <v/>
      </c>
      <c r="D129" s="82"/>
    </row>
    <row r="130" spans="1:4">
      <c r="A130" s="30" t="str">
        <f ca="1">IFERROR(A129+MATCH(C130,OFFSET('Nhập đơn'!$C$1,AWLU!$A129,0,10000),0),"")</f>
        <v/>
      </c>
      <c r="D130" s="82"/>
    </row>
    <row r="131" spans="1:4">
      <c r="A131" s="30" t="str">
        <f ca="1">IFERROR(A130+MATCH(C131,OFFSET('Nhập đơn'!$C$1,AWLU!$A130,0,10000),0),"")</f>
        <v/>
      </c>
      <c r="D131" s="82"/>
    </row>
    <row r="132" spans="1:4">
      <c r="A132" s="30" t="str">
        <f ca="1">IFERROR(A131+MATCH(C132,OFFSET('Nhập đơn'!$C$1,AWLU!$A131,0,10000),0),"")</f>
        <v/>
      </c>
      <c r="D132" s="82"/>
    </row>
    <row r="133" spans="1:4">
      <c r="A133" s="30" t="str">
        <f ca="1">IFERROR(A132+MATCH(C133,OFFSET('Nhập đơn'!$C$1,AWLU!$A132,0,10000),0),"")</f>
        <v/>
      </c>
      <c r="D133" s="82"/>
    </row>
    <row r="134" spans="1:4">
      <c r="A134" s="30" t="str">
        <f ca="1">IFERROR(A133+MATCH(C134,OFFSET('Nhập đơn'!$C$1,AWLU!$A133,0,10000),0),"")</f>
        <v/>
      </c>
      <c r="D134" s="82"/>
    </row>
    <row r="135" spans="1:4">
      <c r="A135" s="30" t="str">
        <f ca="1">IFERROR(A134+MATCH(C135,OFFSET('Nhập đơn'!$C$1,AWLU!$A134,0,10000),0),"")</f>
        <v/>
      </c>
      <c r="D135" s="82"/>
    </row>
    <row r="136" spans="1:4">
      <c r="A136" s="30" t="str">
        <f ca="1">IFERROR(A135+MATCH(C136,OFFSET('Nhập đơn'!$C$1,AWLU!$A135,0,10000),0),"")</f>
        <v/>
      </c>
      <c r="D136" s="82"/>
    </row>
    <row r="137" spans="1:4">
      <c r="A137" s="30" t="str">
        <f ca="1">IFERROR(A136+MATCH(C137,OFFSET('Nhập đơn'!$C$1,AWLU!$A136,0,10000),0),"")</f>
        <v/>
      </c>
      <c r="D137" s="82"/>
    </row>
    <row r="138" spans="1:4">
      <c r="A138" s="30" t="str">
        <f ca="1">IFERROR(A137+MATCH(C138,OFFSET('Nhập đơn'!$C$1,AWLU!$A137,0,10000),0),"")</f>
        <v/>
      </c>
      <c r="D138" s="82"/>
    </row>
    <row r="139" spans="1:4">
      <c r="A139" s="30" t="str">
        <f ca="1">IFERROR(A138+MATCH(C139,OFFSET('Nhập đơn'!$C$1,AWLU!$A138,0,10000),0),"")</f>
        <v/>
      </c>
      <c r="D139" s="82"/>
    </row>
    <row r="140" spans="1:4">
      <c r="A140" s="30" t="str">
        <f ca="1">IFERROR(A139+MATCH(C140,OFFSET('Nhập đơn'!$C$1,AWLU!$A139,0,10000),0),"")</f>
        <v/>
      </c>
      <c r="D140" s="82"/>
    </row>
    <row r="141" spans="1:4">
      <c r="A141" s="30" t="str">
        <f ca="1">IFERROR(A140+MATCH(C141,OFFSET('Nhập đơn'!$C$1,AWLU!$A140,0,10000),0),"")</f>
        <v/>
      </c>
      <c r="D141" s="82"/>
    </row>
    <row r="142" spans="1:4">
      <c r="A142" s="30" t="str">
        <f ca="1">IFERROR(A141+MATCH(C142,OFFSET('Nhập đơn'!$C$1,AWLU!$A141,0,10000),0),"")</f>
        <v/>
      </c>
      <c r="D142" s="82"/>
    </row>
    <row r="143" spans="1:4">
      <c r="A143" s="30" t="str">
        <f ca="1">IFERROR(A142+MATCH(C143,OFFSET('Nhập đơn'!$C$1,AWLU!$A142,0,10000),0),"")</f>
        <v/>
      </c>
      <c r="D143" s="82"/>
    </row>
    <row r="144" spans="1:4">
      <c r="A144" s="30" t="str">
        <f ca="1">IFERROR(A143+MATCH(C144,OFFSET('Nhập đơn'!$C$1,AWLU!$A143,0,10000),0),"")</f>
        <v/>
      </c>
      <c r="D144" s="82"/>
    </row>
    <row r="145" spans="1:4">
      <c r="A145" s="30" t="str">
        <f ca="1">IFERROR(A144+MATCH(C145,OFFSET('Nhập đơn'!$C$1,AWLU!$A144,0,10000),0),"")</f>
        <v/>
      </c>
      <c r="D145" s="82"/>
    </row>
    <row r="146" spans="1:4">
      <c r="A146" s="30" t="str">
        <f ca="1">IFERROR(A145+MATCH(C146,OFFSET('Nhập đơn'!$C$1,AWLU!$A145,0,10000),0),"")</f>
        <v/>
      </c>
      <c r="D146" s="82"/>
    </row>
    <row r="147" spans="1:4">
      <c r="A147" s="30" t="str">
        <f ca="1">IFERROR(A146+MATCH(C147,OFFSET('Nhập đơn'!$C$1,AWLU!$A146,0,10000),0),"")</f>
        <v/>
      </c>
      <c r="D147" s="82"/>
    </row>
    <row r="148" spans="1:4">
      <c r="A148" s="30" t="str">
        <f ca="1">IFERROR(A147+MATCH(C148,OFFSET('Nhập đơn'!$C$1,AWLU!$A147,0,10000),0),"")</f>
        <v/>
      </c>
      <c r="D148" s="82"/>
    </row>
    <row r="149" spans="1:4">
      <c r="A149" s="30" t="str">
        <f ca="1">IFERROR(A148+MATCH(C149,OFFSET('Nhập đơn'!$C$1,AWLU!$A148,0,10000),0),"")</f>
        <v/>
      </c>
      <c r="D149" s="82"/>
    </row>
    <row r="150" spans="1:4">
      <c r="A150" s="30" t="str">
        <f ca="1">IFERROR(A149+MATCH(C150,OFFSET('Nhập đơn'!$C$1,AWLU!$A149,0,10000),0),"")</f>
        <v/>
      </c>
      <c r="D150" s="82"/>
    </row>
    <row r="151" spans="1:4">
      <c r="A151" s="30" t="str">
        <f ca="1">IFERROR(A150+MATCH(C151,OFFSET('Nhập đơn'!$C$1,AWLU!$A150,0,10000),0),"")</f>
        <v/>
      </c>
      <c r="D151" s="82"/>
    </row>
    <row r="152" spans="1:4">
      <c r="A152" s="30" t="str">
        <f ca="1">IFERROR(A151+MATCH(C152,OFFSET('Nhập đơn'!$C$1,AWLU!$A151,0,10000),0),"")</f>
        <v/>
      </c>
      <c r="D152" s="82"/>
    </row>
    <row r="153" spans="1:4">
      <c r="A153" s="30" t="str">
        <f ca="1">IFERROR(A152+MATCH(C153,OFFSET('Nhập đơn'!$C$1,AWLU!$A152,0,10000),0),"")</f>
        <v/>
      </c>
      <c r="D153" s="82"/>
    </row>
    <row r="154" spans="1:4">
      <c r="A154" s="30" t="str">
        <f ca="1">IFERROR(A153+MATCH(C154,OFFSET('Nhập đơn'!$C$1,AWLU!$A153,0,10000),0),"")</f>
        <v/>
      </c>
      <c r="D154" s="82"/>
    </row>
    <row r="155" spans="1:4">
      <c r="A155" s="30" t="str">
        <f ca="1">IFERROR(A154+MATCH(C155,OFFSET('Nhập đơn'!$C$1,AWLU!$A154,0,10000),0),"")</f>
        <v/>
      </c>
      <c r="D155" s="82"/>
    </row>
    <row r="156" spans="1:4">
      <c r="A156" s="30" t="str">
        <f ca="1">IFERROR(A155+MATCH(C156,OFFSET('Nhập đơn'!$C$1,AWLU!$A155,0,10000),0),"")</f>
        <v/>
      </c>
      <c r="D156" s="82"/>
    </row>
    <row r="157" spans="1:4">
      <c r="A157" s="30" t="str">
        <f ca="1">IFERROR(A156+MATCH(C157,OFFSET('Nhập đơn'!$C$1,AWLU!$A156,0,10000),0),"")</f>
        <v/>
      </c>
      <c r="D157" s="82"/>
    </row>
    <row r="158" spans="1:4">
      <c r="A158" s="30" t="str">
        <f ca="1">IFERROR(A157+MATCH(C158,OFFSET('Nhập đơn'!$C$1,AWLU!$A157,0,10000),0),"")</f>
        <v/>
      </c>
      <c r="D158" s="82"/>
    </row>
    <row r="159" spans="1:4">
      <c r="A159" s="30" t="str">
        <f ca="1">IFERROR(A158+MATCH(C159,OFFSET('Nhập đơn'!$C$1,AWLU!$A158,0,10000),0),"")</f>
        <v/>
      </c>
      <c r="D159" s="82"/>
    </row>
    <row r="160" spans="1:4">
      <c r="A160" s="30" t="str">
        <f ca="1">IFERROR(A159+MATCH(C160,OFFSET('Nhập đơn'!$C$1,AWLU!$A159,0,10000),0),"")</f>
        <v/>
      </c>
      <c r="D160" s="82"/>
    </row>
    <row r="161" spans="1:4">
      <c r="A161" s="30" t="str">
        <f ca="1">IFERROR(A160+MATCH(C161,OFFSET('Nhập đơn'!$C$1,AWLU!$A160,0,10000),0),"")</f>
        <v/>
      </c>
      <c r="D161" s="82"/>
    </row>
    <row r="162" spans="1:4">
      <c r="A162" s="30" t="str">
        <f ca="1">IFERROR(A161+MATCH(C162,OFFSET('Nhập đơn'!$C$1,AWLU!$A161,0,10000),0),"")</f>
        <v/>
      </c>
      <c r="D162" s="82"/>
    </row>
    <row r="163" spans="1:4">
      <c r="A163" s="30" t="str">
        <f ca="1">IFERROR(A162+MATCH(C163,OFFSET('Nhập đơn'!$C$1,AWLU!$A162,0,10000),0),"")</f>
        <v/>
      </c>
      <c r="D163" s="82"/>
    </row>
    <row r="164" spans="1:4">
      <c r="A164" s="30" t="str">
        <f ca="1">IFERROR(A163+MATCH(C164,OFFSET('Nhập đơn'!$C$1,AWLU!$A163,0,10000),0),"")</f>
        <v/>
      </c>
      <c r="D164" s="82"/>
    </row>
    <row r="165" spans="1:4">
      <c r="A165" s="30" t="str">
        <f ca="1">IFERROR(A164+MATCH(C165,OFFSET('Nhập đơn'!$C$1,AWLU!$A164,0,10000),0),"")</f>
        <v/>
      </c>
      <c r="D165" s="82"/>
    </row>
    <row r="166" spans="1:4">
      <c r="A166" s="30" t="str">
        <f ca="1">IFERROR(A165+MATCH(C166,OFFSET('Nhập đơn'!$C$1,AWLU!$A165,0,10000),0),"")</f>
        <v/>
      </c>
      <c r="D166" s="82"/>
    </row>
    <row r="167" spans="1:4">
      <c r="A167" s="30" t="str">
        <f ca="1">IFERROR(A166+MATCH(C167,OFFSET('Nhập đơn'!$C$1,AWLU!$A166,0,10000),0),"")</f>
        <v/>
      </c>
      <c r="D167" s="82"/>
    </row>
    <row r="168" spans="1:4">
      <c r="A168" s="30" t="str">
        <f ca="1">IFERROR(A167+MATCH(C168,OFFSET('Nhập đơn'!$C$1,AWLU!$A167,0,10000),0),"")</f>
        <v/>
      </c>
      <c r="D168" s="82"/>
    </row>
    <row r="169" spans="1:4">
      <c r="A169" s="30" t="str">
        <f ca="1">IFERROR(A168+MATCH(C169,OFFSET('Nhập đơn'!$C$1,AWLU!$A168,0,10000),0),"")</f>
        <v/>
      </c>
      <c r="D169" s="82"/>
    </row>
    <row r="170" spans="1:4">
      <c r="A170" s="30" t="str">
        <f ca="1">IFERROR(A169+MATCH(C170,OFFSET('Nhập đơn'!$C$1,AWLU!$A169,0,10000),0),"")</f>
        <v/>
      </c>
      <c r="D170" s="82"/>
    </row>
    <row r="171" spans="1:4">
      <c r="A171" s="30" t="str">
        <f ca="1">IFERROR(A170+MATCH(C171,OFFSET('Nhập đơn'!$C$1,AWLU!$A170,0,10000),0),"")</f>
        <v/>
      </c>
      <c r="D171" s="82"/>
    </row>
    <row r="172" spans="1:4">
      <c r="A172" s="30" t="str">
        <f ca="1">IFERROR(A171+MATCH(C172,OFFSET('Nhập đơn'!$C$1,AWLU!$A171,0,10000),0),"")</f>
        <v/>
      </c>
      <c r="D172" s="82"/>
    </row>
    <row r="173" spans="1:4">
      <c r="A173" s="30" t="str">
        <f ca="1">IFERROR(A172+MATCH(C173,OFFSET('Nhập đơn'!$C$1,AWLU!$A172,0,10000),0),"")</f>
        <v/>
      </c>
      <c r="D173" s="82"/>
    </row>
    <row r="174" spans="1:4">
      <c r="A174" s="30" t="str">
        <f ca="1">IFERROR(A173+MATCH(C174,OFFSET('Nhập đơn'!$C$1,AWLU!$A173,0,10000),0),"")</f>
        <v/>
      </c>
      <c r="D174" s="82"/>
    </row>
    <row r="175" spans="1:4">
      <c r="A175" s="30" t="str">
        <f ca="1">IFERROR(A174+MATCH(C175,OFFSET('Nhập đơn'!$C$1,AWLU!$A174,0,10000),0),"")</f>
        <v/>
      </c>
      <c r="D175" s="82"/>
    </row>
    <row r="176" spans="1:4">
      <c r="A176" s="30" t="str">
        <f ca="1">IFERROR(A175+MATCH(C176,OFFSET('Nhập đơn'!$C$1,AWLU!$A175,0,10000),0),"")</f>
        <v/>
      </c>
      <c r="D176" s="82"/>
    </row>
    <row r="177" spans="1:4">
      <c r="A177" s="30" t="str">
        <f ca="1">IFERROR(A176+MATCH(C177,OFFSET('Nhập đơn'!$C$1,AWLU!$A176,0,10000),0),"")</f>
        <v/>
      </c>
      <c r="D177" s="82"/>
    </row>
    <row r="178" spans="1:4">
      <c r="A178" s="30" t="str">
        <f ca="1">IFERROR(A177+MATCH(C178,OFFSET('Nhập đơn'!$C$1,AWLU!$A177,0,10000),0),"")</f>
        <v/>
      </c>
      <c r="D178" s="82"/>
    </row>
    <row r="179" spans="1:4">
      <c r="A179" s="30" t="str">
        <f ca="1">IFERROR(A178+MATCH(C179,OFFSET('Nhập đơn'!$C$1,AWLU!$A178,0,10000),0),"")</f>
        <v/>
      </c>
      <c r="D179" s="82"/>
    </row>
    <row r="180" spans="1:4">
      <c r="A180" s="30" t="str">
        <f ca="1">IFERROR(A179+MATCH(C180,OFFSET('Nhập đơn'!$C$1,AWLU!$A179,0,10000),0),"")</f>
        <v/>
      </c>
      <c r="D180" s="82"/>
    </row>
    <row r="181" spans="1:4">
      <c r="A181" s="30" t="str">
        <f ca="1">IFERROR(A180+MATCH(C181,OFFSET('Nhập đơn'!$C$1,AWLU!$A180,0,10000),0),"")</f>
        <v/>
      </c>
      <c r="D181" s="82"/>
    </row>
    <row r="182" spans="1:4">
      <c r="A182" s="30" t="str">
        <f ca="1">IFERROR(A181+MATCH(C182,OFFSET('Nhập đơn'!$C$1,AWLU!$A181,0,10000),0),"")</f>
        <v/>
      </c>
      <c r="D182" s="82"/>
    </row>
    <row r="183" spans="1:4">
      <c r="A183" s="30" t="str">
        <f ca="1">IFERROR(A182+MATCH(C183,OFFSET('Nhập đơn'!$C$1,AWLU!$A182,0,10000),0),"")</f>
        <v/>
      </c>
      <c r="D183" s="82"/>
    </row>
    <row r="184" spans="1:4">
      <c r="A184" s="30" t="str">
        <f ca="1">IFERROR(A183+MATCH(C184,OFFSET('Nhập đơn'!$C$1,AWLU!$A183,0,10000),0),"")</f>
        <v/>
      </c>
      <c r="D184" s="82"/>
    </row>
    <row r="185" spans="1:4">
      <c r="A185" s="30" t="str">
        <f ca="1">IFERROR(A184+MATCH(C185,OFFSET('Nhập đơn'!$C$1,AWLU!$A184,0,10000),0),"")</f>
        <v/>
      </c>
      <c r="D185" s="82"/>
    </row>
    <row r="186" spans="1:4">
      <c r="A186" s="30" t="str">
        <f ca="1">IFERROR(A185+MATCH(C186,OFFSET('Nhập đơn'!$C$1,AWLU!$A185,0,10000),0),"")</f>
        <v/>
      </c>
      <c r="D186" s="82"/>
    </row>
    <row r="187" spans="1:4">
      <c r="A187" s="30" t="str">
        <f ca="1">IFERROR(A186+MATCH(C187,OFFSET('Nhập đơn'!$C$1,AWLU!$A186,0,10000),0),"")</f>
        <v/>
      </c>
      <c r="D187" s="82"/>
    </row>
    <row r="188" spans="1:4">
      <c r="A188" s="30" t="str">
        <f ca="1">IFERROR(A187+MATCH(C188,OFFSET('Nhập đơn'!$C$1,AWLU!$A187,0,10000),0),"")</f>
        <v/>
      </c>
      <c r="D188" s="82"/>
    </row>
    <row r="189" spans="1:4">
      <c r="A189" s="30" t="str">
        <f ca="1">IFERROR(A188+MATCH(C189,OFFSET('Nhập đơn'!$C$1,AWLU!$A188,0,10000),0),"")</f>
        <v/>
      </c>
      <c r="D189" s="82"/>
    </row>
    <row r="190" spans="1:4">
      <c r="A190" s="30" t="str">
        <f ca="1">IFERROR(A189+MATCH(C190,OFFSET('Nhập đơn'!$C$1,AWLU!$A189,0,10000),0),"")</f>
        <v/>
      </c>
      <c r="D190" s="82"/>
    </row>
    <row r="191" spans="1:4">
      <c r="A191" s="30" t="str">
        <f ca="1">IFERROR(A190+MATCH(C191,OFFSET('Nhập đơn'!$C$1,AWLU!$A190,0,10000),0),"")</f>
        <v/>
      </c>
      <c r="D191" s="82"/>
    </row>
    <row r="192" spans="1:4">
      <c r="A192" s="30" t="str">
        <f ca="1">IFERROR(A191+MATCH(C192,OFFSET('Nhập đơn'!$C$1,AWLU!$A191,0,10000),0),"")</f>
        <v/>
      </c>
      <c r="D192" s="82"/>
    </row>
    <row r="193" spans="1:4">
      <c r="A193" s="30" t="str">
        <f ca="1">IFERROR(A192+MATCH(C193,OFFSET('Nhập đơn'!$C$1,AWLU!$A192,0,10000),0),"")</f>
        <v/>
      </c>
      <c r="D193" s="82"/>
    </row>
    <row r="194" spans="1:4">
      <c r="A194" s="30" t="str">
        <f ca="1">IFERROR(A193+MATCH(C194,OFFSET('Nhập đơn'!$C$1,AWLU!$A193,0,10000),0),"")</f>
        <v/>
      </c>
      <c r="D194" s="82"/>
    </row>
    <row r="195" spans="1:4">
      <c r="A195" s="30" t="str">
        <f ca="1">IFERROR(A194+MATCH(C195,OFFSET('Nhập đơn'!$C$1,AWLU!$A194,0,10000),0),"")</f>
        <v/>
      </c>
      <c r="D195" s="82"/>
    </row>
    <row r="196" spans="1:4">
      <c r="A196" s="30" t="str">
        <f ca="1">IFERROR(A195+MATCH(C196,OFFSET('Nhập đơn'!$C$1,AWLU!$A195,0,10000),0),"")</f>
        <v/>
      </c>
      <c r="D196" s="82"/>
    </row>
    <row r="197" spans="1:4">
      <c r="A197" s="30" t="str">
        <f ca="1">IFERROR(A196+MATCH(C197,OFFSET('Nhập đơn'!$C$1,AWLU!$A196,0,10000),0),"")</f>
        <v/>
      </c>
      <c r="D197" s="82"/>
    </row>
    <row r="198" spans="1:4">
      <c r="A198" s="30" t="str">
        <f ca="1">IFERROR(A197+MATCH(C198,OFFSET('Nhập đơn'!$C$1,AWLU!$A197,0,10000),0),"")</f>
        <v/>
      </c>
      <c r="D198" s="82"/>
    </row>
    <row r="199" spans="1:4">
      <c r="A199" s="30" t="str">
        <f ca="1">IFERROR(A198+MATCH(C199,OFFSET('Nhập đơn'!$C$1,AWLU!$A198,0,10000),0),"")</f>
        <v/>
      </c>
      <c r="D199" s="82"/>
    </row>
    <row r="200" spans="1:4">
      <c r="A200" s="30" t="str">
        <f ca="1">IFERROR(A199+MATCH(C200,OFFSET('Nhập đơn'!$C$1,AWLU!$A199,0,10000),0),"")</f>
        <v/>
      </c>
      <c r="D200" s="82"/>
    </row>
    <row r="201" spans="1:4">
      <c r="A201" s="30" t="str">
        <f ca="1">IFERROR(A200+MATCH(C201,OFFSET('Nhập đơn'!$C$1,AWLU!$A200,0,10000),0),"")</f>
        <v/>
      </c>
      <c r="D201" s="82"/>
    </row>
    <row r="202" spans="1:4">
      <c r="A202" s="30" t="str">
        <f ca="1">IFERROR(A201+MATCH(C202,OFFSET('Nhập đơn'!$C$1,AWLU!$A201,0,10000),0),"")</f>
        <v/>
      </c>
      <c r="D202" s="82"/>
    </row>
    <row r="203" spans="1:4">
      <c r="A203" s="30" t="str">
        <f ca="1">IFERROR(A202+MATCH(C203,OFFSET('Nhập đơn'!$C$1,AWLU!$A202,0,10000),0),"")</f>
        <v/>
      </c>
      <c r="D203" s="82"/>
    </row>
    <row r="204" spans="1:4">
      <c r="A204" s="30" t="str">
        <f ca="1">IFERROR(A203+MATCH(C204,OFFSET('Nhập đơn'!$C$1,AWLU!$A203,0,10000),0),"")</f>
        <v/>
      </c>
      <c r="D204" s="82"/>
    </row>
    <row r="205" spans="1:4">
      <c r="A205" s="30" t="str">
        <f ca="1">IFERROR(A204+MATCH(C205,OFFSET('Nhập đơn'!$C$1,AWLU!$A204,0,10000),0),"")</f>
        <v/>
      </c>
      <c r="D205" s="82"/>
    </row>
    <row r="206" spans="1:4">
      <c r="A206" s="30" t="str">
        <f ca="1">IFERROR(A205+MATCH(C206,OFFSET('Nhập đơn'!$C$1,AWLU!$A205,0,10000),0),"")</f>
        <v/>
      </c>
      <c r="D206" s="82"/>
    </row>
    <row r="207" spans="1:4">
      <c r="A207" s="30" t="str">
        <f ca="1">IFERROR(A206+MATCH(C207,OFFSET('Nhập đơn'!$C$1,AWLU!$A206,0,10000),0),"")</f>
        <v/>
      </c>
      <c r="D207" s="82"/>
    </row>
    <row r="208" spans="1:4">
      <c r="A208" s="30" t="str">
        <f ca="1">IFERROR(A207+MATCH(C208,OFFSET('Nhập đơn'!$C$1,AWLU!$A207,0,10000),0),"")</f>
        <v/>
      </c>
      <c r="D208" s="82"/>
    </row>
    <row r="209" spans="1:4">
      <c r="A209" s="30" t="str">
        <f ca="1">IFERROR(A208+MATCH(C209,OFFSET('Nhập đơn'!$C$1,AWLU!$A208,0,10000),0),"")</f>
        <v/>
      </c>
      <c r="D209" s="82"/>
    </row>
    <row r="210" spans="1:4">
      <c r="A210" s="30" t="str">
        <f ca="1">IFERROR(A209+MATCH(C210,OFFSET('Nhập đơn'!$C$1,AWLU!$A209,0,10000),0),"")</f>
        <v/>
      </c>
      <c r="D210" s="82"/>
    </row>
    <row r="211" spans="1:4">
      <c r="A211" s="30" t="str">
        <f ca="1">IFERROR(A210+MATCH(C211,OFFSET('Nhập đơn'!$C$1,AWLU!$A210,0,10000),0),"")</f>
        <v/>
      </c>
      <c r="D211" s="82"/>
    </row>
    <row r="212" spans="1:4">
      <c r="A212" s="30" t="str">
        <f ca="1">IFERROR(A211+MATCH(C212,OFFSET('Nhập đơn'!$C$1,AWLU!$A211,0,10000),0),"")</f>
        <v/>
      </c>
      <c r="D212" s="82"/>
    </row>
    <row r="213" spans="1:4">
      <c r="A213" s="30" t="str">
        <f ca="1">IFERROR(A212+MATCH(C213,OFFSET('Nhập đơn'!$C$1,AWLU!$A212,0,10000),0),"")</f>
        <v/>
      </c>
      <c r="D213" s="82"/>
    </row>
    <row r="214" spans="1:4">
      <c r="A214" s="30" t="str">
        <f ca="1">IFERROR(A213+MATCH(C214,OFFSET('Nhập đơn'!$C$1,AWLU!$A213,0,10000),0),"")</f>
        <v/>
      </c>
      <c r="D214" s="82"/>
    </row>
    <row r="215" spans="1:4">
      <c r="A215" s="30" t="str">
        <f ca="1">IFERROR(A214+MATCH(C215,OFFSET('Nhập đơn'!$C$1,AWLU!$A214,0,10000),0),"")</f>
        <v/>
      </c>
      <c r="D215" s="82"/>
    </row>
    <row r="216" spans="1:4">
      <c r="A216" s="30" t="str">
        <f ca="1">IFERROR(A215+MATCH(C216,OFFSET('Nhập đơn'!$C$1,AWLU!$A215,0,10000),0),"")</f>
        <v/>
      </c>
      <c r="D216" s="82"/>
    </row>
    <row r="217" spans="1:4">
      <c r="A217" s="30" t="str">
        <f ca="1">IFERROR(A216+MATCH(C217,OFFSET('Nhập đơn'!$C$1,AWLU!$A216,0,10000),0),"")</f>
        <v/>
      </c>
      <c r="D217" s="82"/>
    </row>
    <row r="218" spans="1:4">
      <c r="A218" s="30" t="str">
        <f ca="1">IFERROR(A217+MATCH(C218,OFFSET('Nhập đơn'!$C$1,AWLU!$A217,0,10000),0),"")</f>
        <v/>
      </c>
      <c r="D218" s="82"/>
    </row>
    <row r="219" spans="1:4">
      <c r="A219" s="30" t="str">
        <f ca="1">IFERROR(A218+MATCH(C219,OFFSET('Nhập đơn'!$C$1,AWLU!$A218,0,10000),0),"")</f>
        <v/>
      </c>
      <c r="D219" s="82"/>
    </row>
    <row r="220" spans="1:4">
      <c r="A220" s="30" t="str">
        <f ca="1">IFERROR(A219+MATCH(C220,OFFSET('Nhập đơn'!$C$1,AWLU!$A219,0,10000),0),"")</f>
        <v/>
      </c>
      <c r="D220" s="82"/>
    </row>
    <row r="221" spans="1:4">
      <c r="A221" s="30" t="str">
        <f ca="1">IFERROR(A220+MATCH(C221,OFFSET('Nhập đơn'!$C$1,AWLU!$A220,0,10000),0),"")</f>
        <v/>
      </c>
      <c r="D221" s="82"/>
    </row>
    <row r="222" spans="1:4">
      <c r="A222" s="30" t="str">
        <f ca="1">IFERROR(A221+MATCH(C222,OFFSET('Nhập đơn'!$C$1,AWLU!$A221,0,10000),0),"")</f>
        <v/>
      </c>
      <c r="D222" s="82"/>
    </row>
    <row r="223" spans="1:4">
      <c r="A223" s="30" t="str">
        <f ca="1">IFERROR(A222+MATCH(C223,OFFSET('Nhập đơn'!$C$1,AWLU!$A222,0,10000),0),"")</f>
        <v/>
      </c>
      <c r="D223" s="82"/>
    </row>
    <row r="224" spans="1:4">
      <c r="A224" s="30" t="str">
        <f ca="1">IFERROR(A223+MATCH(C224,OFFSET('Nhập đơn'!$C$1,AWLU!$A223,0,10000),0),"")</f>
        <v/>
      </c>
      <c r="D224" s="82"/>
    </row>
    <row r="225" spans="1:1">
      <c r="A225" s="30" t="str">
        <f ca="1">IFERROR(A224+MATCH(C225,OFFSET('Nhập đơn'!$C$1,AWLU!$A224,0,10000),0),"")</f>
        <v/>
      </c>
    </row>
    <row r="226" spans="1:1">
      <c r="A226" s="30" t="str">
        <f ca="1">IFERROR(A225+MATCH(C226,OFFSET('Nhập đơn'!$C$1,AWLU!$A225,0,10000),0),"")</f>
        <v/>
      </c>
    </row>
    <row r="227" spans="1:1">
      <c r="A227" s="30" t="str">
        <f ca="1">IFERROR(A226+MATCH(C227,OFFSET('Nhập đơn'!$C$1,AWLU!$A226,0,10000),0),"")</f>
        <v/>
      </c>
    </row>
    <row r="228" spans="1:1">
      <c r="A228" s="30" t="str">
        <f ca="1">IFERROR(A227+MATCH(C228,OFFSET('Nhập đơn'!$C$1,AWLU!$A227,0,10000),0),"")</f>
        <v/>
      </c>
    </row>
    <row r="229" spans="1:1">
      <c r="A229" s="30" t="str">
        <f ca="1">IFERROR(A228+MATCH(C229,OFFSET('Nhập đơn'!$C$1,AWLU!$A228,0,10000),0),"")</f>
        <v/>
      </c>
    </row>
    <row r="230" spans="1:1">
      <c r="A230" s="30" t="str">
        <f ca="1">IFERROR(A229+MATCH(C230,OFFSET('Nhập đơn'!$C$1,AWLU!$A229,0,10000),0),"")</f>
        <v/>
      </c>
    </row>
    <row r="231" spans="1:1">
      <c r="A231" s="30" t="str">
        <f ca="1">IFERROR(A230+MATCH(C231,OFFSET('Nhập đơn'!$C$1,AWLU!$A230,0,10000),0),"")</f>
        <v/>
      </c>
    </row>
    <row r="232" spans="1:1">
      <c r="A232" s="30" t="str">
        <f ca="1">IFERROR(A231+MATCH(C232,OFFSET('Nhập đơn'!$C$1,AWLU!$A231,0,10000),0),"")</f>
        <v/>
      </c>
    </row>
    <row r="233" spans="1:1">
      <c r="A233" s="30" t="str">
        <f ca="1">IFERROR(A232+MATCH(C233,OFFSET('Nhập đơn'!$C$1,AWLU!$A232,0,10000),0),"")</f>
        <v/>
      </c>
    </row>
    <row r="234" spans="1:1">
      <c r="A234" s="30" t="str">
        <f ca="1">IFERROR(A233+MATCH(C234,OFFSET('Nhập đơn'!$C$1,AWLU!$A233,0,10000),0),"")</f>
        <v/>
      </c>
    </row>
    <row r="235" spans="1:1">
      <c r="A235" s="30" t="str">
        <f ca="1">IFERROR(A234+MATCH(C235,OFFSET('Nhập đơn'!$C$1,AWLU!$A234,0,10000),0),"")</f>
        <v/>
      </c>
    </row>
    <row r="236" spans="1:1">
      <c r="A236" s="30" t="str">
        <f ca="1">IFERROR(A235+MATCH(C236,OFFSET('Nhập đơn'!$C$1,AWLU!$A235,0,10000),0),"")</f>
        <v/>
      </c>
    </row>
    <row r="237" spans="1:1">
      <c r="A237" s="30" t="str">
        <f ca="1">IFERROR(A236+MATCH(C237,OFFSET('Nhập đơn'!$C$1,AWLU!$A236,0,10000),0),"")</f>
        <v/>
      </c>
    </row>
    <row r="238" spans="1:1">
      <c r="A238" s="30" t="str">
        <f ca="1">IFERROR(A237+MATCH(C238,OFFSET('Nhập đơn'!$C$1,AWLU!$A237,0,10000),0),"")</f>
        <v/>
      </c>
    </row>
    <row r="239" spans="1:1">
      <c r="A239" s="30" t="str">
        <f ca="1">IFERROR(A238+MATCH(C239,OFFSET('Nhập đơn'!$C$1,AWLU!$A238,0,10000),0),"")</f>
        <v/>
      </c>
    </row>
    <row r="240" spans="1:1">
      <c r="A240" s="30" t="str">
        <f ca="1">IFERROR(A239+MATCH(C240,OFFSET('Nhập đơn'!$C$1,AWLU!$A239,0,10000),0),"")</f>
        <v/>
      </c>
    </row>
    <row r="241" spans="1:1">
      <c r="A241" s="30" t="str">
        <f ca="1">IFERROR(A240+MATCH(C241,OFFSET('Nhập đơn'!$C$1,AWLU!$A240,0,10000),0),"")</f>
        <v/>
      </c>
    </row>
    <row r="242" spans="1:1">
      <c r="A242" s="30" t="str">
        <f ca="1">IFERROR(A241+MATCH(C242,OFFSET('Nhập đơn'!$C$1,AWLU!$A241,0,10000),0),"")</f>
        <v/>
      </c>
    </row>
    <row r="243" spans="1:1">
      <c r="A243" s="30" t="str">
        <f ca="1">IFERROR(A242+MATCH(C243,OFFSET('Nhập đơn'!$C$1,AWLU!$A242,0,10000),0),"")</f>
        <v/>
      </c>
    </row>
    <row r="244" spans="1:1">
      <c r="A244" s="30" t="str">
        <f ca="1">IFERROR(A243+MATCH(C244,OFFSET('Nhập đơn'!$C$1,AWLU!$A243,0,10000),0),"")</f>
        <v/>
      </c>
    </row>
    <row r="245" spans="1:1">
      <c r="A245" s="30" t="str">
        <f ca="1">IFERROR(A244+MATCH(C245,OFFSET('Nhập đơn'!$C$1,AWLU!$A244,0,10000),0),"")</f>
        <v/>
      </c>
    </row>
    <row r="246" spans="1:1">
      <c r="A246" s="30" t="str">
        <f ca="1">IFERROR(A245+MATCH(C246,OFFSET('Nhập đơn'!$C$1,AWLU!$A245,0,10000),0),"")</f>
        <v/>
      </c>
    </row>
    <row r="247" spans="1:1">
      <c r="A247" s="30" t="str">
        <f ca="1">IFERROR(A246+MATCH(C247,OFFSET('Nhập đơn'!$C$1,AWLU!$A246,0,10000),0),"")</f>
        <v/>
      </c>
    </row>
    <row r="248" spans="1:1">
      <c r="A248" s="30" t="str">
        <f ca="1">IFERROR(A247+MATCH(C248,OFFSET('Nhập đơn'!$C$1,AWLU!$A247,0,10000),0),"")</f>
        <v/>
      </c>
    </row>
    <row r="249" spans="1:1">
      <c r="A249" s="30" t="str">
        <f ca="1">IFERROR(A248+MATCH(C249,OFFSET('Nhập đơn'!$C$1,AWLU!$A248,0,10000),0),"")</f>
        <v/>
      </c>
    </row>
    <row r="250" spans="1:1">
      <c r="A250" s="30" t="str">
        <f ca="1">IFERROR(A249+MATCH(C250,OFFSET('Nhập đơn'!$C$1,AWLU!$A249,0,10000),0),"")</f>
        <v/>
      </c>
    </row>
    <row r="251" spans="1:1">
      <c r="A251" s="30" t="str">
        <f ca="1">IFERROR(A250+MATCH(C251,OFFSET('Nhập đơn'!$C$1,AWLU!$A250,0,10000),0),"")</f>
        <v/>
      </c>
    </row>
    <row r="252" spans="1:1">
      <c r="A252" s="30" t="str">
        <f ca="1">IFERROR(A251+MATCH(C252,OFFSET('Nhập đơn'!$C$1,AWLU!$A251,0,10000),0),"")</f>
        <v/>
      </c>
    </row>
    <row r="253" spans="1:1">
      <c r="A253" s="30" t="str">
        <f ca="1">IFERROR(A252+MATCH(C253,OFFSET('Nhập đơn'!$C$1,AWLU!$A252,0,10000),0),"")</f>
        <v/>
      </c>
    </row>
    <row r="254" spans="1:1">
      <c r="A254" s="30" t="str">
        <f ca="1">IFERROR(A253+MATCH(C254,OFFSET('Nhập đơn'!$C$1,AWLU!$A253,0,10000),0),"")</f>
        <v/>
      </c>
    </row>
    <row r="255" spans="1:1">
      <c r="A255" s="30" t="str">
        <f ca="1">IFERROR(A254+MATCH(C255,OFFSET('Nhập đơn'!$C$1,AWLU!$A254,0,10000),0),"")</f>
        <v/>
      </c>
    </row>
    <row r="256" spans="1:1">
      <c r="A256" s="30" t="str">
        <f ca="1">IFERROR(A255+MATCH(C256,OFFSET('Nhập đơn'!$C$1,AWLU!$A255,0,10000),0),"")</f>
        <v/>
      </c>
    </row>
    <row r="257" spans="1:1">
      <c r="A257" s="30" t="str">
        <f ca="1">IFERROR(A256+MATCH(C257,OFFSET('Nhập đơn'!$C$1,AWLU!$A256,0,10000),0),"")</f>
        <v/>
      </c>
    </row>
    <row r="258" spans="1:1">
      <c r="A258" s="30" t="str">
        <f ca="1">IFERROR(A257+MATCH(C258,OFFSET('Nhập đơn'!$C$1,AWLU!$A257,0,10000),0),"")</f>
        <v/>
      </c>
    </row>
    <row r="259" spans="1:1">
      <c r="A259" s="30" t="str">
        <f ca="1">IFERROR(A258+MATCH(C259,OFFSET('Nhập đơn'!$C$1,AWLU!$A258,0,10000),0),"")</f>
        <v/>
      </c>
    </row>
    <row r="260" spans="1:1">
      <c r="A260" s="30" t="str">
        <f ca="1">IFERROR(A259+MATCH(C260,OFFSET('Nhập đơn'!$C$1,AWLU!$A259,0,10000),0),"")</f>
        <v/>
      </c>
    </row>
    <row r="261" spans="1:1">
      <c r="A261" s="30" t="str">
        <f ca="1">IFERROR(A260+MATCH(C261,OFFSET('Nhập đơn'!$C$1,AWLU!$A260,0,10000),0),"")</f>
        <v/>
      </c>
    </row>
    <row r="262" spans="1:1">
      <c r="A262" s="30" t="str">
        <f ca="1">IFERROR(A261+MATCH(C262,OFFSET('Nhập đơn'!$C$1,AWLU!$A261,0,10000),0),"")</f>
        <v/>
      </c>
    </row>
    <row r="263" spans="1:1">
      <c r="A263" s="30" t="str">
        <f ca="1">IFERROR(A262+MATCH(C263,OFFSET('Nhập đơn'!$C$1,AWLU!$A262,0,10000),0),"")</f>
        <v/>
      </c>
    </row>
    <row r="264" spans="1:1">
      <c r="A264" s="30" t="str">
        <f ca="1">IFERROR(A263+MATCH(C264,OFFSET('Nhập đơn'!$C$1,AWLU!$A263,0,10000),0),"")</f>
        <v/>
      </c>
    </row>
    <row r="265" spans="1:1">
      <c r="A265" s="30" t="str">
        <f ca="1">IFERROR(A264+MATCH(C265,OFFSET('Nhập đơn'!$C$1,AWLU!$A264,0,10000),0),"")</f>
        <v/>
      </c>
    </row>
    <row r="266" spans="1:1">
      <c r="A266" s="30" t="str">
        <f ca="1">IFERROR(A265+MATCH(C266,OFFSET('Nhập đơn'!$C$1,AWLU!$A265,0,10000),0),"")</f>
        <v/>
      </c>
    </row>
    <row r="267" spans="1:1">
      <c r="A267" s="30" t="str">
        <f ca="1">IFERROR(A266+MATCH(C267,OFFSET('Nhập đơn'!$C$1,AWLU!$A266,0,10000),0),"")</f>
        <v/>
      </c>
    </row>
    <row r="268" spans="1:1">
      <c r="A268" s="30" t="str">
        <f ca="1">IFERROR(A267+MATCH(C268,OFFSET('Nhập đơn'!$C$1,AWLU!$A267,0,10000),0),"")</f>
        <v/>
      </c>
    </row>
    <row r="269" spans="1:1">
      <c r="A269" s="30" t="str">
        <f ca="1">IFERROR(A268+MATCH(C269,OFFSET('Nhập đơn'!$C$1,AWLU!$A268,0,10000),0),"")</f>
        <v/>
      </c>
    </row>
    <row r="270" spans="1:1">
      <c r="A270" s="30" t="str">
        <f ca="1">IFERROR(A269+MATCH(C270,OFFSET('Nhập đơn'!$C$1,AWLU!$A269,0,10000),0),"")</f>
        <v/>
      </c>
    </row>
    <row r="271" spans="1:1">
      <c r="A271" s="30" t="str">
        <f ca="1">IFERROR(A270+MATCH(C271,OFFSET('Nhập đơn'!$C$1,AWLU!$A270,0,10000),0),"")</f>
        <v/>
      </c>
    </row>
    <row r="272" spans="1:1">
      <c r="A272" s="30" t="str">
        <f ca="1">IFERROR(A271+MATCH(C272,OFFSET('Nhập đơn'!$C$1,AWLU!$A271,0,10000),0),"")</f>
        <v/>
      </c>
    </row>
    <row r="273" spans="1:1">
      <c r="A273" s="30" t="str">
        <f ca="1">IFERROR(A272+MATCH(C273,OFFSET('Nhập đơn'!$C$1,AWLU!$A272,0,10000),0),"")</f>
        <v/>
      </c>
    </row>
    <row r="274" spans="1:1">
      <c r="A274" s="30" t="str">
        <f ca="1">IFERROR(A273+MATCH(C274,OFFSET('Nhập đơn'!$C$1,AWLU!$A273,0,10000),0),"")</f>
        <v/>
      </c>
    </row>
    <row r="275" spans="1:1">
      <c r="A275" s="30" t="str">
        <f ca="1">IFERROR(A274+MATCH(C275,OFFSET('Nhập đơn'!$C$1,AWLU!$A274,0,10000),0),"")</f>
        <v/>
      </c>
    </row>
    <row r="276" spans="1:1">
      <c r="A276" s="30" t="str">
        <f ca="1">IFERROR(A275+MATCH(C276,OFFSET('Nhập đơn'!$C$1,AWLU!$A275,0,10000),0),"")</f>
        <v/>
      </c>
    </row>
    <row r="277" spans="1:1">
      <c r="A277" s="30" t="str">
        <f ca="1">IFERROR(A276+MATCH(C277,OFFSET('Nhập đơn'!$C$1,AWLU!$A276,0,10000),0),"")</f>
        <v/>
      </c>
    </row>
    <row r="278" spans="1:1">
      <c r="A278" s="30" t="str">
        <f ca="1">IFERROR(A277+MATCH(C278,OFFSET('Nhập đơn'!$C$1,AWLU!$A277,0,10000),0),"")</f>
        <v/>
      </c>
    </row>
    <row r="279" spans="1:1">
      <c r="A279" s="30" t="str">
        <f ca="1">IFERROR(A278+MATCH(C279,OFFSET('Nhập đơn'!$C$1,AWLU!$A278,0,10000),0),"")</f>
        <v/>
      </c>
    </row>
    <row r="280" spans="1:1">
      <c r="A280" s="30" t="str">
        <f ca="1">IFERROR(A279+MATCH(C280,OFFSET('Nhập đơn'!$C$1,AWLU!$A279,0,10000),0),"")</f>
        <v/>
      </c>
    </row>
    <row r="281" spans="1:1">
      <c r="A281" s="30" t="str">
        <f ca="1">IFERROR(A280+MATCH(C281,OFFSET('Nhập đơn'!$C$1,AWLU!$A280,0,10000),0),"")</f>
        <v/>
      </c>
    </row>
    <row r="282" spans="1:1">
      <c r="A282" s="30" t="str">
        <f ca="1">IFERROR(A281+MATCH(C282,OFFSET('Nhập đơn'!$C$1,AWLU!$A281,0,10000),0),"")</f>
        <v/>
      </c>
    </row>
    <row r="283" spans="1:1">
      <c r="A283" s="30" t="str">
        <f ca="1">IFERROR(A282+MATCH(C283,OFFSET('Nhập đơn'!$C$1,AWLU!$A282,0,10000),0),"")</f>
        <v/>
      </c>
    </row>
    <row r="284" spans="1:1">
      <c r="A284" s="30" t="str">
        <f ca="1">IFERROR(A283+MATCH(C284,OFFSET('Nhập đơn'!$C$1,AWLU!$A283,0,10000),0),"")</f>
        <v/>
      </c>
    </row>
    <row r="285" spans="1:1">
      <c r="A285" s="30" t="str">
        <f ca="1">IFERROR(A284+MATCH(C285,OFFSET('Nhập đơn'!$C$1,AWLU!$A284,0,10000),0),"")</f>
        <v/>
      </c>
    </row>
    <row r="286" spans="1:1">
      <c r="A286" s="30" t="str">
        <f ca="1">IFERROR(A285+MATCH(C286,OFFSET('Nhập đơn'!$C$1,AWLU!$A285,0,10000),0),"")</f>
        <v/>
      </c>
    </row>
    <row r="287" spans="1:1">
      <c r="A287" s="30" t="str">
        <f ca="1">IFERROR(A286+MATCH(C287,OFFSET('Nhập đơn'!$C$1,AWLU!$A286,0,10000),0),"")</f>
        <v/>
      </c>
    </row>
    <row r="288" spans="1:1">
      <c r="A288" s="30" t="str">
        <f ca="1">IFERROR(A287+MATCH(C288,OFFSET('Nhập đơn'!$C$1,AWLU!$A287,0,10000),0),"")</f>
        <v/>
      </c>
    </row>
    <row r="289" spans="1:1">
      <c r="A289" s="30" t="str">
        <f ca="1">IFERROR(A288+MATCH(C289,OFFSET('Nhập đơn'!$C$1,AWLU!$A288,0,10000),0),"")</f>
        <v/>
      </c>
    </row>
    <row r="290" spans="1:1">
      <c r="A290" s="30" t="str">
        <f ca="1">IFERROR(A289+MATCH(C290,OFFSET('Nhập đơn'!$C$1,AWLU!$A289,0,10000),0),"")</f>
        <v/>
      </c>
    </row>
    <row r="291" spans="1:1">
      <c r="A291" s="30" t="str">
        <f ca="1">IFERROR(A290+MATCH(C291,OFFSET('Nhập đơn'!$C$1,AWLU!$A290,0,10000),0),"")</f>
        <v/>
      </c>
    </row>
    <row r="292" spans="1:1">
      <c r="A292" s="30" t="str">
        <f ca="1">IFERROR(A291+MATCH(C292,OFFSET('Nhập đơn'!$C$1,AWLU!$A291,0,10000),0),"")</f>
        <v/>
      </c>
    </row>
    <row r="293" spans="1:1">
      <c r="A293" s="30" t="str">
        <f ca="1">IFERROR(A292+MATCH(C293,OFFSET('Nhập đơn'!$C$1,AWLU!$A292,0,10000),0),"")</f>
        <v/>
      </c>
    </row>
    <row r="294" spans="1:1">
      <c r="A294" s="30" t="str">
        <f ca="1">IFERROR(A293+MATCH(C294,OFFSET('Nhập đơn'!$C$1,AWLU!$A293,0,10000),0),"")</f>
        <v/>
      </c>
    </row>
    <row r="295" spans="1:1">
      <c r="A295" s="30" t="str">
        <f ca="1">IFERROR(A294+MATCH(C295,OFFSET('Nhập đơn'!$C$1,AWLU!$A294,0,10000),0),"")</f>
        <v/>
      </c>
    </row>
    <row r="296" spans="1:1">
      <c r="A296" s="30" t="str">
        <f ca="1">IFERROR(A295+MATCH(C296,OFFSET('Nhập đơn'!$C$1,AWLU!$A295,0,10000),0),"")</f>
        <v/>
      </c>
    </row>
    <row r="297" spans="1:1">
      <c r="A297" s="30" t="str">
        <f ca="1">IFERROR(A296+MATCH(C297,OFFSET('Nhập đơn'!$C$1,AWLU!$A296,0,10000),0),"")</f>
        <v/>
      </c>
    </row>
    <row r="298" spans="1:1">
      <c r="A298" s="30" t="str">
        <f ca="1">IFERROR(A297+MATCH(C298,OFFSET('Nhập đơn'!$C$1,AWLU!$A297,0,10000),0),"")</f>
        <v/>
      </c>
    </row>
    <row r="299" spans="1:1">
      <c r="A299" s="30" t="str">
        <f ca="1">IFERROR(A298+MATCH(C299,OFFSET('Nhập đơn'!$C$1,AWLU!$A298,0,10000),0),"")</f>
        <v/>
      </c>
    </row>
    <row r="300" spans="1:1">
      <c r="A300" s="30" t="str">
        <f ca="1">IFERROR(A299+MATCH(C300,OFFSET('Nhập đơn'!$C$1,AWLU!$A299,0,10000),0),"")</f>
        <v/>
      </c>
    </row>
    <row r="301" spans="1:1">
      <c r="A301" s="30" t="str">
        <f ca="1">IFERROR(A300+MATCH(C301,OFFSET('Nhập đơn'!$C$1,AWLU!$A300,0,10000),0),"")</f>
        <v/>
      </c>
    </row>
    <row r="302" spans="1:1">
      <c r="A302" s="30" t="str">
        <f ca="1">IFERROR(A301+MATCH(C302,OFFSET('Nhập đơn'!$C$1,AWLU!$A301,0,10000),0),"")</f>
        <v/>
      </c>
    </row>
    <row r="303" spans="1:1">
      <c r="A303" s="30" t="str">
        <f ca="1">IFERROR(A302+MATCH(C303,OFFSET('Nhập đơn'!$C$1,AWLU!$A302,0,10000),0),"")</f>
        <v/>
      </c>
    </row>
    <row r="304" spans="1:1">
      <c r="A304" s="30" t="str">
        <f ca="1">IFERROR(A303+MATCH(C304,OFFSET('Nhập đơn'!$C$1,AWLU!$A303,0,10000),0),"")</f>
        <v/>
      </c>
    </row>
    <row r="305" spans="1:1">
      <c r="A305" s="30" t="str">
        <f ca="1">IFERROR(A304+MATCH(C305,OFFSET('Nhập đơn'!$C$1,AWLU!$A304,0,10000),0),"")</f>
        <v/>
      </c>
    </row>
    <row r="306" spans="1:1">
      <c r="A306" s="30" t="str">
        <f ca="1">IFERROR(A305+MATCH(C306,OFFSET('Nhập đơn'!$C$1,AWLU!$A305,0,10000),0),"")</f>
        <v/>
      </c>
    </row>
    <row r="307" spans="1:1">
      <c r="A307" s="30" t="str">
        <f ca="1">IFERROR(A306+MATCH(C307,OFFSET('Nhập đơn'!$C$1,AWLU!$A306,0,10000),0),"")</f>
        <v/>
      </c>
    </row>
    <row r="308" spans="1:1">
      <c r="A308" s="30" t="str">
        <f ca="1">IFERROR(A307+MATCH(C308,OFFSET('Nhập đơn'!$C$1,AWLU!$A307,0,10000),0),"")</f>
        <v/>
      </c>
    </row>
    <row r="309" spans="1:1">
      <c r="A309" s="30" t="str">
        <f ca="1">IFERROR(A308+MATCH(C309,OFFSET('Nhập đơn'!$C$1,AWLU!$A308,0,10000),0),"")</f>
        <v/>
      </c>
    </row>
    <row r="310" spans="1:1">
      <c r="A310" s="30" t="str">
        <f ca="1">IFERROR(A309+MATCH(C310,OFFSET('Nhập đơn'!$C$1,AWLU!$A309,0,10000),0),"")</f>
        <v/>
      </c>
    </row>
    <row r="311" spans="1:1">
      <c r="A311" s="30" t="str">
        <f ca="1">IFERROR(A310+MATCH(C311,OFFSET('Nhập đơn'!$C$1,AWLU!$A310,0,10000),0),"")</f>
        <v/>
      </c>
    </row>
    <row r="312" spans="1:1">
      <c r="A312" s="30" t="str">
        <f ca="1">IFERROR(A311+MATCH(C312,OFFSET('Nhập đơn'!$C$1,AWLU!$A311,0,10000),0),"")</f>
        <v/>
      </c>
    </row>
    <row r="313" spans="1:1">
      <c r="A313" s="30" t="str">
        <f ca="1">IFERROR(A312+MATCH(C313,OFFSET('Nhập đơn'!$C$1,AWLU!$A312,0,10000),0),"")</f>
        <v/>
      </c>
    </row>
    <row r="314" spans="1:1">
      <c r="A314" s="30" t="str">
        <f ca="1">IFERROR(A313+MATCH(C314,OFFSET('Nhập đơn'!$C$1,AWLU!$A313,0,10000),0),"")</f>
        <v/>
      </c>
    </row>
    <row r="315" spans="1:1">
      <c r="A315" s="30" t="str">
        <f ca="1">IFERROR(A314+MATCH(C315,OFFSET('Nhập đơn'!$C$1,AWLU!$A314,0,10000),0),"")</f>
        <v/>
      </c>
    </row>
    <row r="316" spans="1:1">
      <c r="A316" s="30" t="str">
        <f ca="1">IFERROR(A315+MATCH(C316,OFFSET('Nhập đơn'!$C$1,AWLU!$A315,0,10000),0),"")</f>
        <v/>
      </c>
    </row>
    <row r="317" spans="1:1">
      <c r="A317" s="30" t="str">
        <f ca="1">IFERROR(A316+MATCH(C317,OFFSET('Nhập đơn'!$C$1,AWLU!$A316,0,10000),0),"")</f>
        <v/>
      </c>
    </row>
    <row r="318" spans="1:1">
      <c r="A318" s="30" t="str">
        <f ca="1">IFERROR(A317+MATCH(C318,OFFSET('Nhập đơn'!$C$1,AWLU!$A317,0,10000),0),"")</f>
        <v/>
      </c>
    </row>
    <row r="319" spans="1:1">
      <c r="A319" s="30" t="str">
        <f ca="1">IFERROR(A318+MATCH(C319,OFFSET('Nhập đơn'!$C$1,AWLU!$A318,0,10000),0),"")</f>
        <v/>
      </c>
    </row>
    <row r="320" spans="1:1">
      <c r="A320" s="30" t="str">
        <f ca="1">IFERROR(A319+MATCH(C320,OFFSET('Nhập đơn'!$C$1,AWLU!$A319,0,10000),0),"")</f>
        <v/>
      </c>
    </row>
    <row r="321" spans="1:1">
      <c r="A321" s="30" t="str">
        <f ca="1">IFERROR(A320+MATCH(C321,OFFSET('Nhập đơn'!$C$1,AWLU!$A320,0,10000),0),"")</f>
        <v/>
      </c>
    </row>
    <row r="322" spans="1:1">
      <c r="A322" s="30" t="str">
        <f ca="1">IFERROR(A321+MATCH(C322,OFFSET('Nhập đơn'!$C$1,AWLU!$A321,0,10000),0),"")</f>
        <v/>
      </c>
    </row>
    <row r="323" spans="1:1">
      <c r="A323" s="30" t="str">
        <f ca="1">IFERROR(A322+MATCH(C323,OFFSET('Nhập đơn'!$C$1,AWLU!$A322,0,10000),0),"")</f>
        <v/>
      </c>
    </row>
    <row r="324" spans="1:1">
      <c r="A324" s="30" t="str">
        <f ca="1">IFERROR(A323+MATCH(C324,OFFSET('Nhập đơn'!$C$1,AWLU!$A323,0,10000),0),"")</f>
        <v/>
      </c>
    </row>
    <row r="325" spans="1:1">
      <c r="A325" s="30" t="str">
        <f ca="1">IFERROR(A324+MATCH(C325,OFFSET('Nhập đơn'!$C$1,AWLU!$A324,0,10000),0),"")</f>
        <v/>
      </c>
    </row>
    <row r="326" spans="1:1">
      <c r="A326" s="30" t="str">
        <f ca="1">IFERROR(A325+MATCH(C326,OFFSET('Nhập đơn'!$C$1,AWLU!$A325,0,10000),0),"")</f>
        <v/>
      </c>
    </row>
    <row r="327" spans="1:1">
      <c r="A327" s="30" t="str">
        <f ca="1">IFERROR(A326+MATCH(C327,OFFSET('Nhập đơn'!$C$1,AWLU!$A326,0,10000),0),"")</f>
        <v/>
      </c>
    </row>
    <row r="328" spans="1:1">
      <c r="A328" s="30" t="str">
        <f ca="1">IFERROR(A327+MATCH(C328,OFFSET('Nhập đơn'!$C$1,AWLU!$A327,0,10000),0),"")</f>
        <v/>
      </c>
    </row>
    <row r="329" spans="1:1">
      <c r="A329" s="30" t="str">
        <f ca="1">IFERROR(A328+MATCH(C329,OFFSET('Nhập đơn'!$C$1,AWLU!$A328,0,10000),0),"")</f>
        <v/>
      </c>
    </row>
    <row r="330" spans="1:1">
      <c r="A330" s="30" t="str">
        <f ca="1">IFERROR(A329+MATCH(C330,OFFSET('Nhập đơn'!$C$1,AWLU!$A329,0,10000),0),"")</f>
        <v/>
      </c>
    </row>
    <row r="331" spans="1:1">
      <c r="A331" s="30" t="str">
        <f ca="1">IFERROR(A330+MATCH(C331,OFFSET('Nhập đơn'!$C$1,AWLU!$A330,0,10000),0),"")</f>
        <v/>
      </c>
    </row>
    <row r="332" spans="1:1">
      <c r="A332" s="30" t="str">
        <f ca="1">IFERROR(A331+MATCH(C332,OFFSET('Nhập đơn'!$C$1,AWLU!$A331,0,10000),0),"")</f>
        <v/>
      </c>
    </row>
    <row r="333" spans="1:1">
      <c r="A333" s="30" t="str">
        <f ca="1">IFERROR(A332+MATCH(C333,OFFSET('Nhập đơn'!$C$1,AWLU!$A332,0,10000),0),"")</f>
        <v/>
      </c>
    </row>
    <row r="334" spans="1:1">
      <c r="A334" s="30" t="str">
        <f ca="1">IFERROR(A333+MATCH(C334,OFFSET('Nhập đơn'!$C$1,AWLU!$A333,0,10000),0),"")</f>
        <v/>
      </c>
    </row>
    <row r="335" spans="1:1">
      <c r="A335" s="30" t="str">
        <f ca="1">IFERROR(A334+MATCH(C335,OFFSET('Nhập đơn'!$C$1,AWLU!$A334,0,10000),0),"")</f>
        <v/>
      </c>
    </row>
    <row r="336" spans="1:1">
      <c r="A336" s="30" t="str">
        <f ca="1">IFERROR(A335+MATCH(C336,OFFSET('Nhập đơn'!$C$1,AWLU!$A335,0,10000),0),"")</f>
        <v/>
      </c>
    </row>
    <row r="337" spans="1:1">
      <c r="A337" s="30" t="str">
        <f ca="1">IFERROR(A336+MATCH(C337,OFFSET('Nhập đơn'!$C$1,AWLU!$A336,0,10000),0),"")</f>
        <v/>
      </c>
    </row>
    <row r="338" spans="1:1">
      <c r="A338" s="30" t="str">
        <f ca="1">IFERROR(A337+MATCH(C338,OFFSET('Nhập đơn'!$C$1,AWLU!$A337,0,10000),0),"")</f>
        <v/>
      </c>
    </row>
    <row r="339" spans="1:1">
      <c r="A339" s="30" t="str">
        <f ca="1">IFERROR(A338+MATCH(C339,OFFSET('Nhập đơn'!$C$1,AWLU!$A338,0,10000),0),"")</f>
        <v/>
      </c>
    </row>
    <row r="340" spans="1:1">
      <c r="A340" s="30" t="str">
        <f ca="1">IFERROR(A339+MATCH(C340,OFFSET('Nhập đơn'!$C$1,AWLU!$A339,0,10000),0),"")</f>
        <v/>
      </c>
    </row>
    <row r="341" spans="1:1">
      <c r="A341" s="30" t="str">
        <f ca="1">IFERROR(A340+MATCH(C341,OFFSET('Nhập đơn'!$C$1,AWLU!$A340,0,10000),0),"")</f>
        <v/>
      </c>
    </row>
    <row r="342" spans="1:1">
      <c r="A342" s="30" t="str">
        <f ca="1">IFERROR(A341+MATCH(C342,OFFSET('Nhập đơn'!$C$1,AWLU!$A341,0,10000),0),"")</f>
        <v/>
      </c>
    </row>
    <row r="343" spans="1:1">
      <c r="A343" s="30" t="str">
        <f ca="1">IFERROR(A342+MATCH(C343,OFFSET('Nhập đơn'!$C$1,AWLU!$A342,0,10000),0),"")</f>
        <v/>
      </c>
    </row>
    <row r="344" spans="1:1">
      <c r="A344" s="30" t="str">
        <f ca="1">IFERROR(A343+MATCH(C344,OFFSET('Nhập đơn'!$C$1,AWLU!$A343,0,10000),0),"")</f>
        <v/>
      </c>
    </row>
    <row r="345" spans="1:1">
      <c r="A345" s="30" t="str">
        <f ca="1">IFERROR(A344+MATCH(C345,OFFSET('Nhập đơn'!$C$1,AWLU!$A344,0,10000),0),"")</f>
        <v/>
      </c>
    </row>
    <row r="346" spans="1:1">
      <c r="A346" s="30" t="str">
        <f ca="1">IFERROR(A345+MATCH(C346,OFFSET('Nhập đơn'!$C$1,AWLU!$A345,0,10000),0),"")</f>
        <v/>
      </c>
    </row>
    <row r="347" spans="1:1">
      <c r="A347" s="30" t="str">
        <f ca="1">IFERROR(A346+MATCH(C347,OFFSET('Nhập đơn'!$C$1,AWLU!$A346,0,10000),0),"")</f>
        <v/>
      </c>
    </row>
    <row r="348" spans="1:1">
      <c r="A348" s="30" t="str">
        <f ca="1">IFERROR(A347+MATCH(C348,OFFSET('Nhập đơn'!$C$1,AWLU!$A347,0,10000),0),"")</f>
        <v/>
      </c>
    </row>
    <row r="349" spans="1:1">
      <c r="A349" s="30" t="str">
        <f ca="1">IFERROR(A348+MATCH(C349,OFFSET('Nhập đơn'!$C$1,AWLU!$A348,0,10000),0),"")</f>
        <v/>
      </c>
    </row>
    <row r="350" spans="1:1">
      <c r="A350" s="30" t="str">
        <f ca="1">IFERROR(A349+MATCH(C350,OFFSET('Nhập đơn'!$C$1,AWLU!$A349,0,10000),0),"")</f>
        <v/>
      </c>
    </row>
    <row r="351" spans="1:1">
      <c r="A351" s="30" t="str">
        <f ca="1">IFERROR(A350+MATCH(C351,OFFSET('Nhập đơn'!$C$1,AWLU!$A350,0,10000),0),"")</f>
        <v/>
      </c>
    </row>
    <row r="352" spans="1:1">
      <c r="A352" s="30" t="str">
        <f ca="1">IFERROR(A351+MATCH(C352,OFFSET('Nhập đơn'!$C$1,AWLU!$A351,0,10000),0),"")</f>
        <v/>
      </c>
    </row>
    <row r="353" spans="1:1">
      <c r="A353" s="30" t="str">
        <f ca="1">IFERROR(A352+MATCH(C353,OFFSET('Nhập đơn'!$C$1,AWLU!$A352,0,10000),0),"")</f>
        <v/>
      </c>
    </row>
    <row r="354" spans="1:1">
      <c r="A354" s="30" t="str">
        <f ca="1">IFERROR(A353+MATCH(C354,OFFSET('Nhập đơn'!$C$1,AWLU!$A353,0,10000),0),"")</f>
        <v/>
      </c>
    </row>
    <row r="355" spans="1:1">
      <c r="A355" s="30" t="str">
        <f ca="1">IFERROR(A354+MATCH(C355,OFFSET('Nhập đơn'!$C$1,AWLU!$A354,0,10000),0),"")</f>
        <v/>
      </c>
    </row>
    <row r="356" spans="1:1">
      <c r="A356" s="30" t="str">
        <f ca="1">IFERROR(A355+MATCH(C356,OFFSET('Nhập đơn'!$C$1,AWLU!$A355,0,10000),0),"")</f>
        <v/>
      </c>
    </row>
    <row r="357" spans="1:1">
      <c r="A357" s="30" t="str">
        <f ca="1">IFERROR(A356+MATCH(C357,OFFSET('Nhập đơn'!$C$1,AWLU!$A356,0,10000),0),"")</f>
        <v/>
      </c>
    </row>
    <row r="358" spans="1:1">
      <c r="A358" s="30" t="str">
        <f ca="1">IFERROR(A357+MATCH(C358,OFFSET('Nhập đơn'!$C$1,AWLU!$A357,0,10000),0),"")</f>
        <v/>
      </c>
    </row>
    <row r="359" spans="1:1">
      <c r="A359" s="30" t="str">
        <f ca="1">IFERROR(A358+MATCH(C359,OFFSET('Nhập đơn'!$C$1,AWLU!$A358,0,10000),0),"")</f>
        <v/>
      </c>
    </row>
    <row r="360" spans="1:1">
      <c r="A360" s="30" t="str">
        <f ca="1">IFERROR(A359+MATCH(C360,OFFSET('Nhập đơn'!$C$1,AWLU!$A359,0,10000),0),"")</f>
        <v/>
      </c>
    </row>
    <row r="361" spans="1:1">
      <c r="A361" s="30" t="str">
        <f ca="1">IFERROR(A360+MATCH(C361,OFFSET('Nhập đơn'!$C$1,AWLU!$A360,0,10000),0),"")</f>
        <v/>
      </c>
    </row>
    <row r="362" spans="1:1">
      <c r="A362" s="30" t="str">
        <f ca="1">IFERROR(A361+MATCH(C362,OFFSET('Nhập đơn'!$C$1,AWLU!$A361,0,10000),0),"")</f>
        <v/>
      </c>
    </row>
    <row r="363" spans="1:1">
      <c r="A363" s="30" t="str">
        <f ca="1">IFERROR(A362+MATCH(C363,OFFSET('Nhập đơn'!$C$1,AWLU!$A362,0,10000),0),"")</f>
        <v/>
      </c>
    </row>
    <row r="364" spans="1:1">
      <c r="A364" s="30" t="str">
        <f ca="1">IFERROR(A363+MATCH(C364,OFFSET('Nhập đơn'!$C$1,AWLU!$A363,0,10000),0),"")</f>
        <v/>
      </c>
    </row>
    <row r="365" spans="1:1">
      <c r="A365" s="30" t="str">
        <f ca="1">IFERROR(A364+MATCH(C365,OFFSET('Nhập đơn'!$C$1,AWLU!$A364,0,10000),0),"")</f>
        <v/>
      </c>
    </row>
    <row r="366" spans="1:1">
      <c r="A366" s="30" t="str">
        <f ca="1">IFERROR(A365+MATCH(C366,OFFSET('Nhập đơn'!$C$1,AWLU!$A365,0,10000),0),"")</f>
        <v/>
      </c>
    </row>
    <row r="367" spans="1:1">
      <c r="A367" s="30" t="str">
        <f ca="1">IFERROR(A366+MATCH(C367,OFFSET('Nhập đơn'!$C$1,AWLU!$A366,0,10000),0),"")</f>
        <v/>
      </c>
    </row>
    <row r="368" spans="1:1">
      <c r="A368" s="30" t="str">
        <f ca="1">IFERROR(A367+MATCH(C368,OFFSET('Nhập đơn'!$C$1,AWLU!$A367,0,10000),0),"")</f>
        <v/>
      </c>
    </row>
    <row r="369" spans="1:1">
      <c r="A369" s="30" t="str">
        <f ca="1">IFERROR(A368+MATCH(C369,OFFSET('Nhập đơn'!$C$1,AWLU!$A368,0,10000),0),"")</f>
        <v/>
      </c>
    </row>
    <row r="370" spans="1:1">
      <c r="A370" s="30" t="str">
        <f ca="1">IFERROR(A369+MATCH(C370,OFFSET('Nhập đơn'!$C$1,AWLU!$A369,0,10000),0),"")</f>
        <v/>
      </c>
    </row>
    <row r="371" spans="1:1">
      <c r="A371" s="30" t="str">
        <f ca="1">IFERROR(A370+MATCH(C371,OFFSET('Nhập đơn'!$C$1,AWLU!$A370,0,10000),0),"")</f>
        <v/>
      </c>
    </row>
    <row r="372" spans="1:1">
      <c r="A372" s="30" t="str">
        <f ca="1">IFERROR(A371+MATCH(C372,OFFSET('Nhập đơn'!$C$1,AWLU!$A371,0,10000),0),"")</f>
        <v/>
      </c>
    </row>
    <row r="373" spans="1:1">
      <c r="A373" s="30" t="str">
        <f ca="1">IFERROR(A372+MATCH(C373,OFFSET('Nhập đơn'!$C$1,AWLU!$A372,0,10000),0),"")</f>
        <v/>
      </c>
    </row>
    <row r="374" spans="1:1">
      <c r="A374" s="30" t="str">
        <f ca="1">IFERROR(A373+MATCH(C374,OFFSET('Nhập đơn'!$C$1,AWLU!$A373,0,10000),0),"")</f>
        <v/>
      </c>
    </row>
    <row r="375" spans="1:1">
      <c r="A375" s="30" t="str">
        <f ca="1">IFERROR(A374+MATCH(C375,OFFSET('Nhập đơn'!$C$1,AWLU!$A374,0,10000),0),"")</f>
        <v/>
      </c>
    </row>
    <row r="376" spans="1:1">
      <c r="A376" s="30" t="str">
        <f ca="1">IFERROR(A375+MATCH(C376,OFFSET('Nhập đơn'!$C$1,AWLU!$A375,0,10000),0),"")</f>
        <v/>
      </c>
    </row>
    <row r="377" spans="1:1">
      <c r="A377" s="30" t="str">
        <f ca="1">IFERROR(A376+MATCH(C377,OFFSET('Nhập đơn'!$C$1,AWLU!$A376,0,10000),0),"")</f>
        <v/>
      </c>
    </row>
    <row r="378" spans="1:1">
      <c r="A378" s="30" t="str">
        <f ca="1">IFERROR(A377+MATCH(C378,OFFSET('Nhập đơn'!$C$1,AWLU!$A377,0,10000),0),"")</f>
        <v/>
      </c>
    </row>
    <row r="379" spans="1:1">
      <c r="A379" s="30" t="str">
        <f ca="1">IFERROR(A378+MATCH(C379,OFFSET('Nhập đơn'!$C$1,AWLU!$A378,0,10000),0),"")</f>
        <v/>
      </c>
    </row>
    <row r="380" spans="1:1">
      <c r="A380" s="30" t="str">
        <f ca="1">IFERROR(A379+MATCH(C380,OFFSET('Nhập đơn'!$C$1,AWLU!$A379,0,10000),0),"")</f>
        <v/>
      </c>
    </row>
    <row r="381" spans="1:1">
      <c r="A381" s="30" t="str">
        <f ca="1">IFERROR(A380+MATCH(C381,OFFSET('Nhập đơn'!$C$1,AWLU!$A380,0,10000),0),"")</f>
        <v/>
      </c>
    </row>
    <row r="382" spans="1:1">
      <c r="A382" s="30" t="str">
        <f ca="1">IFERROR(A381+MATCH(C382,OFFSET('Nhập đơn'!$C$1,AWLU!$A381,0,10000),0),"")</f>
        <v/>
      </c>
    </row>
    <row r="383" spans="1:1">
      <c r="A383" s="30" t="str">
        <f ca="1">IFERROR(A382+MATCH(C383,OFFSET('Nhập đơn'!$C$1,AWLU!$A382,0,10000),0),"")</f>
        <v/>
      </c>
    </row>
    <row r="384" spans="1:1">
      <c r="A384" s="30" t="str">
        <f ca="1">IFERROR(A383+MATCH(C384,OFFSET('Nhập đơn'!$C$1,AWLU!$A383,0,10000),0),"")</f>
        <v/>
      </c>
    </row>
    <row r="385" spans="1:1">
      <c r="A385" s="30" t="str">
        <f ca="1">IFERROR(A384+MATCH(C385,OFFSET('Nhập đơn'!$C$1,AWLU!$A384,0,10000),0),"")</f>
        <v/>
      </c>
    </row>
    <row r="386" spans="1:1">
      <c r="A386" s="30" t="str">
        <f ca="1">IFERROR(A385+MATCH(C386,OFFSET('Nhập đơn'!$C$1,AWLU!$A385,0,10000),0),"")</f>
        <v/>
      </c>
    </row>
    <row r="387" spans="1:1">
      <c r="A387" s="30" t="str">
        <f ca="1">IFERROR(A386+MATCH(C387,OFFSET('Nhập đơn'!$C$1,AWLU!$A386,0,10000),0),"")</f>
        <v/>
      </c>
    </row>
    <row r="388" spans="1:1">
      <c r="A388" s="30" t="str">
        <f ca="1">IFERROR(A387+MATCH(C388,OFFSET('Nhập đơn'!$C$1,AWLU!$A387,0,10000),0),"")</f>
        <v/>
      </c>
    </row>
    <row r="389" spans="1:1">
      <c r="A389" s="30" t="str">
        <f ca="1">IFERROR(A388+MATCH(C389,OFFSET('Nhập đơn'!$C$1,AWLU!$A388,0,10000),0),"")</f>
        <v/>
      </c>
    </row>
    <row r="390" spans="1:1">
      <c r="A390" s="30" t="str">
        <f ca="1">IFERROR(A389+MATCH(C390,OFFSET('Nhập đơn'!$C$1,AWLU!$A389,0,10000),0),"")</f>
        <v/>
      </c>
    </row>
    <row r="391" spans="1:1">
      <c r="A391" s="30" t="str">
        <f ca="1">IFERROR(A390+MATCH(C391,OFFSET('Nhập đơn'!$C$1,AWLU!$A390,0,10000),0),"")</f>
        <v/>
      </c>
    </row>
    <row r="392" spans="1:1">
      <c r="A392" s="30" t="str">
        <f ca="1">IFERROR(A391+MATCH(C392,OFFSET('Nhập đơn'!$C$1,AWLU!$A391,0,10000),0),"")</f>
        <v/>
      </c>
    </row>
    <row r="393" spans="1:1">
      <c r="A393" s="30" t="str">
        <f ca="1">IFERROR(A392+MATCH(C393,OFFSET('Nhập đơn'!$C$1,AWLU!$A392,0,10000),0),"")</f>
        <v/>
      </c>
    </row>
    <row r="394" spans="1:1">
      <c r="A394" s="30" t="str">
        <f ca="1">IFERROR(A393+MATCH(C394,OFFSET('Nhập đơn'!$C$1,AWLU!$A393,0,10000),0),"")</f>
        <v/>
      </c>
    </row>
    <row r="395" spans="1:1">
      <c r="A395" s="30" t="str">
        <f ca="1">IFERROR(A394+MATCH(C395,OFFSET('Nhập đơn'!$C$1,AWLU!$A394,0,10000),0),"")</f>
        <v/>
      </c>
    </row>
    <row r="396" spans="1:1">
      <c r="A396" s="30" t="str">
        <f ca="1">IFERROR(A395+MATCH(C396,OFFSET('Nhập đơn'!$C$1,AWLU!$A395,0,10000),0),"")</f>
        <v/>
      </c>
    </row>
    <row r="397" spans="1:1">
      <c r="A397" s="30" t="str">
        <f ca="1">IFERROR(A396+MATCH(C397,OFFSET('Nhập đơn'!$C$1,AWLU!$A396,0,10000),0),"")</f>
        <v/>
      </c>
    </row>
    <row r="398" spans="1:1">
      <c r="A398" s="30" t="str">
        <f ca="1">IFERROR(A397+MATCH(C398,OFFSET('Nhập đơn'!$C$1,AWLU!$A397,0,10000),0),"")</f>
        <v/>
      </c>
    </row>
    <row r="399" spans="1:1">
      <c r="A399" s="30" t="str">
        <f ca="1">IFERROR(A398+MATCH(C399,OFFSET('Nhập đơn'!$C$1,AWLU!$A398,0,10000),0),"")</f>
        <v/>
      </c>
    </row>
    <row r="400" spans="1:1">
      <c r="A400" s="30" t="str">
        <f ca="1">IFERROR(A399+MATCH(C400,OFFSET('Nhập đơn'!$C$1,AWLU!$A399,0,10000),0),"")</f>
        <v/>
      </c>
    </row>
    <row r="401" spans="1:1">
      <c r="A401" s="30" t="str">
        <f ca="1">IFERROR(A400+MATCH(C401,OFFSET('Nhập đơn'!$C$1,AWLU!$A400,0,10000),0),"")</f>
        <v/>
      </c>
    </row>
    <row r="402" spans="1:1">
      <c r="A402" s="30" t="str">
        <f ca="1">IFERROR(A401+MATCH(C402,OFFSET('Nhập đơn'!$C$1,AWLU!$A401,0,10000),0),"")</f>
        <v/>
      </c>
    </row>
    <row r="403" spans="1:1">
      <c r="A403" s="30" t="str">
        <f ca="1">IFERROR(A402+MATCH(C403,OFFSET('Nhập đơn'!$C$1,AWLU!$A402,0,10000),0),"")</f>
        <v/>
      </c>
    </row>
    <row r="404" spans="1:1">
      <c r="A404" s="30" t="str">
        <f ca="1">IFERROR(A403+MATCH(C404,OFFSET('Nhập đơn'!$C$1,AWLU!$A403,0,10000),0),"")</f>
        <v/>
      </c>
    </row>
    <row r="405" spans="1:1">
      <c r="A405" s="30" t="str">
        <f ca="1">IFERROR(A404+MATCH(C405,OFFSET('Nhập đơn'!$C$1,AWLU!$A404,0,10000),0),"")</f>
        <v/>
      </c>
    </row>
    <row r="406" spans="1:1">
      <c r="A406" s="30" t="str">
        <f ca="1">IFERROR(A405+MATCH(C406,OFFSET('Nhập đơn'!$C$1,AWLU!$A405,0,10000),0),"")</f>
        <v/>
      </c>
    </row>
    <row r="407" spans="1:1">
      <c r="A407" s="30" t="str">
        <f ca="1">IFERROR(A406+MATCH(C407,OFFSET('Nhập đơn'!$C$1,AWLU!$A406,0,10000),0),"")</f>
        <v/>
      </c>
    </row>
    <row r="408" spans="1:1">
      <c r="A408" s="30" t="str">
        <f ca="1">IFERROR(A407+MATCH(C408,OFFSET('Nhập đơn'!$C$1,AWLU!$A407,0,10000),0),"")</f>
        <v/>
      </c>
    </row>
    <row r="409" spans="1:1">
      <c r="A409" s="30" t="str">
        <f ca="1">IFERROR(A408+MATCH(C409,OFFSET('Nhập đơn'!$C$1,AWLU!$A408,0,10000),0),"")</f>
        <v/>
      </c>
    </row>
    <row r="410" spans="1:1">
      <c r="A410" s="30" t="str">
        <f ca="1">IFERROR(A409+MATCH(C410,OFFSET('Nhập đơn'!$C$1,AWLU!$A409,0,10000),0),"")</f>
        <v/>
      </c>
    </row>
    <row r="411" spans="1:1">
      <c r="A411" s="30" t="str">
        <f ca="1">IFERROR(A410+MATCH(C411,OFFSET('Nhập đơn'!$C$1,AWLU!$A410,0,10000),0),"")</f>
        <v/>
      </c>
    </row>
    <row r="412" spans="1:1">
      <c r="A412" s="30" t="str">
        <f ca="1">IFERROR(A411+MATCH(C412,OFFSET('Nhập đơn'!$C$1,AWLU!$A411,0,10000),0),"")</f>
        <v/>
      </c>
    </row>
    <row r="413" spans="1:1">
      <c r="A413" s="30" t="str">
        <f ca="1">IFERROR(A412+MATCH(C413,OFFSET('Nhập đơn'!$C$1,AWLU!$A412,0,10000),0),"")</f>
        <v/>
      </c>
    </row>
    <row r="414" spans="1:1">
      <c r="A414" s="30" t="str">
        <f ca="1">IFERROR(A413+MATCH(C414,OFFSET('Nhập đơn'!$C$1,AWLU!$A413,0,10000),0),"")</f>
        <v/>
      </c>
    </row>
    <row r="415" spans="1:1">
      <c r="A415" s="30" t="str">
        <f ca="1">IFERROR(A414+MATCH(C415,OFFSET('Nhập đơn'!$C$1,AWLU!$A414,0,10000),0),"")</f>
        <v/>
      </c>
    </row>
    <row r="416" spans="1:1">
      <c r="A416" s="30" t="str">
        <f ca="1">IFERROR(A415+MATCH(C416,OFFSET('Nhập đơn'!$C$1,AWLU!$A415,0,10000),0),"")</f>
        <v/>
      </c>
    </row>
    <row r="417" spans="1:1">
      <c r="A417" s="30" t="str">
        <f ca="1">IFERROR(A416+MATCH(C417,OFFSET('Nhập đơn'!$C$1,AWLU!$A416,0,10000),0),"")</f>
        <v/>
      </c>
    </row>
    <row r="418" spans="1:1">
      <c r="A418" s="30" t="str">
        <f ca="1">IFERROR(A417+MATCH(C418,OFFSET('Nhập đơn'!$C$1,AWLU!$A417,0,10000),0),"")</f>
        <v/>
      </c>
    </row>
    <row r="419" spans="1:1">
      <c r="A419" s="30" t="str">
        <f ca="1">IFERROR(A418+MATCH(C419,OFFSET('Nhập đơn'!$C$1,AWLU!$A418,0,10000),0),"")</f>
        <v/>
      </c>
    </row>
    <row r="420" spans="1:1">
      <c r="A420" s="30" t="str">
        <f ca="1">IFERROR(A419+MATCH(C420,OFFSET('Nhập đơn'!$C$1,AWLU!$A419,0,10000),0),"")</f>
        <v/>
      </c>
    </row>
    <row r="421" spans="1:1">
      <c r="A421" s="30" t="str">
        <f ca="1">IFERROR(A420+MATCH(C421,OFFSET('Nhập đơn'!$C$1,AWLU!$A420,0,10000),0),"")</f>
        <v/>
      </c>
    </row>
    <row r="422" spans="1:1">
      <c r="A422" s="30" t="str">
        <f ca="1">IFERROR(A421+MATCH(C422,OFFSET('Nhập đơn'!$C$1,AWLU!$A421,0,10000),0),"")</f>
        <v/>
      </c>
    </row>
    <row r="423" spans="1:1">
      <c r="A423" s="30" t="str">
        <f ca="1">IFERROR(A422+MATCH(C423,OFFSET('Nhập đơn'!$C$1,AWLU!$A422,0,10000),0),"")</f>
        <v/>
      </c>
    </row>
    <row r="424" spans="1:1">
      <c r="A424" s="30" t="str">
        <f ca="1">IFERROR(A423+MATCH(C424,OFFSET('Nhập đơn'!$C$1,AWLU!$A423,0,10000),0),"")</f>
        <v/>
      </c>
    </row>
    <row r="425" spans="1:1">
      <c r="A425" s="30" t="str">
        <f ca="1">IFERROR(A424+MATCH(C425,OFFSET('Nhập đơn'!$C$1,AWLU!$A424,0,10000),0),"")</f>
        <v/>
      </c>
    </row>
    <row r="426" spans="1:1">
      <c r="A426" s="30" t="str">
        <f ca="1">IFERROR(A425+MATCH(C426,OFFSET('Nhập đơn'!$C$1,AWLU!$A425,0,10000),0),"")</f>
        <v/>
      </c>
    </row>
    <row r="427" spans="1:1">
      <c r="A427" s="30" t="str">
        <f ca="1">IFERROR(A426+MATCH(C427,OFFSET('Nhập đơn'!$C$1,AWLU!$A426,0,10000),0),"")</f>
        <v/>
      </c>
    </row>
    <row r="428" spans="1:1">
      <c r="A428" s="30" t="str">
        <f ca="1">IFERROR(A427+MATCH(C428,OFFSET('Nhập đơn'!$C$1,AWLU!$A427,0,10000),0),"")</f>
        <v/>
      </c>
    </row>
    <row r="429" spans="1:1">
      <c r="A429" s="30" t="str">
        <f ca="1">IFERROR(A428+MATCH(C429,OFFSET('Nhập đơn'!$C$1,AWLU!$A428,0,10000),0),"")</f>
        <v/>
      </c>
    </row>
    <row r="430" spans="1:1">
      <c r="A430" s="30" t="str">
        <f ca="1">IFERROR(A429+MATCH(C430,OFFSET('Nhập đơn'!$C$1,AWLU!$A429,0,10000),0),"")</f>
        <v/>
      </c>
    </row>
    <row r="431" spans="1:1">
      <c r="A431" s="30" t="str">
        <f ca="1">IFERROR(A430+MATCH(C431,OFFSET('Nhập đơn'!$C$1,AWLU!$A430,0,10000),0),"")</f>
        <v/>
      </c>
    </row>
    <row r="432" spans="1:1">
      <c r="A432" s="30" t="str">
        <f ca="1">IFERROR(A431+MATCH(C432,OFFSET('Nhập đơn'!$C$1,AWLU!$A431,0,10000),0),"")</f>
        <v/>
      </c>
    </row>
    <row r="433" spans="1:1">
      <c r="A433" s="30" t="str">
        <f ca="1">IFERROR(A432+MATCH(C433,OFFSET('Nhập đơn'!$C$1,AWLU!$A432,0,10000),0),"")</f>
        <v/>
      </c>
    </row>
    <row r="434" spans="1:1">
      <c r="A434" s="30" t="str">
        <f ca="1">IFERROR(A433+MATCH(C434,OFFSET('Nhập đơn'!$C$1,AWLU!$A433,0,10000),0),"")</f>
        <v/>
      </c>
    </row>
    <row r="435" spans="1:1">
      <c r="A435" s="30" t="str">
        <f ca="1">IFERROR(A434+MATCH(C435,OFFSET('Nhập đơn'!$C$1,AWLU!$A434,0,10000),0),"")</f>
        <v/>
      </c>
    </row>
    <row r="436" spans="1:1">
      <c r="A436" s="30" t="str">
        <f ca="1">IFERROR(A435+MATCH(C436,OFFSET('Nhập đơn'!$C$1,AWLU!$A435,0,10000),0),"")</f>
        <v/>
      </c>
    </row>
    <row r="437" spans="1:1">
      <c r="A437" s="30" t="str">
        <f ca="1">IFERROR(A436+MATCH(C437,OFFSET('Nhập đơn'!$C$1,AWLU!$A436,0,10000),0),"")</f>
        <v/>
      </c>
    </row>
    <row r="438" spans="1:1">
      <c r="A438" s="30" t="str">
        <f ca="1">IFERROR(A437+MATCH(C438,OFFSET('Nhập đơn'!$C$1,AWLU!$A437,0,10000),0),"")</f>
        <v/>
      </c>
    </row>
    <row r="439" spans="1:1">
      <c r="A439" s="30" t="str">
        <f ca="1">IFERROR(A438+MATCH(C439,OFFSET('Nhập đơn'!$C$1,AWLU!$A438,0,10000),0),"")</f>
        <v/>
      </c>
    </row>
    <row r="440" spans="1:1">
      <c r="A440" s="30" t="str">
        <f ca="1">IFERROR(A439+MATCH(C440,OFFSET('Nhập đơn'!$C$1,AWLU!$A439,0,10000),0),"")</f>
        <v/>
      </c>
    </row>
    <row r="441" spans="1:1">
      <c r="A441" s="30" t="str">
        <f ca="1">IFERROR(A440+MATCH(C441,OFFSET('Nhập đơn'!$C$1,AWLU!$A440,0,10000),0),"")</f>
        <v/>
      </c>
    </row>
    <row r="442" spans="1:1">
      <c r="A442" s="30" t="str">
        <f ca="1">IFERROR(A441+MATCH(C442,OFFSET('Nhập đơn'!$C$1,AWLU!$A441,0,10000),0),"")</f>
        <v/>
      </c>
    </row>
    <row r="443" spans="1:1">
      <c r="A443" s="30" t="str">
        <f ca="1">IFERROR(A442+MATCH(C443,OFFSET('Nhập đơn'!$C$1,AWLU!$A442,0,10000),0),"")</f>
        <v/>
      </c>
    </row>
    <row r="444" spans="1:1">
      <c r="A444" s="30" t="str">
        <f ca="1">IFERROR(A443+MATCH(C444,OFFSET('Nhập đơn'!$C$1,AWLU!$A443,0,10000),0),"")</f>
        <v/>
      </c>
    </row>
    <row r="445" spans="1:1">
      <c r="A445" s="30" t="str">
        <f ca="1">IFERROR(A444+MATCH(C445,OFFSET('Nhập đơn'!$C$1,AWLU!$A444,0,10000),0),"")</f>
        <v/>
      </c>
    </row>
    <row r="446" spans="1:1">
      <c r="A446" s="30" t="str">
        <f ca="1">IFERROR(A445+MATCH(C446,OFFSET('Nhập đơn'!$C$1,AWLU!$A445,0,10000),0),"")</f>
        <v/>
      </c>
    </row>
    <row r="447" spans="1:1">
      <c r="A447" s="30" t="str">
        <f ca="1">IFERROR(A446+MATCH(C447,OFFSET('Nhập đơn'!$C$1,AWLU!$A446,0,10000),0),"")</f>
        <v/>
      </c>
    </row>
    <row r="448" spans="1:1">
      <c r="A448" s="30" t="str">
        <f ca="1">IFERROR(A447+MATCH(C448,OFFSET('Nhập đơn'!$C$1,AWLU!$A447,0,10000),0),"")</f>
        <v/>
      </c>
    </row>
    <row r="449" spans="1:1">
      <c r="A449" s="30" t="str">
        <f ca="1">IFERROR(A448+MATCH(C449,OFFSET('Nhập đơn'!$C$1,AWLU!$A448,0,10000),0),"")</f>
        <v/>
      </c>
    </row>
    <row r="450" spans="1:1">
      <c r="A450" s="30" t="str">
        <f ca="1">IFERROR(A449+MATCH(C450,OFFSET('Nhập đơn'!$C$1,AWLU!$A449,0,10000),0),"")</f>
        <v/>
      </c>
    </row>
    <row r="451" spans="1:1">
      <c r="A451" s="30" t="str">
        <f ca="1">IFERROR(A450+MATCH(C451,OFFSET('Nhập đơn'!$C$1,AWLU!$A450,0,10000),0),"")</f>
        <v/>
      </c>
    </row>
    <row r="452" spans="1:1">
      <c r="A452" s="30" t="str">
        <f ca="1">IFERROR(A451+MATCH(C452,OFFSET('Nhập đơn'!$C$1,AWLU!$A451,0,10000),0),"")</f>
        <v/>
      </c>
    </row>
    <row r="453" spans="1:1">
      <c r="A453" s="30" t="str">
        <f ca="1">IFERROR(A452+MATCH(C453,OFFSET('Nhập đơn'!$C$1,AWLU!$A452,0,10000),0),"")</f>
        <v/>
      </c>
    </row>
    <row r="454" spans="1:1">
      <c r="A454" s="30" t="str">
        <f ca="1">IFERROR(A453+MATCH(C454,OFFSET('Nhập đơn'!$C$1,AWLU!$A453,0,10000),0),"")</f>
        <v/>
      </c>
    </row>
    <row r="455" spans="1:1">
      <c r="A455" s="30" t="str">
        <f ca="1">IFERROR(A454+MATCH(C455,OFFSET('Nhập đơn'!$C$1,AWLU!$A454,0,10000),0),"")</f>
        <v/>
      </c>
    </row>
    <row r="456" spans="1:1">
      <c r="A456" s="30" t="str">
        <f ca="1">IFERROR(A455+MATCH(C456,OFFSET('Nhập đơn'!$C$1,AWLU!$A455,0,10000),0),"")</f>
        <v/>
      </c>
    </row>
    <row r="457" spans="1:1">
      <c r="A457" s="30" t="str">
        <f ca="1">IFERROR(A456+MATCH(C457,OFFSET('Nhập đơn'!$C$1,AWLU!$A456,0,10000),0),"")</f>
        <v/>
      </c>
    </row>
    <row r="458" spans="1:1">
      <c r="A458" s="30" t="str">
        <f ca="1">IFERROR(A457+MATCH(C458,OFFSET('Nhập đơn'!$C$1,AWLU!$A457,0,10000),0),"")</f>
        <v/>
      </c>
    </row>
    <row r="459" spans="1:1">
      <c r="A459" s="30" t="str">
        <f ca="1">IFERROR(A458+MATCH(C459,OFFSET('Nhập đơn'!$C$1,AWLU!$A458,0,10000),0),"")</f>
        <v/>
      </c>
    </row>
    <row r="460" spans="1:1">
      <c r="A460" s="30" t="str">
        <f ca="1">IFERROR(A459+MATCH(C460,OFFSET('Nhập đơn'!$C$1,AWLU!$A459,0,10000),0),"")</f>
        <v/>
      </c>
    </row>
    <row r="461" spans="1:1">
      <c r="A461" s="30" t="str">
        <f ca="1">IFERROR(A460+MATCH(C461,OFFSET('Nhập đơn'!$C$1,AWLU!$A460,0,10000),0),"")</f>
        <v/>
      </c>
    </row>
    <row r="462" spans="1:1">
      <c r="A462" s="30" t="str">
        <f ca="1">IFERROR(A461+MATCH(C462,OFFSET('Nhập đơn'!$C$1,AWLU!$A461,0,10000),0),"")</f>
        <v/>
      </c>
    </row>
    <row r="463" spans="1:1">
      <c r="A463" s="30" t="str">
        <f ca="1">IFERROR(A462+MATCH(C463,OFFSET('Nhập đơn'!$C$1,AWLU!$A462,0,10000),0),"")</f>
        <v/>
      </c>
    </row>
    <row r="464" spans="1:1">
      <c r="A464" s="30" t="str">
        <f ca="1">IFERROR(A463+MATCH(C464,OFFSET('Nhập đơn'!$C$1,AWLU!$A463,0,10000),0),"")</f>
        <v/>
      </c>
    </row>
    <row r="465" spans="1:1">
      <c r="A465" s="30" t="str">
        <f ca="1">IFERROR(A464+MATCH(C465,OFFSET('Nhập đơn'!$C$1,AWLU!$A464,0,10000),0),"")</f>
        <v/>
      </c>
    </row>
    <row r="466" spans="1:1">
      <c r="A466" s="30" t="str">
        <f ca="1">IFERROR(A465+MATCH(C466,OFFSET('Nhập đơn'!$C$1,AWLU!$A465,0,10000),0),"")</f>
        <v/>
      </c>
    </row>
    <row r="467" spans="1:1">
      <c r="A467" s="30" t="str">
        <f ca="1">IFERROR(A466+MATCH(C467,OFFSET('Nhập đơn'!$C$1,AWLU!$A466,0,10000),0),"")</f>
        <v/>
      </c>
    </row>
    <row r="468" spans="1:1">
      <c r="A468" s="30" t="str">
        <f ca="1">IFERROR(A467+MATCH(C468,OFFSET('Nhập đơn'!$C$1,AWLU!$A467,0,10000),0),"")</f>
        <v/>
      </c>
    </row>
    <row r="469" spans="1:1">
      <c r="A469" s="30" t="str">
        <f ca="1">IFERROR(A468+MATCH(C469,OFFSET('Nhập đơn'!$C$1,AWLU!$A468,0,10000),0),"")</f>
        <v/>
      </c>
    </row>
    <row r="470" spans="1:1">
      <c r="A470" s="30" t="str">
        <f ca="1">IFERROR(A469+MATCH(C470,OFFSET('Nhập đơn'!$C$1,AWLU!$A469,0,10000),0),"")</f>
        <v/>
      </c>
    </row>
    <row r="471" spans="1:1">
      <c r="A471" s="30" t="str">
        <f ca="1">IFERROR(A470+MATCH(C471,OFFSET('Nhập đơn'!$C$1,AWLU!$A470,0,10000),0),"")</f>
        <v/>
      </c>
    </row>
    <row r="472" spans="1:1">
      <c r="A472" s="30" t="str">
        <f ca="1">IFERROR(A471+MATCH(C472,OFFSET('Nhập đơn'!$C$1,AWLU!$A471,0,10000),0),"")</f>
        <v/>
      </c>
    </row>
    <row r="473" spans="1:1">
      <c r="A473" s="30" t="str">
        <f ca="1">IFERROR(A472+MATCH(C473,OFFSET('Nhập đơn'!$C$1,AWLU!$A472,0,10000),0),"")</f>
        <v/>
      </c>
    </row>
    <row r="474" spans="1:1">
      <c r="A474" s="30" t="str">
        <f ca="1">IFERROR(A473+MATCH(C474,OFFSET('Nhập đơn'!$C$1,AWLU!$A473,0,10000),0),"")</f>
        <v/>
      </c>
    </row>
    <row r="475" spans="1:1">
      <c r="A475" s="30" t="str">
        <f ca="1">IFERROR(A474+MATCH(C475,OFFSET('Nhập đơn'!$C$1,AWLU!$A474,0,10000),0),"")</f>
        <v/>
      </c>
    </row>
    <row r="476" spans="1:1">
      <c r="A476" s="30" t="str">
        <f ca="1">IFERROR(A475+MATCH(C476,OFFSET('Nhập đơn'!$C$1,AWLU!$A475,0,10000),0),"")</f>
        <v/>
      </c>
    </row>
    <row r="477" spans="1:1">
      <c r="A477" s="30" t="str">
        <f ca="1">IFERROR(A476+MATCH(C477,OFFSET('Nhập đơn'!$C$1,AWLU!$A476,0,10000),0),"")</f>
        <v/>
      </c>
    </row>
    <row r="478" spans="1:1">
      <c r="A478" s="30" t="str">
        <f ca="1">IFERROR(A477+MATCH(C478,OFFSET('Nhập đơn'!$C$1,AWLU!$A477,0,10000),0),"")</f>
        <v/>
      </c>
    </row>
    <row r="479" spans="1:1">
      <c r="A479" s="30" t="str">
        <f ca="1">IFERROR(A478+MATCH(C479,OFFSET('Nhập đơn'!$C$1,AWLU!$A478,0,10000),0),"")</f>
        <v/>
      </c>
    </row>
    <row r="480" spans="1:1">
      <c r="A480" s="30" t="str">
        <f ca="1">IFERROR(A479+MATCH(C480,OFFSET('Nhập đơn'!$C$1,AWLU!$A479,0,10000),0),"")</f>
        <v/>
      </c>
    </row>
    <row r="481" spans="1:1">
      <c r="A481" s="30" t="str">
        <f ca="1">IFERROR(A480+MATCH(C481,OFFSET('Nhập đơn'!$C$1,AWLU!$A480,0,10000),0),"")</f>
        <v/>
      </c>
    </row>
    <row r="482" spans="1:1">
      <c r="A482" s="30" t="str">
        <f ca="1">IFERROR(A481+MATCH(C482,OFFSET('Nhập đơn'!$C$1,AWLU!$A481,0,10000),0),"")</f>
        <v/>
      </c>
    </row>
    <row r="483" spans="1:1">
      <c r="A483" s="30" t="str">
        <f ca="1">IFERROR(A482+MATCH(C483,OFFSET('Nhập đơn'!$C$1,AWLU!$A482,0,10000),0),"")</f>
        <v/>
      </c>
    </row>
    <row r="484" spans="1:1">
      <c r="A484" s="30" t="str">
        <f ca="1">IFERROR(A483+MATCH(C484,OFFSET('Nhập đơn'!$C$1,AWLU!$A483,0,10000),0),"")</f>
        <v/>
      </c>
    </row>
    <row r="485" spans="1:1">
      <c r="A485" s="30" t="str">
        <f ca="1">IFERROR(A484+MATCH(C485,OFFSET('Nhập đơn'!$C$1,AWLU!$A484,0,10000),0),"")</f>
        <v/>
      </c>
    </row>
    <row r="486" spans="1:1">
      <c r="A486" s="30" t="str">
        <f ca="1">IFERROR(A485+MATCH(C486,OFFSET('Nhập đơn'!$C$1,AWLU!$A485,0,10000),0),"")</f>
        <v/>
      </c>
    </row>
    <row r="487" spans="1:1">
      <c r="A487" s="30" t="str">
        <f ca="1">IFERROR(A486+MATCH(C487,OFFSET('Nhập đơn'!$C$1,AWLU!$A486,0,10000),0),"")</f>
        <v/>
      </c>
    </row>
    <row r="488" spans="1:1">
      <c r="A488" s="30" t="str">
        <f ca="1">IFERROR(A487+MATCH(C488,OFFSET('Nhập đơn'!$C$1,AWLU!$A487,0,10000),0),"")</f>
        <v/>
      </c>
    </row>
    <row r="489" spans="1:1">
      <c r="A489" s="30" t="str">
        <f ca="1">IFERROR(A488+MATCH(C489,OFFSET('Nhập đơn'!$C$1,AWLU!$A488,0,10000),0),"")</f>
        <v/>
      </c>
    </row>
    <row r="490" spans="1:1">
      <c r="A490" s="30" t="str">
        <f ca="1">IFERROR(A489+MATCH(C490,OFFSET('Nhập đơn'!$C$1,AWLU!$A489,0,10000),0),"")</f>
        <v/>
      </c>
    </row>
    <row r="491" spans="1:1">
      <c r="A491" s="30" t="str">
        <f ca="1">IFERROR(A490+MATCH(C491,OFFSET('Nhập đơn'!$C$1,AWLU!$A490,0,10000),0),"")</f>
        <v/>
      </c>
    </row>
    <row r="492" spans="1:1">
      <c r="A492" s="30" t="str">
        <f ca="1">IFERROR(A491+MATCH(C492,OFFSET('Nhập đơn'!$C$1,AWLU!$A491,0,10000),0),"")</f>
        <v/>
      </c>
    </row>
    <row r="493" spans="1:1">
      <c r="A493" s="30" t="str">
        <f ca="1">IFERROR(A492+MATCH(C493,OFFSET('Nhập đơn'!$C$1,AWLU!$A492,0,10000),0),"")</f>
        <v/>
      </c>
    </row>
    <row r="494" spans="1:1">
      <c r="A494" s="30" t="str">
        <f ca="1">IFERROR(A493+MATCH(C494,OFFSET('Nhập đơn'!$C$1,AWLU!$A493,0,10000),0),"")</f>
        <v/>
      </c>
    </row>
    <row r="495" spans="1:1">
      <c r="A495" s="30" t="str">
        <f ca="1">IFERROR(A494+MATCH(C495,OFFSET('Nhập đơn'!$C$1,AWLU!$A494,0,10000),0),"")</f>
        <v/>
      </c>
    </row>
    <row r="496" spans="1:1">
      <c r="A496" s="30" t="str">
        <f ca="1">IFERROR(A495+MATCH(C496,OFFSET('Nhập đơn'!$C$1,AWLU!$A495,0,10000),0),"")</f>
        <v/>
      </c>
    </row>
    <row r="497" spans="1:1">
      <c r="A497" s="30" t="str">
        <f ca="1">IFERROR(A496+MATCH(C497,OFFSET('Nhập đơn'!$C$1,AWLU!$A496,0,10000),0),"")</f>
        <v/>
      </c>
    </row>
    <row r="498" spans="1:1">
      <c r="A498" s="30" t="str">
        <f ca="1">IFERROR(A497+MATCH(C498,OFFSET('Nhập đơn'!$C$1,AWLU!$A497,0,10000),0),"")</f>
        <v/>
      </c>
    </row>
    <row r="499" spans="1:1">
      <c r="A499" s="30" t="str">
        <f ca="1">IFERROR(A498+MATCH(C499,OFFSET('Nhập đơn'!$C$1,AWLU!$A498,0,10000),0),"")</f>
        <v/>
      </c>
    </row>
    <row r="500" spans="1:1">
      <c r="A500" s="30" t="str">
        <f ca="1">IFERROR(A499+MATCH(C500,OFFSET('Nhập đơn'!$C$1,AWLU!$A499,0,10000),0),"")</f>
        <v/>
      </c>
    </row>
    <row r="501" spans="1:1">
      <c r="A501" s="30" t="str">
        <f ca="1">IFERROR(A500+MATCH(C501,OFFSET('Nhập đơn'!$C$1,AWLU!$A500,0,10000),0),"")</f>
        <v/>
      </c>
    </row>
    <row r="502" spans="1:1">
      <c r="A502" s="30" t="str">
        <f ca="1">IFERROR(A501+MATCH(C502,OFFSET('Nhập đơn'!$C$1,AWLU!$A501,0,10000),0),"")</f>
        <v/>
      </c>
    </row>
    <row r="503" spans="1:1">
      <c r="A503" s="30" t="str">
        <f ca="1">IFERROR(A502+MATCH(C503,OFFSET('Nhập đơn'!$C$1,AWLU!$A502,0,10000),0),"")</f>
        <v/>
      </c>
    </row>
    <row r="504" spans="1:1">
      <c r="A504" s="30" t="str">
        <f ca="1">IFERROR(A503+MATCH(C504,OFFSET('Nhập đơn'!$C$1,AWLU!$A503,0,10000),0),"")</f>
        <v/>
      </c>
    </row>
    <row r="505" spans="1:1">
      <c r="A505" s="30" t="str">
        <f ca="1">IFERROR(A504+MATCH(C505,OFFSET('Nhập đơn'!$C$1,AWLU!$A504,0,10000),0),"")</f>
        <v/>
      </c>
    </row>
    <row r="506" spans="1:1">
      <c r="A506" s="30" t="str">
        <f ca="1">IFERROR(A505+MATCH(C506,OFFSET('Nhập đơn'!$C$1,AWLU!$A505,0,10000),0),"")</f>
        <v/>
      </c>
    </row>
    <row r="507" spans="1:1">
      <c r="A507" s="30" t="str">
        <f ca="1">IFERROR(A506+MATCH(C507,OFFSET('Nhập đơn'!$C$1,AWLU!$A506,0,10000),0),"")</f>
        <v/>
      </c>
    </row>
    <row r="508" spans="1:1">
      <c r="A508" s="30" t="str">
        <f ca="1">IFERROR(A507+MATCH(C508,OFFSET('Nhập đơn'!$C$1,AWLU!$A507,0,10000),0),"")</f>
        <v/>
      </c>
    </row>
    <row r="509" spans="1:1">
      <c r="A509" s="30" t="str">
        <f ca="1">IFERROR(A508+MATCH(C509,OFFSET('Nhập đơn'!$C$1,AWLU!$A508,0,10000),0),"")</f>
        <v/>
      </c>
    </row>
    <row r="510" spans="1:1">
      <c r="A510" s="30" t="str">
        <f ca="1">IFERROR(A509+MATCH(C510,OFFSET('Nhập đơn'!$C$1,AWLU!$A509,0,10000),0),"")</f>
        <v/>
      </c>
    </row>
    <row r="511" spans="1:1">
      <c r="A511" s="30" t="str">
        <f ca="1">IFERROR(A510+MATCH(C511,OFFSET('Nhập đơn'!$C$1,AWLU!$A510,0,10000),0),"")</f>
        <v/>
      </c>
    </row>
    <row r="512" spans="1:1">
      <c r="A512" s="30" t="str">
        <f ca="1">IFERROR(A511+MATCH(C512,OFFSET('Nhập đơn'!$C$1,AWLU!$A511,0,10000),0),"")</f>
        <v/>
      </c>
    </row>
    <row r="513" spans="1:1">
      <c r="A513" s="30" t="str">
        <f ca="1">IFERROR(A512+MATCH(C513,OFFSET('Nhập đơn'!$C$1,AWLU!$A512,0,10000),0),"")</f>
        <v/>
      </c>
    </row>
    <row r="514" spans="1:1">
      <c r="A514" s="30" t="str">
        <f ca="1">IFERROR(A513+MATCH(C514,OFFSET('Nhập đơn'!$C$1,AWLU!$A513,0,10000),0),"")</f>
        <v/>
      </c>
    </row>
    <row r="515" spans="1:1">
      <c r="A515" s="30" t="str">
        <f ca="1">IFERROR(A514+MATCH(C515,OFFSET('Nhập đơn'!$C$1,AWLU!$A514,0,10000),0),"")</f>
        <v/>
      </c>
    </row>
    <row r="516" spans="1:1">
      <c r="A516" s="30" t="str">
        <f ca="1">IFERROR(A515+MATCH(C516,OFFSET('Nhập đơn'!$C$1,AWLU!$A515,0,10000),0),"")</f>
        <v/>
      </c>
    </row>
    <row r="517" spans="1:1">
      <c r="A517" s="30" t="str">
        <f ca="1">IFERROR(A516+MATCH(C517,OFFSET('Nhập đơn'!$C$1,AWLU!$A516,0,10000),0),"")</f>
        <v/>
      </c>
    </row>
    <row r="518" spans="1:1">
      <c r="A518" s="30" t="str">
        <f ca="1">IFERROR(A517+MATCH(C518,OFFSET('Nhập đơn'!$C$1,AWLU!$A517,0,10000),0),"")</f>
        <v/>
      </c>
    </row>
    <row r="519" spans="1:1">
      <c r="A519" s="30" t="str">
        <f ca="1">IFERROR(A518+MATCH(C519,OFFSET('Nhập đơn'!$C$1,AWLU!$A518,0,10000),0),"")</f>
        <v/>
      </c>
    </row>
    <row r="520" spans="1:1">
      <c r="A520" s="30" t="str">
        <f ca="1">IFERROR(A519+MATCH(C520,OFFSET('Nhập đơn'!$C$1,AWLU!$A519,0,10000),0),"")</f>
        <v/>
      </c>
    </row>
    <row r="521" spans="1:1">
      <c r="A521" s="30" t="str">
        <f ca="1">IFERROR(A520+MATCH(C521,OFFSET('Nhập đơn'!$C$1,AWLU!$A520,0,10000),0),"")</f>
        <v/>
      </c>
    </row>
    <row r="522" spans="1:1">
      <c r="A522" s="30" t="str">
        <f ca="1">IFERROR(A521+MATCH(C522,OFFSET('Nhập đơn'!$C$1,AWLU!$A521,0,10000),0),"")</f>
        <v/>
      </c>
    </row>
    <row r="523" spans="1:1">
      <c r="A523" s="30" t="str">
        <f ca="1">IFERROR(A522+MATCH(C523,OFFSET('Nhập đơn'!$C$1,AWLU!$A522,0,10000),0),"")</f>
        <v/>
      </c>
    </row>
    <row r="524" spans="1:1">
      <c r="A524" s="30" t="str">
        <f ca="1">IFERROR(A523+MATCH(C524,OFFSET('Nhập đơn'!$C$1,AWLU!$A523,0,10000),0),"")</f>
        <v/>
      </c>
    </row>
    <row r="525" spans="1:1">
      <c r="A525" s="30" t="str">
        <f ca="1">IFERROR(A524+MATCH(C525,OFFSET('Nhập đơn'!$C$1,AWLU!$A524,0,10000),0),"")</f>
        <v/>
      </c>
    </row>
    <row r="526" spans="1:1">
      <c r="A526" s="30" t="str">
        <f ca="1">IFERROR(A525+MATCH(C526,OFFSET('Nhập đơn'!$C$1,AWLU!$A525,0,10000),0),"")</f>
        <v/>
      </c>
    </row>
    <row r="527" spans="1:1">
      <c r="A527" s="30" t="str">
        <f ca="1">IFERROR(A526+MATCH(C527,OFFSET('Nhập đơn'!$C$1,AWLU!$A526,0,10000),0),"")</f>
        <v/>
      </c>
    </row>
    <row r="528" spans="1:1">
      <c r="A528" s="30" t="str">
        <f ca="1">IFERROR(A527+MATCH(C528,OFFSET('Nhập đơn'!$C$1,AWLU!$A527,0,10000),0),"")</f>
        <v/>
      </c>
    </row>
    <row r="529" spans="1:1">
      <c r="A529" s="30" t="str">
        <f ca="1">IFERROR(A528+MATCH(C529,OFFSET('Nhập đơn'!$C$1,AWLU!$A528,0,10000),0),"")</f>
        <v/>
      </c>
    </row>
    <row r="530" spans="1:1">
      <c r="A530" s="30" t="str">
        <f ca="1">IFERROR(A529+MATCH(C530,OFFSET('Nhập đơn'!$C$1,AWLU!$A529,0,10000),0),"")</f>
        <v/>
      </c>
    </row>
    <row r="531" spans="1:1">
      <c r="A531" s="30" t="str">
        <f ca="1">IFERROR(A530+MATCH(C531,OFFSET('Nhập đơn'!$C$1,AWLU!$A530,0,10000),0),"")</f>
        <v/>
      </c>
    </row>
    <row r="532" spans="1:1">
      <c r="A532" s="30" t="str">
        <f ca="1">IFERROR(A531+MATCH(C532,OFFSET('Nhập đơn'!$C$1,AWLU!$A531,0,10000),0),"")</f>
        <v/>
      </c>
    </row>
    <row r="533" spans="1:1">
      <c r="A533" s="30" t="str">
        <f ca="1">IFERROR(A532+MATCH(C533,OFFSET('Nhập đơn'!$C$1,AWLU!$A532,0,10000),0),"")</f>
        <v/>
      </c>
    </row>
    <row r="534" spans="1:1">
      <c r="A534" s="30" t="str">
        <f ca="1">IFERROR(A533+MATCH(C534,OFFSET('Nhập đơn'!$C$1,AWLU!$A533,0,10000),0),"")</f>
        <v/>
      </c>
    </row>
    <row r="535" spans="1:1">
      <c r="A535" s="30" t="str">
        <f ca="1">IFERROR(A534+MATCH(C535,OFFSET('Nhập đơn'!$C$1,AWLU!$A534,0,10000),0),"")</f>
        <v/>
      </c>
    </row>
    <row r="536" spans="1:1">
      <c r="A536" s="30" t="str">
        <f ca="1">IFERROR(A535+MATCH(C536,OFFSET('Nhập đơn'!$C$1,AWLU!$A535,0,10000),0),"")</f>
        <v/>
      </c>
    </row>
    <row r="537" spans="1:1">
      <c r="A537" s="30" t="str">
        <f ca="1">IFERROR(A536+MATCH(C537,OFFSET('Nhập đơn'!$C$1,AWLU!$A536,0,10000),0),"")</f>
        <v/>
      </c>
    </row>
    <row r="538" spans="1:1">
      <c r="A538" s="30" t="str">
        <f ca="1">IFERROR(A537+MATCH(C538,OFFSET('Nhập đơn'!$C$1,AWLU!$A537,0,10000),0),"")</f>
        <v/>
      </c>
    </row>
    <row r="539" spans="1:1">
      <c r="A539" s="30" t="str">
        <f ca="1">IFERROR(A538+MATCH(C539,OFFSET('Nhập đơn'!$C$1,AWLU!$A538,0,10000),0),"")</f>
        <v/>
      </c>
    </row>
    <row r="540" spans="1:1">
      <c r="A540" s="30" t="str">
        <f ca="1">IFERROR(A539+MATCH(C540,OFFSET('Nhập đơn'!$C$1,AWLU!$A539,0,10000),0),"")</f>
        <v/>
      </c>
    </row>
    <row r="541" spans="1:1">
      <c r="A541" s="30" t="str">
        <f ca="1">IFERROR(A540+MATCH(C541,OFFSET('Nhập đơn'!$C$1,AWLU!$A540,0,10000),0),"")</f>
        <v/>
      </c>
    </row>
    <row r="542" spans="1:1">
      <c r="A542" s="30" t="str">
        <f ca="1">IFERROR(A541+MATCH(C542,OFFSET('Nhập đơn'!$C$1,AWLU!$A541,0,10000),0),"")</f>
        <v/>
      </c>
    </row>
    <row r="543" spans="1:1">
      <c r="A543" s="30" t="str">
        <f ca="1">IFERROR(A542+MATCH(C543,OFFSET('Nhập đơn'!$C$1,AWLU!$A542,0,10000),0),"")</f>
        <v/>
      </c>
    </row>
    <row r="544" spans="1:1">
      <c r="A544" s="30" t="str">
        <f ca="1">IFERROR(A543+MATCH(C544,OFFSET('Nhập đơn'!$C$1,AWLU!$A543,0,10000),0),"")</f>
        <v/>
      </c>
    </row>
    <row r="545" spans="1:1">
      <c r="A545" s="30" t="str">
        <f ca="1">IFERROR(A544+MATCH(C545,OFFSET('Nhập đơn'!$C$1,AWLU!$A544,0,10000),0),"")</f>
        <v/>
      </c>
    </row>
    <row r="546" spans="1:1">
      <c r="A546" s="30" t="str">
        <f ca="1">IFERROR(A545+MATCH(C546,OFFSET('Nhập đơn'!$C$1,AWLU!$A545,0,10000),0),"")</f>
        <v/>
      </c>
    </row>
    <row r="547" spans="1:1">
      <c r="A547" s="30" t="str">
        <f ca="1">IFERROR(A546+MATCH(C547,OFFSET('Nhập đơn'!$C$1,AWLU!$A546,0,10000),0),"")</f>
        <v/>
      </c>
    </row>
    <row r="548" spans="1:1">
      <c r="A548" s="30" t="str">
        <f ca="1">IFERROR(A547+MATCH(C548,OFFSET('Nhập đơn'!$C$1,AWLU!$A547,0,10000),0),"")</f>
        <v/>
      </c>
    </row>
    <row r="549" spans="1:1">
      <c r="A549" s="30" t="str">
        <f ca="1">IFERROR(A548+MATCH(C549,OFFSET('Nhập đơn'!$C$1,AWLU!$A548,0,10000),0),"")</f>
        <v/>
      </c>
    </row>
    <row r="550" spans="1:1">
      <c r="A550" s="30" t="str">
        <f ca="1">IFERROR(A549+MATCH(C550,OFFSET('Nhập đơn'!$C$1,AWLU!$A549,0,10000),0),"")</f>
        <v/>
      </c>
    </row>
    <row r="551" spans="1:1">
      <c r="A551" s="30" t="str">
        <f ca="1">IFERROR(A550+MATCH(C551,OFFSET('Nhập đơn'!$C$1,AWLU!$A550,0,10000),0),"")</f>
        <v/>
      </c>
    </row>
    <row r="552" spans="1:1">
      <c r="A552" s="30" t="str">
        <f ca="1">IFERROR(A551+MATCH(C552,OFFSET('Nhập đơn'!$C$1,AWLU!$A551,0,10000),0),"")</f>
        <v/>
      </c>
    </row>
    <row r="553" spans="1:1">
      <c r="A553" s="30" t="str">
        <f ca="1">IFERROR(A552+MATCH(C553,OFFSET('Nhập đơn'!$C$1,AWLU!$A552,0,10000),0),"")</f>
        <v/>
      </c>
    </row>
    <row r="554" spans="1:1">
      <c r="A554" s="30" t="str">
        <f ca="1">IFERROR(A553+MATCH(C554,OFFSET('Nhập đơn'!$C$1,AWLU!$A553,0,10000),0),"")</f>
        <v/>
      </c>
    </row>
    <row r="555" spans="1:1">
      <c r="A555" s="30" t="str">
        <f ca="1">IFERROR(A554+MATCH(C555,OFFSET('Nhập đơn'!$C$1,AWLU!$A554,0,10000),0),"")</f>
        <v/>
      </c>
    </row>
    <row r="556" spans="1:1">
      <c r="A556" s="30" t="str">
        <f ca="1">IFERROR(A555+MATCH(C556,OFFSET('Nhập đơn'!$C$1,AWLU!$A555,0,10000),0),"")</f>
        <v/>
      </c>
    </row>
    <row r="557" spans="1:1">
      <c r="A557" s="30" t="str">
        <f ca="1">IFERROR(A556+MATCH(C557,OFFSET('Nhập đơn'!$C$1,AWLU!$A556,0,10000),0),"")</f>
        <v/>
      </c>
    </row>
    <row r="558" spans="1:1">
      <c r="A558" s="30" t="str">
        <f ca="1">IFERROR(A557+MATCH(C558,OFFSET('Nhập đơn'!$C$1,AWLU!$A557,0,10000),0),"")</f>
        <v/>
      </c>
    </row>
    <row r="559" spans="1:1">
      <c r="A559" s="30" t="str">
        <f ca="1">IFERROR(A558+MATCH(C559,OFFSET('Nhập đơn'!$C$1,AWLU!$A558,0,10000),0),"")</f>
        <v/>
      </c>
    </row>
    <row r="560" spans="1:1">
      <c r="A560" s="30" t="str">
        <f ca="1">IFERROR(A559+MATCH(C560,OFFSET('Nhập đơn'!$C$1,AWLU!$A559,0,10000),0),"")</f>
        <v/>
      </c>
    </row>
    <row r="561" spans="1:1">
      <c r="A561" s="30" t="str">
        <f ca="1">IFERROR(A560+MATCH(C561,OFFSET('Nhập đơn'!$C$1,AWLU!$A560,0,10000),0),"")</f>
        <v/>
      </c>
    </row>
    <row r="562" spans="1:1">
      <c r="A562" s="30" t="str">
        <f ca="1">IFERROR(A561+MATCH(C562,OFFSET('Nhập đơn'!$C$1,AWLU!$A561,0,10000),0),"")</f>
        <v/>
      </c>
    </row>
    <row r="563" spans="1:1">
      <c r="A563" s="30" t="str">
        <f ca="1">IFERROR(A562+MATCH(C563,OFFSET('Nhập đơn'!$C$1,AWLU!$A562,0,10000),0),"")</f>
        <v/>
      </c>
    </row>
    <row r="564" spans="1:1">
      <c r="A564" s="30" t="str">
        <f ca="1">IFERROR(A563+MATCH(C564,OFFSET('Nhập đơn'!$C$1,AWLU!$A563,0,10000),0),"")</f>
        <v/>
      </c>
    </row>
    <row r="565" spans="1:1">
      <c r="A565" s="30" t="str">
        <f ca="1">IFERROR(A564+MATCH(C565,OFFSET('Nhập đơn'!$C$1,AWLU!$A564,0,10000),0),"")</f>
        <v/>
      </c>
    </row>
    <row r="566" spans="1:1">
      <c r="A566" s="30" t="str">
        <f ca="1">IFERROR(A565+MATCH(C566,OFFSET('Nhập đơn'!$C$1,AWLU!$A565,0,10000),0),"")</f>
        <v/>
      </c>
    </row>
    <row r="567" spans="1:1">
      <c r="A567" s="30" t="str">
        <f ca="1">IFERROR(A566+MATCH(C567,OFFSET('Nhập đơn'!$C$1,AWLU!$A566,0,10000),0),"")</f>
        <v/>
      </c>
    </row>
    <row r="568" spans="1:1">
      <c r="A568" s="30" t="str">
        <f ca="1">IFERROR(A567+MATCH(C568,OFFSET('Nhập đơn'!$C$1,AWLU!$A567,0,10000),0),"")</f>
        <v/>
      </c>
    </row>
    <row r="569" spans="1:1">
      <c r="A569" s="30" t="str">
        <f ca="1">IFERROR(A568+MATCH(C569,OFFSET('Nhập đơn'!$C$1,AWLU!$A568,0,10000),0),"")</f>
        <v/>
      </c>
    </row>
    <row r="570" spans="1:1">
      <c r="A570" s="30" t="str">
        <f ca="1">IFERROR(A569+MATCH(C570,OFFSET('Nhập đơn'!$C$1,AWLU!$A569,0,10000),0),"")</f>
        <v/>
      </c>
    </row>
    <row r="571" spans="1:1">
      <c r="A571" s="30" t="str">
        <f ca="1">IFERROR(A570+MATCH(C571,OFFSET('Nhập đơn'!$C$1,AWLU!$A570,0,10000),0),"")</f>
        <v/>
      </c>
    </row>
    <row r="572" spans="1:1">
      <c r="A572" s="30" t="str">
        <f ca="1">IFERROR(A571+MATCH(C572,OFFSET('Nhập đơn'!$C$1,AWLU!$A571,0,10000),0),"")</f>
        <v/>
      </c>
    </row>
    <row r="573" spans="1:1">
      <c r="A573" s="30" t="str">
        <f ca="1">IFERROR(A572+MATCH(C573,OFFSET('Nhập đơn'!$C$1,AWLU!$A572,0,10000),0),"")</f>
        <v/>
      </c>
    </row>
    <row r="574" spans="1:1">
      <c r="A574" s="30" t="str">
        <f ca="1">IFERROR(A573+MATCH(C574,OFFSET('Nhập đơn'!$C$1,AWLU!$A573,0,10000),0),"")</f>
        <v/>
      </c>
    </row>
    <row r="575" spans="1:1">
      <c r="A575" s="30" t="str">
        <f ca="1">IFERROR(A574+MATCH(C575,OFFSET('Nhập đơn'!$C$1,AWLU!$A574,0,10000),0),"")</f>
        <v/>
      </c>
    </row>
    <row r="576" spans="1:1">
      <c r="A576" s="30" t="str">
        <f ca="1">IFERROR(A575+MATCH(C576,OFFSET('Nhập đơn'!$C$1,AWLU!$A575,0,10000),0),"")</f>
        <v/>
      </c>
    </row>
    <row r="577" spans="1:1">
      <c r="A577" s="30" t="str">
        <f ca="1">IFERROR(A576+MATCH(C577,OFFSET('Nhập đơn'!$C$1,AWLU!$A576,0,10000),0),"")</f>
        <v/>
      </c>
    </row>
    <row r="578" spans="1:1">
      <c r="A578" s="30" t="str">
        <f ca="1">IFERROR(A577+MATCH(C578,OFFSET('Nhập đơn'!$C$1,AWLU!$A577,0,10000),0),"")</f>
        <v/>
      </c>
    </row>
    <row r="579" spans="1:1">
      <c r="A579" s="30" t="str">
        <f ca="1">IFERROR(A578+MATCH(C579,OFFSET('Nhập đơn'!$C$1,AWLU!$A578,0,10000),0),"")</f>
        <v/>
      </c>
    </row>
    <row r="580" spans="1:1">
      <c r="A580" s="30" t="str">
        <f ca="1">IFERROR(A579+MATCH(C580,OFFSET('Nhập đơn'!$C$1,AWLU!$A579,0,10000),0),"")</f>
        <v/>
      </c>
    </row>
    <row r="581" spans="1:1">
      <c r="A581" s="30" t="str">
        <f ca="1">IFERROR(A580+MATCH(C581,OFFSET('Nhập đơn'!$C$1,AWLU!$A580,0,10000),0),"")</f>
        <v/>
      </c>
    </row>
    <row r="582" spans="1:1">
      <c r="A582" s="30" t="str">
        <f ca="1">IFERROR(A581+MATCH(C582,OFFSET('Nhập đơn'!$C$1,AWLU!$A581,0,10000),0),"")</f>
        <v/>
      </c>
    </row>
    <row r="583" spans="1:1">
      <c r="A583" s="30" t="str">
        <f ca="1">IFERROR(A582+MATCH(C583,OFFSET('Nhập đơn'!$C$1,AWLU!$A582,0,10000),0),"")</f>
        <v/>
      </c>
    </row>
    <row r="584" spans="1:1">
      <c r="A584" s="30" t="str">
        <f ca="1">IFERROR(A583+MATCH(C584,OFFSET('Nhập đơn'!$C$1,AWLU!$A583,0,10000),0),"")</f>
        <v/>
      </c>
    </row>
    <row r="585" spans="1:1">
      <c r="A585" s="30" t="str">
        <f ca="1">IFERROR(A584+MATCH(C585,OFFSET('Nhập đơn'!$C$1,AWLU!$A584,0,10000),0),"")</f>
        <v/>
      </c>
    </row>
    <row r="586" spans="1:1">
      <c r="A586" s="30" t="str">
        <f ca="1">IFERROR(A585+MATCH(C586,OFFSET('Nhập đơn'!$C$1,AWLU!$A585,0,10000),0),"")</f>
        <v/>
      </c>
    </row>
    <row r="587" spans="1:1">
      <c r="A587" s="30" t="str">
        <f ca="1">IFERROR(A586+MATCH(C587,OFFSET('Nhập đơn'!$C$1,AWLU!$A586,0,10000),0),"")</f>
        <v/>
      </c>
    </row>
    <row r="588" spans="1:1">
      <c r="A588" s="30" t="str">
        <f ca="1">IFERROR(A587+MATCH(C588,OFFSET('Nhập đơn'!$C$1,AWLU!$A587,0,10000),0),"")</f>
        <v/>
      </c>
    </row>
    <row r="589" spans="1:1">
      <c r="A589" s="30" t="str">
        <f ca="1">IFERROR(A588+MATCH(C589,OFFSET('Nhập đơn'!$C$1,AWLU!$A588,0,10000),0),"")</f>
        <v/>
      </c>
    </row>
    <row r="590" spans="1:1">
      <c r="A590" s="30" t="str">
        <f ca="1">IFERROR(A589+MATCH(C590,OFFSET('Nhập đơn'!$C$1,AWLU!$A589,0,10000),0),"")</f>
        <v/>
      </c>
    </row>
    <row r="591" spans="1:1">
      <c r="A591" s="30" t="str">
        <f ca="1">IFERROR(A590+MATCH(C591,OFFSET('Nhập đơn'!$C$1,AWLU!$A590,0,10000),0),"")</f>
        <v/>
      </c>
    </row>
    <row r="592" spans="1:1">
      <c r="A592" s="30" t="str">
        <f ca="1">IFERROR(A591+MATCH(C592,OFFSET('Nhập đơn'!$C$1,AWLU!$A591,0,10000),0),"")</f>
        <v/>
      </c>
    </row>
    <row r="593" spans="1:1">
      <c r="A593" s="30" t="str">
        <f ca="1">IFERROR(A592+MATCH(C593,OFFSET('Nhập đơn'!$C$1,AWLU!$A592,0,10000),0),"")</f>
        <v/>
      </c>
    </row>
    <row r="594" spans="1:1">
      <c r="A594" s="30" t="str">
        <f ca="1">IFERROR(A593+MATCH(C594,OFFSET('Nhập đơn'!$C$1,AWLU!$A593,0,10000),0),"")</f>
        <v/>
      </c>
    </row>
    <row r="595" spans="1:1">
      <c r="A595" s="30" t="str">
        <f ca="1">IFERROR(A594+MATCH(C595,OFFSET('Nhập đơn'!$C$1,AWLU!$A594,0,10000),0),"")</f>
        <v/>
      </c>
    </row>
    <row r="596" spans="1:1">
      <c r="A596" s="30" t="str">
        <f ca="1">IFERROR(A595+MATCH(C596,OFFSET('Nhập đơn'!$C$1,AWLU!$A595,0,10000),0),"")</f>
        <v/>
      </c>
    </row>
    <row r="597" spans="1:1">
      <c r="A597" s="30" t="str">
        <f ca="1">IFERROR(A596+MATCH(C597,OFFSET('Nhập đơn'!$C$1,AWLU!$A596,0,10000),0),"")</f>
        <v/>
      </c>
    </row>
    <row r="598" spans="1:1">
      <c r="A598" s="30" t="str">
        <f ca="1">IFERROR(A597+MATCH(C598,OFFSET('Nhập đơn'!$C$1,AWLU!$A597,0,10000),0),"")</f>
        <v/>
      </c>
    </row>
    <row r="599" spans="1:1">
      <c r="A599" s="30" t="str">
        <f ca="1">IFERROR(A598+MATCH(C599,OFFSET('Nhập đơn'!$C$1,AWLU!$A598,0,10000),0),"")</f>
        <v/>
      </c>
    </row>
    <row r="600" spans="1:1">
      <c r="A600" s="30" t="str">
        <f ca="1">IFERROR(A599+MATCH(C600,OFFSET('Nhập đơn'!$C$1,AWLU!$A599,0,10000),0),"")</f>
        <v/>
      </c>
    </row>
    <row r="601" spans="1:1">
      <c r="A601" s="30" t="str">
        <f ca="1">IFERROR(A600+MATCH(C601,OFFSET('Nhập đơn'!$C$1,AWLU!$A600,0,10000),0),"")</f>
        <v/>
      </c>
    </row>
    <row r="602" spans="1:1">
      <c r="A602" s="30" t="str">
        <f ca="1">IFERROR(A601+MATCH(C602,OFFSET('Nhập đơn'!$C$1,AWLU!$A601,0,10000),0),"")</f>
        <v/>
      </c>
    </row>
    <row r="603" spans="1:1">
      <c r="A603" s="30" t="str">
        <f ca="1">IFERROR(A602+MATCH(C603,OFFSET('Nhập đơn'!$C$1,AWLU!$A602,0,10000),0),"")</f>
        <v/>
      </c>
    </row>
    <row r="604" spans="1:1">
      <c r="A604" s="30" t="str">
        <f ca="1">IFERROR(A603+MATCH(C604,OFFSET('Nhập đơn'!$C$1,AWLU!$A603,0,10000),0),"")</f>
        <v/>
      </c>
    </row>
    <row r="605" spans="1:1">
      <c r="A605" s="30" t="str">
        <f ca="1">IFERROR(A604+MATCH(C605,OFFSET('Nhập đơn'!$C$1,AWLU!$A604,0,10000),0),"")</f>
        <v/>
      </c>
    </row>
    <row r="606" spans="1:1">
      <c r="A606" s="30" t="str">
        <f ca="1">IFERROR(A605+MATCH(C606,OFFSET('Nhập đơn'!$C$1,AWLU!$A605,0,10000),0),"")</f>
        <v/>
      </c>
    </row>
    <row r="607" spans="1:1">
      <c r="A607" s="30" t="str">
        <f ca="1">IFERROR(A606+MATCH(C607,OFFSET('Nhập đơn'!$C$1,AWLU!$A606,0,10000),0),"")</f>
        <v/>
      </c>
    </row>
    <row r="608" spans="1:1">
      <c r="A608" s="30" t="str">
        <f ca="1">IFERROR(A607+MATCH(C608,OFFSET('Nhập đơn'!$C$1,AWLU!$A607,0,10000),0),"")</f>
        <v/>
      </c>
    </row>
    <row r="609" spans="1:1">
      <c r="A609" s="30" t="str">
        <f ca="1">IFERROR(A608+MATCH(C609,OFFSET('Nhập đơn'!$C$1,AWLU!$A608,0,10000),0),"")</f>
        <v/>
      </c>
    </row>
    <row r="610" spans="1:1">
      <c r="A610" s="30" t="str">
        <f ca="1">IFERROR(A609+MATCH(C610,OFFSET('Nhập đơn'!$C$1,AWLU!$A609,0,10000),0),"")</f>
        <v/>
      </c>
    </row>
    <row r="611" spans="1:1">
      <c r="A611" s="30" t="str">
        <f ca="1">IFERROR(A610+MATCH(C611,OFFSET('Nhập đơn'!$C$1,AWLU!$A610,0,10000),0),"")</f>
        <v/>
      </c>
    </row>
    <row r="612" spans="1:1">
      <c r="A612" s="30" t="str">
        <f ca="1">IFERROR(A611+MATCH(C612,OFFSET('Nhập đơn'!$C$1,AWLU!$A611,0,10000),0),"")</f>
        <v/>
      </c>
    </row>
    <row r="613" spans="1:1">
      <c r="A613" s="30" t="str">
        <f ca="1">IFERROR(A612+MATCH(C613,OFFSET('Nhập đơn'!$C$1,AWLU!$A612,0,10000),0),"")</f>
        <v/>
      </c>
    </row>
    <row r="614" spans="1:1">
      <c r="A614" s="30" t="str">
        <f ca="1">IFERROR(A613+MATCH(C614,OFFSET('Nhập đơn'!$C$1,AWLU!$A613,0,10000),0),"")</f>
        <v/>
      </c>
    </row>
    <row r="615" spans="1:1">
      <c r="A615" s="30" t="str">
        <f ca="1">IFERROR(A614+MATCH(C615,OFFSET('Nhập đơn'!$C$1,AWLU!$A614,0,10000),0),"")</f>
        <v/>
      </c>
    </row>
    <row r="616" spans="1:1">
      <c r="A616" s="30" t="str">
        <f ca="1">IFERROR(A615+MATCH(C616,OFFSET('Nhập đơn'!$C$1,AWLU!$A615,0,10000),0),"")</f>
        <v/>
      </c>
    </row>
    <row r="617" spans="1:1">
      <c r="A617" s="30" t="str">
        <f ca="1">IFERROR(A616+MATCH(C617,OFFSET('Nhập đơn'!$C$1,AWLU!$A616,0,10000),0),"")</f>
        <v/>
      </c>
    </row>
    <row r="618" spans="1:1">
      <c r="A618" s="30" t="str">
        <f ca="1">IFERROR(A617+MATCH(C618,OFFSET('Nhập đơn'!$C$1,AWLU!$A617,0,10000),0),"")</f>
        <v/>
      </c>
    </row>
    <row r="619" spans="1:1">
      <c r="A619" s="30" t="str">
        <f ca="1">IFERROR(A618+MATCH(C619,OFFSET('Nhập đơn'!$C$1,AWLU!$A618,0,10000),0),"")</f>
        <v/>
      </c>
    </row>
    <row r="620" spans="1:1">
      <c r="A620" s="30" t="str">
        <f ca="1">IFERROR(A619+MATCH(C620,OFFSET('Nhập đơn'!$C$1,AWLU!$A619,0,10000),0),"")</f>
        <v/>
      </c>
    </row>
    <row r="621" spans="1:1">
      <c r="A621" s="30" t="str">
        <f ca="1">IFERROR(A620+MATCH(C621,OFFSET('Nhập đơn'!$C$1,AWLU!$A620,0,10000),0),"")</f>
        <v/>
      </c>
    </row>
    <row r="622" spans="1:1">
      <c r="A622" s="30" t="str">
        <f ca="1">IFERROR(A621+MATCH(C622,OFFSET('Nhập đơn'!$C$1,AWLU!$A621,0,10000),0),"")</f>
        <v/>
      </c>
    </row>
    <row r="623" spans="1:1">
      <c r="A623" s="30" t="str">
        <f ca="1">IFERROR(A622+MATCH(C623,OFFSET('Nhập đơn'!$C$1,AWLU!$A622,0,10000),0),"")</f>
        <v/>
      </c>
    </row>
    <row r="624" spans="1:1">
      <c r="A624" s="30" t="str">
        <f ca="1">IFERROR(A623+MATCH(C624,OFFSET('Nhập đơn'!$C$1,AWLU!$A623,0,10000),0),"")</f>
        <v/>
      </c>
    </row>
    <row r="625" spans="1:1">
      <c r="A625" s="30" t="str">
        <f ca="1">IFERROR(A624+MATCH(C625,OFFSET('Nhập đơn'!$C$1,AWLU!$A624,0,10000),0),"")</f>
        <v/>
      </c>
    </row>
    <row r="626" spans="1:1">
      <c r="A626" s="30" t="str">
        <f ca="1">IFERROR(A625+MATCH(C626,OFFSET('Nhập đơn'!$C$1,AWLU!$A625,0,10000),0),"")</f>
        <v/>
      </c>
    </row>
    <row r="627" spans="1:1">
      <c r="A627" s="30" t="str">
        <f ca="1">IFERROR(A626+MATCH(C627,OFFSET('Nhập đơn'!$C$1,AWLU!$A626,0,10000),0),"")</f>
        <v/>
      </c>
    </row>
    <row r="628" spans="1:1">
      <c r="A628" s="30" t="str">
        <f ca="1">IFERROR(A627+MATCH(C628,OFFSET('Nhập đơn'!$C$1,AWLU!$A627,0,10000),0),"")</f>
        <v/>
      </c>
    </row>
    <row r="629" spans="1:1">
      <c r="A629" s="30" t="str">
        <f ca="1">IFERROR(A628+MATCH(C629,OFFSET('Nhập đơn'!$C$1,AWLU!$A628,0,10000),0),"")</f>
        <v/>
      </c>
    </row>
    <row r="630" spans="1:1">
      <c r="A630" s="30" t="str">
        <f ca="1">IFERROR(A629+MATCH(C630,OFFSET('Nhập đơn'!$C$1,AWLU!$A629,0,10000),0),"")</f>
        <v/>
      </c>
    </row>
    <row r="631" spans="1:1">
      <c r="A631" s="30" t="str">
        <f ca="1">IFERROR(A630+MATCH(C631,OFFSET('Nhập đơn'!$C$1,AWLU!$A630,0,10000),0),"")</f>
        <v/>
      </c>
    </row>
    <row r="632" spans="1:1">
      <c r="A632" s="30" t="str">
        <f ca="1">IFERROR(A631+MATCH(C632,OFFSET('Nhập đơn'!$C$1,AWLU!$A631,0,10000),0),"")</f>
        <v/>
      </c>
    </row>
    <row r="633" spans="1:1">
      <c r="A633" s="30" t="str">
        <f ca="1">IFERROR(A632+MATCH(C633,OFFSET('Nhập đơn'!$C$1,AWLU!$A632,0,10000),0),"")</f>
        <v/>
      </c>
    </row>
    <row r="634" spans="1:1">
      <c r="A634" s="30" t="str">
        <f ca="1">IFERROR(A633+MATCH(C634,OFFSET('Nhập đơn'!$C$1,AWLU!$A633,0,10000),0),"")</f>
        <v/>
      </c>
    </row>
    <row r="635" spans="1:1">
      <c r="A635" s="30" t="str">
        <f ca="1">IFERROR(A634+MATCH(C635,OFFSET('Nhập đơn'!$C$1,AWLU!$A634,0,10000),0),"")</f>
        <v/>
      </c>
    </row>
    <row r="636" spans="1:1">
      <c r="A636" s="30" t="str">
        <f ca="1">IFERROR(A635+MATCH(C636,OFFSET('Nhập đơn'!$C$1,AWLU!$A635,0,10000),0),"")</f>
        <v/>
      </c>
    </row>
    <row r="637" spans="1:1">
      <c r="A637" s="30" t="str">
        <f ca="1">IFERROR(A636+MATCH(C637,OFFSET('Nhập đơn'!$C$1,AWLU!$A636,0,10000),0),"")</f>
        <v/>
      </c>
    </row>
    <row r="638" spans="1:1">
      <c r="A638" s="30" t="str">
        <f ca="1">IFERROR(A637+MATCH(C638,OFFSET('Nhập đơn'!$C$1,AWLU!$A637,0,10000),0),"")</f>
        <v/>
      </c>
    </row>
    <row r="639" spans="1:1">
      <c r="A639" s="30" t="str">
        <f ca="1">IFERROR(A638+MATCH(C639,OFFSET('Nhập đơn'!$C$1,AWLU!$A638,0,10000),0),"")</f>
        <v/>
      </c>
    </row>
    <row r="640" spans="1:1">
      <c r="A640" s="30" t="str">
        <f ca="1">IFERROR(A639+MATCH(C640,OFFSET('Nhập đơn'!$C$1,AWLU!$A639,0,10000),0),"")</f>
        <v/>
      </c>
    </row>
    <row r="641" spans="1:1">
      <c r="A641" s="30" t="str">
        <f ca="1">IFERROR(A640+MATCH(C641,OFFSET('Nhập đơn'!$C$1,AWLU!$A640,0,10000),0),"")</f>
        <v/>
      </c>
    </row>
    <row r="642" spans="1:1">
      <c r="A642" s="30" t="str">
        <f ca="1">IFERROR(A641+MATCH(C642,OFFSET('Nhập đơn'!$C$1,AWLU!$A641,0,10000),0),"")</f>
        <v/>
      </c>
    </row>
    <row r="643" spans="1:1">
      <c r="A643" s="30" t="str">
        <f ca="1">IFERROR(A642+MATCH(C643,OFFSET('Nhập đơn'!$C$1,AWLU!$A642,0,10000),0),"")</f>
        <v/>
      </c>
    </row>
    <row r="644" spans="1:1">
      <c r="A644" s="30" t="str">
        <f ca="1">IFERROR(A643+MATCH(C644,OFFSET('Nhập đơn'!$C$1,AWLU!$A643,0,10000),0),"")</f>
        <v/>
      </c>
    </row>
    <row r="645" spans="1:1">
      <c r="A645" s="30" t="str">
        <f ca="1">IFERROR(A644+MATCH(C645,OFFSET('Nhập đơn'!$C$1,AWLU!$A644,0,10000),0),"")</f>
        <v/>
      </c>
    </row>
    <row r="646" spans="1:1">
      <c r="A646" s="30" t="str">
        <f ca="1">IFERROR(A645+MATCH(C646,OFFSET('Nhập đơn'!$C$1,AWLU!$A645,0,10000),0),"")</f>
        <v/>
      </c>
    </row>
    <row r="647" spans="1:1">
      <c r="A647" s="30" t="str">
        <f ca="1">IFERROR(A646+MATCH(C647,OFFSET('Nhập đơn'!$C$1,AWLU!$A646,0,10000),0),"")</f>
        <v/>
      </c>
    </row>
    <row r="648" spans="1:1">
      <c r="A648" s="30" t="str">
        <f ca="1">IFERROR(A647+MATCH(C648,OFFSET('Nhập đơn'!$C$1,AWLU!$A647,0,10000),0),"")</f>
        <v/>
      </c>
    </row>
    <row r="649" spans="1:1">
      <c r="A649" s="30" t="str">
        <f ca="1">IFERROR(A648+MATCH(C649,OFFSET('Nhập đơn'!$C$1,AWLU!$A648,0,10000),0),"")</f>
        <v/>
      </c>
    </row>
    <row r="650" spans="1:1">
      <c r="A650" s="30" t="str">
        <f ca="1">IFERROR(A649+MATCH(C650,OFFSET('Nhập đơn'!$C$1,AWLU!$A649,0,10000),0),"")</f>
        <v/>
      </c>
    </row>
    <row r="651" spans="1:1">
      <c r="A651" s="30" t="str">
        <f ca="1">IFERROR(A650+MATCH(C651,OFFSET('Nhập đơn'!$C$1,AWLU!$A650,0,10000),0),"")</f>
        <v/>
      </c>
    </row>
    <row r="652" spans="1:1">
      <c r="A652" s="30" t="str">
        <f ca="1">IFERROR(A651+MATCH(C652,OFFSET('Nhập đơn'!$C$1,AWLU!$A651,0,10000),0),"")</f>
        <v/>
      </c>
    </row>
    <row r="653" spans="1:1">
      <c r="A653" s="30" t="str">
        <f ca="1">IFERROR(A652+MATCH(C653,OFFSET('Nhập đơn'!$C$1,AWLU!$A652,0,10000),0),"")</f>
        <v/>
      </c>
    </row>
    <row r="654" spans="1:1">
      <c r="A654" s="30" t="str">
        <f ca="1">IFERROR(A653+MATCH(C654,OFFSET('Nhập đơn'!$C$1,AWLU!$A653,0,10000),0),"")</f>
        <v/>
      </c>
    </row>
    <row r="655" spans="1:1">
      <c r="A655" s="30" t="str">
        <f ca="1">IFERROR(A654+MATCH(C655,OFFSET('Nhập đơn'!$C$1,AWLU!$A654,0,10000),0),"")</f>
        <v/>
      </c>
    </row>
    <row r="656" spans="1:1">
      <c r="A656" s="30" t="str">
        <f ca="1">IFERROR(A655+MATCH(C656,OFFSET('Nhập đơn'!$C$1,AWLU!$A655,0,10000),0),"")</f>
        <v/>
      </c>
    </row>
    <row r="657" spans="1:1">
      <c r="A657" s="30" t="str">
        <f ca="1">IFERROR(A656+MATCH(C657,OFFSET('Nhập đơn'!$C$1,AWLU!$A656,0,10000),0),"")</f>
        <v/>
      </c>
    </row>
    <row r="658" spans="1:1">
      <c r="A658" s="30" t="str">
        <f ca="1">IFERROR(A657+MATCH(C658,OFFSET('Nhập đơn'!$C$1,AWLU!$A657,0,10000),0),"")</f>
        <v/>
      </c>
    </row>
    <row r="659" spans="1:1">
      <c r="A659" s="30" t="str">
        <f ca="1">IFERROR(A658+MATCH(C659,OFFSET('Nhập đơn'!$C$1,AWLU!$A658,0,10000),0),"")</f>
        <v/>
      </c>
    </row>
    <row r="660" spans="1:1">
      <c r="A660" s="30" t="str">
        <f ca="1">IFERROR(A659+MATCH(C660,OFFSET('Nhập đơn'!$C$1,AWLU!$A659,0,10000),0),"")</f>
        <v/>
      </c>
    </row>
    <row r="661" spans="1:1">
      <c r="A661" s="30" t="str">
        <f ca="1">IFERROR(A660+MATCH(C661,OFFSET('Nhập đơn'!$C$1,AWLU!$A660,0,10000),0),"")</f>
        <v/>
      </c>
    </row>
    <row r="662" spans="1:1">
      <c r="A662" s="30" t="str">
        <f ca="1">IFERROR(A661+MATCH(C662,OFFSET('Nhập đơn'!$C$1,AWLU!$A661,0,10000),0),"")</f>
        <v/>
      </c>
    </row>
    <row r="663" spans="1:1">
      <c r="A663" s="30" t="str">
        <f ca="1">IFERROR(A662+MATCH(C663,OFFSET('Nhập đơn'!$C$1,AWLU!$A662,0,10000),0),"")</f>
        <v/>
      </c>
    </row>
    <row r="664" spans="1:1">
      <c r="A664" s="30" t="str">
        <f ca="1">IFERROR(A663+MATCH(C664,OFFSET('Nhập đơn'!$C$1,AWLU!$A663,0,10000),0),"")</f>
        <v/>
      </c>
    </row>
    <row r="665" spans="1:1">
      <c r="A665" s="30" t="str">
        <f ca="1">IFERROR(A664+MATCH(C665,OFFSET('Nhập đơn'!$C$1,AWLU!$A664,0,10000),0),"")</f>
        <v/>
      </c>
    </row>
    <row r="666" spans="1:1">
      <c r="A666" s="30" t="str">
        <f ca="1">IFERROR(A665+MATCH(C666,OFFSET('Nhập đơn'!$C$1,AWLU!$A665,0,10000),0),"")</f>
        <v/>
      </c>
    </row>
    <row r="667" spans="1:1">
      <c r="A667" s="30" t="str">
        <f ca="1">IFERROR(A666+MATCH(C667,OFFSET('Nhập đơn'!$C$1,AWLU!$A666,0,10000),0),"")</f>
        <v/>
      </c>
    </row>
    <row r="668" spans="1:1">
      <c r="A668" s="30" t="str">
        <f ca="1">IFERROR(A667+MATCH(C668,OFFSET('Nhập đơn'!$C$1,AWLU!$A667,0,10000),0),"")</f>
        <v/>
      </c>
    </row>
    <row r="669" spans="1:1">
      <c r="A669" s="30" t="str">
        <f ca="1">IFERROR(A668+MATCH(C669,OFFSET('Nhập đơn'!$C$1,AWLU!$A668,0,10000),0),"")</f>
        <v/>
      </c>
    </row>
    <row r="670" spans="1:1">
      <c r="A670" s="30" t="str">
        <f ca="1">IFERROR(A669+MATCH(C670,OFFSET('Nhập đơn'!$C$1,AWLU!$A669,0,10000),0),"")</f>
        <v/>
      </c>
    </row>
    <row r="671" spans="1:1">
      <c r="A671" s="30" t="str">
        <f ca="1">IFERROR(A670+MATCH(C671,OFFSET('Nhập đơn'!$C$1,AWLU!$A670,0,10000),0),"")</f>
        <v/>
      </c>
    </row>
    <row r="672" spans="1:1">
      <c r="A672" s="30" t="str">
        <f ca="1">IFERROR(A671+MATCH(C672,OFFSET('Nhập đơn'!$C$1,AWLU!$A671,0,10000),0),"")</f>
        <v/>
      </c>
    </row>
    <row r="673" spans="1:1">
      <c r="A673" s="30" t="str">
        <f ca="1">IFERROR(A672+MATCH(C673,OFFSET('Nhập đơn'!$C$1,AWLU!$A672,0,10000),0),"")</f>
        <v/>
      </c>
    </row>
    <row r="674" spans="1:1">
      <c r="A674" s="30" t="str">
        <f ca="1">IFERROR(A673+MATCH(C674,OFFSET('Nhập đơn'!$C$1,AWLU!$A673,0,10000),0),"")</f>
        <v/>
      </c>
    </row>
    <row r="675" spans="1:1">
      <c r="A675" s="30" t="str">
        <f ca="1">IFERROR(A674+MATCH(C675,OFFSET('Nhập đơn'!$C$1,AWLU!$A674,0,10000),0),"")</f>
        <v/>
      </c>
    </row>
    <row r="676" spans="1:1">
      <c r="A676" s="30" t="str">
        <f ca="1">IFERROR(A675+MATCH(C676,OFFSET('Nhập đơn'!$C$1,AWLU!$A675,0,10000),0),"")</f>
        <v/>
      </c>
    </row>
    <row r="677" spans="1:1">
      <c r="A677" s="30" t="str">
        <f ca="1">IFERROR(A676+MATCH(C677,OFFSET('Nhập đơn'!$C$1,AWLU!$A676,0,10000),0),"")</f>
        <v/>
      </c>
    </row>
    <row r="678" spans="1:1">
      <c r="A678" s="30" t="str">
        <f ca="1">IFERROR(A677+MATCH(C678,OFFSET('Nhập đơn'!$C$1,AWLU!$A677,0,10000),0),"")</f>
        <v/>
      </c>
    </row>
    <row r="679" spans="1:1">
      <c r="A679" s="30" t="str">
        <f ca="1">IFERROR(A678+MATCH(C679,OFFSET('Nhập đơn'!$C$1,AWLU!$A678,0,10000),0),"")</f>
        <v/>
      </c>
    </row>
    <row r="680" spans="1:1">
      <c r="A680" s="30" t="str">
        <f ca="1">IFERROR(A679+MATCH(C680,OFFSET('Nhập đơn'!$C$1,AWLU!$A679,0,10000),0),"")</f>
        <v/>
      </c>
    </row>
    <row r="681" spans="1:1">
      <c r="A681" s="30" t="str">
        <f ca="1">IFERROR(A680+MATCH(C681,OFFSET('Nhập đơn'!$C$1,AWLU!$A680,0,10000),0),"")</f>
        <v/>
      </c>
    </row>
    <row r="682" spans="1:1">
      <c r="A682" s="30" t="str">
        <f ca="1">IFERROR(A681+MATCH(C682,OFFSET('Nhập đơn'!$C$1,AWLU!$A681,0,10000),0),"")</f>
        <v/>
      </c>
    </row>
    <row r="683" spans="1:1">
      <c r="A683" s="30" t="str">
        <f ca="1">IFERROR(A682+MATCH(C683,OFFSET('Nhập đơn'!$C$1,AWLU!$A682,0,10000),0),"")</f>
        <v/>
      </c>
    </row>
    <row r="684" spans="1:1">
      <c r="A684" s="30" t="str">
        <f ca="1">IFERROR(A683+MATCH(C684,OFFSET('Nhập đơn'!$C$1,AWLU!$A683,0,10000),0),"")</f>
        <v/>
      </c>
    </row>
    <row r="685" spans="1:1">
      <c r="A685" s="30" t="str">
        <f ca="1">IFERROR(A684+MATCH(C685,OFFSET('Nhập đơn'!$C$1,AWLU!$A684,0,10000),0),"")</f>
        <v/>
      </c>
    </row>
    <row r="686" spans="1:1">
      <c r="A686" s="30" t="str">
        <f ca="1">IFERROR(A685+MATCH(C686,OFFSET('Nhập đơn'!$C$1,AWLU!$A685,0,10000),0),"")</f>
        <v/>
      </c>
    </row>
    <row r="687" spans="1:1">
      <c r="A687" s="30" t="str">
        <f ca="1">IFERROR(A686+MATCH(C687,OFFSET('Nhập đơn'!$C$1,AWLU!$A686,0,10000),0),"")</f>
        <v/>
      </c>
    </row>
    <row r="688" spans="1:1">
      <c r="A688" s="30" t="str">
        <f ca="1">IFERROR(A687+MATCH(C688,OFFSET('Nhập đơn'!$C$1,AWLU!$A687,0,10000),0),"")</f>
        <v/>
      </c>
    </row>
    <row r="689" spans="1:1">
      <c r="A689" s="30" t="str">
        <f ca="1">IFERROR(A688+MATCH(C689,OFFSET('Nhập đơn'!$C$1,AWLU!$A688,0,10000),0),"")</f>
        <v/>
      </c>
    </row>
    <row r="690" spans="1:1">
      <c r="A690" s="30" t="str">
        <f ca="1">IFERROR(A689+MATCH(C690,OFFSET('Nhập đơn'!$C$1,AWLU!$A689,0,10000),0),"")</f>
        <v/>
      </c>
    </row>
    <row r="691" spans="1:1">
      <c r="A691" s="30" t="str">
        <f ca="1">IFERROR(A690+MATCH(C691,OFFSET('Nhập đơn'!$C$1,AWLU!$A690,0,10000),0),"")</f>
        <v/>
      </c>
    </row>
    <row r="692" spans="1:1">
      <c r="A692" s="30" t="str">
        <f ca="1">IFERROR(A691+MATCH(C692,OFFSET('Nhập đơn'!$C$1,AWLU!$A691,0,10000),0),"")</f>
        <v/>
      </c>
    </row>
    <row r="693" spans="1:1">
      <c r="A693" s="30" t="str">
        <f ca="1">IFERROR(A692+MATCH(C693,OFFSET('Nhập đơn'!$C$1,AWLU!$A692,0,10000),0),"")</f>
        <v/>
      </c>
    </row>
    <row r="694" spans="1:1">
      <c r="A694" s="30" t="str">
        <f ca="1">IFERROR(A693+MATCH(C694,OFFSET('Nhập đơn'!$C$1,AWLU!$A693,0,10000),0),"")</f>
        <v/>
      </c>
    </row>
    <row r="695" spans="1:1">
      <c r="A695" s="30" t="str">
        <f ca="1">IFERROR(A694+MATCH(C695,OFFSET('Nhập đơn'!$C$1,AWLU!$A694,0,10000),0),"")</f>
        <v/>
      </c>
    </row>
    <row r="696" spans="1:1">
      <c r="A696" s="30" t="str">
        <f ca="1">IFERROR(A695+MATCH(C696,OFFSET('Nhập đơn'!$C$1,AWLU!$A695,0,10000),0),"")</f>
        <v/>
      </c>
    </row>
    <row r="697" spans="1:1">
      <c r="A697" s="30" t="str">
        <f ca="1">IFERROR(A696+MATCH(C697,OFFSET('Nhập đơn'!$C$1,AWLU!$A696,0,10000),0),"")</f>
        <v/>
      </c>
    </row>
    <row r="698" spans="1:1">
      <c r="A698" s="30" t="str">
        <f ca="1">IFERROR(A697+MATCH(C698,OFFSET('Nhập đơn'!$C$1,AWLU!$A697,0,10000),0),"")</f>
        <v/>
      </c>
    </row>
    <row r="699" spans="1:1">
      <c r="A699" s="30" t="str">
        <f ca="1">IFERROR(A698+MATCH(C699,OFFSET('Nhập đơn'!$C$1,AWLU!$A698,0,10000),0),"")</f>
        <v/>
      </c>
    </row>
    <row r="700" spans="1:1">
      <c r="A700" s="30" t="str">
        <f ca="1">IFERROR(A699+MATCH(C700,OFFSET('Nhập đơn'!$C$1,AWLU!$A699,0,10000),0),"")</f>
        <v/>
      </c>
    </row>
    <row r="701" spans="1:1">
      <c r="A701" s="30" t="str">
        <f ca="1">IFERROR(A700+MATCH(C701,OFFSET('Nhập đơn'!$C$1,AWLU!$A700,0,10000),0),"")</f>
        <v/>
      </c>
    </row>
    <row r="702" spans="1:1">
      <c r="A702" s="30" t="str">
        <f ca="1">IFERROR(A701+MATCH(C702,OFFSET('Nhập đơn'!$C$1,AWLU!$A701,0,10000),0),"")</f>
        <v/>
      </c>
    </row>
    <row r="703" spans="1:1">
      <c r="A703" s="30" t="str">
        <f ca="1">IFERROR(A702+MATCH(C703,OFFSET('Nhập đơn'!$C$1,AWLU!$A702,0,10000),0),"")</f>
        <v/>
      </c>
    </row>
    <row r="704" spans="1:1">
      <c r="A704" s="30" t="str">
        <f ca="1">IFERROR(A703+MATCH(C704,OFFSET('Nhập đơn'!$C$1,AWLU!$A703,0,10000),0),"")</f>
        <v/>
      </c>
    </row>
    <row r="705" spans="1:1">
      <c r="A705" s="30" t="str">
        <f ca="1">IFERROR(A704+MATCH(C705,OFFSET('Nhập đơn'!$C$1,AWLU!$A704,0,10000),0),"")</f>
        <v/>
      </c>
    </row>
    <row r="706" spans="1:1">
      <c r="A706" s="30" t="str">
        <f ca="1">IFERROR(A705+MATCH(C706,OFFSET('Nhập đơn'!$C$1,AWLU!$A705,0,10000),0),"")</f>
        <v/>
      </c>
    </row>
    <row r="707" spans="1:1">
      <c r="A707" s="30" t="str">
        <f ca="1">IFERROR(A706+MATCH(C707,OFFSET('Nhập đơn'!$C$1,AWLU!$A706,0,10000),0),"")</f>
        <v/>
      </c>
    </row>
    <row r="708" spans="1:1">
      <c r="A708" s="30" t="str">
        <f ca="1">IFERROR(A707+MATCH(C708,OFFSET('Nhập đơn'!$C$1,AWLU!$A707,0,10000),0),"")</f>
        <v/>
      </c>
    </row>
    <row r="709" spans="1:1">
      <c r="A709" s="30" t="str">
        <f ca="1">IFERROR(A708+MATCH(C709,OFFSET('Nhập đơn'!$C$1,AWLU!$A708,0,10000),0),"")</f>
        <v/>
      </c>
    </row>
    <row r="710" spans="1:1">
      <c r="A710" s="30" t="str">
        <f ca="1">IFERROR(A709+MATCH(C710,OFFSET('Nhập đơn'!$C$1,AWLU!$A709,0,10000),0),"")</f>
        <v/>
      </c>
    </row>
    <row r="711" spans="1:1">
      <c r="A711" s="30" t="str">
        <f ca="1">IFERROR(A710+MATCH(C711,OFFSET('Nhập đơn'!$C$1,AWLU!$A710,0,10000),0),"")</f>
        <v/>
      </c>
    </row>
    <row r="712" spans="1:1">
      <c r="A712" s="30" t="str">
        <f ca="1">IFERROR(A711+MATCH(C712,OFFSET('Nhập đơn'!$C$1,AWLU!$A711,0,10000),0),"")</f>
        <v/>
      </c>
    </row>
    <row r="713" spans="1:1">
      <c r="A713" s="30" t="str">
        <f ca="1">IFERROR(A712+MATCH(C713,OFFSET('Nhập đơn'!$C$1,AWLU!$A712,0,10000),0),"")</f>
        <v/>
      </c>
    </row>
    <row r="714" spans="1:1">
      <c r="A714" s="30" t="str">
        <f ca="1">IFERROR(A713+MATCH(C714,OFFSET('Nhập đơn'!$C$1,AWLU!$A713,0,10000),0),"")</f>
        <v/>
      </c>
    </row>
    <row r="715" spans="1:1">
      <c r="A715" s="30" t="str">
        <f ca="1">IFERROR(A714+MATCH(C715,OFFSET('Nhập đơn'!$C$1,AWLU!$A714,0,10000),0),"")</f>
        <v/>
      </c>
    </row>
    <row r="716" spans="1:1">
      <c r="A716" s="30" t="str">
        <f ca="1">IFERROR(A715+MATCH(C716,OFFSET('Nhập đơn'!$C$1,AWLU!$A715,0,10000),0),"")</f>
        <v/>
      </c>
    </row>
    <row r="717" spans="1:1">
      <c r="A717" s="30" t="str">
        <f ca="1">IFERROR(A716+MATCH(C717,OFFSET('Nhập đơn'!$C$1,AWLU!$A716,0,10000),0),"")</f>
        <v/>
      </c>
    </row>
    <row r="718" spans="1:1">
      <c r="A718" s="30" t="str">
        <f ca="1">IFERROR(A717+MATCH(C718,OFFSET('Nhập đơn'!$C$1,AWLU!$A717,0,10000),0),"")</f>
        <v/>
      </c>
    </row>
    <row r="719" spans="1:1">
      <c r="A719" s="30" t="str">
        <f ca="1">IFERROR(A718+MATCH(C719,OFFSET('Nhập đơn'!$C$1,AWLU!$A718,0,10000),0),"")</f>
        <v/>
      </c>
    </row>
    <row r="720" spans="1:1">
      <c r="A720" s="30" t="str">
        <f ca="1">IFERROR(A719+MATCH(C720,OFFSET('Nhập đơn'!$C$1,AWLU!$A719,0,10000),0),"")</f>
        <v/>
      </c>
    </row>
    <row r="721" spans="1:1">
      <c r="A721" s="30" t="str">
        <f ca="1">IFERROR(A720+MATCH(C721,OFFSET('Nhập đơn'!$C$1,AWLU!$A720,0,10000),0),"")</f>
        <v/>
      </c>
    </row>
    <row r="722" spans="1:1">
      <c r="A722" s="30" t="str">
        <f ca="1">IFERROR(A721+MATCH(C722,OFFSET('Nhập đơn'!$C$1,AWLU!$A721,0,10000),0),"")</f>
        <v/>
      </c>
    </row>
    <row r="723" spans="1:1">
      <c r="A723" s="30" t="str">
        <f ca="1">IFERROR(A722+MATCH(C723,OFFSET('Nhập đơn'!$C$1,AWLU!$A722,0,10000),0),"")</f>
        <v/>
      </c>
    </row>
    <row r="724" spans="1:1">
      <c r="A724" s="30" t="str">
        <f ca="1">IFERROR(A723+MATCH(C724,OFFSET('Nhập đơn'!$C$1,AWLU!$A723,0,10000),0),"")</f>
        <v/>
      </c>
    </row>
    <row r="725" spans="1:1">
      <c r="A725" s="30" t="str">
        <f ca="1">IFERROR(A724+MATCH(C725,OFFSET('Nhập đơn'!$C$1,AWLU!$A724,0,10000),0),"")</f>
        <v/>
      </c>
    </row>
    <row r="726" spans="1:1">
      <c r="A726" s="30" t="str">
        <f ca="1">IFERROR(A725+MATCH(C726,OFFSET('Nhập đơn'!$C$1,AWLU!$A725,0,10000),0),"")</f>
        <v/>
      </c>
    </row>
    <row r="727" spans="1:1">
      <c r="A727" s="30" t="str">
        <f ca="1">IFERROR(A726+MATCH(C727,OFFSET('Nhập đơn'!$C$1,AWLU!$A726,0,10000),0),"")</f>
        <v/>
      </c>
    </row>
    <row r="728" spans="1:1">
      <c r="A728" s="30" t="str">
        <f ca="1">IFERROR(A727+MATCH(C728,OFFSET('Nhập đơn'!$C$1,AWLU!$A727,0,10000),0),"")</f>
        <v/>
      </c>
    </row>
    <row r="729" spans="1:1">
      <c r="A729" s="30" t="str">
        <f ca="1">IFERROR(A728+MATCH(C729,OFFSET('Nhập đơn'!$C$1,AWLU!$A728,0,10000),0),"")</f>
        <v/>
      </c>
    </row>
    <row r="730" spans="1:1">
      <c r="A730" s="30" t="str">
        <f ca="1">IFERROR(A729+MATCH(C730,OFFSET('Nhập đơn'!$C$1,AWLU!$A729,0,10000),0),"")</f>
        <v/>
      </c>
    </row>
    <row r="731" spans="1:1">
      <c r="A731" s="30" t="str">
        <f ca="1">IFERROR(A730+MATCH(C731,OFFSET('Nhập đơn'!$C$1,AWLU!$A730,0,10000),0),"")</f>
        <v/>
      </c>
    </row>
    <row r="732" spans="1:1">
      <c r="A732" s="30" t="str">
        <f ca="1">IFERROR(A731+MATCH(C732,OFFSET('Nhập đơn'!$C$1,AWLU!$A731,0,10000),0),"")</f>
        <v/>
      </c>
    </row>
    <row r="733" spans="1:1">
      <c r="A733" s="30" t="str">
        <f ca="1">IFERROR(A732+MATCH(C733,OFFSET('Nhập đơn'!$C$1,AWLU!$A732,0,10000),0),"")</f>
        <v/>
      </c>
    </row>
    <row r="734" spans="1:1">
      <c r="A734" s="30" t="str">
        <f ca="1">IFERROR(A733+MATCH(C734,OFFSET('Nhập đơn'!$C$1,AWLU!$A733,0,10000),0),"")</f>
        <v/>
      </c>
    </row>
    <row r="735" spans="1:1">
      <c r="A735" s="30" t="str">
        <f ca="1">IFERROR(A734+MATCH(C735,OFFSET('Nhập đơn'!$C$1,AWLU!$A734,0,10000),0),"")</f>
        <v/>
      </c>
    </row>
    <row r="736" spans="1:1">
      <c r="A736" s="30" t="str">
        <f ca="1">IFERROR(A735+MATCH(C736,OFFSET('Nhập đơn'!$C$1,AWLU!$A735,0,10000),0),"")</f>
        <v/>
      </c>
    </row>
    <row r="737" spans="1:1">
      <c r="A737" s="30" t="str">
        <f ca="1">IFERROR(A736+MATCH(C737,OFFSET('Nhập đơn'!$C$1,AWLU!$A736,0,10000),0),"")</f>
        <v/>
      </c>
    </row>
    <row r="738" spans="1:1">
      <c r="A738" s="30" t="str">
        <f ca="1">IFERROR(A737+MATCH(C738,OFFSET('Nhập đơn'!$C$1,AWLU!$A737,0,10000),0),"")</f>
        <v/>
      </c>
    </row>
    <row r="739" spans="1:1">
      <c r="A739" s="30" t="str">
        <f ca="1">IFERROR(A738+MATCH(C739,OFFSET('Nhập đơn'!$C$1,AWLU!$A738,0,10000),0),"")</f>
        <v/>
      </c>
    </row>
    <row r="740" spans="1:1">
      <c r="A740" s="30" t="str">
        <f ca="1">IFERROR(A739+MATCH(C740,OFFSET('Nhập đơn'!$C$1,AWLU!$A739,0,10000),0),"")</f>
        <v/>
      </c>
    </row>
    <row r="741" spans="1:1">
      <c r="A741" s="30" t="str">
        <f ca="1">IFERROR(A740+MATCH(C741,OFFSET('Nhập đơn'!$C$1,AWLU!$A740,0,10000),0),"")</f>
        <v/>
      </c>
    </row>
    <row r="742" spans="1:1">
      <c r="A742" s="30" t="str">
        <f ca="1">IFERROR(A741+MATCH(C742,OFFSET('Nhập đơn'!$C$1,AWLU!$A741,0,10000),0),"")</f>
        <v/>
      </c>
    </row>
    <row r="743" spans="1:1">
      <c r="A743" s="30" t="str">
        <f ca="1">IFERROR(A742+MATCH(C743,OFFSET('Nhập đơn'!$C$1,AWLU!$A742,0,10000),0),"")</f>
        <v/>
      </c>
    </row>
    <row r="744" spans="1:1">
      <c r="A744" s="30" t="str">
        <f ca="1">IFERROR(A743+MATCH(C744,OFFSET('Nhập đơn'!$C$1,AWLU!$A743,0,10000),0),"")</f>
        <v/>
      </c>
    </row>
    <row r="745" spans="1:1">
      <c r="A745" s="30" t="str">
        <f ca="1">IFERROR(A744+MATCH(C745,OFFSET('Nhập đơn'!$C$1,AWLU!$A744,0,10000),0),"")</f>
        <v/>
      </c>
    </row>
    <row r="746" spans="1:1">
      <c r="A746" s="30" t="str">
        <f ca="1">IFERROR(A745+MATCH(C746,OFFSET('Nhập đơn'!$C$1,AWLU!$A745,0,10000),0),"")</f>
        <v/>
      </c>
    </row>
    <row r="747" spans="1:1">
      <c r="A747" s="30" t="str">
        <f ca="1">IFERROR(A746+MATCH(C747,OFFSET('Nhập đơn'!$C$1,AWLU!$A746,0,10000),0),"")</f>
        <v/>
      </c>
    </row>
    <row r="748" spans="1:1">
      <c r="A748" s="30" t="str">
        <f ca="1">IFERROR(A747+MATCH(C748,OFFSET('Nhập đơn'!$C$1,AWLU!$A747,0,10000),0),"")</f>
        <v/>
      </c>
    </row>
    <row r="749" spans="1:1">
      <c r="A749" s="30" t="str">
        <f ca="1">IFERROR(A748+MATCH(C749,OFFSET('Nhập đơn'!$C$1,AWLU!$A748,0,10000),0),"")</f>
        <v/>
      </c>
    </row>
    <row r="750" spans="1:1">
      <c r="A750" s="30" t="str">
        <f ca="1">IFERROR(A749+MATCH(C750,OFFSET('Nhập đơn'!$C$1,AWLU!$A749,0,10000),0),"")</f>
        <v/>
      </c>
    </row>
    <row r="751" spans="1:1">
      <c r="A751" s="30" t="str">
        <f ca="1">IFERROR(A750+MATCH(C751,OFFSET('Nhập đơn'!$C$1,AWLU!$A750,0,10000),0),"")</f>
        <v/>
      </c>
    </row>
    <row r="752" spans="1:1">
      <c r="A752" s="30" t="str">
        <f ca="1">IFERROR(A751+MATCH(C752,OFFSET('Nhập đơn'!$C$1,AWLU!$A751,0,10000),0),"")</f>
        <v/>
      </c>
    </row>
    <row r="753" spans="1:1">
      <c r="A753" s="30" t="str">
        <f ca="1">IFERROR(A752+MATCH(C753,OFFSET('Nhập đơn'!$C$1,AWLU!$A752,0,10000),0),"")</f>
        <v/>
      </c>
    </row>
    <row r="754" spans="1:1">
      <c r="A754" s="30" t="str">
        <f ca="1">IFERROR(A753+MATCH(C754,OFFSET('Nhập đơn'!$C$1,AWLU!$A753,0,10000),0),"")</f>
        <v/>
      </c>
    </row>
    <row r="755" spans="1:1">
      <c r="A755" s="30" t="str">
        <f ca="1">IFERROR(A754+MATCH(C755,OFFSET('Nhập đơn'!$C$1,AWLU!$A754,0,10000),0),"")</f>
        <v/>
      </c>
    </row>
    <row r="756" spans="1:1">
      <c r="A756" s="30" t="str">
        <f ca="1">IFERROR(A755+MATCH(C756,OFFSET('Nhập đơn'!$C$1,AWLU!$A755,0,10000),0),"")</f>
        <v/>
      </c>
    </row>
    <row r="757" spans="1:1">
      <c r="A757" s="30" t="str">
        <f ca="1">IFERROR(A756+MATCH(C757,OFFSET('Nhập đơn'!$C$1,AWLU!$A756,0,10000),0),"")</f>
        <v/>
      </c>
    </row>
    <row r="758" spans="1:1">
      <c r="A758" s="30" t="str">
        <f ca="1">IFERROR(A757+MATCH(C758,OFFSET('Nhập đơn'!$C$1,AWLU!$A757,0,10000),0),"")</f>
        <v/>
      </c>
    </row>
    <row r="759" spans="1:1">
      <c r="A759" s="30" t="str">
        <f ca="1">IFERROR(A758+MATCH(C759,OFFSET('Nhập đơn'!$C$1,AWLU!$A758,0,10000),0),"")</f>
        <v/>
      </c>
    </row>
    <row r="760" spans="1:1">
      <c r="A760" s="30" t="str">
        <f ca="1">IFERROR(A759+MATCH(C760,OFFSET('Nhập đơn'!$C$1,AWLU!$A759,0,10000),0),"")</f>
        <v/>
      </c>
    </row>
    <row r="761" spans="1:1">
      <c r="A761" s="30" t="str">
        <f ca="1">IFERROR(A760+MATCH(C761,OFFSET('Nhập đơn'!$C$1,AWLU!$A760,0,10000),0),"")</f>
        <v/>
      </c>
    </row>
    <row r="762" spans="1:1">
      <c r="A762" s="30" t="str">
        <f ca="1">IFERROR(A761+MATCH(C762,OFFSET('Nhập đơn'!$C$1,AWLU!$A761,0,10000),0),"")</f>
        <v/>
      </c>
    </row>
    <row r="763" spans="1:1">
      <c r="A763" s="30" t="str">
        <f ca="1">IFERROR(A762+MATCH(C763,OFFSET('Nhập đơn'!$C$1,AWLU!$A762,0,10000),0),"")</f>
        <v/>
      </c>
    </row>
    <row r="764" spans="1:1">
      <c r="A764" s="30" t="str">
        <f ca="1">IFERROR(A763+MATCH(C764,OFFSET('Nhập đơn'!$C$1,AWLU!$A763,0,10000),0),"")</f>
        <v/>
      </c>
    </row>
    <row r="765" spans="1:1">
      <c r="A765" s="30" t="str">
        <f ca="1">IFERROR(A764+MATCH(C765,OFFSET('Nhập đơn'!$C$1,AWLU!$A764,0,10000),0),"")</f>
        <v/>
      </c>
    </row>
    <row r="766" spans="1:1">
      <c r="A766" s="30" t="str">
        <f ca="1">IFERROR(A765+MATCH(C766,OFFSET('Nhập đơn'!$C$1,AWLU!$A765,0,10000),0),"")</f>
        <v/>
      </c>
    </row>
    <row r="767" spans="1:1">
      <c r="A767" s="30" t="str">
        <f ca="1">IFERROR(A766+MATCH(C767,OFFSET('Nhập đơn'!$C$1,AWLU!$A766,0,10000),0),"")</f>
        <v/>
      </c>
    </row>
    <row r="768" spans="1:1">
      <c r="A768" s="30" t="str">
        <f ca="1">IFERROR(A767+MATCH(C768,OFFSET('Nhập đơn'!$C$1,AWLU!$A767,0,10000),0),"")</f>
        <v/>
      </c>
    </row>
    <row r="769" spans="1:1">
      <c r="A769" s="30" t="str">
        <f ca="1">IFERROR(A768+MATCH(C769,OFFSET('Nhập đơn'!$C$1,AWLU!$A768,0,10000),0),"")</f>
        <v/>
      </c>
    </row>
    <row r="770" spans="1:1">
      <c r="A770" s="30" t="str">
        <f ca="1">IFERROR(A769+MATCH(C770,OFFSET('Nhập đơn'!$C$1,AWLU!$A769,0,10000),0),"")</f>
        <v/>
      </c>
    </row>
    <row r="771" spans="1:1">
      <c r="A771" s="30" t="str">
        <f ca="1">IFERROR(A770+MATCH(C771,OFFSET('Nhập đơn'!$C$1,AWLU!$A770,0,10000),0),"")</f>
        <v/>
      </c>
    </row>
    <row r="772" spans="1:1">
      <c r="A772" s="30" t="str">
        <f ca="1">IFERROR(A771+MATCH(C772,OFFSET('Nhập đơn'!$C$1,AWLU!$A771,0,10000),0),"")</f>
        <v/>
      </c>
    </row>
    <row r="773" spans="1:1">
      <c r="A773" s="30" t="str">
        <f ca="1">IFERROR(A772+MATCH(C773,OFFSET('Nhập đơn'!$C$1,AWLU!$A772,0,10000),0),"")</f>
        <v/>
      </c>
    </row>
    <row r="774" spans="1:1">
      <c r="A774" s="30" t="str">
        <f ca="1">IFERROR(A773+MATCH(C774,OFFSET('Nhập đơn'!$C$1,AWLU!$A773,0,10000),0),"")</f>
        <v/>
      </c>
    </row>
    <row r="775" spans="1:1">
      <c r="A775" s="30" t="str">
        <f ca="1">IFERROR(A774+MATCH(C775,OFFSET('Nhập đơn'!$C$1,AWLU!$A774,0,10000),0),"")</f>
        <v/>
      </c>
    </row>
    <row r="776" spans="1:1">
      <c r="A776" s="30" t="str">
        <f ca="1">IFERROR(A775+MATCH(C776,OFFSET('Nhập đơn'!$C$1,AWLU!$A775,0,10000),0),"")</f>
        <v/>
      </c>
    </row>
    <row r="777" spans="1:1">
      <c r="A777" s="30" t="str">
        <f ca="1">IFERROR(A776+MATCH(C777,OFFSET('Nhập đơn'!$C$1,AWLU!$A776,0,10000),0),"")</f>
        <v/>
      </c>
    </row>
    <row r="778" spans="1:1">
      <c r="A778" s="30" t="str">
        <f ca="1">IFERROR(A777+MATCH(C778,OFFSET('Nhập đơn'!$C$1,AWLU!$A777,0,10000),0),"")</f>
        <v/>
      </c>
    </row>
    <row r="779" spans="1:1">
      <c r="A779" s="30" t="str">
        <f ca="1">IFERROR(A778+MATCH(C779,OFFSET('Nhập đơn'!$C$1,AWLU!$A778,0,10000),0),"")</f>
        <v/>
      </c>
    </row>
    <row r="780" spans="1:1">
      <c r="A780" s="30" t="str">
        <f ca="1">IFERROR(A779+MATCH(C780,OFFSET('Nhập đơn'!$C$1,AWLU!$A779,0,10000),0),"")</f>
        <v/>
      </c>
    </row>
    <row r="781" spans="1:1">
      <c r="A781" s="30" t="str">
        <f ca="1">IFERROR(A780+MATCH(C781,OFFSET('Nhập đơn'!$C$1,AWLU!$A780,0,10000),0),"")</f>
        <v/>
      </c>
    </row>
    <row r="782" spans="1:1">
      <c r="A782" s="30" t="str">
        <f ca="1">IFERROR(A781+MATCH(C782,OFFSET('Nhập đơn'!$C$1,AWLU!$A781,0,10000),0),"")</f>
        <v/>
      </c>
    </row>
    <row r="783" spans="1:1">
      <c r="A783" s="30" t="str">
        <f ca="1">IFERROR(A782+MATCH(C783,OFFSET('Nhập đơn'!$C$1,AWLU!$A782,0,10000),0),"")</f>
        <v/>
      </c>
    </row>
    <row r="784" spans="1:1">
      <c r="A784" s="30" t="str">
        <f ca="1">IFERROR(A783+MATCH(C784,OFFSET('Nhập đơn'!$C$1,AWLU!$A783,0,10000),0),"")</f>
        <v/>
      </c>
    </row>
    <row r="785" spans="1:1">
      <c r="A785" s="30" t="str">
        <f ca="1">IFERROR(A784+MATCH(C785,OFFSET('Nhập đơn'!$C$1,AWLU!$A784,0,10000),0),"")</f>
        <v/>
      </c>
    </row>
    <row r="786" spans="1:1">
      <c r="A786" s="30" t="str">
        <f ca="1">IFERROR(A785+MATCH(C786,OFFSET('Nhập đơn'!$C$1,AWLU!$A785,0,10000),0),"")</f>
        <v/>
      </c>
    </row>
    <row r="787" spans="1:1">
      <c r="A787" s="30" t="str">
        <f ca="1">IFERROR(A786+MATCH(C787,OFFSET('Nhập đơn'!$C$1,AWLU!$A786,0,10000),0),"")</f>
        <v/>
      </c>
    </row>
    <row r="788" spans="1:1">
      <c r="A788" s="30" t="str">
        <f ca="1">IFERROR(A787+MATCH(C788,OFFSET('Nhập đơn'!$C$1,AWLU!$A787,0,10000),0),"")</f>
        <v/>
      </c>
    </row>
    <row r="789" spans="1:1">
      <c r="A789" s="30" t="str">
        <f ca="1">IFERROR(A788+MATCH(C789,OFFSET('Nhập đơn'!$C$1,AWLU!$A788,0,10000),0),"")</f>
        <v/>
      </c>
    </row>
    <row r="790" spans="1:1">
      <c r="A790" s="30" t="str">
        <f ca="1">IFERROR(A789+MATCH(C790,OFFSET('Nhập đơn'!$C$1,AWLU!$A789,0,10000),0),"")</f>
        <v/>
      </c>
    </row>
    <row r="791" spans="1:1">
      <c r="A791" s="30" t="str">
        <f ca="1">IFERROR(A790+MATCH(C791,OFFSET('Nhập đơn'!$C$1,AWLU!$A790,0,10000),0),"")</f>
        <v/>
      </c>
    </row>
    <row r="792" spans="1:1">
      <c r="A792" s="30" t="str">
        <f ca="1">IFERROR(A791+MATCH(C792,OFFSET('Nhập đơn'!$C$1,AWLU!$A791,0,10000),0),"")</f>
        <v/>
      </c>
    </row>
    <row r="793" spans="1:1">
      <c r="A793" s="30" t="str">
        <f ca="1">IFERROR(A792+MATCH(C793,OFFSET('Nhập đơn'!$C$1,AWLU!$A792,0,10000),0),"")</f>
        <v/>
      </c>
    </row>
    <row r="794" spans="1:1">
      <c r="A794" s="30" t="str">
        <f ca="1">IFERROR(A793+MATCH(C794,OFFSET('Nhập đơn'!$C$1,AWLU!$A793,0,10000),0),"")</f>
        <v/>
      </c>
    </row>
    <row r="795" spans="1:1">
      <c r="A795" s="30" t="str">
        <f ca="1">IFERROR(A794+MATCH(C795,OFFSET('Nhập đơn'!$C$1,AWLU!$A794,0,10000),0),"")</f>
        <v/>
      </c>
    </row>
    <row r="796" spans="1:1">
      <c r="A796" s="30" t="str">
        <f ca="1">IFERROR(A795+MATCH(C796,OFFSET('Nhập đơn'!$C$1,AWLU!$A795,0,10000),0),"")</f>
        <v/>
      </c>
    </row>
    <row r="797" spans="1:1">
      <c r="A797" s="30" t="str">
        <f ca="1">IFERROR(A796+MATCH(C797,OFFSET('Nhập đơn'!$C$1,AWLU!$A796,0,10000),0),"")</f>
        <v/>
      </c>
    </row>
    <row r="798" spans="1:1">
      <c r="A798" s="30" t="str">
        <f ca="1">IFERROR(A797+MATCH(C798,OFFSET('Nhập đơn'!$C$1,AWLU!$A797,0,10000),0),"")</f>
        <v/>
      </c>
    </row>
    <row r="799" spans="1:1">
      <c r="A799" s="30" t="str">
        <f ca="1">IFERROR(A798+MATCH(C799,OFFSET('Nhập đơn'!$C$1,AWLU!$A798,0,10000),0),"")</f>
        <v/>
      </c>
    </row>
    <row r="800" spans="1:1">
      <c r="A800" s="30" t="str">
        <f ca="1">IFERROR(A799+MATCH(C800,OFFSET('Nhập đơn'!$C$1,AWLU!$A799,0,10000),0),"")</f>
        <v/>
      </c>
    </row>
    <row r="801" spans="1:1">
      <c r="A801" s="30" t="str">
        <f ca="1">IFERROR(A800+MATCH(C801,OFFSET('Nhập đơn'!$C$1,AWLU!$A800,0,10000),0),"")</f>
        <v/>
      </c>
    </row>
    <row r="802" spans="1:1">
      <c r="A802" s="30" t="str">
        <f ca="1">IFERROR(A801+MATCH(C802,OFFSET('Nhập đơn'!$C$1,AWLU!$A801,0,10000),0),"")</f>
        <v/>
      </c>
    </row>
    <row r="803" spans="1:1">
      <c r="A803" s="30" t="str">
        <f ca="1">IFERROR(A802+MATCH(C803,OFFSET('Nhập đơn'!$C$1,AWLU!$A802,0,10000),0),"")</f>
        <v/>
      </c>
    </row>
    <row r="804" spans="1:1">
      <c r="A804" s="30" t="str">
        <f ca="1">IFERROR(A803+MATCH(C804,OFFSET('Nhập đơn'!$C$1,AWLU!$A803,0,10000),0),"")</f>
        <v/>
      </c>
    </row>
    <row r="805" spans="1:1">
      <c r="A805" s="30" t="str">
        <f ca="1">IFERROR(A804+MATCH(C805,OFFSET('Nhập đơn'!$C$1,AWLU!$A804,0,10000),0),"")</f>
        <v/>
      </c>
    </row>
    <row r="806" spans="1:1">
      <c r="A806" s="30" t="str">
        <f ca="1">IFERROR(A805+MATCH(C806,OFFSET('Nhập đơn'!$C$1,AWLU!$A805,0,10000),0),"")</f>
        <v/>
      </c>
    </row>
    <row r="807" spans="1:1">
      <c r="A807" s="30" t="str">
        <f ca="1">IFERROR(A806+MATCH(C807,OFFSET('Nhập đơn'!$C$1,AWLU!$A806,0,10000),0),"")</f>
        <v/>
      </c>
    </row>
    <row r="808" spans="1:1">
      <c r="A808" s="30" t="str">
        <f ca="1">IFERROR(A807+MATCH(C808,OFFSET('Nhập đơn'!$C$1,AWLU!$A807,0,10000),0),"")</f>
        <v/>
      </c>
    </row>
    <row r="809" spans="1:1">
      <c r="A809" s="30" t="str">
        <f ca="1">IFERROR(A808+MATCH(C809,OFFSET('Nhập đơn'!$C$1,AWLU!$A808,0,10000),0),"")</f>
        <v/>
      </c>
    </row>
    <row r="810" spans="1:1">
      <c r="A810" s="30" t="str">
        <f ca="1">IFERROR(A809+MATCH(C810,OFFSET('Nhập đơn'!$C$1,AWLU!$A809,0,10000),0),"")</f>
        <v/>
      </c>
    </row>
    <row r="811" spans="1:1">
      <c r="A811" s="30" t="str">
        <f ca="1">IFERROR(A810+MATCH(C811,OFFSET('Nhập đơn'!$C$1,AWLU!$A810,0,10000),0),"")</f>
        <v/>
      </c>
    </row>
    <row r="812" spans="1:1">
      <c r="A812" s="30" t="str">
        <f ca="1">IFERROR(A811+MATCH(C812,OFFSET('Nhập đơn'!$C$1,AWLU!$A811,0,10000),0),"")</f>
        <v/>
      </c>
    </row>
    <row r="813" spans="1:1">
      <c r="A813" s="30" t="str">
        <f ca="1">IFERROR(A812+MATCH(C813,OFFSET('Nhập đơn'!$C$1,AWLU!$A812,0,10000),0),"")</f>
        <v/>
      </c>
    </row>
    <row r="814" spans="1:1">
      <c r="A814" s="30" t="str">
        <f ca="1">IFERROR(A813+MATCH(C814,OFFSET('Nhập đơn'!$C$1,AWLU!$A813,0,10000),0),"")</f>
        <v/>
      </c>
    </row>
    <row r="815" spans="1:1">
      <c r="A815" s="30" t="str">
        <f ca="1">IFERROR(A814+MATCH(C815,OFFSET('Nhập đơn'!$C$1,AWLU!$A814,0,10000),0),"")</f>
        <v/>
      </c>
    </row>
    <row r="816" spans="1:1">
      <c r="A816" s="30" t="str">
        <f ca="1">IFERROR(A815+MATCH(C816,OFFSET('Nhập đơn'!$C$1,AWLU!$A815,0,10000),0),"")</f>
        <v/>
      </c>
    </row>
    <row r="817" spans="1:1">
      <c r="A817" s="30" t="str">
        <f ca="1">IFERROR(A816+MATCH(C817,OFFSET('Nhập đơn'!$C$1,AWLU!$A816,0,10000),0),"")</f>
        <v/>
      </c>
    </row>
    <row r="818" spans="1:1">
      <c r="A818" s="30" t="str">
        <f ca="1">IFERROR(A817+MATCH(C818,OFFSET('Nhập đơn'!$C$1,AWLU!$A817,0,10000),0),"")</f>
        <v/>
      </c>
    </row>
    <row r="819" spans="1:1">
      <c r="A819" s="30" t="str">
        <f ca="1">IFERROR(A818+MATCH(C819,OFFSET('Nhập đơn'!$C$1,AWLU!$A818,0,10000),0),"")</f>
        <v/>
      </c>
    </row>
    <row r="820" spans="1:1">
      <c r="A820" s="30" t="str">
        <f ca="1">IFERROR(A819+MATCH(C820,OFFSET('Nhập đơn'!$C$1,AWLU!$A819,0,10000),0),"")</f>
        <v/>
      </c>
    </row>
    <row r="821" spans="1:1">
      <c r="A821" s="30" t="str">
        <f ca="1">IFERROR(A820+MATCH(C821,OFFSET('Nhập đơn'!$C$1,AWLU!$A820,0,10000),0),"")</f>
        <v/>
      </c>
    </row>
    <row r="822" spans="1:1">
      <c r="A822" s="30" t="str">
        <f ca="1">IFERROR(A821+MATCH(C822,OFFSET('Nhập đơn'!$C$1,AWLU!$A821,0,10000),0),"")</f>
        <v/>
      </c>
    </row>
    <row r="823" spans="1:1">
      <c r="A823" s="30" t="str">
        <f ca="1">IFERROR(A822+MATCH(C823,OFFSET('Nhập đơn'!$C$1,AWLU!$A822,0,10000),0),"")</f>
        <v/>
      </c>
    </row>
    <row r="824" spans="1:1">
      <c r="A824" s="30" t="str">
        <f ca="1">IFERROR(A823+MATCH(C824,OFFSET('Nhập đơn'!$C$1,AWLU!$A823,0,10000),0),"")</f>
        <v/>
      </c>
    </row>
    <row r="825" spans="1:1">
      <c r="A825" s="30" t="str">
        <f ca="1">IFERROR(A824+MATCH(C825,OFFSET('Nhập đơn'!$C$1,AWLU!$A824,0,10000),0),"")</f>
        <v/>
      </c>
    </row>
    <row r="826" spans="1:1">
      <c r="A826" s="30" t="str">
        <f ca="1">IFERROR(A825+MATCH(C826,OFFSET('Nhập đơn'!$C$1,AWLU!$A825,0,10000),0),"")</f>
        <v/>
      </c>
    </row>
    <row r="827" spans="1:1">
      <c r="A827" s="30" t="str">
        <f ca="1">IFERROR(A826+MATCH(C827,OFFSET('Nhập đơn'!$C$1,AWLU!$A826,0,10000),0),"")</f>
        <v/>
      </c>
    </row>
    <row r="828" spans="1:1">
      <c r="A828" s="30" t="str">
        <f ca="1">IFERROR(A827+MATCH(C828,OFFSET('Nhập đơn'!$C$1,AWLU!$A827,0,10000),0),"")</f>
        <v/>
      </c>
    </row>
    <row r="829" spans="1:1">
      <c r="A829" s="30" t="str">
        <f ca="1">IFERROR(A828+MATCH(C829,OFFSET('Nhập đơn'!$C$1,AWLU!$A828,0,10000),0),"")</f>
        <v/>
      </c>
    </row>
    <row r="830" spans="1:1">
      <c r="A830" s="30" t="str">
        <f ca="1">IFERROR(A829+MATCH(C830,OFFSET('Nhập đơn'!$C$1,AWLU!$A829,0,10000),0),"")</f>
        <v/>
      </c>
    </row>
    <row r="831" spans="1:1">
      <c r="A831" s="30" t="str">
        <f ca="1">IFERROR(A830+MATCH(C831,OFFSET('Nhập đơn'!$C$1,AWLU!$A830,0,10000),0),"")</f>
        <v/>
      </c>
    </row>
    <row r="832" spans="1:1">
      <c r="A832" s="30" t="str">
        <f ca="1">IFERROR(A831+MATCH(C832,OFFSET('Nhập đơn'!$C$1,AWLU!$A831,0,10000),0),"")</f>
        <v/>
      </c>
    </row>
    <row r="833" spans="1:1">
      <c r="A833" s="30" t="str">
        <f ca="1">IFERROR(A832+MATCH(C833,OFFSET('Nhập đơn'!$C$1,AWLU!$A832,0,10000),0),"")</f>
        <v/>
      </c>
    </row>
    <row r="834" spans="1:1">
      <c r="A834" s="30" t="str">
        <f ca="1">IFERROR(A833+MATCH(C834,OFFSET('Nhập đơn'!$C$1,AWLU!$A833,0,10000),0),"")</f>
        <v/>
      </c>
    </row>
    <row r="835" spans="1:1">
      <c r="A835" s="30" t="str">
        <f ca="1">IFERROR(A834+MATCH(C835,OFFSET('Nhập đơn'!$C$1,AWLU!$A834,0,10000),0),"")</f>
        <v/>
      </c>
    </row>
    <row r="836" spans="1:1">
      <c r="A836" s="30" t="str">
        <f ca="1">IFERROR(A835+MATCH(C836,OFFSET('Nhập đơn'!$C$1,AWLU!$A835,0,10000),0),"")</f>
        <v/>
      </c>
    </row>
    <row r="837" spans="1:1">
      <c r="A837" s="30" t="str">
        <f ca="1">IFERROR(A836+MATCH(C837,OFFSET('Nhập đơn'!$C$1,AWLU!$A836,0,10000),0),"")</f>
        <v/>
      </c>
    </row>
    <row r="838" spans="1:1">
      <c r="A838" s="30" t="str">
        <f ca="1">IFERROR(A837+MATCH(C838,OFFSET('Nhập đơn'!$C$1,AWLU!$A837,0,10000),0),"")</f>
        <v/>
      </c>
    </row>
    <row r="839" spans="1:1">
      <c r="A839" s="30" t="str">
        <f ca="1">IFERROR(A838+MATCH(C839,OFFSET('Nhập đơn'!$C$1,AWLU!$A838,0,10000),0),"")</f>
        <v/>
      </c>
    </row>
    <row r="840" spans="1:1">
      <c r="A840" s="30" t="str">
        <f ca="1">IFERROR(A839+MATCH(C840,OFFSET('Nhập đơn'!$C$1,AWLU!$A839,0,10000),0),"")</f>
        <v/>
      </c>
    </row>
    <row r="841" spans="1:1">
      <c r="A841" s="30" t="str">
        <f ca="1">IFERROR(A840+MATCH(C841,OFFSET('Nhập đơn'!$C$1,AWLU!$A840,0,10000),0),"")</f>
        <v/>
      </c>
    </row>
    <row r="842" spans="1:1">
      <c r="A842" s="30" t="str">
        <f ca="1">IFERROR(A841+MATCH(C842,OFFSET('Nhập đơn'!$C$1,AWLU!$A841,0,10000),0),"")</f>
        <v/>
      </c>
    </row>
    <row r="843" spans="1:1">
      <c r="A843" s="30" t="str">
        <f ca="1">IFERROR(A842+MATCH(C843,OFFSET('Nhập đơn'!$C$1,AWLU!$A842,0,10000),0),"")</f>
        <v/>
      </c>
    </row>
    <row r="844" spans="1:1">
      <c r="A844" s="30" t="str">
        <f ca="1">IFERROR(A843+MATCH(C844,OFFSET('Nhập đơn'!$C$1,AWLU!$A843,0,10000),0),"")</f>
        <v/>
      </c>
    </row>
    <row r="845" spans="1:1">
      <c r="A845" s="30" t="str">
        <f ca="1">IFERROR(A844+MATCH(C845,OFFSET('Nhập đơn'!$C$1,AWLU!$A844,0,10000),0),"")</f>
        <v/>
      </c>
    </row>
    <row r="846" spans="1:1">
      <c r="A846" s="30" t="str">
        <f ca="1">IFERROR(A845+MATCH(C846,OFFSET('Nhập đơn'!$C$1,AWLU!$A845,0,10000),0),"")</f>
        <v/>
      </c>
    </row>
    <row r="847" spans="1:1">
      <c r="A847" s="30" t="str">
        <f ca="1">IFERROR(A846+MATCH(C847,OFFSET('Nhập đơn'!$C$1,AWLU!$A846,0,10000),0),"")</f>
        <v/>
      </c>
    </row>
    <row r="848" spans="1:1">
      <c r="A848" s="30" t="str">
        <f ca="1">IFERROR(A847+MATCH(C848,OFFSET('Nhập đơn'!$C$1,AWLU!$A847,0,10000),0),"")</f>
        <v/>
      </c>
    </row>
    <row r="849" spans="1:1">
      <c r="A849" s="30" t="str">
        <f ca="1">IFERROR(A848+MATCH(C849,OFFSET('Nhập đơn'!$C$1,AWLU!$A848,0,10000),0),"")</f>
        <v/>
      </c>
    </row>
    <row r="850" spans="1:1">
      <c r="A850" s="30" t="str">
        <f ca="1">IFERROR(A849+MATCH(C850,OFFSET('Nhập đơn'!$C$1,AWLU!$A849,0,10000),0),"")</f>
        <v/>
      </c>
    </row>
    <row r="851" spans="1:1">
      <c r="A851" s="30" t="str">
        <f ca="1">IFERROR(A850+MATCH(C851,OFFSET('Nhập đơn'!$C$1,AWLU!$A850,0,10000),0),"")</f>
        <v/>
      </c>
    </row>
    <row r="852" spans="1:1">
      <c r="A852" s="30" t="str">
        <f ca="1">IFERROR(A851+MATCH(C852,OFFSET('Nhập đơn'!$C$1,AWLU!$A851,0,10000),0),"")</f>
        <v/>
      </c>
    </row>
    <row r="853" spans="1:1">
      <c r="A853" s="30" t="str">
        <f ca="1">IFERROR(A852+MATCH(C853,OFFSET('Nhập đơn'!$C$1,AWLU!$A852,0,10000),0),"")</f>
        <v/>
      </c>
    </row>
    <row r="854" spans="1:1">
      <c r="A854" s="30" t="str">
        <f ca="1">IFERROR(A853+MATCH(C854,OFFSET('Nhập đơn'!$C$1,AWLU!$A853,0,10000),0),"")</f>
        <v/>
      </c>
    </row>
    <row r="855" spans="1:1">
      <c r="A855" s="30" t="str">
        <f ca="1">IFERROR(A854+MATCH(C855,OFFSET('Nhập đơn'!$C$1,AWLU!$A854,0,10000),0),"")</f>
        <v/>
      </c>
    </row>
    <row r="856" spans="1:1">
      <c r="A856" s="30" t="str">
        <f ca="1">IFERROR(A855+MATCH(C856,OFFSET('Nhập đơn'!$C$1,AWLU!$A855,0,10000),0),"")</f>
        <v/>
      </c>
    </row>
    <row r="857" spans="1:1">
      <c r="A857" s="30" t="str">
        <f ca="1">IFERROR(A856+MATCH(C857,OFFSET('Nhập đơn'!$C$1,AWLU!$A856,0,10000),0),"")</f>
        <v/>
      </c>
    </row>
    <row r="858" spans="1:1">
      <c r="A858" s="30" t="str">
        <f ca="1">IFERROR(A857+MATCH(C858,OFFSET('Nhập đơn'!$C$1,AWLU!$A857,0,10000),0),"")</f>
        <v/>
      </c>
    </row>
    <row r="859" spans="1:1">
      <c r="A859" s="30" t="str">
        <f ca="1">IFERROR(A858+MATCH(C859,OFFSET('Nhập đơn'!$C$1,AWLU!$A858,0,10000),0),"")</f>
        <v/>
      </c>
    </row>
    <row r="860" spans="1:1">
      <c r="A860" s="30" t="str">
        <f ca="1">IFERROR(A859+MATCH(C860,OFFSET('Nhập đơn'!$C$1,AWLU!$A859,0,10000),0),"")</f>
        <v/>
      </c>
    </row>
    <row r="861" spans="1:1">
      <c r="A861" s="30" t="str">
        <f ca="1">IFERROR(A860+MATCH(C861,OFFSET('Nhập đơn'!$C$1,AWLU!$A860,0,10000),0),"")</f>
        <v/>
      </c>
    </row>
    <row r="862" spans="1:1">
      <c r="A862" s="30" t="str">
        <f ca="1">IFERROR(A861+MATCH(C862,OFFSET('Nhập đơn'!$C$1,AWLU!$A861,0,10000),0),"")</f>
        <v/>
      </c>
    </row>
    <row r="863" spans="1:1">
      <c r="A863" s="30" t="str">
        <f ca="1">IFERROR(A862+MATCH(C863,OFFSET('Nhập đơn'!$C$1,AWLU!$A862,0,10000),0),"")</f>
        <v/>
      </c>
    </row>
    <row r="864" spans="1:1">
      <c r="A864" s="30" t="str">
        <f ca="1">IFERROR(A863+MATCH(C864,OFFSET('Nhập đơn'!$C$1,AWLU!$A863,0,10000),0),"")</f>
        <v/>
      </c>
    </row>
    <row r="865" spans="1:1">
      <c r="A865" s="30" t="str">
        <f ca="1">IFERROR(A864+MATCH(C865,OFFSET('Nhập đơn'!$C$1,AWLU!$A864,0,10000),0),"")</f>
        <v/>
      </c>
    </row>
    <row r="866" spans="1:1">
      <c r="A866" s="30" t="str">
        <f ca="1">IFERROR(A865+MATCH(C866,OFFSET('Nhập đơn'!$C$1,AWLU!$A865,0,10000),0),"")</f>
        <v/>
      </c>
    </row>
    <row r="867" spans="1:1">
      <c r="A867" s="30" t="str">
        <f ca="1">IFERROR(A866+MATCH(C867,OFFSET('Nhập đơn'!$C$1,AWLU!$A866,0,10000),0),"")</f>
        <v/>
      </c>
    </row>
    <row r="868" spans="1:1">
      <c r="A868" s="30" t="str">
        <f ca="1">IFERROR(A867+MATCH(C868,OFFSET('Nhập đơn'!$C$1,AWLU!$A867,0,10000),0),"")</f>
        <v/>
      </c>
    </row>
    <row r="869" spans="1:1">
      <c r="A869" s="30" t="str">
        <f ca="1">IFERROR(A868+MATCH(C869,OFFSET('Nhập đơn'!$C$1,AWLU!$A868,0,10000),0),"")</f>
        <v/>
      </c>
    </row>
    <row r="870" spans="1:1">
      <c r="A870" s="30" t="str">
        <f ca="1">IFERROR(A869+MATCH(C870,OFFSET('Nhập đơn'!$C$1,AWLU!$A869,0,10000),0),"")</f>
        <v/>
      </c>
    </row>
    <row r="871" spans="1:1">
      <c r="A871" s="30" t="str">
        <f ca="1">IFERROR(A870+MATCH(C871,OFFSET('Nhập đơn'!$C$1,AWLU!$A870,0,10000),0),"")</f>
        <v/>
      </c>
    </row>
    <row r="872" spans="1:1">
      <c r="A872" s="30" t="str">
        <f ca="1">IFERROR(A871+MATCH(C872,OFFSET('Nhập đơn'!$C$1,AWLU!$A871,0,10000),0),"")</f>
        <v/>
      </c>
    </row>
    <row r="873" spans="1:1">
      <c r="A873" s="30" t="str">
        <f ca="1">IFERROR(A872+MATCH(C873,OFFSET('Nhập đơn'!$C$1,AWLU!$A872,0,10000),0),"")</f>
        <v/>
      </c>
    </row>
    <row r="874" spans="1:1">
      <c r="A874" s="30" t="str">
        <f ca="1">IFERROR(A873+MATCH(C874,OFFSET('Nhập đơn'!$C$1,AWLU!$A873,0,10000),0),"")</f>
        <v/>
      </c>
    </row>
    <row r="875" spans="1:1">
      <c r="A875" s="30" t="str">
        <f ca="1">IFERROR(A874+MATCH(C875,OFFSET('Nhập đơn'!$C$1,AWLU!$A874,0,10000),0),"")</f>
        <v/>
      </c>
    </row>
    <row r="876" spans="1:1">
      <c r="A876" s="30" t="str">
        <f ca="1">IFERROR(A875+MATCH(C876,OFFSET('Nhập đơn'!$C$1,AWLU!$A875,0,10000),0),"")</f>
        <v/>
      </c>
    </row>
    <row r="877" spans="1:1">
      <c r="A877" s="30" t="str">
        <f ca="1">IFERROR(A876+MATCH(C877,OFFSET('Nhập đơn'!$C$1,AWLU!$A876,0,10000),0),"")</f>
        <v/>
      </c>
    </row>
    <row r="878" spans="1:1">
      <c r="A878" s="30" t="str">
        <f ca="1">IFERROR(A877+MATCH(C878,OFFSET('Nhập đơn'!$C$1,AWLU!$A877,0,10000),0),"")</f>
        <v/>
      </c>
    </row>
    <row r="879" spans="1:1">
      <c r="A879" s="30" t="str">
        <f ca="1">IFERROR(A878+MATCH(C879,OFFSET('Nhập đơn'!$C$1,AWLU!$A878,0,10000),0),"")</f>
        <v/>
      </c>
    </row>
    <row r="880" spans="1:1">
      <c r="A880" s="30" t="str">
        <f ca="1">IFERROR(A879+MATCH(C880,OFFSET('Nhập đơn'!$C$1,AWLU!$A879,0,10000),0),"")</f>
        <v/>
      </c>
    </row>
    <row r="881" spans="1:1">
      <c r="A881" s="30" t="str">
        <f ca="1">IFERROR(A880+MATCH(C881,OFFSET('Nhập đơn'!$C$1,AWLU!$A880,0,10000),0),"")</f>
        <v/>
      </c>
    </row>
    <row r="882" spans="1:1">
      <c r="A882" s="30" t="str">
        <f ca="1">IFERROR(A881+MATCH(C882,OFFSET('Nhập đơn'!$C$1,AWLU!$A881,0,10000),0),"")</f>
        <v/>
      </c>
    </row>
    <row r="883" spans="1:1">
      <c r="A883" s="30" t="str">
        <f ca="1">IFERROR(A882+MATCH(C883,OFFSET('Nhập đơn'!$C$1,AWLU!$A882,0,10000),0),"")</f>
        <v/>
      </c>
    </row>
    <row r="884" spans="1:1">
      <c r="A884" s="30" t="str">
        <f ca="1">IFERROR(A883+MATCH(C884,OFFSET('Nhập đơn'!$C$1,AWLU!$A883,0,10000),0),"")</f>
        <v/>
      </c>
    </row>
    <row r="885" spans="1:1">
      <c r="A885" s="30" t="str">
        <f ca="1">IFERROR(A884+MATCH(C885,OFFSET('Nhập đơn'!$C$1,AWLU!$A884,0,10000),0),"")</f>
        <v/>
      </c>
    </row>
    <row r="886" spans="1:1">
      <c r="A886" s="30" t="str">
        <f ca="1">IFERROR(A885+MATCH(C886,OFFSET('Nhập đơn'!$C$1,AWLU!$A885,0,10000),0),"")</f>
        <v/>
      </c>
    </row>
    <row r="887" spans="1:1">
      <c r="A887" s="30" t="str">
        <f ca="1">IFERROR(A886+MATCH(C887,OFFSET('Nhập đơn'!$C$1,AWLU!$A886,0,10000),0),"")</f>
        <v/>
      </c>
    </row>
    <row r="888" spans="1:1">
      <c r="A888" s="30" t="str">
        <f ca="1">IFERROR(A887+MATCH(C888,OFFSET('Nhập đơn'!$C$1,AWLU!$A887,0,10000),0),"")</f>
        <v/>
      </c>
    </row>
    <row r="889" spans="1:1">
      <c r="A889" s="30" t="str">
        <f ca="1">IFERROR(A888+MATCH(C889,OFFSET('Nhập đơn'!$C$1,AWLU!$A888,0,10000),0),"")</f>
        <v/>
      </c>
    </row>
    <row r="890" spans="1:1">
      <c r="A890" s="30" t="str">
        <f ca="1">IFERROR(A889+MATCH(C890,OFFSET('Nhập đơn'!$C$1,AWLU!$A889,0,10000),0),"")</f>
        <v/>
      </c>
    </row>
    <row r="891" spans="1:1">
      <c r="A891" s="30" t="str">
        <f ca="1">IFERROR(A890+MATCH(C891,OFFSET('Nhập đơn'!$C$1,AWLU!$A890,0,10000),0),"")</f>
        <v/>
      </c>
    </row>
    <row r="892" spans="1:1">
      <c r="A892" s="30" t="str">
        <f ca="1">IFERROR(A891+MATCH(C892,OFFSET('Nhập đơn'!$C$1,AWLU!$A891,0,10000),0),"")</f>
        <v/>
      </c>
    </row>
    <row r="893" spans="1:1">
      <c r="A893" s="30" t="str">
        <f ca="1">IFERROR(A892+MATCH(C893,OFFSET('Nhập đơn'!$C$1,AWLU!$A892,0,10000),0),"")</f>
        <v/>
      </c>
    </row>
    <row r="894" spans="1:1">
      <c r="A894" s="30" t="str">
        <f ca="1">IFERROR(A893+MATCH(C894,OFFSET('Nhập đơn'!$C$1,AWLU!$A893,0,10000),0),"")</f>
        <v/>
      </c>
    </row>
    <row r="895" spans="1:1">
      <c r="A895" s="30" t="str">
        <f ca="1">IFERROR(A894+MATCH(C895,OFFSET('Nhập đơn'!$C$1,AWLU!$A894,0,10000),0),"")</f>
        <v/>
      </c>
    </row>
    <row r="896" spans="1:1">
      <c r="A896" s="30" t="str">
        <f ca="1">IFERROR(A895+MATCH(C896,OFFSET('Nhập đơn'!$C$1,AWLU!$A895,0,10000),0),"")</f>
        <v/>
      </c>
    </row>
    <row r="897" spans="1:1">
      <c r="A897" s="30" t="str">
        <f ca="1">IFERROR(A896+MATCH(C897,OFFSET('Nhập đơn'!$C$1,AWLU!$A896,0,10000),0),"")</f>
        <v/>
      </c>
    </row>
    <row r="898" spans="1:1">
      <c r="A898" s="30" t="str">
        <f ca="1">IFERROR(A897+MATCH(C898,OFFSET('Nhập đơn'!$C$1,AWLU!$A897,0,10000),0),"")</f>
        <v/>
      </c>
    </row>
    <row r="899" spans="1:1">
      <c r="A899" s="30" t="str">
        <f ca="1">IFERROR(A898+MATCH(C899,OFFSET('Nhập đơn'!$C$1,AWLU!$A898,0,10000),0),"")</f>
        <v/>
      </c>
    </row>
    <row r="900" spans="1:1">
      <c r="A900" s="30" t="str">
        <f ca="1">IFERROR(A899+MATCH(C900,OFFSET('Nhập đơn'!$C$1,AWLU!$A899,0,10000),0),"")</f>
        <v/>
      </c>
    </row>
    <row r="901" spans="1:1">
      <c r="A901" s="30" t="str">
        <f ca="1">IFERROR(A900+MATCH(C901,OFFSET('Nhập đơn'!$C$1,AWLU!$A900,0,10000),0),"")</f>
        <v/>
      </c>
    </row>
    <row r="902" spans="1:1">
      <c r="A902" s="30" t="str">
        <f ca="1">IFERROR(A901+MATCH(C902,OFFSET('Nhập đơn'!$C$1,AWLU!$A901,0,10000),0),"")</f>
        <v/>
      </c>
    </row>
    <row r="903" spans="1:1">
      <c r="A903" s="30" t="str">
        <f ca="1">IFERROR(A902+MATCH(C903,OFFSET('Nhập đơn'!$C$1,AWLU!$A902,0,10000),0),"")</f>
        <v/>
      </c>
    </row>
    <row r="904" spans="1:1">
      <c r="A904" s="30" t="str">
        <f ca="1">IFERROR(A903+MATCH(C904,OFFSET('Nhập đơn'!$C$1,AWLU!$A903,0,10000),0),"")</f>
        <v/>
      </c>
    </row>
    <row r="905" spans="1:1">
      <c r="A905" s="30" t="str">
        <f ca="1">IFERROR(A904+MATCH(C905,OFFSET('Nhập đơn'!$C$1,AWLU!$A904,0,10000),0),"")</f>
        <v/>
      </c>
    </row>
    <row r="906" spans="1:1">
      <c r="A906" s="30" t="str">
        <f ca="1">IFERROR(A905+MATCH(C906,OFFSET('Nhập đơn'!$C$1,AWLU!$A905,0,10000),0),"")</f>
        <v/>
      </c>
    </row>
    <row r="907" spans="1:1">
      <c r="A907" s="30" t="str">
        <f ca="1">IFERROR(A906+MATCH(C907,OFFSET('Nhập đơn'!$C$1,AWLU!$A906,0,10000),0),"")</f>
        <v/>
      </c>
    </row>
    <row r="908" spans="1:1">
      <c r="A908" s="30" t="str">
        <f ca="1">IFERROR(A907+MATCH(C908,OFFSET('Nhập đơn'!$C$1,AWLU!$A907,0,10000),0),"")</f>
        <v/>
      </c>
    </row>
    <row r="909" spans="1:1">
      <c r="A909" s="30" t="str">
        <f ca="1">IFERROR(A908+MATCH(C909,OFFSET('Nhập đơn'!$C$1,AWLU!$A908,0,10000),0),"")</f>
        <v/>
      </c>
    </row>
    <row r="910" spans="1:1">
      <c r="A910" s="30" t="str">
        <f ca="1">IFERROR(A909+MATCH(C910,OFFSET('Nhập đơn'!$C$1,AWLU!$A909,0,10000),0),"")</f>
        <v/>
      </c>
    </row>
    <row r="911" spans="1:1">
      <c r="A911" s="30" t="str">
        <f ca="1">IFERROR(A910+MATCH(C911,OFFSET('Nhập đơn'!$C$1,AWLU!$A910,0,10000),0),"")</f>
        <v/>
      </c>
    </row>
    <row r="912" spans="1:1">
      <c r="A912" s="30" t="str">
        <f ca="1">IFERROR(A911+MATCH(C912,OFFSET('Nhập đơn'!$C$1,AWLU!$A911,0,10000),0),"")</f>
        <v/>
      </c>
    </row>
    <row r="913" spans="1:1">
      <c r="A913" s="30" t="str">
        <f ca="1">IFERROR(A912+MATCH(C913,OFFSET('Nhập đơn'!$C$1,AWLU!$A912,0,10000),0),"")</f>
        <v/>
      </c>
    </row>
    <row r="914" spans="1:1">
      <c r="A914" s="30" t="str">
        <f ca="1">IFERROR(A913+MATCH(C914,OFFSET('Nhập đơn'!$C$1,AWLU!$A913,0,10000),0),"")</f>
        <v/>
      </c>
    </row>
    <row r="915" spans="1:1">
      <c r="A915" s="30" t="str">
        <f ca="1">IFERROR(A914+MATCH(C915,OFFSET('Nhập đơn'!$C$1,AWLU!$A914,0,10000),0),"")</f>
        <v/>
      </c>
    </row>
    <row r="916" spans="1:1">
      <c r="A916" s="30" t="str">
        <f ca="1">IFERROR(A915+MATCH(C916,OFFSET('Nhập đơn'!$C$1,AWLU!$A915,0,10000),0),"")</f>
        <v/>
      </c>
    </row>
    <row r="917" spans="1:1">
      <c r="A917" s="30" t="str">
        <f ca="1">IFERROR(A916+MATCH(C917,OFFSET('Nhập đơn'!$C$1,AWLU!$A916,0,10000),0),"")</f>
        <v/>
      </c>
    </row>
    <row r="918" spans="1:1">
      <c r="A918" s="30" t="str">
        <f ca="1">IFERROR(A917+MATCH(C918,OFFSET('Nhập đơn'!$C$1,AWLU!$A917,0,10000),0),"")</f>
        <v/>
      </c>
    </row>
    <row r="919" spans="1:1">
      <c r="A919" s="30" t="str">
        <f ca="1">IFERROR(A918+MATCH(C919,OFFSET('Nhập đơn'!$C$1,AWLU!$A918,0,10000),0),"")</f>
        <v/>
      </c>
    </row>
    <row r="920" spans="1:1">
      <c r="A920" s="30" t="str">
        <f ca="1">IFERROR(A919+MATCH(C920,OFFSET('Nhập đơn'!$C$1,AWLU!$A919,0,10000),0),"")</f>
        <v/>
      </c>
    </row>
    <row r="921" spans="1:1">
      <c r="A921" s="30" t="str">
        <f ca="1">IFERROR(A920+MATCH(C921,OFFSET('Nhập đơn'!$C$1,AWLU!$A920,0,10000),0),"")</f>
        <v/>
      </c>
    </row>
    <row r="922" spans="1:1">
      <c r="A922" s="30" t="str">
        <f ca="1">IFERROR(A921+MATCH(C922,OFFSET('Nhập đơn'!$C$1,AWLU!$A921,0,10000),0),"")</f>
        <v/>
      </c>
    </row>
    <row r="923" spans="1:1">
      <c r="A923" s="30" t="str">
        <f ca="1">IFERROR(A922+MATCH(C923,OFFSET('Nhập đơn'!$C$1,AWLU!$A922,0,10000),0),"")</f>
        <v/>
      </c>
    </row>
    <row r="924" spans="1:1">
      <c r="A924" s="30" t="str">
        <f ca="1">IFERROR(A923+MATCH(C924,OFFSET('Nhập đơn'!$C$1,AWLU!$A923,0,10000),0),"")</f>
        <v/>
      </c>
    </row>
    <row r="925" spans="1:1">
      <c r="A925" s="30" t="str">
        <f ca="1">IFERROR(A924+MATCH(C925,OFFSET('Nhập đơn'!$C$1,AWLU!$A924,0,10000),0),"")</f>
        <v/>
      </c>
    </row>
    <row r="926" spans="1:1">
      <c r="A926" s="30" t="str">
        <f ca="1">IFERROR(A925+MATCH(C926,OFFSET('Nhập đơn'!$C$1,AWLU!$A925,0,10000),0),"")</f>
        <v/>
      </c>
    </row>
    <row r="927" spans="1:1">
      <c r="A927" s="30" t="str">
        <f ca="1">IFERROR(A926+MATCH(C927,OFFSET('Nhập đơn'!$C$1,AWLU!$A926,0,10000),0),"")</f>
        <v/>
      </c>
    </row>
    <row r="928" spans="1:1">
      <c r="A928" s="30" t="str">
        <f ca="1">IFERROR(A927+MATCH(C928,OFFSET('Nhập đơn'!$C$1,AWLU!$A927,0,10000),0),"")</f>
        <v/>
      </c>
    </row>
    <row r="929" spans="1:1">
      <c r="A929" s="30" t="str">
        <f ca="1">IFERROR(A928+MATCH(C929,OFFSET('Nhập đơn'!$C$1,AWLU!$A928,0,10000),0),"")</f>
        <v/>
      </c>
    </row>
    <row r="930" spans="1:1">
      <c r="A930" s="30" t="str">
        <f ca="1">IFERROR(A929+MATCH(C930,OFFSET('Nhập đơn'!$C$1,AWLU!$A929,0,10000),0),"")</f>
        <v/>
      </c>
    </row>
    <row r="931" spans="1:1">
      <c r="A931" s="30" t="str">
        <f ca="1">IFERROR(A930+MATCH(C931,OFFSET('Nhập đơn'!$C$1,AWLU!$A930,0,10000),0),"")</f>
        <v/>
      </c>
    </row>
    <row r="932" spans="1:1">
      <c r="A932" s="30" t="str">
        <f ca="1">IFERROR(A931+MATCH(C932,OFFSET('Nhập đơn'!$C$1,AWLU!$A931,0,10000),0),"")</f>
        <v/>
      </c>
    </row>
    <row r="933" spans="1:1">
      <c r="A933" s="30" t="str">
        <f ca="1">IFERROR(A932+MATCH(C933,OFFSET('Nhập đơn'!$C$1,AWLU!$A932,0,10000),0),"")</f>
        <v/>
      </c>
    </row>
    <row r="934" spans="1:1">
      <c r="A934" s="30" t="str">
        <f ca="1">IFERROR(A933+MATCH(C934,OFFSET('Nhập đơn'!$C$1,AWLU!$A933,0,10000),0),"")</f>
        <v/>
      </c>
    </row>
    <row r="935" spans="1:1">
      <c r="A935" s="30" t="str">
        <f ca="1">IFERROR(A934+MATCH(C935,OFFSET('Nhập đơn'!$C$1,AWLU!$A934,0,10000),0),"")</f>
        <v/>
      </c>
    </row>
    <row r="936" spans="1:1">
      <c r="A936" s="30" t="str">
        <f ca="1">IFERROR(A935+MATCH(C936,OFFSET('Nhập đơn'!$C$1,AWLU!$A935,0,10000),0),"")</f>
        <v/>
      </c>
    </row>
    <row r="937" spans="1:1">
      <c r="A937" s="30" t="str">
        <f ca="1">IFERROR(A936+MATCH(C937,OFFSET('Nhập đơn'!$C$1,AWLU!$A936,0,10000),0),"")</f>
        <v/>
      </c>
    </row>
    <row r="938" spans="1:1">
      <c r="A938" s="30" t="str">
        <f ca="1">IFERROR(A937+MATCH(C938,OFFSET('Nhập đơn'!$C$1,AWLU!$A937,0,10000),0),"")</f>
        <v/>
      </c>
    </row>
    <row r="939" spans="1:1">
      <c r="A939" s="30" t="str">
        <f ca="1">IFERROR(A938+MATCH(C939,OFFSET('Nhập đơn'!$C$1,AWLU!$A938,0,10000),0),"")</f>
        <v/>
      </c>
    </row>
    <row r="940" spans="1:1">
      <c r="A940" s="30" t="str">
        <f ca="1">IFERROR(A939+MATCH(C940,OFFSET('Nhập đơn'!$C$1,AWLU!$A939,0,10000),0),"")</f>
        <v/>
      </c>
    </row>
    <row r="941" spans="1:1">
      <c r="A941" s="30" t="str">
        <f ca="1">IFERROR(A940+MATCH(C941,OFFSET('Nhập đơn'!$C$1,AWLU!$A940,0,10000),0),"")</f>
        <v/>
      </c>
    </row>
    <row r="942" spans="1:1">
      <c r="A942" s="30" t="str">
        <f ca="1">IFERROR(A941+MATCH(C942,OFFSET('Nhập đơn'!$C$1,AWLU!$A941,0,10000),0),"")</f>
        <v/>
      </c>
    </row>
    <row r="943" spans="1:1">
      <c r="A943" s="30" t="str">
        <f ca="1">IFERROR(A942+MATCH(C943,OFFSET('Nhập đơn'!$C$1,AWLU!$A942,0,10000),0),"")</f>
        <v/>
      </c>
    </row>
    <row r="944" spans="1:1">
      <c r="A944" s="30" t="str">
        <f ca="1">IFERROR(A943+MATCH(C944,OFFSET('Nhập đơn'!$C$1,AWLU!$A943,0,10000),0),"")</f>
        <v/>
      </c>
    </row>
    <row r="945" spans="1:1">
      <c r="A945" s="30" t="str">
        <f ca="1">IFERROR(A944+MATCH(C945,OFFSET('Nhập đơn'!$C$1,AWLU!$A944,0,10000),0),"")</f>
        <v/>
      </c>
    </row>
    <row r="946" spans="1:1">
      <c r="A946" s="30" t="str">
        <f ca="1">IFERROR(A945+MATCH(C946,OFFSET('Nhập đơn'!$C$1,AWLU!$A945,0,10000),0),"")</f>
        <v/>
      </c>
    </row>
    <row r="947" spans="1:1">
      <c r="A947" s="30" t="str">
        <f ca="1">IFERROR(A946+MATCH(C947,OFFSET('Nhập đơn'!$C$1,AWLU!$A946,0,10000),0),"")</f>
        <v/>
      </c>
    </row>
    <row r="948" spans="1:1">
      <c r="A948" s="30" t="str">
        <f ca="1">IFERROR(A947+MATCH(C948,OFFSET('Nhập đơn'!$C$1,AWLU!$A947,0,10000),0),"")</f>
        <v/>
      </c>
    </row>
    <row r="949" spans="1:1">
      <c r="A949" s="30" t="str">
        <f ca="1">IFERROR(A948+MATCH(C949,OFFSET('Nhập đơn'!$C$1,AWLU!$A948,0,10000),0),"")</f>
        <v/>
      </c>
    </row>
    <row r="950" spans="1:1">
      <c r="A950" s="30" t="str">
        <f ca="1">IFERROR(A949+MATCH(C950,OFFSET('Nhập đơn'!$C$1,AWLU!$A949,0,10000),0),"")</f>
        <v/>
      </c>
    </row>
    <row r="951" spans="1:1">
      <c r="A951" s="30" t="str">
        <f ca="1">IFERROR(A950+MATCH(C951,OFFSET('Nhập đơn'!$C$1,AWLU!$A950,0,10000),0),"")</f>
        <v/>
      </c>
    </row>
    <row r="952" spans="1:1">
      <c r="A952" s="30" t="str">
        <f ca="1">IFERROR(A951+MATCH(C952,OFFSET('Nhập đơn'!$C$1,AWLU!$A951,0,10000),0),"")</f>
        <v/>
      </c>
    </row>
    <row r="953" spans="1:1">
      <c r="A953" s="30" t="str">
        <f ca="1">IFERROR(A952+MATCH(C953,OFFSET('Nhập đơn'!$C$1,AWLU!$A952,0,10000),0),"")</f>
        <v/>
      </c>
    </row>
    <row r="954" spans="1:1">
      <c r="A954" s="30" t="str">
        <f ca="1">IFERROR(A953+MATCH(C954,OFFSET('Nhập đơn'!$C$1,AWLU!$A953,0,10000),0),"")</f>
        <v/>
      </c>
    </row>
    <row r="955" spans="1:1">
      <c r="A955" s="30" t="str">
        <f ca="1">IFERROR(A954+MATCH(C955,OFFSET('Nhập đơn'!$C$1,AWLU!$A954,0,10000),0),"")</f>
        <v/>
      </c>
    </row>
    <row r="956" spans="1:1">
      <c r="A956" s="30" t="str">
        <f ca="1">IFERROR(A955+MATCH(C956,OFFSET('Nhập đơn'!$C$1,AWLU!$A955,0,10000),0),"")</f>
        <v/>
      </c>
    </row>
    <row r="957" spans="1:1">
      <c r="A957" s="30" t="str">
        <f ca="1">IFERROR(A956+MATCH(C957,OFFSET('Nhập đơn'!$C$1,AWLU!$A956,0,10000),0),"")</f>
        <v/>
      </c>
    </row>
    <row r="958" spans="1:1">
      <c r="A958" s="30" t="str">
        <f ca="1">IFERROR(A957+MATCH(C958,OFFSET('Nhập đơn'!$C$1,AWLU!$A957,0,10000),0),"")</f>
        <v/>
      </c>
    </row>
    <row r="959" spans="1:1">
      <c r="A959" s="30" t="str">
        <f ca="1">IFERROR(A958+MATCH(C959,OFFSET('Nhập đơn'!$C$1,AWLU!$A958,0,10000),0),"")</f>
        <v/>
      </c>
    </row>
    <row r="960" spans="1:1">
      <c r="A960" s="30" t="str">
        <f ca="1">IFERROR(A959+MATCH(C960,OFFSET('Nhập đơn'!$C$1,AWLU!$A959,0,10000),0),"")</f>
        <v/>
      </c>
    </row>
    <row r="961" spans="1:1">
      <c r="A961" s="30" t="str">
        <f ca="1">IFERROR(A960+MATCH(C961,OFFSET('Nhập đơn'!$C$1,AWLU!$A960,0,10000),0),"")</f>
        <v/>
      </c>
    </row>
    <row r="962" spans="1:1">
      <c r="A962" s="30" t="str">
        <f ca="1">IFERROR(A961+MATCH(C962,OFFSET('Nhập đơn'!$C$1,AWLU!$A961,0,10000),0),"")</f>
        <v/>
      </c>
    </row>
    <row r="963" spans="1:1">
      <c r="A963" s="30" t="str">
        <f ca="1">IFERROR(A962+MATCH(C963,OFFSET('Nhập đơn'!$C$1,AWLU!$A962,0,10000),0),"")</f>
        <v/>
      </c>
    </row>
    <row r="964" spans="1:1">
      <c r="A964" s="30" t="str">
        <f ca="1">IFERROR(A963+MATCH(C964,OFFSET('Nhập đơn'!$C$1,AWLU!$A963,0,10000),0),"")</f>
        <v/>
      </c>
    </row>
    <row r="965" spans="1:1">
      <c r="A965" s="30" t="str">
        <f ca="1">IFERROR(A964+MATCH(C965,OFFSET('Nhập đơn'!$C$1,AWLU!$A964,0,10000),0),"")</f>
        <v/>
      </c>
    </row>
    <row r="966" spans="1:1">
      <c r="A966" s="30" t="str">
        <f ca="1">IFERROR(A965+MATCH(C966,OFFSET('Nhập đơn'!$C$1,AWLU!$A965,0,10000),0),"")</f>
        <v/>
      </c>
    </row>
    <row r="967" spans="1:1">
      <c r="A967" s="30" t="str">
        <f ca="1">IFERROR(A966+MATCH(C967,OFFSET('Nhập đơn'!$C$1,AWLU!$A966,0,10000),0),"")</f>
        <v/>
      </c>
    </row>
    <row r="968" spans="1:1">
      <c r="A968" s="30" t="str">
        <f ca="1">IFERROR(A967+MATCH(C968,OFFSET('Nhập đơn'!$C$1,AWLU!$A967,0,10000),0),"")</f>
        <v/>
      </c>
    </row>
    <row r="969" spans="1:1">
      <c r="A969" s="30" t="str">
        <f ca="1">IFERROR(A968+MATCH(C969,OFFSET('Nhập đơn'!$C$1,AWLU!$A968,0,10000),0),"")</f>
        <v/>
      </c>
    </row>
    <row r="970" spans="1:1">
      <c r="A970" s="30" t="str">
        <f ca="1">IFERROR(A969+MATCH(C970,OFFSET('Nhập đơn'!$C$1,AWLU!$A969,0,10000),0),"")</f>
        <v/>
      </c>
    </row>
    <row r="971" spans="1:1">
      <c r="A971" s="30" t="str">
        <f ca="1">IFERROR(A970+MATCH(C971,OFFSET('Nhập đơn'!$C$1,AWLU!$A970,0,10000),0),"")</f>
        <v/>
      </c>
    </row>
    <row r="972" spans="1:1">
      <c r="A972" s="30" t="str">
        <f ca="1">IFERROR(A971+MATCH(C972,OFFSET('Nhập đơn'!$C$1,AWLU!$A971,0,10000),0),"")</f>
        <v/>
      </c>
    </row>
    <row r="973" spans="1:1">
      <c r="A973" s="30" t="str">
        <f ca="1">IFERROR(A972+MATCH(C973,OFFSET('Nhập đơn'!$C$1,AWLU!$A972,0,10000),0),"")</f>
        <v/>
      </c>
    </row>
    <row r="974" spans="1:1">
      <c r="A974" s="30" t="str">
        <f ca="1">IFERROR(A973+MATCH(C974,OFFSET('Nhập đơn'!$C$1,AWLU!$A973,0,10000),0),"")</f>
        <v/>
      </c>
    </row>
    <row r="975" spans="1:1">
      <c r="A975" s="30" t="str">
        <f ca="1">IFERROR(A974+MATCH(C975,OFFSET('Nhập đơn'!$C$1,AWLU!$A974,0,10000),0),"")</f>
        <v/>
      </c>
    </row>
    <row r="976" spans="1:1">
      <c r="A976" s="30" t="str">
        <f ca="1">IFERROR(A975+MATCH(C976,OFFSET('Nhập đơn'!$C$1,AWLU!$A975,0,10000),0),"")</f>
        <v/>
      </c>
    </row>
    <row r="977" spans="1:1">
      <c r="A977" s="30" t="str">
        <f ca="1">IFERROR(A976+MATCH(C977,OFFSET('Nhập đơn'!$C$1,AWLU!$A976,0,10000),0),"")</f>
        <v/>
      </c>
    </row>
    <row r="978" spans="1:1">
      <c r="A978" s="30" t="str">
        <f ca="1">IFERROR(A977+MATCH(C978,OFFSET('Nhập đơn'!$C$1,AWLU!$A977,0,10000),0),"")</f>
        <v/>
      </c>
    </row>
    <row r="979" spans="1:1">
      <c r="A979" s="30" t="str">
        <f ca="1">IFERROR(A978+MATCH(C979,OFFSET('Nhập đơn'!$C$1,AWLU!$A978,0,10000),0),"")</f>
        <v/>
      </c>
    </row>
    <row r="980" spans="1:1">
      <c r="A980" s="30" t="str">
        <f ca="1">IFERROR(A979+MATCH(C980,OFFSET('Nhập đơn'!$C$1,AWLU!$A979,0,10000),0),"")</f>
        <v/>
      </c>
    </row>
    <row r="981" spans="1:1">
      <c r="A981" s="30" t="str">
        <f ca="1">IFERROR(A980+MATCH(C981,OFFSET('Nhập đơn'!$C$1,AWLU!$A980,0,10000),0),"")</f>
        <v/>
      </c>
    </row>
    <row r="982" spans="1:1">
      <c r="A982" s="30" t="str">
        <f ca="1">IFERROR(A981+MATCH(C982,OFFSET('Nhập đơn'!$C$1,AWLU!$A981,0,10000),0),"")</f>
        <v/>
      </c>
    </row>
    <row r="983" spans="1:1">
      <c r="A983" s="30" t="str">
        <f ca="1">IFERROR(A982+MATCH(C983,OFFSET('Nhập đơn'!$C$1,AWLU!$A982,0,10000),0),"")</f>
        <v/>
      </c>
    </row>
    <row r="984" spans="1:1">
      <c r="A984" s="30" t="str">
        <f ca="1">IFERROR(A983+MATCH(C984,OFFSET('Nhập đơn'!$C$1,AWLU!$A983,0,10000),0),"")</f>
        <v/>
      </c>
    </row>
    <row r="985" spans="1:1">
      <c r="A985" s="30" t="str">
        <f ca="1">IFERROR(A984+MATCH(C985,OFFSET('Nhập đơn'!$C$1,AWLU!$A984,0,10000),0),"")</f>
        <v/>
      </c>
    </row>
    <row r="986" spans="1:1">
      <c r="A986" s="30" t="str">
        <f ca="1">IFERROR(A985+MATCH(C986,OFFSET('Nhập đơn'!$C$1,AWLU!$A985,0,10000),0),"")</f>
        <v/>
      </c>
    </row>
    <row r="987" spans="1:1">
      <c r="A987" s="30" t="str">
        <f ca="1">IFERROR(A986+MATCH(C987,OFFSET('Nhập đơn'!$C$1,AWLU!$A986,0,10000),0),"")</f>
        <v/>
      </c>
    </row>
    <row r="988" spans="1:1">
      <c r="A988" s="30" t="str">
        <f ca="1">IFERROR(A987+MATCH(C988,OFFSET('Nhập đơn'!$C$1,AWLU!$A987,0,10000),0),"")</f>
        <v/>
      </c>
    </row>
    <row r="989" spans="1:1">
      <c r="A989" s="30" t="str">
        <f ca="1">IFERROR(A988+MATCH(C989,OFFSET('Nhập đơn'!$C$1,AWLU!$A988,0,10000),0),"")</f>
        <v/>
      </c>
    </row>
    <row r="990" spans="1:1">
      <c r="A990" s="30" t="str">
        <f ca="1">IFERROR(A989+MATCH(C990,OFFSET('Nhập đơn'!$C$1,AWLU!$A989,0,10000),0),"")</f>
        <v/>
      </c>
    </row>
    <row r="991" spans="1:1">
      <c r="A991" s="30" t="str">
        <f ca="1">IFERROR(A990+MATCH(C991,OFFSET('Nhập đơn'!$C$1,AWLU!$A990,0,10000),0),"")</f>
        <v/>
      </c>
    </row>
    <row r="992" spans="1:1">
      <c r="A992" s="30" t="str">
        <f ca="1">IFERROR(A991+MATCH(C992,OFFSET('Nhập đơn'!$C$1,AWLU!$A991,0,10000),0),"")</f>
        <v/>
      </c>
    </row>
    <row r="993" spans="1:1">
      <c r="A993" s="30" t="str">
        <f ca="1">IFERROR(A992+MATCH(C993,OFFSET('Nhập đơn'!$C$1,AWLU!$A992,0,10000),0),"")</f>
        <v/>
      </c>
    </row>
    <row r="994" spans="1:1">
      <c r="A994" s="30" t="str">
        <f ca="1">IFERROR(A993+MATCH(C994,OFFSET('Nhập đơn'!$C$1,AWLU!$A993,0,10000),0),"")</f>
        <v/>
      </c>
    </row>
    <row r="995" spans="1:1">
      <c r="A995" s="30" t="str">
        <f ca="1">IFERROR(A994+MATCH(C995,OFFSET('Nhập đơn'!$C$1,AWLU!$A994,0,10000),0),"")</f>
        <v/>
      </c>
    </row>
    <row r="996" spans="1:1">
      <c r="A996" s="30" t="str">
        <f ca="1">IFERROR(A995+MATCH(C996,OFFSET('Nhập đơn'!$C$1,AWLU!$A995,0,10000),0),"")</f>
        <v/>
      </c>
    </row>
    <row r="997" spans="1:1">
      <c r="A997" s="30" t="str">
        <f ca="1">IFERROR(A996+MATCH(C997,OFFSET('Nhập đơn'!$C$1,AWLU!$A996,0,10000),0),"")</f>
        <v/>
      </c>
    </row>
    <row r="998" spans="1:1">
      <c r="A998" s="30" t="str">
        <f ca="1">IFERROR(A997+MATCH(C998,OFFSET('Nhập đơn'!$C$1,AWLU!$A997,0,10000),0),"")</f>
        <v/>
      </c>
    </row>
    <row r="999" spans="1:1">
      <c r="A999" s="30" t="str">
        <f ca="1">IFERROR(A998+MATCH(C999,OFFSET('Nhập đơn'!$C$1,AWLU!$A998,0,10000),0),"")</f>
        <v/>
      </c>
    </row>
    <row r="1000" spans="1:1">
      <c r="A1000" s="30" t="str">
        <f ca="1">IFERROR(A999+MATCH(C1000,OFFSET('Nhập đơn'!$C$1,AWLU!$A999,0,10000),0),"")</f>
        <v/>
      </c>
    </row>
    <row r="1001" spans="1:1">
      <c r="A1001" s="30" t="str">
        <f ca="1">IFERROR(A1000+MATCH(C1001,OFFSET('Nhập đơn'!$C$1,AWLU!$A1000,0,10000),0),"")</f>
        <v/>
      </c>
    </row>
    <row r="1002" spans="1:1">
      <c r="A1002" s="30" t="str">
        <f ca="1">IFERROR(A1001+MATCH(C1002,OFFSET('Nhập đơn'!$C$1,AWLU!$A1001,0,10000),0),"")</f>
        <v/>
      </c>
    </row>
    <row r="1003" spans="1:1">
      <c r="A1003" s="30" t="str">
        <f ca="1">IFERROR(A1002+MATCH(C1003,OFFSET('Nhập đơn'!$C$1,AWLU!$A1002,0,10000),0),"")</f>
        <v/>
      </c>
    </row>
    <row r="1004" spans="1:1">
      <c r="A1004" s="30" t="str">
        <f ca="1">IFERROR(A1003+MATCH(C1004,OFFSET('Nhập đơn'!$C$1,AWLU!$A1003,0,10000),0),"")</f>
        <v/>
      </c>
    </row>
    <row r="1005" spans="1:1">
      <c r="A1005" s="30" t="str">
        <f ca="1">IFERROR(A1004+MATCH(C1005,OFFSET('Nhập đơn'!$C$1,AWLU!$A1004,0,10000),0),"")</f>
        <v/>
      </c>
    </row>
    <row r="1006" spans="1:1">
      <c r="A1006" s="30" t="str">
        <f ca="1">IFERROR(A1005+MATCH(C1006,OFFSET('Nhập đơn'!$C$1,AWLU!$A1005,0,10000),0),"")</f>
        <v/>
      </c>
    </row>
    <row r="1007" spans="1:1">
      <c r="A1007" s="30" t="str">
        <f ca="1">IFERROR(A1006+MATCH(C1007,OFFSET('Nhập đơn'!$C$1,AWLU!$A1006,0,10000),0),"")</f>
        <v/>
      </c>
    </row>
    <row r="1008" spans="1:1">
      <c r="A1008" s="30" t="str">
        <f ca="1">IFERROR(A1007+MATCH(C1008,OFFSET('Nhập đơn'!$C$1,AWLU!$A1007,0,10000),0),"")</f>
        <v/>
      </c>
    </row>
    <row r="1009" spans="1:1">
      <c r="A1009" s="30" t="str">
        <f ca="1">IFERROR(A1008+MATCH(C1009,OFFSET('Nhập đơn'!$C$1,AWLU!$A1008,0,10000),0),"")</f>
        <v/>
      </c>
    </row>
    <row r="1010" spans="1:1">
      <c r="A1010" s="30" t="str">
        <f ca="1">IFERROR(A1009+MATCH(C1010,OFFSET('Nhập đơn'!$C$1,AWLU!$A1009,0,10000),0),"")</f>
        <v/>
      </c>
    </row>
    <row r="1011" spans="1:1">
      <c r="A1011" s="30" t="str">
        <f ca="1">IFERROR(A1010+MATCH(C1011,OFFSET('Nhập đơn'!$C$1,AWLU!$A1010,0,10000),0),"")</f>
        <v/>
      </c>
    </row>
    <row r="1012" spans="1:1">
      <c r="A1012" s="30" t="str">
        <f ca="1">IFERROR(A1011+MATCH(C1012,OFFSET('Nhập đơn'!$C$1,AWLU!$A1011,0,10000),0),"")</f>
        <v/>
      </c>
    </row>
    <row r="1013" spans="1:1">
      <c r="A1013" s="30" t="str">
        <f ca="1">IFERROR(A1012+MATCH(C1013,OFFSET('Nhập đơn'!$C$1,AWLU!$A1012,0,10000),0),"")</f>
        <v/>
      </c>
    </row>
    <row r="1014" spans="1:1">
      <c r="A1014" s="30" t="str">
        <f ca="1">IFERROR(A1013+MATCH(C1014,OFFSET('Nhập đơn'!$C$1,AWLU!$A1013,0,10000),0),"")</f>
        <v/>
      </c>
    </row>
    <row r="1015" spans="1:1">
      <c r="A1015" s="30" t="str">
        <f ca="1">IFERROR(A1014+MATCH(C1015,OFFSET('Nhập đơn'!$C$1,AWLU!$A1014,0,10000),0),"")</f>
        <v/>
      </c>
    </row>
    <row r="1016" spans="1:1">
      <c r="A1016" s="30" t="str">
        <f ca="1">IFERROR(A1015+MATCH(C1016,OFFSET('Nhập đơn'!$C$1,AWLU!$A1015,0,10000),0),"")</f>
        <v/>
      </c>
    </row>
    <row r="1017" spans="1:1">
      <c r="A1017" s="30" t="str">
        <f ca="1">IFERROR(A1016+MATCH(C1017,OFFSET('Nhập đơn'!$C$1,AWLU!$A1016,0,10000),0),"")</f>
        <v/>
      </c>
    </row>
    <row r="1018" spans="1:1">
      <c r="A1018" s="30" t="str">
        <f ca="1">IFERROR(A1017+MATCH(C1018,OFFSET('Nhập đơn'!$C$1,AWLU!$A1017,0,10000),0),"")</f>
        <v/>
      </c>
    </row>
    <row r="1019" spans="1:1">
      <c r="A1019" s="30" t="str">
        <f ca="1">IFERROR(A1018+MATCH(C1019,OFFSET('Nhập đơn'!$C$1,AWLU!$A1018,0,10000),0),"")</f>
        <v/>
      </c>
    </row>
    <row r="1020" spans="1:1">
      <c r="A1020" s="30" t="str">
        <f ca="1">IFERROR(A1019+MATCH(C1020,OFFSET('Nhập đơn'!$C$1,AWLU!$A1019,0,10000),0),"")</f>
        <v/>
      </c>
    </row>
    <row r="1021" spans="1:1">
      <c r="A1021" s="30" t="str">
        <f ca="1">IFERROR(A1020+MATCH(C1021,OFFSET('Nhập đơn'!$C$1,AWLU!$A1020,0,10000),0),"")</f>
        <v/>
      </c>
    </row>
    <row r="1022" spans="1:1">
      <c r="A1022" s="30" t="str">
        <f ca="1">IFERROR(A1021+MATCH(C1022,OFFSET('Nhập đơn'!$C$1,AWLU!$A1021,0,10000),0),"")</f>
        <v/>
      </c>
    </row>
    <row r="1023" spans="1:1">
      <c r="A1023" s="30" t="str">
        <f ca="1">IFERROR(A1022+MATCH(C1023,OFFSET('Nhập đơn'!$C$1,AWLU!$A1022,0,10000),0),"")</f>
        <v/>
      </c>
    </row>
    <row r="1024" spans="1:1">
      <c r="A1024" s="30" t="str">
        <f ca="1">IFERROR(A1023+MATCH(C1024,OFFSET('Nhập đơn'!$C$1,AWLU!$A1023,0,10000),0),"")</f>
        <v/>
      </c>
    </row>
    <row r="1025" spans="1:1">
      <c r="A1025" s="30" t="str">
        <f ca="1">IFERROR(A1024+MATCH(C1025,OFFSET('Nhập đơn'!$C$1,AWLU!$A1024,0,10000),0),"")</f>
        <v/>
      </c>
    </row>
    <row r="1026" spans="1:1">
      <c r="A1026" s="30" t="str">
        <f ca="1">IFERROR(A1025+MATCH(C1026,OFFSET('Nhập đơn'!$C$1,AWLU!$A1025,0,10000),0),"")</f>
        <v/>
      </c>
    </row>
    <row r="1027" spans="1:1">
      <c r="A1027" s="30" t="str">
        <f ca="1">IFERROR(A1026+MATCH(C1027,OFFSET('Nhập đơn'!$C$1,AWLU!$A1026,0,10000),0),"")</f>
        <v/>
      </c>
    </row>
    <row r="1028" spans="1:1">
      <c r="A1028" s="30" t="str">
        <f ca="1">IFERROR(A1027+MATCH(C1028,OFFSET('Nhập đơn'!$C$1,AWLU!$A1027,0,10000),0),"")</f>
        <v/>
      </c>
    </row>
    <row r="1029" spans="1:1">
      <c r="A1029" s="30" t="str">
        <f ca="1">IFERROR(A1028+MATCH(C1029,OFFSET('Nhập đơn'!$C$1,AWLU!$A1028,0,10000),0),"")</f>
        <v/>
      </c>
    </row>
    <row r="1030" spans="1:1">
      <c r="A1030" s="30" t="str">
        <f ca="1">IFERROR(A1029+MATCH(C1030,OFFSET('Nhập đơn'!$C$1,AWLU!$A1029,0,10000),0),"")</f>
        <v/>
      </c>
    </row>
    <row r="1031" spans="1:1">
      <c r="A1031" s="30" t="str">
        <f ca="1">IFERROR(A1030+MATCH(C1031,OFFSET('Nhập đơn'!$C$1,AWLU!$A1030,0,10000),0),"")</f>
        <v/>
      </c>
    </row>
    <row r="1032" spans="1:1">
      <c r="A1032" s="30" t="str">
        <f ca="1">IFERROR(A1031+MATCH(C1032,OFFSET('Nhập đơn'!$C$1,AWLU!$A1031,0,10000),0),"")</f>
        <v/>
      </c>
    </row>
    <row r="1033" spans="1:1">
      <c r="A1033" s="30" t="str">
        <f ca="1">IFERROR(A1032+MATCH(C1033,OFFSET('Nhập đơn'!$C$1,AWLU!$A1032,0,10000),0),"")</f>
        <v/>
      </c>
    </row>
    <row r="1034" spans="1:1">
      <c r="A1034" s="30" t="str">
        <f ca="1">IFERROR(A1033+MATCH(C1034,OFFSET('Nhập đơn'!$C$1,AWLU!$A1033,0,10000),0),"")</f>
        <v/>
      </c>
    </row>
    <row r="1035" spans="1:1">
      <c r="A1035" s="30" t="str">
        <f ca="1">IFERROR(A1034+MATCH(C1035,OFFSET('Nhập đơn'!$C$1,AWLU!$A1034,0,10000),0),"")</f>
        <v/>
      </c>
    </row>
    <row r="1036" spans="1:1">
      <c r="A1036" s="30" t="str">
        <f ca="1">IFERROR(A1035+MATCH(C1036,OFFSET('Nhập đơn'!$C$1,AWLU!$A1035,0,10000),0),"")</f>
        <v/>
      </c>
    </row>
    <row r="1037" spans="1:1">
      <c r="A1037" s="30" t="str">
        <f ca="1">IFERROR(A1036+MATCH(C1037,OFFSET('Nhập đơn'!$C$1,AWLU!$A1036,0,10000),0),"")</f>
        <v/>
      </c>
    </row>
    <row r="1038" spans="1:1">
      <c r="A1038" s="30" t="str">
        <f ca="1">IFERROR(A1037+MATCH(C1038,OFFSET('Nhập đơn'!$C$1,AWLU!$A1037,0,10000),0),"")</f>
        <v/>
      </c>
    </row>
    <row r="1039" spans="1:1">
      <c r="A1039" s="30" t="str">
        <f ca="1">IFERROR(A1038+MATCH(C1039,OFFSET('Nhập đơn'!$C$1,AWLU!$A1038,0,10000),0),"")</f>
        <v/>
      </c>
    </row>
    <row r="1040" spans="1:1">
      <c r="A1040" s="30" t="str">
        <f ca="1">IFERROR(A1039+MATCH(C1040,OFFSET('Nhập đơn'!$C$1,AWLU!$A1039,0,10000),0),"")</f>
        <v/>
      </c>
    </row>
    <row r="1041" spans="1:1">
      <c r="A1041" s="30" t="str">
        <f ca="1">IFERROR(A1040+MATCH(C1041,OFFSET('Nhập đơn'!$C$1,AWLU!$A1040,0,10000),0),"")</f>
        <v/>
      </c>
    </row>
    <row r="1042" spans="1:1">
      <c r="A1042" s="30" t="str">
        <f ca="1">IFERROR(A1041+MATCH(C1042,OFFSET('Nhập đơn'!$C$1,AWLU!$A1041,0,10000),0),"")</f>
        <v/>
      </c>
    </row>
    <row r="1043" spans="1:1">
      <c r="A1043" s="30" t="str">
        <f ca="1">IFERROR(A1042+MATCH(C1043,OFFSET('Nhập đơn'!$C$1,AWLU!$A1042,0,10000),0),"")</f>
        <v/>
      </c>
    </row>
    <row r="1044" spans="1:1">
      <c r="A1044" s="30" t="str">
        <f ca="1">IFERROR(A1043+MATCH(C1044,OFFSET('Nhập đơn'!$C$1,AWLU!$A1043,0,10000),0),"")</f>
        <v/>
      </c>
    </row>
    <row r="1045" spans="1:1">
      <c r="A1045" s="30" t="str">
        <f ca="1">IFERROR(A1044+MATCH(C1045,OFFSET('Nhập đơn'!$C$1,AWLU!$A1044,0,10000),0),"")</f>
        <v/>
      </c>
    </row>
    <row r="1046" spans="1:1">
      <c r="A1046" s="30" t="str">
        <f ca="1">IFERROR(A1045+MATCH(C1046,OFFSET('Nhập đơn'!$C$1,AWLU!$A1045,0,10000),0),"")</f>
        <v/>
      </c>
    </row>
    <row r="1047" spans="1:1">
      <c r="A1047" s="30" t="str">
        <f ca="1">IFERROR(A1046+MATCH(C1047,OFFSET('Nhập đơn'!$C$1,AWLU!$A1046,0,10000),0),"")</f>
        <v/>
      </c>
    </row>
    <row r="1048" spans="1:1">
      <c r="A1048" s="30" t="str">
        <f ca="1">IFERROR(A1047+MATCH(C1048,OFFSET('Nhập đơn'!$C$1,AWLU!$A1047,0,10000),0),"")</f>
        <v/>
      </c>
    </row>
    <row r="1049" spans="1:1">
      <c r="A1049" s="30" t="str">
        <f ca="1">IFERROR(A1048+MATCH(C1049,OFFSET('Nhập đơn'!$C$1,AWLU!$A1048,0,10000),0),"")</f>
        <v/>
      </c>
    </row>
    <row r="1050" spans="1:1">
      <c r="A1050" s="30" t="str">
        <f ca="1">IFERROR(A1049+MATCH(C1050,OFFSET('Nhập đơn'!$C$1,AWLU!$A1049,0,10000),0),"")</f>
        <v/>
      </c>
    </row>
    <row r="1051" spans="1:1">
      <c r="A1051" s="30" t="str">
        <f ca="1">IFERROR(A1050+MATCH(C1051,OFFSET('Nhập đơn'!$C$1,AWLU!$A1050,0,10000),0),"")</f>
        <v/>
      </c>
    </row>
    <row r="1052" spans="1:1">
      <c r="A1052" s="30" t="str">
        <f ca="1">IFERROR(A1051+MATCH(C1052,OFFSET('Nhập đơn'!$C$1,AWLU!$A1051,0,10000),0),"")</f>
        <v/>
      </c>
    </row>
    <row r="1053" spans="1:1">
      <c r="A1053" s="30" t="str">
        <f ca="1">IFERROR(A1052+MATCH(C1053,OFFSET('Nhập đơn'!$C$1,AWLU!$A1052,0,10000),0),"")</f>
        <v/>
      </c>
    </row>
    <row r="1054" spans="1:1">
      <c r="A1054" s="30" t="str">
        <f ca="1">IFERROR(A1053+MATCH(C1054,OFFSET('Nhập đơn'!$C$1,AWLU!$A1053,0,10000),0),"")</f>
        <v/>
      </c>
    </row>
    <row r="1055" spans="1:1">
      <c r="A1055" s="30" t="str">
        <f ca="1">IFERROR(A1054+MATCH(C1055,OFFSET('Nhập đơn'!$C$1,AWLU!$A1054,0,10000),0),"")</f>
        <v/>
      </c>
    </row>
    <row r="1056" spans="1:1">
      <c r="A1056" s="30" t="str">
        <f ca="1">IFERROR(A1055+MATCH(C1056,OFFSET('Nhập đơn'!$C$1,AWLU!$A1055,0,10000),0),"")</f>
        <v/>
      </c>
    </row>
    <row r="1057" spans="1:1">
      <c r="A1057" s="30" t="str">
        <f ca="1">IFERROR(A1056+MATCH(C1057,OFFSET('Nhập đơn'!$C$1,AWLU!$A1056,0,10000),0),"")</f>
        <v/>
      </c>
    </row>
    <row r="1058" spans="1:1">
      <c r="A1058" s="30" t="str">
        <f ca="1">IFERROR(A1057+MATCH(C1058,OFFSET('Nhập đơn'!$C$1,AWLU!$A1057,0,10000),0),"")</f>
        <v/>
      </c>
    </row>
    <row r="1059" spans="1:1">
      <c r="A1059" s="30" t="str">
        <f ca="1">IFERROR(A1058+MATCH(C1059,OFFSET('Nhập đơn'!$C$1,AWLU!$A1058,0,10000),0),"")</f>
        <v/>
      </c>
    </row>
    <row r="1060" spans="1:1">
      <c r="A1060" s="30" t="str">
        <f ca="1">IFERROR(A1059+MATCH(C1060,OFFSET('Nhập đơn'!$C$1,AWLU!$A1059,0,10000),0),"")</f>
        <v/>
      </c>
    </row>
    <row r="1061" spans="1:1">
      <c r="A1061" s="30" t="str">
        <f ca="1">IFERROR(A1060+MATCH(C1061,OFFSET('Nhập đơn'!$C$1,AWLU!$A1060,0,10000),0),"")</f>
        <v/>
      </c>
    </row>
    <row r="1062" spans="1:1">
      <c r="A1062" s="30" t="str">
        <f ca="1">IFERROR(A1061+MATCH(C1062,OFFSET('Nhập đơn'!$C$1,AWLU!$A1061,0,10000),0),"")</f>
        <v/>
      </c>
    </row>
    <row r="1063" spans="1:1">
      <c r="A1063" s="30" t="str">
        <f ca="1">IFERROR(A1062+MATCH(C1063,OFFSET('Nhập đơn'!$C$1,AWLU!$A1062,0,10000),0),"")</f>
        <v/>
      </c>
    </row>
    <row r="1064" spans="1:1">
      <c r="A1064" s="30" t="str">
        <f ca="1">IFERROR(A1063+MATCH(C1064,OFFSET('Nhập đơn'!$C$1,AWLU!$A1063,0,10000),0),"")</f>
        <v/>
      </c>
    </row>
    <row r="1065" spans="1:1">
      <c r="A1065" s="30" t="str">
        <f ca="1">IFERROR(A1064+MATCH(C1065,OFFSET('Nhập đơn'!$C$1,AWLU!$A1064,0,10000),0),"")</f>
        <v/>
      </c>
    </row>
    <row r="1066" spans="1:1">
      <c r="A1066" s="30" t="str">
        <f ca="1">IFERROR(A1065+MATCH(C1066,OFFSET('Nhập đơn'!$C$1,AWLU!$A1065,0,10000),0),"")</f>
        <v/>
      </c>
    </row>
    <row r="1067" spans="1:1">
      <c r="A1067" s="30" t="str">
        <f ca="1">IFERROR(A1066+MATCH(C1067,OFFSET('Nhập đơn'!$C$1,AWLU!$A1066,0,10000),0),"")</f>
        <v/>
      </c>
    </row>
    <row r="1068" spans="1:1">
      <c r="A1068" s="30" t="str">
        <f ca="1">IFERROR(A1067+MATCH(C1068,OFFSET('Nhập đơn'!$C$1,AWLU!$A1067,0,10000),0),"")</f>
        <v/>
      </c>
    </row>
    <row r="1069" spans="1:1">
      <c r="A1069" s="30" t="str">
        <f ca="1">IFERROR(A1068+MATCH(C1069,OFFSET('Nhập đơn'!$C$1,AWLU!$A1068,0,10000),0),"")</f>
        <v/>
      </c>
    </row>
    <row r="1070" spans="1:1">
      <c r="A1070" s="30" t="str">
        <f ca="1">IFERROR(A1069+MATCH(C1070,OFFSET('Nhập đơn'!$C$1,AWLU!$A1069,0,10000),0),"")</f>
        <v/>
      </c>
    </row>
    <row r="1071" spans="1:1">
      <c r="A1071" s="30" t="str">
        <f ca="1">IFERROR(A1070+MATCH(C1071,OFFSET('Nhập đơn'!$C$1,AWLU!$A1070,0,10000),0),"")</f>
        <v/>
      </c>
    </row>
    <row r="1072" spans="1:1">
      <c r="A1072" s="30" t="str">
        <f ca="1">IFERROR(A1071+MATCH(C1072,OFFSET('Nhập đơn'!$C$1,AWLU!$A1071,0,10000),0),"")</f>
        <v/>
      </c>
    </row>
    <row r="1073" spans="1:1">
      <c r="A1073" s="30" t="str">
        <f ca="1">IFERROR(A1072+MATCH(C1073,OFFSET('Nhập đơn'!$C$1,AWLU!$A1072,0,10000),0),"")</f>
        <v/>
      </c>
    </row>
    <row r="1074" spans="1:1">
      <c r="A1074" s="30" t="str">
        <f ca="1">IFERROR(A1073+MATCH(C1074,OFFSET('Nhập đơn'!$C$1,AWLU!$A1073,0,10000),0),"")</f>
        <v/>
      </c>
    </row>
    <row r="1075" spans="1:1">
      <c r="A1075" s="30" t="str">
        <f ca="1">IFERROR(A1074+MATCH(C1075,OFFSET('Nhập đơn'!$C$1,AWLU!$A1074,0,10000),0),"")</f>
        <v/>
      </c>
    </row>
    <row r="1076" spans="1:1">
      <c r="A1076" s="30" t="str">
        <f ca="1">IFERROR(A1075+MATCH(C1076,OFFSET('Nhập đơn'!$C$1,AWLU!$A1075,0,10000),0),"")</f>
        <v/>
      </c>
    </row>
    <row r="1077" spans="1:1">
      <c r="A1077" s="30" t="str">
        <f ca="1">IFERROR(A1076+MATCH(C1077,OFFSET('Nhập đơn'!$C$1,AWLU!$A1076,0,10000),0),"")</f>
        <v/>
      </c>
    </row>
    <row r="1078" spans="1:1">
      <c r="A1078" s="30" t="str">
        <f ca="1">IFERROR(A1077+MATCH(C1078,OFFSET('Nhập đơn'!$C$1,AWLU!$A1077,0,10000),0),"")</f>
        <v/>
      </c>
    </row>
    <row r="1079" spans="1:1">
      <c r="A1079" s="30" t="str">
        <f ca="1">IFERROR(A1078+MATCH(C1079,OFFSET('Nhập đơn'!$C$1,AWLU!$A1078,0,10000),0),"")</f>
        <v/>
      </c>
    </row>
    <row r="1080" spans="1:1">
      <c r="A1080" s="30" t="str">
        <f ca="1">IFERROR(A1079+MATCH(C1080,OFFSET('Nhập đơn'!$C$1,AWLU!$A1079,0,10000),0),"")</f>
        <v/>
      </c>
    </row>
    <row r="1081" spans="1:1">
      <c r="A1081" s="30" t="str">
        <f ca="1">IFERROR(A1080+MATCH(C1081,OFFSET('Nhập đơn'!$C$1,AWLU!$A1080,0,10000),0),"")</f>
        <v/>
      </c>
    </row>
    <row r="1082" spans="1:1">
      <c r="A1082" s="30" t="str">
        <f ca="1">IFERROR(A1081+MATCH(C1082,OFFSET('Nhập đơn'!$C$1,AWLU!$A1081,0,10000),0),"")</f>
        <v/>
      </c>
    </row>
    <row r="1083" spans="1:1">
      <c r="A1083" s="30" t="str">
        <f ca="1">IFERROR(A1082+MATCH(C1083,OFFSET('Nhập đơn'!$C$1,AWLU!$A1082,0,10000),0),"")</f>
        <v/>
      </c>
    </row>
    <row r="1084" spans="1:1">
      <c r="A1084" s="30" t="str">
        <f ca="1">IFERROR(A1083+MATCH(C1084,OFFSET('Nhập đơn'!$C$1,AWLU!$A1083,0,10000),0),"")</f>
        <v/>
      </c>
    </row>
    <row r="1085" spans="1:1">
      <c r="A1085" s="30" t="str">
        <f ca="1">IFERROR(A1084+MATCH(C1085,OFFSET('Nhập đơn'!$C$1,AWLU!$A1084,0,10000),0),"")</f>
        <v/>
      </c>
    </row>
    <row r="1086" spans="1:1">
      <c r="A1086" s="30" t="str">
        <f ca="1">IFERROR(A1085+MATCH(C1086,OFFSET('Nhập đơn'!$C$1,AWLU!$A1085,0,10000),0),"")</f>
        <v/>
      </c>
    </row>
    <row r="1087" spans="1:1">
      <c r="A1087" s="30" t="str">
        <f ca="1">IFERROR(A1086+MATCH(C1087,OFFSET('Nhập đơn'!$C$1,AWLU!$A1086,0,10000),0),"")</f>
        <v/>
      </c>
    </row>
    <row r="1088" spans="1:1">
      <c r="A1088" s="30" t="str">
        <f ca="1">IFERROR(A1087+MATCH(C1088,OFFSET('Nhập đơn'!$C$1,AWLU!$A1087,0,10000),0),"")</f>
        <v/>
      </c>
    </row>
    <row r="1089" spans="1:1">
      <c r="A1089" s="30" t="str">
        <f ca="1">IFERROR(A1088+MATCH(C1089,OFFSET('Nhập đơn'!$C$1,AWLU!$A1088,0,10000),0),"")</f>
        <v/>
      </c>
    </row>
    <row r="1090" spans="1:1">
      <c r="A1090" s="30" t="str">
        <f ca="1">IFERROR(A1089+MATCH(C1090,OFFSET('Nhập đơn'!$C$1,AWLU!$A1089,0,10000),0),"")</f>
        <v/>
      </c>
    </row>
    <row r="1091" spans="1:1">
      <c r="A1091" s="30" t="str">
        <f ca="1">IFERROR(A1090+MATCH(C1091,OFFSET('Nhập đơn'!$C$1,AWLU!$A1090,0,10000),0),"")</f>
        <v/>
      </c>
    </row>
    <row r="1092" spans="1:1">
      <c r="A1092" s="30" t="str">
        <f ca="1">IFERROR(A1091+MATCH(C1092,OFFSET('Nhập đơn'!$C$1,AWLU!$A1091,0,10000),0),"")</f>
        <v/>
      </c>
    </row>
    <row r="1093" spans="1:1">
      <c r="A1093" s="30" t="str">
        <f ca="1">IFERROR(A1092+MATCH(C1093,OFFSET('Nhập đơn'!$C$1,AWLU!$A1092,0,10000),0),"")</f>
        <v/>
      </c>
    </row>
    <row r="1094" spans="1:1">
      <c r="A1094" s="30" t="str">
        <f ca="1">IFERROR(A1093+MATCH(C1094,OFFSET('Nhập đơn'!$C$1,AWLU!$A1093,0,10000),0),"")</f>
        <v/>
      </c>
    </row>
    <row r="1095" spans="1:1">
      <c r="A1095" s="30" t="str">
        <f ca="1">IFERROR(A1094+MATCH(C1095,OFFSET('Nhập đơn'!$C$1,AWLU!$A1094,0,10000),0),"")</f>
        <v/>
      </c>
    </row>
    <row r="1096" spans="1:1">
      <c r="A1096" s="30" t="str">
        <f ca="1">IFERROR(A1095+MATCH(C1096,OFFSET('Nhập đơn'!$C$1,AWLU!$A1095,0,10000),0),"")</f>
        <v/>
      </c>
    </row>
    <row r="1097" spans="1:1">
      <c r="A1097" s="30" t="str">
        <f ca="1">IFERROR(A1096+MATCH(C1097,OFFSET('Nhập đơn'!$C$1,AWLU!$A1096,0,10000),0),"")</f>
        <v/>
      </c>
    </row>
    <row r="1098" spans="1:1">
      <c r="A1098" s="30" t="str">
        <f ca="1">IFERROR(A1097+MATCH(C1098,OFFSET('Nhập đơn'!$C$1,AWLU!$A1097,0,10000),0),"")</f>
        <v/>
      </c>
    </row>
    <row r="1099" spans="1:1">
      <c r="A1099" s="30" t="str">
        <f ca="1">IFERROR(A1098+MATCH(C1099,OFFSET('Nhập đơn'!$C$1,AWLU!$A1098,0,10000),0),"")</f>
        <v/>
      </c>
    </row>
    <row r="1100" spans="1:1">
      <c r="A1100" s="30" t="str">
        <f ca="1">IFERROR(A1099+MATCH(C1100,OFFSET('Nhập đơn'!$C$1,AWLU!$A1099,0,10000),0),"")</f>
        <v/>
      </c>
    </row>
    <row r="1101" spans="1:1">
      <c r="A1101" s="30" t="str">
        <f ca="1">IFERROR(A1100+MATCH(C1101,OFFSET('Nhập đơn'!$C$1,AWLU!$A1100,0,10000),0),"")</f>
        <v/>
      </c>
    </row>
    <row r="1102" spans="1:1">
      <c r="A1102" s="30" t="str">
        <f ca="1">IFERROR(A1101+MATCH(C1102,OFFSET('Nhập đơn'!$C$1,AWLU!$A1101,0,10000),0),"")</f>
        <v/>
      </c>
    </row>
    <row r="1103" spans="1:1">
      <c r="A1103" s="30" t="str">
        <f ca="1">IFERROR(A1102+MATCH(C1103,OFFSET('Nhập đơn'!$C$1,AWLU!$A1102,0,10000),0),"")</f>
        <v/>
      </c>
    </row>
    <row r="1104" spans="1:1">
      <c r="A1104" s="30" t="str">
        <f ca="1">IFERROR(A1103+MATCH(C1104,OFFSET('Nhập đơn'!$C$1,AWLU!$A1103,0,10000),0),"")</f>
        <v/>
      </c>
    </row>
    <row r="1105" spans="1:1">
      <c r="A1105" s="30" t="str">
        <f ca="1">IFERROR(A1104+MATCH(C1105,OFFSET('Nhập đơn'!$C$1,AWLU!$A1104,0,10000),0),"")</f>
        <v/>
      </c>
    </row>
    <row r="1106" spans="1:1">
      <c r="A1106" s="30" t="str">
        <f ca="1">IFERROR(A1105+MATCH(C1106,OFFSET('Nhập đơn'!$C$1,AWLU!$A1105,0,10000),0),"")</f>
        <v/>
      </c>
    </row>
    <row r="1107" spans="1:1">
      <c r="A1107" s="30" t="str">
        <f ca="1">IFERROR(A1106+MATCH(C1107,OFFSET('Nhập đơn'!$C$1,AWLU!$A1106,0,10000),0),"")</f>
        <v/>
      </c>
    </row>
    <row r="1108" spans="1:1">
      <c r="A1108" s="30" t="str">
        <f ca="1">IFERROR(A1107+MATCH(C1108,OFFSET('Nhập đơn'!$C$1,AWLU!$A1107,0,10000),0),"")</f>
        <v/>
      </c>
    </row>
    <row r="1109" spans="1:1">
      <c r="A1109" s="30" t="str">
        <f ca="1">IFERROR(A1108+MATCH(C1109,OFFSET('Nhập đơn'!$C$1,AWLU!$A1108,0,10000),0),"")</f>
        <v/>
      </c>
    </row>
    <row r="1110" spans="1:1">
      <c r="A1110" s="30" t="str">
        <f ca="1">IFERROR(A1109+MATCH(C1110,OFFSET('Nhập đơn'!$C$1,AWLU!$A1109,0,10000),0),"")</f>
        <v/>
      </c>
    </row>
    <row r="1111" spans="1:1">
      <c r="A1111" s="30" t="str">
        <f ca="1">IFERROR(A1110+MATCH(C1111,OFFSET('Nhập đơn'!$C$1,AWLU!$A1110,0,10000),0),"")</f>
        <v/>
      </c>
    </row>
    <row r="1112" spans="1:1">
      <c r="A1112" s="30" t="str">
        <f ca="1">IFERROR(A1111+MATCH(C1112,OFFSET('Nhập đơn'!$C$1,AWLU!$A1111,0,10000),0),"")</f>
        <v/>
      </c>
    </row>
    <row r="1113" spans="1:1">
      <c r="A1113" s="30" t="str">
        <f ca="1">IFERROR(A1112+MATCH(C1113,OFFSET('Nhập đơn'!$C$1,AWLU!$A1112,0,10000),0),"")</f>
        <v/>
      </c>
    </row>
    <row r="1114" spans="1:1">
      <c r="A1114" s="30" t="str">
        <f ca="1">IFERROR(A1113+MATCH(C1114,OFFSET('Nhập đơn'!$C$1,AWLU!$A1113,0,10000),0),"")</f>
        <v/>
      </c>
    </row>
    <row r="1115" spans="1:1">
      <c r="A1115" s="30" t="str">
        <f ca="1">IFERROR(A1114+MATCH(C1115,OFFSET('Nhập đơn'!$C$1,AWLU!$A1114,0,10000),0),"")</f>
        <v/>
      </c>
    </row>
    <row r="1116" spans="1:1">
      <c r="A1116" s="30" t="str">
        <f ca="1">IFERROR(A1115+MATCH(C1116,OFFSET('Nhập đơn'!$C$1,AWLU!$A1115,0,10000),0),"")</f>
        <v/>
      </c>
    </row>
    <row r="1117" spans="1:1">
      <c r="A1117" s="30" t="str">
        <f ca="1">IFERROR(A1116+MATCH(C1117,OFFSET('Nhập đơn'!$C$1,AWLU!$A1116,0,10000),0),"")</f>
        <v/>
      </c>
    </row>
    <row r="1118" spans="1:1">
      <c r="A1118" s="30" t="str">
        <f ca="1">IFERROR(A1117+MATCH(C1118,OFFSET('Nhập đơn'!$C$1,AWLU!$A1117,0,10000),0),"")</f>
        <v/>
      </c>
    </row>
    <row r="1119" spans="1:1">
      <c r="A1119" s="30" t="str">
        <f ca="1">IFERROR(A1118+MATCH(C1119,OFFSET('Nhập đơn'!$C$1,AWLU!$A1118,0,10000),0),"")</f>
        <v/>
      </c>
    </row>
    <row r="1120" spans="1:1">
      <c r="A1120" s="30" t="str">
        <f ca="1">IFERROR(A1119+MATCH(C1120,OFFSET('Nhập đơn'!$C$1,AWLU!$A1119,0,10000),0),"")</f>
        <v/>
      </c>
    </row>
    <row r="1121" spans="1:1">
      <c r="A1121" s="30" t="str">
        <f ca="1">IFERROR(A1120+MATCH(C1121,OFFSET('Nhập đơn'!$C$1,AWLU!$A1120,0,10000),0),"")</f>
        <v/>
      </c>
    </row>
    <row r="1122" spans="1:1">
      <c r="A1122" s="30" t="str">
        <f ca="1">IFERROR(A1121+MATCH(C1122,OFFSET('Nhập đơn'!$C$1,AWLU!$A1121,0,10000),0),"")</f>
        <v/>
      </c>
    </row>
    <row r="1123" spans="1:1">
      <c r="A1123" s="30" t="str">
        <f ca="1">IFERROR(A1122+MATCH(C1123,OFFSET('Nhập đơn'!$C$1,AWLU!$A1122,0,10000),0),"")</f>
        <v/>
      </c>
    </row>
    <row r="1124" spans="1:1">
      <c r="A1124" s="30" t="str">
        <f ca="1">IFERROR(A1123+MATCH(C1124,OFFSET('Nhập đơn'!$C$1,AWLU!$A1123,0,10000),0),"")</f>
        <v/>
      </c>
    </row>
    <row r="1125" spans="1:1">
      <c r="A1125" s="30" t="str">
        <f ca="1">IFERROR(A1124+MATCH(C1125,OFFSET('Nhập đơn'!$C$1,AWLU!$A1124,0,10000),0),"")</f>
        <v/>
      </c>
    </row>
    <row r="1126" spans="1:1">
      <c r="A1126" s="30" t="str">
        <f ca="1">IFERROR(A1125+MATCH(C1126,OFFSET('Nhập đơn'!$C$1,AWLU!$A1125,0,10000),0),"")</f>
        <v/>
      </c>
    </row>
    <row r="1127" spans="1:1">
      <c r="A1127" s="30" t="str">
        <f ca="1">IFERROR(A1126+MATCH(C1127,OFFSET('Nhập đơn'!$C$1,AWLU!$A1126,0,10000),0),"")</f>
        <v/>
      </c>
    </row>
    <row r="1128" spans="1:1">
      <c r="A1128" s="30" t="str">
        <f ca="1">IFERROR(A1127+MATCH(C1128,OFFSET('Nhập đơn'!$C$1,AWLU!$A1127,0,10000),0),"")</f>
        <v/>
      </c>
    </row>
    <row r="1129" spans="1:1">
      <c r="A1129" s="30" t="str">
        <f ca="1">IFERROR(A1128+MATCH(C1129,OFFSET('Nhập đơn'!$C$1,AWLU!$A1128,0,10000),0),"")</f>
        <v/>
      </c>
    </row>
    <row r="1130" spans="1:1">
      <c r="A1130" s="30" t="str">
        <f ca="1">IFERROR(A1129+MATCH(C1130,OFFSET('Nhập đơn'!$C$1,AWLU!$A1129,0,10000),0),"")</f>
        <v/>
      </c>
    </row>
    <row r="1131" spans="1:1">
      <c r="A1131" s="30" t="str">
        <f ca="1">IFERROR(A1130+MATCH(C1131,OFFSET('Nhập đơn'!$C$1,AWLU!$A1130,0,10000),0),"")</f>
        <v/>
      </c>
    </row>
    <row r="1132" spans="1:1">
      <c r="A1132" s="30" t="str">
        <f ca="1">IFERROR(A1131+MATCH(C1132,OFFSET('Nhập đơn'!$C$1,AWLU!$A1131,0,10000),0),"")</f>
        <v/>
      </c>
    </row>
    <row r="1133" spans="1:1">
      <c r="A1133" s="30" t="str">
        <f ca="1">IFERROR(A1132+MATCH(C1133,OFFSET('Nhập đơn'!$C$1,AWLU!$A1132,0,10000),0),"")</f>
        <v/>
      </c>
    </row>
    <row r="1134" spans="1:1">
      <c r="A1134" s="30" t="str">
        <f ca="1">IFERROR(A1133+MATCH(C1134,OFFSET('Nhập đơn'!$C$1,AWLU!$A1133,0,10000),0),"")</f>
        <v/>
      </c>
    </row>
    <row r="1135" spans="1:1">
      <c r="A1135" s="30" t="str">
        <f ca="1">IFERROR(A1134+MATCH(C1135,OFFSET('Nhập đơn'!$C$1,AWLU!$A1134,0,10000),0),"")</f>
        <v/>
      </c>
    </row>
    <row r="1136" spans="1:1">
      <c r="A1136" s="30" t="str">
        <f ca="1">IFERROR(A1135+MATCH(C1136,OFFSET('Nhập đơn'!$C$1,AWLU!$A1135,0,10000),0),"")</f>
        <v/>
      </c>
    </row>
    <row r="1137" spans="1:1">
      <c r="A1137" s="30" t="str">
        <f ca="1">IFERROR(A1136+MATCH(C1137,OFFSET('Nhập đơn'!$C$1,AWLU!$A1136,0,10000),0),"")</f>
        <v/>
      </c>
    </row>
    <row r="1138" spans="1:1">
      <c r="A1138" s="30" t="str">
        <f ca="1">IFERROR(A1137+MATCH(C1138,OFFSET('Nhập đơn'!$C$1,AWLU!$A1137,0,10000),0),"")</f>
        <v/>
      </c>
    </row>
    <row r="1139" spans="1:1">
      <c r="A1139" s="30" t="str">
        <f ca="1">IFERROR(A1138+MATCH(C1139,OFFSET('Nhập đơn'!$C$1,AWLU!$A1138,0,10000),0),"")</f>
        <v/>
      </c>
    </row>
    <row r="1140" spans="1:1">
      <c r="A1140" s="30" t="str">
        <f ca="1">IFERROR(A1139+MATCH(C1140,OFFSET('Nhập đơn'!$C$1,AWLU!$A1139,0,10000),0),"")</f>
        <v/>
      </c>
    </row>
    <row r="1141" spans="1:1">
      <c r="A1141" s="30" t="str">
        <f ca="1">IFERROR(A1140+MATCH(C1141,OFFSET('Nhập đơn'!$C$1,AWLU!$A1140,0,10000),0),"")</f>
        <v/>
      </c>
    </row>
    <row r="1142" spans="1:1">
      <c r="A1142" s="30" t="str">
        <f ca="1">IFERROR(A1141+MATCH(C1142,OFFSET('Nhập đơn'!$C$1,AWLU!$A1141,0,10000),0),"")</f>
        <v/>
      </c>
    </row>
    <row r="1143" spans="1:1">
      <c r="A1143" s="30" t="str">
        <f ca="1">IFERROR(A1142+MATCH(C1143,OFFSET('Nhập đơn'!$C$1,AWLU!$A1142,0,10000),0),"")</f>
        <v/>
      </c>
    </row>
    <row r="1144" spans="1:1">
      <c r="A1144" s="30" t="str">
        <f ca="1">IFERROR(A1143+MATCH(C1144,OFFSET('Nhập đơn'!$C$1,AWLU!$A1143,0,10000),0),"")</f>
        <v/>
      </c>
    </row>
    <row r="1145" spans="1:1">
      <c r="A1145" s="30" t="str">
        <f ca="1">IFERROR(A1144+MATCH(C1145,OFFSET('Nhập đơn'!$C$1,AWLU!$A1144,0,10000),0),"")</f>
        <v/>
      </c>
    </row>
    <row r="1146" spans="1:1">
      <c r="A1146" s="30" t="str">
        <f ca="1">IFERROR(A1145+MATCH(C1146,OFFSET('Nhập đơn'!$C$1,AWLU!$A1145,0,10000),0),"")</f>
        <v/>
      </c>
    </row>
    <row r="1147" spans="1:1">
      <c r="A1147" s="30" t="str">
        <f ca="1">IFERROR(A1146+MATCH(C1147,OFFSET('Nhập đơn'!$C$1,AWLU!$A1146,0,10000),0),"")</f>
        <v/>
      </c>
    </row>
    <row r="1148" spans="1:1">
      <c r="A1148" s="30" t="str">
        <f ca="1">IFERROR(A1147+MATCH(C1148,OFFSET('Nhập đơn'!$C$1,AWLU!$A1147,0,10000),0),"")</f>
        <v/>
      </c>
    </row>
    <row r="1149" spans="1:1">
      <c r="A1149" s="30" t="str">
        <f ca="1">IFERROR(A1148+MATCH(C1149,OFFSET('Nhập đơn'!$C$1,AWLU!$A1148,0,10000),0),"")</f>
        <v/>
      </c>
    </row>
    <row r="1150" spans="1:1">
      <c r="A1150" s="30" t="str">
        <f ca="1">IFERROR(A1149+MATCH(C1150,OFFSET('Nhập đơn'!$C$1,AWLU!$A1149,0,10000),0),"")</f>
        <v/>
      </c>
    </row>
    <row r="1151" spans="1:1">
      <c r="A1151" s="30" t="str">
        <f ca="1">IFERROR(A1150+MATCH(C1151,OFFSET('Nhập đơn'!$C$1,AWLU!$A1150,0,10000),0),"")</f>
        <v/>
      </c>
    </row>
    <row r="1152" spans="1:1">
      <c r="A1152" s="30" t="str">
        <f ca="1">IFERROR(A1151+MATCH(C1152,OFFSET('Nhập đơn'!$C$1,AWLU!$A1151,0,10000),0),"")</f>
        <v/>
      </c>
    </row>
    <row r="1153" spans="1:1">
      <c r="A1153" s="30" t="str">
        <f ca="1">IFERROR(A1152+MATCH(C1153,OFFSET('Nhập đơn'!$C$1,AWLU!$A1152,0,10000),0),"")</f>
        <v/>
      </c>
    </row>
    <row r="1154" spans="1:1">
      <c r="A1154" s="30" t="str">
        <f ca="1">IFERROR(A1153+MATCH(C1154,OFFSET('Nhập đơn'!$C$1,AWLU!$A1153,0,10000),0),"")</f>
        <v/>
      </c>
    </row>
    <row r="1155" spans="1:1">
      <c r="A1155" s="30" t="str">
        <f ca="1">IFERROR(A1154+MATCH(C1155,OFFSET('Nhập đơn'!$C$1,AWLU!$A1154,0,10000),0),"")</f>
        <v/>
      </c>
    </row>
    <row r="1156" spans="1:1">
      <c r="A1156" s="30" t="str">
        <f ca="1">IFERROR(A1155+MATCH(C1156,OFFSET('Nhập đơn'!$C$1,AWLU!$A1155,0,10000),0),"")</f>
        <v/>
      </c>
    </row>
    <row r="1157" spans="1:1">
      <c r="A1157" s="30" t="str">
        <f ca="1">IFERROR(A1156+MATCH(C1157,OFFSET('Nhập đơn'!$C$1,AWLU!$A1156,0,10000),0),"")</f>
        <v/>
      </c>
    </row>
    <row r="1158" spans="1:1">
      <c r="A1158" s="30" t="str">
        <f ca="1">IFERROR(A1157+MATCH(C1158,OFFSET('Nhập đơn'!$C$1,AWLU!$A1157,0,10000),0),"")</f>
        <v/>
      </c>
    </row>
    <row r="1159" spans="1:1">
      <c r="A1159" s="30" t="str">
        <f ca="1">IFERROR(A1158+MATCH(C1159,OFFSET('Nhập đơn'!$C$1,AWLU!$A1158,0,10000),0),"")</f>
        <v/>
      </c>
    </row>
    <row r="1160" spans="1:1">
      <c r="A1160" s="30" t="str">
        <f ca="1">IFERROR(A1159+MATCH(C1160,OFFSET('Nhập đơn'!$C$1,AWLU!$A1159,0,10000),0),"")</f>
        <v/>
      </c>
    </row>
    <row r="1161" spans="1:1">
      <c r="A1161" s="30" t="str">
        <f ca="1">IFERROR(A1160+MATCH(C1161,OFFSET('Nhập đơn'!$C$1,AWLU!$A1160,0,10000),0),"")</f>
        <v/>
      </c>
    </row>
    <row r="1162" spans="1:1">
      <c r="A1162" s="30" t="str">
        <f ca="1">IFERROR(A1161+MATCH(C1162,OFFSET('Nhập đơn'!$C$1,AWLU!$A1161,0,10000),0),"")</f>
        <v/>
      </c>
    </row>
    <row r="1163" spans="1:1">
      <c r="A1163" s="30" t="str">
        <f ca="1">IFERROR(A1162+MATCH(C1163,OFFSET('Nhập đơn'!$C$1,AWLU!$A1162,0,10000),0),"")</f>
        <v/>
      </c>
    </row>
    <row r="1164" spans="1:1">
      <c r="A1164" s="30" t="str">
        <f ca="1">IFERROR(A1163+MATCH(C1164,OFFSET('Nhập đơn'!$C$1,AWLU!$A1163,0,10000),0),"")</f>
        <v/>
      </c>
    </row>
    <row r="1165" spans="1:1">
      <c r="A1165" s="30" t="str">
        <f ca="1">IFERROR(A1164+MATCH(C1165,OFFSET('Nhập đơn'!$C$1,AWLU!$A1164,0,10000),0),"")</f>
        <v/>
      </c>
    </row>
    <row r="1166" spans="1:1">
      <c r="A1166" s="30" t="str">
        <f ca="1">IFERROR(A1165+MATCH(C1166,OFFSET('Nhập đơn'!$C$1,AWLU!$A1165,0,10000),0),"")</f>
        <v/>
      </c>
    </row>
    <row r="1167" spans="1:1">
      <c r="A1167" s="30" t="str">
        <f ca="1">IFERROR(A1166+MATCH(C1167,OFFSET('Nhập đơn'!$C$1,AWLU!$A1166,0,10000),0),"")</f>
        <v/>
      </c>
    </row>
    <row r="1168" spans="1:1">
      <c r="A1168" s="30" t="str">
        <f ca="1">IFERROR(A1167+MATCH(C1168,OFFSET('Nhập đơn'!$C$1,AWLU!$A1167,0,10000),0),"")</f>
        <v/>
      </c>
    </row>
    <row r="1169" spans="1:1">
      <c r="A1169" s="30" t="str">
        <f ca="1">IFERROR(A1168+MATCH(C1169,OFFSET('Nhập đơn'!$C$1,AWLU!$A1168,0,10000),0),"")</f>
        <v/>
      </c>
    </row>
    <row r="1170" spans="1:1">
      <c r="A1170" s="30" t="str">
        <f ca="1">IFERROR(A1169+MATCH(C1170,OFFSET('Nhập đơn'!$C$1,AWLU!$A1169,0,10000),0),"")</f>
        <v/>
      </c>
    </row>
    <row r="1171" spans="1:1">
      <c r="A1171" s="30" t="str">
        <f ca="1">IFERROR(A1170+MATCH(C1171,OFFSET('Nhập đơn'!$C$1,AWLU!$A1170,0,10000),0),"")</f>
        <v/>
      </c>
    </row>
    <row r="1172" spans="1:1">
      <c r="A1172" s="30" t="str">
        <f ca="1">IFERROR(A1171+MATCH(C1172,OFFSET('Nhập đơn'!$C$1,AWLU!$A1171,0,10000),0),"")</f>
        <v/>
      </c>
    </row>
    <row r="1173" spans="1:1">
      <c r="A1173" s="30" t="str">
        <f ca="1">IFERROR(A1172+MATCH(C1173,OFFSET('Nhập đơn'!$C$1,AWLU!$A1172,0,10000),0),"")</f>
        <v/>
      </c>
    </row>
    <row r="1174" spans="1:1">
      <c r="A1174" s="30" t="str">
        <f ca="1">IFERROR(A1173+MATCH(C1174,OFFSET('Nhập đơn'!$C$1,AWLU!$A1173,0,10000),0),"")</f>
        <v/>
      </c>
    </row>
    <row r="1175" spans="1:1">
      <c r="A1175" s="30" t="str">
        <f ca="1">IFERROR(A1174+MATCH(C1175,OFFSET('Nhập đơn'!$C$1,AWLU!$A1174,0,10000),0),"")</f>
        <v/>
      </c>
    </row>
    <row r="1176" spans="1:1">
      <c r="A1176" s="30" t="str">
        <f ca="1">IFERROR(A1175+MATCH(C1176,OFFSET('Nhập đơn'!$C$1,AWLU!$A1175,0,10000),0),"")</f>
        <v/>
      </c>
    </row>
    <row r="1177" spans="1:1">
      <c r="A1177" s="30" t="str">
        <f ca="1">IFERROR(A1176+MATCH(C1177,OFFSET('Nhập đơn'!$C$1,AWLU!$A1176,0,10000),0),"")</f>
        <v/>
      </c>
    </row>
    <row r="1178" spans="1:1">
      <c r="A1178" s="30" t="str">
        <f ca="1">IFERROR(A1177+MATCH(C1178,OFFSET('Nhập đơn'!$C$1,AWLU!$A1177,0,10000),0),"")</f>
        <v/>
      </c>
    </row>
    <row r="1179" spans="1:1">
      <c r="A1179" s="30" t="str">
        <f ca="1">IFERROR(A1178+MATCH(C1179,OFFSET('Nhập đơn'!$C$1,AWLU!$A1178,0,10000),0),"")</f>
        <v/>
      </c>
    </row>
    <row r="1180" spans="1:1">
      <c r="A1180" s="30" t="str">
        <f ca="1">IFERROR(A1179+MATCH(C1180,OFFSET('Nhập đơn'!$C$1,AWLU!$A1179,0,10000),0),"")</f>
        <v/>
      </c>
    </row>
    <row r="1181" spans="1:1">
      <c r="A1181" s="30" t="str">
        <f ca="1">IFERROR(A1180+MATCH(C1181,OFFSET('Nhập đơn'!$C$1,AWLU!$A1180,0,10000),0),"")</f>
        <v/>
      </c>
    </row>
    <row r="1182" spans="1:1">
      <c r="A1182" s="30" t="str">
        <f ca="1">IFERROR(A1181+MATCH(C1182,OFFSET('Nhập đơn'!$C$1,AWLU!$A1181,0,10000),0),"")</f>
        <v/>
      </c>
    </row>
    <row r="1183" spans="1:1">
      <c r="A1183" s="30" t="str">
        <f ca="1">IFERROR(A1182+MATCH(C1183,OFFSET('Nhập đơn'!$C$1,AWLU!$A1182,0,10000),0),"")</f>
        <v/>
      </c>
    </row>
    <row r="1184" spans="1:1">
      <c r="A1184" s="30" t="str">
        <f ca="1">IFERROR(A1183+MATCH(C1184,OFFSET('Nhập đơn'!$C$1,AWLU!$A1183,0,10000),0),"")</f>
        <v/>
      </c>
    </row>
    <row r="1185" spans="1:1">
      <c r="A1185" s="30" t="str">
        <f ca="1">IFERROR(A1184+MATCH(C1185,OFFSET('Nhập đơn'!$C$1,AWLU!$A1184,0,10000),0),"")</f>
        <v/>
      </c>
    </row>
    <row r="1186" spans="1:1">
      <c r="A1186" s="30" t="str">
        <f ca="1">IFERROR(A1185+MATCH(C1186,OFFSET('Nhập đơn'!$C$1,AWLU!$A1185,0,10000),0),"")</f>
        <v/>
      </c>
    </row>
    <row r="1187" spans="1:1">
      <c r="A1187" s="30" t="str">
        <f ca="1">IFERROR(A1186+MATCH(C1187,OFFSET('Nhập đơn'!$C$1,AWLU!$A1186,0,10000),0),"")</f>
        <v/>
      </c>
    </row>
    <row r="1188" spans="1:1">
      <c r="A1188" s="30" t="str">
        <f ca="1">IFERROR(A1187+MATCH(C1188,OFFSET('Nhập đơn'!$C$1,AWLU!$A1187,0,10000),0),"")</f>
        <v/>
      </c>
    </row>
    <row r="1189" spans="1:1">
      <c r="A1189" s="30" t="str">
        <f ca="1">IFERROR(A1188+MATCH(C1189,OFFSET('Nhập đơn'!$C$1,AWLU!$A1188,0,10000),0),"")</f>
        <v/>
      </c>
    </row>
    <row r="1190" spans="1:1">
      <c r="A1190" s="30" t="str">
        <f ca="1">IFERROR(A1189+MATCH(C1190,OFFSET('Nhập đơn'!$C$1,AWLU!$A1189,0,10000),0),"")</f>
        <v/>
      </c>
    </row>
    <row r="1191" spans="1:1">
      <c r="A1191" s="30" t="str">
        <f ca="1">IFERROR(A1190+MATCH(C1191,OFFSET('Nhập đơn'!$C$1,AWLU!$A1190,0,10000),0),"")</f>
        <v/>
      </c>
    </row>
    <row r="1192" spans="1:1">
      <c r="A1192" s="30" t="str">
        <f ca="1">IFERROR(A1191+MATCH(C1192,OFFSET('Nhập đơn'!$C$1,AWLU!$A1191,0,10000),0),"")</f>
        <v/>
      </c>
    </row>
    <row r="1193" spans="1:1">
      <c r="A1193" s="30" t="str">
        <f ca="1">IFERROR(A1192+MATCH(C1193,OFFSET('Nhập đơn'!$C$1,AWLU!$A1192,0,10000),0),"")</f>
        <v/>
      </c>
    </row>
    <row r="1194" spans="1:1">
      <c r="A1194" s="30" t="str">
        <f ca="1">IFERROR(A1193+MATCH(C1194,OFFSET('Nhập đơn'!$C$1,AWLU!$A1193,0,10000),0),"")</f>
        <v/>
      </c>
    </row>
    <row r="1195" spans="1:1">
      <c r="A1195" s="30" t="str">
        <f ca="1">IFERROR(A1194+MATCH(C1195,OFFSET('Nhập đơn'!$C$1,AWLU!$A1194,0,10000),0),"")</f>
        <v/>
      </c>
    </row>
    <row r="1196" spans="1:1">
      <c r="A1196" s="30" t="str">
        <f ca="1">IFERROR(A1195+MATCH(C1196,OFFSET('Nhập đơn'!$C$1,AWLU!$A1195,0,10000),0),"")</f>
        <v/>
      </c>
    </row>
    <row r="1197" spans="1:1">
      <c r="A1197" s="30" t="str">
        <f ca="1">IFERROR(A1196+MATCH(C1197,OFFSET('Nhập đơn'!$C$1,AWLU!$A1196,0,10000),0),"")</f>
        <v/>
      </c>
    </row>
    <row r="1198" spans="1:1">
      <c r="A1198" s="30" t="str">
        <f ca="1">IFERROR(A1197+MATCH(C1198,OFFSET('Nhập đơn'!$C$1,AWLU!$A1197,0,10000),0),"")</f>
        <v/>
      </c>
    </row>
    <row r="1199" spans="1:1">
      <c r="A1199" s="30" t="str">
        <f ca="1">IFERROR(A1198+MATCH(C1199,OFFSET('Nhập đơn'!$C$1,AWLU!$A1198,0,10000),0),"")</f>
        <v/>
      </c>
    </row>
    <row r="1200" spans="1:1">
      <c r="A1200" s="30" t="str">
        <f ca="1">IFERROR(A1199+MATCH(C1200,OFFSET('Nhập đơn'!$C$1,AWLU!$A1199,0,10000),0),"")</f>
        <v/>
      </c>
    </row>
    <row r="1201" spans="1:1">
      <c r="A1201" s="30" t="str">
        <f ca="1">IFERROR(A1200+MATCH(C1201,OFFSET('Nhập đơn'!$C$1,AWLU!$A1200,0,10000),0),"")</f>
        <v/>
      </c>
    </row>
    <row r="1202" spans="1:1">
      <c r="A1202" s="30" t="str">
        <f ca="1">IFERROR(A1201+MATCH(C1202,OFFSET('Nhập đơn'!$C$1,AWLU!$A1201,0,10000),0),"")</f>
        <v/>
      </c>
    </row>
    <row r="1203" spans="1:1">
      <c r="A1203" s="30" t="str">
        <f ca="1">IFERROR(A1202+MATCH(C1203,OFFSET('Nhập đơn'!$C$1,AWLU!$A1202,0,10000),0),"")</f>
        <v/>
      </c>
    </row>
    <row r="1204" spans="1:1">
      <c r="A1204" s="30" t="str">
        <f ca="1">IFERROR(A1203+MATCH(C1204,OFFSET('Nhập đơn'!$C$1,AWLU!$A1203,0,10000),0),"")</f>
        <v/>
      </c>
    </row>
    <row r="1205" spans="1:1">
      <c r="A1205" s="30" t="str">
        <f ca="1">IFERROR(A1204+MATCH(C1205,OFFSET('Nhập đơn'!$C$1,AWLU!$A1204,0,10000),0),"")</f>
        <v/>
      </c>
    </row>
    <row r="1206" spans="1:1">
      <c r="A1206" s="30" t="str">
        <f ca="1">IFERROR(A1205+MATCH(C1206,OFFSET('Nhập đơn'!$C$1,AWLU!$A1205,0,10000),0),"")</f>
        <v/>
      </c>
    </row>
    <row r="1207" spans="1:1">
      <c r="A1207" s="30" t="str">
        <f ca="1">IFERROR(A1206+MATCH(C1207,OFFSET('Nhập đơn'!$C$1,AWLU!$A1206,0,10000),0),"")</f>
        <v/>
      </c>
    </row>
    <row r="1208" spans="1:1">
      <c r="A1208" s="30" t="str">
        <f ca="1">IFERROR(A1207+MATCH(C1208,OFFSET('Nhập đơn'!$C$1,AWLU!$A1207,0,10000),0),"")</f>
        <v/>
      </c>
    </row>
    <row r="1209" spans="1:1">
      <c r="A1209" s="30" t="str">
        <f ca="1">IFERROR(A1208+MATCH(C1209,OFFSET('Nhập đơn'!$C$1,AWLU!$A1208,0,10000),0),"")</f>
        <v/>
      </c>
    </row>
    <row r="1210" spans="1:1">
      <c r="A1210" s="30" t="str">
        <f ca="1">IFERROR(A1209+MATCH(C1210,OFFSET('Nhập đơn'!$C$1,AWLU!$A1209,0,10000),0),"")</f>
        <v/>
      </c>
    </row>
    <row r="1211" spans="1:1">
      <c r="A1211" s="30" t="str">
        <f ca="1">IFERROR(A1210+MATCH(C1211,OFFSET('Nhập đơn'!$C$1,AWLU!$A1210,0,10000),0),"")</f>
        <v/>
      </c>
    </row>
    <row r="1212" spans="1:1">
      <c r="A1212" s="30" t="str">
        <f ca="1">IFERROR(A1211+MATCH(C1212,OFFSET('Nhập đơn'!$C$1,AWLU!$A1211,0,10000),0),"")</f>
        <v/>
      </c>
    </row>
    <row r="1213" spans="1:1">
      <c r="A1213" s="30" t="str">
        <f ca="1">IFERROR(A1212+MATCH(C1213,OFFSET('Nhập đơn'!$C$1,AWLU!$A1212,0,10000),0),"")</f>
        <v/>
      </c>
    </row>
    <row r="1214" spans="1:1">
      <c r="A1214" s="30" t="str">
        <f ca="1">IFERROR(A1213+MATCH(C1214,OFFSET('Nhập đơn'!$C$1,AWLU!$A1213,0,10000),0),"")</f>
        <v/>
      </c>
    </row>
    <row r="1215" spans="1:1">
      <c r="A1215" s="30" t="str">
        <f ca="1">IFERROR(A1214+MATCH(C1215,OFFSET('Nhập đơn'!$C$1,AWLU!$A1214,0,10000),0),"")</f>
        <v/>
      </c>
    </row>
    <row r="1216" spans="1:1">
      <c r="A1216" s="30" t="str">
        <f ca="1">IFERROR(A1215+MATCH(C1216,OFFSET('Nhập đơn'!$C$1,AWLU!$A1215,0,10000),0),"")</f>
        <v/>
      </c>
    </row>
    <row r="1217" spans="1:1">
      <c r="A1217" s="30" t="str">
        <f ca="1">IFERROR(A1216+MATCH(C1217,OFFSET('Nhập đơn'!$C$1,AWLU!$A1216,0,10000),0),"")</f>
        <v/>
      </c>
    </row>
    <row r="1218" spans="1:1">
      <c r="A1218" s="30" t="str">
        <f ca="1">IFERROR(A1217+MATCH(C1218,OFFSET('Nhập đơn'!$C$1,AWLU!$A1217,0,10000),0),"")</f>
        <v/>
      </c>
    </row>
    <row r="1219" spans="1:1">
      <c r="A1219" s="30" t="str">
        <f ca="1">IFERROR(A1218+MATCH(C1219,OFFSET('Nhập đơn'!$C$1,AWLU!$A1218,0,10000),0),"")</f>
        <v/>
      </c>
    </row>
    <row r="1220" spans="1:1">
      <c r="A1220" s="30" t="str">
        <f ca="1">IFERROR(A1219+MATCH(C1220,OFFSET('Nhập đơn'!$C$1,AWLU!$A1219,0,10000),0),"")</f>
        <v/>
      </c>
    </row>
    <row r="1221" spans="1:1">
      <c r="A1221" s="30" t="str">
        <f ca="1">IFERROR(A1220+MATCH(C1221,OFFSET('Nhập đơn'!$C$1,AWLU!$A1220,0,10000),0),"")</f>
        <v/>
      </c>
    </row>
    <row r="1222" spans="1:1">
      <c r="A1222" s="30" t="str">
        <f ca="1">IFERROR(A1221+MATCH(C1222,OFFSET('Nhập đơn'!$C$1,AWLU!$A1221,0,10000),0),"")</f>
        <v/>
      </c>
    </row>
    <row r="1223" spans="1:1">
      <c r="A1223" s="30" t="str">
        <f ca="1">IFERROR(A1222+MATCH(C1223,OFFSET('Nhập đơn'!$C$1,AWLU!$A1222,0,10000),0),"")</f>
        <v/>
      </c>
    </row>
    <row r="1224" spans="1:1">
      <c r="A1224" s="30" t="str">
        <f ca="1">IFERROR(A1223+MATCH(C1224,OFFSET('Nhập đơn'!$C$1,AWLU!$A1223,0,10000),0),"")</f>
        <v/>
      </c>
    </row>
    <row r="1225" spans="1:1">
      <c r="A1225" s="30" t="str">
        <f ca="1">IFERROR(A1224+MATCH(C1225,OFFSET('Nhập đơn'!$C$1,AWLU!$A1224,0,10000),0),"")</f>
        <v/>
      </c>
    </row>
    <row r="1226" spans="1:1">
      <c r="A1226" s="30" t="str">
        <f ca="1">IFERROR(A1225+MATCH(C1226,OFFSET('Nhập đơn'!$C$1,AWLU!$A1225,0,10000),0),"")</f>
        <v/>
      </c>
    </row>
    <row r="1227" spans="1:1">
      <c r="A1227" s="30" t="str">
        <f ca="1">IFERROR(A1226+MATCH(C1227,OFFSET('Nhập đơn'!$C$1,AWLU!$A1226,0,10000),0),"")</f>
        <v/>
      </c>
    </row>
    <row r="1228" spans="1:1">
      <c r="A1228" s="30" t="str">
        <f ca="1">IFERROR(A1227+MATCH(C1228,OFFSET('Nhập đơn'!$C$1,AWLU!$A1227,0,10000),0),"")</f>
        <v/>
      </c>
    </row>
    <row r="1229" spans="1:1">
      <c r="A1229" s="30" t="str">
        <f ca="1">IFERROR(A1228+MATCH(C1229,OFFSET('Nhập đơn'!$C$1,AWLU!$A1228,0,10000),0),"")</f>
        <v/>
      </c>
    </row>
    <row r="1230" spans="1:1">
      <c r="A1230" s="30" t="str">
        <f ca="1">IFERROR(A1229+MATCH(C1230,OFFSET('Nhập đơn'!$C$1,AWLU!$A1229,0,10000),0),"")</f>
        <v/>
      </c>
    </row>
    <row r="1231" spans="1:1">
      <c r="A1231" s="30" t="str">
        <f ca="1">IFERROR(A1230+MATCH(C1231,OFFSET('Nhập đơn'!$C$1,AWLU!$A1230,0,10000),0),"")</f>
        <v/>
      </c>
    </row>
    <row r="1232" spans="1:1">
      <c r="A1232" s="30" t="str">
        <f ca="1">IFERROR(A1231+MATCH(C1232,OFFSET('Nhập đơn'!$C$1,AWLU!$A1231,0,10000),0),"")</f>
        <v/>
      </c>
    </row>
    <row r="1233" spans="1:1">
      <c r="A1233" s="30" t="str">
        <f ca="1">IFERROR(A1232+MATCH(C1233,OFFSET('Nhập đơn'!$C$1,AWLU!$A1232,0,10000),0),"")</f>
        <v/>
      </c>
    </row>
    <row r="1234" spans="1:1">
      <c r="A1234" s="30" t="str">
        <f ca="1">IFERROR(A1233+MATCH(C1234,OFFSET('Nhập đơn'!$C$1,AWLU!$A1233,0,10000),0),"")</f>
        <v/>
      </c>
    </row>
    <row r="1235" spans="1:1">
      <c r="A1235" s="30" t="str">
        <f ca="1">IFERROR(A1234+MATCH(C1235,OFFSET('Nhập đơn'!$C$1,AWLU!$A1234,0,10000),0),"")</f>
        <v/>
      </c>
    </row>
    <row r="1236" spans="1:1">
      <c r="A1236" s="30" t="str">
        <f ca="1">IFERROR(A1235+MATCH(C1236,OFFSET('Nhập đơn'!$C$1,AWLU!$A1235,0,10000),0),"")</f>
        <v/>
      </c>
    </row>
    <row r="1237" spans="1:1">
      <c r="A1237" s="30" t="str">
        <f ca="1">IFERROR(A1236+MATCH(C1237,OFFSET('Nhập đơn'!$C$1,AWLU!$A1236,0,10000),0),"")</f>
        <v/>
      </c>
    </row>
    <row r="1238" spans="1:1">
      <c r="A1238" s="30" t="str">
        <f ca="1">IFERROR(A1237+MATCH(C1238,OFFSET('Nhập đơn'!$C$1,AWLU!$A1237,0,10000),0),"")</f>
        <v/>
      </c>
    </row>
    <row r="1239" spans="1:1">
      <c r="A1239" s="30" t="str">
        <f ca="1">IFERROR(A1238+MATCH(C1239,OFFSET('Nhập đơn'!$C$1,AWLU!$A1238,0,10000),0),"")</f>
        <v/>
      </c>
    </row>
    <row r="1240" spans="1:1">
      <c r="A1240" s="30" t="str">
        <f ca="1">IFERROR(A1239+MATCH(C1240,OFFSET('Nhập đơn'!$C$1,AWLU!$A1239,0,10000),0),"")</f>
        <v/>
      </c>
    </row>
    <row r="1241" spans="1:1">
      <c r="A1241" s="30" t="str">
        <f ca="1">IFERROR(A1240+MATCH(C1241,OFFSET('Nhập đơn'!$C$1,AWLU!$A1240,0,10000),0),"")</f>
        <v/>
      </c>
    </row>
    <row r="1242" spans="1:1">
      <c r="A1242" s="30" t="str">
        <f ca="1">IFERROR(A1241+MATCH(C1242,OFFSET('Nhập đơn'!$C$1,AWLU!$A1241,0,10000),0),"")</f>
        <v/>
      </c>
    </row>
    <row r="1243" spans="1:1">
      <c r="A1243" s="30" t="str">
        <f ca="1">IFERROR(A1242+MATCH(C1243,OFFSET('Nhập đơn'!$C$1,AWLU!$A1242,0,10000),0),"")</f>
        <v/>
      </c>
    </row>
    <row r="1244" spans="1:1">
      <c r="A1244" s="30" t="str">
        <f ca="1">IFERROR(A1243+MATCH(C1244,OFFSET('Nhập đơn'!$C$1,AWLU!$A1243,0,10000),0),"")</f>
        <v/>
      </c>
    </row>
    <row r="1245" spans="1:1">
      <c r="A1245" s="30" t="str">
        <f ca="1">IFERROR(A1244+MATCH(C1245,OFFSET('Nhập đơn'!$C$1,AWLU!$A1244,0,10000),0),"")</f>
        <v/>
      </c>
    </row>
    <row r="1246" spans="1:1">
      <c r="A1246" s="30" t="str">
        <f ca="1">IFERROR(A1245+MATCH(C1246,OFFSET('Nhập đơn'!$C$1,AWLU!$A1245,0,10000),0),"")</f>
        <v/>
      </c>
    </row>
    <row r="1247" spans="1:1">
      <c r="A1247" s="30" t="str">
        <f ca="1">IFERROR(A1246+MATCH(C1247,OFFSET('Nhập đơn'!$C$1,AWLU!$A1246,0,10000),0),"")</f>
        <v/>
      </c>
    </row>
    <row r="1248" spans="1:1">
      <c r="A1248" s="30" t="str">
        <f ca="1">IFERROR(A1247+MATCH(C1248,OFFSET('Nhập đơn'!$C$1,AWLU!$A1247,0,10000),0),"")</f>
        <v/>
      </c>
    </row>
    <row r="1249" spans="1:1">
      <c r="A1249" s="30" t="str">
        <f ca="1">IFERROR(A1248+MATCH(C1249,OFFSET('Nhập đơn'!$C$1,AWLU!$A1248,0,10000),0),"")</f>
        <v/>
      </c>
    </row>
    <row r="1250" spans="1:1">
      <c r="A1250" s="30" t="str">
        <f ca="1">IFERROR(A1249+MATCH(C1250,OFFSET('Nhập đơn'!$C$1,AWLU!$A1249,0,10000),0),"")</f>
        <v/>
      </c>
    </row>
    <row r="1251" spans="1:1">
      <c r="A1251" s="30" t="str">
        <f ca="1">IFERROR(A1250+MATCH(C1251,OFFSET('Nhập đơn'!$C$1,AWLU!$A1250,0,10000),0),"")</f>
        <v/>
      </c>
    </row>
    <row r="1252" spans="1:1">
      <c r="A1252" s="30" t="str">
        <f ca="1">IFERROR(A1251+MATCH(C1252,OFFSET('Nhập đơn'!$C$1,AWLU!$A1251,0,10000),0),"")</f>
        <v/>
      </c>
    </row>
    <row r="1253" spans="1:1">
      <c r="A1253" s="30" t="str">
        <f ca="1">IFERROR(A1252+MATCH(C1253,OFFSET('Nhập đơn'!$C$1,AWLU!$A1252,0,10000),0),"")</f>
        <v/>
      </c>
    </row>
    <row r="1254" spans="1:1">
      <c r="A1254" s="30" t="str">
        <f ca="1">IFERROR(A1253+MATCH(C1254,OFFSET('Nhập đơn'!$C$1,AWLU!$A1253,0,10000),0),"")</f>
        <v/>
      </c>
    </row>
    <row r="1255" spans="1:1">
      <c r="A1255" s="30" t="str">
        <f ca="1">IFERROR(A1254+MATCH(C1255,OFFSET('Nhập đơn'!$C$1,AWLU!$A1254,0,10000),0),"")</f>
        <v/>
      </c>
    </row>
    <row r="1256" spans="1:1">
      <c r="A1256" s="30" t="str">
        <f ca="1">IFERROR(A1255+MATCH(C1256,OFFSET('Nhập đơn'!$C$1,AWLU!$A1255,0,10000),0),"")</f>
        <v/>
      </c>
    </row>
    <row r="1257" spans="1:1">
      <c r="A1257" s="30" t="str">
        <f ca="1">IFERROR(A1256+MATCH(C1257,OFFSET('Nhập đơn'!$C$1,AWLU!$A1256,0,10000),0),"")</f>
        <v/>
      </c>
    </row>
    <row r="1258" spans="1:1">
      <c r="A1258" s="30" t="str">
        <f ca="1">IFERROR(A1257+MATCH(C1258,OFFSET('Nhập đơn'!$C$1,AWLU!$A1257,0,10000),0),"")</f>
        <v/>
      </c>
    </row>
    <row r="1259" spans="1:1">
      <c r="A1259" s="30" t="str">
        <f ca="1">IFERROR(A1258+MATCH(C1259,OFFSET('Nhập đơn'!$C$1,AWLU!$A1258,0,10000),0),"")</f>
        <v/>
      </c>
    </row>
    <row r="1260" spans="1:1">
      <c r="A1260" s="30" t="str">
        <f ca="1">IFERROR(A1259+MATCH(C1260,OFFSET('Nhập đơn'!$C$1,AWLU!$A1259,0,10000),0),"")</f>
        <v/>
      </c>
    </row>
    <row r="1261" spans="1:1">
      <c r="A1261" s="30" t="str">
        <f ca="1">IFERROR(A1260+MATCH(C1261,OFFSET('Nhập đơn'!$C$1,AWLU!$A1260,0,10000),0),"")</f>
        <v/>
      </c>
    </row>
    <row r="1262" spans="1:1">
      <c r="A1262" s="30" t="str">
        <f ca="1">IFERROR(A1261+MATCH(C1262,OFFSET('Nhập đơn'!$C$1,AWLU!$A1261,0,10000),0),"")</f>
        <v/>
      </c>
    </row>
    <row r="1263" spans="1:1">
      <c r="A1263" s="30" t="str">
        <f ca="1">IFERROR(A1262+MATCH(C1263,OFFSET('Nhập đơn'!$C$1,AWLU!$A1262,0,10000),0),"")</f>
        <v/>
      </c>
    </row>
    <row r="1264" spans="1:1">
      <c r="A1264" s="30" t="str">
        <f ca="1">IFERROR(A1263+MATCH(C1264,OFFSET('Nhập đơn'!$C$1,AWLU!$A1263,0,10000),0),"")</f>
        <v/>
      </c>
    </row>
    <row r="1265" spans="1:1">
      <c r="A1265" s="30" t="str">
        <f ca="1">IFERROR(A1264+MATCH(C1265,OFFSET('Nhập đơn'!$C$1,AWLU!$A1264,0,10000),0),"")</f>
        <v/>
      </c>
    </row>
    <row r="1266" spans="1:1">
      <c r="A1266" s="30" t="str">
        <f ca="1">IFERROR(A1265+MATCH(C1266,OFFSET('Nhập đơn'!$C$1,AWLU!$A1265,0,10000),0),"")</f>
        <v/>
      </c>
    </row>
    <row r="1267" spans="1:1">
      <c r="A1267" s="30" t="str">
        <f ca="1">IFERROR(A1266+MATCH(C1267,OFFSET('Nhập đơn'!$C$1,AWLU!$A1266,0,10000),0),"")</f>
        <v/>
      </c>
    </row>
    <row r="1268" spans="1:1">
      <c r="A1268" s="30" t="str">
        <f ca="1">IFERROR(A1267+MATCH(C1268,OFFSET('Nhập đơn'!$C$1,AWLU!$A1267,0,10000),0),"")</f>
        <v/>
      </c>
    </row>
    <row r="1269" spans="1:1">
      <c r="A1269" s="30" t="str">
        <f ca="1">IFERROR(A1268+MATCH(C1269,OFFSET('Nhập đơn'!$C$1,AWLU!$A1268,0,10000),0),"")</f>
        <v/>
      </c>
    </row>
    <row r="1270" spans="1:1">
      <c r="A1270" s="30" t="str">
        <f ca="1">IFERROR(A1269+MATCH(C1270,OFFSET('Nhập đơn'!$C$1,AWLU!$A1269,0,10000),0),"")</f>
        <v/>
      </c>
    </row>
    <row r="1271" spans="1:1">
      <c r="A1271" s="30" t="str">
        <f ca="1">IFERROR(A1270+MATCH(C1271,OFFSET('Nhập đơn'!$C$1,AWLU!$A1270,0,10000),0),"")</f>
        <v/>
      </c>
    </row>
    <row r="1272" spans="1:1">
      <c r="A1272" s="30" t="str">
        <f ca="1">IFERROR(A1271+MATCH(C1272,OFFSET('Nhập đơn'!$C$1,AWLU!$A1271,0,10000),0),"")</f>
        <v/>
      </c>
    </row>
    <row r="1273" spans="1:1">
      <c r="A1273" s="30" t="str">
        <f ca="1">IFERROR(A1272+MATCH(C1273,OFFSET('Nhập đơn'!$C$1,AWLU!$A1272,0,10000),0),"")</f>
        <v/>
      </c>
    </row>
    <row r="1274" spans="1:1">
      <c r="A1274" s="30" t="str">
        <f ca="1">IFERROR(A1273+MATCH(C1274,OFFSET('Nhập đơn'!$C$1,AWLU!$A1273,0,10000),0),"")</f>
        <v/>
      </c>
    </row>
    <row r="1275" spans="1:1">
      <c r="A1275" s="30" t="str">
        <f ca="1">IFERROR(A1274+MATCH(C1275,OFFSET('Nhập đơn'!$C$1,AWLU!$A1274,0,10000),0),"")</f>
        <v/>
      </c>
    </row>
    <row r="1276" spans="1:1">
      <c r="A1276" s="30" t="str">
        <f ca="1">IFERROR(A1275+MATCH(C1276,OFFSET('Nhập đơn'!$C$1,AWLU!$A1275,0,10000),0),"")</f>
        <v/>
      </c>
    </row>
    <row r="1277" spans="1:1">
      <c r="A1277" s="30" t="str">
        <f ca="1">IFERROR(A1276+MATCH(C1277,OFFSET('Nhập đơn'!$C$1,AWLU!$A1276,0,10000),0),"")</f>
        <v/>
      </c>
    </row>
    <row r="1278" spans="1:1">
      <c r="A1278" s="30" t="str">
        <f ca="1">IFERROR(A1277+MATCH(C1278,OFFSET('Nhập đơn'!$C$1,AWLU!$A1277,0,10000),0),"")</f>
        <v/>
      </c>
    </row>
    <row r="1279" spans="1:1">
      <c r="A1279" s="30" t="str">
        <f ca="1">IFERROR(A1278+MATCH(C1279,OFFSET('Nhập đơn'!$C$1,AWLU!$A1278,0,10000),0),"")</f>
        <v/>
      </c>
    </row>
    <row r="1280" spans="1:1">
      <c r="A1280" s="30" t="str">
        <f ca="1">IFERROR(A1279+MATCH(C1280,OFFSET('Nhập đơn'!$C$1,AWLU!$A1279,0,10000),0),"")</f>
        <v/>
      </c>
    </row>
    <row r="1281" spans="1:1">
      <c r="A1281" s="30" t="str">
        <f ca="1">IFERROR(A1280+MATCH(C1281,OFFSET('Nhập đơn'!$C$1,AWLU!$A1280,0,10000),0),"")</f>
        <v/>
      </c>
    </row>
    <row r="1282" spans="1:1">
      <c r="A1282" s="30" t="str">
        <f ca="1">IFERROR(A1281+MATCH(C1282,OFFSET('Nhập đơn'!$C$1,AWLU!$A1281,0,10000),0),"")</f>
        <v/>
      </c>
    </row>
    <row r="1283" spans="1:1">
      <c r="A1283" s="30" t="str">
        <f ca="1">IFERROR(A1282+MATCH(C1283,OFFSET('Nhập đơn'!$C$1,AWLU!$A1282,0,10000),0),"")</f>
        <v/>
      </c>
    </row>
    <row r="1284" spans="1:1">
      <c r="A1284" s="30" t="str">
        <f ca="1">IFERROR(A1283+MATCH(C1284,OFFSET('Nhập đơn'!$C$1,AWLU!$A1283,0,10000),0),"")</f>
        <v/>
      </c>
    </row>
    <row r="1285" spans="1:1">
      <c r="A1285" s="30" t="str">
        <f ca="1">IFERROR(A1284+MATCH(C1285,OFFSET('Nhập đơn'!$C$1,AWLU!$A1284,0,10000),0),"")</f>
        <v/>
      </c>
    </row>
    <row r="1286" spans="1:1">
      <c r="A1286" s="30" t="str">
        <f ca="1">IFERROR(A1285+MATCH(C1286,OFFSET('Nhập đơn'!$C$1,AWLU!$A1285,0,10000),0),"")</f>
        <v/>
      </c>
    </row>
    <row r="1287" spans="1:1">
      <c r="A1287" s="30" t="str">
        <f ca="1">IFERROR(A1286+MATCH(C1287,OFFSET('Nhập đơn'!$C$1,AWLU!$A1286,0,10000),0),"")</f>
        <v/>
      </c>
    </row>
    <row r="1288" spans="1:1">
      <c r="A1288" s="30" t="str">
        <f ca="1">IFERROR(A1287+MATCH(C1288,OFFSET('Nhập đơn'!$C$1,AWLU!$A1287,0,10000),0),"")</f>
        <v/>
      </c>
    </row>
    <row r="1289" spans="1:1">
      <c r="A1289" s="30" t="str">
        <f ca="1">IFERROR(A1288+MATCH(C1289,OFFSET('Nhập đơn'!$C$1,AWLU!$A1288,0,10000),0),"")</f>
        <v/>
      </c>
    </row>
    <row r="1290" spans="1:1">
      <c r="A1290" s="30" t="str">
        <f ca="1">IFERROR(A1289+MATCH(C1290,OFFSET('Nhập đơn'!$C$1,AWLU!$A1289,0,10000),0),"")</f>
        <v/>
      </c>
    </row>
    <row r="1291" spans="1:1">
      <c r="A1291" s="30" t="str">
        <f ca="1">IFERROR(A1290+MATCH(C1291,OFFSET('Nhập đơn'!$C$1,AWLU!$A1290,0,10000),0),"")</f>
        <v/>
      </c>
    </row>
    <row r="1292" spans="1:1">
      <c r="A1292" s="30" t="str">
        <f ca="1">IFERROR(A1291+MATCH(C1292,OFFSET('Nhập đơn'!$C$1,AWLU!$A1291,0,10000),0),"")</f>
        <v/>
      </c>
    </row>
    <row r="1293" spans="1:1">
      <c r="A1293" s="30" t="str">
        <f ca="1">IFERROR(A1292+MATCH(C1293,OFFSET('Nhập đơn'!$C$1,AWLU!$A1292,0,10000),0),"")</f>
        <v/>
      </c>
    </row>
    <row r="1294" spans="1:1">
      <c r="A1294" s="30" t="str">
        <f ca="1">IFERROR(A1293+MATCH(C1294,OFFSET('Nhập đơn'!$C$1,AWLU!$A1293,0,10000),0),"")</f>
        <v/>
      </c>
    </row>
    <row r="1295" spans="1:1">
      <c r="A1295" s="30" t="str">
        <f ca="1">IFERROR(A1294+MATCH(C1295,OFFSET('Nhập đơn'!$C$1,AWLU!$A1294,0,10000),0),"")</f>
        <v/>
      </c>
    </row>
    <row r="1296" spans="1:1">
      <c r="A1296" s="30" t="str">
        <f ca="1">IFERROR(A1295+MATCH(C1296,OFFSET('Nhập đơn'!$C$1,AWLU!$A1295,0,10000),0),"")</f>
        <v/>
      </c>
    </row>
    <row r="1297" spans="1:1">
      <c r="A1297" s="30" t="str">
        <f ca="1">IFERROR(A1296+MATCH(C1297,OFFSET('Nhập đơn'!$C$1,AWLU!$A1296,0,10000),0),"")</f>
        <v/>
      </c>
    </row>
    <row r="1298" spans="1:1">
      <c r="A1298" s="30" t="str">
        <f ca="1">IFERROR(A1297+MATCH(C1298,OFFSET('Nhập đơn'!$C$1,AWLU!$A1297,0,10000),0),"")</f>
        <v/>
      </c>
    </row>
    <row r="1299" spans="1:1">
      <c r="A1299" s="30" t="str">
        <f ca="1">IFERROR(A1298+MATCH(C1299,OFFSET('Nhập đơn'!$C$1,AWLU!$A1298,0,10000),0),"")</f>
        <v/>
      </c>
    </row>
    <row r="1300" spans="1:1">
      <c r="A1300" s="30" t="str">
        <f ca="1">IFERROR(A1299+MATCH(C1300,OFFSET('Nhập đơn'!$C$1,AWLU!$A1299,0,10000),0),"")</f>
        <v/>
      </c>
    </row>
    <row r="1301" spans="1:1">
      <c r="A1301" s="30" t="str">
        <f ca="1">IFERROR(A1300+MATCH(C1301,OFFSET('Nhập đơn'!$C$1,AWLU!$A1300,0,10000),0),"")</f>
        <v/>
      </c>
    </row>
    <row r="1302" spans="1:1">
      <c r="A1302" s="30" t="str">
        <f ca="1">IFERROR(A1301+MATCH(C1302,OFFSET('Nhập đơn'!$C$1,AWLU!$A1301,0,10000),0),"")</f>
        <v/>
      </c>
    </row>
    <row r="1303" spans="1:1">
      <c r="A1303" s="30" t="str">
        <f ca="1">IFERROR(A1302+MATCH(C1303,OFFSET('Nhập đơn'!$C$1,AWLU!$A1302,0,10000),0),"")</f>
        <v/>
      </c>
    </row>
    <row r="1304" spans="1:1">
      <c r="A1304" s="30" t="str">
        <f ca="1">IFERROR(A1303+MATCH(C1304,OFFSET('Nhập đơn'!$C$1,AWLU!$A1303,0,10000),0),"")</f>
        <v/>
      </c>
    </row>
    <row r="1305" spans="1:1">
      <c r="A1305" s="30" t="str">
        <f ca="1">IFERROR(A1304+MATCH(C1305,OFFSET('Nhập đơn'!$C$1,AWLU!$A1304,0,10000),0),"")</f>
        <v/>
      </c>
    </row>
    <row r="1306" spans="1:1">
      <c r="A1306" s="30" t="str">
        <f ca="1">IFERROR(A1305+MATCH(C1306,OFFSET('Nhập đơn'!$C$1,AWLU!$A1305,0,10000),0),"")</f>
        <v/>
      </c>
    </row>
    <row r="1307" spans="1:1">
      <c r="A1307" s="30" t="str">
        <f ca="1">IFERROR(A1306+MATCH(C1307,OFFSET('Nhập đơn'!$C$1,AWLU!$A1306,0,10000),0),"")</f>
        <v/>
      </c>
    </row>
    <row r="1308" spans="1:1">
      <c r="A1308" s="30" t="str">
        <f ca="1">IFERROR(A1307+MATCH(C1308,OFFSET('Nhập đơn'!$C$1,AWLU!$A1307,0,10000),0),"")</f>
        <v/>
      </c>
    </row>
    <row r="1309" spans="1:1">
      <c r="A1309" s="30" t="str">
        <f ca="1">IFERROR(A1308+MATCH(C1309,OFFSET('Nhập đơn'!$C$1,AWLU!$A1308,0,10000),0),"")</f>
        <v/>
      </c>
    </row>
    <row r="1310" spans="1:1">
      <c r="A1310" s="30" t="str">
        <f ca="1">IFERROR(A1309+MATCH(C1310,OFFSET('Nhập đơn'!$C$1,AWLU!$A1309,0,10000),0),"")</f>
        <v/>
      </c>
    </row>
    <row r="1311" spans="1:1">
      <c r="A1311" s="30" t="str">
        <f ca="1">IFERROR(A1310+MATCH(C1311,OFFSET('Nhập đơn'!$C$1,AWLU!$A1310,0,10000),0),"")</f>
        <v/>
      </c>
    </row>
    <row r="1312" spans="1:1">
      <c r="A1312" s="30" t="str">
        <f ca="1">IFERROR(A1311+MATCH(C1312,OFFSET('Nhập đơn'!$C$1,AWLU!$A1311,0,10000),0),"")</f>
        <v/>
      </c>
    </row>
    <row r="1313" spans="1:1">
      <c r="A1313" s="30" t="str">
        <f ca="1">IFERROR(A1312+MATCH(C1313,OFFSET('Nhập đơn'!$C$1,AWLU!$A1312,0,10000),0),"")</f>
        <v/>
      </c>
    </row>
    <row r="1314" spans="1:1">
      <c r="A1314" s="30" t="str">
        <f ca="1">IFERROR(A1313+MATCH(C1314,OFFSET('Nhập đơn'!$C$1,AWLU!$A1313,0,10000),0),"")</f>
        <v/>
      </c>
    </row>
    <row r="1315" spans="1:1">
      <c r="A1315" s="30" t="str">
        <f ca="1">IFERROR(A1314+MATCH(C1315,OFFSET('Nhập đơn'!$C$1,AWLU!$A1314,0,10000),0),"")</f>
        <v/>
      </c>
    </row>
    <row r="1316" spans="1:1">
      <c r="A1316" s="30" t="str">
        <f ca="1">IFERROR(A1315+MATCH(C1316,OFFSET('Nhập đơn'!$C$1,AWLU!$A1315,0,10000),0),"")</f>
        <v/>
      </c>
    </row>
    <row r="1317" spans="1:1">
      <c r="A1317" s="30" t="str">
        <f ca="1">IFERROR(A1316+MATCH(C1317,OFFSET('Nhập đơn'!$C$1,AWLU!$A1316,0,10000),0),"")</f>
        <v/>
      </c>
    </row>
    <row r="1318" spans="1:1">
      <c r="A1318" s="30" t="str">
        <f ca="1">IFERROR(A1317+MATCH(C1318,OFFSET('Nhập đơn'!$C$1,AWLU!$A1317,0,10000),0),"")</f>
        <v/>
      </c>
    </row>
    <row r="1319" spans="1:1">
      <c r="A1319" s="30" t="str">
        <f ca="1">IFERROR(A1318+MATCH(C1319,OFFSET('Nhập đơn'!$C$1,AWLU!$A1318,0,10000),0),"")</f>
        <v/>
      </c>
    </row>
    <row r="1320" spans="1:1">
      <c r="A1320" s="30" t="str">
        <f ca="1">IFERROR(A1319+MATCH(C1320,OFFSET('Nhập đơn'!$C$1,AWLU!$A1319,0,10000),0),"")</f>
        <v/>
      </c>
    </row>
    <row r="1321" spans="1:1">
      <c r="A1321" s="30" t="str">
        <f ca="1">IFERROR(A1320+MATCH(C1321,OFFSET('Nhập đơn'!$C$1,AWLU!$A1320,0,10000),0),"")</f>
        <v/>
      </c>
    </row>
    <row r="1322" spans="1:1">
      <c r="A1322" s="30" t="str">
        <f ca="1">IFERROR(A1321+MATCH(C1322,OFFSET('Nhập đơn'!$C$1,AWLU!$A1321,0,10000),0),"")</f>
        <v/>
      </c>
    </row>
    <row r="1323" spans="1:1">
      <c r="A1323" s="30" t="str">
        <f ca="1">IFERROR(A1322+MATCH(C1323,OFFSET('Nhập đơn'!$C$1,AWLU!$A1322,0,10000),0),"")</f>
        <v/>
      </c>
    </row>
    <row r="1324" spans="1:1">
      <c r="A1324" s="30" t="str">
        <f ca="1">IFERROR(A1323+MATCH(C1324,OFFSET('Nhập đơn'!$C$1,AWLU!$A1323,0,10000),0),"")</f>
        <v/>
      </c>
    </row>
    <row r="1325" spans="1:1">
      <c r="A1325" s="30" t="str">
        <f ca="1">IFERROR(A1324+MATCH(C1325,OFFSET('Nhập đơn'!$C$1,AWLU!$A1324,0,10000),0),"")</f>
        <v/>
      </c>
    </row>
    <row r="1326" spans="1:1">
      <c r="A1326" s="30" t="str">
        <f ca="1">IFERROR(A1325+MATCH(C1326,OFFSET('Nhập đơn'!$C$1,AWLU!$A1325,0,10000),0),"")</f>
        <v/>
      </c>
    </row>
    <row r="1327" spans="1:1">
      <c r="A1327" s="30" t="str">
        <f ca="1">IFERROR(A1326+MATCH(C1327,OFFSET('Nhập đơn'!$C$1,AWLU!$A1326,0,10000),0),"")</f>
        <v/>
      </c>
    </row>
    <row r="1328" spans="1:1">
      <c r="A1328" s="30" t="str">
        <f ca="1">IFERROR(A1327+MATCH(C1328,OFFSET('Nhập đơn'!$C$1,AWLU!$A1327,0,10000),0),"")</f>
        <v/>
      </c>
    </row>
    <row r="1329" spans="1:1">
      <c r="A1329" s="30" t="str">
        <f ca="1">IFERROR(A1328+MATCH(C1329,OFFSET('Nhập đơn'!$C$1,AWLU!$A1328,0,10000),0),"")</f>
        <v/>
      </c>
    </row>
    <row r="1330" spans="1:1">
      <c r="A1330" s="30" t="str">
        <f ca="1">IFERROR(A1329+MATCH(C1330,OFFSET('Nhập đơn'!$C$1,AWLU!$A1329,0,10000),0),"")</f>
        <v/>
      </c>
    </row>
    <row r="1331" spans="1:1">
      <c r="A1331" s="30" t="str">
        <f ca="1">IFERROR(A1330+MATCH(C1331,OFFSET('Nhập đơn'!$C$1,AWLU!$A1330,0,10000),0),"")</f>
        <v/>
      </c>
    </row>
    <row r="1332" spans="1:1">
      <c r="A1332" s="30" t="str">
        <f ca="1">IFERROR(A1331+MATCH(C1332,OFFSET('Nhập đơn'!$C$1,AWLU!$A1331,0,10000),0),"")</f>
        <v/>
      </c>
    </row>
    <row r="1333" spans="1:1">
      <c r="A1333" s="30" t="str">
        <f ca="1">IFERROR(A1332+MATCH(C1333,OFFSET('Nhập đơn'!$C$1,AWLU!$A1332,0,10000),0),"")</f>
        <v/>
      </c>
    </row>
    <row r="1334" spans="1:1">
      <c r="A1334" s="30" t="str">
        <f ca="1">IFERROR(A1333+MATCH(C1334,OFFSET('Nhập đơn'!$C$1,AWLU!$A1333,0,10000),0),"")</f>
        <v/>
      </c>
    </row>
    <row r="1335" spans="1:1">
      <c r="A1335" s="30" t="str">
        <f ca="1">IFERROR(A1334+MATCH(C1335,OFFSET('Nhập đơn'!$C$1,AWLU!$A1334,0,10000),0),"")</f>
        <v/>
      </c>
    </row>
    <row r="1336" spans="1:1">
      <c r="A1336" s="30" t="str">
        <f ca="1">IFERROR(A1335+MATCH(C1336,OFFSET('Nhập đơn'!$C$1,AWLU!$A1335,0,10000),0),"")</f>
        <v/>
      </c>
    </row>
    <row r="1337" spans="1:1">
      <c r="A1337" s="30" t="str">
        <f ca="1">IFERROR(A1336+MATCH(C1337,OFFSET('Nhập đơn'!$C$1,AWLU!$A1336,0,10000),0),"")</f>
        <v/>
      </c>
    </row>
    <row r="1338" spans="1:1">
      <c r="A1338" s="30" t="str">
        <f ca="1">IFERROR(A1337+MATCH(C1338,OFFSET('Nhập đơn'!$C$1,AWLU!$A1337,0,10000),0),"")</f>
        <v/>
      </c>
    </row>
    <row r="1339" spans="1:1">
      <c r="A1339" s="30" t="str">
        <f ca="1">IFERROR(A1338+MATCH(C1339,OFFSET('Nhập đơn'!$C$1,AWLU!$A1338,0,10000),0),"")</f>
        <v/>
      </c>
    </row>
    <row r="1340" spans="1:1">
      <c r="A1340" s="30" t="str">
        <f ca="1">IFERROR(A1339+MATCH(C1340,OFFSET('Nhập đơn'!$C$1,AWLU!$A1339,0,10000),0),"")</f>
        <v/>
      </c>
    </row>
    <row r="1341" spans="1:1">
      <c r="A1341" s="30" t="str">
        <f ca="1">IFERROR(A1340+MATCH(C1341,OFFSET('Nhập đơn'!$C$1,AWLU!$A1340,0,10000),0),"")</f>
        <v/>
      </c>
    </row>
    <row r="1342" spans="1:1">
      <c r="A1342" s="30" t="str">
        <f ca="1">IFERROR(A1341+MATCH(C1342,OFFSET('Nhập đơn'!$C$1,AWLU!$A1341,0,10000),0),"")</f>
        <v/>
      </c>
    </row>
    <row r="1343" spans="1:1">
      <c r="A1343" s="30" t="str">
        <f ca="1">IFERROR(A1342+MATCH(C1343,OFFSET('Nhập đơn'!$C$1,AWLU!$A1342,0,10000),0),"")</f>
        <v/>
      </c>
    </row>
    <row r="1344" spans="1:1">
      <c r="A1344" s="30" t="str">
        <f ca="1">IFERROR(A1343+MATCH(C1344,OFFSET('Nhập đơn'!$C$1,AWLU!$A1343,0,10000),0),"")</f>
        <v/>
      </c>
    </row>
    <row r="1345" spans="1:1">
      <c r="A1345" s="30" t="str">
        <f ca="1">IFERROR(A1344+MATCH(C1345,OFFSET('Nhập đơn'!$C$1,AWLU!$A1344,0,10000),0),"")</f>
        <v/>
      </c>
    </row>
    <row r="1346" spans="1:1">
      <c r="A1346" s="30" t="str">
        <f ca="1">IFERROR(A1345+MATCH(C1346,OFFSET('Nhập đơn'!$C$1,AWLU!$A1345,0,10000),0),"")</f>
        <v/>
      </c>
    </row>
    <row r="1347" spans="1:1">
      <c r="A1347" s="30" t="str">
        <f ca="1">IFERROR(A1346+MATCH(C1347,OFFSET('Nhập đơn'!$C$1,AWLU!$A1346,0,10000),0),"")</f>
        <v/>
      </c>
    </row>
    <row r="1348" spans="1:1">
      <c r="A1348" s="30" t="str">
        <f ca="1">IFERROR(A1347+MATCH(C1348,OFFSET('Nhập đơn'!$C$1,AWLU!$A1347,0,10000),0),"")</f>
        <v/>
      </c>
    </row>
    <row r="1349" spans="1:1">
      <c r="A1349" s="30" t="str">
        <f ca="1">IFERROR(A1348+MATCH(C1349,OFFSET('Nhập đơn'!$C$1,AWLU!$A1348,0,10000),0),"")</f>
        <v/>
      </c>
    </row>
    <row r="1350" spans="1:1">
      <c r="A1350" s="30" t="str">
        <f ca="1">IFERROR(A1349+MATCH(C1350,OFFSET('Nhập đơn'!$C$1,AWLU!$A1349,0,10000),0),"")</f>
        <v/>
      </c>
    </row>
    <row r="1351" spans="1:1">
      <c r="A1351" s="30" t="str">
        <f ca="1">IFERROR(A1350+MATCH(C1351,OFFSET('Nhập đơn'!$C$1,AWLU!$A1350,0,10000),0),"")</f>
        <v/>
      </c>
    </row>
    <row r="1352" spans="1:1">
      <c r="A1352" s="30" t="str">
        <f ca="1">IFERROR(A1351+MATCH(C1352,OFFSET('Nhập đơn'!$C$1,AWLU!$A1351,0,10000),0),"")</f>
        <v/>
      </c>
    </row>
    <row r="1353" spans="1:1">
      <c r="A1353" s="30" t="str">
        <f ca="1">IFERROR(A1352+MATCH(C1353,OFFSET('Nhập đơn'!$C$1,AWLU!$A1352,0,10000),0),"")</f>
        <v/>
      </c>
    </row>
    <row r="1354" spans="1:1">
      <c r="A1354" s="30" t="str">
        <f ca="1">IFERROR(A1353+MATCH(C1354,OFFSET('Nhập đơn'!$C$1,AWLU!$A1353,0,10000),0),"")</f>
        <v/>
      </c>
    </row>
    <row r="1355" spans="1:1">
      <c r="A1355" s="30" t="str">
        <f ca="1">IFERROR(A1354+MATCH(C1355,OFFSET('Nhập đơn'!$C$1,AWLU!$A1354,0,10000),0),"")</f>
        <v/>
      </c>
    </row>
    <row r="1356" spans="1:1">
      <c r="A1356" s="30" t="str">
        <f ca="1">IFERROR(A1355+MATCH(C1356,OFFSET('Nhập đơn'!$C$1,AWLU!$A1355,0,10000),0),"")</f>
        <v/>
      </c>
    </row>
    <row r="1357" spans="1:1">
      <c r="A1357" s="30" t="str">
        <f ca="1">IFERROR(A1356+MATCH(C1357,OFFSET('Nhập đơn'!$C$1,AWLU!$A1356,0,10000),0),"")</f>
        <v/>
      </c>
    </row>
    <row r="1358" spans="1:1">
      <c r="A1358" s="30" t="str">
        <f ca="1">IFERROR(A1357+MATCH(C1358,OFFSET('Nhập đơn'!$C$1,AWLU!$A1357,0,10000),0),"")</f>
        <v/>
      </c>
    </row>
    <row r="1359" spans="1:1">
      <c r="A1359" s="30" t="str">
        <f ca="1">IFERROR(A1358+MATCH(C1359,OFFSET('Nhập đơn'!$C$1,AWLU!$A1358,0,10000),0),"")</f>
        <v/>
      </c>
    </row>
    <row r="1360" spans="1:1">
      <c r="A1360" s="30" t="str">
        <f ca="1">IFERROR(A1359+MATCH(C1360,OFFSET('Nhập đơn'!$C$1,AWLU!$A1359,0,10000),0),"")</f>
        <v/>
      </c>
    </row>
    <row r="1361" spans="1:1">
      <c r="A1361" s="30" t="str">
        <f ca="1">IFERROR(A1360+MATCH(C1361,OFFSET('Nhập đơn'!$C$1,AWLU!$A1360,0,10000),0),"")</f>
        <v/>
      </c>
    </row>
    <row r="1362" spans="1:1">
      <c r="A1362" s="30" t="str">
        <f ca="1">IFERROR(A1361+MATCH(C1362,OFFSET('Nhập đơn'!$C$1,AWLU!$A1361,0,10000),0),"")</f>
        <v/>
      </c>
    </row>
    <row r="1363" spans="1:1">
      <c r="A1363" s="30" t="str">
        <f ca="1">IFERROR(A1362+MATCH(C1363,OFFSET('Nhập đơn'!$C$1,AWLU!$A1362,0,10000),0),"")</f>
        <v/>
      </c>
    </row>
    <row r="1364" spans="1:1">
      <c r="A1364" s="30" t="str">
        <f ca="1">IFERROR(A1363+MATCH(C1364,OFFSET('Nhập đơn'!$C$1,AWLU!$A1363,0,10000),0),"")</f>
        <v/>
      </c>
    </row>
    <row r="1365" spans="1:1">
      <c r="A1365" s="30" t="str">
        <f ca="1">IFERROR(A1364+MATCH(C1365,OFFSET('Nhập đơn'!$C$1,AWLU!$A1364,0,10000),0),"")</f>
        <v/>
      </c>
    </row>
    <row r="1366" spans="1:1">
      <c r="A1366" s="30" t="str">
        <f ca="1">IFERROR(A1365+MATCH(C1366,OFFSET('Nhập đơn'!$C$1,AWLU!$A1365,0,10000),0),"")</f>
        <v/>
      </c>
    </row>
    <row r="1367" spans="1:1">
      <c r="A1367" s="30" t="str">
        <f ca="1">IFERROR(A1366+MATCH(C1367,OFFSET('Nhập đơn'!$C$1,AWLU!$A1366,0,10000),0),"")</f>
        <v/>
      </c>
    </row>
    <row r="1368" spans="1:1">
      <c r="A1368" s="30" t="str">
        <f ca="1">IFERROR(A1367+MATCH(C1368,OFFSET('Nhập đơn'!$C$1,AWLU!$A1367,0,10000),0),"")</f>
        <v/>
      </c>
    </row>
    <row r="1369" spans="1:1">
      <c r="A1369" s="30" t="str">
        <f ca="1">IFERROR(A1368+MATCH(C1369,OFFSET('Nhập đơn'!$C$1,AWLU!$A1368,0,10000),0),"")</f>
        <v/>
      </c>
    </row>
    <row r="1370" spans="1:1">
      <c r="A1370" s="30" t="str">
        <f ca="1">IFERROR(A1369+MATCH(C1370,OFFSET('Nhập đơn'!$C$1,AWLU!$A1369,0,10000),0),"")</f>
        <v/>
      </c>
    </row>
    <row r="1371" spans="1:1">
      <c r="A1371" s="30" t="str">
        <f ca="1">IFERROR(A1370+MATCH(C1371,OFFSET('Nhập đơn'!$C$1,AWLU!$A1370,0,10000),0),"")</f>
        <v/>
      </c>
    </row>
    <row r="1372" spans="1:1">
      <c r="A1372" s="30" t="str">
        <f ca="1">IFERROR(A1371+MATCH(C1372,OFFSET('Nhập đơn'!$C$1,AWLU!$A1371,0,10000),0),"")</f>
        <v/>
      </c>
    </row>
    <row r="1373" spans="1:1">
      <c r="A1373" s="30" t="str">
        <f ca="1">IFERROR(A1372+MATCH(C1373,OFFSET('Nhập đơn'!$C$1,AWLU!$A1372,0,10000),0),"")</f>
        <v/>
      </c>
    </row>
    <row r="1374" spans="1:1">
      <c r="A1374" s="30" t="str">
        <f ca="1">IFERROR(A1373+MATCH(C1374,OFFSET('Nhập đơn'!$C$1,AWLU!$A1373,0,10000),0),"")</f>
        <v/>
      </c>
    </row>
    <row r="1375" spans="1:1">
      <c r="A1375" s="30" t="str">
        <f ca="1">IFERROR(A1374+MATCH(C1375,OFFSET('Nhập đơn'!$C$1,AWLU!$A1374,0,10000),0),"")</f>
        <v/>
      </c>
    </row>
    <row r="1376" spans="1:1">
      <c r="A1376" s="30" t="str">
        <f ca="1">IFERROR(A1375+MATCH(C1376,OFFSET('Nhập đơn'!$C$1,AWLU!$A1375,0,10000),0),"")</f>
        <v/>
      </c>
    </row>
    <row r="1377" spans="1:1">
      <c r="A1377" s="30" t="str">
        <f ca="1">IFERROR(A1376+MATCH(C1377,OFFSET('Nhập đơn'!$C$1,AWLU!$A1376,0,10000),0),"")</f>
        <v/>
      </c>
    </row>
    <row r="1378" spans="1:1">
      <c r="A1378" s="30" t="str">
        <f ca="1">IFERROR(A1377+MATCH(C1378,OFFSET('Nhập đơn'!$C$1,AWLU!$A1377,0,10000),0),"")</f>
        <v/>
      </c>
    </row>
    <row r="1379" spans="1:1">
      <c r="A1379" s="30" t="str">
        <f ca="1">IFERROR(A1378+MATCH(C1379,OFFSET('Nhập đơn'!$C$1,AWLU!$A1378,0,10000),0),"")</f>
        <v/>
      </c>
    </row>
    <row r="1380" spans="1:1">
      <c r="A1380" s="30" t="str">
        <f ca="1">IFERROR(A1379+MATCH(C1380,OFFSET('Nhập đơn'!$C$1,AWLU!$A1379,0,10000),0),"")</f>
        <v/>
      </c>
    </row>
    <row r="1381" spans="1:1">
      <c r="A1381" s="30" t="str">
        <f ca="1">IFERROR(A1380+MATCH(C1381,OFFSET('Nhập đơn'!$C$1,AWLU!$A1380,0,10000),0),"")</f>
        <v/>
      </c>
    </row>
    <row r="1382" spans="1:1">
      <c r="A1382" s="30" t="str">
        <f ca="1">IFERROR(A1381+MATCH(C1382,OFFSET('Nhập đơn'!$C$1,AWLU!$A1381,0,10000),0),"")</f>
        <v/>
      </c>
    </row>
    <row r="1383" spans="1:1">
      <c r="A1383" s="30" t="str">
        <f ca="1">IFERROR(A1382+MATCH(C1383,OFFSET('Nhập đơn'!$C$1,AWLU!$A1382,0,10000),0),"")</f>
        <v/>
      </c>
    </row>
    <row r="1384" spans="1:1">
      <c r="A1384" s="30" t="str">
        <f ca="1">IFERROR(A1383+MATCH(C1384,OFFSET('Nhập đơn'!$C$1,AWLU!$A1383,0,10000),0),"")</f>
        <v/>
      </c>
    </row>
    <row r="1385" spans="1:1">
      <c r="A1385" s="30" t="str">
        <f ca="1">IFERROR(A1384+MATCH(C1385,OFFSET('Nhập đơn'!$C$1,AWLU!$A1384,0,10000),0),"")</f>
        <v/>
      </c>
    </row>
    <row r="1386" spans="1:1">
      <c r="A1386" s="30" t="str">
        <f ca="1">IFERROR(A1385+MATCH(C1386,OFFSET('Nhập đơn'!$C$1,AWLU!$A1385,0,10000),0),"")</f>
        <v/>
      </c>
    </row>
    <row r="1387" spans="1:1">
      <c r="A1387" s="30" t="str">
        <f ca="1">IFERROR(A1386+MATCH(C1387,OFFSET('Nhập đơn'!$C$1,AWLU!$A1386,0,10000),0),"")</f>
        <v/>
      </c>
    </row>
    <row r="1388" spans="1:1">
      <c r="A1388" s="30" t="str">
        <f ca="1">IFERROR(A1387+MATCH(C1388,OFFSET('Nhập đơn'!$C$1,AWLU!$A1387,0,10000),0),"")</f>
        <v/>
      </c>
    </row>
    <row r="1389" spans="1:1">
      <c r="A1389" s="30" t="str">
        <f ca="1">IFERROR(A1388+MATCH(C1389,OFFSET('Nhập đơn'!$C$1,AWLU!$A1388,0,10000),0),"")</f>
        <v/>
      </c>
    </row>
    <row r="1390" spans="1:1">
      <c r="A1390" s="30" t="str">
        <f ca="1">IFERROR(A1389+MATCH(C1390,OFFSET('Nhập đơn'!$C$1,AWLU!$A1389,0,10000),0),"")</f>
        <v/>
      </c>
    </row>
    <row r="1391" spans="1:1">
      <c r="A1391" s="30" t="str">
        <f ca="1">IFERROR(A1390+MATCH(C1391,OFFSET('Nhập đơn'!$C$1,AWLU!$A1390,0,10000),0),"")</f>
        <v/>
      </c>
    </row>
    <row r="1392" spans="1:1">
      <c r="A1392" s="30" t="str">
        <f ca="1">IFERROR(A1391+MATCH(C1392,OFFSET('Nhập đơn'!$C$1,AWLU!$A1391,0,10000),0),"")</f>
        <v/>
      </c>
    </row>
    <row r="1393" spans="1:1">
      <c r="A1393" s="30" t="str">
        <f ca="1">IFERROR(A1392+MATCH(C1393,OFFSET('Nhập đơn'!$C$1,AWLU!$A1392,0,10000),0),"")</f>
        <v/>
      </c>
    </row>
    <row r="1394" spans="1:1">
      <c r="A1394" s="30" t="str">
        <f ca="1">IFERROR(A1393+MATCH(C1394,OFFSET('Nhập đơn'!$C$1,AWLU!$A1393,0,10000),0),"")</f>
        <v/>
      </c>
    </row>
    <row r="1395" spans="1:1">
      <c r="A1395" s="30" t="str">
        <f ca="1">IFERROR(A1394+MATCH(C1395,OFFSET('Nhập đơn'!$C$1,AWLU!$A1394,0,10000),0),"")</f>
        <v/>
      </c>
    </row>
    <row r="1396" spans="1:1">
      <c r="A1396" s="30" t="str">
        <f ca="1">IFERROR(A1395+MATCH(C1396,OFFSET('Nhập đơn'!$C$1,AWLU!$A1395,0,10000),0),"")</f>
        <v/>
      </c>
    </row>
    <row r="1397" spans="1:1">
      <c r="A1397" s="30" t="str">
        <f ca="1">IFERROR(A1396+MATCH(C1397,OFFSET('Nhập đơn'!$C$1,AWLU!$A1396,0,10000),0),"")</f>
        <v/>
      </c>
    </row>
    <row r="1398" spans="1:1">
      <c r="A1398" s="30" t="str">
        <f ca="1">IFERROR(A1397+MATCH(C1398,OFFSET('Nhập đơn'!$C$1,AWLU!$A1397,0,10000),0),"")</f>
        <v/>
      </c>
    </row>
    <row r="1399" spans="1:1">
      <c r="A1399" s="30" t="str">
        <f ca="1">IFERROR(A1398+MATCH(C1399,OFFSET('Nhập đơn'!$C$1,AWLU!$A1398,0,10000),0),"")</f>
        <v/>
      </c>
    </row>
    <row r="1400" spans="1:1">
      <c r="A1400" s="30" t="str">
        <f ca="1">IFERROR(A1399+MATCH(C1400,OFFSET('Nhập đơn'!$C$1,AWLU!$A1399,0,10000),0),"")</f>
        <v/>
      </c>
    </row>
    <row r="1401" spans="1:1">
      <c r="A1401" s="30" t="str">
        <f ca="1">IFERROR(A1400+MATCH(C1401,OFFSET('Nhập đơn'!$C$1,AWLU!$A1400,0,10000),0),"")</f>
        <v/>
      </c>
    </row>
    <row r="1402" spans="1:1">
      <c r="A1402" s="30" t="str">
        <f ca="1">IFERROR(A1401+MATCH(C1402,OFFSET('Nhập đơn'!$C$1,AWLU!$A1401,0,10000),0),"")</f>
        <v/>
      </c>
    </row>
    <row r="1403" spans="1:1">
      <c r="A1403" s="30" t="str">
        <f ca="1">IFERROR(A1402+MATCH(C1403,OFFSET('Nhập đơn'!$C$1,AWLU!$A1402,0,10000),0),"")</f>
        <v/>
      </c>
    </row>
    <row r="1404" spans="1:1">
      <c r="A1404" s="30" t="str">
        <f ca="1">IFERROR(A1403+MATCH(C1404,OFFSET('Nhập đơn'!$C$1,AWLU!$A1403,0,10000),0),"")</f>
        <v/>
      </c>
    </row>
    <row r="1405" spans="1:1">
      <c r="A1405" s="30" t="str">
        <f ca="1">IFERROR(A1404+MATCH(C1405,OFFSET('Nhập đơn'!$C$1,AWLU!$A1404,0,10000),0),"")</f>
        <v/>
      </c>
    </row>
    <row r="1406" spans="1:1">
      <c r="A1406" s="30" t="str">
        <f ca="1">IFERROR(A1405+MATCH(C1406,OFFSET('Nhập đơn'!$C$1,AWLU!$A1405,0,10000),0),"")</f>
        <v/>
      </c>
    </row>
    <row r="1407" spans="1:1">
      <c r="A1407" s="30" t="str">
        <f ca="1">IFERROR(A1406+MATCH(C1407,OFFSET('Nhập đơn'!$C$1,AWLU!$A1406,0,10000),0),"")</f>
        <v/>
      </c>
    </row>
    <row r="1408" spans="1:1">
      <c r="A1408" s="30" t="str">
        <f ca="1">IFERROR(A1407+MATCH(C1408,OFFSET('Nhập đơn'!$C$1,AWLU!$A1407,0,10000),0),"")</f>
        <v/>
      </c>
    </row>
    <row r="1409" spans="1:1">
      <c r="A1409" s="30" t="str">
        <f ca="1">IFERROR(A1408+MATCH(C1409,OFFSET('Nhập đơn'!$C$1,AWLU!$A1408,0,10000),0),"")</f>
        <v/>
      </c>
    </row>
    <row r="1410" spans="1:1">
      <c r="A1410" s="30" t="str">
        <f ca="1">IFERROR(A1409+MATCH(C1410,OFFSET('Nhập đơn'!$C$1,AWLU!$A1409,0,10000),0),"")</f>
        <v/>
      </c>
    </row>
    <row r="1411" spans="1:1">
      <c r="A1411" s="30" t="str">
        <f ca="1">IFERROR(A1410+MATCH(C1411,OFFSET('Nhập đơn'!$C$1,AWLU!$A1410,0,10000),0),"")</f>
        <v/>
      </c>
    </row>
    <row r="1412" spans="1:1">
      <c r="A1412" s="30" t="str">
        <f ca="1">IFERROR(A1411+MATCH(C1412,OFFSET('Nhập đơn'!$C$1,AWLU!$A1411,0,10000),0),"")</f>
        <v/>
      </c>
    </row>
    <row r="1413" spans="1:1">
      <c r="A1413" s="30" t="str">
        <f ca="1">IFERROR(A1412+MATCH(C1413,OFFSET('Nhập đơn'!$C$1,AWLU!$A1412,0,10000),0),"")</f>
        <v/>
      </c>
    </row>
    <row r="1414" spans="1:1">
      <c r="A1414" s="30" t="str">
        <f ca="1">IFERROR(A1413+MATCH(C1414,OFFSET('Nhập đơn'!$C$1,AWLU!$A1413,0,10000),0),"")</f>
        <v/>
      </c>
    </row>
    <row r="1415" spans="1:1">
      <c r="A1415" s="30" t="str">
        <f ca="1">IFERROR(A1414+MATCH(C1415,OFFSET('Nhập đơn'!$C$1,AWLU!$A1414,0,10000),0),"")</f>
        <v/>
      </c>
    </row>
    <row r="1416" spans="1:1">
      <c r="A1416" s="30" t="str">
        <f ca="1">IFERROR(A1415+MATCH(C1416,OFFSET('Nhập đơn'!$C$1,AWLU!$A1415,0,10000),0),"")</f>
        <v/>
      </c>
    </row>
    <row r="1417" spans="1:1">
      <c r="A1417" s="30" t="str">
        <f ca="1">IFERROR(A1416+MATCH(C1417,OFFSET('Nhập đơn'!$C$1,AWLU!$A1416,0,10000),0),"")</f>
        <v/>
      </c>
    </row>
    <row r="1418" spans="1:1">
      <c r="A1418" s="30" t="str">
        <f ca="1">IFERROR(A1417+MATCH(C1418,OFFSET('Nhập đơn'!$C$1,AWLU!$A1417,0,10000),0),"")</f>
        <v/>
      </c>
    </row>
    <row r="1419" spans="1:1">
      <c r="A1419" s="30" t="str">
        <f ca="1">IFERROR(A1418+MATCH(C1419,OFFSET('Nhập đơn'!$C$1,AWLU!$A1418,0,10000),0),"")</f>
        <v/>
      </c>
    </row>
    <row r="1420" spans="1:1">
      <c r="A1420" s="30" t="str">
        <f ca="1">IFERROR(A1419+MATCH(C1420,OFFSET('Nhập đơn'!$C$1,AWLU!$A1419,0,10000),0),"")</f>
        <v/>
      </c>
    </row>
    <row r="1421" spans="1:1">
      <c r="A1421" s="30" t="str">
        <f ca="1">IFERROR(A1420+MATCH(C1421,OFFSET('Nhập đơn'!$C$1,AWLU!$A1420,0,10000),0),"")</f>
        <v/>
      </c>
    </row>
    <row r="1422" spans="1:1">
      <c r="A1422" s="30" t="str">
        <f ca="1">IFERROR(A1421+MATCH(C1422,OFFSET('Nhập đơn'!$C$1,AWLU!$A1421,0,10000),0),"")</f>
        <v/>
      </c>
    </row>
    <row r="1423" spans="1:1">
      <c r="A1423" s="30" t="str">
        <f ca="1">IFERROR(A1422+MATCH(C1423,OFFSET('Nhập đơn'!$C$1,AWLU!$A1422,0,10000),0),"")</f>
        <v/>
      </c>
    </row>
    <row r="1424" spans="1:1">
      <c r="A1424" s="30" t="str">
        <f ca="1">IFERROR(A1423+MATCH(C1424,OFFSET('Nhập đơn'!$C$1,AWLU!$A1423,0,10000),0),"")</f>
        <v/>
      </c>
    </row>
    <row r="1425" spans="1:1">
      <c r="A1425" s="30" t="str">
        <f ca="1">IFERROR(A1424+MATCH(C1425,OFFSET('Nhập đơn'!$C$1,AWLU!$A1424,0,10000),0),"")</f>
        <v/>
      </c>
    </row>
    <row r="1426" spans="1:1">
      <c r="A1426" s="30" t="str">
        <f ca="1">IFERROR(A1425+MATCH(C1426,OFFSET('Nhập đơn'!$C$1,AWLU!$A1425,0,10000),0),"")</f>
        <v/>
      </c>
    </row>
    <row r="1427" spans="1:1">
      <c r="A1427" s="30" t="str">
        <f ca="1">IFERROR(A1426+MATCH(C1427,OFFSET('Nhập đơn'!$C$1,AWLU!$A1426,0,10000),0),"")</f>
        <v/>
      </c>
    </row>
    <row r="1428" spans="1:1">
      <c r="A1428" s="30" t="str">
        <f ca="1">IFERROR(A1427+MATCH(C1428,OFFSET('Nhập đơn'!$C$1,AWLU!$A1427,0,10000),0),"")</f>
        <v/>
      </c>
    </row>
    <row r="1429" spans="1:1">
      <c r="A1429" s="30" t="str">
        <f ca="1">IFERROR(A1428+MATCH(C1429,OFFSET('Nhập đơn'!$C$1,AWLU!$A1428,0,10000),0),"")</f>
        <v/>
      </c>
    </row>
    <row r="1430" spans="1:1">
      <c r="A1430" s="30" t="str">
        <f ca="1">IFERROR(A1429+MATCH(C1430,OFFSET('Nhập đơn'!$C$1,AWLU!$A1429,0,10000),0),"")</f>
        <v/>
      </c>
    </row>
    <row r="1431" spans="1:1">
      <c r="A1431" s="30" t="str">
        <f ca="1">IFERROR(A1430+MATCH(C1431,OFFSET('Nhập đơn'!$C$1,AWLU!$A1430,0,10000),0),"")</f>
        <v/>
      </c>
    </row>
    <row r="1432" spans="1:1">
      <c r="A1432" s="30" t="str">
        <f ca="1">IFERROR(A1431+MATCH(C1432,OFFSET('Nhập đơn'!$C$1,AWLU!$A1431,0,10000),0),"")</f>
        <v/>
      </c>
    </row>
    <row r="1433" spans="1:1">
      <c r="A1433" s="30" t="str">
        <f ca="1">IFERROR(A1432+MATCH(C1433,OFFSET('Nhập đơn'!$C$1,AWLU!$A1432,0,10000),0),"")</f>
        <v/>
      </c>
    </row>
    <row r="1434" spans="1:1">
      <c r="A1434" s="30" t="str">
        <f ca="1">IFERROR(A1433+MATCH(C1434,OFFSET('Nhập đơn'!$C$1,AWLU!$A1433,0,10000),0),"")</f>
        <v/>
      </c>
    </row>
    <row r="1435" spans="1:1">
      <c r="A1435" s="30" t="str">
        <f ca="1">IFERROR(A1434+MATCH(C1435,OFFSET('Nhập đơn'!$C$1,AWLU!$A1434,0,10000),0),"")</f>
        <v/>
      </c>
    </row>
    <row r="1436" spans="1:1">
      <c r="A1436" s="30" t="str">
        <f ca="1">IFERROR(A1435+MATCH(C1436,OFFSET('Nhập đơn'!$C$1,AWLU!$A1435,0,10000),0),"")</f>
        <v/>
      </c>
    </row>
    <row r="1437" spans="1:1">
      <c r="A1437" s="30" t="str">
        <f ca="1">IFERROR(A1436+MATCH(C1437,OFFSET('Nhập đơn'!$C$1,AWLU!$A1436,0,10000),0),"")</f>
        <v/>
      </c>
    </row>
    <row r="1438" spans="1:1">
      <c r="A1438" s="30" t="str">
        <f ca="1">IFERROR(A1437+MATCH(C1438,OFFSET('Nhập đơn'!$C$1,AWLU!$A1437,0,10000),0),"")</f>
        <v/>
      </c>
    </row>
    <row r="1439" spans="1:1">
      <c r="A1439" s="30" t="str">
        <f ca="1">IFERROR(A1438+MATCH(C1439,OFFSET('Nhập đơn'!$C$1,AWLU!$A1438,0,10000),0),"")</f>
        <v/>
      </c>
    </row>
    <row r="1440" spans="1:1">
      <c r="A1440" s="30" t="str">
        <f ca="1">IFERROR(A1439+MATCH(C1440,OFFSET('Nhập đơn'!$C$1,AWLU!$A1439,0,10000),0),"")</f>
        <v/>
      </c>
    </row>
    <row r="1441" spans="1:1">
      <c r="A1441" s="30" t="str">
        <f ca="1">IFERROR(A1440+MATCH(C1441,OFFSET('Nhập đơn'!$C$1,AWLU!$A1440,0,10000),0),"")</f>
        <v/>
      </c>
    </row>
    <row r="1442" spans="1:1">
      <c r="A1442" s="30" t="str">
        <f ca="1">IFERROR(A1441+MATCH(C1442,OFFSET('Nhập đơn'!$C$1,AWLU!$A1441,0,10000),0),"")</f>
        <v/>
      </c>
    </row>
    <row r="1443" spans="1:1">
      <c r="A1443" s="30" t="str">
        <f ca="1">IFERROR(A1442+MATCH(C1443,OFFSET('Nhập đơn'!$C$1,AWLU!$A1442,0,10000),0),"")</f>
        <v/>
      </c>
    </row>
    <row r="1444" spans="1:1">
      <c r="A1444" s="30" t="str">
        <f ca="1">IFERROR(A1443+MATCH(C1444,OFFSET('Nhập đơn'!$C$1,AWLU!$A1443,0,10000),0),"")</f>
        <v/>
      </c>
    </row>
    <row r="1445" spans="1:1">
      <c r="A1445" s="30" t="str">
        <f ca="1">IFERROR(A1444+MATCH(C1445,OFFSET('Nhập đơn'!$C$1,AWLU!$A1444,0,10000),0),"")</f>
        <v/>
      </c>
    </row>
    <row r="1446" spans="1:1">
      <c r="A1446" s="30" t="str">
        <f ca="1">IFERROR(A1445+MATCH(C1446,OFFSET('Nhập đơn'!$C$1,AWLU!$A1445,0,10000),0),"")</f>
        <v/>
      </c>
    </row>
    <row r="1447" spans="1:1">
      <c r="A1447" s="30" t="str">
        <f ca="1">IFERROR(A1446+MATCH(C1447,OFFSET('Nhập đơn'!$C$1,AWLU!$A1446,0,10000),0),"")</f>
        <v/>
      </c>
    </row>
    <row r="1448" spans="1:1">
      <c r="A1448" s="30" t="str">
        <f ca="1">IFERROR(A1447+MATCH(C1448,OFFSET('Nhập đơn'!$C$1,AWLU!$A1447,0,10000),0),"")</f>
        <v/>
      </c>
    </row>
    <row r="1449" spans="1:1">
      <c r="A1449" s="30" t="str">
        <f ca="1">IFERROR(A1448+MATCH(C1449,OFFSET('Nhập đơn'!$C$1,AWLU!$A1448,0,10000),0),"")</f>
        <v/>
      </c>
    </row>
    <row r="1450" spans="1:1">
      <c r="A1450" s="30" t="str">
        <f ca="1">IFERROR(A1449+MATCH(C1450,OFFSET('Nhập đơn'!$C$1,AWLU!$A1449,0,10000),0),"")</f>
        <v/>
      </c>
    </row>
    <row r="1451" spans="1:1">
      <c r="A1451" s="30" t="str">
        <f ca="1">IFERROR(A1450+MATCH(C1451,OFFSET('Nhập đơn'!$C$1,AWLU!$A1450,0,10000),0),"")</f>
        <v/>
      </c>
    </row>
    <row r="1452" spans="1:1">
      <c r="A1452" s="30" t="str">
        <f ca="1">IFERROR(A1451+MATCH(C1452,OFFSET('Nhập đơn'!$C$1,AWLU!$A1451,0,10000),0),"")</f>
        <v/>
      </c>
    </row>
    <row r="1453" spans="1:1">
      <c r="A1453" s="30" t="str">
        <f ca="1">IFERROR(A1452+MATCH(C1453,OFFSET('Nhập đơn'!$C$1,AWLU!$A1452,0,10000),0),"")</f>
        <v/>
      </c>
    </row>
    <row r="1454" spans="1:1">
      <c r="A1454" s="30" t="str">
        <f ca="1">IFERROR(A1453+MATCH(C1454,OFFSET('Nhập đơn'!$C$1,AWLU!$A1453,0,10000),0),"")</f>
        <v/>
      </c>
    </row>
    <row r="1455" spans="1:1">
      <c r="A1455" s="30" t="str">
        <f ca="1">IFERROR(A1454+MATCH(C1455,OFFSET('Nhập đơn'!$C$1,AWLU!$A1454,0,10000),0),"")</f>
        <v/>
      </c>
    </row>
    <row r="1456" spans="1:1">
      <c r="A1456" s="30" t="str">
        <f ca="1">IFERROR(A1455+MATCH(C1456,OFFSET('Nhập đơn'!$C$1,AWLU!$A1455,0,10000),0),"")</f>
        <v/>
      </c>
    </row>
    <row r="1457" spans="1:1">
      <c r="A1457" s="30" t="str">
        <f ca="1">IFERROR(A1456+MATCH(C1457,OFFSET('Nhập đơn'!$C$1,AWLU!$A1456,0,10000),0),"")</f>
        <v/>
      </c>
    </row>
    <row r="1458" spans="1:1">
      <c r="A1458" s="30" t="str">
        <f ca="1">IFERROR(A1457+MATCH(C1458,OFFSET('Nhập đơn'!$C$1,AWLU!$A1457,0,10000),0),"")</f>
        <v/>
      </c>
    </row>
    <row r="1459" spans="1:1">
      <c r="A1459" s="30" t="str">
        <f ca="1">IFERROR(A1458+MATCH(C1459,OFFSET('Nhập đơn'!$C$1,AWLU!$A1458,0,10000),0),"")</f>
        <v/>
      </c>
    </row>
  </sheetData>
  <mergeCells count="1">
    <mergeCell ref="H5:I5"/>
  </mergeCells>
  <conditionalFormatting sqref="B22">
    <cfRule type="expression" dxfId="44" priority="6">
      <formula>D7&lt;&gt;""</formula>
    </cfRule>
  </conditionalFormatting>
  <conditionalFormatting sqref="B6:I6">
    <cfRule type="expression" dxfId="43" priority="1">
      <formula>COUNTA(B7)&gt;0</formula>
    </cfRule>
  </conditionalFormatting>
  <conditionalFormatting sqref="B7:I105">
    <cfRule type="expression" dxfId="42" priority="3">
      <formula>COUNTA(B9)&gt;0</formula>
    </cfRule>
  </conditionalFormatting>
  <conditionalFormatting sqref="E22:E52">
    <cfRule type="expression" dxfId="41" priority="5">
      <formula>E7&lt;&gt;""</formula>
    </cfRule>
  </conditionalFormatting>
  <conditionalFormatting sqref="E23">
    <cfRule type="expression" dxfId="40" priority="4">
      <formula>#REF!&lt;&gt;""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108"/>
  <sheetViews>
    <sheetView view="pageBreakPreview" topLeftCell="A26" zoomScaleNormal="100" zoomScaleSheetLayoutView="100" workbookViewId="0">
      <selection activeCell="C89" sqref="C89"/>
    </sheetView>
  </sheetViews>
  <sheetFormatPr defaultColWidth="9" defaultRowHeight="13.5" customHeight="1"/>
  <cols>
    <col min="1" max="1" width="6.5" customWidth="1"/>
    <col min="2" max="2" width="50.25" customWidth="1"/>
    <col min="3" max="3" width="11" customWidth="1"/>
    <col min="4" max="4" width="13.25" customWidth="1"/>
    <col min="5" max="5" width="14.375" style="167" customWidth="1"/>
    <col min="6" max="6" width="27.375" customWidth="1"/>
    <col min="7" max="11" width="5.125" customWidth="1"/>
    <col min="12" max="12" width="9" style="324"/>
  </cols>
  <sheetData>
    <row r="1" spans="1:6" ht="16.5">
      <c r="A1" s="2" t="s">
        <v>4198</v>
      </c>
      <c r="B1" s="1"/>
      <c r="C1" s="84"/>
      <c r="D1" s="85"/>
      <c r="E1" s="22"/>
      <c r="F1" s="383"/>
    </row>
    <row r="2" spans="1:6" ht="16.5">
      <c r="A2" s="1"/>
      <c r="B2" s="1"/>
      <c r="C2" s="84"/>
      <c r="D2" s="85"/>
      <c r="E2" s="22"/>
      <c r="F2" s="1"/>
    </row>
    <row r="3" spans="1:6" ht="25.5">
      <c r="A3" s="613" t="s">
        <v>4199</v>
      </c>
      <c r="B3" s="613"/>
      <c r="C3" s="613"/>
      <c r="D3" s="613"/>
      <c r="E3" s="613"/>
      <c r="F3" s="613"/>
    </row>
    <row r="4" spans="1:6" ht="16.5">
      <c r="A4" s="614" t="str">
        <f>"MXC"&amp;'Nhập đơn'!C3</f>
        <v>MXC551</v>
      </c>
      <c r="B4" s="614"/>
      <c r="C4" s="614"/>
      <c r="D4" s="614"/>
      <c r="E4" s="614"/>
      <c r="F4" s="614"/>
    </row>
    <row r="5" spans="1:6" ht="16.5">
      <c r="A5" s="615">
        <v>45924</v>
      </c>
      <c r="B5" s="616"/>
      <c r="C5" s="313"/>
      <c r="D5" s="314"/>
      <c r="E5" s="315"/>
      <c r="F5" s="312"/>
    </row>
    <row r="6" spans="1:6" ht="16.5">
      <c r="A6" s="617">
        <v>45925</v>
      </c>
      <c r="B6" s="618"/>
      <c r="C6" s="313"/>
      <c r="D6" s="314"/>
      <c r="E6" s="315"/>
      <c r="F6" s="312"/>
    </row>
    <row r="7" spans="1:6" ht="16.5">
      <c r="A7" s="619">
        <v>45922</v>
      </c>
      <c r="B7" s="620"/>
      <c r="C7" s="313"/>
      <c r="D7" s="314"/>
      <c r="E7" s="315"/>
      <c r="F7" s="312"/>
    </row>
    <row r="8" spans="1:6" ht="16.5">
      <c r="A8" s="611">
        <v>45923</v>
      </c>
      <c r="B8" s="612"/>
      <c r="C8" s="313"/>
      <c r="D8" s="314"/>
      <c r="E8" s="315"/>
      <c r="F8" s="312"/>
    </row>
    <row r="9" spans="1:6" ht="33" customHeight="1">
      <c r="A9" s="550" t="s">
        <v>4185</v>
      </c>
      <c r="B9" s="336" t="s">
        <v>4189</v>
      </c>
      <c r="C9" s="390" t="s">
        <v>4195</v>
      </c>
      <c r="D9" s="391" t="s">
        <v>4201</v>
      </c>
      <c r="E9" s="336" t="s">
        <v>4202</v>
      </c>
      <c r="F9" s="336" t="s">
        <v>4203</v>
      </c>
    </row>
    <row r="10" spans="1:6" ht="18.75">
      <c r="A10" s="318">
        <f>IF(B10="","",SUBTOTAL(3,$B$10:B10))</f>
        <v>1</v>
      </c>
      <c r="B10" s="386" t="str" cm="1">
        <f t="array" ref="B10:B91">_xlfn._xlws.SORT(_xlfn.UNIQUE('Nhập đơn'!$E$5:$E$1253))</f>
        <v>Bạc hà 200 gr</v>
      </c>
      <c r="C10" s="338">
        <f ca="1">SUMIF('Nhập đơn'!$E$5:$E$1171,B10,'Nhập đơn'!$I$5:$I$1170)</f>
        <v>19</v>
      </c>
      <c r="D10" s="338">
        <f ca="1">SUMIF('Nhập đơn'!$E$5:$E$1171,B10,'Nhập đơn'!$H$5:$H$1170)</f>
        <v>3.8</v>
      </c>
      <c r="E10" s="319" t="s">
        <v>4204</v>
      </c>
      <c r="F10" s="389"/>
    </row>
    <row r="11" spans="1:6" ht="18.75">
      <c r="A11" s="318">
        <f>IF(B11="","",SUBTOTAL(3,$B$10:B11))</f>
        <v>2</v>
      </c>
      <c r="B11" s="386" t="str">
        <v>Bánh tráng Hồng Minh 470 gr</v>
      </c>
      <c r="C11" s="338">
        <f ca="1">SUMIF('Nhập đơn'!$E$5:$E$1171,B11,'Nhập đơn'!$I$5:$I$1170)</f>
        <v>20</v>
      </c>
      <c r="D11" s="338">
        <f ca="1">SUMIF('Nhập đơn'!$E$5:$E$1171,B11,'Nhập đơn'!$H$5:$H$1170)</f>
        <v>9.4</v>
      </c>
      <c r="E11" s="319" t="s">
        <v>4205</v>
      </c>
      <c r="F11" s="389"/>
    </row>
    <row r="12" spans="1:6" ht="16.5">
      <c r="A12" s="318">
        <f>IF(B12="","",SUBTOTAL(3,$B$10:B12))</f>
        <v>3</v>
      </c>
      <c r="B12" s="386" t="str">
        <v>Bắp chuối weight</v>
      </c>
      <c r="C12" s="338">
        <f ca="1">SUMIF('Nhập đơn'!$E$5:$E$1171,B12,'Nhập đơn'!$I$5:$I$1170)</f>
        <v>0</v>
      </c>
      <c r="D12" s="338">
        <f ca="1">SUMIF('Nhập đơn'!$E$5:$E$1171,B12,'Nhập đơn'!$H$5:$H$1170)</f>
        <v>8.8000000000000007</v>
      </c>
      <c r="E12" s="319" t="s">
        <v>4204</v>
      </c>
      <c r="F12" s="309"/>
    </row>
    <row r="13" spans="1:6" ht="16.5">
      <c r="A13" s="318">
        <f>IF(B13="","",SUBTOTAL(3,$B$10:B13))</f>
        <v>4</v>
      </c>
      <c r="B13" s="386" t="str">
        <v>Bắp non 100 gr</v>
      </c>
      <c r="C13" s="338">
        <f ca="1">SUMIF('Nhập đơn'!$E$5:$E$1171,B13,'Nhập đơn'!$I$5:$I$1170)</f>
        <v>177</v>
      </c>
      <c r="D13" s="338">
        <f ca="1">SUMIF('Nhập đơn'!$E$5:$E$1171,B13,'Nhập đơn'!$H$5:$H$1170)</f>
        <v>17.7</v>
      </c>
      <c r="E13" s="319" t="s">
        <v>4204</v>
      </c>
      <c r="F13" s="309"/>
    </row>
    <row r="14" spans="1:6" ht="16.5">
      <c r="A14" s="318">
        <f>IF(B14="","",SUBTOTAL(3,$B$10:B14))</f>
        <v>5</v>
      </c>
      <c r="B14" s="386" t="str">
        <v>Bí đao chanh weight</v>
      </c>
      <c r="C14" s="338">
        <f ca="1">SUMIF('Nhập đơn'!$E$5:$E$1171,B14,'Nhập đơn'!$I$5:$I$1170)</f>
        <v>0</v>
      </c>
      <c r="D14" s="338">
        <f ca="1">SUMIF('Nhập đơn'!$E$5:$E$1171,B14,'Nhập đơn'!$H$5:$H$1170)</f>
        <v>4</v>
      </c>
      <c r="E14" s="319" t="s">
        <v>4204</v>
      </c>
      <c r="F14" s="309"/>
    </row>
    <row r="15" spans="1:6" ht="16.5">
      <c r="A15" s="318">
        <f>IF(B15="","",SUBTOTAL(3,$B$10:B15))</f>
        <v>6</v>
      </c>
      <c r="B15" s="386" t="str">
        <v>Bí đỏ weight</v>
      </c>
      <c r="C15" s="338">
        <f ca="1">SUMIF('Nhập đơn'!$E$5:$E$1171,B15,'Nhập đơn'!$I$5:$I$1170)</f>
        <v>0</v>
      </c>
      <c r="D15" s="338">
        <f ca="1">SUMIF('Nhập đơn'!$E$5:$E$1171,B15,'Nhập đơn'!$H$5:$H$1170)</f>
        <v>5</v>
      </c>
      <c r="E15" s="319" t="s">
        <v>4204</v>
      </c>
      <c r="F15" s="309"/>
    </row>
    <row r="16" spans="1:6" ht="16.5">
      <c r="A16" s="318">
        <f>IF(B16="","",SUBTOTAL(3,$B$10:B16))</f>
        <v>7</v>
      </c>
      <c r="B16" s="386" t="str">
        <v>Bột matcha Tam Đường 100 gr</v>
      </c>
      <c r="C16" s="338">
        <f ca="1">SUMIF('Nhập đơn'!$E$5:$E$1171,B16,'Nhập đơn'!$I$5:$I$1170)</f>
        <v>10</v>
      </c>
      <c r="D16" s="338">
        <f ca="1">SUMIF('Nhập đơn'!$E$5:$E$1171,B16,'Nhập đơn'!$H$5:$H$1170)</f>
        <v>1</v>
      </c>
      <c r="E16" s="319" t="s">
        <v>4205</v>
      </c>
      <c r="F16" s="309"/>
    </row>
    <row r="17" spans="1:12" ht="16.5">
      <c r="A17" s="318">
        <f>IF(B17="","",SUBTOTAL(3,$B$10:B17))</f>
        <v>8</v>
      </c>
      <c r="B17" s="386" t="str">
        <v>Cà pháo Thái 1 kg</v>
      </c>
      <c r="C17" s="338">
        <f ca="1">SUMIF('Nhập đơn'!$E$5:$E$1171,B17,'Nhập đơn'!$I$5:$I$1170)</f>
        <v>26</v>
      </c>
      <c r="D17" s="338">
        <f ca="1">SUMIF('Nhập đơn'!$E$5:$E$1171,B17,'Nhập đơn'!$H$5:$H$1170)</f>
        <v>26</v>
      </c>
      <c r="E17" s="319" t="s">
        <v>4204</v>
      </c>
      <c r="F17" s="309"/>
    </row>
    <row r="18" spans="1:12" ht="16.5">
      <c r="A18" s="318">
        <f>IF(B18="","",SUBTOTAL(3,$B$10:B18))</f>
        <v>9</v>
      </c>
      <c r="B18" s="386" t="str">
        <v>Cà pháo Thái 200 gr</v>
      </c>
      <c r="C18" s="338">
        <f ca="1">SUMIF('Nhập đơn'!$E$5:$E$1171,B18,'Nhập đơn'!$I$5:$I$1170)</f>
        <v>113</v>
      </c>
      <c r="D18" s="338">
        <f ca="1">SUMIF('Nhập đơn'!$E$5:$E$1171,B18,'Nhập đơn'!$H$5:$H$1170)</f>
        <v>22.6</v>
      </c>
      <c r="E18" s="319" t="s">
        <v>4204</v>
      </c>
      <c r="F18" s="309"/>
    </row>
    <row r="19" spans="1:12" ht="16.5">
      <c r="A19" s="318">
        <f>IF(B19="","",SUBTOTAL(3,$B$10:B19))</f>
        <v>10</v>
      </c>
      <c r="B19" s="386" t="str">
        <v>Cà pháo Thái 500 gr</v>
      </c>
      <c r="C19" s="338">
        <f ca="1">SUMIF('Nhập đơn'!$E$5:$E$1171,B19,'Nhập đơn'!$I$5:$I$1170)</f>
        <v>32</v>
      </c>
      <c r="D19" s="338">
        <f ca="1">SUMIF('Nhập đơn'!$E$5:$E$1171,B19,'Nhập đơn'!$H$5:$H$1170)</f>
        <v>16</v>
      </c>
      <c r="E19" s="319" t="s">
        <v>4204</v>
      </c>
      <c r="F19" s="309"/>
    </row>
    <row r="20" spans="1:12" ht="16.5">
      <c r="A20" s="318">
        <f>IF(B20="","",SUBTOTAL(3,$B$10:B20))</f>
        <v>11</v>
      </c>
      <c r="B20" s="386" t="str">
        <v>Cải bẹ xanh 300 gr</v>
      </c>
      <c r="C20" s="338">
        <f ca="1">SUMIF('Nhập đơn'!$E$5:$E$1171,B20,'Nhập đơn'!$I$5:$I$1170)</f>
        <v>29</v>
      </c>
      <c r="D20" s="338">
        <f ca="1">SUMIF('Nhập đơn'!$E$5:$E$1171,B20,'Nhập đơn'!$H$5:$H$1170)</f>
        <v>8.7000000000000011</v>
      </c>
      <c r="E20" s="319" t="s">
        <v>4204</v>
      </c>
      <c r="F20" s="309"/>
    </row>
    <row r="21" spans="1:12" ht="18.75">
      <c r="A21" s="318">
        <f>IF(B21="","",SUBTOTAL(3,$B$10:B21))</f>
        <v>12</v>
      </c>
      <c r="B21" s="386" t="str">
        <v>Cải ngọt 250 gr</v>
      </c>
      <c r="C21" s="338">
        <f ca="1">SUMIF('Nhập đơn'!$E$5:$E$1171,B21,'Nhập đơn'!$I$5:$I$1170)</f>
        <v>71</v>
      </c>
      <c r="D21" s="338">
        <f ca="1">SUMIF('Nhập đơn'!$E$5:$E$1171,B21,'Nhập đơn'!$H$5:$H$1170)</f>
        <v>17.75</v>
      </c>
      <c r="E21" s="319" t="s">
        <v>4204</v>
      </c>
      <c r="F21" s="389"/>
    </row>
    <row r="22" spans="1:12" ht="16.5">
      <c r="A22" s="318">
        <f>IF(B22="","",SUBTOTAL(3,$B$10:B22))</f>
        <v>13</v>
      </c>
      <c r="B22" s="386" t="str">
        <v>Cải rổ 250 gr</v>
      </c>
      <c r="C22" s="338">
        <f ca="1">SUMIF('Nhập đơn'!$E$5:$E$1171,B22,'Nhập đơn'!$I$5:$I$1170)</f>
        <v>86</v>
      </c>
      <c r="D22" s="338">
        <f ca="1">SUMIF('Nhập đơn'!$E$5:$E$1171,B22,'Nhập đơn'!$H$5:$H$1170)</f>
        <v>21.5</v>
      </c>
      <c r="E22" s="319" t="s">
        <v>4204</v>
      </c>
      <c r="F22" s="309"/>
    </row>
    <row r="23" spans="1:12" ht="18.75">
      <c r="A23" s="318">
        <f>IF(B23="","",SUBTOTAL(3,$B$10:B23))</f>
        <v>14</v>
      </c>
      <c r="B23" s="386" t="str">
        <v>Cải thìa 250 gr</v>
      </c>
      <c r="C23" s="338">
        <f ca="1">SUMIF('Nhập đơn'!$E$5:$E$1171,B23,'Nhập đơn'!$I$5:$I$1170)</f>
        <v>181</v>
      </c>
      <c r="D23" s="338">
        <f ca="1">SUMIF('Nhập đơn'!$E$5:$E$1171,B23,'Nhập đơn'!$H$5:$H$1170)</f>
        <v>45.25</v>
      </c>
      <c r="E23" s="319" t="s">
        <v>4204</v>
      </c>
      <c r="F23" s="389"/>
    </row>
    <row r="24" spans="1:12" ht="18.75">
      <c r="A24" s="318">
        <f>IF(B24="","",SUBTOTAL(3,$B$10:B24))</f>
        <v>15</v>
      </c>
      <c r="B24" s="386" t="str">
        <v>Cần tây 100 gr</v>
      </c>
      <c r="C24" s="338">
        <f ca="1">SUMIF('Nhập đơn'!$E$5:$E$1171,B24,'Nhập đơn'!$I$5:$I$1170)</f>
        <v>61</v>
      </c>
      <c r="D24" s="338">
        <f ca="1">SUMIF('Nhập đơn'!$E$5:$E$1171,B24,'Nhập đơn'!$H$5:$H$1170)</f>
        <v>6.1</v>
      </c>
      <c r="E24" s="319" t="s">
        <v>4204</v>
      </c>
      <c r="F24" s="389"/>
    </row>
    <row r="25" spans="1:12" ht="18.75">
      <c r="A25" s="318">
        <f>IF(B25="","",SUBTOTAL(3,$B$10:B25))</f>
        <v>16</v>
      </c>
      <c r="B25" s="386" t="str">
        <v>Cây trường sinh 50 gr</v>
      </c>
      <c r="C25" s="338">
        <f ca="1">SUMIF('Nhập đơn'!$E$5:$E$1171,B25,'Nhập đơn'!$I$5:$I$1170)</f>
        <v>10</v>
      </c>
      <c r="D25" s="338">
        <f ca="1">SUMIF('Nhập đơn'!$E$5:$E$1171,B25,'Nhập đơn'!$H$5:$H$1170)</f>
        <v>0.5</v>
      </c>
      <c r="E25" s="319" t="s">
        <v>4204</v>
      </c>
      <c r="F25" s="389"/>
    </row>
    <row r="26" spans="1:12" ht="18.75">
      <c r="A26" s="318">
        <f>IF(B26="","",SUBTOTAL(3,$B$10:B26))</f>
        <v>17</v>
      </c>
      <c r="B26" s="386" t="str">
        <v>Chuối sấy dẻo 500 gr</v>
      </c>
      <c r="C26" s="338">
        <f ca="1">SUMIF('Nhập đơn'!$E$5:$E$1171,B26,'Nhập đơn'!$I$5:$I$1170)</f>
        <v>10</v>
      </c>
      <c r="D26" s="338">
        <f ca="1">SUMIF('Nhập đơn'!$E$5:$E$1171,B26,'Nhập đơn'!$H$5:$H$1170)</f>
        <v>5</v>
      </c>
      <c r="E26" s="319" t="s">
        <v>4205</v>
      </c>
      <c r="F26" s="389"/>
    </row>
    <row r="27" spans="1:12" ht="16.5">
      <c r="A27" s="318">
        <f>IF(B27="","",SUBTOTAL(3,$B$10:B27))</f>
        <v>18</v>
      </c>
      <c r="B27" s="386" t="str">
        <v>Chuối xiêm weight</v>
      </c>
      <c r="C27" s="338">
        <f ca="1">SUMIF('Nhập đơn'!$E$5:$E$1171,B27,'Nhập đơn'!$I$5:$I$1170)</f>
        <v>0</v>
      </c>
      <c r="D27" s="338">
        <f ca="1">SUMIF('Nhập đơn'!$E$5:$E$1171,B27,'Nhập đơn'!$H$5:$H$1170)</f>
        <v>68</v>
      </c>
      <c r="E27" s="319" t="s">
        <v>4204</v>
      </c>
      <c r="F27" s="165"/>
      <c r="K27" s="324"/>
      <c r="L27"/>
    </row>
    <row r="28" spans="1:12" ht="16.5">
      <c r="A28" s="318">
        <f>IF(B28="","",SUBTOTAL(3,$B$10:B28))</f>
        <v>19</v>
      </c>
      <c r="B28" s="386" t="str">
        <v>Cóc non 500 gr</v>
      </c>
      <c r="C28" s="338">
        <f ca="1">SUMIF('Nhập đơn'!$E$5:$E$1171,B28,'Nhập đơn'!$I$5:$I$1170)</f>
        <v>12</v>
      </c>
      <c r="D28" s="338">
        <f ca="1">SUMIF('Nhập đơn'!$E$5:$E$1171,B28,'Nhập đơn'!$H$5:$H$1170)</f>
        <v>6</v>
      </c>
      <c r="E28" s="319" t="s">
        <v>4204</v>
      </c>
      <c r="F28" s="309"/>
    </row>
    <row r="29" spans="1:12" ht="16.5">
      <c r="A29" s="318">
        <f>IF(B29="","",SUBTOTAL(3,$B$10:B29))</f>
        <v>20</v>
      </c>
      <c r="B29" s="386" t="str">
        <v>Cơm Cháy Chà Bông Chay 200 gr</v>
      </c>
      <c r="C29" s="338">
        <f ca="1">SUMIF('Nhập đơn'!$E$5:$E$1171,B29,'Nhập đơn'!$I$5:$I$1170)</f>
        <v>15</v>
      </c>
      <c r="D29" s="338">
        <f ca="1">SUMIF('Nhập đơn'!$E$5:$E$1171,B29,'Nhập đơn'!$H$5:$H$1170)</f>
        <v>3</v>
      </c>
      <c r="E29" s="319" t="s">
        <v>4205</v>
      </c>
      <c r="F29" s="309"/>
    </row>
    <row r="30" spans="1:12" ht="16.5">
      <c r="A30" s="318">
        <f>IF(B30="","",SUBTOTAL(3,$B$10:B30))</f>
        <v>21</v>
      </c>
      <c r="B30" s="386" t="str">
        <v>Củ hành tím 200 gr</v>
      </c>
      <c r="C30" s="338">
        <f ca="1">SUMIF('Nhập đơn'!$E$5:$E$1171,B30,'Nhập đơn'!$I$5:$I$1170)</f>
        <v>27</v>
      </c>
      <c r="D30" s="338">
        <f ca="1">SUMIF('Nhập đơn'!$E$5:$E$1171,B30,'Nhập đơn'!$H$5:$H$1170)</f>
        <v>5.4</v>
      </c>
      <c r="E30" s="319" t="s">
        <v>4204</v>
      </c>
      <c r="F30" s="309"/>
    </row>
    <row r="31" spans="1:12" ht="16.5">
      <c r="A31" s="318">
        <f>IF(B31="","",SUBTOTAL(3,$B$10:B31))</f>
        <v>22</v>
      </c>
      <c r="B31" s="386" t="str">
        <v>Củ riềng 100 gr</v>
      </c>
      <c r="C31" s="338">
        <f ca="1">SUMIF('Nhập đơn'!$E$5:$E$1171,B31,'Nhập đơn'!$I$5:$I$1170)</f>
        <v>39</v>
      </c>
      <c r="D31" s="338">
        <f ca="1">SUMIF('Nhập đơn'!$E$5:$E$1171,B31,'Nhập đơn'!$H$5:$H$1170)</f>
        <v>3.9000000000000004</v>
      </c>
      <c r="E31" s="319" t="s">
        <v>4204</v>
      </c>
      <c r="F31" s="309"/>
    </row>
    <row r="32" spans="1:12" ht="16.5">
      <c r="A32" s="318">
        <f>IF(B32="","",SUBTOTAL(3,$B$10:B32))</f>
        <v>23</v>
      </c>
      <c r="B32" s="386" t="str">
        <v>Củ riềng 200 gr</v>
      </c>
      <c r="C32" s="338">
        <f ca="1">SUMIF('Nhập đơn'!$E$5:$E$1171,B32,'Nhập đơn'!$I$5:$I$1170)</f>
        <v>28</v>
      </c>
      <c r="D32" s="338">
        <f ca="1">SUMIF('Nhập đơn'!$E$5:$E$1171,B32,'Nhập đơn'!$H$5:$H$1170)</f>
        <v>5.6</v>
      </c>
      <c r="E32" s="319" t="s">
        <v>4204</v>
      </c>
      <c r="F32" s="309"/>
    </row>
    <row r="33" spans="1:6" ht="16.5">
      <c r="A33" s="318">
        <f>IF(B33="","",SUBTOTAL(3,$B$10:B33))</f>
        <v>24</v>
      </c>
      <c r="B33" s="386" t="str">
        <v>Củ sắn weight</v>
      </c>
      <c r="C33" s="338">
        <f ca="1">SUMIF('Nhập đơn'!$E$5:$E$1171,B33,'Nhập đơn'!$I$5:$I$1170)</f>
        <v>0</v>
      </c>
      <c r="D33" s="338">
        <f ca="1">SUMIF('Nhập đơn'!$E$5:$E$1171,B33,'Nhập đơn'!$H$5:$H$1170)</f>
        <v>8</v>
      </c>
      <c r="E33" s="319" t="s">
        <v>4204</v>
      </c>
      <c r="F33" s="309"/>
    </row>
    <row r="34" spans="1:6" ht="16.5">
      <c r="A34" s="316">
        <f>IF(B34="","",SUBTOTAL(3,$B$10:B34))</f>
        <v>25</v>
      </c>
      <c r="B34" s="387" t="str">
        <v>Dấp cá 100 gr</v>
      </c>
      <c r="C34" s="338">
        <f ca="1">SUMIF('Nhập đơn'!$E$5:$E$1171,B34,'Nhập đơn'!$I$5:$I$1170)</f>
        <v>27</v>
      </c>
      <c r="D34" s="338">
        <f ca="1">SUMIF('Nhập đơn'!$E$5:$E$1171,B34,'Nhập đơn'!$H$5:$H$1170)</f>
        <v>2.7</v>
      </c>
      <c r="E34" s="319" t="s">
        <v>4204</v>
      </c>
      <c r="F34" s="388"/>
    </row>
    <row r="35" spans="1:6" ht="16.5">
      <c r="A35" s="316">
        <f>IF(B35="","",SUBTOTAL(3,$B$10:B35))</f>
        <v>26</v>
      </c>
      <c r="B35" s="337" t="str">
        <v>Đậu đũa 300 gr</v>
      </c>
      <c r="C35" s="338">
        <f ca="1">SUMIF('Nhập đơn'!$E$5:$E$1171,B35,'Nhập đơn'!$I$5:$I$1170)</f>
        <v>110</v>
      </c>
      <c r="D35" s="338">
        <f ca="1">SUMIF('Nhập đơn'!$E$5:$E$1171,B35,'Nhập đơn'!$H$5:$H$1170)</f>
        <v>33</v>
      </c>
      <c r="E35" s="319" t="s">
        <v>4204</v>
      </c>
      <c r="F35" s="309"/>
    </row>
    <row r="36" spans="1:6" ht="16.5">
      <c r="A36" s="316">
        <f>IF(B36="","",SUBTOTAL(3,$B$10:B36))</f>
        <v>27</v>
      </c>
      <c r="B36" s="337" t="str">
        <v>Đậu rồng 100 gr</v>
      </c>
      <c r="C36" s="338">
        <f ca="1">SUMIF('Nhập đơn'!$E$5:$E$1171,B36,'Nhập đơn'!$I$5:$I$1170)</f>
        <v>20</v>
      </c>
      <c r="D36" s="338">
        <f ca="1">SUMIF('Nhập đơn'!$E$5:$E$1171,B36,'Nhập đơn'!$H$5:$H$1170)</f>
        <v>2</v>
      </c>
      <c r="E36" s="319" t="s">
        <v>4204</v>
      </c>
      <c r="F36" s="309"/>
    </row>
    <row r="37" spans="1:6" ht="16.5">
      <c r="A37" s="316">
        <f>IF(B37="","",SUBTOTAL(3,$B$10:B37))</f>
        <v>28</v>
      </c>
      <c r="B37" s="337" t="str">
        <v>Đu đủ weight</v>
      </c>
      <c r="C37" s="338">
        <f ca="1">SUMIF('Nhập đơn'!$E$5:$E$1171,B37,'Nhập đơn'!$I$5:$I$1170)</f>
        <v>0</v>
      </c>
      <c r="D37" s="338">
        <f ca="1">SUMIF('Nhập đơn'!$E$5:$E$1171,B37,'Nhập đơn'!$H$5:$H$1170)</f>
        <v>300</v>
      </c>
      <c r="E37" s="319" t="s">
        <v>4204</v>
      </c>
      <c r="F37" s="309"/>
    </row>
    <row r="38" spans="1:6" ht="16.5">
      <c r="A38" s="316">
        <f>IF(B38="","",SUBTOTAL(3,$B$10:B38))</f>
        <v>29</v>
      </c>
      <c r="B38" s="337" t="str">
        <v>Dừa xiêm trái nhỏ 500 gr</v>
      </c>
      <c r="C38" s="338">
        <f ca="1">SUMIF('Nhập đơn'!$E$5:$E$1171,B38,'Nhập đơn'!$I$5:$I$1170)</f>
        <v>29</v>
      </c>
      <c r="D38" s="338">
        <f ca="1">SUMIF('Nhập đơn'!$E$5:$E$1171,B38,'Nhập đơn'!$H$5:$H$1170)</f>
        <v>14.5</v>
      </c>
      <c r="E38" s="319" t="s">
        <v>4204</v>
      </c>
      <c r="F38" s="309"/>
    </row>
    <row r="39" spans="1:6" ht="16.5">
      <c r="A39" s="316">
        <f>IF(B39="","",SUBTOTAL(3,$B$10:B39))</f>
        <v>30</v>
      </c>
      <c r="B39" s="337" t="str">
        <v>Hành lá 100 gr</v>
      </c>
      <c r="C39" s="338">
        <f ca="1">SUMIF('Nhập đơn'!$E$5:$E$1171,B39,'Nhập đơn'!$I$5:$I$1170)</f>
        <v>165</v>
      </c>
      <c r="D39" s="338">
        <f ca="1">SUMIF('Nhập đơn'!$E$5:$E$1171,B39,'Nhập đơn'!$H$5:$H$1170)</f>
        <v>16.5</v>
      </c>
      <c r="E39" s="319" t="s">
        <v>4204</v>
      </c>
      <c r="F39" s="309"/>
    </row>
    <row r="40" spans="1:6" ht="18.75">
      <c r="A40" s="316">
        <f>IF(B40="","",SUBTOTAL(3,$B$10:B40))</f>
        <v>31</v>
      </c>
      <c r="B40" s="337" t="str">
        <v>Hành lá 200 gr</v>
      </c>
      <c r="C40" s="338">
        <f ca="1">SUMIF('Nhập đơn'!$E$5:$E$1171,B40,'Nhập đơn'!$I$5:$I$1170)</f>
        <v>167</v>
      </c>
      <c r="D40" s="338">
        <f ca="1">SUMIF('Nhập đơn'!$E$5:$E$1171,B40,'Nhập đơn'!$H$5:$H$1170)</f>
        <v>33.4</v>
      </c>
      <c r="E40" s="319" t="s">
        <v>4204</v>
      </c>
      <c r="F40" s="352"/>
    </row>
    <row r="41" spans="1:6" ht="16.5">
      <c r="A41" s="316">
        <f>IF(B41="","",SUBTOTAL(3,$B$10:B41))</f>
        <v>32</v>
      </c>
      <c r="B41" s="337" t="str">
        <v>Hẹ lá 100 gr</v>
      </c>
      <c r="C41" s="338">
        <f ca="1">SUMIF('Nhập đơn'!$E$5:$E$1171,B41,'Nhập đơn'!$I$5:$I$1170)</f>
        <v>46</v>
      </c>
      <c r="D41" s="338">
        <f ca="1">SUMIF('Nhập đơn'!$E$5:$E$1171,B41,'Nhập đơn'!$H$5:$H$1170)</f>
        <v>4.5999999999999996</v>
      </c>
      <c r="E41" s="319" t="s">
        <v>4204</v>
      </c>
      <c r="F41" s="309"/>
    </row>
    <row r="42" spans="1:6" ht="16.5">
      <c r="A42" s="316">
        <f>IF(B42="","",SUBTOTAL(3,$B$10:B42))</f>
        <v>33</v>
      </c>
      <c r="B42" s="337" t="str">
        <v>Hẹ lá 200 gr</v>
      </c>
      <c r="C42" s="338">
        <f ca="1">SUMIF('Nhập đơn'!$E$5:$E$1171,B42,'Nhập đơn'!$I$5:$I$1170)</f>
        <v>78</v>
      </c>
      <c r="D42" s="338">
        <f ca="1">SUMIF('Nhập đơn'!$E$5:$E$1171,B42,'Nhập đơn'!$H$5:$H$1170)</f>
        <v>15.6</v>
      </c>
      <c r="E42" s="319" t="s">
        <v>4204</v>
      </c>
      <c r="F42" s="309"/>
    </row>
    <row r="43" spans="1:6" ht="16.5">
      <c r="A43" s="316">
        <f>IF(B43="","",SUBTOTAL(3,$B$10:B43))</f>
        <v>34</v>
      </c>
      <c r="B43" s="337" t="str">
        <v>Hương nhu 100 gr</v>
      </c>
      <c r="C43" s="338">
        <f ca="1">SUMIF('Nhập đơn'!$E$5:$E$1171,B43,'Nhập đơn'!$I$5:$I$1170)</f>
        <v>521</v>
      </c>
      <c r="D43" s="338">
        <f ca="1">SUMIF('Nhập đơn'!$E$5:$E$1171,B43,'Nhập đơn'!$H$5:$H$1170)</f>
        <v>52.1</v>
      </c>
      <c r="E43" s="319" t="s">
        <v>4204</v>
      </c>
      <c r="F43" s="309"/>
    </row>
    <row r="44" spans="1:6" ht="16.5">
      <c r="A44" s="316">
        <f>IF(B44="","",SUBTOTAL(3,$B$10:B44))</f>
        <v>35</v>
      </c>
      <c r="B44" s="337" t="str">
        <v>Khoai lang ruột đỏ weight</v>
      </c>
      <c r="C44" s="338">
        <f ca="1">SUMIF('Nhập đơn'!$E$5:$E$1171,B44,'Nhập đơn'!$I$5:$I$1170)</f>
        <v>0</v>
      </c>
      <c r="D44" s="338">
        <f ca="1">SUMIF('Nhập đơn'!$E$5:$E$1171,B44,'Nhập đơn'!$H$5:$H$1170)</f>
        <v>1</v>
      </c>
      <c r="E44" s="319" t="s">
        <v>4204</v>
      </c>
      <c r="F44" s="309"/>
    </row>
    <row r="45" spans="1:6" ht="16.5">
      <c r="A45" s="316">
        <f>IF(B45="","",SUBTOTAL(3,$B$10:B45))</f>
        <v>36</v>
      </c>
      <c r="B45" s="337" t="str">
        <v>Khoai lang tím (củ lớn) weight</v>
      </c>
      <c r="C45" s="338">
        <f ca="1">SUMIF('Nhập đơn'!$E$5:$E$1171,B45,'Nhập đơn'!$I$5:$I$1170)</f>
        <v>0</v>
      </c>
      <c r="D45" s="338">
        <f ca="1">SUMIF('Nhập đơn'!$E$5:$E$1171,B45,'Nhập đơn'!$H$5:$H$1170)</f>
        <v>3</v>
      </c>
      <c r="E45" s="319" t="s">
        <v>4204</v>
      </c>
      <c r="F45" s="309"/>
    </row>
    <row r="46" spans="1:6" ht="16.5">
      <c r="A46" s="316">
        <f>IF(B46="","",SUBTOTAL(3,$B$10:B46))</f>
        <v>37</v>
      </c>
      <c r="B46" s="337" t="str">
        <v>Khoai lang tím (củ nhỏ) 500 gr</v>
      </c>
      <c r="C46" s="338">
        <f ca="1">SUMIF('Nhập đơn'!$E$5:$E$1171,B46,'Nhập đơn'!$I$5:$I$1170)</f>
        <v>2</v>
      </c>
      <c r="D46" s="338">
        <f ca="1">SUMIF('Nhập đơn'!$E$5:$E$1171,B46,'Nhập đơn'!$H$5:$H$1170)</f>
        <v>1</v>
      </c>
      <c r="E46" s="319" t="s">
        <v>4204</v>
      </c>
      <c r="F46" s="309"/>
    </row>
    <row r="47" spans="1:6" ht="16.5">
      <c r="A47" s="316">
        <f>IF(B47="","",SUBTOTAL(3,$B$10:B47))</f>
        <v>38</v>
      </c>
      <c r="B47" s="337" t="str">
        <v>Khoai lang trắng (củ lớn) weight</v>
      </c>
      <c r="C47" s="338">
        <f ca="1">SUMIF('Nhập đơn'!$E$5:$E$1171,B47,'Nhập đơn'!$I$5:$I$1170)</f>
        <v>0</v>
      </c>
      <c r="D47" s="338">
        <f ca="1">SUMIF('Nhập đơn'!$E$5:$E$1171,B47,'Nhập đơn'!$H$5:$H$1170)</f>
        <v>2</v>
      </c>
      <c r="E47" s="319" t="s">
        <v>4204</v>
      </c>
      <c r="F47" s="309"/>
    </row>
    <row r="48" spans="1:6" ht="16.5">
      <c r="A48" s="316">
        <f>IF(B48="","",SUBTOTAL(3,$B$10:B48))</f>
        <v>39</v>
      </c>
      <c r="B48" s="337" t="str">
        <v>Khoai lang trắng (củ nhỏ) 500 gr</v>
      </c>
      <c r="C48" s="338">
        <f ca="1">SUMIF('Nhập đơn'!$E$5:$E$1171,B48,'Nhập đơn'!$I$5:$I$1170)</f>
        <v>3</v>
      </c>
      <c r="D48" s="338">
        <f ca="1">SUMIF('Nhập đơn'!$E$5:$E$1171,B48,'Nhập đơn'!$H$5:$H$1170)</f>
        <v>1.5</v>
      </c>
      <c r="E48" s="319" t="s">
        <v>4204</v>
      </c>
      <c r="F48" s="309"/>
    </row>
    <row r="49" spans="1:7" ht="16.5">
      <c r="A49" s="316">
        <f>IF(B49="","",SUBTOTAL(3,$B$10:B49))</f>
        <v>40</v>
      </c>
      <c r="B49" s="337" t="str">
        <v>Khoai lang vàng (củ lớn) weight</v>
      </c>
      <c r="C49" s="338">
        <f ca="1">SUMIF('Nhập đơn'!$E$5:$E$1171,B49,'Nhập đơn'!$I$5:$I$1170)</f>
        <v>0</v>
      </c>
      <c r="D49" s="338">
        <f ca="1">SUMIF('Nhập đơn'!$E$5:$E$1171,B49,'Nhập đơn'!$H$5:$H$1170)</f>
        <v>2</v>
      </c>
      <c r="E49" s="319" t="s">
        <v>4204</v>
      </c>
      <c r="F49" s="309"/>
    </row>
    <row r="50" spans="1:7" ht="16.5">
      <c r="A50" s="316">
        <f>IF(B50="","",SUBTOTAL(3,$B$10:B50))</f>
        <v>41</v>
      </c>
      <c r="B50" s="337" t="str">
        <v>Khoai lang vàng (củ nhỏ) 500 gr</v>
      </c>
      <c r="C50" s="338">
        <f ca="1">SUMIF('Nhập đơn'!$E$5:$E$1171,B50,'Nhập đơn'!$I$5:$I$1170)</f>
        <v>1</v>
      </c>
      <c r="D50" s="338">
        <f ca="1">SUMIF('Nhập đơn'!$E$5:$E$1171,B50,'Nhập đơn'!$H$5:$H$1170)</f>
        <v>0.5</v>
      </c>
      <c r="E50" s="319" t="s">
        <v>4204</v>
      </c>
      <c r="F50" s="309"/>
    </row>
    <row r="51" spans="1:7" ht="16.5">
      <c r="A51" s="316">
        <f>IF(B51="","",SUBTOTAL(3,$B$10:B51))</f>
        <v>42</v>
      </c>
      <c r="B51" s="337" t="str">
        <v>Khoai mỡ tím weight</v>
      </c>
      <c r="C51" s="338">
        <f ca="1">SUMIF('Nhập đơn'!$E$5:$E$1171,B51,'Nhập đơn'!$I$5:$I$1170)</f>
        <v>0</v>
      </c>
      <c r="D51" s="338">
        <f ca="1">SUMIF('Nhập đơn'!$E$5:$E$1171,B51,'Nhập đơn'!$H$5:$H$1170)</f>
        <v>4</v>
      </c>
      <c r="E51" s="319" t="s">
        <v>4204</v>
      </c>
      <c r="F51" s="309"/>
    </row>
    <row r="52" spans="1:7" ht="16.5">
      <c r="A52" s="316">
        <f>IF(B52="","",SUBTOTAL(3,$B$10:B52))</f>
        <v>43</v>
      </c>
      <c r="B52" s="337" t="str">
        <v>Khoai môn weight</v>
      </c>
      <c r="C52" s="338">
        <f ca="1">SUMIF('Nhập đơn'!$E$5:$E$1171,B52,'Nhập đơn'!$I$5:$I$1170)</f>
        <v>0</v>
      </c>
      <c r="D52" s="338">
        <f ca="1">SUMIF('Nhập đơn'!$E$5:$E$1171,B52,'Nhập đơn'!$H$5:$H$1170)</f>
        <v>4.1999999999999993</v>
      </c>
      <c r="E52" s="319" t="s">
        <v>4204</v>
      </c>
      <c r="F52" s="309"/>
    </row>
    <row r="53" spans="1:7" ht="16.5">
      <c r="A53" s="316">
        <f>IF(B53="","",SUBTOTAL(3,$B$10:B53))</f>
        <v>44</v>
      </c>
      <c r="B53" s="337" t="str">
        <v>Khoai sọ 500 gr</v>
      </c>
      <c r="C53" s="338">
        <f ca="1">SUMIF('Nhập đơn'!$E$5:$E$1171,B53,'Nhập đơn'!$I$5:$I$1170)</f>
        <v>7</v>
      </c>
      <c r="D53" s="338">
        <f ca="1">SUMIF('Nhập đơn'!$E$5:$E$1171,B53,'Nhập đơn'!$H$5:$H$1170)</f>
        <v>3.5</v>
      </c>
      <c r="E53" s="319" t="s">
        <v>4204</v>
      </c>
      <c r="F53" s="309"/>
    </row>
    <row r="54" spans="1:7" ht="16.5">
      <c r="A54" s="316">
        <f>IF(B54="","",SUBTOTAL(3,$B$10:B54))</f>
        <v>45</v>
      </c>
      <c r="B54" s="337" t="str">
        <v>Kim chi cải trắng Box 500 gr</v>
      </c>
      <c r="C54" s="338">
        <f ca="1">SUMIF('Nhập đơn'!$E$5:$E$1171,B54,'Nhập đơn'!$I$5:$I$1170)</f>
        <v>47</v>
      </c>
      <c r="D54" s="338">
        <f ca="1">SUMIF('Nhập đơn'!$E$5:$E$1171,B54,'Nhập đơn'!$H$5:$H$1170)</f>
        <v>23.5</v>
      </c>
      <c r="E54" s="319" t="s">
        <v>4205</v>
      </c>
      <c r="F54" s="309"/>
    </row>
    <row r="55" spans="1:7" ht="18.75">
      <c r="A55" s="316">
        <f>IF(B55="","",SUBTOTAL(3,$B$10:B55))</f>
        <v>46</v>
      </c>
      <c r="B55" s="337" t="str">
        <v>Kinh giới 100 gr</v>
      </c>
      <c r="C55" s="338">
        <f ca="1">SUMIF('Nhập đơn'!$E$5:$E$1171,B55,'Nhập đơn'!$I$5:$I$1170)</f>
        <v>10</v>
      </c>
      <c r="D55" s="338">
        <f ca="1">SUMIF('Nhập đơn'!$E$5:$E$1171,B55,'Nhập đơn'!$H$5:$H$1170)</f>
        <v>1</v>
      </c>
      <c r="E55" s="319" t="s">
        <v>4204</v>
      </c>
      <c r="F55" s="352"/>
      <c r="G55" s="131"/>
    </row>
    <row r="56" spans="1:7" ht="18.75">
      <c r="A56" s="316">
        <f>IF(B56="","",SUBTOTAL(3,$B$10:B56))</f>
        <v>47</v>
      </c>
      <c r="B56" s="337" t="str">
        <v>Lá chuối 500 gr</v>
      </c>
      <c r="C56" s="338">
        <f ca="1">SUMIF('Nhập đơn'!$E$5:$E$1171,B56,'Nhập đơn'!$I$5:$I$1170)</f>
        <v>32</v>
      </c>
      <c r="D56" s="338">
        <f ca="1">SUMIF('Nhập đơn'!$E$5:$E$1171,B56,'Nhập đơn'!$H$5:$H$1170)</f>
        <v>16</v>
      </c>
      <c r="E56" s="319" t="s">
        <v>4204</v>
      </c>
      <c r="F56" s="352"/>
    </row>
    <row r="57" spans="1:7" ht="16.5">
      <c r="A57" s="316">
        <f>IF(B57="","",SUBTOTAL(3,$B$10:B57))</f>
        <v>48</v>
      </c>
      <c r="B57" s="337" t="str">
        <v>Lá lốt 100 gr</v>
      </c>
      <c r="C57" s="338">
        <f ca="1">SUMIF('Nhập đơn'!$E$5:$E$1171,B57,'Nhập đơn'!$I$5:$I$1170)</f>
        <v>62</v>
      </c>
      <c r="D57" s="338">
        <f ca="1">SUMIF('Nhập đơn'!$E$5:$E$1171,B57,'Nhập đơn'!$H$5:$H$1170)</f>
        <v>6.2</v>
      </c>
      <c r="E57" s="319" t="s">
        <v>4204</v>
      </c>
      <c r="F57" s="309"/>
    </row>
    <row r="58" spans="1:7" ht="16.5">
      <c r="A58" s="316">
        <f>IF(B58="","",SUBTOTAL(3,$B$10:B58))</f>
        <v>49</v>
      </c>
      <c r="B58" s="337" t="str">
        <v>Lá quế 100 gr</v>
      </c>
      <c r="C58" s="338">
        <f ca="1">SUMIF('Nhập đơn'!$E$5:$E$1171,B58,'Nhập đơn'!$I$5:$I$1170)</f>
        <v>300</v>
      </c>
      <c r="D58" s="338">
        <f ca="1">SUMIF('Nhập đơn'!$E$5:$E$1171,B58,'Nhập đơn'!$H$5:$H$1170)</f>
        <v>30</v>
      </c>
      <c r="E58" s="319" t="s">
        <v>4204</v>
      </c>
      <c r="F58" s="309"/>
    </row>
    <row r="59" spans="1:7" ht="16.5">
      <c r="A59" s="316">
        <f>IF(B59="","",SUBTOTAL(3,$B$10:B59))</f>
        <v>50</v>
      </c>
      <c r="B59" s="337" t="str">
        <v>Măng tươi weight</v>
      </c>
      <c r="C59" s="338">
        <f ca="1">SUMIF('Nhập đơn'!$E$5:$E$1171,B59,'Nhập đơn'!$I$5:$I$1170)</f>
        <v>0</v>
      </c>
      <c r="D59" s="338">
        <f ca="1">SUMIF('Nhập đơn'!$E$5:$E$1171,B59,'Nhập đơn'!$H$5:$H$1170)</f>
        <v>8</v>
      </c>
      <c r="E59" s="319" t="s">
        <v>4204</v>
      </c>
      <c r="F59" s="309"/>
    </row>
    <row r="60" spans="1:7" ht="16.5">
      <c r="A60" s="316">
        <f>IF(B60="","",SUBTOTAL(3,$B$10:B60))</f>
        <v>51</v>
      </c>
      <c r="B60" s="337" t="str">
        <v>Mít đỏ ( tách hạt)  300 gr</v>
      </c>
      <c r="C60" s="338">
        <f ca="1">SUMIF('Nhập đơn'!$E$5:$E$1171,B60,'Nhập đơn'!$I$5:$I$1170)</f>
        <v>35</v>
      </c>
      <c r="D60" s="338">
        <f ca="1">SUMIF('Nhập đơn'!$E$5:$E$1171,B60,'Nhập đơn'!$H$5:$H$1170)</f>
        <v>10.5</v>
      </c>
      <c r="E60" s="319" t="s">
        <v>4204</v>
      </c>
      <c r="F60" s="309"/>
    </row>
    <row r="61" spans="1:7" ht="16.5">
      <c r="A61" s="316">
        <f>IF(B61="","",SUBTOTAL(3,$B$10:B61))</f>
        <v>52</v>
      </c>
      <c r="B61" s="337" t="str">
        <v>Mít đỏ ( xẻ miếng) weight</v>
      </c>
      <c r="C61" s="338">
        <f ca="1">SUMIF('Nhập đơn'!$E$5:$E$1171,B61,'Nhập đơn'!$I$5:$I$1170)</f>
        <v>0</v>
      </c>
      <c r="D61" s="338">
        <f ca="1">SUMIF('Nhập đơn'!$E$5:$E$1171,B61,'Nhập đơn'!$H$5:$H$1170)</f>
        <v>8</v>
      </c>
      <c r="E61" s="319" t="s">
        <v>4204</v>
      </c>
      <c r="F61" s="309"/>
    </row>
    <row r="62" spans="1:7" ht="17.25" customHeight="1">
      <c r="A62" s="316">
        <f>IF(B62="","",SUBTOTAL(3,$B$10:B62))</f>
        <v>53</v>
      </c>
      <c r="B62" s="337" t="str">
        <v>Mít Thái ( tách hạt)  300 gr</v>
      </c>
      <c r="C62" s="338">
        <f ca="1">SUMIF('Nhập đơn'!$E$5:$E$1171,B62,'Nhập đơn'!$I$5:$I$1170)</f>
        <v>23</v>
      </c>
      <c r="D62" s="338">
        <f ca="1">SUMIF('Nhập đơn'!$E$5:$E$1171,B62,'Nhập đơn'!$H$5:$H$1170)</f>
        <v>6.9</v>
      </c>
      <c r="E62" s="319" t="s">
        <v>4204</v>
      </c>
      <c r="F62" s="309"/>
    </row>
    <row r="63" spans="1:7" ht="16.5">
      <c r="A63" s="316">
        <f>IF(B63="","",SUBTOTAL(3,$B$10:B63))</f>
        <v>54</v>
      </c>
      <c r="B63" s="337" t="str">
        <v>Mít Thái weight</v>
      </c>
      <c r="C63" s="338">
        <f ca="1">SUMIF('Nhập đơn'!$E$5:$E$1171,B63,'Nhập đơn'!$I$5:$I$1170)</f>
        <v>0</v>
      </c>
      <c r="D63" s="338">
        <f ca="1">SUMIF('Nhập đơn'!$E$5:$E$1171,B63,'Nhập đơn'!$H$5:$H$1170)</f>
        <v>2</v>
      </c>
      <c r="E63" s="319" t="s">
        <v>4204</v>
      </c>
      <c r="F63" s="309"/>
    </row>
    <row r="64" spans="1:7" ht="16.5">
      <c r="A64" s="316">
        <f>IF(B64="","",SUBTOTAL(3,$B$10:B64))</f>
        <v>55</v>
      </c>
      <c r="B64" s="337" t="str">
        <v>Mồng tơi 300 gr</v>
      </c>
      <c r="C64" s="338">
        <f ca="1">SUMIF('Nhập đơn'!$E$5:$E$1171,B64,'Nhập đơn'!$I$5:$I$1170)</f>
        <v>27</v>
      </c>
      <c r="D64" s="338">
        <f ca="1">SUMIF('Nhập đơn'!$E$5:$E$1171,B64,'Nhập đơn'!$H$5:$H$1170)</f>
        <v>8.1</v>
      </c>
      <c r="E64" s="319" t="s">
        <v>4204</v>
      </c>
      <c r="F64" s="309"/>
    </row>
    <row r="65" spans="1:6" ht="16.5">
      <c r="A65" s="316">
        <f>IF(B65="","",SUBTOTAL(3,$B$10:B65))</f>
        <v>56</v>
      </c>
      <c r="B65" s="337" t="str">
        <v>Mướp hương weight</v>
      </c>
      <c r="C65" s="338">
        <f ca="1">SUMIF('Nhập đơn'!$E$5:$E$1171,B65,'Nhập đơn'!$I$5:$I$1170)</f>
        <v>0</v>
      </c>
      <c r="D65" s="338">
        <f ca="1">SUMIF('Nhập đơn'!$E$5:$E$1171,B65,'Nhập đơn'!$H$5:$H$1170)</f>
        <v>13.2</v>
      </c>
      <c r="E65" s="319" t="s">
        <v>4204</v>
      </c>
      <c r="F65" s="309"/>
    </row>
    <row r="66" spans="1:6" ht="16.5">
      <c r="A66" s="316">
        <f>IF(B66="","",SUBTOTAL(3,$B$10:B66))</f>
        <v>57</v>
      </c>
      <c r="B66" s="337" t="str">
        <v>Nấm bạch tuyết 150 gr</v>
      </c>
      <c r="C66" s="338">
        <f ca="1">SUMIF('Nhập đơn'!$E$5:$E$1171,B66,'Nhập đơn'!$I$5:$I$1170)</f>
        <v>30</v>
      </c>
      <c r="D66" s="338">
        <f ca="1">SUMIF('Nhập đơn'!$E$5:$E$1171,B66,'Nhập đơn'!$H$5:$H$1170)</f>
        <v>4.5</v>
      </c>
      <c r="E66" s="319" t="s">
        <v>4204</v>
      </c>
      <c r="F66" s="309"/>
    </row>
    <row r="67" spans="1:6" ht="16.5">
      <c r="A67" s="316">
        <f>IF(B67="","",SUBTOTAL(3,$B$10:B67))</f>
        <v>58</v>
      </c>
      <c r="B67" s="337" t="str">
        <v>Nấm đông cô 175 gr</v>
      </c>
      <c r="C67" s="338">
        <f ca="1">SUMIF('Nhập đơn'!$E$5:$E$1171,B67,'Nhập đơn'!$I$5:$I$1170)</f>
        <v>18</v>
      </c>
      <c r="D67" s="338">
        <f ca="1">SUMIF('Nhập đơn'!$E$5:$E$1171,B67,'Nhập đơn'!$H$5:$H$1170)</f>
        <v>3.1499999999999995</v>
      </c>
      <c r="E67" s="319" t="s">
        <v>4204</v>
      </c>
      <c r="F67" s="309"/>
    </row>
    <row r="68" spans="1:6" ht="16.5">
      <c r="A68" s="316">
        <f>IF(B68="","",SUBTOTAL(3,$B$10:B68))</f>
        <v>59</v>
      </c>
      <c r="B68" s="337" t="str">
        <v>Nấm đùi gà lớn weight</v>
      </c>
      <c r="C68" s="338">
        <f ca="1">SUMIF('Nhập đơn'!$E$5:$E$1171,B68,'Nhập đơn'!$I$5:$I$1170)</f>
        <v>0</v>
      </c>
      <c r="D68" s="338">
        <f ca="1">SUMIF('Nhập đơn'!$E$5:$E$1171,B68,'Nhập đơn'!$H$5:$H$1170)</f>
        <v>4.4000000000000004</v>
      </c>
      <c r="E68" s="319" t="s">
        <v>4204</v>
      </c>
      <c r="F68" s="309"/>
    </row>
    <row r="69" spans="1:6" ht="16.5">
      <c r="A69" s="316">
        <f>IF(B69="","",SUBTOTAL(3,$B$10:B69))</f>
        <v>60</v>
      </c>
      <c r="B69" s="337" t="str">
        <v>Nấm đùi gà nhỏ 100 gr</v>
      </c>
      <c r="C69" s="338">
        <f ca="1">SUMIF('Nhập đơn'!$E$5:$E$1171,B69,'Nhập đơn'!$I$5:$I$1170)</f>
        <v>38</v>
      </c>
      <c r="D69" s="338">
        <f ca="1">SUMIF('Nhập đơn'!$E$5:$E$1171,B69,'Nhập đơn'!$H$5:$H$1170)</f>
        <v>3.8000000000000003</v>
      </c>
      <c r="E69" s="319" t="s">
        <v>4204</v>
      </c>
      <c r="F69" s="309"/>
    </row>
    <row r="70" spans="1:6" ht="16.5">
      <c r="A70" s="316">
        <f>IF(B70="","",SUBTOTAL(3,$B$10:B70))</f>
        <v>61</v>
      </c>
      <c r="B70" s="337" t="str">
        <v>Nấm kim châm 200 gr</v>
      </c>
      <c r="C70" s="338">
        <f ca="1">SUMIF('Nhập đơn'!$E$5:$E$1171,B70,'Nhập đơn'!$I$5:$I$1170)</f>
        <v>95</v>
      </c>
      <c r="D70" s="338">
        <f ca="1">SUMIF('Nhập đơn'!$E$5:$E$1171,B70,'Nhập đơn'!$H$5:$H$1170)</f>
        <v>19</v>
      </c>
      <c r="E70" s="319" t="s">
        <v>4204</v>
      </c>
      <c r="F70" s="309"/>
    </row>
    <row r="71" spans="1:6" ht="16.5">
      <c r="A71" s="316">
        <f>IF(B71="","",SUBTOTAL(3,$B$10:B71))</f>
        <v>62</v>
      </c>
      <c r="B71" s="337" t="str">
        <v>Nấm linh chi nâu 125 gr</v>
      </c>
      <c r="C71" s="338">
        <f ca="1">SUMIF('Nhập đơn'!$E$5:$E$1171,B71,'Nhập đơn'!$I$5:$I$1170)</f>
        <v>34</v>
      </c>
      <c r="D71" s="338">
        <f ca="1">SUMIF('Nhập đơn'!$E$5:$E$1171,B71,'Nhập đơn'!$H$5:$H$1170)</f>
        <v>4.25</v>
      </c>
      <c r="E71" s="319" t="s">
        <v>4204</v>
      </c>
      <c r="F71" s="309"/>
    </row>
    <row r="72" spans="1:6" ht="16.5">
      <c r="A72" s="316">
        <f>IF(B72="","",SUBTOTAL(3,$B$10:B72))</f>
        <v>63</v>
      </c>
      <c r="B72" s="337" t="str">
        <v>Nấm linh chi trắng 125 gr</v>
      </c>
      <c r="C72" s="338">
        <f ca="1">SUMIF('Nhập đơn'!$E$5:$E$1171,B72,'Nhập đơn'!$I$5:$I$1170)</f>
        <v>36</v>
      </c>
      <c r="D72" s="338">
        <f ca="1">SUMIF('Nhập đơn'!$E$5:$E$1171,B72,'Nhập đơn'!$H$5:$H$1170)</f>
        <v>4.5</v>
      </c>
      <c r="E72" s="319" t="s">
        <v>4204</v>
      </c>
      <c r="F72" s="309"/>
    </row>
    <row r="73" spans="1:6" ht="16.5">
      <c r="A73" s="316">
        <f>IF(B73="","",SUBTOTAL(3,$B$10:B73))</f>
        <v>64</v>
      </c>
      <c r="B73" s="337" t="str">
        <v>Nấm mèo tươi 100 gr</v>
      </c>
      <c r="C73" s="338">
        <f ca="1">SUMIF('Nhập đơn'!$E$5:$E$1171,B73,'Nhập đơn'!$I$5:$I$1170)</f>
        <v>12</v>
      </c>
      <c r="D73" s="338">
        <f ca="1">SUMIF('Nhập đơn'!$E$5:$E$1171,B73,'Nhập đơn'!$H$5:$H$1170)</f>
        <v>1.2</v>
      </c>
      <c r="E73" s="319" t="s">
        <v>4204</v>
      </c>
      <c r="F73" s="309"/>
    </row>
    <row r="74" spans="1:6" ht="16.5">
      <c r="A74" s="316">
        <f>IF(B74="","",SUBTOTAL(3,$B$10:B74))</f>
        <v>65</v>
      </c>
      <c r="B74" s="337" t="str">
        <v>Nescafe cà phê Việt box 240 gr</v>
      </c>
      <c r="C74" s="338">
        <f ca="1">SUMIF('Nhập đơn'!$E$5:$E$1171,B74,'Nhập đơn'!$I$5:$I$1170)</f>
        <v>10</v>
      </c>
      <c r="D74" s="338">
        <f ca="1">SUMIF('Nhập đơn'!$E$5:$E$1171,B74,'Nhập đơn'!$H$5:$H$1170)</f>
        <v>2.4</v>
      </c>
      <c r="E74" s="319" t="s">
        <v>4205</v>
      </c>
      <c r="F74" s="309"/>
    </row>
    <row r="75" spans="1:6" ht="16.5">
      <c r="A75" s="316">
        <f>IF(B75="","",SUBTOTAL(3,$B$10:B75))</f>
        <v>66</v>
      </c>
      <c r="B75" s="337" t="str">
        <v>Ngải bún 100 gr</v>
      </c>
      <c r="C75" s="338">
        <f ca="1">SUMIF('Nhập đơn'!$E$5:$E$1171,B75,'Nhập đơn'!$I$5:$I$1170)</f>
        <v>55</v>
      </c>
      <c r="D75" s="338">
        <f ca="1">SUMIF('Nhập đơn'!$E$5:$E$1171,B75,'Nhập đơn'!$H$5:$H$1170)</f>
        <v>5.5</v>
      </c>
      <c r="E75" s="319" t="s">
        <v>4204</v>
      </c>
      <c r="F75" s="309"/>
    </row>
    <row r="76" spans="1:6" ht="16.5">
      <c r="A76" s="316">
        <f>IF(B76="","",SUBTOTAL(3,$B$10:B76))</f>
        <v>67</v>
      </c>
      <c r="B76" s="337" t="str">
        <v>Ngải bún 200 gr</v>
      </c>
      <c r="C76" s="338">
        <f ca="1">SUMIF('Nhập đơn'!$E$5:$E$1171,B76,'Nhập đơn'!$I$5:$I$1170)</f>
        <v>2</v>
      </c>
      <c r="D76" s="338">
        <f ca="1">SUMIF('Nhập đơn'!$E$5:$E$1171,B76,'Nhập đơn'!$H$5:$H$1170)</f>
        <v>0.4</v>
      </c>
      <c r="E76" s="319" t="s">
        <v>4204</v>
      </c>
      <c r="F76" s="326"/>
    </row>
    <row r="77" spans="1:6" ht="16.5">
      <c r="A77" s="316">
        <f>IF(B77="","",SUBTOTAL(3,$B$10:B77))</f>
        <v>68</v>
      </c>
      <c r="B77" s="337" t="str">
        <v>Nghệ tươi 100 gr</v>
      </c>
      <c r="C77" s="338">
        <f ca="1">SUMIF('Nhập đơn'!$E$5:$E$1171,B77,'Nhập đơn'!$I$5:$I$1170)</f>
        <v>16</v>
      </c>
      <c r="D77" s="338">
        <f ca="1">SUMIF('Nhập đơn'!$E$5:$E$1171,B77,'Nhập đơn'!$H$5:$H$1170)</f>
        <v>1.6</v>
      </c>
      <c r="E77" s="319" t="s">
        <v>4204</v>
      </c>
      <c r="F77" s="309"/>
    </row>
    <row r="78" spans="1:6" ht="16.5">
      <c r="A78" s="316">
        <f>IF(B78="","",SUBTOTAL(3,$B$10:B78))</f>
        <v>69</v>
      </c>
      <c r="B78" s="337" t="str">
        <v>Ngò gai 100 gr</v>
      </c>
      <c r="C78" s="338">
        <f ca="1">SUMIF('Nhập đơn'!$E$5:$E$1171,B78,'Nhập đơn'!$I$5:$I$1170)</f>
        <v>366</v>
      </c>
      <c r="D78" s="338">
        <f ca="1">SUMIF('Nhập đơn'!$E$5:$E$1171,B78,'Nhập đơn'!$H$5:$H$1170)</f>
        <v>36.6</v>
      </c>
      <c r="E78" s="319" t="s">
        <v>4204</v>
      </c>
      <c r="F78" s="309"/>
    </row>
    <row r="79" spans="1:6" ht="18.75">
      <c r="A79" s="316">
        <f>IF(B79="","",SUBTOTAL(3,$B$10:B79))</f>
        <v>70</v>
      </c>
      <c r="B79" s="337" t="str">
        <v>Ngò om 100 gr</v>
      </c>
      <c r="C79" s="338">
        <f ca="1">SUMIF('Nhập đơn'!$E$5:$E$1171,B79,'Nhập đơn'!$I$5:$I$1170)</f>
        <v>25</v>
      </c>
      <c r="D79" s="338">
        <f ca="1">SUMIF('Nhập đơn'!$E$5:$E$1171,B79,'Nhập đơn'!$H$5:$H$1170)</f>
        <v>2.5</v>
      </c>
      <c r="E79" s="319" t="s">
        <v>4204</v>
      </c>
      <c r="F79" s="352"/>
    </row>
    <row r="80" spans="1:6" ht="18.75">
      <c r="A80" s="316">
        <f>IF(B80="","",SUBTOTAL(3,$B$10:B80))</f>
        <v>71</v>
      </c>
      <c r="B80" s="337" t="str">
        <v>Nha đam weight</v>
      </c>
      <c r="C80" s="317">
        <f ca="1">SUMIF('Nhập đơn'!$E$5:$E$1171,B80,'Nhập đơn'!$I$5:$I$1170)</f>
        <v>0</v>
      </c>
      <c r="D80" s="317">
        <f ca="1">SUMIF('Nhập đơn'!$E$5:$E$1171,B80,'Nhập đơn'!$H$5:$H$1170)</f>
        <v>0.6</v>
      </c>
      <c r="E80" s="319" t="s">
        <v>4204</v>
      </c>
      <c r="F80" s="352"/>
    </row>
    <row r="81" spans="1:6" ht="18.75">
      <c r="A81" s="316">
        <f>IF(B81="","",SUBTOTAL(3,$B$10:B81))</f>
        <v>72</v>
      </c>
      <c r="B81" s="337" t="str">
        <v>Nước màu dừa đặc sản 150 gr</v>
      </c>
      <c r="C81" s="317">
        <f ca="1">SUMIF('Nhập đơn'!$E$5:$E$1171,B81,'Nhập đơn'!$I$5:$I$1170)</f>
        <v>5</v>
      </c>
      <c r="D81" s="317">
        <f ca="1">SUMIF('Nhập đơn'!$E$5:$E$1171,B81,'Nhập đơn'!$H$5:$H$1170)</f>
        <v>0.75</v>
      </c>
      <c r="E81" s="319" t="s">
        <v>4205</v>
      </c>
      <c r="F81" s="352"/>
    </row>
    <row r="82" spans="1:6" ht="16.5">
      <c r="A82" s="316">
        <f>IF(B82="","",SUBTOTAL(3,$B$10:B82))</f>
        <v>73</v>
      </c>
      <c r="B82" s="337" t="str">
        <v>Rau muống 200 gr</v>
      </c>
      <c r="C82" s="317">
        <f ca="1">SUMIF('Nhập đơn'!$E$5:$E$1171,B82,'Nhập đơn'!$I$5:$I$1170)</f>
        <v>630</v>
      </c>
      <c r="D82" s="317">
        <f ca="1">SUMIF('Nhập đơn'!$E$5:$E$1171,B82,'Nhập đơn'!$H$5:$H$1170)</f>
        <v>126</v>
      </c>
      <c r="E82" s="319" t="s">
        <v>4204</v>
      </c>
      <c r="F82" s="309"/>
    </row>
    <row r="83" spans="1:6" ht="18.75">
      <c r="A83" s="316">
        <f>IF(B83="","",SUBTOTAL(3,$B$10:B83))</f>
        <v>74</v>
      </c>
      <c r="B83" s="337" t="str">
        <v>Rau răm 100 gr</v>
      </c>
      <c r="C83" s="317">
        <f ca="1">SUMIF('Nhập đơn'!$E$5:$E$1171,B83,'Nhập đơn'!$I$5:$I$1170)</f>
        <v>20</v>
      </c>
      <c r="D83" s="317">
        <f ca="1">SUMIF('Nhập đơn'!$E$5:$E$1171,B83,'Nhập đơn'!$H$5:$H$1170)</f>
        <v>2</v>
      </c>
      <c r="E83" s="319" t="s">
        <v>4204</v>
      </c>
      <c r="F83" s="352"/>
    </row>
    <row r="84" spans="1:6" ht="18.75">
      <c r="A84" s="316">
        <f>IF(B84="","",SUBTOTAL(3,$B$10:B84))</f>
        <v>75</v>
      </c>
      <c r="B84" s="337" t="str">
        <v>Sả tươi 100 gr</v>
      </c>
      <c r="C84" s="317">
        <f ca="1">SUMIF('Nhập đơn'!$E$5:$E$1171,B84,'Nhập đơn'!$I$5:$I$1170)</f>
        <v>495</v>
      </c>
      <c r="D84" s="317">
        <f ca="1">SUMIF('Nhập đơn'!$E$5:$E$1171,B84,'Nhập đơn'!$H$5:$H$1170)</f>
        <v>49.5</v>
      </c>
      <c r="E84" s="319" t="s">
        <v>4204</v>
      </c>
      <c r="F84" s="352"/>
    </row>
    <row r="85" spans="1:6" ht="18.75">
      <c r="A85" s="316">
        <f>IF(B85="","",SUBTOTAL(3,$B$10:B85))</f>
        <v>76</v>
      </c>
      <c r="B85" s="337" t="str">
        <v>Tần ô (cải cúc) 200 gr</v>
      </c>
      <c r="C85" s="317">
        <f ca="1">SUMIF('Nhập đơn'!$E$5:$E$1171,B85,'Nhập đơn'!$I$5:$I$1170)</f>
        <v>25</v>
      </c>
      <c r="D85" s="317">
        <f ca="1">SUMIF('Nhập đơn'!$E$5:$E$1171,B85,'Nhập đơn'!$H$5:$H$1170)</f>
        <v>5</v>
      </c>
      <c r="E85" s="319" t="s">
        <v>4204</v>
      </c>
      <c r="F85" s="352"/>
    </row>
    <row r="86" spans="1:6" ht="18.75">
      <c r="A86" s="316">
        <f>IF(B86="","",SUBTOTAL(3,$B$10:B86))</f>
        <v>77</v>
      </c>
      <c r="B86" s="337" t="str">
        <v>Thì là 100 gr</v>
      </c>
      <c r="C86" s="317">
        <f ca="1">SUMIF('Nhập đơn'!$E$5:$E$1171,B86,'Nhập đơn'!$I$5:$I$1170)</f>
        <v>39</v>
      </c>
      <c r="D86" s="317">
        <f ca="1">SUMIF('Nhập đơn'!$E$5:$E$1171,B86,'Nhập đơn'!$H$5:$H$1170)</f>
        <v>3.9000000000000004</v>
      </c>
      <c r="E86" s="319" t="s">
        <v>4204</v>
      </c>
      <c r="F86" s="352"/>
    </row>
    <row r="87" spans="1:6" ht="18.75">
      <c r="A87" s="316">
        <f>IF(B87="","",SUBTOTAL(3,$B$10:B87))</f>
        <v>78</v>
      </c>
      <c r="B87" s="337" t="str">
        <v>Tía tô 100 gr</v>
      </c>
      <c r="C87" s="317">
        <f ca="1">SUMIF('Nhập đơn'!$E$5:$E$1171,B87,'Nhập đơn'!$I$5:$I$1170)</f>
        <v>52</v>
      </c>
      <c r="D87" s="317">
        <f ca="1">SUMIF('Nhập đơn'!$E$5:$E$1171,B87,'Nhập đơn'!$H$5:$H$1170)</f>
        <v>5.2</v>
      </c>
      <c r="E87" s="319" t="s">
        <v>4204</v>
      </c>
      <c r="F87" s="352"/>
    </row>
    <row r="88" spans="1:6" ht="18.75">
      <c r="A88" s="316">
        <f>IF(B88="","",SUBTOTAL(3,$B$10:B88))</f>
        <v>79</v>
      </c>
      <c r="B88" s="337" t="str">
        <v>Tiêu xanh 100 gr</v>
      </c>
      <c r="C88" s="317">
        <f ca="1">SUMIF('Nhập đơn'!$E$5:$E$1171,B88,'Nhập đơn'!$I$5:$I$1170)</f>
        <v>27</v>
      </c>
      <c r="D88" s="317">
        <f ca="1">SUMIF('Nhập đơn'!$E$5:$E$1171,B88,'Nhập đơn'!$H$5:$H$1170)</f>
        <v>2.7</v>
      </c>
      <c r="E88" s="319" t="s">
        <v>4205</v>
      </c>
      <c r="F88" s="352"/>
    </row>
    <row r="89" spans="1:6" ht="18.75">
      <c r="A89" s="316">
        <f>IF(B89="","",SUBTOTAL(3,$B$10:B89))</f>
        <v>80</v>
      </c>
      <c r="B89" s="337" t="str">
        <v>Tương ớt Chin-su 250 gr</v>
      </c>
      <c r="C89" s="317">
        <f ca="1">SUMIF('Nhập đơn'!$E$5:$E$1171,B89,'Nhập đơn'!$I$5:$I$1170)</f>
        <v>10</v>
      </c>
      <c r="D89" s="317">
        <f ca="1">SUMIF('Nhập đơn'!$E$5:$E$1171,B89,'Nhập đơn'!$H$5:$H$1170)</f>
        <v>2.5</v>
      </c>
      <c r="E89" s="319" t="s">
        <v>4205</v>
      </c>
      <c r="F89" s="352"/>
    </row>
    <row r="90" spans="1:6" ht="18.75">
      <c r="A90" s="316">
        <f>IF(B90="","",SUBTOTAL(3,$B$10:B90))</f>
        <v>81</v>
      </c>
      <c r="B90" s="337" t="str">
        <v>Xoài sấy dẻo 500 gr</v>
      </c>
      <c r="C90" s="317">
        <f ca="1">SUMIF('Nhập đơn'!$E$5:$E$1171,B90,'Nhập đơn'!$I$5:$I$1170)</f>
        <v>30</v>
      </c>
      <c r="D90" s="411">
        <f ca="1">SUMIF('Nhập đơn'!$E$5:$E$1171,B90,'Nhập đơn'!$H$5:$H$1170)</f>
        <v>15</v>
      </c>
      <c r="E90" s="319"/>
      <c r="F90" s="412"/>
    </row>
    <row r="91" spans="1:6" ht="18.75">
      <c r="A91" s="316">
        <f>IF(B91="","",SUBTOTAL(3,$B$10:B91))</f>
        <v>82</v>
      </c>
      <c r="B91" s="337">
        <v>0</v>
      </c>
      <c r="C91" s="317">
        <f ca="1">SUMIF('Nhập đơn'!$E$5:$E$1171,B91,'Nhập đơn'!$I$5:$I$1170)</f>
        <v>0</v>
      </c>
      <c r="D91" s="411">
        <f ca="1">SUMIF('Nhập đơn'!$E$5:$E$1171,B91,'Nhập đơn'!$H$5:$H$1170)</f>
        <v>0</v>
      </c>
      <c r="E91" s="319"/>
      <c r="F91" s="412"/>
    </row>
    <row r="92" spans="1:6" ht="18.75">
      <c r="A92" s="316" t="str">
        <f>IF(B92="","",SUBTOTAL(3,$B$10:B92))</f>
        <v/>
      </c>
      <c r="B92" s="337"/>
      <c r="C92" s="421">
        <f ca="1">SUMIF('Nhập đơn'!$E$5:$E$1171,B92,'Nhập đơn'!$I$5:$I$1170)</f>
        <v>0</v>
      </c>
      <c r="D92" s="422">
        <f ca="1">SUMIF('Nhập đơn'!$E$5:$E$1171,B92,'Nhập đơn'!$H$5:$H$1170)</f>
        <v>0</v>
      </c>
      <c r="E92" s="319"/>
      <c r="F92" s="412"/>
    </row>
    <row r="93" spans="1:6" ht="18.75">
      <c r="A93" s="318" t="str">
        <f>IF(B93="","",SUBTOTAL(3,$B$10:B93))</f>
        <v/>
      </c>
      <c r="B93" s="337"/>
      <c r="C93" s="338">
        <f ca="1">SUMIF('Nhập đơn'!$E$5:$E$1171,B93,'Nhập đơn'!$I$5:$I$1170)</f>
        <v>0</v>
      </c>
      <c r="D93" s="338">
        <f ca="1">SUMIF('Nhập đơn'!$E$5:$E$1171,B93,'Nhập đơn'!$H$5:$H$1170)</f>
        <v>0</v>
      </c>
      <c r="E93" s="319"/>
      <c r="F93" s="412"/>
    </row>
    <row r="94" spans="1:6" ht="18.75">
      <c r="A94" s="316" t="str">
        <f>IF(B94="","",SUBTOTAL(3,$B$10:B94))</f>
        <v/>
      </c>
      <c r="B94" s="337"/>
      <c r="C94" s="338">
        <f ca="1">SUMIF('Nhập đơn'!$E$5:$E$1171,B94,'Nhập đơn'!$I$5:$I$1170)</f>
        <v>0</v>
      </c>
      <c r="D94" s="338">
        <f ca="1">SUMIF('Nhập đơn'!$E$5:$E$1171,B94,'Nhập đơn'!$H$5:$H$1170)</f>
        <v>0</v>
      </c>
      <c r="E94" s="319"/>
      <c r="F94" s="412"/>
    </row>
    <row r="95" spans="1:6" ht="18.75">
      <c r="A95" s="316" t="str">
        <f>IF(B95="","",SUBTOTAL(3,$B$10:B95))</f>
        <v/>
      </c>
      <c r="B95" s="337"/>
      <c r="C95" s="338">
        <f ca="1">SUMIF('Nhập đơn'!$E$5:$E$1171,B95,'Nhập đơn'!$I$5:$I$1170)</f>
        <v>0</v>
      </c>
      <c r="D95" s="338">
        <f ca="1">SUMIF('Nhập đơn'!$E$5:$E$1171,B95,'Nhập đơn'!$H$5:$H$1170)</f>
        <v>0</v>
      </c>
      <c r="E95" s="319"/>
      <c r="F95" s="412"/>
    </row>
    <row r="96" spans="1:6" ht="18.75">
      <c r="A96" s="316" t="str">
        <f>IF(B96="","",SUBTOTAL(3,$B$10:B96))</f>
        <v/>
      </c>
      <c r="B96" s="337"/>
      <c r="C96" s="338">
        <f ca="1">SUMIF('Nhập đơn'!$E$5:$E$1171,B96,'Nhập đơn'!$I$5:$I$1170)</f>
        <v>0</v>
      </c>
      <c r="D96" s="338">
        <f ca="1">SUMIF('Nhập đơn'!$E$5:$E$1171,B96,'Nhập đơn'!$H$5:$H$1170)</f>
        <v>0</v>
      </c>
      <c r="E96" s="319"/>
      <c r="F96" s="412"/>
    </row>
    <row r="97" spans="1:6" ht="18.75">
      <c r="A97" s="318" t="str">
        <f>IF(B97="","",SUBTOTAL(3,$B$10:B97))</f>
        <v/>
      </c>
      <c r="B97" s="337"/>
      <c r="C97" s="338">
        <f ca="1">SUMIF('Nhập đơn'!$E$5:$E$1171,B97,'Nhập đơn'!$I$5:$I$1170)</f>
        <v>0</v>
      </c>
      <c r="D97" s="338">
        <f ca="1">SUMIF('Nhập đơn'!$E$5:$E$1171,B97,'Nhập đơn'!$H$5:$H$1170)</f>
        <v>0</v>
      </c>
      <c r="E97" s="319"/>
      <c r="F97" s="412"/>
    </row>
    <row r="98" spans="1:6" ht="18.75">
      <c r="A98" s="316" t="str">
        <f>IF(B98="","",SUBTOTAL(3,$B$10:B98))</f>
        <v/>
      </c>
      <c r="B98" s="337"/>
      <c r="C98" s="338">
        <f ca="1">SUMIF('Nhập đơn'!$E$5:$E$1171,B98,'Nhập đơn'!$I$5:$I$1170)</f>
        <v>0</v>
      </c>
      <c r="D98" s="338">
        <f ca="1">SUMIF('Nhập đơn'!$E$5:$E$1171,B98,'Nhập đơn'!$H$5:$H$1170)</f>
        <v>0</v>
      </c>
      <c r="E98" s="319"/>
      <c r="F98" s="412"/>
    </row>
    <row r="99" spans="1:6" ht="18.75">
      <c r="A99" s="316" t="str">
        <f>IF(B99="","",SUBTOTAL(3,$B$10:B99))</f>
        <v/>
      </c>
      <c r="B99" s="337"/>
      <c r="C99" s="338">
        <f ca="1">SUMIF('Nhập đơn'!$E$5:$E$1171,B99,'Nhập đơn'!$I$5:$I$1170)</f>
        <v>0</v>
      </c>
      <c r="D99" s="338">
        <f ca="1">SUMIF('Nhập đơn'!$E$5:$E$1171,B99,'Nhập đơn'!$H$5:$H$1170)</f>
        <v>0</v>
      </c>
      <c r="E99" s="319"/>
      <c r="F99" s="412"/>
    </row>
    <row r="100" spans="1:6" ht="18.75">
      <c r="A100" s="316" t="str">
        <f>IF(B100="","",SUBTOTAL(3,$B$10:B100))</f>
        <v/>
      </c>
      <c r="B100" s="387"/>
      <c r="C100" s="339">
        <f ca="1">SUMIF('Nhập đơn'!$E$5:$E$1171,B100,'Nhập đơn'!$I$5:$I$1170)</f>
        <v>0</v>
      </c>
      <c r="D100" s="423">
        <f ca="1">SUMIF('Nhập đơn'!$E$5:$E$1171,B100,'Nhập đơn'!$H$5:$H$1170)</f>
        <v>0</v>
      </c>
      <c r="E100" s="319"/>
      <c r="F100" s="412"/>
    </row>
    <row r="101" spans="1:6" ht="18.75">
      <c r="A101" s="316" t="str">
        <f>IF(B101="","",SUBTOTAL(3,$B$10:B101))</f>
        <v/>
      </c>
      <c r="B101" s="337"/>
      <c r="C101" s="317">
        <f ca="1">SUMIF('Nhập đơn'!$E$5:$E$1171,B101,'Nhập đơn'!$I$5:$I$1170)</f>
        <v>0</v>
      </c>
      <c r="D101" s="411">
        <f ca="1">SUMIF('Nhập đơn'!$E$5:$E$1171,B101,'Nhập đơn'!$H$5:$H$1170)</f>
        <v>0</v>
      </c>
      <c r="E101" s="451"/>
      <c r="F101" s="412"/>
    </row>
    <row r="102" spans="1:6" ht="18.75">
      <c r="A102" s="316" t="str">
        <f>IF(B102="","",SUBTOTAL(3,$B$10:B102))</f>
        <v/>
      </c>
      <c r="B102" s="337"/>
      <c r="C102" s="317">
        <f ca="1">SUMIF('Nhập đơn'!$E$5:$E$1171,B102,'Nhập đơn'!$I$5:$I$1170)</f>
        <v>0</v>
      </c>
      <c r="D102" s="422">
        <f ca="1">SUMIF('Nhập đơn'!$E$5:$E$1171,B102,'Nhập đơn'!$H$5:$H$1170)</f>
        <v>0</v>
      </c>
      <c r="E102" s="410"/>
      <c r="F102" s="452"/>
    </row>
    <row r="103" spans="1:6" ht="18.75">
      <c r="A103" s="316" t="str">
        <f>IF(B103="","",SUBTOTAL(3,$B$10:B103))</f>
        <v/>
      </c>
      <c r="B103" s="337"/>
      <c r="C103" s="411">
        <f ca="1">SUMIF('Nhập đơn'!$E$5:$E$1171,B103,'Nhập đơn'!$I$5:$I$1170)</f>
        <v>0</v>
      </c>
      <c r="D103" s="338">
        <f ca="1">SUMIF('Nhập đơn'!$E$5:$E$1171,B103,'Nhập đơn'!$H$5:$H$1170)</f>
        <v>0</v>
      </c>
      <c r="E103" s="410"/>
      <c r="F103" s="389"/>
    </row>
    <row r="104" spans="1:6" ht="18.75">
      <c r="A104" s="316" t="str">
        <f>IF(B104="","",SUBTOTAL(3,$B$10:B104))</f>
        <v/>
      </c>
      <c r="B104" s="337"/>
      <c r="C104" s="411">
        <f ca="1">SUMIF('Nhập đơn'!$E$5:$E$1171,B104,'Nhập đơn'!$I$5:$I$1170)</f>
        <v>0</v>
      </c>
      <c r="D104" s="338">
        <f ca="1">SUMIF('Nhập đơn'!$E$5:$E$1171,B104,'Nhập đơn'!$H$5:$H$1170)</f>
        <v>0</v>
      </c>
      <c r="E104" s="410"/>
      <c r="F104" s="389"/>
    </row>
    <row r="105" spans="1:6" ht="15.75">
      <c r="A105" s="310"/>
      <c r="B105" s="311"/>
      <c r="C105" s="450"/>
      <c r="D105" s="449">
        <f ca="1">SUM(D10:D104)</f>
        <v>1256.4500000000003</v>
      </c>
      <c r="F105" s="311"/>
    </row>
    <row r="106" spans="1:6">
      <c r="D106" s="131"/>
    </row>
    <row r="107" spans="1:6" ht="13.5" customHeight="1">
      <c r="D107" s="131"/>
    </row>
    <row r="108" spans="1:6" ht="13.5" customHeight="1">
      <c r="E108" s="556"/>
    </row>
  </sheetData>
  <autoFilter ref="A9:F105" xr:uid="{00000000-0001-0000-0400-000000000000}">
    <sortState xmlns:xlrd2="http://schemas.microsoft.com/office/spreadsheetml/2017/richdata2" ref="A10:F105">
      <sortCondition descending="1" ref="E9:E105"/>
    </sortState>
  </autoFilter>
  <mergeCells count="6">
    <mergeCell ref="A8:B8"/>
    <mergeCell ref="A3:F3"/>
    <mergeCell ref="A4:F4"/>
    <mergeCell ref="A5:B5"/>
    <mergeCell ref="A6:B6"/>
    <mergeCell ref="A7:B7"/>
  </mergeCells>
  <conditionalFormatting sqref="A9:F9">
    <cfRule type="expression" dxfId="39" priority="1">
      <formula>$A9&lt;&gt;""</formula>
    </cfRule>
  </conditionalFormatting>
  <pageMargins left="0.7" right="0.7" top="0.75" bottom="0.75" header="0.3" footer="0.3"/>
  <pageSetup paperSize="9" scale="68" fitToHeight="0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A9DF-439B-4FD3-8B05-F1F573D8396E}">
  <sheetPr>
    <pageSetUpPr fitToPage="1"/>
  </sheetPr>
  <dimension ref="A1:M148"/>
  <sheetViews>
    <sheetView view="pageBreakPreview" topLeftCell="A60" zoomScale="60" zoomScaleNormal="100" workbookViewId="0">
      <selection activeCell="G70" sqref="G70"/>
    </sheetView>
  </sheetViews>
  <sheetFormatPr defaultColWidth="9" defaultRowHeight="15.75"/>
  <cols>
    <col min="1" max="1" width="7" style="305" customWidth="1"/>
    <col min="2" max="2" width="41.5" style="305" customWidth="1"/>
    <col min="3" max="3" width="12.375" style="305" customWidth="1"/>
    <col min="4" max="4" width="9" style="305" customWidth="1"/>
    <col min="5" max="5" width="12.75" style="305" customWidth="1"/>
    <col min="6" max="6" width="21.125" style="343" customWidth="1"/>
    <col min="7" max="11" width="5.875" style="305" customWidth="1"/>
    <col min="12" max="12" width="9.75" style="415" customWidth="1"/>
    <col min="13" max="13" width="13" style="305" customWidth="1"/>
    <col min="14" max="14" width="9" style="305" customWidth="1"/>
    <col min="15" max="16384" width="9" style="305"/>
  </cols>
  <sheetData>
    <row r="1" spans="1:13" ht="16.5">
      <c r="A1" s="304" t="s">
        <v>4198</v>
      </c>
      <c r="B1" s="312"/>
      <c r="C1" s="313"/>
      <c r="D1" s="314"/>
      <c r="E1" s="315"/>
      <c r="F1" s="357">
        <v>45918</v>
      </c>
    </row>
    <row r="2" spans="1:13" ht="16.5">
      <c r="A2" s="312"/>
      <c r="B2" s="312"/>
      <c r="C2" s="313"/>
      <c r="D2" s="314"/>
      <c r="E2" s="315"/>
      <c r="F2" s="461"/>
    </row>
    <row r="3" spans="1:13" ht="25.5" customHeight="1">
      <c r="A3" s="613" t="s">
        <v>4199</v>
      </c>
      <c r="B3" s="613"/>
      <c r="C3" s="613"/>
      <c r="D3" s="613"/>
      <c r="E3" s="613"/>
      <c r="F3" s="613"/>
    </row>
    <row r="4" spans="1:13" ht="16.5" customHeight="1">
      <c r="A4" s="614" t="s">
        <v>4333</v>
      </c>
      <c r="B4" s="614"/>
      <c r="C4" s="614"/>
      <c r="D4" s="614"/>
      <c r="E4" s="614"/>
      <c r="F4" s="614"/>
    </row>
    <row r="5" spans="1:13" ht="16.5" hidden="1" customHeight="1">
      <c r="A5" s="625">
        <v>45992</v>
      </c>
      <c r="B5" s="625"/>
      <c r="C5" s="313"/>
      <c r="D5" s="314"/>
      <c r="E5" s="315"/>
    </row>
    <row r="6" spans="1:13" ht="16.5" hidden="1" customHeight="1">
      <c r="A6" s="625">
        <v>45666</v>
      </c>
      <c r="B6" s="625"/>
      <c r="C6" s="313"/>
      <c r="D6" s="314"/>
      <c r="E6" s="315"/>
    </row>
    <row r="7" spans="1:13" ht="16.5" hidden="1" customHeight="1">
      <c r="A7" s="626">
        <v>45663</v>
      </c>
      <c r="B7" s="626"/>
      <c r="C7" s="313"/>
      <c r="D7" s="314"/>
      <c r="E7" s="315"/>
    </row>
    <row r="8" spans="1:13" ht="16.5" hidden="1" customHeight="1">
      <c r="A8" s="624">
        <v>45664</v>
      </c>
      <c r="B8" s="624"/>
      <c r="C8" s="313"/>
      <c r="D8" s="314"/>
      <c r="E8" s="315"/>
    </row>
    <row r="9" spans="1:13" ht="18.75">
      <c r="A9" s="322" t="s">
        <v>4185</v>
      </c>
      <c r="B9" s="306" t="s">
        <v>4200</v>
      </c>
      <c r="C9" s="307" t="s">
        <v>4195</v>
      </c>
      <c r="D9" s="308" t="s">
        <v>4201</v>
      </c>
      <c r="E9" s="321" t="s">
        <v>4202</v>
      </c>
      <c r="F9" s="344" t="s">
        <v>4203</v>
      </c>
      <c r="G9" s="621" t="s">
        <v>4207</v>
      </c>
      <c r="H9" s="622"/>
      <c r="I9" s="622"/>
      <c r="J9" s="622"/>
      <c r="K9" s="623"/>
      <c r="L9" s="418" t="s">
        <v>4334</v>
      </c>
      <c r="M9" s="419" t="s">
        <v>4206</v>
      </c>
    </row>
    <row r="10" spans="1:13" ht="18.75">
      <c r="A10" s="323">
        <v>1</v>
      </c>
      <c r="B10" s="337" t="s">
        <v>468</v>
      </c>
      <c r="C10" s="317">
        <v>19</v>
      </c>
      <c r="D10" s="317">
        <v>3.8</v>
      </c>
      <c r="E10" s="318" t="s">
        <v>4204</v>
      </c>
      <c r="F10" s="345"/>
      <c r="G10" s="425" t="s">
        <v>4335</v>
      </c>
      <c r="H10" s="325"/>
      <c r="I10" s="325"/>
      <c r="J10" s="325"/>
      <c r="K10" s="325"/>
      <c r="L10" s="416">
        <f>C10-(G10+H10+I10+J10+K10)</f>
        <v>0</v>
      </c>
      <c r="M10" s="414">
        <f t="shared" ref="M10:M41" si="0">SUM(G10:K10)</f>
        <v>0</v>
      </c>
    </row>
    <row r="11" spans="1:13" ht="18.75">
      <c r="A11" s="323">
        <v>2</v>
      </c>
      <c r="B11" s="337" t="s">
        <v>583</v>
      </c>
      <c r="C11" s="317">
        <v>0</v>
      </c>
      <c r="D11" s="317">
        <v>8.8000000000000007</v>
      </c>
      <c r="E11" s="318" t="s">
        <v>4204</v>
      </c>
      <c r="F11" s="345"/>
      <c r="G11" s="320">
        <v>11</v>
      </c>
      <c r="H11" s="320"/>
      <c r="I11" s="320"/>
      <c r="J11" s="320"/>
      <c r="K11" s="320"/>
      <c r="L11" s="416">
        <f t="shared" ref="L11:L26" si="1">C11-(G11+H11+I11+J11+K11)</f>
        <v>-11</v>
      </c>
      <c r="M11" s="414">
        <f t="shared" si="0"/>
        <v>11</v>
      </c>
    </row>
    <row r="12" spans="1:13" ht="18.75">
      <c r="A12" s="323">
        <v>3</v>
      </c>
      <c r="B12" s="408" t="s">
        <v>444</v>
      </c>
      <c r="C12" s="354">
        <v>177</v>
      </c>
      <c r="D12" s="354">
        <v>17.7</v>
      </c>
      <c r="E12" s="355" t="s">
        <v>4204</v>
      </c>
      <c r="F12" s="345"/>
      <c r="G12" s="320">
        <v>180</v>
      </c>
      <c r="H12" s="320"/>
      <c r="I12" s="320"/>
      <c r="J12" s="320"/>
      <c r="K12" s="320"/>
      <c r="L12" s="416">
        <f t="shared" si="1"/>
        <v>-3</v>
      </c>
      <c r="M12" s="414">
        <f t="shared" si="0"/>
        <v>180</v>
      </c>
    </row>
    <row r="13" spans="1:13" ht="18.75">
      <c r="A13" s="323">
        <v>4</v>
      </c>
      <c r="B13" s="407" t="s">
        <v>426</v>
      </c>
      <c r="C13" s="354">
        <v>0</v>
      </c>
      <c r="D13" s="354">
        <v>4</v>
      </c>
      <c r="E13" s="355" t="s">
        <v>4204</v>
      </c>
      <c r="F13" s="345"/>
      <c r="G13" s="320">
        <v>10</v>
      </c>
      <c r="H13" s="320"/>
      <c r="I13" s="320"/>
      <c r="J13" s="320"/>
      <c r="K13" s="320"/>
      <c r="L13" s="416">
        <f t="shared" si="1"/>
        <v>-10</v>
      </c>
      <c r="M13" s="414">
        <f t="shared" si="0"/>
        <v>10</v>
      </c>
    </row>
    <row r="14" spans="1:13" ht="18.75">
      <c r="A14" s="323">
        <v>5</v>
      </c>
      <c r="B14" s="337" t="s">
        <v>435</v>
      </c>
      <c r="C14" s="317">
        <v>0</v>
      </c>
      <c r="D14" s="317">
        <v>5</v>
      </c>
      <c r="E14" s="318" t="s">
        <v>4204</v>
      </c>
      <c r="F14" s="345"/>
      <c r="G14" s="320">
        <v>1</v>
      </c>
      <c r="H14" s="320"/>
      <c r="I14" s="320"/>
      <c r="J14" s="320"/>
      <c r="K14" s="320"/>
      <c r="L14" s="416">
        <f t="shared" si="1"/>
        <v>-1</v>
      </c>
      <c r="M14" s="414">
        <f t="shared" si="0"/>
        <v>1</v>
      </c>
    </row>
    <row r="15" spans="1:13" ht="18.75">
      <c r="A15" s="323">
        <v>6</v>
      </c>
      <c r="B15" s="408" t="s">
        <v>48</v>
      </c>
      <c r="C15" s="555">
        <v>26</v>
      </c>
      <c r="D15" s="555">
        <v>26</v>
      </c>
      <c r="E15" s="355" t="s">
        <v>4204</v>
      </c>
      <c r="F15" s="345"/>
      <c r="G15" s="320">
        <v>16</v>
      </c>
      <c r="H15" s="320"/>
      <c r="I15" s="320"/>
      <c r="J15" s="320"/>
      <c r="K15" s="320"/>
      <c r="L15" s="416">
        <f t="shared" si="1"/>
        <v>10</v>
      </c>
      <c r="M15" s="414">
        <f t="shared" si="0"/>
        <v>16</v>
      </c>
    </row>
    <row r="16" spans="1:13" ht="18.75">
      <c r="A16" s="323">
        <v>7</v>
      </c>
      <c r="B16" s="408" t="s">
        <v>37</v>
      </c>
      <c r="C16" s="555">
        <v>113</v>
      </c>
      <c r="D16" s="555">
        <v>22.6</v>
      </c>
      <c r="E16" s="355" t="s">
        <v>4204</v>
      </c>
      <c r="F16" s="346"/>
      <c r="G16" s="320">
        <v>113</v>
      </c>
      <c r="H16" s="320"/>
      <c r="I16" s="320"/>
      <c r="J16" s="320"/>
      <c r="K16" s="320"/>
      <c r="L16" s="416">
        <f t="shared" si="1"/>
        <v>0</v>
      </c>
      <c r="M16" s="414">
        <f t="shared" si="0"/>
        <v>113</v>
      </c>
    </row>
    <row r="17" spans="1:13" ht="18.75">
      <c r="A17" s="323">
        <v>8</v>
      </c>
      <c r="B17" s="408" t="s">
        <v>55</v>
      </c>
      <c r="C17" s="555">
        <v>32</v>
      </c>
      <c r="D17" s="555">
        <v>16</v>
      </c>
      <c r="E17" s="355" t="s">
        <v>4204</v>
      </c>
      <c r="F17" s="346"/>
      <c r="G17" s="320"/>
      <c r="H17" s="320"/>
      <c r="I17" s="320"/>
      <c r="J17" s="320"/>
      <c r="K17" s="320"/>
      <c r="L17" s="416">
        <f t="shared" si="1"/>
        <v>32</v>
      </c>
      <c r="M17" s="414">
        <f t="shared" si="0"/>
        <v>0</v>
      </c>
    </row>
    <row r="18" spans="1:13" ht="18.75">
      <c r="A18" s="323">
        <v>9</v>
      </c>
      <c r="B18" s="407" t="s">
        <v>168</v>
      </c>
      <c r="C18" s="354">
        <v>29</v>
      </c>
      <c r="D18" s="354">
        <v>8.7000000000000011</v>
      </c>
      <c r="E18" s="355" t="s">
        <v>4204</v>
      </c>
      <c r="F18" s="346"/>
      <c r="G18" s="320">
        <v>20</v>
      </c>
      <c r="H18" s="320">
        <v>9</v>
      </c>
      <c r="I18" s="320"/>
      <c r="J18" s="320"/>
      <c r="K18" s="320"/>
      <c r="L18" s="416">
        <f t="shared" si="1"/>
        <v>0</v>
      </c>
      <c r="M18" s="414">
        <f t="shared" si="0"/>
        <v>29</v>
      </c>
    </row>
    <row r="19" spans="1:13" ht="18.75">
      <c r="A19" s="323">
        <v>10</v>
      </c>
      <c r="B19" s="408" t="s">
        <v>147</v>
      </c>
      <c r="C19" s="354">
        <v>71</v>
      </c>
      <c r="D19" s="354">
        <v>17.75</v>
      </c>
      <c r="E19" s="355" t="s">
        <v>4204</v>
      </c>
      <c r="F19" s="345"/>
      <c r="G19" s="320">
        <v>63</v>
      </c>
      <c r="H19" s="320">
        <v>11</v>
      </c>
      <c r="I19" s="320"/>
      <c r="J19" s="320"/>
      <c r="K19" s="320"/>
      <c r="L19" s="416">
        <f t="shared" si="1"/>
        <v>-3</v>
      </c>
      <c r="M19" s="414">
        <f t="shared" si="0"/>
        <v>74</v>
      </c>
    </row>
    <row r="20" spans="1:13" ht="18.75">
      <c r="A20" s="323">
        <v>11</v>
      </c>
      <c r="B20" s="337" t="s">
        <v>179</v>
      </c>
      <c r="C20" s="317">
        <v>86</v>
      </c>
      <c r="D20" s="317">
        <v>21.5</v>
      </c>
      <c r="E20" s="318" t="s">
        <v>4204</v>
      </c>
      <c r="F20" s="346"/>
      <c r="G20" s="320">
        <v>80</v>
      </c>
      <c r="H20" s="320">
        <v>13</v>
      </c>
      <c r="I20" s="320"/>
      <c r="J20" s="320"/>
      <c r="K20" s="320"/>
      <c r="L20" s="416">
        <f>C20-(G20+H20+I20+J20+K20)</f>
        <v>-7</v>
      </c>
      <c r="M20" s="414">
        <f t="shared" si="0"/>
        <v>93</v>
      </c>
    </row>
    <row r="21" spans="1:13" ht="18.75">
      <c r="A21" s="323">
        <v>12</v>
      </c>
      <c r="B21" s="408" t="s">
        <v>158</v>
      </c>
      <c r="C21" s="354">
        <v>181</v>
      </c>
      <c r="D21" s="354">
        <v>45.25</v>
      </c>
      <c r="E21" s="355" t="s">
        <v>4204</v>
      </c>
      <c r="F21" s="345"/>
      <c r="G21" s="570">
        <v>159</v>
      </c>
      <c r="H21" s="570">
        <v>22</v>
      </c>
      <c r="I21" s="570"/>
      <c r="J21" s="320"/>
      <c r="K21" s="320"/>
      <c r="L21" s="416">
        <f t="shared" si="1"/>
        <v>0</v>
      </c>
      <c r="M21" s="414">
        <f t="shared" si="0"/>
        <v>181</v>
      </c>
    </row>
    <row r="22" spans="1:13" ht="18.75">
      <c r="A22" s="323">
        <v>13</v>
      </c>
      <c r="B22" s="337" t="s">
        <v>308</v>
      </c>
      <c r="C22" s="317">
        <v>61</v>
      </c>
      <c r="D22" s="317">
        <v>6.1</v>
      </c>
      <c r="E22" s="318" t="s">
        <v>4204</v>
      </c>
      <c r="F22" s="346"/>
      <c r="G22" s="320"/>
      <c r="H22" s="320"/>
      <c r="I22" s="309"/>
      <c r="J22" s="569"/>
      <c r="K22" s="320"/>
      <c r="L22" s="416">
        <f t="shared" si="1"/>
        <v>61</v>
      </c>
      <c r="M22" s="414">
        <f>SUM(G22:K22)</f>
        <v>0</v>
      </c>
    </row>
    <row r="23" spans="1:13" ht="18.75">
      <c r="A23" s="323">
        <v>14</v>
      </c>
      <c r="B23" s="337" t="s">
        <v>3760</v>
      </c>
      <c r="C23" s="317">
        <v>10</v>
      </c>
      <c r="D23" s="317">
        <v>0.5</v>
      </c>
      <c r="E23" s="318" t="s">
        <v>4204</v>
      </c>
      <c r="F23" s="345"/>
      <c r="G23" s="320"/>
      <c r="H23" s="320"/>
      <c r="I23" s="309"/>
      <c r="J23" s="569"/>
      <c r="K23" s="320"/>
      <c r="L23" s="416">
        <f t="shared" si="1"/>
        <v>10</v>
      </c>
      <c r="M23" s="414">
        <f>SUM(G23:K23)</f>
        <v>0</v>
      </c>
    </row>
    <row r="24" spans="1:13" ht="18.75">
      <c r="A24" s="323">
        <v>15</v>
      </c>
      <c r="B24" s="407" t="s">
        <v>3345</v>
      </c>
      <c r="C24" s="354">
        <v>0</v>
      </c>
      <c r="D24" s="354">
        <v>68</v>
      </c>
      <c r="E24" s="355" t="s">
        <v>4204</v>
      </c>
      <c r="F24" s="345"/>
      <c r="G24" s="320"/>
      <c r="H24" s="320"/>
      <c r="I24" s="309"/>
      <c r="J24" s="569"/>
      <c r="K24" s="320"/>
      <c r="L24" s="416">
        <f t="shared" si="1"/>
        <v>0</v>
      </c>
      <c r="M24" s="414">
        <f>SUM(G24:K24)</f>
        <v>0</v>
      </c>
    </row>
    <row r="25" spans="1:13" ht="18.75">
      <c r="A25" s="323">
        <v>16</v>
      </c>
      <c r="B25" s="408" t="s">
        <v>3461</v>
      </c>
      <c r="C25" s="354">
        <v>12</v>
      </c>
      <c r="D25" s="354">
        <v>6</v>
      </c>
      <c r="E25" s="355" t="s">
        <v>4204</v>
      </c>
      <c r="F25" s="345"/>
      <c r="G25" s="320"/>
      <c r="H25" s="320"/>
      <c r="I25" s="309"/>
      <c r="J25" s="569"/>
      <c r="K25" s="320"/>
      <c r="L25" s="416">
        <f t="shared" si="1"/>
        <v>12</v>
      </c>
      <c r="M25" s="414">
        <f>SUM(G25:K25)</f>
        <v>0</v>
      </c>
    </row>
    <row r="26" spans="1:13" ht="18.75">
      <c r="A26" s="323">
        <v>17</v>
      </c>
      <c r="B26" s="408" t="s">
        <v>1578</v>
      </c>
      <c r="C26" s="354">
        <v>27</v>
      </c>
      <c r="D26" s="354">
        <v>5.4</v>
      </c>
      <c r="E26" s="355" t="s">
        <v>4204</v>
      </c>
      <c r="F26" s="345"/>
      <c r="G26" s="571"/>
      <c r="H26" s="571"/>
      <c r="I26" s="571"/>
      <c r="J26" s="320"/>
      <c r="K26" s="320"/>
      <c r="L26" s="416">
        <f t="shared" si="1"/>
        <v>27</v>
      </c>
      <c r="M26" s="414">
        <f t="shared" si="0"/>
        <v>0</v>
      </c>
    </row>
    <row r="27" spans="1:13" ht="18.75">
      <c r="A27" s="323">
        <v>18</v>
      </c>
      <c r="B27" s="337" t="s">
        <v>1606</v>
      </c>
      <c r="C27" s="317">
        <v>39</v>
      </c>
      <c r="D27" s="317">
        <v>3.9000000000000004</v>
      </c>
      <c r="E27" s="318" t="s">
        <v>4204</v>
      </c>
      <c r="F27" s="345"/>
      <c r="G27" s="320">
        <v>39</v>
      </c>
      <c r="H27" s="320"/>
      <c r="I27" s="320"/>
      <c r="J27" s="320"/>
      <c r="K27" s="320"/>
      <c r="L27" s="416">
        <f t="shared" ref="L26:L53" si="2">C27-(G27+H27+I27+J27+K27)</f>
        <v>0</v>
      </c>
      <c r="M27" s="414">
        <f t="shared" si="0"/>
        <v>39</v>
      </c>
    </row>
    <row r="28" spans="1:13" ht="18.75">
      <c r="A28" s="323">
        <v>19</v>
      </c>
      <c r="B28" s="337" t="s">
        <v>1614</v>
      </c>
      <c r="C28" s="317">
        <v>28</v>
      </c>
      <c r="D28" s="317">
        <v>5.6</v>
      </c>
      <c r="E28" s="318" t="s">
        <v>4204</v>
      </c>
      <c r="F28" s="345"/>
      <c r="G28" s="320">
        <v>28</v>
      </c>
      <c r="H28" s="320"/>
      <c r="I28" s="320"/>
      <c r="J28" s="320"/>
      <c r="K28" s="320"/>
      <c r="L28" s="416">
        <f t="shared" si="2"/>
        <v>0</v>
      </c>
      <c r="M28" s="414">
        <f t="shared" si="0"/>
        <v>28</v>
      </c>
    </row>
    <row r="29" spans="1:13" ht="18.75">
      <c r="A29" s="323">
        <v>20</v>
      </c>
      <c r="B29" s="337" t="s">
        <v>1540</v>
      </c>
      <c r="C29" s="317">
        <v>0</v>
      </c>
      <c r="D29" s="317">
        <v>8</v>
      </c>
      <c r="E29" s="318" t="s">
        <v>4204</v>
      </c>
      <c r="F29" s="346"/>
      <c r="G29" s="320"/>
      <c r="H29" s="320"/>
      <c r="I29" s="320"/>
      <c r="J29" s="320"/>
      <c r="K29" s="320"/>
      <c r="L29" s="416">
        <f t="shared" si="2"/>
        <v>0</v>
      </c>
      <c r="M29" s="414">
        <f t="shared" si="0"/>
        <v>0</v>
      </c>
    </row>
    <row r="30" spans="1:13" ht="18.75">
      <c r="A30" s="323">
        <v>21</v>
      </c>
      <c r="B30" s="386" t="s">
        <v>491</v>
      </c>
      <c r="C30" s="317">
        <v>27</v>
      </c>
      <c r="D30" s="317">
        <v>2.7</v>
      </c>
      <c r="E30" s="318" t="s">
        <v>4204</v>
      </c>
      <c r="F30" s="345"/>
      <c r="G30" s="320">
        <v>27</v>
      </c>
      <c r="H30" s="320">
        <v>3</v>
      </c>
      <c r="I30" s="320"/>
      <c r="J30" s="320"/>
      <c r="K30" s="320"/>
      <c r="L30" s="416">
        <f t="shared" si="2"/>
        <v>-3</v>
      </c>
      <c r="M30" s="414">
        <f t="shared" si="0"/>
        <v>30</v>
      </c>
    </row>
    <row r="31" spans="1:13" ht="18.75">
      <c r="A31" s="323">
        <v>22</v>
      </c>
      <c r="B31" s="337" t="s">
        <v>370</v>
      </c>
      <c r="C31" s="317">
        <v>110</v>
      </c>
      <c r="D31" s="317">
        <v>33</v>
      </c>
      <c r="E31" s="318" t="s">
        <v>4204</v>
      </c>
      <c r="F31" s="345"/>
      <c r="G31" s="320">
        <v>60</v>
      </c>
      <c r="H31" s="320"/>
      <c r="I31" s="320"/>
      <c r="J31" s="320"/>
      <c r="K31" s="320"/>
      <c r="L31" s="416">
        <f t="shared" si="2"/>
        <v>50</v>
      </c>
      <c r="M31" s="414">
        <f t="shared" si="0"/>
        <v>60</v>
      </c>
    </row>
    <row r="32" spans="1:13" ht="18.75">
      <c r="A32" s="323">
        <v>23</v>
      </c>
      <c r="B32" s="407" t="s">
        <v>385</v>
      </c>
      <c r="C32" s="354">
        <v>20</v>
      </c>
      <c r="D32" s="354">
        <v>2</v>
      </c>
      <c r="E32" s="355" t="s">
        <v>4204</v>
      </c>
      <c r="F32" s="346"/>
      <c r="G32" s="320"/>
      <c r="H32" s="320"/>
      <c r="I32" s="320"/>
      <c r="J32" s="320"/>
      <c r="K32" s="320"/>
      <c r="L32" s="416">
        <f t="shared" si="2"/>
        <v>20</v>
      </c>
      <c r="M32" s="414">
        <f t="shared" si="0"/>
        <v>0</v>
      </c>
    </row>
    <row r="33" spans="1:13" ht="18.75">
      <c r="A33" s="323">
        <v>24</v>
      </c>
      <c r="B33" s="408" t="s">
        <v>97</v>
      </c>
      <c r="C33" s="354">
        <v>0</v>
      </c>
      <c r="D33" s="354">
        <v>300</v>
      </c>
      <c r="E33" s="355" t="s">
        <v>4204</v>
      </c>
      <c r="F33" s="346"/>
      <c r="G33" s="320">
        <v>300</v>
      </c>
      <c r="H33" s="320">
        <v>23</v>
      </c>
      <c r="I33" s="320"/>
      <c r="J33" s="320"/>
      <c r="K33" s="320"/>
      <c r="L33" s="416">
        <f>C33-(G33+H33+I33+J33+K33)</f>
        <v>-323</v>
      </c>
      <c r="M33" s="414">
        <f>SUM(G33:K33)</f>
        <v>323</v>
      </c>
    </row>
    <row r="34" spans="1:13" ht="18.75">
      <c r="A34" s="323">
        <v>25</v>
      </c>
      <c r="B34" s="337" t="s">
        <v>3368</v>
      </c>
      <c r="C34" s="317">
        <v>29</v>
      </c>
      <c r="D34" s="317">
        <v>14.5</v>
      </c>
      <c r="E34" s="318" t="s">
        <v>4204</v>
      </c>
      <c r="F34" s="345"/>
      <c r="G34" s="320"/>
      <c r="H34" s="320"/>
      <c r="I34" s="320"/>
      <c r="J34" s="320"/>
      <c r="K34" s="320"/>
      <c r="L34" s="416">
        <f t="shared" si="2"/>
        <v>29</v>
      </c>
      <c r="M34" s="414">
        <f t="shared" si="0"/>
        <v>0</v>
      </c>
    </row>
    <row r="35" spans="1:13" ht="18.75">
      <c r="A35" s="323">
        <v>26</v>
      </c>
      <c r="B35" s="407" t="s">
        <v>236</v>
      </c>
      <c r="C35" s="354">
        <v>165</v>
      </c>
      <c r="D35" s="354">
        <v>16.5</v>
      </c>
      <c r="E35" s="355" t="s">
        <v>4204</v>
      </c>
      <c r="F35" s="345"/>
      <c r="G35" s="320">
        <v>165</v>
      </c>
      <c r="H35" s="320"/>
      <c r="I35" s="320"/>
      <c r="J35" s="320"/>
      <c r="K35" s="320"/>
      <c r="L35" s="416">
        <f t="shared" si="2"/>
        <v>0</v>
      </c>
      <c r="M35" s="414">
        <f t="shared" si="0"/>
        <v>165</v>
      </c>
    </row>
    <row r="36" spans="1:13" ht="18.75">
      <c r="A36" s="323">
        <v>27</v>
      </c>
      <c r="B36" s="408" t="s">
        <v>244</v>
      </c>
      <c r="C36" s="354">
        <v>167</v>
      </c>
      <c r="D36" s="354">
        <v>33.4</v>
      </c>
      <c r="E36" s="355" t="s">
        <v>4204</v>
      </c>
      <c r="F36" s="346"/>
      <c r="G36" s="320">
        <v>100</v>
      </c>
      <c r="H36" s="320">
        <v>50</v>
      </c>
      <c r="I36" s="320"/>
      <c r="J36" s="320"/>
      <c r="K36" s="320"/>
      <c r="L36" s="416">
        <f>C36-(G36+H36+I36+J36+K36)</f>
        <v>17</v>
      </c>
      <c r="M36" s="414">
        <f>SUM(G36:K36)</f>
        <v>150</v>
      </c>
    </row>
    <row r="37" spans="1:13" ht="18.75">
      <c r="A37" s="323">
        <v>28</v>
      </c>
      <c r="B37" s="337" t="s">
        <v>260</v>
      </c>
      <c r="C37" s="317">
        <v>46</v>
      </c>
      <c r="D37" s="317">
        <v>4.5999999999999996</v>
      </c>
      <c r="E37" s="318" t="s">
        <v>4204</v>
      </c>
      <c r="F37" s="345"/>
      <c r="G37" s="320">
        <v>46</v>
      </c>
      <c r="H37" s="320"/>
      <c r="I37" s="320"/>
      <c r="J37" s="320"/>
      <c r="K37" s="320"/>
      <c r="L37" s="416">
        <f t="shared" si="2"/>
        <v>0</v>
      </c>
      <c r="M37" s="414">
        <f t="shared" si="0"/>
        <v>46</v>
      </c>
    </row>
    <row r="38" spans="1:13" ht="18.75">
      <c r="A38" s="323">
        <v>29</v>
      </c>
      <c r="B38" s="408" t="s">
        <v>267</v>
      </c>
      <c r="C38" s="354">
        <v>78</v>
      </c>
      <c r="D38" s="354">
        <v>15.6</v>
      </c>
      <c r="E38" s="355" t="s">
        <v>4204</v>
      </c>
      <c r="F38" s="345"/>
      <c r="G38" s="320">
        <v>46</v>
      </c>
      <c r="H38" s="320">
        <v>32</v>
      </c>
      <c r="I38" s="320"/>
      <c r="J38" s="320"/>
      <c r="K38" s="320"/>
      <c r="L38" s="416">
        <f t="shared" si="2"/>
        <v>0</v>
      </c>
      <c r="M38" s="414">
        <f t="shared" si="0"/>
        <v>78</v>
      </c>
    </row>
    <row r="39" spans="1:13" ht="18.75">
      <c r="A39" s="323">
        <v>30</v>
      </c>
      <c r="B39" s="386" t="s">
        <v>227</v>
      </c>
      <c r="C39" s="317">
        <v>500</v>
      </c>
      <c r="D39" s="317">
        <v>52.1</v>
      </c>
      <c r="E39" s="318" t="s">
        <v>4204</v>
      </c>
      <c r="F39" s="345"/>
      <c r="G39" s="320">
        <v>200</v>
      </c>
      <c r="H39" s="320"/>
      <c r="I39" s="320"/>
      <c r="J39" s="320"/>
      <c r="K39" s="320"/>
      <c r="L39" s="416">
        <f t="shared" si="2"/>
        <v>300</v>
      </c>
      <c r="M39" s="414">
        <f t="shared" si="0"/>
        <v>200</v>
      </c>
    </row>
    <row r="40" spans="1:13" s="312" customFormat="1" ht="18.75">
      <c r="A40" s="323">
        <v>31</v>
      </c>
      <c r="B40" s="404" t="s">
        <v>1476</v>
      </c>
      <c r="C40" s="354">
        <v>0</v>
      </c>
      <c r="D40" s="354">
        <v>1</v>
      </c>
      <c r="E40" s="355" t="s">
        <v>4204</v>
      </c>
      <c r="F40" s="345"/>
      <c r="G40" s="282">
        <v>2</v>
      </c>
      <c r="H40" s="282"/>
      <c r="I40" s="282"/>
      <c r="J40" s="282"/>
      <c r="K40" s="282"/>
      <c r="L40" s="416">
        <f t="shared" si="2"/>
        <v>-2</v>
      </c>
      <c r="M40" s="414">
        <f t="shared" si="0"/>
        <v>2</v>
      </c>
    </row>
    <row r="41" spans="1:13" ht="18.75">
      <c r="A41" s="323">
        <v>32</v>
      </c>
      <c r="B41" s="404" t="s">
        <v>1486</v>
      </c>
      <c r="C41" s="354">
        <v>0</v>
      </c>
      <c r="D41" s="354">
        <v>3</v>
      </c>
      <c r="E41" s="355" t="s">
        <v>4204</v>
      </c>
      <c r="F41" s="345"/>
      <c r="G41" s="320">
        <v>6</v>
      </c>
      <c r="H41" s="320"/>
      <c r="I41" s="320"/>
      <c r="J41" s="320"/>
      <c r="K41" s="320"/>
      <c r="L41" s="416">
        <f t="shared" si="2"/>
        <v>-6</v>
      </c>
      <c r="M41" s="414">
        <f t="shared" si="0"/>
        <v>6</v>
      </c>
    </row>
    <row r="42" spans="1:13" ht="18.75">
      <c r="A42" s="323">
        <v>33</v>
      </c>
      <c r="B42" s="282" t="s">
        <v>3721</v>
      </c>
      <c r="C42" s="317">
        <v>2</v>
      </c>
      <c r="D42" s="317">
        <v>1</v>
      </c>
      <c r="E42" s="318" t="s">
        <v>4204</v>
      </c>
      <c r="F42" s="345"/>
      <c r="G42" s="320">
        <v>2</v>
      </c>
      <c r="H42" s="320"/>
      <c r="I42" s="320"/>
      <c r="J42" s="320"/>
      <c r="K42" s="320"/>
      <c r="L42" s="416">
        <f t="shared" si="2"/>
        <v>0</v>
      </c>
      <c r="M42" s="414">
        <f t="shared" ref="M42:M73" si="3">SUM(G42:K42)</f>
        <v>2</v>
      </c>
    </row>
    <row r="43" spans="1:13" ht="18.75">
      <c r="A43" s="323">
        <v>34</v>
      </c>
      <c r="B43" s="353" t="s">
        <v>1493</v>
      </c>
      <c r="C43" s="354">
        <v>0</v>
      </c>
      <c r="D43" s="354">
        <v>2</v>
      </c>
      <c r="E43" s="355" t="s">
        <v>4204</v>
      </c>
      <c r="F43" s="346"/>
      <c r="G43" s="320">
        <v>4</v>
      </c>
      <c r="H43" s="320"/>
      <c r="I43" s="320"/>
      <c r="J43" s="320"/>
      <c r="K43" s="320"/>
      <c r="L43" s="416">
        <f t="shared" si="2"/>
        <v>-4</v>
      </c>
      <c r="M43" s="414">
        <f t="shared" si="3"/>
        <v>4</v>
      </c>
    </row>
    <row r="44" spans="1:13" ht="18.75">
      <c r="A44" s="323">
        <v>35</v>
      </c>
      <c r="B44" s="353" t="s">
        <v>3713</v>
      </c>
      <c r="C44" s="354">
        <v>3</v>
      </c>
      <c r="D44" s="354">
        <v>1.5</v>
      </c>
      <c r="E44" s="355" t="s">
        <v>4204</v>
      </c>
      <c r="F44" s="346"/>
      <c r="G44" s="320">
        <v>3</v>
      </c>
      <c r="H44" s="320"/>
      <c r="I44" s="320"/>
      <c r="J44" s="320"/>
      <c r="K44" s="320"/>
      <c r="L44" s="416">
        <f t="shared" si="2"/>
        <v>0</v>
      </c>
      <c r="M44" s="414">
        <f t="shared" si="3"/>
        <v>3</v>
      </c>
    </row>
    <row r="45" spans="1:13" ht="18.75">
      <c r="A45" s="323">
        <v>36</v>
      </c>
      <c r="B45" s="353" t="s">
        <v>1586</v>
      </c>
      <c r="C45" s="354">
        <v>0</v>
      </c>
      <c r="D45" s="354">
        <v>2</v>
      </c>
      <c r="E45" s="355" t="s">
        <v>4204</v>
      </c>
      <c r="F45" s="345"/>
      <c r="G45" s="320">
        <v>4</v>
      </c>
      <c r="H45" s="320"/>
      <c r="I45" s="320"/>
      <c r="J45" s="320"/>
      <c r="K45" s="320"/>
      <c r="L45" s="416">
        <f t="shared" si="2"/>
        <v>-4</v>
      </c>
      <c r="M45" s="414">
        <f t="shared" si="3"/>
        <v>4</v>
      </c>
    </row>
    <row r="46" spans="1:13" ht="18.75">
      <c r="A46" s="323">
        <v>37</v>
      </c>
      <c r="B46" s="353" t="s">
        <v>1650</v>
      </c>
      <c r="C46" s="354">
        <v>1</v>
      </c>
      <c r="D46" s="354">
        <v>0.5</v>
      </c>
      <c r="E46" s="318" t="s">
        <v>4204</v>
      </c>
      <c r="F46" s="346"/>
      <c r="G46" s="320">
        <v>1</v>
      </c>
      <c r="H46" s="320"/>
      <c r="I46" s="320"/>
      <c r="J46" s="320"/>
      <c r="K46" s="320"/>
      <c r="L46" s="416">
        <f t="shared" si="2"/>
        <v>0</v>
      </c>
      <c r="M46" s="414">
        <f t="shared" si="3"/>
        <v>1</v>
      </c>
    </row>
    <row r="47" spans="1:13" ht="18.75">
      <c r="A47" s="323">
        <v>38</v>
      </c>
      <c r="B47" s="404" t="s">
        <v>1657</v>
      </c>
      <c r="C47" s="354">
        <v>0</v>
      </c>
      <c r="D47" s="354">
        <v>4</v>
      </c>
      <c r="E47" s="355" t="s">
        <v>4204</v>
      </c>
      <c r="F47" s="345"/>
      <c r="G47" s="320">
        <v>4</v>
      </c>
      <c r="H47" s="320"/>
      <c r="I47" s="320"/>
      <c r="J47" s="320"/>
      <c r="K47" s="320"/>
      <c r="L47" s="416">
        <f t="shared" si="2"/>
        <v>-4</v>
      </c>
      <c r="M47" s="414">
        <f t="shared" si="3"/>
        <v>4</v>
      </c>
    </row>
    <row r="48" spans="1:13" ht="18.75">
      <c r="A48" s="323">
        <v>39</v>
      </c>
      <c r="B48" s="353" t="s">
        <v>612</v>
      </c>
      <c r="C48" s="354">
        <v>0</v>
      </c>
      <c r="D48" s="354">
        <v>4.1999999999999993</v>
      </c>
      <c r="E48" s="355" t="s">
        <v>4204</v>
      </c>
      <c r="F48" s="345"/>
      <c r="G48" s="320">
        <v>6</v>
      </c>
      <c r="H48" s="320"/>
      <c r="I48" s="320"/>
      <c r="J48" s="320"/>
      <c r="K48" s="320"/>
      <c r="L48" s="416">
        <f t="shared" si="2"/>
        <v>-6</v>
      </c>
      <c r="M48" s="414">
        <f t="shared" si="3"/>
        <v>6</v>
      </c>
    </row>
    <row r="49" spans="1:13" ht="18.75">
      <c r="A49" s="323">
        <v>40</v>
      </c>
      <c r="B49" s="404" t="s">
        <v>3650</v>
      </c>
      <c r="C49" s="354">
        <v>7</v>
      </c>
      <c r="D49" s="354">
        <v>3.5</v>
      </c>
      <c r="E49" s="355" t="s">
        <v>4204</v>
      </c>
      <c r="F49" s="345"/>
      <c r="G49" s="320">
        <v>7</v>
      </c>
      <c r="H49" s="320"/>
      <c r="I49" s="320"/>
      <c r="J49" s="320"/>
      <c r="K49" s="320"/>
      <c r="L49" s="416">
        <f t="shared" si="2"/>
        <v>0</v>
      </c>
      <c r="M49" s="414">
        <f t="shared" si="3"/>
        <v>7</v>
      </c>
    </row>
    <row r="50" spans="1:13" ht="18.75">
      <c r="A50" s="323">
        <v>41</v>
      </c>
      <c r="B50" s="404" t="s">
        <v>275</v>
      </c>
      <c r="C50" s="354">
        <v>3</v>
      </c>
      <c r="D50" s="354">
        <v>0.3</v>
      </c>
      <c r="E50" s="355" t="s">
        <v>4204</v>
      </c>
      <c r="F50" s="346"/>
      <c r="G50" s="320">
        <v>5</v>
      </c>
      <c r="H50" s="320">
        <v>5</v>
      </c>
      <c r="I50" s="320"/>
      <c r="J50" s="320"/>
      <c r="K50" s="320"/>
      <c r="L50" s="416">
        <f t="shared" si="2"/>
        <v>-7</v>
      </c>
      <c r="M50" s="414">
        <f t="shared" si="3"/>
        <v>10</v>
      </c>
    </row>
    <row r="51" spans="1:13" ht="18.75">
      <c r="A51" s="323">
        <v>42</v>
      </c>
      <c r="B51" s="353" t="s">
        <v>1673</v>
      </c>
      <c r="C51" s="354">
        <v>32</v>
      </c>
      <c r="D51" s="354">
        <v>16</v>
      </c>
      <c r="E51" s="318" t="s">
        <v>4204</v>
      </c>
      <c r="F51" s="346"/>
      <c r="G51" s="320">
        <v>32</v>
      </c>
      <c r="H51" s="320"/>
      <c r="I51" s="320"/>
      <c r="J51" s="320"/>
      <c r="K51" s="320"/>
      <c r="L51" s="416">
        <f t="shared" si="2"/>
        <v>0</v>
      </c>
      <c r="M51" s="414">
        <f t="shared" si="3"/>
        <v>32</v>
      </c>
    </row>
    <row r="52" spans="1:13" ht="18.75">
      <c r="A52" s="323">
        <v>43</v>
      </c>
      <c r="B52" s="404" t="s">
        <v>500</v>
      </c>
      <c r="C52" s="317">
        <v>62</v>
      </c>
      <c r="D52" s="317">
        <v>6.2</v>
      </c>
      <c r="E52" s="318" t="s">
        <v>4204</v>
      </c>
      <c r="F52" s="346"/>
      <c r="G52" s="320">
        <v>62</v>
      </c>
      <c r="H52" s="320"/>
      <c r="I52" s="320"/>
      <c r="J52" s="320"/>
      <c r="K52" s="320"/>
      <c r="L52" s="416">
        <f t="shared" si="2"/>
        <v>0</v>
      </c>
      <c r="M52" s="414">
        <f t="shared" si="3"/>
        <v>62</v>
      </c>
    </row>
    <row r="53" spans="1:13" ht="18.75">
      <c r="A53" s="323">
        <v>44</v>
      </c>
      <c r="B53" s="386" t="s">
        <v>218</v>
      </c>
      <c r="C53" s="317">
        <v>300</v>
      </c>
      <c r="D53" s="317">
        <v>30</v>
      </c>
      <c r="E53" s="318" t="s">
        <v>4204</v>
      </c>
      <c r="F53" s="345"/>
      <c r="G53" s="320">
        <v>200</v>
      </c>
      <c r="H53" s="320"/>
      <c r="I53" s="320"/>
      <c r="J53" s="320"/>
      <c r="K53" s="320"/>
      <c r="L53" s="416">
        <f t="shared" si="2"/>
        <v>100</v>
      </c>
      <c r="M53" s="414">
        <f t="shared" si="3"/>
        <v>200</v>
      </c>
    </row>
    <row r="54" spans="1:13" ht="18.75">
      <c r="A54" s="323">
        <v>45</v>
      </c>
      <c r="B54" s="404" t="s">
        <v>2725</v>
      </c>
      <c r="C54" s="354">
        <v>0</v>
      </c>
      <c r="D54" s="354">
        <v>8</v>
      </c>
      <c r="E54" s="355" t="s">
        <v>4204</v>
      </c>
      <c r="F54" s="345"/>
      <c r="G54" s="320">
        <v>10</v>
      </c>
      <c r="H54" s="320"/>
      <c r="I54" s="320"/>
      <c r="J54" s="320"/>
      <c r="K54" s="320"/>
      <c r="L54" s="416">
        <f t="shared" ref="L54:L84" si="4">C54-(G54+H54+I54+J54+K54)</f>
        <v>-10</v>
      </c>
      <c r="M54" s="414">
        <f t="shared" si="3"/>
        <v>10</v>
      </c>
    </row>
    <row r="55" spans="1:13" ht="18.75">
      <c r="A55" s="323">
        <v>46</v>
      </c>
      <c r="B55" s="386" t="s">
        <v>3242</v>
      </c>
      <c r="C55" s="317">
        <v>35</v>
      </c>
      <c r="D55" s="317">
        <v>10.5</v>
      </c>
      <c r="E55" s="318" t="s">
        <v>4204</v>
      </c>
      <c r="F55" s="345"/>
      <c r="G55" s="320">
        <v>38</v>
      </c>
      <c r="H55" s="320"/>
      <c r="I55" s="320"/>
      <c r="J55" s="320"/>
      <c r="K55" s="320"/>
      <c r="L55" s="416">
        <f t="shared" si="4"/>
        <v>-3</v>
      </c>
      <c r="M55" s="414">
        <f t="shared" si="3"/>
        <v>38</v>
      </c>
    </row>
    <row r="56" spans="1:13" ht="18.75">
      <c r="A56" s="323">
        <v>47</v>
      </c>
      <c r="B56" s="353" t="s">
        <v>3233</v>
      </c>
      <c r="C56" s="354">
        <v>0</v>
      </c>
      <c r="D56" s="354">
        <v>8</v>
      </c>
      <c r="E56" s="355" t="s">
        <v>4204</v>
      </c>
      <c r="F56" s="345"/>
      <c r="G56" s="320"/>
      <c r="H56" s="320"/>
      <c r="I56" s="320"/>
      <c r="J56" s="320"/>
      <c r="K56" s="320"/>
      <c r="L56" s="416">
        <f t="shared" si="4"/>
        <v>0</v>
      </c>
      <c r="M56" s="414">
        <f t="shared" si="3"/>
        <v>0</v>
      </c>
    </row>
    <row r="57" spans="1:13" ht="18.75">
      <c r="A57" s="323">
        <v>48</v>
      </c>
      <c r="B57" s="386" t="s">
        <v>3273</v>
      </c>
      <c r="C57" s="317">
        <v>23</v>
      </c>
      <c r="D57" s="317">
        <v>6.9</v>
      </c>
      <c r="E57" s="318" t="s">
        <v>4204</v>
      </c>
      <c r="F57" s="345"/>
      <c r="G57" s="320">
        <v>24</v>
      </c>
      <c r="H57" s="320"/>
      <c r="I57" s="320"/>
      <c r="J57" s="320"/>
      <c r="K57" s="320"/>
      <c r="L57" s="416">
        <f t="shared" si="4"/>
        <v>-1</v>
      </c>
      <c r="M57" s="414">
        <f t="shared" si="3"/>
        <v>24</v>
      </c>
    </row>
    <row r="58" spans="1:13" ht="18.75">
      <c r="A58" s="323">
        <v>49</v>
      </c>
      <c r="B58" s="386" t="s">
        <v>3266</v>
      </c>
      <c r="C58" s="317">
        <v>0</v>
      </c>
      <c r="D58" s="317">
        <v>2</v>
      </c>
      <c r="E58" s="318" t="s">
        <v>4204</v>
      </c>
      <c r="F58" s="346"/>
      <c r="G58" s="320"/>
      <c r="H58" s="320"/>
      <c r="I58" s="320"/>
      <c r="J58" s="320"/>
      <c r="K58" s="320"/>
      <c r="L58" s="416">
        <f t="shared" si="4"/>
        <v>0</v>
      </c>
      <c r="M58" s="414">
        <f t="shared" si="3"/>
        <v>0</v>
      </c>
    </row>
    <row r="59" spans="1:13" ht="18.75">
      <c r="A59" s="323">
        <v>50</v>
      </c>
      <c r="B59" s="404" t="s">
        <v>199</v>
      </c>
      <c r="C59" s="354">
        <v>27</v>
      </c>
      <c r="D59" s="354">
        <v>8.1</v>
      </c>
      <c r="E59" s="355" t="s">
        <v>4204</v>
      </c>
      <c r="F59" s="345"/>
      <c r="G59" s="320">
        <v>27</v>
      </c>
      <c r="H59" s="320"/>
      <c r="I59" s="320"/>
      <c r="J59" s="320"/>
      <c r="K59" s="320"/>
      <c r="L59" s="416">
        <f t="shared" si="4"/>
        <v>0</v>
      </c>
      <c r="M59" s="414">
        <f t="shared" si="3"/>
        <v>27</v>
      </c>
    </row>
    <row r="60" spans="1:13" ht="18.75">
      <c r="A60" s="323">
        <v>51</v>
      </c>
      <c r="B60" s="353" t="s">
        <v>400</v>
      </c>
      <c r="C60" s="354">
        <v>0</v>
      </c>
      <c r="D60" s="354">
        <v>13.2</v>
      </c>
      <c r="E60" s="318" t="s">
        <v>4204</v>
      </c>
      <c r="F60" s="346"/>
      <c r="G60" s="320"/>
      <c r="H60" s="320"/>
      <c r="I60" s="320"/>
      <c r="J60" s="320"/>
      <c r="K60" s="320"/>
      <c r="L60" s="416">
        <f t="shared" si="4"/>
        <v>0</v>
      </c>
      <c r="M60" s="414">
        <f t="shared" si="3"/>
        <v>0</v>
      </c>
    </row>
    <row r="61" spans="1:13" ht="18.75">
      <c r="A61" s="323">
        <v>52</v>
      </c>
      <c r="B61" s="353" t="s">
        <v>2845</v>
      </c>
      <c r="C61" s="354">
        <v>30</v>
      </c>
      <c r="D61" s="354">
        <v>4.5</v>
      </c>
      <c r="E61" s="355" t="s">
        <v>4204</v>
      </c>
      <c r="F61" s="345"/>
      <c r="G61" s="320">
        <v>30</v>
      </c>
      <c r="H61" s="320"/>
      <c r="I61" s="320"/>
      <c r="J61" s="320"/>
      <c r="K61" s="320"/>
      <c r="L61" s="416">
        <f t="shared" si="4"/>
        <v>0</v>
      </c>
      <c r="M61" s="414">
        <f t="shared" si="3"/>
        <v>30</v>
      </c>
    </row>
    <row r="62" spans="1:13" ht="18.75">
      <c r="A62" s="323">
        <v>53</v>
      </c>
      <c r="B62" s="404" t="s">
        <v>3681</v>
      </c>
      <c r="C62" s="354">
        <v>18</v>
      </c>
      <c r="D62" s="354">
        <v>3.1499999999999995</v>
      </c>
      <c r="E62" s="355" t="s">
        <v>4204</v>
      </c>
      <c r="F62" s="345"/>
      <c r="G62" s="320">
        <v>18</v>
      </c>
      <c r="H62" s="320"/>
      <c r="I62" s="320"/>
      <c r="J62" s="320"/>
      <c r="K62" s="320"/>
      <c r="L62" s="416">
        <f t="shared" si="4"/>
        <v>0</v>
      </c>
      <c r="M62" s="414">
        <f t="shared" si="3"/>
        <v>18</v>
      </c>
    </row>
    <row r="63" spans="1:13" ht="18.75">
      <c r="A63" s="323">
        <v>54</v>
      </c>
      <c r="B63" s="404" t="s">
        <v>3674</v>
      </c>
      <c r="C63" s="354">
        <v>0</v>
      </c>
      <c r="D63" s="354">
        <v>4.4000000000000004</v>
      </c>
      <c r="E63" s="355" t="s">
        <v>4204</v>
      </c>
      <c r="F63" s="346"/>
      <c r="G63" s="320">
        <v>22</v>
      </c>
      <c r="H63" s="320"/>
      <c r="I63" s="320"/>
      <c r="J63" s="320"/>
      <c r="K63" s="320"/>
      <c r="L63" s="416">
        <f t="shared" si="4"/>
        <v>-22</v>
      </c>
      <c r="M63" s="414">
        <f t="shared" si="3"/>
        <v>22</v>
      </c>
    </row>
    <row r="64" spans="1:13" ht="18.75">
      <c r="A64" s="323">
        <v>55</v>
      </c>
      <c r="B64" s="386" t="s">
        <v>1681</v>
      </c>
      <c r="C64" s="317">
        <v>38</v>
      </c>
      <c r="D64" s="354">
        <v>3.8000000000000003</v>
      </c>
      <c r="E64" s="355" t="s">
        <v>4204</v>
      </c>
      <c r="F64" s="345"/>
      <c r="G64" s="320">
        <v>38</v>
      </c>
      <c r="H64" s="320"/>
      <c r="I64" s="320"/>
      <c r="J64" s="320"/>
      <c r="K64" s="320"/>
      <c r="L64" s="416">
        <f t="shared" si="4"/>
        <v>0</v>
      </c>
      <c r="M64" s="414">
        <f t="shared" si="3"/>
        <v>38</v>
      </c>
    </row>
    <row r="65" spans="1:13" ht="18.75">
      <c r="A65" s="323">
        <v>56</v>
      </c>
      <c r="B65" s="353" t="s">
        <v>1690</v>
      </c>
      <c r="C65" s="354">
        <v>95</v>
      </c>
      <c r="D65" s="354">
        <v>19</v>
      </c>
      <c r="E65" s="318" t="s">
        <v>4204</v>
      </c>
      <c r="F65" s="346"/>
      <c r="G65" s="320">
        <v>95</v>
      </c>
      <c r="H65" s="320"/>
      <c r="I65" s="320"/>
      <c r="J65" s="320"/>
      <c r="K65" s="320"/>
      <c r="L65" s="416">
        <f t="shared" si="4"/>
        <v>0</v>
      </c>
      <c r="M65" s="414">
        <f t="shared" si="3"/>
        <v>95</v>
      </c>
    </row>
    <row r="66" spans="1:13" ht="18.75">
      <c r="A66" s="323">
        <v>57</v>
      </c>
      <c r="B66" s="404" t="s">
        <v>1710</v>
      </c>
      <c r="C66" s="354">
        <v>34</v>
      </c>
      <c r="D66" s="354">
        <v>4.25</v>
      </c>
      <c r="E66" s="355" t="s">
        <v>4204</v>
      </c>
      <c r="F66" s="345"/>
      <c r="G66" s="320">
        <v>34</v>
      </c>
      <c r="H66" s="320"/>
      <c r="I66" s="320"/>
      <c r="J66" s="320"/>
      <c r="K66" s="320"/>
      <c r="L66" s="416">
        <f t="shared" si="4"/>
        <v>0</v>
      </c>
      <c r="M66" s="414">
        <f t="shared" si="3"/>
        <v>34</v>
      </c>
    </row>
    <row r="67" spans="1:13" ht="18.75">
      <c r="A67" s="323">
        <v>58</v>
      </c>
      <c r="B67" s="353" t="s">
        <v>1699</v>
      </c>
      <c r="C67" s="354">
        <v>36</v>
      </c>
      <c r="D67" s="354">
        <v>4.5</v>
      </c>
      <c r="E67" s="355" t="s">
        <v>4204</v>
      </c>
      <c r="F67" s="346"/>
      <c r="G67" s="320">
        <v>36</v>
      </c>
      <c r="H67" s="320"/>
      <c r="I67" s="320"/>
      <c r="J67" s="320"/>
      <c r="K67" s="320"/>
      <c r="L67" s="416">
        <f t="shared" si="4"/>
        <v>0</v>
      </c>
      <c r="M67" s="414">
        <f t="shared" si="3"/>
        <v>36</v>
      </c>
    </row>
    <row r="68" spans="1:13" ht="18.75">
      <c r="A68" s="323">
        <v>59</v>
      </c>
      <c r="B68" s="386" t="s">
        <v>1719</v>
      </c>
      <c r="C68" s="317">
        <v>12</v>
      </c>
      <c r="D68" s="317">
        <v>1.2</v>
      </c>
      <c r="E68" s="318" t="s">
        <v>4204</v>
      </c>
      <c r="F68" s="345"/>
      <c r="G68" s="320"/>
      <c r="H68" s="320"/>
      <c r="I68" s="320"/>
      <c r="J68" s="320"/>
      <c r="K68" s="320"/>
      <c r="L68" s="416">
        <f t="shared" si="4"/>
        <v>12</v>
      </c>
      <c r="M68" s="414">
        <f t="shared" si="3"/>
        <v>0</v>
      </c>
    </row>
    <row r="69" spans="1:13" ht="18.75">
      <c r="A69" s="323">
        <v>60</v>
      </c>
      <c r="B69" s="386" t="s">
        <v>1753</v>
      </c>
      <c r="C69" s="317">
        <v>55</v>
      </c>
      <c r="D69" s="317">
        <v>5.5</v>
      </c>
      <c r="E69" s="318" t="s">
        <v>4204</v>
      </c>
      <c r="F69" s="346"/>
      <c r="G69" s="320">
        <v>55</v>
      </c>
      <c r="H69" s="320"/>
      <c r="I69" s="320"/>
      <c r="J69" s="320"/>
      <c r="K69" s="320"/>
      <c r="L69" s="416">
        <f t="shared" si="4"/>
        <v>0</v>
      </c>
      <c r="M69" s="414">
        <f t="shared" si="3"/>
        <v>55</v>
      </c>
    </row>
    <row r="70" spans="1:13" ht="18.75">
      <c r="A70" s="323">
        <v>61</v>
      </c>
      <c r="B70" s="404" t="s">
        <v>1745</v>
      </c>
      <c r="C70" s="354">
        <v>2</v>
      </c>
      <c r="D70" s="354">
        <v>0.4</v>
      </c>
      <c r="E70" s="355" t="s">
        <v>4204</v>
      </c>
      <c r="F70" s="345"/>
      <c r="G70" s="320">
        <v>2</v>
      </c>
      <c r="H70" s="320"/>
      <c r="I70" s="320"/>
      <c r="J70" s="320"/>
      <c r="K70" s="320"/>
      <c r="L70" s="416">
        <f t="shared" si="4"/>
        <v>0</v>
      </c>
      <c r="M70" s="414">
        <f t="shared" si="3"/>
        <v>2</v>
      </c>
    </row>
    <row r="71" spans="1:13" ht="18.75">
      <c r="A71" s="323">
        <v>62</v>
      </c>
      <c r="B71" s="404" t="s">
        <v>1621</v>
      </c>
      <c r="C71" s="354">
        <v>16</v>
      </c>
      <c r="D71" s="354">
        <v>1.6</v>
      </c>
      <c r="E71" s="355" t="s">
        <v>4204</v>
      </c>
      <c r="F71" s="345"/>
      <c r="G71" s="320"/>
      <c r="H71" s="320"/>
      <c r="I71" s="320"/>
      <c r="J71" s="320"/>
      <c r="K71" s="320"/>
      <c r="L71" s="416">
        <f t="shared" si="4"/>
        <v>16</v>
      </c>
      <c r="M71" s="414">
        <f t="shared" si="3"/>
        <v>0</v>
      </c>
    </row>
    <row r="72" spans="1:13" ht="18.75">
      <c r="A72" s="323">
        <v>63</v>
      </c>
      <c r="B72" s="353" t="s">
        <v>107</v>
      </c>
      <c r="C72" s="354">
        <v>366</v>
      </c>
      <c r="D72" s="354">
        <v>36.6</v>
      </c>
      <c r="E72" s="355" t="s">
        <v>4204</v>
      </c>
      <c r="F72" s="345"/>
      <c r="G72" s="320">
        <v>66</v>
      </c>
      <c r="H72" s="320">
        <v>300</v>
      </c>
      <c r="I72" s="320"/>
      <c r="J72" s="320"/>
      <c r="K72" s="320"/>
      <c r="L72" s="416">
        <f t="shared" si="4"/>
        <v>0</v>
      </c>
      <c r="M72" s="414">
        <f t="shared" si="3"/>
        <v>366</v>
      </c>
    </row>
    <row r="73" spans="1:13" ht="18.75">
      <c r="A73" s="323">
        <v>64</v>
      </c>
      <c r="B73" s="353" t="s">
        <v>138</v>
      </c>
      <c r="C73" s="354">
        <v>25</v>
      </c>
      <c r="D73" s="354">
        <v>2.5</v>
      </c>
      <c r="E73" s="355" t="s">
        <v>4204</v>
      </c>
      <c r="F73" s="345"/>
      <c r="G73" s="320">
        <v>25</v>
      </c>
      <c r="H73" s="320"/>
      <c r="I73" s="320"/>
      <c r="J73" s="320"/>
      <c r="K73" s="320"/>
      <c r="L73" s="416">
        <f t="shared" si="4"/>
        <v>0</v>
      </c>
      <c r="M73" s="414">
        <f t="shared" si="3"/>
        <v>25</v>
      </c>
    </row>
    <row r="74" spans="1:13" ht="18.75">
      <c r="A74" s="323">
        <v>65</v>
      </c>
      <c r="B74" s="282" t="s">
        <v>555</v>
      </c>
      <c r="C74" s="317">
        <v>0</v>
      </c>
      <c r="D74" s="317">
        <v>0.6</v>
      </c>
      <c r="E74" s="318" t="s">
        <v>4204</v>
      </c>
      <c r="F74" s="345"/>
      <c r="G74" s="320"/>
      <c r="H74" s="320"/>
      <c r="I74" s="320"/>
      <c r="J74" s="320"/>
      <c r="K74" s="320"/>
      <c r="L74" s="416">
        <f t="shared" si="4"/>
        <v>0</v>
      </c>
      <c r="M74" s="414">
        <f t="shared" ref="M74:M92" si="5">SUM(G74:K74)</f>
        <v>0</v>
      </c>
    </row>
    <row r="75" spans="1:13" ht="18.75">
      <c r="A75" s="323">
        <v>66</v>
      </c>
      <c r="B75" s="404" t="s">
        <v>209</v>
      </c>
      <c r="C75" s="317">
        <v>630</v>
      </c>
      <c r="D75" s="317">
        <v>126</v>
      </c>
      <c r="E75" s="355" t="s">
        <v>4204</v>
      </c>
      <c r="F75" s="346"/>
      <c r="G75" s="320">
        <v>330</v>
      </c>
      <c r="H75" s="320">
        <v>250</v>
      </c>
      <c r="I75" s="320"/>
      <c r="J75" s="320"/>
      <c r="K75" s="320"/>
      <c r="L75" s="416">
        <f t="shared" si="4"/>
        <v>50</v>
      </c>
      <c r="M75" s="414">
        <f t="shared" si="5"/>
        <v>580</v>
      </c>
    </row>
    <row r="76" spans="1:13" ht="18.75">
      <c r="A76" s="323">
        <v>67</v>
      </c>
      <c r="B76" s="386" t="s">
        <v>564</v>
      </c>
      <c r="C76" s="317">
        <v>20</v>
      </c>
      <c r="D76" s="317">
        <v>2</v>
      </c>
      <c r="E76" s="318" t="s">
        <v>4204</v>
      </c>
      <c r="F76" s="345"/>
      <c r="G76" s="320">
        <v>20</v>
      </c>
      <c r="H76" s="320"/>
      <c r="I76" s="320"/>
      <c r="J76" s="320"/>
      <c r="K76" s="320"/>
      <c r="L76" s="416">
        <f t="shared" si="4"/>
        <v>0</v>
      </c>
      <c r="M76" s="414">
        <f t="shared" si="5"/>
        <v>20</v>
      </c>
    </row>
    <row r="77" spans="1:13" ht="18.75">
      <c r="A77" s="323">
        <v>68</v>
      </c>
      <c r="B77" s="386" t="s">
        <v>509</v>
      </c>
      <c r="C77" s="317">
        <v>495</v>
      </c>
      <c r="D77" s="317">
        <v>49.5</v>
      </c>
      <c r="E77" s="318" t="s">
        <v>4204</v>
      </c>
      <c r="F77" s="345"/>
      <c r="G77" s="320">
        <v>300</v>
      </c>
      <c r="H77" s="320">
        <v>195</v>
      </c>
      <c r="I77" s="320"/>
      <c r="J77" s="320"/>
      <c r="K77" s="320"/>
      <c r="L77" s="416">
        <f t="shared" si="4"/>
        <v>0</v>
      </c>
      <c r="M77" s="414">
        <f t="shared" si="5"/>
        <v>495</v>
      </c>
    </row>
    <row r="78" spans="1:13" ht="18.75">
      <c r="A78" s="323">
        <v>69</v>
      </c>
      <c r="B78" s="404" t="s">
        <v>188</v>
      </c>
      <c r="C78" s="354">
        <v>25</v>
      </c>
      <c r="D78" s="354">
        <v>5</v>
      </c>
      <c r="E78" s="355" t="s">
        <v>4204</v>
      </c>
      <c r="F78" s="345"/>
      <c r="G78" s="320"/>
      <c r="H78" s="320"/>
      <c r="I78" s="320"/>
      <c r="J78" s="320"/>
      <c r="K78" s="320"/>
      <c r="L78" s="416">
        <f t="shared" si="4"/>
        <v>25</v>
      </c>
      <c r="M78" s="414">
        <f t="shared" si="5"/>
        <v>0</v>
      </c>
    </row>
    <row r="79" spans="1:13" ht="18.75">
      <c r="A79" s="323">
        <v>70</v>
      </c>
      <c r="B79" s="386" t="s">
        <v>290</v>
      </c>
      <c r="C79" s="317">
        <v>52</v>
      </c>
      <c r="D79" s="317">
        <v>5.2</v>
      </c>
      <c r="E79" s="318" t="s">
        <v>4204</v>
      </c>
      <c r="F79" s="346"/>
      <c r="G79" s="320">
        <v>52</v>
      </c>
      <c r="H79" s="320">
        <v>10</v>
      </c>
      <c r="I79" s="320"/>
      <c r="J79" s="320"/>
      <c r="K79" s="320"/>
      <c r="L79" s="416">
        <f t="shared" si="4"/>
        <v>-10</v>
      </c>
      <c r="M79" s="414">
        <f t="shared" si="5"/>
        <v>62</v>
      </c>
    </row>
    <row r="80" spans="1:13" ht="18.75">
      <c r="A80" s="323">
        <v>71</v>
      </c>
      <c r="B80" s="353" t="s">
        <v>3618</v>
      </c>
      <c r="C80" s="555">
        <v>27</v>
      </c>
      <c r="D80" s="555">
        <v>2.7</v>
      </c>
      <c r="E80" s="579" t="s">
        <v>4204</v>
      </c>
      <c r="F80" s="345"/>
      <c r="G80" s="320"/>
      <c r="H80" s="320"/>
      <c r="I80" s="320"/>
      <c r="J80" s="320"/>
      <c r="K80" s="320"/>
      <c r="L80" s="416">
        <f t="shared" si="4"/>
        <v>27</v>
      </c>
      <c r="M80" s="414">
        <f t="shared" si="5"/>
        <v>0</v>
      </c>
    </row>
    <row r="81" spans="1:13" ht="18.75">
      <c r="A81" s="323">
        <v>72</v>
      </c>
      <c r="B81" s="404" t="s">
        <v>4069</v>
      </c>
      <c r="C81" s="555">
        <v>20</v>
      </c>
      <c r="D81" s="555">
        <v>9.4</v>
      </c>
      <c r="E81" s="579" t="s">
        <v>4205</v>
      </c>
      <c r="F81" s="345"/>
      <c r="G81" s="320"/>
      <c r="H81" s="320"/>
      <c r="I81" s="320"/>
      <c r="J81" s="320"/>
      <c r="K81" s="320"/>
      <c r="L81" s="416">
        <f t="shared" si="4"/>
        <v>20</v>
      </c>
      <c r="M81" s="414">
        <f t="shared" si="5"/>
        <v>0</v>
      </c>
    </row>
    <row r="82" spans="1:13" ht="18.75">
      <c r="A82" s="323">
        <v>73</v>
      </c>
      <c r="B82" s="404" t="s">
        <v>2542</v>
      </c>
      <c r="C82" s="354">
        <v>10</v>
      </c>
      <c r="D82" s="354">
        <v>1</v>
      </c>
      <c r="E82" s="355" t="s">
        <v>4205</v>
      </c>
      <c r="F82" s="345"/>
      <c r="G82" s="320"/>
      <c r="H82" s="320"/>
      <c r="I82" s="320"/>
      <c r="J82" s="320"/>
      <c r="K82" s="320"/>
      <c r="L82" s="416">
        <f t="shared" si="4"/>
        <v>10</v>
      </c>
      <c r="M82" s="414">
        <f t="shared" si="5"/>
        <v>0</v>
      </c>
    </row>
    <row r="83" spans="1:13" ht="18.75">
      <c r="A83" s="323">
        <v>74</v>
      </c>
      <c r="B83" s="353" t="s">
        <v>2508</v>
      </c>
      <c r="C83" s="354">
        <v>10</v>
      </c>
      <c r="D83" s="354">
        <v>5</v>
      </c>
      <c r="E83" s="355" t="s">
        <v>4205</v>
      </c>
      <c r="F83" s="345"/>
      <c r="G83" s="320"/>
      <c r="H83" s="320"/>
      <c r="I83" s="320"/>
      <c r="J83" s="320"/>
      <c r="K83" s="320"/>
      <c r="L83" s="416">
        <f t="shared" si="4"/>
        <v>10</v>
      </c>
      <c r="M83" s="414">
        <f t="shared" si="5"/>
        <v>0</v>
      </c>
    </row>
    <row r="84" spans="1:13" ht="18.75">
      <c r="A84" s="323">
        <v>75</v>
      </c>
      <c r="B84" s="404" t="s">
        <v>3609</v>
      </c>
      <c r="C84" s="354">
        <v>15</v>
      </c>
      <c r="D84" s="354">
        <v>3</v>
      </c>
      <c r="E84" s="355" t="s">
        <v>4205</v>
      </c>
      <c r="F84" s="356"/>
      <c r="G84" s="320"/>
      <c r="H84" s="320"/>
      <c r="I84" s="320"/>
      <c r="J84" s="320"/>
      <c r="K84" s="320"/>
      <c r="L84" s="416">
        <f t="shared" si="4"/>
        <v>15</v>
      </c>
      <c r="M84" s="414">
        <f t="shared" si="5"/>
        <v>0</v>
      </c>
    </row>
    <row r="85" spans="1:13" ht="18.75">
      <c r="A85" s="323">
        <v>76</v>
      </c>
      <c r="B85" s="386" t="s">
        <v>3792</v>
      </c>
      <c r="C85" s="317">
        <v>47</v>
      </c>
      <c r="D85" s="317">
        <v>23.5</v>
      </c>
      <c r="E85" s="318" t="s">
        <v>4205</v>
      </c>
      <c r="F85" s="345"/>
      <c r="G85" s="320"/>
      <c r="H85" s="320"/>
      <c r="I85" s="320"/>
      <c r="J85" s="320"/>
      <c r="K85" s="320"/>
      <c r="L85" s="416">
        <f t="shared" ref="L85:L90" si="6">C85-(G85+H85+I85+J85+K85)</f>
        <v>47</v>
      </c>
      <c r="M85" s="414">
        <f t="shared" si="5"/>
        <v>0</v>
      </c>
    </row>
    <row r="86" spans="1:13" ht="18.75">
      <c r="A86" s="323">
        <v>77</v>
      </c>
      <c r="B86" s="408" t="s">
        <v>2875</v>
      </c>
      <c r="C86" s="354">
        <v>10</v>
      </c>
      <c r="D86" s="354">
        <v>2.4</v>
      </c>
      <c r="E86" s="355" t="s">
        <v>4205</v>
      </c>
      <c r="F86" s="345"/>
      <c r="G86" s="320"/>
      <c r="H86" s="320"/>
      <c r="I86" s="320"/>
      <c r="J86" s="320"/>
      <c r="K86" s="320"/>
      <c r="L86" s="416">
        <f t="shared" si="6"/>
        <v>10</v>
      </c>
      <c r="M86" s="414">
        <f t="shared" si="5"/>
        <v>0</v>
      </c>
    </row>
    <row r="87" spans="1:13" ht="18.75">
      <c r="A87" s="323">
        <v>78</v>
      </c>
      <c r="B87" s="386" t="s">
        <v>4039</v>
      </c>
      <c r="C87" s="317">
        <v>5</v>
      </c>
      <c r="D87" s="317">
        <v>0.75</v>
      </c>
      <c r="E87" s="318" t="s">
        <v>4205</v>
      </c>
      <c r="F87" s="345"/>
      <c r="G87" s="320"/>
      <c r="H87" s="320"/>
      <c r="I87" s="320"/>
      <c r="J87" s="320"/>
      <c r="K87" s="320"/>
      <c r="L87" s="416">
        <f t="shared" si="6"/>
        <v>5</v>
      </c>
      <c r="M87" s="414">
        <f t="shared" si="5"/>
        <v>0</v>
      </c>
    </row>
    <row r="88" spans="1:13" ht="18.75">
      <c r="A88" s="323">
        <v>79</v>
      </c>
      <c r="B88" s="404" t="s">
        <v>4101</v>
      </c>
      <c r="C88" s="354">
        <v>10</v>
      </c>
      <c r="D88" s="354">
        <v>2.5</v>
      </c>
      <c r="E88" s="355" t="s">
        <v>4205</v>
      </c>
      <c r="F88" s="568"/>
      <c r="G88" s="320"/>
      <c r="H88" s="320"/>
      <c r="I88" s="320"/>
      <c r="J88" s="320"/>
      <c r="K88" s="320"/>
      <c r="L88" s="416">
        <f t="shared" si="6"/>
        <v>10</v>
      </c>
      <c r="M88" s="414">
        <f t="shared" si="5"/>
        <v>0</v>
      </c>
    </row>
    <row r="89" spans="1:13" ht="18.75">
      <c r="A89" s="323">
        <v>80</v>
      </c>
      <c r="B89" s="353" t="s">
        <v>2307</v>
      </c>
      <c r="C89" s="354">
        <v>30</v>
      </c>
      <c r="D89" s="354">
        <v>15</v>
      </c>
      <c r="E89" s="318" t="s">
        <v>4205</v>
      </c>
      <c r="F89" s="346"/>
      <c r="G89" s="320"/>
      <c r="H89" s="320"/>
      <c r="I89" s="320"/>
      <c r="J89" s="320"/>
      <c r="K89" s="320"/>
      <c r="L89" s="416">
        <f t="shared" si="6"/>
        <v>30</v>
      </c>
      <c r="M89" s="414">
        <f t="shared" si="5"/>
        <v>0</v>
      </c>
    </row>
    <row r="90" spans="1:13" ht="18.75">
      <c r="A90" s="323"/>
      <c r="B90" s="404" t="s">
        <v>251</v>
      </c>
      <c r="C90" s="354">
        <v>39</v>
      </c>
      <c r="D90" s="354">
        <v>3.9</v>
      </c>
      <c r="E90" s="355" t="s">
        <v>4204</v>
      </c>
      <c r="F90" s="346"/>
      <c r="G90" s="320">
        <v>29</v>
      </c>
      <c r="H90" s="320">
        <v>10</v>
      </c>
      <c r="I90" s="320"/>
      <c r="J90" s="320"/>
      <c r="K90" s="320"/>
      <c r="L90" s="416">
        <f t="shared" si="6"/>
        <v>0</v>
      </c>
      <c r="M90" s="414">
        <f t="shared" si="5"/>
        <v>39</v>
      </c>
    </row>
    <row r="91" spans="1:13" ht="18.75">
      <c r="A91" s="323"/>
      <c r="B91" s="404"/>
      <c r="C91" s="354"/>
      <c r="D91" s="354"/>
      <c r="E91" s="355"/>
      <c r="F91" s="345"/>
      <c r="G91" s="320"/>
      <c r="H91" s="320"/>
      <c r="I91" s="320"/>
      <c r="J91" s="320"/>
      <c r="K91" s="320"/>
      <c r="L91" s="416">
        <f t="shared" ref="L91:L97" si="7">C91-(G91+H91+I91+J91+K91)</f>
        <v>0</v>
      </c>
      <c r="M91" s="414">
        <f t="shared" si="5"/>
        <v>0</v>
      </c>
    </row>
    <row r="92" spans="1:13" ht="18.75">
      <c r="A92" s="323"/>
      <c r="B92" s="353"/>
      <c r="C92" s="354"/>
      <c r="D92" s="354"/>
      <c r="E92" s="355"/>
      <c r="F92" s="346"/>
      <c r="G92" s="320"/>
      <c r="H92" s="320"/>
      <c r="I92" s="320"/>
      <c r="J92" s="320"/>
      <c r="K92" s="320"/>
      <c r="L92" s="416">
        <f t="shared" si="7"/>
        <v>0</v>
      </c>
      <c r="M92" s="414">
        <f t="shared" si="5"/>
        <v>0</v>
      </c>
    </row>
    <row r="93" spans="1:13" ht="18.75">
      <c r="A93" s="323"/>
      <c r="B93" s="386"/>
      <c r="C93" s="317"/>
      <c r="D93" s="317"/>
      <c r="E93" s="318"/>
      <c r="F93" s="345"/>
      <c r="G93" s="320"/>
      <c r="H93" s="320"/>
      <c r="I93" s="320"/>
      <c r="J93" s="320"/>
      <c r="K93" s="320"/>
      <c r="L93" s="416">
        <f t="shared" si="7"/>
        <v>0</v>
      </c>
      <c r="M93" s="414">
        <f t="shared" ref="M93:M97" si="8">SUM(G93:K93)</f>
        <v>0</v>
      </c>
    </row>
    <row r="94" spans="1:13" ht="18.75">
      <c r="A94" s="323"/>
      <c r="B94" s="404"/>
      <c r="C94" s="354"/>
      <c r="D94" s="354"/>
      <c r="E94" s="355"/>
      <c r="F94" s="345"/>
      <c r="G94" s="320"/>
      <c r="H94" s="320"/>
      <c r="I94" s="320"/>
      <c r="J94" s="320"/>
      <c r="K94" s="320"/>
      <c r="L94" s="416">
        <f t="shared" si="7"/>
        <v>0</v>
      </c>
      <c r="M94" s="414">
        <f t="shared" si="8"/>
        <v>0</v>
      </c>
    </row>
    <row r="95" spans="1:13" ht="18.75">
      <c r="A95" s="323"/>
      <c r="B95" s="404"/>
      <c r="C95" s="354"/>
      <c r="D95" s="354"/>
      <c r="E95" s="355"/>
      <c r="F95" s="346"/>
      <c r="G95" s="320"/>
      <c r="H95" s="320"/>
      <c r="I95" s="320"/>
      <c r="J95" s="320"/>
      <c r="K95" s="320"/>
      <c r="L95" s="416">
        <f t="shared" si="7"/>
        <v>0</v>
      </c>
      <c r="M95" s="414">
        <f t="shared" si="8"/>
        <v>0</v>
      </c>
    </row>
    <row r="96" spans="1:13" ht="18.75">
      <c r="A96" s="323"/>
      <c r="B96" s="404"/>
      <c r="C96" s="354"/>
      <c r="D96" s="354"/>
      <c r="E96" s="355"/>
      <c r="F96" s="346"/>
      <c r="G96" s="320"/>
      <c r="H96" s="320"/>
      <c r="I96" s="320"/>
      <c r="J96" s="320"/>
      <c r="K96" s="320"/>
      <c r="L96" s="416">
        <f t="shared" si="7"/>
        <v>0</v>
      </c>
      <c r="M96" s="414">
        <f t="shared" si="8"/>
        <v>0</v>
      </c>
    </row>
    <row r="97" spans="1:13" ht="18.75">
      <c r="A97" s="323"/>
      <c r="B97" s="404"/>
      <c r="C97" s="354"/>
      <c r="D97" s="354"/>
      <c r="E97" s="355"/>
      <c r="F97" s="345"/>
      <c r="G97" s="320"/>
      <c r="H97" s="320"/>
      <c r="I97" s="320"/>
      <c r="J97" s="320"/>
      <c r="K97" s="320"/>
      <c r="L97" s="416">
        <f t="shared" si="7"/>
        <v>0</v>
      </c>
      <c r="M97" s="414">
        <f t="shared" si="8"/>
        <v>0</v>
      </c>
    </row>
    <row r="98" spans="1:13" ht="18.75">
      <c r="A98" s="323"/>
      <c r="B98" s="386"/>
      <c r="C98" s="317"/>
      <c r="D98" s="317"/>
      <c r="E98" s="318"/>
      <c r="F98" s="345"/>
      <c r="G98" s="320"/>
      <c r="H98" s="320"/>
      <c r="I98" s="320"/>
      <c r="J98" s="320"/>
      <c r="K98" s="320"/>
      <c r="L98" s="417"/>
      <c r="M98" s="309"/>
    </row>
    <row r="99" spans="1:13" ht="18.75">
      <c r="A99" s="323"/>
      <c r="B99" s="353"/>
      <c r="C99" s="354"/>
      <c r="D99" s="354"/>
      <c r="E99" s="318"/>
      <c r="F99" s="346"/>
      <c r="G99" s="320"/>
      <c r="H99" s="320"/>
      <c r="I99" s="320"/>
      <c r="J99" s="320"/>
      <c r="K99" s="320"/>
      <c r="L99" s="417"/>
      <c r="M99" s="309"/>
    </row>
    <row r="100" spans="1:13" ht="18.75">
      <c r="A100" s="323"/>
      <c r="B100" s="353"/>
      <c r="C100" s="354"/>
      <c r="D100" s="354"/>
      <c r="E100" s="318"/>
      <c r="F100" s="346"/>
      <c r="G100" s="320"/>
      <c r="H100" s="320"/>
      <c r="I100" s="320"/>
      <c r="J100" s="320"/>
      <c r="K100" s="320"/>
      <c r="L100" s="417"/>
      <c r="M100" s="309"/>
    </row>
    <row r="101" spans="1:13" ht="18.75">
      <c r="A101" s="323"/>
      <c r="B101" s="353"/>
      <c r="C101" s="354"/>
      <c r="D101" s="354"/>
      <c r="E101" s="318"/>
      <c r="F101" s="346"/>
      <c r="G101" s="320"/>
      <c r="H101" s="320"/>
      <c r="I101" s="320"/>
      <c r="J101" s="320"/>
      <c r="K101" s="320"/>
      <c r="L101" s="417"/>
      <c r="M101" s="309"/>
    </row>
    <row r="102" spans="1:13" ht="18.75">
      <c r="A102" s="323"/>
      <c r="B102" s="353"/>
      <c r="C102" s="354"/>
      <c r="D102" s="354"/>
      <c r="E102" s="318"/>
      <c r="F102" s="346"/>
      <c r="G102" s="320"/>
      <c r="H102" s="320"/>
      <c r="I102" s="320"/>
      <c r="J102" s="320"/>
      <c r="K102" s="320"/>
      <c r="L102" s="417"/>
      <c r="M102" s="309"/>
    </row>
    <row r="103" spans="1:13" ht="18.75">
      <c r="A103" s="323"/>
      <c r="B103" s="353"/>
      <c r="C103" s="354"/>
      <c r="D103" s="354"/>
      <c r="E103" s="318"/>
      <c r="F103" s="346"/>
      <c r="G103" s="320"/>
      <c r="H103" s="320"/>
      <c r="I103" s="320"/>
      <c r="J103" s="320"/>
      <c r="K103" s="320"/>
      <c r="L103" s="417"/>
      <c r="M103" s="309"/>
    </row>
    <row r="104" spans="1:13" ht="18.75">
      <c r="A104" s="323"/>
      <c r="B104" s="353"/>
      <c r="C104" s="354"/>
      <c r="D104" s="354"/>
      <c r="E104" s="318"/>
      <c r="F104" s="346"/>
      <c r="G104" s="320"/>
      <c r="H104" s="320"/>
      <c r="I104" s="320"/>
      <c r="J104" s="320"/>
      <c r="K104" s="320"/>
      <c r="L104" s="417"/>
      <c r="M104" s="309"/>
    </row>
    <row r="105" spans="1:13" ht="18.75">
      <c r="A105" s="323"/>
      <c r="B105" s="353"/>
      <c r="C105" s="354"/>
      <c r="D105" s="354"/>
      <c r="E105" s="318"/>
      <c r="F105" s="346"/>
      <c r="G105" s="320"/>
      <c r="H105" s="320"/>
      <c r="I105" s="320"/>
      <c r="J105" s="320"/>
      <c r="K105" s="320"/>
      <c r="L105" s="417"/>
      <c r="M105" s="309"/>
    </row>
    <row r="106" spans="1:13" ht="18.75">
      <c r="A106" s="323"/>
      <c r="B106" s="353"/>
      <c r="C106" s="354"/>
      <c r="D106" s="354"/>
      <c r="E106" s="318"/>
      <c r="F106" s="346"/>
      <c r="G106" s="320"/>
      <c r="H106" s="320"/>
      <c r="I106" s="320"/>
      <c r="J106" s="320"/>
      <c r="K106" s="320"/>
      <c r="L106" s="417"/>
      <c r="M106" s="309"/>
    </row>
    <row r="107" spans="1:13" ht="18.75">
      <c r="A107" s="323"/>
      <c r="B107" s="353"/>
      <c r="C107" s="354"/>
      <c r="D107" s="354"/>
      <c r="E107" s="318"/>
      <c r="F107" s="346"/>
      <c r="G107" s="320"/>
      <c r="H107" s="320"/>
      <c r="I107" s="320"/>
      <c r="J107" s="320"/>
      <c r="K107" s="320"/>
      <c r="L107" s="417"/>
      <c r="M107" s="309"/>
    </row>
    <row r="108" spans="1:13" ht="18.75">
      <c r="A108" s="323"/>
      <c r="B108" s="353"/>
      <c r="C108" s="354"/>
      <c r="D108" s="354"/>
      <c r="E108" s="318"/>
      <c r="F108" s="346"/>
      <c r="G108" s="320"/>
      <c r="H108" s="320"/>
      <c r="I108" s="320"/>
      <c r="J108" s="320"/>
      <c r="K108" s="320"/>
      <c r="L108" s="417"/>
      <c r="M108" s="309"/>
    </row>
    <row r="109" spans="1:13" ht="18.75">
      <c r="A109" s="323"/>
      <c r="B109" s="353"/>
      <c r="C109" s="354"/>
      <c r="D109" s="354"/>
      <c r="E109" s="318"/>
      <c r="F109" s="346"/>
      <c r="G109" s="320"/>
      <c r="H109" s="320"/>
      <c r="I109" s="320"/>
      <c r="J109" s="320"/>
      <c r="K109" s="320"/>
      <c r="L109" s="417"/>
      <c r="M109" s="309"/>
    </row>
    <row r="110" spans="1:13" ht="18.75">
      <c r="A110" s="323"/>
      <c r="B110" s="353"/>
      <c r="C110" s="354"/>
      <c r="D110" s="354"/>
      <c r="E110" s="318"/>
      <c r="F110" s="346"/>
      <c r="G110" s="320"/>
      <c r="H110" s="320"/>
      <c r="I110" s="320"/>
      <c r="J110" s="320"/>
      <c r="K110" s="320"/>
      <c r="L110" s="417"/>
      <c r="M110" s="309"/>
    </row>
    <row r="111" spans="1:13" ht="18.75">
      <c r="A111" s="323"/>
      <c r="B111" s="353"/>
      <c r="C111" s="354"/>
      <c r="D111" s="354"/>
      <c r="E111" s="318"/>
      <c r="F111" s="346"/>
      <c r="G111" s="320"/>
      <c r="H111" s="320"/>
      <c r="I111" s="320"/>
      <c r="J111" s="320"/>
      <c r="K111" s="320"/>
      <c r="L111" s="417"/>
      <c r="M111" s="309"/>
    </row>
    <row r="112" spans="1:13" ht="18.75">
      <c r="A112" s="323"/>
      <c r="B112" s="353"/>
      <c r="C112" s="354"/>
      <c r="D112" s="354"/>
      <c r="E112" s="318"/>
      <c r="F112" s="346"/>
      <c r="G112" s="320"/>
      <c r="H112" s="320"/>
      <c r="I112" s="320"/>
      <c r="J112" s="320"/>
      <c r="K112" s="320"/>
      <c r="L112" s="417"/>
      <c r="M112" s="309"/>
    </row>
    <row r="113" spans="1:13" ht="18.75">
      <c r="A113" s="323"/>
      <c r="B113" s="353"/>
      <c r="C113" s="354"/>
      <c r="D113" s="354"/>
      <c r="E113" s="318"/>
      <c r="F113" s="346"/>
      <c r="G113" s="320"/>
      <c r="H113" s="320"/>
      <c r="I113" s="320"/>
      <c r="J113" s="320"/>
      <c r="K113" s="320"/>
      <c r="L113" s="417"/>
      <c r="M113" s="309"/>
    </row>
    <row r="114" spans="1:13" ht="18.75">
      <c r="A114" s="323"/>
      <c r="B114" s="353"/>
      <c r="C114" s="354"/>
      <c r="D114" s="354"/>
      <c r="E114" s="318"/>
      <c r="F114" s="346"/>
      <c r="G114" s="320"/>
      <c r="H114" s="320"/>
      <c r="I114" s="320"/>
      <c r="J114" s="320"/>
      <c r="K114" s="320"/>
      <c r="L114" s="417"/>
      <c r="M114" s="309"/>
    </row>
    <row r="115" spans="1:13" ht="18.75">
      <c r="A115" s="323"/>
      <c r="B115" s="353"/>
      <c r="C115" s="354"/>
      <c r="D115" s="354"/>
      <c r="E115" s="318"/>
      <c r="F115" s="346"/>
      <c r="G115" s="320"/>
      <c r="H115" s="320"/>
      <c r="I115" s="320"/>
      <c r="J115" s="320"/>
      <c r="K115" s="320"/>
      <c r="L115" s="417"/>
      <c r="M115" s="309"/>
    </row>
    <row r="116" spans="1:13" ht="18.75">
      <c r="A116" s="323"/>
      <c r="B116" s="353"/>
      <c r="C116" s="354"/>
      <c r="D116" s="354"/>
      <c r="E116" s="318"/>
      <c r="F116" s="346"/>
      <c r="G116" s="320"/>
      <c r="H116" s="320"/>
      <c r="I116" s="320"/>
      <c r="J116" s="320"/>
      <c r="K116" s="320"/>
      <c r="L116" s="417"/>
      <c r="M116" s="309"/>
    </row>
    <row r="117" spans="1:13" ht="18.75">
      <c r="A117" s="323"/>
      <c r="B117" s="353"/>
      <c r="C117" s="354"/>
      <c r="D117" s="354"/>
      <c r="E117" s="318"/>
      <c r="F117" s="346"/>
      <c r="G117" s="320"/>
      <c r="H117" s="320"/>
      <c r="I117" s="320"/>
      <c r="J117" s="320"/>
      <c r="K117" s="320"/>
      <c r="L117" s="417"/>
      <c r="M117" s="309"/>
    </row>
    <row r="118" spans="1:13" ht="18.75">
      <c r="A118" s="323"/>
      <c r="B118" s="353"/>
      <c r="C118" s="354"/>
      <c r="D118" s="354"/>
      <c r="E118" s="318"/>
      <c r="F118" s="346"/>
      <c r="G118" s="320"/>
      <c r="H118" s="320"/>
      <c r="I118" s="320"/>
      <c r="J118" s="320"/>
      <c r="K118" s="320"/>
      <c r="L118" s="417"/>
      <c r="M118" s="309"/>
    </row>
    <row r="119" spans="1:13" ht="18.75">
      <c r="A119" s="323"/>
      <c r="B119" s="353"/>
      <c r="C119" s="354"/>
      <c r="D119" s="354"/>
      <c r="E119" s="318"/>
      <c r="F119" s="346"/>
      <c r="G119" s="320"/>
      <c r="H119" s="320"/>
      <c r="I119" s="320"/>
      <c r="J119" s="320"/>
      <c r="K119" s="320"/>
      <c r="L119" s="417"/>
      <c r="M119" s="309"/>
    </row>
    <row r="120" spans="1:13" ht="18.75">
      <c r="A120" s="323"/>
      <c r="B120" s="353"/>
      <c r="C120" s="354"/>
      <c r="D120" s="354"/>
      <c r="E120" s="318"/>
      <c r="F120" s="346"/>
      <c r="G120" s="320"/>
      <c r="H120" s="320"/>
      <c r="I120" s="320"/>
      <c r="J120" s="320"/>
      <c r="K120" s="320"/>
      <c r="L120" s="417"/>
      <c r="M120" s="309"/>
    </row>
    <row r="121" spans="1:13" ht="18.75">
      <c r="A121" s="323"/>
      <c r="B121" s="353"/>
      <c r="C121" s="354"/>
      <c r="D121" s="354"/>
      <c r="E121" s="318"/>
      <c r="F121" s="346"/>
      <c r="G121" s="320"/>
      <c r="H121" s="320"/>
      <c r="I121" s="320"/>
      <c r="J121" s="320"/>
      <c r="K121" s="320"/>
      <c r="L121" s="417"/>
      <c r="M121" s="309"/>
    </row>
    <row r="122" spans="1:13" ht="18.75">
      <c r="A122" s="323"/>
      <c r="B122" s="353"/>
      <c r="C122" s="354"/>
      <c r="D122" s="354"/>
      <c r="E122" s="318"/>
      <c r="F122" s="346"/>
      <c r="G122" s="320"/>
      <c r="H122" s="320"/>
      <c r="I122" s="320"/>
      <c r="J122" s="320"/>
      <c r="K122" s="320"/>
      <c r="L122" s="417"/>
      <c r="M122" s="309"/>
    </row>
    <row r="123" spans="1:13" s="196" customFormat="1" ht="18.75">
      <c r="A123" s="323"/>
      <c r="B123" s="353"/>
      <c r="C123" s="354"/>
      <c r="D123" s="354"/>
      <c r="E123" s="318"/>
      <c r="F123" s="346"/>
      <c r="G123" s="320"/>
      <c r="H123" s="320"/>
      <c r="I123" s="320"/>
      <c r="J123" s="320"/>
      <c r="K123" s="320"/>
      <c r="L123" s="417"/>
      <c r="M123" s="309"/>
    </row>
    <row r="124" spans="1:13" ht="18.75">
      <c r="A124" s="323"/>
      <c r="B124" s="353"/>
      <c r="C124" s="354"/>
      <c r="D124" s="354"/>
      <c r="E124" s="318"/>
      <c r="F124" s="346"/>
      <c r="G124" s="320"/>
      <c r="H124" s="320"/>
      <c r="I124" s="320"/>
      <c r="J124" s="320"/>
      <c r="K124" s="320"/>
      <c r="L124" s="417"/>
      <c r="M124" s="309"/>
    </row>
    <row r="125" spans="1:13" ht="18.75">
      <c r="A125" s="323"/>
      <c r="B125" s="353"/>
      <c r="C125" s="354"/>
      <c r="D125" s="354"/>
      <c r="E125" s="318"/>
      <c r="F125" s="346"/>
      <c r="G125" s="320"/>
      <c r="H125" s="320"/>
      <c r="I125" s="320"/>
      <c r="J125" s="320"/>
      <c r="K125" s="320"/>
      <c r="L125" s="417"/>
      <c r="M125" s="309"/>
    </row>
    <row r="126" spans="1:13" ht="18.75">
      <c r="A126" s="323"/>
      <c r="B126" s="353"/>
      <c r="C126" s="354"/>
      <c r="D126" s="354"/>
      <c r="E126" s="318"/>
      <c r="F126" s="346"/>
      <c r="G126" s="320"/>
      <c r="H126" s="320"/>
      <c r="I126" s="320"/>
      <c r="J126" s="320"/>
      <c r="K126" s="320"/>
      <c r="L126" s="417"/>
      <c r="M126" s="309"/>
    </row>
    <row r="127" spans="1:13" ht="18.75">
      <c r="A127" s="323"/>
      <c r="B127" s="353"/>
      <c r="C127" s="354"/>
      <c r="D127" s="354"/>
      <c r="E127" s="318"/>
      <c r="F127" s="346"/>
      <c r="G127" s="320"/>
      <c r="H127" s="320"/>
      <c r="I127" s="320"/>
      <c r="J127" s="320"/>
      <c r="K127" s="320"/>
      <c r="L127" s="417"/>
      <c r="M127" s="309"/>
    </row>
    <row r="128" spans="1:13" ht="18.75">
      <c r="A128" s="323"/>
      <c r="B128" s="353"/>
      <c r="C128" s="354"/>
      <c r="D128" s="354"/>
      <c r="E128" s="318"/>
      <c r="F128" s="346"/>
      <c r="G128" s="320"/>
      <c r="H128" s="320"/>
      <c r="I128" s="320"/>
      <c r="J128" s="320"/>
      <c r="K128" s="320"/>
      <c r="L128" s="417"/>
      <c r="M128" s="309"/>
    </row>
    <row r="129" spans="1:13" ht="18.75">
      <c r="A129" s="323"/>
      <c r="B129" s="353"/>
      <c r="C129" s="354"/>
      <c r="D129" s="354"/>
      <c r="E129" s="318"/>
      <c r="F129" s="346"/>
      <c r="G129" s="320"/>
      <c r="H129" s="320"/>
      <c r="I129" s="320"/>
      <c r="J129" s="320"/>
      <c r="K129" s="320"/>
      <c r="L129" s="417"/>
      <c r="M129" s="309"/>
    </row>
    <row r="130" spans="1:13" ht="18.75">
      <c r="A130" s="323"/>
      <c r="B130" s="353"/>
      <c r="C130" s="354"/>
      <c r="D130" s="354"/>
      <c r="E130" s="318"/>
      <c r="F130" s="346"/>
      <c r="G130" s="320"/>
      <c r="H130" s="320"/>
      <c r="I130" s="320"/>
      <c r="J130" s="320"/>
      <c r="K130" s="320"/>
      <c r="L130" s="417"/>
      <c r="M130" s="309"/>
    </row>
    <row r="131" spans="1:13" ht="18.75">
      <c r="A131" s="323"/>
      <c r="B131" s="353"/>
      <c r="C131" s="354"/>
      <c r="D131" s="354"/>
      <c r="E131" s="318"/>
      <c r="F131" s="346"/>
      <c r="G131" s="320"/>
      <c r="H131" s="320"/>
      <c r="I131" s="320"/>
      <c r="J131" s="320"/>
      <c r="K131" s="320"/>
      <c r="L131" s="417"/>
      <c r="M131" s="309"/>
    </row>
    <row r="132" spans="1:13" ht="18.75">
      <c r="A132" s="323"/>
      <c r="B132" s="353"/>
      <c r="C132" s="354"/>
      <c r="D132" s="354"/>
      <c r="E132" s="355"/>
      <c r="F132" s="346"/>
      <c r="G132" s="320"/>
      <c r="H132" s="320"/>
      <c r="I132" s="320"/>
      <c r="J132" s="320"/>
      <c r="K132" s="320"/>
      <c r="L132" s="417"/>
      <c r="M132" s="309"/>
    </row>
    <row r="133" spans="1:13" ht="18.75">
      <c r="A133" s="323"/>
      <c r="B133" s="353"/>
      <c r="C133" s="354"/>
      <c r="D133" s="354"/>
      <c r="E133" s="355"/>
      <c r="F133" s="346"/>
      <c r="G133" s="320"/>
      <c r="H133" s="320"/>
      <c r="I133" s="320"/>
      <c r="J133" s="320"/>
      <c r="K133" s="320"/>
      <c r="L133" s="417"/>
      <c r="M133" s="309"/>
    </row>
    <row r="134" spans="1:13" ht="18.75">
      <c r="A134" s="316"/>
      <c r="B134" s="282"/>
      <c r="C134" s="317"/>
      <c r="D134" s="317"/>
      <c r="E134" s="319"/>
      <c r="F134" s="347"/>
      <c r="G134" s="320"/>
      <c r="H134" s="320"/>
      <c r="I134" s="320"/>
      <c r="J134" s="320"/>
      <c r="K134" s="320"/>
      <c r="L134" s="417"/>
      <c r="M134" s="309"/>
    </row>
    <row r="135" spans="1:13" ht="18.75">
      <c r="A135" s="316"/>
      <c r="B135" s="282"/>
      <c r="C135" s="317"/>
      <c r="D135" s="317"/>
      <c r="E135" s="319"/>
      <c r="F135" s="347"/>
      <c r="G135" s="320"/>
      <c r="H135" s="320"/>
      <c r="I135" s="320"/>
      <c r="J135" s="320"/>
      <c r="K135" s="320"/>
      <c r="L135" s="417"/>
      <c r="M135" s="309"/>
    </row>
    <row r="136" spans="1:13" ht="18.75">
      <c r="A136" s="316"/>
      <c r="B136" s="282"/>
      <c r="C136" s="317"/>
      <c r="D136" s="317"/>
      <c r="E136" s="319"/>
      <c r="F136" s="347"/>
      <c r="G136" s="320"/>
      <c r="H136" s="320"/>
      <c r="I136" s="320"/>
      <c r="J136" s="320"/>
      <c r="K136" s="320"/>
      <c r="L136" s="417"/>
      <c r="M136" s="309"/>
    </row>
    <row r="137" spans="1:13" ht="18.75">
      <c r="A137" s="316"/>
      <c r="B137" s="282"/>
      <c r="C137" s="317"/>
      <c r="D137" s="317"/>
      <c r="E137" s="319"/>
      <c r="F137" s="347"/>
      <c r="G137" s="320"/>
      <c r="H137" s="320"/>
      <c r="I137" s="320"/>
      <c r="J137" s="320"/>
      <c r="K137" s="320"/>
      <c r="L137" s="417"/>
      <c r="M137" s="309"/>
    </row>
    <row r="138" spans="1:13" ht="18.75">
      <c r="A138" s="316" t="s">
        <v>86</v>
      </c>
      <c r="B138" s="282"/>
      <c r="C138" s="317"/>
      <c r="D138" s="317"/>
      <c r="E138" s="319"/>
      <c r="F138" s="347"/>
      <c r="G138" s="320"/>
      <c r="H138" s="320"/>
      <c r="I138" s="320"/>
      <c r="J138" s="320"/>
      <c r="K138" s="320"/>
      <c r="L138" s="417"/>
      <c r="M138" s="309"/>
    </row>
    <row r="139" spans="1:13" ht="18.75">
      <c r="A139" s="316" t="s">
        <v>86</v>
      </c>
      <c r="B139" s="282"/>
      <c r="C139" s="317"/>
      <c r="D139" s="317"/>
      <c r="E139" s="319"/>
      <c r="F139" s="347"/>
      <c r="G139" s="320"/>
      <c r="H139" s="320"/>
      <c r="I139" s="320"/>
      <c r="J139" s="320"/>
      <c r="K139" s="320"/>
      <c r="L139" s="417"/>
      <c r="M139" s="309"/>
    </row>
    <row r="140" spans="1:13" ht="18.75">
      <c r="A140" s="316" t="s">
        <v>86</v>
      </c>
      <c r="B140" s="282"/>
      <c r="C140" s="317"/>
      <c r="D140" s="317"/>
      <c r="E140" s="319"/>
      <c r="F140" s="347"/>
      <c r="G140" s="320"/>
      <c r="H140" s="320"/>
      <c r="I140" s="320"/>
      <c r="J140" s="320"/>
      <c r="K140" s="320"/>
      <c r="L140" s="417"/>
      <c r="M140" s="309"/>
    </row>
    <row r="141" spans="1:13" ht="18.75">
      <c r="A141" s="316" t="s">
        <v>86</v>
      </c>
      <c r="B141" s="282"/>
      <c r="C141" s="317">
        <v>0</v>
      </c>
      <c r="D141" s="317">
        <v>0</v>
      </c>
      <c r="E141" s="319"/>
      <c r="F141" s="347"/>
      <c r="G141" s="320"/>
      <c r="H141" s="320"/>
      <c r="I141" s="320"/>
      <c r="J141" s="320"/>
      <c r="K141" s="320"/>
      <c r="L141" s="417"/>
      <c r="M141" s="309"/>
    </row>
    <row r="142" spans="1:13" ht="18.75">
      <c r="A142" s="316" t="s">
        <v>86</v>
      </c>
      <c r="B142" s="282"/>
      <c r="C142" s="317">
        <v>0</v>
      </c>
      <c r="D142" s="317">
        <v>0</v>
      </c>
      <c r="E142" s="319"/>
      <c r="F142" s="347"/>
      <c r="G142" s="320"/>
      <c r="H142" s="320"/>
      <c r="I142" s="320"/>
      <c r="J142" s="320"/>
      <c r="K142" s="320"/>
      <c r="L142" s="417"/>
      <c r="M142" s="309"/>
    </row>
    <row r="143" spans="1:13" ht="18.75">
      <c r="A143" s="316" t="s">
        <v>86</v>
      </c>
      <c r="B143" s="282"/>
      <c r="C143" s="317">
        <v>0</v>
      </c>
      <c r="D143" s="317">
        <v>0</v>
      </c>
      <c r="E143" s="319"/>
      <c r="F143" s="347"/>
      <c r="G143" s="320"/>
      <c r="H143" s="320"/>
      <c r="I143" s="320"/>
      <c r="J143" s="320"/>
      <c r="K143" s="320"/>
      <c r="L143" s="417"/>
      <c r="M143" s="309"/>
    </row>
    <row r="144" spans="1:13" ht="18.75">
      <c r="A144" s="316" t="s">
        <v>86</v>
      </c>
      <c r="B144" s="282"/>
      <c r="C144" s="317">
        <v>0</v>
      </c>
      <c r="D144" s="317">
        <v>0</v>
      </c>
      <c r="E144" s="319"/>
      <c r="F144" s="347"/>
      <c r="G144" s="320"/>
      <c r="H144" s="320"/>
      <c r="I144" s="320"/>
      <c r="J144" s="320"/>
      <c r="K144" s="320"/>
      <c r="L144" s="417"/>
      <c r="M144" s="309"/>
    </row>
    <row r="145" spans="1:13" ht="18.75">
      <c r="A145" s="310"/>
      <c r="B145" s="312"/>
      <c r="C145" s="368"/>
      <c r="D145" s="368"/>
      <c r="E145" s="315"/>
      <c r="F145" s="311"/>
      <c r="G145" s="320"/>
      <c r="H145" s="320"/>
      <c r="I145" s="320"/>
      <c r="J145" s="320"/>
      <c r="K145" s="320"/>
      <c r="L145" s="417"/>
      <c r="M145" s="309"/>
    </row>
    <row r="146" spans="1:13" ht="18.75">
      <c r="A146" s="196"/>
      <c r="G146" s="320"/>
      <c r="H146" s="320"/>
      <c r="I146" s="320"/>
      <c r="J146" s="320"/>
      <c r="K146" s="320"/>
      <c r="L146" s="417"/>
      <c r="M146" s="309"/>
    </row>
    <row r="147" spans="1:13" ht="18.75">
      <c r="B147" s="340"/>
      <c r="C147" s="342" t="s">
        <v>4206</v>
      </c>
      <c r="D147" s="341">
        <f>SUM(D10:D133)</f>
        <v>1255.7500000000005</v>
      </c>
      <c r="E147" s="342"/>
      <c r="G147" s="320"/>
      <c r="H147" s="320"/>
      <c r="I147" s="320"/>
      <c r="J147" s="320"/>
      <c r="K147" s="320"/>
      <c r="L147" s="342" t="s">
        <v>4206</v>
      </c>
      <c r="M147" s="427">
        <f>SUM(M10:M97)</f>
        <v>4186</v>
      </c>
    </row>
    <row r="148" spans="1:13">
      <c r="D148" s="385"/>
    </row>
  </sheetData>
  <autoFilter ref="G9:M9" xr:uid="{BF9DA9DF-439B-4FD3-8B05-F1F573D8396E}">
    <filterColumn colId="0" showButton="0"/>
    <filterColumn colId="1" showButton="0"/>
    <filterColumn colId="2" showButton="0"/>
    <filterColumn colId="3" showButton="0"/>
  </autoFilter>
  <sortState xmlns:xlrd2="http://schemas.microsoft.com/office/spreadsheetml/2017/richdata2" ref="B10:E114">
    <sortCondition descending="1" ref="E10:E114"/>
  </sortState>
  <mergeCells count="7">
    <mergeCell ref="G9:K9"/>
    <mergeCell ref="A8:B8"/>
    <mergeCell ref="A3:F3"/>
    <mergeCell ref="A4:F4"/>
    <mergeCell ref="A5:B5"/>
    <mergeCell ref="A6:B6"/>
    <mergeCell ref="A7:B7"/>
  </mergeCells>
  <conditionalFormatting sqref="A9:F9">
    <cfRule type="expression" dxfId="38" priority="1">
      <formula>$A9&lt;&gt;""</formula>
    </cfRule>
  </conditionalFormatting>
  <pageMargins left="0.7" right="0.7" top="0.75" bottom="0.75" header="0.3" footer="0.3"/>
  <pageSetup scale="66" fitToHeight="0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504"/>
  <sheetViews>
    <sheetView view="pageBreakPreview" topLeftCell="B1478" zoomScale="60" zoomScaleNormal="85" workbookViewId="0">
      <selection activeCell="T1489" sqref="T1489"/>
    </sheetView>
  </sheetViews>
  <sheetFormatPr defaultColWidth="9" defaultRowHeight="35.25" customHeight="1"/>
  <cols>
    <col min="1" max="1" width="6.25" style="343" hidden="1" customWidth="1"/>
    <col min="2" max="2" width="9" style="343" customWidth="1"/>
    <col min="3" max="3" width="11.875" style="343" customWidth="1"/>
    <col min="4" max="4" width="19.375" style="456" customWidth="1"/>
    <col min="5" max="5" width="6.75" style="343" customWidth="1"/>
    <col min="6" max="6" width="9.25" style="343" customWidth="1"/>
    <col min="7" max="13" width="6.125" style="343" customWidth="1"/>
    <col min="14" max="14" width="6.125" style="457" customWidth="1"/>
    <col min="15" max="18" width="6.125" style="343" customWidth="1"/>
    <col min="19" max="19" width="6.125" style="458" customWidth="1"/>
    <col min="20" max="16384" width="9" style="343"/>
  </cols>
  <sheetData>
    <row r="1" spans="1:19" ht="35.25" customHeight="1">
      <c r="A1" s="196"/>
      <c r="B1" s="196" t="s">
        <v>4336</v>
      </c>
      <c r="C1" s="197"/>
      <c r="D1" s="197"/>
      <c r="E1" s="197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647">
        <f ca="1">TODAY()</f>
        <v>45926</v>
      </c>
      <c r="R1" s="647"/>
      <c r="S1" s="647"/>
    </row>
    <row r="2" spans="1:19" ht="35.25" customHeight="1">
      <c r="A2" s="196"/>
      <c r="B2" s="648" t="s">
        <v>4337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8"/>
      <c r="P2" s="648"/>
      <c r="Q2" s="648"/>
      <c r="R2" s="648"/>
      <c r="S2" s="648"/>
    </row>
    <row r="3" spans="1:19" ht="35.25" customHeight="1">
      <c r="A3" s="196"/>
      <c r="B3" s="649">
        <f>'Nhập đơn'!C3</f>
        <v>551</v>
      </c>
      <c r="C3" s="649"/>
      <c r="D3" s="649"/>
      <c r="E3" s="649"/>
      <c r="F3" s="650">
        <f>'Tổng đơn..'!A5</f>
        <v>45924</v>
      </c>
      <c r="G3" s="650"/>
      <c r="H3" s="650"/>
      <c r="I3" s="650"/>
      <c r="J3" s="650"/>
      <c r="K3" s="650"/>
      <c r="L3" s="650"/>
      <c r="M3" s="650"/>
      <c r="N3" s="650"/>
      <c r="O3" s="650"/>
      <c r="P3" s="650"/>
      <c r="Q3" s="650"/>
      <c r="R3" s="650"/>
      <c r="S3" s="650"/>
    </row>
    <row r="4" spans="1:19" ht="35.25" customHeight="1">
      <c r="A4" s="196"/>
      <c r="B4" s="651"/>
      <c r="C4" s="651"/>
      <c r="D4" s="651"/>
      <c r="E4" s="651"/>
      <c r="F4" s="652" t="s">
        <v>4338</v>
      </c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</row>
    <row r="5" spans="1:19" ht="35.25" customHeight="1">
      <c r="A5" s="196"/>
      <c r="B5" s="644" t="s">
        <v>4339</v>
      </c>
      <c r="C5" s="644"/>
      <c r="D5" s="644"/>
      <c r="E5" s="644"/>
      <c r="F5" s="645" t="s">
        <v>4340</v>
      </c>
      <c r="G5" s="645"/>
      <c r="H5" s="645"/>
      <c r="I5" s="645"/>
      <c r="J5" s="645"/>
      <c r="K5" s="645"/>
      <c r="L5" s="645"/>
      <c r="M5" s="645"/>
      <c r="N5" s="645"/>
      <c r="O5" s="645"/>
      <c r="P5" s="645"/>
      <c r="Q5" s="645"/>
      <c r="R5" s="645"/>
      <c r="S5" s="645"/>
    </row>
    <row r="6" spans="1:19" ht="35.25" customHeight="1">
      <c r="A6" s="196"/>
      <c r="B6" s="646" t="s">
        <v>4341</v>
      </c>
      <c r="C6" s="646"/>
      <c r="D6" s="646"/>
      <c r="E6" s="646"/>
      <c r="F6" s="646"/>
      <c r="G6" s="646"/>
      <c r="H6" s="646"/>
      <c r="I6" s="646"/>
      <c r="J6" s="646"/>
      <c r="K6" s="646"/>
      <c r="L6" s="646"/>
      <c r="M6" s="646"/>
      <c r="N6" s="646"/>
      <c r="O6" s="646"/>
      <c r="P6" s="646"/>
      <c r="Q6" s="646"/>
      <c r="R6" s="646"/>
      <c r="S6" s="646"/>
    </row>
    <row r="7" spans="1:19" ht="35.25" customHeight="1">
      <c r="A7" s="196"/>
      <c r="B7" s="642" t="s">
        <v>4342</v>
      </c>
      <c r="C7" s="629" t="s">
        <v>4343</v>
      </c>
      <c r="D7" s="629"/>
      <c r="E7" s="630" t="s">
        <v>4344</v>
      </c>
      <c r="F7" s="631"/>
      <c r="G7" s="632" t="s">
        <v>4345</v>
      </c>
      <c r="H7" s="633"/>
      <c r="I7" s="634" t="s">
        <v>4346</v>
      </c>
      <c r="J7" s="634"/>
      <c r="K7" s="634"/>
      <c r="L7" s="634"/>
      <c r="M7" s="634"/>
      <c r="N7" s="634"/>
      <c r="O7" s="634"/>
      <c r="P7" s="634"/>
      <c r="Q7" s="634"/>
      <c r="R7" s="634"/>
      <c r="S7" s="634"/>
    </row>
    <row r="8" spans="1:19" ht="35.25" customHeight="1">
      <c r="A8" s="196"/>
      <c r="B8" s="643"/>
      <c r="C8" s="580" t="s">
        <v>4347</v>
      </c>
      <c r="D8" s="198" t="s">
        <v>4208</v>
      </c>
      <c r="E8" s="581" t="s">
        <v>4195</v>
      </c>
      <c r="F8" s="199" t="s">
        <v>4348</v>
      </c>
      <c r="G8" s="581" t="s">
        <v>4195</v>
      </c>
      <c r="H8" s="199" t="s">
        <v>4348</v>
      </c>
      <c r="I8" s="641" t="s">
        <v>4195</v>
      </c>
      <c r="J8" s="641"/>
      <c r="K8" s="641"/>
      <c r="L8" s="641"/>
      <c r="M8" s="641"/>
      <c r="N8" s="641"/>
      <c r="O8" s="641"/>
      <c r="P8" s="641"/>
      <c r="Q8" s="641"/>
      <c r="R8" s="641"/>
      <c r="S8" s="288" t="s">
        <v>4203</v>
      </c>
    </row>
    <row r="9" spans="1:19" s="215" customFormat="1" ht="35.25" customHeight="1">
      <c r="B9" s="218" t="s">
        <v>468</v>
      </c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89">
        <f>COUNTIFS('Nhập đơn'!E:E,$B$9)</f>
        <v>5</v>
      </c>
    </row>
    <row r="10" spans="1:19" ht="35.25" customHeight="1">
      <c r="A10" s="196">
        <f ca="1">IFERROR(A9+MATCH(D10,OFFSET('Nhập đơn'!$E$1,'ORDERED LIST'!$A9,0,1000),0),"")</f>
        <v>46</v>
      </c>
      <c r="B10" s="202">
        <v>1</v>
      </c>
      <c r="C10" s="203" t="str" cm="1">
        <f t="array" aca="1" ref="C10" ca="1">IFERROR(INDEX('Nhập đơn'!C:C,'ORDERED LIST'!$A10,0),"")</f>
        <v>MKVD</v>
      </c>
      <c r="D10" s="203" t="str">
        <f>IF(COUNTIFS($D$9:D9,$B$9)&lt;$S$9,$B$9,"")</f>
        <v>Bạc hà 200 gr</v>
      </c>
      <c r="E10" s="202" cm="1">
        <f t="array" aca="1" ref="E10" ca="1">IFERROR(INDEX('Nhập đơn'!I:I,'ORDERED LIST'!$A10,0),"")</f>
        <v>3</v>
      </c>
      <c r="F10" s="204" cm="1">
        <f t="array" aca="1" ref="F10" ca="1">IFERROR(INDEX('Nhập đơn'!H:H,'ORDERED LIST'!$A10,0),"")</f>
        <v>0.6</v>
      </c>
      <c r="G10" s="205"/>
      <c r="H10" s="205"/>
      <c r="I10" s="204"/>
      <c r="J10" s="204"/>
      <c r="K10" s="204"/>
      <c r="L10" s="204"/>
      <c r="M10" s="204"/>
      <c r="N10" s="206"/>
      <c r="O10" s="202"/>
      <c r="P10" s="207"/>
      <c r="Q10" s="207"/>
      <c r="R10" s="207"/>
      <c r="S10" s="208"/>
    </row>
    <row r="11" spans="1:19" ht="35.25" customHeight="1">
      <c r="A11" s="196">
        <f ca="1">IFERROR(A10+MATCH(D11,OFFSET('Nhập đơn'!$E$1,'ORDERED LIST'!$A10,0,1000),0),"")</f>
        <v>97</v>
      </c>
      <c r="B11" s="202">
        <v>2</v>
      </c>
      <c r="C11" s="203" t="str" cm="1">
        <f t="array" aca="1" ref="C11" ca="1">IFERROR(INDEX('Nhập đơn'!C:C,'ORDERED LIST'!$A11,0),"")</f>
        <v>AWLU</v>
      </c>
      <c r="D11" s="203" t="str">
        <f>IF(COUNTIFS($D$9:D10,$B$9)&lt;$S$9,$B$9,"")</f>
        <v>Bạc hà 200 gr</v>
      </c>
      <c r="E11" s="202" cm="1">
        <f t="array" aca="1" ref="E11" ca="1">IFERROR(INDEX('Nhập đơn'!I:I,'ORDERED LIST'!$A11,0),"")</f>
        <v>3</v>
      </c>
      <c r="F11" s="204" cm="1">
        <f t="array" aca="1" ref="F11" ca="1">IFERROR(INDEX('Nhập đơn'!H:H,'ORDERED LIST'!$A11,0),"")</f>
        <v>0.6</v>
      </c>
      <c r="G11" s="205"/>
      <c r="H11" s="205"/>
      <c r="I11" s="204"/>
      <c r="J11" s="204"/>
      <c r="K11" s="204"/>
      <c r="L11" s="204"/>
      <c r="M11" s="204"/>
      <c r="N11" s="206"/>
      <c r="O11" s="202"/>
      <c r="P11" s="207"/>
      <c r="Q11" s="207"/>
      <c r="R11" s="207"/>
      <c r="S11" s="208"/>
    </row>
    <row r="12" spans="1:19" ht="35.25" customHeight="1">
      <c r="A12" s="196">
        <f ca="1">IFERROR(A11+MATCH(D12,OFFSET('Nhập đơn'!$E$1,'ORDERED LIST'!$A11,0,1000),0),"")</f>
        <v>151</v>
      </c>
      <c r="B12" s="209">
        <v>3</v>
      </c>
      <c r="C12" s="203" t="str" cm="1">
        <f t="array" aca="1" ref="C12" ca="1">IFERROR(INDEX('Nhập đơn'!C:C,'ORDERED LIST'!$A12,0),"")</f>
        <v>AWSG</v>
      </c>
      <c r="D12" s="203" t="str">
        <f>IF(COUNTIFS($D$9:D11,$B$9)&lt;$S$9,$B$9,"")</f>
        <v>Bạc hà 200 gr</v>
      </c>
      <c r="E12" s="202" cm="1">
        <f t="array" aca="1" ref="E12" ca="1">IFERROR(INDEX('Nhập đơn'!I:I,'ORDERED LIST'!$A12,0),"")</f>
        <v>4</v>
      </c>
      <c r="F12" s="204" cm="1">
        <f t="array" aca="1" ref="F12" ca="1">IFERROR(INDEX('Nhập đơn'!H:H,'ORDERED LIST'!$A12,0),"")</f>
        <v>0.8</v>
      </c>
      <c r="G12" s="205"/>
      <c r="H12" s="205"/>
      <c r="I12" s="204"/>
      <c r="J12" s="204"/>
      <c r="K12" s="204"/>
      <c r="L12" s="204"/>
      <c r="M12" s="204"/>
      <c r="N12" s="206"/>
      <c r="O12" s="202"/>
      <c r="P12" s="207"/>
      <c r="Q12" s="207"/>
      <c r="R12" s="207"/>
      <c r="S12" s="210"/>
    </row>
    <row r="13" spans="1:19" ht="35.25" customHeight="1">
      <c r="A13" s="196">
        <f ca="1">IFERROR(A12+MATCH(D13,OFFSET('Nhập đơn'!$E$1,'ORDERED LIST'!$A12,0,1000),0),"")</f>
        <v>208</v>
      </c>
      <c r="B13" s="209">
        <v>4</v>
      </c>
      <c r="C13" s="203" t="str" cm="1">
        <f t="array" aca="1" ref="C13" ca="1">IFERROR(INDEX('Nhập đơn'!C:C,'ORDERED LIST'!$A13,0),"")</f>
        <v>AWWT</v>
      </c>
      <c r="D13" s="203" t="str">
        <f>IF(COUNTIFS($D$9:D12,$B$9)&lt;$S$9,$B$9,"")</f>
        <v>Bạc hà 200 gr</v>
      </c>
      <c r="E13" s="202" cm="1">
        <f t="array" aca="1" ref="E13" ca="1">IFERROR(INDEX('Nhập đơn'!I:I,'ORDERED LIST'!$A13,0),"")</f>
        <v>4</v>
      </c>
      <c r="F13" s="204" cm="1">
        <f t="array" aca="1" ref="F13" ca="1">IFERROR(INDEX('Nhập đơn'!H:H,'ORDERED LIST'!$A13,0),"")</f>
        <v>0.8</v>
      </c>
      <c r="G13" s="205"/>
      <c r="H13" s="205"/>
      <c r="I13" s="204"/>
      <c r="J13" s="204"/>
      <c r="K13" s="204"/>
      <c r="L13" s="204"/>
      <c r="M13" s="204"/>
      <c r="N13" s="206"/>
      <c r="O13" s="202"/>
      <c r="P13" s="207"/>
      <c r="Q13" s="207"/>
      <c r="R13" s="207"/>
      <c r="S13" s="210"/>
    </row>
    <row r="14" spans="1:19" ht="35.25" customHeight="1">
      <c r="A14" s="196">
        <f ca="1">IFERROR(A13+MATCH(D14,OFFSET('Nhập đơn'!$E$1,'ORDERED LIST'!$A13,0,1000),0),"")</f>
        <v>265</v>
      </c>
      <c r="B14" s="209">
        <v>5</v>
      </c>
      <c r="C14" s="203" t="str" cm="1">
        <f t="array" aca="1" ref="C14" ca="1">IFERROR(INDEX('Nhập đơn'!C:C,'ORDERED LIST'!$A14,0),"")</f>
        <v>AWZH</v>
      </c>
      <c r="D14" s="203" t="str">
        <f>IF(COUNTIFS($D$9:D13,$B$9)&lt;$S$9,$B$9,"")</f>
        <v>Bạc hà 200 gr</v>
      </c>
      <c r="E14" s="202" cm="1">
        <f t="array" aca="1" ref="E14" ca="1">IFERROR(INDEX('Nhập đơn'!I:I,'ORDERED LIST'!$A14,0),"")</f>
        <v>5</v>
      </c>
      <c r="F14" s="204" cm="1">
        <f t="array" aca="1" ref="F14" ca="1">IFERROR(INDEX('Nhập đơn'!H:H,'ORDERED LIST'!$A14,0),"")</f>
        <v>1</v>
      </c>
      <c r="G14" s="205"/>
      <c r="H14" s="205"/>
      <c r="I14" s="204"/>
      <c r="J14" s="204"/>
      <c r="K14" s="204"/>
      <c r="L14" s="204"/>
      <c r="M14" s="204"/>
      <c r="N14" s="206"/>
      <c r="O14" s="202"/>
      <c r="P14" s="207"/>
      <c r="Q14" s="207"/>
      <c r="R14" s="207"/>
      <c r="S14" s="210"/>
    </row>
    <row r="15" spans="1:19" ht="35.25" hidden="1" customHeight="1">
      <c r="A15" s="196" t="str">
        <f ca="1">IFERROR(A14+MATCH(D15,OFFSET('Nhập đơn'!$E$1,'ORDERED LIST'!$A14,0,1000),0),"")</f>
        <v/>
      </c>
      <c r="B15" s="209">
        <v>6</v>
      </c>
      <c r="C15" s="203" t="str" cm="1">
        <f t="array" aca="1" ref="C15" ca="1">IFERROR(INDEX('Nhập đơn'!C:C,'ORDERED LIST'!$A15,0),"")</f>
        <v/>
      </c>
      <c r="D15" s="203" t="str">
        <f>IF(COUNTIFS($D$9:D14,$B$9)&lt;$S$9,$B$9,"")</f>
        <v/>
      </c>
      <c r="E15" s="202" t="str" cm="1">
        <f t="array" aca="1" ref="E15" ca="1">IFERROR(INDEX('Nhập đơn'!I:I,'ORDERED LIST'!$A15,0),"")</f>
        <v/>
      </c>
      <c r="F15" s="204" t="str" cm="1">
        <f t="array" aca="1" ref="F15" ca="1">IFERROR(INDEX('Nhập đơn'!H:H,'ORDERED LIST'!$A15,0),"")</f>
        <v/>
      </c>
      <c r="G15" s="205"/>
      <c r="H15" s="205"/>
      <c r="I15" s="204"/>
      <c r="J15" s="204"/>
      <c r="K15" s="204"/>
      <c r="L15" s="204"/>
      <c r="M15" s="204"/>
      <c r="N15" s="206"/>
      <c r="O15" s="202"/>
      <c r="P15" s="207"/>
      <c r="Q15" s="207"/>
      <c r="R15" s="207"/>
      <c r="S15" s="210"/>
    </row>
    <row r="16" spans="1:19" ht="35.25" hidden="1" customHeight="1">
      <c r="A16" s="196" t="str">
        <f ca="1">IFERROR(A15+MATCH(D16,OFFSET('Nhập đơn'!$E$1,'ORDERED LIST'!$A15,0,1000),0),"")</f>
        <v/>
      </c>
      <c r="B16" s="209">
        <v>7</v>
      </c>
      <c r="C16" s="203" t="str" cm="1">
        <f t="array" aca="1" ref="C16" ca="1">IFERROR(INDEX('Nhập đơn'!C:C,'ORDERED LIST'!$A16,0),"")</f>
        <v/>
      </c>
      <c r="D16" s="203" t="str">
        <f>IF(COUNTIFS($D$9:D15,$B$9)&lt;$S$9,$B$9,"")</f>
        <v/>
      </c>
      <c r="E16" s="202" t="str" cm="1">
        <f t="array" aca="1" ref="E16" ca="1">IFERROR(INDEX('Nhập đơn'!I:I,'ORDERED LIST'!$A16,0),"")</f>
        <v/>
      </c>
      <c r="F16" s="204" t="str" cm="1">
        <f t="array" aca="1" ref="F16" ca="1">IFERROR(INDEX('Nhập đơn'!H:H,'ORDERED LIST'!$A16,0),"")</f>
        <v/>
      </c>
      <c r="G16" s="205"/>
      <c r="H16" s="205"/>
      <c r="I16" s="204"/>
      <c r="J16" s="204"/>
      <c r="K16" s="204"/>
      <c r="L16" s="204"/>
      <c r="M16" s="204"/>
      <c r="N16" s="206"/>
      <c r="O16" s="202"/>
      <c r="P16" s="207"/>
      <c r="Q16" s="207"/>
      <c r="R16" s="207"/>
      <c r="S16" s="210"/>
    </row>
    <row r="17" spans="1:19" ht="35.25" hidden="1" customHeight="1">
      <c r="A17" s="196" t="str">
        <f ca="1">IFERROR(A16+MATCH(D17,OFFSET('Nhập đơn'!$E$1,'ORDERED LIST'!$A16,0,1000),0),"")</f>
        <v/>
      </c>
      <c r="B17" s="209">
        <v>8</v>
      </c>
      <c r="C17" s="203" t="str" cm="1">
        <f t="array" aca="1" ref="C17" ca="1">IFERROR(INDEX('Nhập đơn'!C:C,'ORDERED LIST'!$A17,0),"")</f>
        <v/>
      </c>
      <c r="D17" s="203" t="str">
        <f>IF(COUNTIFS($D$9:D16,$B$9)&lt;$S$9,$B$9,"")</f>
        <v/>
      </c>
      <c r="E17" s="202" t="str" cm="1">
        <f t="array" aca="1" ref="E17" ca="1">IFERROR(INDEX('Nhập đơn'!I:I,'ORDERED LIST'!$A17,0),"")</f>
        <v/>
      </c>
      <c r="F17" s="204" t="str" cm="1">
        <f t="array" aca="1" ref="F17" ca="1">IFERROR(INDEX('Nhập đơn'!H:H,'ORDERED LIST'!$A17,0),"")</f>
        <v/>
      </c>
      <c r="G17" s="205"/>
      <c r="H17" s="205"/>
      <c r="I17" s="204"/>
      <c r="J17" s="204"/>
      <c r="K17" s="204"/>
      <c r="L17" s="204"/>
      <c r="M17" s="204"/>
      <c r="N17" s="206"/>
      <c r="O17" s="202"/>
      <c r="P17" s="207"/>
      <c r="Q17" s="207"/>
      <c r="R17" s="207"/>
      <c r="S17" s="210"/>
    </row>
    <row r="18" spans="1:19" ht="35.25" hidden="1" customHeight="1">
      <c r="A18" s="196" t="str">
        <f ca="1">IFERROR(A17+MATCH(D18,OFFSET('Nhập đơn'!$E$1,'ORDERED LIST'!$A17,0,1000),0),"")</f>
        <v/>
      </c>
      <c r="B18" s="209">
        <v>9</v>
      </c>
      <c r="C18" s="203" t="str" cm="1">
        <f t="array" aca="1" ref="C18" ca="1">IFERROR(INDEX('Nhập đơn'!C:C,'ORDERED LIST'!$A18,0),"")</f>
        <v/>
      </c>
      <c r="D18" s="203" t="str">
        <f>IF(COUNTIFS($D$9:D17,$B$9)&lt;$S$9,$B$9,"")</f>
        <v/>
      </c>
      <c r="E18" s="202" t="str" cm="1">
        <f t="array" aca="1" ref="E18" ca="1">IFERROR(INDEX('Nhập đơn'!I:I,'ORDERED LIST'!$A18,0),"")</f>
        <v/>
      </c>
      <c r="F18" s="204" t="str" cm="1">
        <f t="array" aca="1" ref="F18" ca="1">IFERROR(INDEX('Nhập đơn'!H:H,'ORDERED LIST'!$A18,0),"")</f>
        <v/>
      </c>
      <c r="G18" s="205"/>
      <c r="H18" s="205"/>
      <c r="I18" s="204"/>
      <c r="J18" s="204"/>
      <c r="K18" s="204"/>
      <c r="L18" s="204"/>
      <c r="M18" s="204"/>
      <c r="N18" s="206"/>
      <c r="O18" s="202"/>
      <c r="P18" s="207"/>
      <c r="Q18" s="207"/>
      <c r="R18" s="207"/>
      <c r="S18" s="210"/>
    </row>
    <row r="19" spans="1:19" ht="35.25" hidden="1" customHeight="1">
      <c r="A19" s="196" t="str">
        <f ca="1">IFERROR(A18+MATCH(D19,OFFSET('Nhập đơn'!$E$1,'ORDERED LIST'!$A18,0,1000),0),"")</f>
        <v/>
      </c>
      <c r="B19" s="209">
        <v>10</v>
      </c>
      <c r="C19" s="203" t="str" cm="1">
        <f t="array" aca="1" ref="C19" ca="1">IFERROR(INDEX('Nhập đơn'!C:C,'ORDERED LIST'!$A19,0),"")</f>
        <v/>
      </c>
      <c r="D19" s="203" t="str">
        <f>IF(COUNTIFS($D$9:D18,$B$9)&lt;$S$9,$B$9,"")</f>
        <v/>
      </c>
      <c r="E19" s="202" t="str" cm="1">
        <f t="array" aca="1" ref="E19" ca="1">IFERROR(INDEX('Nhập đơn'!I:I,'ORDERED LIST'!$A19,0),"")</f>
        <v/>
      </c>
      <c r="F19" s="204" t="str" cm="1">
        <f t="array" aca="1" ref="F19" ca="1">IFERROR(INDEX('Nhập đơn'!H:H,'ORDERED LIST'!$A19,0),"")</f>
        <v/>
      </c>
      <c r="G19" s="205"/>
      <c r="H19" s="205"/>
      <c r="I19" s="204"/>
      <c r="J19" s="204"/>
      <c r="K19" s="204"/>
      <c r="L19" s="204"/>
      <c r="M19" s="204"/>
      <c r="N19" s="206"/>
      <c r="O19" s="202"/>
      <c r="P19" s="207"/>
      <c r="Q19" s="207"/>
      <c r="R19" s="207"/>
      <c r="S19" s="210"/>
    </row>
    <row r="20" spans="1:19" ht="35.25" hidden="1" customHeight="1">
      <c r="A20" s="196" t="str">
        <f ca="1">IFERROR(A19+MATCH(D20,OFFSET('Nhập đơn'!$E$1,'ORDERED LIST'!$A19,0,1000),0),"")</f>
        <v/>
      </c>
      <c r="B20" s="209">
        <v>11</v>
      </c>
      <c r="C20" s="203" t="str" cm="1">
        <f t="array" aca="1" ref="C20" ca="1">IFERROR(INDEX('Nhập đơn'!C:C,'ORDERED LIST'!$A20,0),"")</f>
        <v/>
      </c>
      <c r="D20" s="203" t="str">
        <f>IF(COUNTIFS($D$9:D19,$B$9)&lt;$S$9,$B$9,"")</f>
        <v/>
      </c>
      <c r="E20" s="202" t="str" cm="1">
        <f t="array" aca="1" ref="E20" ca="1">IFERROR(INDEX('Nhập đơn'!I:I,'ORDERED LIST'!$A20,0),"")</f>
        <v/>
      </c>
      <c r="F20" s="204" t="str" cm="1">
        <f t="array" aca="1" ref="F20" ca="1">IFERROR(INDEX('Nhập đơn'!H:H,'ORDERED LIST'!$A20,0),"")</f>
        <v/>
      </c>
      <c r="G20" s="205"/>
      <c r="H20" s="205"/>
      <c r="I20" s="204"/>
      <c r="J20" s="204"/>
      <c r="K20" s="204"/>
      <c r="L20" s="204"/>
      <c r="M20" s="204"/>
      <c r="N20" s="206"/>
      <c r="O20" s="202"/>
      <c r="P20" s="207"/>
      <c r="Q20" s="207"/>
      <c r="R20" s="207"/>
      <c r="S20" s="210"/>
    </row>
    <row r="21" spans="1:19" ht="35.25" hidden="1" customHeight="1">
      <c r="A21" s="196" t="str">
        <f ca="1">IFERROR(A20+MATCH(D21,OFFSET('Nhập đơn'!$E$1,'ORDERED LIST'!$A20,0,1000),0),"")</f>
        <v/>
      </c>
      <c r="B21" s="209">
        <v>12</v>
      </c>
      <c r="C21" s="203" t="str" cm="1">
        <f t="array" aca="1" ref="C21" ca="1">IFERROR(INDEX('Nhập đơn'!C:C,'ORDERED LIST'!$A21,0),"")</f>
        <v/>
      </c>
      <c r="D21" s="203" t="str">
        <f>IF(COUNTIFS($D$9:D20,$B$9)&lt;$S$9,$B$9,"")</f>
        <v/>
      </c>
      <c r="E21" s="202" t="str" cm="1">
        <f t="array" aca="1" ref="E21" ca="1">IFERROR(INDEX('Nhập đơn'!I:I,'ORDERED LIST'!$A21,0),"")</f>
        <v/>
      </c>
      <c r="F21" s="204" t="str" cm="1">
        <f t="array" aca="1" ref="F21" ca="1">IFERROR(INDEX('Nhập đơn'!H:H,'ORDERED LIST'!$A21,0),"")</f>
        <v/>
      </c>
      <c r="G21" s="205"/>
      <c r="H21" s="205"/>
      <c r="I21" s="204"/>
      <c r="J21" s="204"/>
      <c r="K21" s="204"/>
      <c r="L21" s="204"/>
      <c r="M21" s="204"/>
      <c r="N21" s="206"/>
      <c r="O21" s="202"/>
      <c r="P21" s="207"/>
      <c r="Q21" s="207"/>
      <c r="R21" s="207"/>
      <c r="S21" s="210"/>
    </row>
    <row r="22" spans="1:19" ht="35.25" hidden="1" customHeight="1">
      <c r="A22" s="196" t="str">
        <f ca="1">IFERROR(A21+MATCH(D22,OFFSET('Nhập đơn'!$E$1,'ORDERED LIST'!$A21,0,1000),0),"")</f>
        <v/>
      </c>
      <c r="B22" s="209">
        <v>13</v>
      </c>
      <c r="C22" s="203" t="str" cm="1">
        <f t="array" aca="1" ref="C22" ca="1">IFERROR(INDEX('Nhập đơn'!C:C,'ORDERED LIST'!$A22,0),"")</f>
        <v/>
      </c>
      <c r="D22" s="203" t="str">
        <f>IF(COUNTIFS($D$9:D21,$B$9)&lt;$S$9,$B$9,"")</f>
        <v/>
      </c>
      <c r="E22" s="202" t="str" cm="1">
        <f t="array" aca="1" ref="E22" ca="1">IFERROR(INDEX('Nhập đơn'!I:I,'ORDERED LIST'!$A22,0),"")</f>
        <v/>
      </c>
      <c r="F22" s="204" t="str" cm="1">
        <f t="array" aca="1" ref="F22" ca="1">IFERROR(INDEX('Nhập đơn'!H:H,'ORDERED LIST'!$A22,0),"")</f>
        <v/>
      </c>
      <c r="G22" s="205"/>
      <c r="H22" s="205"/>
      <c r="I22" s="204"/>
      <c r="J22" s="204"/>
      <c r="K22" s="204"/>
      <c r="L22" s="204"/>
      <c r="M22" s="204"/>
      <c r="N22" s="206"/>
      <c r="O22" s="202"/>
      <c r="P22" s="207"/>
      <c r="Q22" s="207"/>
      <c r="R22" s="207"/>
      <c r="S22" s="210"/>
    </row>
    <row r="23" spans="1:19" ht="35.25" hidden="1" customHeight="1">
      <c r="A23" s="196" t="str">
        <f ca="1">IFERROR(A22+MATCH(D23,OFFSET('Nhập đơn'!$E$1,'ORDERED LIST'!$A22,0,1000),0),"")</f>
        <v/>
      </c>
      <c r="B23" s="209">
        <v>14</v>
      </c>
      <c r="C23" s="203" t="str" cm="1">
        <f t="array" aca="1" ref="C23" ca="1">IFERROR(INDEX('Nhập đơn'!C:C,'ORDERED LIST'!$A23,0),"")</f>
        <v/>
      </c>
      <c r="D23" s="203" t="str">
        <f>IF(COUNTIFS($D$9:D22,$B$9)&lt;$S$9,$B$9,"")</f>
        <v/>
      </c>
      <c r="E23" s="202" t="str" cm="1">
        <f t="array" aca="1" ref="E23" ca="1">IFERROR(INDEX('Nhập đơn'!I:I,'ORDERED LIST'!$A23,0),"")</f>
        <v/>
      </c>
      <c r="F23" s="204" t="str" cm="1">
        <f t="array" aca="1" ref="F23" ca="1">IFERROR(INDEX('Nhập đơn'!H:H,'ORDERED LIST'!$A23,0),"")</f>
        <v/>
      </c>
      <c r="G23" s="205"/>
      <c r="H23" s="205"/>
      <c r="I23" s="204"/>
      <c r="J23" s="204"/>
      <c r="K23" s="204"/>
      <c r="L23" s="204"/>
      <c r="M23" s="204"/>
      <c r="N23" s="206"/>
      <c r="O23" s="202"/>
      <c r="P23" s="207"/>
      <c r="Q23" s="207"/>
      <c r="R23" s="207"/>
      <c r="S23" s="210"/>
    </row>
    <row r="24" spans="1:19" ht="35.25" hidden="1" customHeight="1">
      <c r="A24" s="196" t="str">
        <f ca="1">IFERROR(A23+MATCH(D24,OFFSET('Nhập đơn'!$E$1,'ORDERED LIST'!$A23,0,1000),0),"")</f>
        <v/>
      </c>
      <c r="B24" s="209">
        <v>15</v>
      </c>
      <c r="C24" s="203" t="str" cm="1">
        <f t="array" aca="1" ref="C24" ca="1">IFERROR(INDEX('Nhập đơn'!C:C,'ORDERED LIST'!$A24,0),"")</f>
        <v/>
      </c>
      <c r="D24" s="203" t="str">
        <f>IF(COUNTIFS($D$9:D23,$B$9)&lt;$S$9,$B$9,"")</f>
        <v/>
      </c>
      <c r="E24" s="202" t="str" cm="1">
        <f t="array" aca="1" ref="E24" ca="1">IFERROR(INDEX('Nhập đơn'!I:I,'ORDERED LIST'!$A24,0),"")</f>
        <v/>
      </c>
      <c r="F24" s="204" t="str" cm="1">
        <f t="array" aca="1" ref="F24" ca="1">IFERROR(INDEX('Nhập đơn'!H:H,'ORDERED LIST'!$A24,0),"")</f>
        <v/>
      </c>
      <c r="G24" s="205"/>
      <c r="H24" s="205"/>
      <c r="I24" s="204"/>
      <c r="J24" s="204"/>
      <c r="K24" s="204"/>
      <c r="L24" s="204"/>
      <c r="M24" s="204"/>
      <c r="N24" s="206"/>
      <c r="O24" s="202"/>
      <c r="P24" s="207"/>
      <c r="Q24" s="207"/>
      <c r="R24" s="207"/>
      <c r="S24" s="210"/>
    </row>
    <row r="25" spans="1:19" ht="35.25" hidden="1" customHeight="1">
      <c r="A25" s="196" t="str">
        <f ca="1">IFERROR(A24+MATCH(D25,OFFSET('Nhập đơn'!$E$1,'ORDERED LIST'!$A24,0,1000),0),"")</f>
        <v/>
      </c>
      <c r="B25" s="209">
        <v>16</v>
      </c>
      <c r="C25" s="203" t="str" cm="1">
        <f t="array" aca="1" ref="C25" ca="1">IFERROR(INDEX('Nhập đơn'!C:C,'ORDERED LIST'!$A25,0),"")</f>
        <v/>
      </c>
      <c r="D25" s="203" t="str">
        <f>IF(COUNTIFS($D$9:D24,$B$9)&lt;$S$9,$B$9,"")</f>
        <v/>
      </c>
      <c r="E25" s="202" t="str" cm="1">
        <f t="array" aca="1" ref="E25" ca="1">IFERROR(INDEX('Nhập đơn'!I:I,'ORDERED LIST'!$A25,0),"")</f>
        <v/>
      </c>
      <c r="F25" s="204" t="str" cm="1">
        <f t="array" aca="1" ref="F25" ca="1">IFERROR(INDEX('Nhập đơn'!H:H,'ORDERED LIST'!$A25,0),"")</f>
        <v/>
      </c>
      <c r="G25" s="205"/>
      <c r="H25" s="205"/>
      <c r="I25" s="204"/>
      <c r="J25" s="204"/>
      <c r="K25" s="204"/>
      <c r="L25" s="204"/>
      <c r="M25" s="204"/>
      <c r="N25" s="206"/>
      <c r="O25" s="202"/>
      <c r="P25" s="207"/>
      <c r="Q25" s="207"/>
      <c r="R25" s="207"/>
      <c r="S25" s="210"/>
    </row>
    <row r="26" spans="1:19" s="215" customFormat="1" ht="35.25" customHeight="1">
      <c r="B26" s="216" t="s">
        <v>583</v>
      </c>
      <c r="C26" s="217"/>
      <c r="D26" s="217"/>
      <c r="E26" s="217"/>
      <c r="F26" s="217"/>
      <c r="G26" s="217"/>
      <c r="H26" s="217"/>
      <c r="I26" s="217"/>
      <c r="J26" s="217"/>
      <c r="K26" s="217"/>
      <c r="L26" s="217"/>
      <c r="M26" s="217"/>
      <c r="N26" s="217"/>
      <c r="O26" s="217"/>
      <c r="P26" s="217"/>
      <c r="Q26" s="217"/>
      <c r="R26" s="217"/>
      <c r="S26" s="289">
        <f>COUNTIFS('Nhập đơn'!E:E,B26)</f>
        <v>5</v>
      </c>
    </row>
    <row r="27" spans="1:19" s="215" customFormat="1" ht="35.25" hidden="1" customHeight="1">
      <c r="B27" s="216"/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217"/>
      <c r="R27" s="217"/>
      <c r="S27" s="290"/>
    </row>
    <row r="28" spans="1:19" ht="35.25" customHeight="1">
      <c r="A28" s="196">
        <f ca="1">IFERROR(A26+MATCH(D28,OFFSET('Nhập đơn'!$E$1,'ORDERED LIST'!$A26,0,1000),0),"")</f>
        <v>98</v>
      </c>
      <c r="B28" s="202">
        <v>1</v>
      </c>
      <c r="C28" s="203" t="str" cm="1">
        <f t="array" aca="1" ref="C28" ca="1">IFERROR(INDEX('Nhập đơn'!C:C,'ORDERED LIST'!$A28,0),"")</f>
        <v>AWLU</v>
      </c>
      <c r="D28" s="203" t="str">
        <f>IF(COUNTIFS($D$26:D26,$B$26)&lt;$S$26,$B$26,"")</f>
        <v>Bắp chuối weight</v>
      </c>
      <c r="E28" s="202" t="str" cm="1">
        <f t="array" aca="1" ref="E28" ca="1">IFERROR(INDEX('Nhập đơn'!I:I,'ORDERED LIST'!$A28,0),"")</f>
        <v/>
      </c>
      <c r="F28" s="204" cm="1">
        <f t="array" aca="1" ref="F28" ca="1">IFERROR(INDEX('Nhập đơn'!H:H,'ORDERED LIST'!$A28,0),"")</f>
        <v>1.6</v>
      </c>
      <c r="G28" s="205"/>
      <c r="H28" s="205"/>
      <c r="I28" s="204"/>
      <c r="J28" s="204"/>
      <c r="K28" s="204"/>
      <c r="L28" s="204"/>
      <c r="M28" s="204"/>
      <c r="N28" s="206"/>
      <c r="O28" s="202"/>
      <c r="P28" s="207"/>
      <c r="Q28" s="207"/>
      <c r="R28" s="637"/>
      <c r="S28" s="638"/>
    </row>
    <row r="29" spans="1:19" ht="35.25" customHeight="1">
      <c r="A29" s="196">
        <f ca="1">IFERROR(A28+MATCH(D29,OFFSET('Nhập đơn'!$E$1,'ORDERED LIST'!$A28,0,1000),0),"")</f>
        <v>152</v>
      </c>
      <c r="B29" s="202">
        <v>2</v>
      </c>
      <c r="C29" s="203" t="str" cm="1">
        <f t="array" aca="1" ref="C29" ca="1">IFERROR(INDEX('Nhập đơn'!C:C,'ORDERED LIST'!$A29,0),"")</f>
        <v>AWSG</v>
      </c>
      <c r="D29" s="203" t="str">
        <f>IF(COUNTIFS($D$26:D28,$B$26)&lt;$S$26,$B$26,"")</f>
        <v>Bắp chuối weight</v>
      </c>
      <c r="E29" s="202" t="str" cm="1">
        <f t="array" aca="1" ref="E29" ca="1">IFERROR(INDEX('Nhập đơn'!I:I,'ORDERED LIST'!$A29,0),"")</f>
        <v/>
      </c>
      <c r="F29" s="204" cm="1">
        <f t="array" aca="1" ref="F29" ca="1">IFERROR(INDEX('Nhập đơn'!H:H,'ORDERED LIST'!$A29,0),"")</f>
        <v>0.8</v>
      </c>
      <c r="G29" s="205"/>
      <c r="H29" s="205"/>
      <c r="I29" s="204"/>
      <c r="J29" s="204"/>
      <c r="K29" s="204"/>
      <c r="L29" s="204"/>
      <c r="M29" s="204"/>
      <c r="N29" s="206"/>
      <c r="O29" s="202"/>
      <c r="P29" s="207"/>
      <c r="Q29" s="207"/>
      <c r="R29" s="208"/>
      <c r="S29" s="207"/>
    </row>
    <row r="30" spans="1:19" ht="35.25" customHeight="1">
      <c r="A30" s="196">
        <f ca="1">IFERROR(A29+MATCH(D30,OFFSET('Nhập đơn'!$E$1,'ORDERED LIST'!$A29,0,1000),0),"")</f>
        <v>209</v>
      </c>
      <c r="B30" s="209">
        <v>3</v>
      </c>
      <c r="C30" s="203" t="str" cm="1">
        <f t="array" aca="1" ref="C30" ca="1">IFERROR(INDEX('Nhập đơn'!C:C,'ORDERED LIST'!$A30,0),"")</f>
        <v>AWWT</v>
      </c>
      <c r="D30" s="203" t="str">
        <f>IF(COUNTIFS($D$26:D29,$B$26)&lt;$S$26,$B$26,"")</f>
        <v>Bắp chuối weight</v>
      </c>
      <c r="E30" s="202" t="str" cm="1">
        <f t="array" aca="1" ref="E30" ca="1">IFERROR(INDEX('Nhập đơn'!I:I,'ORDERED LIST'!$A30,0),"")</f>
        <v/>
      </c>
      <c r="F30" s="204" cm="1">
        <f t="array" aca="1" ref="F30" ca="1">IFERROR(INDEX('Nhập đơn'!H:H,'ORDERED LIST'!$A30,0),"")</f>
        <v>3.2</v>
      </c>
      <c r="G30" s="205"/>
      <c r="H30" s="205"/>
      <c r="I30" s="204"/>
      <c r="J30" s="204"/>
      <c r="K30" s="204"/>
      <c r="L30" s="204"/>
      <c r="M30" s="204"/>
      <c r="N30" s="206"/>
      <c r="O30" s="202"/>
      <c r="P30" s="207"/>
      <c r="Q30" s="207"/>
      <c r="R30" s="210"/>
      <c r="S30" s="210"/>
    </row>
    <row r="31" spans="1:19" ht="35.25" customHeight="1">
      <c r="A31" s="196">
        <f ca="1">IFERROR(A30+MATCH(D31,OFFSET('Nhập đơn'!$E$1,'ORDERED LIST'!$A30,0,1000),0),"")</f>
        <v>266</v>
      </c>
      <c r="B31" s="209">
        <v>4</v>
      </c>
      <c r="C31" s="203" t="str" cm="1">
        <f t="array" aca="1" ref="C31" ca="1">IFERROR(INDEX('Nhập đơn'!C:C,'ORDERED LIST'!$A31,0),"")</f>
        <v>AWZH</v>
      </c>
      <c r="D31" s="203" t="str">
        <f>IF(COUNTIFS($D$26:D30,$B$26)&lt;$S$26,$B$26,"")</f>
        <v>Bắp chuối weight</v>
      </c>
      <c r="E31" s="202" t="str" cm="1">
        <f t="array" aca="1" ref="E31" ca="1">IFERROR(INDEX('Nhập đơn'!I:I,'ORDERED LIST'!$A31,0),"")</f>
        <v/>
      </c>
      <c r="F31" s="204" cm="1">
        <f t="array" aca="1" ref="F31" ca="1">IFERROR(INDEX('Nhập đơn'!H:H,'ORDERED LIST'!$A31,0),"")</f>
        <v>1.6</v>
      </c>
      <c r="G31" s="205"/>
      <c r="H31" s="205"/>
      <c r="I31" s="204"/>
      <c r="J31" s="204"/>
      <c r="K31" s="204"/>
      <c r="L31" s="204"/>
      <c r="M31" s="204"/>
      <c r="N31" s="206"/>
      <c r="O31" s="202"/>
      <c r="P31" s="207"/>
      <c r="Q31" s="207"/>
      <c r="R31" s="210"/>
      <c r="S31" s="210"/>
    </row>
    <row r="32" spans="1:19" ht="35.25" customHeight="1">
      <c r="A32" s="196">
        <f ca="1">IFERROR(A31+MATCH(D32,OFFSET('Nhập đơn'!$E$1,'ORDERED LIST'!$A31,0,1000),0),"")</f>
        <v>341</v>
      </c>
      <c r="B32" s="209">
        <v>5</v>
      </c>
      <c r="C32" s="203" t="str" cm="1">
        <f t="array" aca="1" ref="C32" ca="1">IFERROR(INDEX('Nhập đơn'!C:C,'ORDERED LIST'!$A32,0),"")</f>
        <v>TH</v>
      </c>
      <c r="D32" s="203" t="str">
        <f>IF(COUNTIFS($D$26:D31,$B$26)&lt;$S$26,$B$26,"")</f>
        <v>Bắp chuối weight</v>
      </c>
      <c r="E32" s="202" t="str" cm="1">
        <f t="array" aca="1" ref="E32" ca="1">IFERROR(INDEX('Nhập đơn'!I:I,'ORDERED LIST'!$A32,0),"")</f>
        <v/>
      </c>
      <c r="F32" s="204" cm="1">
        <f t="array" aca="1" ref="F32" ca="1">IFERROR(INDEX('Nhập đơn'!H:H,'ORDERED LIST'!$A32,0),"")</f>
        <v>1.6</v>
      </c>
      <c r="G32" s="205"/>
      <c r="H32" s="205"/>
      <c r="I32" s="204"/>
      <c r="J32" s="204"/>
      <c r="K32" s="204"/>
      <c r="L32" s="204"/>
      <c r="M32" s="204"/>
      <c r="N32" s="206"/>
      <c r="O32" s="202"/>
      <c r="P32" s="207"/>
      <c r="Q32" s="207"/>
      <c r="R32" s="210"/>
      <c r="S32" s="210"/>
    </row>
    <row r="33" spans="1:19" ht="35.25" hidden="1" customHeight="1">
      <c r="A33" s="196" t="str">
        <f ca="1">IFERROR(A32+MATCH(D33,OFFSET('Nhập đơn'!$E$1,'ORDERED LIST'!$A32,0,1000),0),"")</f>
        <v/>
      </c>
      <c r="B33" s="209">
        <v>6</v>
      </c>
      <c r="C33" s="203" t="str" cm="1">
        <f t="array" aca="1" ref="C33" ca="1">IFERROR(INDEX('Nhập đơn'!C:C,'ORDERED LIST'!$A33,0),"")</f>
        <v/>
      </c>
      <c r="D33" s="203" t="str">
        <f>IF(COUNTIFS($D$26:D32,$B$26)&lt;$S$26,$B$26,"")</f>
        <v/>
      </c>
      <c r="E33" s="202" t="str" cm="1">
        <f t="array" aca="1" ref="E33" ca="1">IFERROR(INDEX('Nhập đơn'!I:I,'ORDERED LIST'!$A33,0),"")</f>
        <v/>
      </c>
      <c r="F33" s="204" t="str" cm="1">
        <f t="array" aca="1" ref="F33" ca="1">IFERROR(INDEX('Nhập đơn'!H:H,'ORDERED LIST'!$A33,0),"")</f>
        <v/>
      </c>
      <c r="G33" s="205"/>
      <c r="H33" s="205"/>
      <c r="I33" s="204"/>
      <c r="J33" s="204"/>
      <c r="K33" s="204"/>
      <c r="L33" s="204"/>
      <c r="M33" s="204"/>
      <c r="N33" s="206"/>
      <c r="O33" s="202"/>
      <c r="P33" s="207"/>
      <c r="Q33" s="207"/>
      <c r="R33" s="210"/>
      <c r="S33" s="210"/>
    </row>
    <row r="34" spans="1:19" ht="35.25" hidden="1" customHeight="1">
      <c r="A34" s="196" t="str">
        <f ca="1">IFERROR(A33+MATCH(D34,OFFSET('Nhập đơn'!$E$1,'ORDERED LIST'!$A33,0,1000),0),"")</f>
        <v/>
      </c>
      <c r="B34" s="209">
        <v>7</v>
      </c>
      <c r="C34" s="203" t="str" cm="1">
        <f t="array" aca="1" ref="C34" ca="1">IFERROR(INDEX('Nhập đơn'!C:C,'ORDERED LIST'!$A34,0),"")</f>
        <v/>
      </c>
      <c r="D34" s="203" t="str">
        <f>IF(COUNTIFS($D$26:D33,$B$26)&lt;$S$26,$B$26,"")</f>
        <v/>
      </c>
      <c r="E34" s="202" t="str" cm="1">
        <f t="array" aca="1" ref="E34" ca="1">IFERROR(INDEX('Nhập đơn'!I:I,'ORDERED LIST'!$A34,0),"")</f>
        <v/>
      </c>
      <c r="F34" s="204" t="str" cm="1">
        <f t="array" aca="1" ref="F34" ca="1">IFERROR(INDEX('Nhập đơn'!H:H,'ORDERED LIST'!$A34,0),"")</f>
        <v/>
      </c>
      <c r="G34" s="205"/>
      <c r="H34" s="205"/>
      <c r="I34" s="204"/>
      <c r="J34" s="204"/>
      <c r="K34" s="204"/>
      <c r="L34" s="204"/>
      <c r="M34" s="204"/>
      <c r="N34" s="206"/>
      <c r="O34" s="202"/>
      <c r="P34" s="207"/>
      <c r="Q34" s="207"/>
      <c r="R34" s="210"/>
      <c r="S34" s="210"/>
    </row>
    <row r="35" spans="1:19" ht="35.25" hidden="1" customHeight="1">
      <c r="A35" s="196" t="str">
        <f ca="1">IFERROR(A34+MATCH(D35,OFFSET('Nhập đơn'!$E$1,'ORDERED LIST'!$A34,0,1000),0),"")</f>
        <v/>
      </c>
      <c r="B35" s="209">
        <v>8</v>
      </c>
      <c r="C35" s="203" t="str" cm="1">
        <f t="array" aca="1" ref="C35" ca="1">IFERROR(INDEX('Nhập đơn'!C:C,'ORDERED LIST'!$A35,0),"")</f>
        <v/>
      </c>
      <c r="D35" s="203" t="str">
        <f>IF(COUNTIFS($D$26:D34,$B$26)&lt;$S$26,$B$26,"")</f>
        <v/>
      </c>
      <c r="E35" s="202" t="str" cm="1">
        <f t="array" aca="1" ref="E35" ca="1">IFERROR(INDEX('Nhập đơn'!I:I,'ORDERED LIST'!$A35,0),"")</f>
        <v/>
      </c>
      <c r="F35" s="204" t="str" cm="1">
        <f t="array" aca="1" ref="F35" ca="1">IFERROR(INDEX('Nhập đơn'!H:H,'ORDERED LIST'!$A35,0),"")</f>
        <v/>
      </c>
      <c r="G35" s="205"/>
      <c r="H35" s="205"/>
      <c r="I35" s="204"/>
      <c r="J35" s="204"/>
      <c r="K35" s="204"/>
      <c r="L35" s="204"/>
      <c r="M35" s="204"/>
      <c r="N35" s="206"/>
      <c r="O35" s="202"/>
      <c r="P35" s="207"/>
      <c r="Q35" s="207"/>
      <c r="R35" s="210"/>
      <c r="S35" s="210"/>
    </row>
    <row r="36" spans="1:19" ht="35.25" hidden="1" customHeight="1">
      <c r="A36" s="196" t="str">
        <f ca="1">IFERROR(A35+MATCH(D36,OFFSET('Nhập đơn'!$E$1,'ORDERED LIST'!$A35,0,1000),0),"")</f>
        <v/>
      </c>
      <c r="B36" s="209">
        <v>9</v>
      </c>
      <c r="C36" s="203" t="str" cm="1">
        <f t="array" aca="1" ref="C36" ca="1">IFERROR(INDEX('Nhập đơn'!C:C,'ORDERED LIST'!$A36,0),"")</f>
        <v/>
      </c>
      <c r="D36" s="203" t="str">
        <f>IF(COUNTIFS($D$26:D35,$B$26)&lt;$S$26,$B$26,"")</f>
        <v/>
      </c>
      <c r="E36" s="202" t="str" cm="1">
        <f t="array" aca="1" ref="E36" ca="1">IFERROR(INDEX('Nhập đơn'!I:I,'ORDERED LIST'!$A36,0),"")</f>
        <v/>
      </c>
      <c r="F36" s="204" t="str" cm="1">
        <f t="array" aca="1" ref="F36" ca="1">IFERROR(INDEX('Nhập đơn'!H:H,'ORDERED LIST'!$A36,0),"")</f>
        <v/>
      </c>
      <c r="G36" s="205"/>
      <c r="H36" s="205"/>
      <c r="I36" s="204"/>
      <c r="J36" s="204"/>
      <c r="K36" s="204"/>
      <c r="L36" s="204"/>
      <c r="M36" s="204"/>
      <c r="N36" s="206"/>
      <c r="O36" s="202"/>
      <c r="P36" s="207"/>
      <c r="Q36" s="207"/>
      <c r="R36" s="210"/>
      <c r="S36" s="210"/>
    </row>
    <row r="37" spans="1:19" ht="35.25" hidden="1" customHeight="1">
      <c r="A37" s="196" t="str">
        <f ca="1">IFERROR(A36+MATCH(D37,OFFSET('Nhập đơn'!$E$1,'ORDERED LIST'!$A36,0,1000),0),"")</f>
        <v/>
      </c>
      <c r="B37" s="209">
        <v>10</v>
      </c>
      <c r="C37" s="203" t="str" cm="1">
        <f t="array" aca="1" ref="C37" ca="1">IFERROR(INDEX('Nhập đơn'!C:C,'ORDERED LIST'!$A37,0),"")</f>
        <v/>
      </c>
      <c r="D37" s="203" t="str">
        <f>IF(COUNTIFS($D$26:D36,$B$26)&lt;$S$26,$B$26,"")</f>
        <v/>
      </c>
      <c r="E37" s="202" t="str" cm="1">
        <f t="array" aca="1" ref="E37" ca="1">IFERROR(INDEX('Nhập đơn'!I:I,'ORDERED LIST'!$A37,0),"")</f>
        <v/>
      </c>
      <c r="F37" s="204" t="str" cm="1">
        <f t="array" aca="1" ref="F37" ca="1">IFERROR(INDEX('Nhập đơn'!H:H,'ORDERED LIST'!$A37,0),"")</f>
        <v/>
      </c>
      <c r="G37" s="205"/>
      <c r="H37" s="205"/>
      <c r="I37" s="204"/>
      <c r="J37" s="204"/>
      <c r="K37" s="204"/>
      <c r="L37" s="204"/>
      <c r="M37" s="204"/>
      <c r="N37" s="206"/>
      <c r="O37" s="202"/>
      <c r="P37" s="207"/>
      <c r="Q37" s="207"/>
      <c r="R37" s="210"/>
      <c r="S37" s="210"/>
    </row>
    <row r="38" spans="1:19" ht="35.25" hidden="1" customHeight="1">
      <c r="A38" s="196" t="str">
        <f ca="1">IFERROR(A37+MATCH(D38,OFFSET('Nhập đơn'!$E$1,'ORDERED LIST'!$A37,0,1000),0),"")</f>
        <v/>
      </c>
      <c r="B38" s="209">
        <v>11</v>
      </c>
      <c r="C38" s="203" t="str" cm="1">
        <f t="array" aca="1" ref="C38" ca="1">IFERROR(INDEX('Nhập đơn'!C:C,'ORDERED LIST'!$A38,0),"")</f>
        <v/>
      </c>
      <c r="D38" s="203" t="str">
        <f>IF(COUNTIFS($D$26:D37,$B$26)&lt;$S$26,$B$26,"")</f>
        <v/>
      </c>
      <c r="E38" s="202" t="str" cm="1">
        <f t="array" aca="1" ref="E38" ca="1">IFERROR(INDEX('Nhập đơn'!I:I,'ORDERED LIST'!$A38,0),"")</f>
        <v/>
      </c>
      <c r="F38" s="204" t="str" cm="1">
        <f t="array" aca="1" ref="F38" ca="1">IFERROR(INDEX('Nhập đơn'!H:H,'ORDERED LIST'!$A38,0),"")</f>
        <v/>
      </c>
      <c r="G38" s="205"/>
      <c r="H38" s="205"/>
      <c r="I38" s="204"/>
      <c r="J38" s="204"/>
      <c r="K38" s="204"/>
      <c r="L38" s="204"/>
      <c r="M38" s="204"/>
      <c r="N38" s="206"/>
      <c r="O38" s="202"/>
      <c r="P38" s="207"/>
      <c r="Q38" s="207"/>
      <c r="R38" s="210"/>
      <c r="S38" s="210"/>
    </row>
    <row r="39" spans="1:19" ht="35.25" hidden="1" customHeight="1">
      <c r="A39" s="196" t="str">
        <f ca="1">IFERROR(A38+MATCH(D39,OFFSET('Nhập đơn'!$E$1,'ORDERED LIST'!$A38,0,1000),0),"")</f>
        <v/>
      </c>
      <c r="B39" s="209">
        <v>12</v>
      </c>
      <c r="C39" s="203" t="str" cm="1">
        <f t="array" aca="1" ref="C39" ca="1">IFERROR(INDEX('Nhập đơn'!C:C,'ORDERED LIST'!$A39,0),"")</f>
        <v/>
      </c>
      <c r="D39" s="203" t="str">
        <f>IF(COUNTIFS($D$26:D38,$B$26)&lt;$S$26,$B$26,"")</f>
        <v/>
      </c>
      <c r="E39" s="202" t="str" cm="1">
        <f t="array" aca="1" ref="E39" ca="1">IFERROR(INDEX('Nhập đơn'!I:I,'ORDERED LIST'!$A39,0),"")</f>
        <v/>
      </c>
      <c r="F39" s="204" t="str" cm="1">
        <f t="array" aca="1" ref="F39" ca="1">IFERROR(INDEX('Nhập đơn'!H:H,'ORDERED LIST'!$A39,0),"")</f>
        <v/>
      </c>
      <c r="G39" s="205"/>
      <c r="H39" s="205"/>
      <c r="I39" s="204"/>
      <c r="J39" s="204"/>
      <c r="K39" s="204"/>
      <c r="L39" s="204"/>
      <c r="M39" s="204"/>
      <c r="N39" s="206"/>
      <c r="O39" s="202"/>
      <c r="P39" s="207"/>
      <c r="Q39" s="207"/>
      <c r="R39" s="210"/>
      <c r="S39" s="210"/>
    </row>
    <row r="40" spans="1:19" ht="35.25" hidden="1" customHeight="1">
      <c r="A40" s="196" t="str">
        <f ca="1">IFERROR(A39+MATCH(D40,OFFSET('Nhập đơn'!$E$1,'ORDERED LIST'!$A39,0,1000),0),"")</f>
        <v/>
      </c>
      <c r="B40" s="209">
        <v>13</v>
      </c>
      <c r="C40" s="203" t="str" cm="1">
        <f t="array" aca="1" ref="C40" ca="1">IFERROR(INDEX('Nhập đơn'!C:C,'ORDERED LIST'!$A40,0),"")</f>
        <v/>
      </c>
      <c r="D40" s="203" t="str">
        <f>IF(COUNTIFS($D$26:D39,$B$26)&lt;$S$26,$B$26,"")</f>
        <v/>
      </c>
      <c r="E40" s="202" t="str" cm="1">
        <f t="array" aca="1" ref="E40" ca="1">IFERROR(INDEX('Nhập đơn'!I:I,'ORDERED LIST'!$A40,0),"")</f>
        <v/>
      </c>
      <c r="F40" s="204" t="str" cm="1">
        <f t="array" aca="1" ref="F40" ca="1">IFERROR(INDEX('Nhập đơn'!H:H,'ORDERED LIST'!$A40,0),"")</f>
        <v/>
      </c>
      <c r="G40" s="205"/>
      <c r="H40" s="205"/>
      <c r="I40" s="204"/>
      <c r="J40" s="204"/>
      <c r="K40" s="204"/>
      <c r="L40" s="204"/>
      <c r="M40" s="204"/>
      <c r="N40" s="206"/>
      <c r="O40" s="202"/>
      <c r="P40" s="207"/>
      <c r="Q40" s="207"/>
      <c r="R40" s="210"/>
      <c r="S40" s="210"/>
    </row>
    <row r="41" spans="1:19" ht="35.25" hidden="1" customHeight="1">
      <c r="A41" s="196" t="str">
        <f ca="1">IFERROR(A40+MATCH(D41,OFFSET('Nhập đơn'!$E$1,'ORDERED LIST'!$A40,0,1000),0),"")</f>
        <v/>
      </c>
      <c r="B41" s="209">
        <v>14</v>
      </c>
      <c r="C41" s="203" t="str" cm="1">
        <f t="array" aca="1" ref="C41" ca="1">IFERROR(INDEX('Nhập đơn'!C:C,'ORDERED LIST'!$A41,0),"")</f>
        <v/>
      </c>
      <c r="D41" s="203" t="str">
        <f>IF(COUNTIFS($D$26:D40,$B$26)&lt;$S$26,$B$26,"")</f>
        <v/>
      </c>
      <c r="E41" s="202" t="str" cm="1">
        <f t="array" aca="1" ref="E41" ca="1">IFERROR(INDEX('Nhập đơn'!I:I,'ORDERED LIST'!$A41,0),"")</f>
        <v/>
      </c>
      <c r="F41" s="204" t="str" cm="1">
        <f t="array" aca="1" ref="F41" ca="1">IFERROR(INDEX('Nhập đơn'!H:H,'ORDERED LIST'!$A41,0),"")</f>
        <v/>
      </c>
      <c r="G41" s="205"/>
      <c r="H41" s="205"/>
      <c r="I41" s="204"/>
      <c r="J41" s="204"/>
      <c r="K41" s="204"/>
      <c r="L41" s="204"/>
      <c r="M41" s="204"/>
      <c r="N41" s="206"/>
      <c r="O41" s="202"/>
      <c r="P41" s="207"/>
      <c r="Q41" s="207"/>
      <c r="R41" s="210"/>
      <c r="S41" s="210"/>
    </row>
    <row r="42" spans="1:19" ht="35.25" hidden="1" customHeight="1">
      <c r="A42" s="196" t="str">
        <f ca="1">IFERROR(A41+MATCH(D42,OFFSET('Nhập đơn'!$E$1,'ORDERED LIST'!$A41,0,1000),0),"")</f>
        <v/>
      </c>
      <c r="B42" s="209">
        <v>15</v>
      </c>
      <c r="C42" s="203" t="str" cm="1">
        <f t="array" aca="1" ref="C42" ca="1">IFERROR(INDEX('Nhập đơn'!C:C,'ORDERED LIST'!$A42,0),"")</f>
        <v/>
      </c>
      <c r="D42" s="203" t="str">
        <f>IF(COUNTIFS($D$26:D41,$B$26)&lt;$S$26,$B$26,"")</f>
        <v/>
      </c>
      <c r="E42" s="202" t="str" cm="1">
        <f t="array" aca="1" ref="E42" ca="1">IFERROR(INDEX('Nhập đơn'!I:I,'ORDERED LIST'!$A42,0),"")</f>
        <v/>
      </c>
      <c r="F42" s="204" t="str" cm="1">
        <f t="array" aca="1" ref="F42" ca="1">IFERROR(INDEX('Nhập đơn'!H:H,'ORDERED LIST'!$A42,0),"")</f>
        <v/>
      </c>
      <c r="G42" s="205"/>
      <c r="H42" s="205"/>
      <c r="I42" s="204"/>
      <c r="J42" s="204"/>
      <c r="K42" s="204"/>
      <c r="L42" s="204"/>
      <c r="M42" s="204"/>
      <c r="N42" s="206"/>
      <c r="O42" s="202"/>
      <c r="P42" s="207"/>
      <c r="Q42" s="207"/>
      <c r="R42" s="210"/>
      <c r="S42" s="210"/>
    </row>
    <row r="43" spans="1:19" ht="35.25" hidden="1" customHeight="1">
      <c r="A43" s="196" t="str">
        <f ca="1">IFERROR(A42+MATCH(D43,OFFSET('Nhập đơn'!$E$1,'ORDERED LIST'!$A42,0,1000),0),"")</f>
        <v/>
      </c>
      <c r="B43" s="209">
        <v>16</v>
      </c>
      <c r="C43" s="203" t="str" cm="1">
        <f t="array" aca="1" ref="C43" ca="1">IFERROR(INDEX('Nhập đơn'!C:C,'ORDERED LIST'!$A43,0),"")</f>
        <v/>
      </c>
      <c r="D43" s="203" t="str">
        <f>IF(COUNTIFS($D$26:D42,$B$26)&lt;$S$26,$B$26,"")</f>
        <v/>
      </c>
      <c r="E43" s="202" t="str" cm="1">
        <f t="array" aca="1" ref="E43" ca="1">IFERROR(INDEX('Nhập đơn'!I:I,'ORDERED LIST'!$A43,0),"")</f>
        <v/>
      </c>
      <c r="F43" s="204" t="str" cm="1">
        <f t="array" aca="1" ref="F43" ca="1">IFERROR(INDEX('Nhập đơn'!H:H,'ORDERED LIST'!$A43,0),"")</f>
        <v/>
      </c>
      <c r="G43" s="205"/>
      <c r="H43" s="205"/>
      <c r="I43" s="204"/>
      <c r="J43" s="204"/>
      <c r="K43" s="204"/>
      <c r="L43" s="204"/>
      <c r="M43" s="204"/>
      <c r="N43" s="206"/>
      <c r="O43" s="202"/>
      <c r="P43" s="207"/>
      <c r="Q43" s="207"/>
      <c r="R43" s="210"/>
      <c r="S43" s="210"/>
    </row>
    <row r="44" spans="1:19" s="215" customFormat="1" ht="35.25" customHeight="1">
      <c r="B44" s="216" t="s">
        <v>444</v>
      </c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89">
        <f>COUNTIFS('Nhập đơn'!E:E,$B$44)</f>
        <v>7</v>
      </c>
    </row>
    <row r="45" spans="1:19" ht="35.25" customHeight="1">
      <c r="A45" s="196">
        <f ca="1">IFERROR(A44+MATCH(D45,OFFSET('Nhập đơn'!$E$1,'ORDERED LIST'!$A44,0,1000),0),"")</f>
        <v>5</v>
      </c>
      <c r="B45" s="202">
        <v>1</v>
      </c>
      <c r="C45" s="203" t="str" cm="1">
        <f t="array" aca="1" ref="C45" ca="1">IFERROR(INDEX('Nhập đơn'!C:C,'ORDERED LIST'!$A45,0),"")</f>
        <v>MKFR</v>
      </c>
      <c r="D45" s="203" t="str">
        <f>IF(COUNTIFS($D$44:D44,$B$44)&lt;$S$44,$B$44,"")</f>
        <v>Bắp non 100 gr</v>
      </c>
      <c r="E45" s="202" cm="1">
        <f t="array" aca="1" ref="E45" ca="1">IFERROR(INDEX('Nhập đơn'!I:I,'ORDERED LIST'!$A45,0),"")</f>
        <v>2</v>
      </c>
      <c r="F45" s="204" cm="1">
        <f t="array" aca="1" ref="F45" ca="1">IFERROR(INDEX('Nhập đơn'!H:H,'ORDERED LIST'!$A45,0),"")</f>
        <v>0.2</v>
      </c>
      <c r="G45" s="205"/>
      <c r="H45" s="205"/>
      <c r="I45" s="204"/>
      <c r="J45" s="204"/>
      <c r="K45" s="204"/>
      <c r="L45" s="204"/>
      <c r="M45" s="204"/>
      <c r="N45" s="206"/>
      <c r="O45" s="202"/>
      <c r="P45" s="207"/>
      <c r="Q45" s="207"/>
      <c r="R45" s="207"/>
      <c r="S45" s="208"/>
    </row>
    <row r="46" spans="1:19" ht="35.25" customHeight="1">
      <c r="A46" s="196">
        <f ca="1">IFERROR(A45+MATCH(D46,OFFSET('Nhập đơn'!$E$1,'ORDERED LIST'!$A45,0,1000),0),"")</f>
        <v>47</v>
      </c>
      <c r="B46" s="202">
        <v>2</v>
      </c>
      <c r="C46" s="203" t="str" cm="1">
        <f t="array" aca="1" ref="C46" ca="1">IFERROR(INDEX('Nhập đơn'!C:C,'ORDERED LIST'!$A46,0),"")</f>
        <v>MKVD</v>
      </c>
      <c r="D46" s="203" t="str">
        <f>IF(COUNTIFS($D$44:D45,$B$44)&lt;$S$44,$B$44,"")</f>
        <v>Bắp non 100 gr</v>
      </c>
      <c r="E46" s="202" cm="1">
        <f t="array" aca="1" ref="E46" ca="1">IFERROR(INDEX('Nhập đơn'!I:I,'ORDERED LIST'!$A46,0),"")</f>
        <v>10</v>
      </c>
      <c r="F46" s="204" cm="1">
        <f t="array" aca="1" ref="F46" ca="1">IFERROR(INDEX('Nhập đơn'!H:H,'ORDERED LIST'!$A46,0),"")</f>
        <v>1</v>
      </c>
      <c r="G46" s="205"/>
      <c r="H46" s="205"/>
      <c r="I46" s="204"/>
      <c r="J46" s="204"/>
      <c r="K46" s="204"/>
      <c r="L46" s="204"/>
      <c r="M46" s="204"/>
      <c r="N46" s="206"/>
      <c r="O46" s="202"/>
      <c r="P46" s="207"/>
      <c r="Q46" s="207"/>
      <c r="R46" s="207"/>
      <c r="S46" s="208"/>
    </row>
    <row r="47" spans="1:19" ht="35.25" customHeight="1">
      <c r="A47" s="196">
        <f ca="1">IFERROR(A46+MATCH(D47,OFFSET('Nhập đơn'!$E$1,'ORDERED LIST'!$A46,0,1000),0),"")</f>
        <v>99</v>
      </c>
      <c r="B47" s="209">
        <v>3</v>
      </c>
      <c r="C47" s="203" t="str" cm="1">
        <f t="array" aca="1" ref="C47" ca="1">IFERROR(INDEX('Nhập đơn'!C:C,'ORDERED LIST'!$A47,0),"")</f>
        <v>AWLU</v>
      </c>
      <c r="D47" s="203" t="str">
        <f>IF(COUNTIFS($D$44:D46,$B$44)&lt;$S$44,$B$44,"")</f>
        <v>Bắp non 100 gr</v>
      </c>
      <c r="E47" s="202" cm="1">
        <f t="array" aca="1" ref="E47" ca="1">IFERROR(INDEX('Nhập đơn'!I:I,'ORDERED LIST'!$A47,0),"")</f>
        <v>20</v>
      </c>
      <c r="F47" s="204" cm="1">
        <f t="array" aca="1" ref="F47" ca="1">IFERROR(INDEX('Nhập đơn'!H:H,'ORDERED LIST'!$A47,0),"")</f>
        <v>2</v>
      </c>
      <c r="G47" s="205"/>
      <c r="H47" s="205"/>
      <c r="I47" s="204"/>
      <c r="J47" s="204"/>
      <c r="K47" s="204"/>
      <c r="L47" s="204"/>
      <c r="M47" s="204"/>
      <c r="N47" s="206"/>
      <c r="O47" s="202"/>
      <c r="P47" s="207"/>
      <c r="Q47" s="207"/>
      <c r="R47" s="207"/>
      <c r="S47" s="210"/>
    </row>
    <row r="48" spans="1:19" ht="35.25" customHeight="1">
      <c r="A48" s="196">
        <f ca="1">IFERROR(A47+MATCH(D48,OFFSET('Nhập đơn'!$E$1,'ORDERED LIST'!$A47,0,1000),0),"")</f>
        <v>153</v>
      </c>
      <c r="B48" s="209">
        <v>4</v>
      </c>
      <c r="C48" s="203" t="str" cm="1">
        <f t="array" aca="1" ref="C48" ca="1">IFERROR(INDEX('Nhập đơn'!C:C,'ORDERED LIST'!$A48,0),"")</f>
        <v>AWSG</v>
      </c>
      <c r="D48" s="203" t="str">
        <f>IF(COUNTIFS($D$44:D47,$B$44)&lt;$S$44,$B$44,"")</f>
        <v>Bắp non 100 gr</v>
      </c>
      <c r="E48" s="202" cm="1">
        <f t="array" aca="1" ref="E48" ca="1">IFERROR(INDEX('Nhập đơn'!I:I,'ORDERED LIST'!$A48,0),"")</f>
        <v>25</v>
      </c>
      <c r="F48" s="204" cm="1">
        <f t="array" aca="1" ref="F48" ca="1">IFERROR(INDEX('Nhập đơn'!H:H,'ORDERED LIST'!$A48,0),"")</f>
        <v>2.5</v>
      </c>
      <c r="G48" s="205"/>
      <c r="H48" s="205"/>
      <c r="I48" s="204"/>
      <c r="J48" s="204"/>
      <c r="K48" s="204"/>
      <c r="L48" s="204"/>
      <c r="M48" s="204"/>
      <c r="N48" s="206"/>
      <c r="O48" s="202"/>
      <c r="P48" s="207"/>
      <c r="Q48" s="207"/>
      <c r="R48" s="207"/>
      <c r="S48" s="210"/>
    </row>
    <row r="49" spans="1:19" ht="35.25" customHeight="1">
      <c r="A49" s="196">
        <f ca="1">IFERROR(A48+MATCH(D49,OFFSET('Nhập đơn'!$E$1,'ORDERED LIST'!$A48,0,1000),0),"")</f>
        <v>210</v>
      </c>
      <c r="B49" s="209">
        <v>5</v>
      </c>
      <c r="C49" s="203" t="str" cm="1">
        <f t="array" aca="1" ref="C49" ca="1">IFERROR(INDEX('Nhập đơn'!C:C,'ORDERED LIST'!$A49,0),"")</f>
        <v>AWWT</v>
      </c>
      <c r="D49" s="203" t="str">
        <f>IF(COUNTIFS($D$44:D48,$B$44)&lt;$S$44,$B$44,"")</f>
        <v>Bắp non 100 gr</v>
      </c>
      <c r="E49" s="202" cm="1">
        <f t="array" aca="1" ref="E49" ca="1">IFERROR(INDEX('Nhập đơn'!I:I,'ORDERED LIST'!$A49,0),"")</f>
        <v>5</v>
      </c>
      <c r="F49" s="204" cm="1">
        <f t="array" aca="1" ref="F49" ca="1">IFERROR(INDEX('Nhập đơn'!H:H,'ORDERED LIST'!$A49,0),"")</f>
        <v>0.5</v>
      </c>
      <c r="G49" s="205"/>
      <c r="H49" s="205"/>
      <c r="I49" s="204"/>
      <c r="J49" s="204"/>
      <c r="K49" s="204"/>
      <c r="L49" s="204"/>
      <c r="M49" s="204"/>
      <c r="N49" s="206"/>
      <c r="O49" s="202"/>
      <c r="P49" s="207"/>
      <c r="Q49" s="207"/>
      <c r="R49" s="207"/>
      <c r="S49" s="210"/>
    </row>
    <row r="50" spans="1:19" ht="35.25" customHeight="1">
      <c r="A50" s="196">
        <f ca="1">IFERROR(A49+MATCH(D50,OFFSET('Nhập đơn'!$E$1,'ORDERED LIST'!$A49,0,1000),0),"")</f>
        <v>267</v>
      </c>
      <c r="B50" s="209">
        <v>6</v>
      </c>
      <c r="C50" s="203" t="str" cm="1">
        <f t="array" aca="1" ref="C50" ca="1">IFERROR(INDEX('Nhập đơn'!C:C,'ORDERED LIST'!$A50,0),"")</f>
        <v>AWZH</v>
      </c>
      <c r="D50" s="203" t="str">
        <f>IF(COUNTIFS($D$44:D49,$B$44)&lt;$S$44,$B$44,"")</f>
        <v>Bắp non 100 gr</v>
      </c>
      <c r="E50" s="202" cm="1">
        <f t="array" aca="1" ref="E50" ca="1">IFERROR(INDEX('Nhập đơn'!I:I,'ORDERED LIST'!$A50,0),"")</f>
        <v>15</v>
      </c>
      <c r="F50" s="204" cm="1">
        <f t="array" aca="1" ref="F50" ca="1">IFERROR(INDEX('Nhập đơn'!H:H,'ORDERED LIST'!$A50,0),"")</f>
        <v>1.5</v>
      </c>
      <c r="G50" s="205"/>
      <c r="H50" s="205"/>
      <c r="I50" s="204"/>
      <c r="J50" s="204"/>
      <c r="K50" s="204"/>
      <c r="L50" s="204"/>
      <c r="M50" s="204"/>
      <c r="N50" s="206"/>
      <c r="O50" s="202"/>
      <c r="P50" s="207"/>
      <c r="Q50" s="207"/>
      <c r="R50" s="207"/>
      <c r="S50" s="210"/>
    </row>
    <row r="51" spans="1:19" ht="35.25" customHeight="1">
      <c r="A51" s="196">
        <f ca="1">IFERROR(A50+MATCH(D51,OFFSET('Nhập đơn'!$E$1,'ORDERED LIST'!$A50,0,1000),0),"")</f>
        <v>387</v>
      </c>
      <c r="B51" s="209">
        <v>7</v>
      </c>
      <c r="C51" s="203" t="str" cm="1">
        <f t="array" aca="1" ref="C51" ca="1">IFERROR(INDEX('Nhập đơn'!C:C,'ORDERED LIST'!$A51,0),"")</f>
        <v>NAM1</v>
      </c>
      <c r="D51" s="203" t="str">
        <f>IF(COUNTIFS($D$44:D50,$B$44)&lt;$S$44,$B$44,"")</f>
        <v>Bắp non 100 gr</v>
      </c>
      <c r="E51" s="202" cm="1">
        <f t="array" aca="1" ref="E51" ca="1">IFERROR(INDEX('Nhập đơn'!I:I,'ORDERED LIST'!$A51,0),"")</f>
        <v>100</v>
      </c>
      <c r="F51" s="204" cm="1">
        <f t="array" aca="1" ref="F51" ca="1">IFERROR(INDEX('Nhập đơn'!H:H,'ORDERED LIST'!$A51,0),"")</f>
        <v>10</v>
      </c>
      <c r="G51" s="205"/>
      <c r="H51" s="205"/>
      <c r="I51" s="204"/>
      <c r="J51" s="204"/>
      <c r="K51" s="204"/>
      <c r="L51" s="204"/>
      <c r="M51" s="204"/>
      <c r="N51" s="206"/>
      <c r="O51" s="202"/>
      <c r="P51" s="207"/>
      <c r="Q51" s="207"/>
      <c r="R51" s="207"/>
      <c r="S51" s="210"/>
    </row>
    <row r="52" spans="1:19" ht="35.25" hidden="1" customHeight="1">
      <c r="A52" s="196" t="str">
        <f ca="1">IFERROR(A51+MATCH(D52,OFFSET('Nhập đơn'!$E$1,'ORDERED LIST'!$A51,0,1000),0),"")</f>
        <v/>
      </c>
      <c r="B52" s="209">
        <v>8</v>
      </c>
      <c r="C52" s="203" t="str" cm="1">
        <f t="array" aca="1" ref="C52" ca="1">IFERROR(INDEX('Nhập đơn'!C:C,'ORDERED LIST'!$A52,0),"")</f>
        <v/>
      </c>
      <c r="D52" s="203" t="str">
        <f>IF(COUNTIFS($D$44:D51,$B$44)&lt;$S$44,$B$44,"")</f>
        <v/>
      </c>
      <c r="E52" s="202" t="str" cm="1">
        <f t="array" aca="1" ref="E52" ca="1">IFERROR(INDEX('Nhập đơn'!I:I,'ORDERED LIST'!$A52,0),"")</f>
        <v/>
      </c>
      <c r="F52" s="204" t="str" cm="1">
        <f t="array" aca="1" ref="F52" ca="1">IFERROR(INDEX('Nhập đơn'!H:H,'ORDERED LIST'!$A52,0),"")</f>
        <v/>
      </c>
      <c r="G52" s="205"/>
      <c r="H52" s="205"/>
      <c r="I52" s="204"/>
      <c r="J52" s="204"/>
      <c r="K52" s="204"/>
      <c r="L52" s="204"/>
      <c r="M52" s="204"/>
      <c r="N52" s="206"/>
      <c r="O52" s="202"/>
      <c r="P52" s="207"/>
      <c r="Q52" s="207"/>
      <c r="R52" s="207"/>
      <c r="S52" s="210"/>
    </row>
    <row r="53" spans="1:19" ht="35.25" hidden="1" customHeight="1">
      <c r="A53" s="196" t="str">
        <f ca="1">IFERROR(A52+MATCH(D53,OFFSET('Nhập đơn'!$E$1,'ORDERED LIST'!$A52,0,1000),0),"")</f>
        <v/>
      </c>
      <c r="B53" s="209">
        <v>9</v>
      </c>
      <c r="C53" s="203" t="str" cm="1">
        <f t="array" aca="1" ref="C53" ca="1">IFERROR(INDEX('Nhập đơn'!C:C,'ORDERED LIST'!$A53,0),"")</f>
        <v/>
      </c>
      <c r="D53" s="203" t="str">
        <f>IF(COUNTIFS($D$44:D52,$B$44)&lt;$S$44,$B$44,"")</f>
        <v/>
      </c>
      <c r="E53" s="202" t="str" cm="1">
        <f t="array" aca="1" ref="E53" ca="1">IFERROR(INDEX('Nhập đơn'!I:I,'ORDERED LIST'!$A53,0),"")</f>
        <v/>
      </c>
      <c r="F53" s="204" t="str" cm="1">
        <f t="array" aca="1" ref="F53" ca="1">IFERROR(INDEX('Nhập đơn'!H:H,'ORDERED LIST'!$A53,0),"")</f>
        <v/>
      </c>
      <c r="G53" s="205"/>
      <c r="H53" s="205"/>
      <c r="I53" s="204"/>
      <c r="J53" s="204"/>
      <c r="K53" s="204"/>
      <c r="L53" s="204"/>
      <c r="M53" s="204"/>
      <c r="N53" s="206"/>
      <c r="O53" s="202"/>
      <c r="P53" s="207"/>
      <c r="Q53" s="207"/>
      <c r="R53" s="207"/>
      <c r="S53" s="210"/>
    </row>
    <row r="54" spans="1:19" ht="35.25" hidden="1" customHeight="1">
      <c r="A54" s="196" t="str">
        <f ca="1">IFERROR(A53+MATCH(D54,OFFSET('Nhập đơn'!$E$1,'ORDERED LIST'!$A53,0,1000),0),"")</f>
        <v/>
      </c>
      <c r="B54" s="209">
        <v>10</v>
      </c>
      <c r="C54" s="203" t="str" cm="1">
        <f t="array" aca="1" ref="C54" ca="1">IFERROR(INDEX('Nhập đơn'!C:C,'ORDERED LIST'!$A54,0),"")</f>
        <v/>
      </c>
      <c r="D54" s="203" t="str">
        <f>IF(COUNTIFS($D$44:D53,$B$44)&lt;$S$44,$B$44,"")</f>
        <v/>
      </c>
      <c r="E54" s="202" t="str" cm="1">
        <f t="array" aca="1" ref="E54" ca="1">IFERROR(INDEX('Nhập đơn'!I:I,'ORDERED LIST'!$A54,0),"")</f>
        <v/>
      </c>
      <c r="F54" s="204" t="str" cm="1">
        <f t="array" aca="1" ref="F54" ca="1">IFERROR(INDEX('Nhập đơn'!H:H,'ORDERED LIST'!$A54,0),"")</f>
        <v/>
      </c>
      <c r="G54" s="205"/>
      <c r="H54" s="205"/>
      <c r="I54" s="204"/>
      <c r="J54" s="204"/>
      <c r="K54" s="204"/>
      <c r="L54" s="204"/>
      <c r="M54" s="204"/>
      <c r="N54" s="206"/>
      <c r="O54" s="202"/>
      <c r="P54" s="207"/>
      <c r="Q54" s="207"/>
      <c r="R54" s="207"/>
      <c r="S54" s="210"/>
    </row>
    <row r="55" spans="1:19" ht="35.25" hidden="1" customHeight="1">
      <c r="A55" s="196" t="str">
        <f ca="1">IFERROR(A54+MATCH(D55,OFFSET('Nhập đơn'!$E$1,'ORDERED LIST'!$A54,0,1000),0),"")</f>
        <v/>
      </c>
      <c r="B55" s="209">
        <v>11</v>
      </c>
      <c r="C55" s="203" t="str" cm="1">
        <f t="array" aca="1" ref="C55" ca="1">IFERROR(INDEX('Nhập đơn'!C:C,'ORDERED LIST'!$A55,0),"")</f>
        <v/>
      </c>
      <c r="D55" s="203" t="str">
        <f>IF(COUNTIFS($D$44:D54,$B$44)&lt;$S$44,$B$44,"")</f>
        <v/>
      </c>
      <c r="E55" s="202" t="str" cm="1">
        <f t="array" aca="1" ref="E55" ca="1">IFERROR(INDEX('Nhập đơn'!I:I,'ORDERED LIST'!$A55,0),"")</f>
        <v/>
      </c>
      <c r="F55" s="204" t="str" cm="1">
        <f t="array" aca="1" ref="F55" ca="1">IFERROR(INDEX('Nhập đơn'!H:H,'ORDERED LIST'!$A55,0),"")</f>
        <v/>
      </c>
      <c r="G55" s="205"/>
      <c r="H55" s="205"/>
      <c r="I55" s="204"/>
      <c r="J55" s="204"/>
      <c r="K55" s="204"/>
      <c r="L55" s="204"/>
      <c r="M55" s="204"/>
      <c r="N55" s="206"/>
      <c r="O55" s="202"/>
      <c r="P55" s="207"/>
      <c r="Q55" s="207"/>
      <c r="R55" s="207"/>
      <c r="S55" s="210"/>
    </row>
    <row r="56" spans="1:19" ht="35.25" hidden="1" customHeight="1">
      <c r="A56" s="196" t="str">
        <f ca="1">IFERROR(A55+MATCH(D56,OFFSET('Nhập đơn'!$E$1,'ORDERED LIST'!$A55,0,1000),0),"")</f>
        <v/>
      </c>
      <c r="B56" s="209">
        <v>12</v>
      </c>
      <c r="C56" s="203" t="str" cm="1">
        <f t="array" aca="1" ref="C56" ca="1">IFERROR(INDEX('Nhập đơn'!C:C,'ORDERED LIST'!$A56,0),"")</f>
        <v/>
      </c>
      <c r="D56" s="203" t="str">
        <f>IF(COUNTIFS($D$44:D55,$B$44)&lt;$S$44,$B$44,"")</f>
        <v/>
      </c>
      <c r="E56" s="202" t="str" cm="1">
        <f t="array" aca="1" ref="E56" ca="1">IFERROR(INDEX('Nhập đơn'!I:I,'ORDERED LIST'!$A56,0),"")</f>
        <v/>
      </c>
      <c r="F56" s="204" t="str" cm="1">
        <f t="array" aca="1" ref="F56" ca="1">IFERROR(INDEX('Nhập đơn'!H:H,'ORDERED LIST'!$A56,0),"")</f>
        <v/>
      </c>
      <c r="G56" s="205"/>
      <c r="H56" s="205"/>
      <c r="I56" s="204"/>
      <c r="J56" s="204"/>
      <c r="K56" s="204"/>
      <c r="L56" s="204"/>
      <c r="M56" s="204"/>
      <c r="N56" s="206"/>
      <c r="O56" s="202"/>
      <c r="P56" s="207"/>
      <c r="Q56" s="207"/>
      <c r="R56" s="207"/>
      <c r="S56" s="210"/>
    </row>
    <row r="57" spans="1:19" ht="35.25" hidden="1" customHeight="1">
      <c r="A57" s="196" t="str">
        <f ca="1">IFERROR(A56+MATCH(D57,OFFSET('Nhập đơn'!$E$1,'ORDERED LIST'!$A56,0,1000),0),"")</f>
        <v/>
      </c>
      <c r="B57" s="209">
        <v>13</v>
      </c>
      <c r="C57" s="203" t="str" cm="1">
        <f t="array" aca="1" ref="C57" ca="1">IFERROR(INDEX('Nhập đơn'!C:C,'ORDERED LIST'!$A57,0),"")</f>
        <v/>
      </c>
      <c r="D57" s="203" t="str">
        <f>IF(COUNTIFS($D$44:D56,$B$44)&lt;$S$44,$B$44,"")</f>
        <v/>
      </c>
      <c r="E57" s="202" t="str" cm="1">
        <f t="array" aca="1" ref="E57" ca="1">IFERROR(INDEX('Nhập đơn'!I:I,'ORDERED LIST'!$A57,0),"")</f>
        <v/>
      </c>
      <c r="F57" s="204" t="str" cm="1">
        <f t="array" aca="1" ref="F57" ca="1">IFERROR(INDEX('Nhập đơn'!H:H,'ORDERED LIST'!$A57,0),"")</f>
        <v/>
      </c>
      <c r="G57" s="205"/>
      <c r="H57" s="205"/>
      <c r="I57" s="204"/>
      <c r="J57" s="204"/>
      <c r="K57" s="204"/>
      <c r="L57" s="204"/>
      <c r="M57" s="204"/>
      <c r="N57" s="206"/>
      <c r="O57" s="202"/>
      <c r="P57" s="207"/>
      <c r="Q57" s="207"/>
      <c r="R57" s="207"/>
      <c r="S57" s="210"/>
    </row>
    <row r="58" spans="1:19" ht="35.25" hidden="1" customHeight="1">
      <c r="A58" s="196" t="str">
        <f ca="1">IFERROR(A57+MATCH(D58,OFFSET('Nhập đơn'!$E$1,'ORDERED LIST'!$A57,0,1000),0),"")</f>
        <v/>
      </c>
      <c r="B58" s="209">
        <v>14</v>
      </c>
      <c r="C58" s="203" t="str" cm="1">
        <f t="array" aca="1" ref="C58" ca="1">IFERROR(INDEX('Nhập đơn'!C:C,'ORDERED LIST'!$A58,0),"")</f>
        <v/>
      </c>
      <c r="D58" s="203" t="str">
        <f>IF(COUNTIFS($D$44:D57,$B$44)&lt;$S$44,$B$44,"")</f>
        <v/>
      </c>
      <c r="E58" s="202" t="str" cm="1">
        <f t="array" aca="1" ref="E58" ca="1">IFERROR(INDEX('Nhập đơn'!I:I,'ORDERED LIST'!$A58,0),"")</f>
        <v/>
      </c>
      <c r="F58" s="204" t="str" cm="1">
        <f t="array" aca="1" ref="F58" ca="1">IFERROR(INDEX('Nhập đơn'!H:H,'ORDERED LIST'!$A58,0),"")</f>
        <v/>
      </c>
      <c r="G58" s="205"/>
      <c r="H58" s="205"/>
      <c r="I58" s="204"/>
      <c r="J58" s="204"/>
      <c r="K58" s="204"/>
      <c r="L58" s="204"/>
      <c r="M58" s="204"/>
      <c r="N58" s="206"/>
      <c r="O58" s="202"/>
      <c r="P58" s="207"/>
      <c r="Q58" s="207"/>
      <c r="R58" s="207"/>
      <c r="S58" s="210"/>
    </row>
    <row r="59" spans="1:19" ht="35.25" hidden="1" customHeight="1">
      <c r="A59" s="196" t="str">
        <f ca="1">IFERROR(A58+MATCH(D59,OFFSET('Nhập đơn'!$E$1,'ORDERED LIST'!$A58,0,1000),0),"")</f>
        <v/>
      </c>
      <c r="B59" s="209">
        <v>15</v>
      </c>
      <c r="C59" s="203" t="str" cm="1">
        <f t="array" aca="1" ref="C59" ca="1">IFERROR(INDEX('Nhập đơn'!C:C,'ORDERED LIST'!$A59,0),"")</f>
        <v/>
      </c>
      <c r="D59" s="203" t="str">
        <f>IF(COUNTIFS($D$44:D58,$B$44)&lt;$S$44,$B$44,"")</f>
        <v/>
      </c>
      <c r="E59" s="202" t="str" cm="1">
        <f t="array" aca="1" ref="E59" ca="1">IFERROR(INDEX('Nhập đơn'!I:I,'ORDERED LIST'!$A59,0),"")</f>
        <v/>
      </c>
      <c r="F59" s="204" t="str" cm="1">
        <f t="array" aca="1" ref="F59" ca="1">IFERROR(INDEX('Nhập đơn'!H:H,'ORDERED LIST'!$A59,0),"")</f>
        <v/>
      </c>
      <c r="G59" s="205"/>
      <c r="H59" s="205"/>
      <c r="I59" s="204"/>
      <c r="J59" s="204"/>
      <c r="K59" s="204"/>
      <c r="L59" s="204"/>
      <c r="M59" s="204"/>
      <c r="N59" s="206"/>
      <c r="O59" s="202"/>
      <c r="P59" s="207"/>
      <c r="Q59" s="207"/>
      <c r="R59" s="207"/>
      <c r="S59" s="210"/>
    </row>
    <row r="60" spans="1:19" ht="35.25" hidden="1" customHeight="1">
      <c r="A60" s="196" t="str">
        <f ca="1">IFERROR(A59+MATCH(D60,OFFSET('Nhập đơn'!$E$1,'ORDERED LIST'!$A59,0,1000),0),"")</f>
        <v/>
      </c>
      <c r="B60" s="209">
        <v>16</v>
      </c>
      <c r="C60" s="203" t="str" cm="1">
        <f t="array" aca="1" ref="C60" ca="1">IFERROR(INDEX('Nhập đơn'!C:C,'ORDERED LIST'!$A60,0),"")</f>
        <v/>
      </c>
      <c r="D60" s="203" t="str">
        <f>IF(COUNTIFS($D$44:D59,$B$44)&lt;$S$44,$B$44,"")</f>
        <v/>
      </c>
      <c r="E60" s="202" t="str" cm="1">
        <f t="array" aca="1" ref="E60" ca="1">IFERROR(INDEX('Nhập đơn'!I:I,'ORDERED LIST'!$A60,0),"")</f>
        <v/>
      </c>
      <c r="F60" s="204" t="str" cm="1">
        <f t="array" aca="1" ref="F60" ca="1">IFERROR(INDEX('Nhập đơn'!H:H,'ORDERED LIST'!$A60,0),"")</f>
        <v/>
      </c>
      <c r="G60" s="205"/>
      <c r="H60" s="205"/>
      <c r="I60" s="204"/>
      <c r="J60" s="204"/>
      <c r="K60" s="204"/>
      <c r="L60" s="204"/>
      <c r="M60" s="204"/>
      <c r="N60" s="206"/>
      <c r="O60" s="202"/>
      <c r="P60" s="207"/>
      <c r="Q60" s="207"/>
      <c r="R60" s="207"/>
      <c r="S60" s="210"/>
    </row>
    <row r="61" spans="1:19" s="215" customFormat="1" ht="35.25" customHeight="1">
      <c r="B61" s="216" t="s">
        <v>426</v>
      </c>
      <c r="C61" s="217"/>
      <c r="D61" s="217"/>
      <c r="E61" s="217"/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89">
        <f>COUNTIFS('Nhập đơn'!E:E,B61)</f>
        <v>5</v>
      </c>
    </row>
    <row r="62" spans="1:19" ht="35.25" customHeight="1">
      <c r="A62" s="196">
        <f ca="1">IFERROR(A61+MATCH(D62,OFFSET('Nhập đơn'!$E$1,'ORDERED LIST'!$A61,0,1000),0),"")</f>
        <v>6</v>
      </c>
      <c r="B62" s="202">
        <v>1</v>
      </c>
      <c r="C62" s="203" t="str" cm="1">
        <f t="array" aca="1" ref="C62" ca="1">IFERROR(INDEX('Nhập đơn'!C:C,'ORDERED LIST'!$A62,0),"")</f>
        <v>MKFR</v>
      </c>
      <c r="D62" s="203" t="str">
        <f>IF(COUNTIFS($D$61:D61,$B$61)&lt;$S$61,$B$61,"")</f>
        <v>Bí đao chanh weight</v>
      </c>
      <c r="E62" s="202" t="str" cm="1">
        <f t="array" aca="1" ref="E62" ca="1">IFERROR(INDEX('Nhập đơn'!I:I,'ORDERED LIST'!$A62,0),"")</f>
        <v/>
      </c>
      <c r="F62" s="204" cm="1">
        <f t="array" aca="1" ref="F62" ca="1">IFERROR(INDEX('Nhập đơn'!H:H,'ORDERED LIST'!$A62,0),"")</f>
        <v>0.5</v>
      </c>
      <c r="G62" s="205"/>
      <c r="H62" s="205"/>
      <c r="I62" s="204"/>
      <c r="J62" s="204"/>
      <c r="K62" s="204"/>
      <c r="L62" s="204"/>
      <c r="M62" s="204"/>
      <c r="N62" s="206"/>
      <c r="O62" s="202"/>
      <c r="P62" s="207"/>
      <c r="Q62" s="207"/>
      <c r="R62" s="207"/>
      <c r="S62" s="208"/>
    </row>
    <row r="63" spans="1:19" ht="35.25" customHeight="1">
      <c r="A63" s="196">
        <f ca="1">IFERROR(A62+MATCH(D63,OFFSET('Nhập đơn'!$E$1,'ORDERED LIST'!$A62,0,1000),0),"")</f>
        <v>48</v>
      </c>
      <c r="B63" s="202">
        <v>2</v>
      </c>
      <c r="C63" s="203" t="str" cm="1">
        <f t="array" aca="1" ref="C63" ca="1">IFERROR(INDEX('Nhập đơn'!C:C,'ORDERED LIST'!$A63,0),"")</f>
        <v>MKVD</v>
      </c>
      <c r="D63" s="203" t="str">
        <f>IF(COUNTIFS($D$61:D62,$B$61)&lt;$S$61,$B$61,"")</f>
        <v>Bí đao chanh weight</v>
      </c>
      <c r="E63" s="202" t="str" cm="1">
        <f t="array" aca="1" ref="E63" ca="1">IFERROR(INDEX('Nhập đơn'!I:I,'ORDERED LIST'!$A63,0),"")</f>
        <v/>
      </c>
      <c r="F63" s="204" cm="1">
        <f t="array" aca="1" ref="F63" ca="1">IFERROR(INDEX('Nhập đơn'!H:H,'ORDERED LIST'!$A63,0),"")</f>
        <v>0.5</v>
      </c>
      <c r="G63" s="205"/>
      <c r="H63" s="205"/>
      <c r="I63" s="204"/>
      <c r="J63" s="204"/>
      <c r="K63" s="204"/>
      <c r="L63" s="204"/>
      <c r="M63" s="204"/>
      <c r="N63" s="206"/>
      <c r="O63" s="202"/>
      <c r="P63" s="207"/>
      <c r="Q63" s="207"/>
      <c r="R63" s="207"/>
      <c r="S63" s="208"/>
    </row>
    <row r="64" spans="1:19" ht="35.25" customHeight="1">
      <c r="A64" s="196">
        <f ca="1">IFERROR(A63+MATCH(D64,OFFSET('Nhập đơn'!$E$1,'ORDERED LIST'!$A63,0,1000),0),"")</f>
        <v>100</v>
      </c>
      <c r="B64" s="209">
        <v>3</v>
      </c>
      <c r="C64" s="203" t="str" cm="1">
        <f t="array" aca="1" ref="C64" ca="1">IFERROR(INDEX('Nhập đơn'!C:C,'ORDERED LIST'!$A64,0),"")</f>
        <v>AWLU</v>
      </c>
      <c r="D64" s="203" t="str">
        <f>IF(COUNTIFS($D$61:D63,$B$61)&lt;$S$61,$B$61,"")</f>
        <v>Bí đao chanh weight</v>
      </c>
      <c r="E64" s="202" t="str" cm="1">
        <f t="array" aca="1" ref="E64" ca="1">IFERROR(INDEX('Nhập đơn'!I:I,'ORDERED LIST'!$A64,0),"")</f>
        <v/>
      </c>
      <c r="F64" s="204" cm="1">
        <f t="array" aca="1" ref="F64" ca="1">IFERROR(INDEX('Nhập đơn'!H:H,'ORDERED LIST'!$A64,0),"")</f>
        <v>1</v>
      </c>
      <c r="G64" s="205"/>
      <c r="H64" s="205"/>
      <c r="I64" s="204"/>
      <c r="J64" s="204"/>
      <c r="K64" s="204"/>
      <c r="L64" s="204"/>
      <c r="M64" s="204"/>
      <c r="N64" s="206"/>
      <c r="O64" s="202"/>
      <c r="P64" s="207"/>
      <c r="Q64" s="207"/>
      <c r="R64" s="207"/>
      <c r="S64" s="210"/>
    </row>
    <row r="65" spans="1:19" ht="35.25" customHeight="1">
      <c r="A65" s="196">
        <f ca="1">IFERROR(A64+MATCH(D65,OFFSET('Nhập đơn'!$E$1,'ORDERED LIST'!$A64,0,1000),0),"")</f>
        <v>154</v>
      </c>
      <c r="B65" s="209">
        <v>4</v>
      </c>
      <c r="C65" s="203" t="str" cm="1">
        <f t="array" aca="1" ref="C65" ca="1">IFERROR(INDEX('Nhập đơn'!C:C,'ORDERED LIST'!$A65,0),"")</f>
        <v>AWSG</v>
      </c>
      <c r="D65" s="203" t="str">
        <f>IF(COUNTIFS($D$61:D64,$B$61)&lt;$S$61,$B$61,"")</f>
        <v>Bí đao chanh weight</v>
      </c>
      <c r="E65" s="202" t="str" cm="1">
        <f t="array" aca="1" ref="E65" ca="1">IFERROR(INDEX('Nhập đơn'!I:I,'ORDERED LIST'!$A65,0),"")</f>
        <v/>
      </c>
      <c r="F65" s="204" cm="1">
        <f t="array" aca="1" ref="F65" ca="1">IFERROR(INDEX('Nhập đơn'!H:H,'ORDERED LIST'!$A65,0),"")</f>
        <v>1</v>
      </c>
      <c r="G65" s="205"/>
      <c r="H65" s="205"/>
      <c r="I65" s="204"/>
      <c r="J65" s="204"/>
      <c r="K65" s="204"/>
      <c r="L65" s="204"/>
      <c r="M65" s="204"/>
      <c r="N65" s="206"/>
      <c r="O65" s="202"/>
      <c r="P65" s="207"/>
      <c r="Q65" s="207"/>
      <c r="R65" s="207"/>
      <c r="S65" s="210"/>
    </row>
    <row r="66" spans="1:19" ht="35.25" customHeight="1">
      <c r="A66" s="196">
        <f ca="1">IFERROR(A65+MATCH(D66,OFFSET('Nhập đơn'!$E$1,'ORDERED LIST'!$A65,0,1000),0),"")</f>
        <v>268</v>
      </c>
      <c r="B66" s="209">
        <v>5</v>
      </c>
      <c r="C66" s="203" t="str" cm="1">
        <f t="array" aca="1" ref="C66" ca="1">IFERROR(INDEX('Nhập đơn'!C:C,'ORDERED LIST'!$A66,0),"")</f>
        <v>AWZH</v>
      </c>
      <c r="D66" s="203" t="str">
        <f>IF(COUNTIFS($D$61:D65,$B$61)&lt;$S$61,$B$61,"")</f>
        <v>Bí đao chanh weight</v>
      </c>
      <c r="E66" s="202" t="str" cm="1">
        <f t="array" aca="1" ref="E66" ca="1">IFERROR(INDEX('Nhập đơn'!I:I,'ORDERED LIST'!$A66,0),"")</f>
        <v/>
      </c>
      <c r="F66" s="204" cm="1">
        <f t="array" aca="1" ref="F66" ca="1">IFERROR(INDEX('Nhập đơn'!H:H,'ORDERED LIST'!$A66,0),"")</f>
        <v>1</v>
      </c>
      <c r="G66" s="205"/>
      <c r="H66" s="205"/>
      <c r="I66" s="204"/>
      <c r="J66" s="204"/>
      <c r="K66" s="204"/>
      <c r="L66" s="204"/>
      <c r="M66" s="204"/>
      <c r="N66" s="206"/>
      <c r="O66" s="202"/>
      <c r="P66" s="207"/>
      <c r="Q66" s="207"/>
      <c r="R66" s="207"/>
      <c r="S66" s="210"/>
    </row>
    <row r="67" spans="1:19" ht="35.25" hidden="1" customHeight="1">
      <c r="A67" s="196" t="str">
        <f ca="1">IFERROR(A66+MATCH(D67,OFFSET('Nhập đơn'!$E$1,'ORDERED LIST'!$A66,0,1000),0),"")</f>
        <v/>
      </c>
      <c r="B67" s="209">
        <v>6</v>
      </c>
      <c r="C67" s="203" t="str" cm="1">
        <f t="array" aca="1" ref="C67" ca="1">IFERROR(INDEX('Nhập đơn'!C:C,'ORDERED LIST'!$A67,0),"")</f>
        <v/>
      </c>
      <c r="D67" s="203" t="str">
        <f>IF(COUNTIFS($D$61:D66,$B$61)&lt;$S$61,$B$61,"")</f>
        <v/>
      </c>
      <c r="E67" s="202" t="str" cm="1">
        <f t="array" aca="1" ref="E67" ca="1">IFERROR(INDEX('Nhập đơn'!I:I,'ORDERED LIST'!$A67,0),"")</f>
        <v/>
      </c>
      <c r="F67" s="204" t="str" cm="1">
        <f t="array" aca="1" ref="F67" ca="1">IFERROR(INDEX('Nhập đơn'!H:H,'ORDERED LIST'!$A67,0),"")</f>
        <v/>
      </c>
      <c r="G67" s="205"/>
      <c r="H67" s="205"/>
      <c r="I67" s="204"/>
      <c r="J67" s="204"/>
      <c r="K67" s="204"/>
      <c r="L67" s="204"/>
      <c r="M67" s="204"/>
      <c r="N67" s="206"/>
      <c r="O67" s="202"/>
      <c r="P67" s="207"/>
      <c r="Q67" s="207"/>
      <c r="R67" s="207"/>
      <c r="S67" s="210"/>
    </row>
    <row r="68" spans="1:19" ht="35.25" hidden="1" customHeight="1">
      <c r="A68" s="196" t="str">
        <f ca="1">IFERROR(A67+MATCH(D68,OFFSET('Nhập đơn'!$E$1,'ORDERED LIST'!$A67,0,1000),0),"")</f>
        <v/>
      </c>
      <c r="B68" s="209">
        <v>7</v>
      </c>
      <c r="C68" s="203" t="str" cm="1">
        <f t="array" aca="1" ref="C68" ca="1">IFERROR(INDEX('Nhập đơn'!C:C,'ORDERED LIST'!$A68,0),"")</f>
        <v/>
      </c>
      <c r="D68" s="203" t="str">
        <f>IF(COUNTIFS($D$61:D67,$B$61)&lt;$S$61,$B$61,"")</f>
        <v/>
      </c>
      <c r="E68" s="202" t="str" cm="1">
        <f t="array" aca="1" ref="E68" ca="1">IFERROR(INDEX('Nhập đơn'!I:I,'ORDERED LIST'!$A68,0),"")</f>
        <v/>
      </c>
      <c r="F68" s="204" t="str" cm="1">
        <f t="array" aca="1" ref="F68" ca="1">IFERROR(INDEX('Nhập đơn'!H:H,'ORDERED LIST'!$A68,0),"")</f>
        <v/>
      </c>
      <c r="G68" s="205"/>
      <c r="H68" s="205"/>
      <c r="I68" s="204"/>
      <c r="J68" s="204"/>
      <c r="K68" s="204"/>
      <c r="L68" s="204"/>
      <c r="M68" s="204"/>
      <c r="N68" s="206"/>
      <c r="O68" s="202"/>
      <c r="P68" s="207"/>
      <c r="Q68" s="207"/>
      <c r="R68" s="207"/>
      <c r="S68" s="210"/>
    </row>
    <row r="69" spans="1:19" ht="35.25" hidden="1" customHeight="1">
      <c r="A69" s="196" t="str">
        <f ca="1">IFERROR(A68+MATCH(D69,OFFSET('Nhập đơn'!$E$1,'ORDERED LIST'!$A68,0,1000),0),"")</f>
        <v/>
      </c>
      <c r="B69" s="209">
        <v>8</v>
      </c>
      <c r="C69" s="203" t="str" cm="1">
        <f t="array" aca="1" ref="C69" ca="1">IFERROR(INDEX('Nhập đơn'!C:C,'ORDERED LIST'!$A69,0),"")</f>
        <v/>
      </c>
      <c r="D69" s="203" t="str">
        <f>IF(COUNTIFS($D$61:D68,$B$61)&lt;$S$61,$B$61,"")</f>
        <v/>
      </c>
      <c r="E69" s="202" t="str" cm="1">
        <f t="array" aca="1" ref="E69" ca="1">IFERROR(INDEX('Nhập đơn'!I:I,'ORDERED LIST'!$A69,0),"")</f>
        <v/>
      </c>
      <c r="F69" s="204" t="str" cm="1">
        <f t="array" aca="1" ref="F69" ca="1">IFERROR(INDEX('Nhập đơn'!H:H,'ORDERED LIST'!$A69,0),"")</f>
        <v/>
      </c>
      <c r="G69" s="205"/>
      <c r="H69" s="205"/>
      <c r="I69" s="204"/>
      <c r="J69" s="204"/>
      <c r="K69" s="204"/>
      <c r="L69" s="204"/>
      <c r="M69" s="204"/>
      <c r="N69" s="206"/>
      <c r="O69" s="202"/>
      <c r="P69" s="207"/>
      <c r="Q69" s="207"/>
      <c r="R69" s="207"/>
      <c r="S69" s="210"/>
    </row>
    <row r="70" spans="1:19" ht="35.25" hidden="1" customHeight="1">
      <c r="A70" s="196" t="str">
        <f ca="1">IFERROR(A69+MATCH(D70,OFFSET('Nhập đơn'!$E$1,'ORDERED LIST'!$A69,0,1000),0),"")</f>
        <v/>
      </c>
      <c r="B70" s="209">
        <v>9</v>
      </c>
      <c r="C70" s="203" t="str" cm="1">
        <f t="array" aca="1" ref="C70" ca="1">IFERROR(INDEX('Nhập đơn'!C:C,'ORDERED LIST'!$A70,0),"")</f>
        <v/>
      </c>
      <c r="D70" s="203" t="str">
        <f>IF(COUNTIFS($D$61:D69,$B$61)&lt;$S$61,$B$61,"")</f>
        <v/>
      </c>
      <c r="E70" s="202" t="str" cm="1">
        <f t="array" aca="1" ref="E70" ca="1">IFERROR(INDEX('Nhập đơn'!I:I,'ORDERED LIST'!$A70,0),"")</f>
        <v/>
      </c>
      <c r="F70" s="204" t="str" cm="1">
        <f t="array" aca="1" ref="F70" ca="1">IFERROR(INDEX('Nhập đơn'!H:H,'ORDERED LIST'!$A70,0),"")</f>
        <v/>
      </c>
      <c r="G70" s="205"/>
      <c r="H70" s="205"/>
      <c r="I70" s="204"/>
      <c r="J70" s="204"/>
      <c r="K70" s="204"/>
      <c r="L70" s="204"/>
      <c r="M70" s="204"/>
      <c r="N70" s="206"/>
      <c r="O70" s="202"/>
      <c r="P70" s="207"/>
      <c r="Q70" s="207"/>
      <c r="R70" s="207"/>
      <c r="S70" s="210"/>
    </row>
    <row r="71" spans="1:19" ht="35.25" hidden="1" customHeight="1">
      <c r="A71" s="196" t="str">
        <f ca="1">IFERROR(A70+MATCH(D71,OFFSET('Nhập đơn'!$E$1,'ORDERED LIST'!$A70,0,1000),0),"")</f>
        <v/>
      </c>
      <c r="B71" s="209">
        <v>10</v>
      </c>
      <c r="C71" s="203" t="str" cm="1">
        <f t="array" aca="1" ref="C71" ca="1">IFERROR(INDEX('Nhập đơn'!C:C,'ORDERED LIST'!$A71,0),"")</f>
        <v/>
      </c>
      <c r="D71" s="203" t="str">
        <f>IF(COUNTIFS($D$61:D70,$B$61)&lt;$S$61,$B$61,"")</f>
        <v/>
      </c>
      <c r="E71" s="202" t="str" cm="1">
        <f t="array" aca="1" ref="E71" ca="1">IFERROR(INDEX('Nhập đơn'!I:I,'ORDERED LIST'!$A71,0),"")</f>
        <v/>
      </c>
      <c r="F71" s="204" t="str" cm="1">
        <f t="array" aca="1" ref="F71" ca="1">IFERROR(INDEX('Nhập đơn'!H:H,'ORDERED LIST'!$A71,0),"")</f>
        <v/>
      </c>
      <c r="G71" s="205"/>
      <c r="H71" s="205"/>
      <c r="I71" s="204"/>
      <c r="J71" s="204"/>
      <c r="K71" s="204"/>
      <c r="L71" s="204"/>
      <c r="M71" s="204"/>
      <c r="N71" s="206"/>
      <c r="O71" s="202"/>
      <c r="P71" s="207"/>
      <c r="Q71" s="207"/>
      <c r="R71" s="207"/>
      <c r="S71" s="210"/>
    </row>
    <row r="72" spans="1:19" ht="35.25" hidden="1" customHeight="1">
      <c r="A72" s="196" t="str">
        <f ca="1">IFERROR(A71+MATCH(D72,OFFSET('Nhập đơn'!$E$1,'ORDERED LIST'!$A71,0,1000),0),"")</f>
        <v/>
      </c>
      <c r="B72" s="209">
        <v>11</v>
      </c>
      <c r="C72" s="203" t="str" cm="1">
        <f t="array" aca="1" ref="C72" ca="1">IFERROR(INDEX('Nhập đơn'!C:C,'ORDERED LIST'!$A72,0),"")</f>
        <v/>
      </c>
      <c r="D72" s="203" t="str">
        <f>IF(COUNTIFS($D$61:D71,$B$61)&lt;$S$61,$B$61,"")</f>
        <v/>
      </c>
      <c r="E72" s="202" t="str" cm="1">
        <f t="array" aca="1" ref="E72" ca="1">IFERROR(INDEX('Nhập đơn'!I:I,'ORDERED LIST'!$A72,0),"")</f>
        <v/>
      </c>
      <c r="F72" s="204" t="str" cm="1">
        <f t="array" aca="1" ref="F72" ca="1">IFERROR(INDEX('Nhập đơn'!H:H,'ORDERED LIST'!$A72,0),"")</f>
        <v/>
      </c>
      <c r="G72" s="205"/>
      <c r="H72" s="205"/>
      <c r="I72" s="204"/>
      <c r="J72" s="204"/>
      <c r="K72" s="204"/>
      <c r="L72" s="204"/>
      <c r="M72" s="204"/>
      <c r="N72" s="206"/>
      <c r="O72" s="202"/>
      <c r="P72" s="207"/>
      <c r="Q72" s="207"/>
      <c r="R72" s="207"/>
      <c r="S72" s="210"/>
    </row>
    <row r="73" spans="1:19" ht="35.25" hidden="1" customHeight="1">
      <c r="A73" s="196" t="str">
        <f ca="1">IFERROR(A72+MATCH(D73,OFFSET('Nhập đơn'!$E$1,'ORDERED LIST'!$A72,0,1000),0),"")</f>
        <v/>
      </c>
      <c r="B73" s="209">
        <v>12</v>
      </c>
      <c r="C73" s="203" t="str" cm="1">
        <f t="array" aca="1" ref="C73" ca="1">IFERROR(INDEX('Nhập đơn'!C:C,'ORDERED LIST'!$A73,0),"")</f>
        <v/>
      </c>
      <c r="D73" s="203" t="str">
        <f>IF(COUNTIFS($D$61:D72,$B$61)&lt;$S$61,$B$61,"")</f>
        <v/>
      </c>
      <c r="E73" s="202" t="str" cm="1">
        <f t="array" aca="1" ref="E73" ca="1">IFERROR(INDEX('Nhập đơn'!I:I,'ORDERED LIST'!$A73,0),"")</f>
        <v/>
      </c>
      <c r="F73" s="204" t="str" cm="1">
        <f t="array" aca="1" ref="F73" ca="1">IFERROR(INDEX('Nhập đơn'!H:H,'ORDERED LIST'!$A73,0),"")</f>
        <v/>
      </c>
      <c r="G73" s="205"/>
      <c r="H73" s="205"/>
      <c r="I73" s="204"/>
      <c r="J73" s="204"/>
      <c r="K73" s="204"/>
      <c r="L73" s="204"/>
      <c r="M73" s="204"/>
      <c r="N73" s="206"/>
      <c r="O73" s="202"/>
      <c r="P73" s="207"/>
      <c r="Q73" s="207"/>
      <c r="R73" s="207"/>
      <c r="S73" s="210"/>
    </row>
    <row r="74" spans="1:19" ht="35.25" hidden="1" customHeight="1">
      <c r="A74" s="196" t="str">
        <f ca="1">IFERROR(A73+MATCH(D74,OFFSET('Nhập đơn'!$E$1,'ORDERED LIST'!$A73,0,1000),0),"")</f>
        <v/>
      </c>
      <c r="B74" s="209">
        <v>13</v>
      </c>
      <c r="C74" s="203" t="str" cm="1">
        <f t="array" aca="1" ref="C74" ca="1">IFERROR(INDEX('Nhập đơn'!C:C,'ORDERED LIST'!$A74,0),"")</f>
        <v/>
      </c>
      <c r="D74" s="203" t="str">
        <f>IF(COUNTIFS($D$61:D73,$B$61)&lt;$S$61,$B$61,"")</f>
        <v/>
      </c>
      <c r="E74" s="202" t="str" cm="1">
        <f t="array" aca="1" ref="E74" ca="1">IFERROR(INDEX('Nhập đơn'!I:I,'ORDERED LIST'!$A74,0),"")</f>
        <v/>
      </c>
      <c r="F74" s="204" t="str" cm="1">
        <f t="array" aca="1" ref="F74" ca="1">IFERROR(INDEX('Nhập đơn'!H:H,'ORDERED LIST'!$A74,0),"")</f>
        <v/>
      </c>
      <c r="G74" s="205"/>
      <c r="H74" s="205"/>
      <c r="I74" s="204"/>
      <c r="J74" s="204"/>
      <c r="K74" s="204"/>
      <c r="L74" s="204"/>
      <c r="M74" s="204"/>
      <c r="N74" s="206"/>
      <c r="O74" s="202"/>
      <c r="P74" s="207"/>
      <c r="Q74" s="207"/>
      <c r="R74" s="207"/>
      <c r="S74" s="210"/>
    </row>
    <row r="75" spans="1:19" ht="35.25" hidden="1" customHeight="1">
      <c r="A75" s="196" t="str">
        <f ca="1">IFERROR(A74+MATCH(D75,OFFSET('Nhập đơn'!$E$1,'ORDERED LIST'!$A74,0,1000),0),"")</f>
        <v/>
      </c>
      <c r="B75" s="209">
        <v>14</v>
      </c>
      <c r="C75" s="203" t="str" cm="1">
        <f t="array" aca="1" ref="C75" ca="1">IFERROR(INDEX('Nhập đơn'!C:C,'ORDERED LIST'!$A75,0),"")</f>
        <v/>
      </c>
      <c r="D75" s="203" t="str">
        <f>IF(COUNTIFS($D$61:D74,$B$61)&lt;$S$61,$B$61,"")</f>
        <v/>
      </c>
      <c r="E75" s="202" t="str" cm="1">
        <f t="array" aca="1" ref="E75" ca="1">IFERROR(INDEX('Nhập đơn'!I:I,'ORDERED LIST'!$A75,0),"")</f>
        <v/>
      </c>
      <c r="F75" s="204" t="str" cm="1">
        <f t="array" aca="1" ref="F75" ca="1">IFERROR(INDEX('Nhập đơn'!H:H,'ORDERED LIST'!$A75,0),"")</f>
        <v/>
      </c>
      <c r="G75" s="205"/>
      <c r="H75" s="205"/>
      <c r="I75" s="204"/>
      <c r="J75" s="204"/>
      <c r="K75" s="204"/>
      <c r="L75" s="204"/>
      <c r="M75" s="204"/>
      <c r="N75" s="206"/>
      <c r="O75" s="202"/>
      <c r="P75" s="207"/>
      <c r="Q75" s="207"/>
      <c r="R75" s="207"/>
      <c r="S75" s="210"/>
    </row>
    <row r="76" spans="1:19" ht="35.25" hidden="1" customHeight="1">
      <c r="A76" s="196" t="str">
        <f ca="1">IFERROR(A75+MATCH(D76,OFFSET('Nhập đơn'!$E$1,'ORDERED LIST'!$A75,0,1000),0),"")</f>
        <v/>
      </c>
      <c r="B76" s="209">
        <v>15</v>
      </c>
      <c r="C76" s="203" t="str" cm="1">
        <f t="array" aca="1" ref="C76" ca="1">IFERROR(INDEX('Nhập đơn'!C:C,'ORDERED LIST'!$A76,0),"")</f>
        <v/>
      </c>
      <c r="D76" s="203" t="str">
        <f>IF(COUNTIFS($D$61:D75,$B$61)&lt;$S$61,$B$61,"")</f>
        <v/>
      </c>
      <c r="E76" s="202" t="str" cm="1">
        <f t="array" aca="1" ref="E76" ca="1">IFERROR(INDEX('Nhập đơn'!I:I,'ORDERED LIST'!$A76,0),"")</f>
        <v/>
      </c>
      <c r="F76" s="204" t="str" cm="1">
        <f t="array" aca="1" ref="F76" ca="1">IFERROR(INDEX('Nhập đơn'!H:H,'ORDERED LIST'!$A76,0),"")</f>
        <v/>
      </c>
      <c r="G76" s="205"/>
      <c r="H76" s="205"/>
      <c r="I76" s="204"/>
      <c r="J76" s="204"/>
      <c r="K76" s="204"/>
      <c r="L76" s="204"/>
      <c r="M76" s="204"/>
      <c r="N76" s="206"/>
      <c r="O76" s="202"/>
      <c r="P76" s="207"/>
      <c r="Q76" s="207"/>
      <c r="R76" s="207"/>
      <c r="S76" s="210"/>
    </row>
    <row r="77" spans="1:19" ht="35.25" hidden="1" customHeight="1">
      <c r="A77" s="196" t="str">
        <f ca="1">IFERROR(A76+MATCH(D77,OFFSET('Nhập đơn'!$E$1,'ORDERED LIST'!$A76,0,1000),0),"")</f>
        <v/>
      </c>
      <c r="B77" s="209">
        <v>16</v>
      </c>
      <c r="C77" s="203" t="str" cm="1">
        <f t="array" aca="1" ref="C77" ca="1">IFERROR(INDEX('Nhập đơn'!C:C,'ORDERED LIST'!$A77,0),"")</f>
        <v/>
      </c>
      <c r="D77" s="203" t="str">
        <f>IF(COUNTIFS($D$61:D76,$B$61)&lt;$S$61,$B$61,"")</f>
        <v/>
      </c>
      <c r="E77" s="202" t="str" cm="1">
        <f t="array" aca="1" ref="E77" ca="1">IFERROR(INDEX('Nhập đơn'!I:I,'ORDERED LIST'!$A77,0),"")</f>
        <v/>
      </c>
      <c r="F77" s="204" t="str" cm="1">
        <f t="array" aca="1" ref="F77" ca="1">IFERROR(INDEX('Nhập đơn'!H:H,'ORDERED LIST'!$A77,0),"")</f>
        <v/>
      </c>
      <c r="G77" s="205"/>
      <c r="H77" s="205"/>
      <c r="I77" s="204"/>
      <c r="J77" s="204"/>
      <c r="K77" s="204"/>
      <c r="L77" s="204"/>
      <c r="M77" s="204"/>
      <c r="N77" s="206"/>
      <c r="O77" s="202"/>
      <c r="P77" s="207"/>
      <c r="Q77" s="207"/>
      <c r="R77" s="207"/>
      <c r="S77" s="210"/>
    </row>
    <row r="78" spans="1:19" s="215" customFormat="1" ht="35.25" customHeight="1">
      <c r="B78" s="216" t="s">
        <v>435</v>
      </c>
      <c r="C78" s="217"/>
      <c r="D78" s="217"/>
      <c r="E78" s="217"/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7"/>
      <c r="Q78" s="217"/>
      <c r="R78" s="217"/>
      <c r="S78" s="289">
        <f>COUNTIFS('Nhập đơn'!E:E,B78)</f>
        <v>1</v>
      </c>
    </row>
    <row r="79" spans="1:19" ht="35.25" customHeight="1">
      <c r="A79" s="196">
        <f ca="1">IFERROR(A78+MATCH(D79,OFFSET('Nhập đơn'!$E$1,'ORDERED LIST'!$A78,0,1000),0),"")</f>
        <v>269</v>
      </c>
      <c r="B79" s="202">
        <v>1</v>
      </c>
      <c r="C79" s="203" t="str" cm="1">
        <f t="array" aca="1" ref="C79" ca="1">IFERROR(INDEX('Nhập đơn'!C:C,'ORDERED LIST'!$A79,0),"")</f>
        <v>AWZH</v>
      </c>
      <c r="D79" s="203" t="str">
        <f>IF(COUNTIFS($D$78:D78,$B$78)&lt;$S$78,$B$78,"")</f>
        <v>Bí đỏ weight</v>
      </c>
      <c r="E79" s="202" t="str" cm="1">
        <f t="array" aca="1" ref="E79" ca="1">IFERROR(INDEX('Nhập đơn'!I:I,'ORDERED LIST'!$A79,0),"")</f>
        <v/>
      </c>
      <c r="F79" s="204" cm="1">
        <f t="array" aca="1" ref="F79" ca="1">IFERROR(INDEX('Nhập đơn'!H:H,'ORDERED LIST'!$A79,0),"")</f>
        <v>5</v>
      </c>
      <c r="G79" s="205"/>
      <c r="H79" s="205"/>
      <c r="I79" s="204"/>
      <c r="J79" s="204"/>
      <c r="K79" s="204"/>
      <c r="L79" s="204"/>
      <c r="M79" s="204"/>
      <c r="N79" s="206"/>
      <c r="O79" s="202"/>
      <c r="P79" s="207"/>
      <c r="Q79" s="207"/>
      <c r="R79" s="207"/>
      <c r="S79" s="207"/>
    </row>
    <row r="80" spans="1:19" ht="35.25" hidden="1" customHeight="1">
      <c r="A80" s="196" t="str">
        <f ca="1">IFERROR(A79+MATCH(D80,OFFSET('Nhập đơn'!$E$1,'ORDERED LIST'!$A79,0,1000),0),"")</f>
        <v/>
      </c>
      <c r="B80" s="202">
        <v>2</v>
      </c>
      <c r="C80" s="203" t="str" cm="1">
        <f t="array" aca="1" ref="C80" ca="1">IFERROR(INDEX('Nhập đơn'!C:C,'ORDERED LIST'!$A80,0),"")</f>
        <v/>
      </c>
      <c r="D80" s="203" t="str">
        <f>IF(COUNTIFS($D$78:D79,$B$78)&lt;$S$78,$B$78,"")</f>
        <v/>
      </c>
      <c r="E80" s="202" t="str" cm="1">
        <f t="array" aca="1" ref="E80" ca="1">IFERROR(INDEX('Nhập đơn'!I:I,'ORDERED LIST'!$A80,0),"")</f>
        <v/>
      </c>
      <c r="F80" s="204" t="str" cm="1">
        <f t="array" aca="1" ref="F80" ca="1">IFERROR(INDEX('Nhập đơn'!H:H,'ORDERED LIST'!$A80,0),"")</f>
        <v/>
      </c>
      <c r="G80" s="205"/>
      <c r="H80" s="205"/>
      <c r="I80" s="204"/>
      <c r="J80" s="204"/>
      <c r="K80" s="204"/>
      <c r="L80" s="204"/>
      <c r="M80" s="204"/>
      <c r="N80" s="206"/>
      <c r="O80" s="202"/>
      <c r="P80" s="207"/>
      <c r="Q80" s="207"/>
      <c r="R80" s="207"/>
      <c r="S80" s="208"/>
    </row>
    <row r="81" spans="1:19" ht="35.25" hidden="1" customHeight="1">
      <c r="A81" s="196" t="str">
        <f ca="1">IFERROR(A80+MATCH(D81,OFFSET('Nhập đơn'!$E$1,'ORDERED LIST'!$A80,0,1000),0),"")</f>
        <v/>
      </c>
      <c r="B81" s="202">
        <v>3</v>
      </c>
      <c r="C81" s="203" t="str" cm="1">
        <f t="array" aca="1" ref="C81" ca="1">IFERROR(INDEX('Nhập đơn'!C:C,'ORDERED LIST'!$A81,0),"")</f>
        <v/>
      </c>
      <c r="D81" s="203" t="str">
        <f>IF(COUNTIFS($D$78:D80,$B$78)&lt;$S$78,$B$78,"")</f>
        <v/>
      </c>
      <c r="E81" s="202" t="str" cm="1">
        <f t="array" aca="1" ref="E81" ca="1">IFERROR(INDEX('Nhập đơn'!I:I,'ORDERED LIST'!$A81,0),"")</f>
        <v/>
      </c>
      <c r="F81" s="204" t="str" cm="1">
        <f t="array" aca="1" ref="F81" ca="1">IFERROR(INDEX('Nhập đơn'!H:H,'ORDERED LIST'!$A81,0),"")</f>
        <v/>
      </c>
      <c r="G81" s="205"/>
      <c r="H81" s="205"/>
      <c r="I81" s="204"/>
      <c r="J81" s="204"/>
      <c r="K81" s="204"/>
      <c r="L81" s="204"/>
      <c r="M81" s="204"/>
      <c r="N81" s="206"/>
      <c r="O81" s="202"/>
      <c r="P81" s="207"/>
      <c r="Q81" s="207"/>
      <c r="R81" s="207"/>
      <c r="S81" s="210"/>
    </row>
    <row r="82" spans="1:19" ht="35.25" hidden="1" customHeight="1">
      <c r="A82" s="196" t="str">
        <f ca="1">IFERROR(A81+MATCH(D82,OFFSET('Nhập đơn'!$E$1,'ORDERED LIST'!$A81,0,1000),0),"")</f>
        <v/>
      </c>
      <c r="B82" s="202">
        <v>4</v>
      </c>
      <c r="C82" s="203" t="str" cm="1">
        <f t="array" aca="1" ref="C82" ca="1">IFERROR(INDEX('Nhập đơn'!C:C,'ORDERED LIST'!$A82,0),"")</f>
        <v/>
      </c>
      <c r="D82" s="203" t="str">
        <f>IF(COUNTIFS($D$78:D81,$B$78)&lt;$S$78,$B$78,"")</f>
        <v/>
      </c>
      <c r="E82" s="202" t="str" cm="1">
        <f t="array" aca="1" ref="E82" ca="1">IFERROR(INDEX('Nhập đơn'!I:I,'ORDERED LIST'!$A82,0),"")</f>
        <v/>
      </c>
      <c r="F82" s="204" t="str" cm="1">
        <f t="array" aca="1" ref="F82" ca="1">IFERROR(INDEX('Nhập đơn'!H:H,'ORDERED LIST'!$A82,0),"")</f>
        <v/>
      </c>
      <c r="G82" s="205"/>
      <c r="H82" s="205"/>
      <c r="I82" s="204"/>
      <c r="J82" s="204"/>
      <c r="K82" s="204"/>
      <c r="L82" s="204"/>
      <c r="M82" s="204"/>
      <c r="N82" s="206"/>
      <c r="O82" s="202"/>
      <c r="P82" s="207"/>
      <c r="Q82" s="207"/>
      <c r="R82" s="207"/>
      <c r="S82" s="210"/>
    </row>
    <row r="83" spans="1:19" ht="35.25" hidden="1" customHeight="1">
      <c r="A83" s="196" t="str">
        <f ca="1">IFERROR(A82+MATCH(D83,OFFSET('Nhập đơn'!$E$1,'ORDERED LIST'!$A82,0,1000),0),"")</f>
        <v/>
      </c>
      <c r="B83" s="209">
        <v>6</v>
      </c>
      <c r="C83" s="203" t="str" cm="1">
        <f t="array" aca="1" ref="C83" ca="1">IFERROR(INDEX('Nhập đơn'!C:C,'ORDERED LIST'!$A83,0),"")</f>
        <v/>
      </c>
      <c r="D83" s="203" t="str">
        <f>IF(COUNTIFS($D$78:D82,$B$78)&lt;$S$78,$B$78,"")</f>
        <v/>
      </c>
      <c r="E83" s="202" t="str" cm="1">
        <f t="array" aca="1" ref="E83" ca="1">IFERROR(INDEX('Nhập đơn'!I:I,'ORDERED LIST'!$A83,0),"")</f>
        <v/>
      </c>
      <c r="F83" s="204" t="str" cm="1">
        <f t="array" aca="1" ref="F83" ca="1">IFERROR(INDEX('Nhập đơn'!H:H,'ORDERED LIST'!$A83,0),"")</f>
        <v/>
      </c>
      <c r="G83" s="205"/>
      <c r="H83" s="205"/>
      <c r="I83" s="204"/>
      <c r="J83" s="204"/>
      <c r="K83" s="204"/>
      <c r="L83" s="204"/>
      <c r="M83" s="204"/>
      <c r="N83" s="206"/>
      <c r="O83" s="202"/>
      <c r="P83" s="207"/>
      <c r="Q83" s="207"/>
      <c r="R83" s="207"/>
      <c r="S83" s="210"/>
    </row>
    <row r="84" spans="1:19" ht="35.25" hidden="1" customHeight="1">
      <c r="A84" s="196" t="str">
        <f ca="1">IFERROR(A83+MATCH(D84,OFFSET('Nhập đơn'!$E$1,'ORDERED LIST'!$A83,0,1000),0),"")</f>
        <v/>
      </c>
      <c r="B84" s="209">
        <v>7</v>
      </c>
      <c r="C84" s="203" t="str" cm="1">
        <f t="array" aca="1" ref="C84" ca="1">IFERROR(INDEX('Nhập đơn'!C:C,'ORDERED LIST'!$A84,0),"")</f>
        <v/>
      </c>
      <c r="D84" s="203" t="str">
        <f>IF(COUNTIFS($D$78:D83,$B$78)&lt;$S$78,$B$78,"")</f>
        <v/>
      </c>
      <c r="E84" s="202" t="str" cm="1">
        <f t="array" aca="1" ref="E84" ca="1">IFERROR(INDEX('Nhập đơn'!I:I,'ORDERED LIST'!$A84,0),"")</f>
        <v/>
      </c>
      <c r="F84" s="204" t="str" cm="1">
        <f t="array" aca="1" ref="F84" ca="1">IFERROR(INDEX('Nhập đơn'!H:H,'ORDERED LIST'!$A84,0),"")</f>
        <v/>
      </c>
      <c r="G84" s="205"/>
      <c r="H84" s="205"/>
      <c r="I84" s="204"/>
      <c r="J84" s="204"/>
      <c r="K84" s="204"/>
      <c r="L84" s="204"/>
      <c r="M84" s="204"/>
      <c r="N84" s="206"/>
      <c r="O84" s="202"/>
      <c r="P84" s="207"/>
      <c r="Q84" s="207"/>
      <c r="R84" s="207"/>
      <c r="S84" s="210"/>
    </row>
    <row r="85" spans="1:19" ht="35.25" hidden="1" customHeight="1">
      <c r="A85" s="196" t="str">
        <f ca="1">IFERROR(A84+MATCH(D85,OFFSET('Nhập đơn'!$E$1,'ORDERED LIST'!$A84,0,1000),0),"")</f>
        <v/>
      </c>
      <c r="B85" s="209">
        <v>8</v>
      </c>
      <c r="C85" s="203" t="str" cm="1">
        <f t="array" aca="1" ref="C85" ca="1">IFERROR(INDEX('Nhập đơn'!C:C,'ORDERED LIST'!$A85,0),"")</f>
        <v/>
      </c>
      <c r="D85" s="203" t="str">
        <f>IF(COUNTIFS($D$78:D84,$B$78)&lt;$S$78,$B$78,"")</f>
        <v/>
      </c>
      <c r="E85" s="202" t="str" cm="1">
        <f t="array" aca="1" ref="E85" ca="1">IFERROR(INDEX('Nhập đơn'!I:I,'ORDERED LIST'!$A85,0),"")</f>
        <v/>
      </c>
      <c r="F85" s="204" t="str" cm="1">
        <f t="array" aca="1" ref="F85" ca="1">IFERROR(INDEX('Nhập đơn'!H:H,'ORDERED LIST'!$A85,0),"")</f>
        <v/>
      </c>
      <c r="G85" s="205"/>
      <c r="H85" s="205"/>
      <c r="I85" s="204"/>
      <c r="J85" s="204"/>
      <c r="K85" s="204"/>
      <c r="L85" s="204"/>
      <c r="M85" s="204"/>
      <c r="N85" s="206"/>
      <c r="O85" s="202"/>
      <c r="P85" s="207"/>
      <c r="Q85" s="207"/>
      <c r="R85" s="207"/>
      <c r="S85" s="210"/>
    </row>
    <row r="86" spans="1:19" ht="35.25" hidden="1" customHeight="1">
      <c r="A86" s="196" t="str">
        <f ca="1">IFERROR(A85+MATCH(D86,OFFSET('Nhập đơn'!$E$1,'ORDERED LIST'!$A85,0,1000),0),"")</f>
        <v/>
      </c>
      <c r="B86" s="209">
        <v>9</v>
      </c>
      <c r="C86" s="203" t="str" cm="1">
        <f t="array" aca="1" ref="C86" ca="1">IFERROR(INDEX('Nhập đơn'!C:C,'ORDERED LIST'!$A86,0),"")</f>
        <v/>
      </c>
      <c r="D86" s="203" t="str">
        <f>IF(COUNTIFS($D$78:D85,$B$78)&lt;$S$78,$B$78,"")</f>
        <v/>
      </c>
      <c r="E86" s="202" t="str" cm="1">
        <f t="array" aca="1" ref="E86" ca="1">IFERROR(INDEX('Nhập đơn'!I:I,'ORDERED LIST'!$A86,0),"")</f>
        <v/>
      </c>
      <c r="F86" s="204" t="str" cm="1">
        <f t="array" aca="1" ref="F86" ca="1">IFERROR(INDEX('Nhập đơn'!H:H,'ORDERED LIST'!$A86,0),"")</f>
        <v/>
      </c>
      <c r="G86" s="205"/>
      <c r="H86" s="205"/>
      <c r="I86" s="204"/>
      <c r="J86" s="204"/>
      <c r="K86" s="204"/>
      <c r="L86" s="204"/>
      <c r="M86" s="204"/>
      <c r="N86" s="206"/>
      <c r="O86" s="202"/>
      <c r="P86" s="207"/>
      <c r="Q86" s="207"/>
      <c r="R86" s="207"/>
      <c r="S86" s="210"/>
    </row>
    <row r="87" spans="1:19" ht="35.25" hidden="1" customHeight="1">
      <c r="A87" s="196" t="str">
        <f ca="1">IFERROR(A86+MATCH(D87,OFFSET('Nhập đơn'!$E$1,'ORDERED LIST'!$A86,0,1000),0),"")</f>
        <v/>
      </c>
      <c r="B87" s="209">
        <v>10</v>
      </c>
      <c r="C87" s="203" t="str" cm="1">
        <f t="array" aca="1" ref="C87" ca="1">IFERROR(INDEX('Nhập đơn'!C:C,'ORDERED LIST'!$A87,0),"")</f>
        <v/>
      </c>
      <c r="D87" s="203" t="str">
        <f>IF(COUNTIFS($D$78:D86,$B$78)&lt;$S$78,$B$78,"")</f>
        <v/>
      </c>
      <c r="E87" s="202" t="str" cm="1">
        <f t="array" aca="1" ref="E87" ca="1">IFERROR(INDEX('Nhập đơn'!I:I,'ORDERED LIST'!$A87,0),"")</f>
        <v/>
      </c>
      <c r="F87" s="204" t="str" cm="1">
        <f t="array" aca="1" ref="F87" ca="1">IFERROR(INDEX('Nhập đơn'!H:H,'ORDERED LIST'!$A87,0),"")</f>
        <v/>
      </c>
      <c r="G87" s="205"/>
      <c r="H87" s="205"/>
      <c r="I87" s="204"/>
      <c r="J87" s="204"/>
      <c r="K87" s="204"/>
      <c r="L87" s="204"/>
      <c r="M87" s="204"/>
      <c r="N87" s="206"/>
      <c r="O87" s="202"/>
      <c r="P87" s="207"/>
      <c r="Q87" s="207"/>
      <c r="R87" s="207"/>
      <c r="S87" s="210"/>
    </row>
    <row r="88" spans="1:19" ht="35.25" hidden="1" customHeight="1">
      <c r="A88" s="196" t="str">
        <f ca="1">IFERROR(A87+MATCH(D88,OFFSET('Nhập đơn'!$E$1,'ORDERED LIST'!$A87,0,1000),0),"")</f>
        <v/>
      </c>
      <c r="B88" s="209">
        <v>11</v>
      </c>
      <c r="C88" s="203" t="str" cm="1">
        <f t="array" aca="1" ref="C88" ca="1">IFERROR(INDEX('Nhập đơn'!C:C,'ORDERED LIST'!$A88,0),"")</f>
        <v/>
      </c>
      <c r="D88" s="203" t="str">
        <f>IF(COUNTIFS($D$78:D87,$B$78)&lt;$S$78,$B$78,"")</f>
        <v/>
      </c>
      <c r="E88" s="202" t="str" cm="1">
        <f t="array" aca="1" ref="E88" ca="1">IFERROR(INDEX('Nhập đơn'!I:I,'ORDERED LIST'!$A88,0),"")</f>
        <v/>
      </c>
      <c r="F88" s="204" t="str" cm="1">
        <f t="array" aca="1" ref="F88" ca="1">IFERROR(INDEX('Nhập đơn'!H:H,'ORDERED LIST'!$A88,0),"")</f>
        <v/>
      </c>
      <c r="G88" s="205"/>
      <c r="H88" s="205"/>
      <c r="I88" s="204"/>
      <c r="J88" s="204"/>
      <c r="K88" s="204"/>
      <c r="L88" s="204"/>
      <c r="M88" s="204"/>
      <c r="N88" s="206"/>
      <c r="O88" s="202"/>
      <c r="P88" s="207"/>
      <c r="Q88" s="207"/>
      <c r="R88" s="207"/>
      <c r="S88" s="210"/>
    </row>
    <row r="89" spans="1:19" ht="35.25" hidden="1" customHeight="1">
      <c r="A89" s="196" t="str">
        <f ca="1">IFERROR(A88+MATCH(D89,OFFSET('Nhập đơn'!$E$1,'ORDERED LIST'!$A88,0,1000),0),"")</f>
        <v/>
      </c>
      <c r="B89" s="209">
        <v>12</v>
      </c>
      <c r="C89" s="203" t="str" cm="1">
        <f t="array" aca="1" ref="C89" ca="1">IFERROR(INDEX('Nhập đơn'!C:C,'ORDERED LIST'!$A89,0),"")</f>
        <v/>
      </c>
      <c r="D89" s="203" t="str">
        <f>IF(COUNTIFS($D$78:D88,$B$78)&lt;$S$78,$B$78,"")</f>
        <v/>
      </c>
      <c r="E89" s="202" t="str" cm="1">
        <f t="array" aca="1" ref="E89" ca="1">IFERROR(INDEX('Nhập đơn'!I:I,'ORDERED LIST'!$A89,0),"")</f>
        <v/>
      </c>
      <c r="F89" s="204" t="str" cm="1">
        <f t="array" aca="1" ref="F89" ca="1">IFERROR(INDEX('Nhập đơn'!H:H,'ORDERED LIST'!$A89,0),"")</f>
        <v/>
      </c>
      <c r="G89" s="205"/>
      <c r="H89" s="205"/>
      <c r="I89" s="204"/>
      <c r="J89" s="204"/>
      <c r="K89" s="204"/>
      <c r="L89" s="204"/>
      <c r="M89" s="204"/>
      <c r="N89" s="206"/>
      <c r="O89" s="202"/>
      <c r="P89" s="207"/>
      <c r="Q89" s="207"/>
      <c r="R89" s="207"/>
      <c r="S89" s="210"/>
    </row>
    <row r="90" spans="1:19" ht="35.25" hidden="1" customHeight="1">
      <c r="A90" s="196" t="str">
        <f ca="1">IFERROR(A89+MATCH(D90,OFFSET('Nhập đơn'!$E$1,'ORDERED LIST'!$A89,0,1000),0),"")</f>
        <v/>
      </c>
      <c r="B90" s="209">
        <v>13</v>
      </c>
      <c r="C90" s="203" t="str" cm="1">
        <f t="array" aca="1" ref="C90" ca="1">IFERROR(INDEX('Nhập đơn'!C:C,'ORDERED LIST'!$A90,0),"")</f>
        <v/>
      </c>
      <c r="D90" s="203" t="str">
        <f>IF(COUNTIFS($D$78:D89,$B$78)&lt;$S$78,$B$78,"")</f>
        <v/>
      </c>
      <c r="E90" s="202" t="str" cm="1">
        <f t="array" aca="1" ref="E90" ca="1">IFERROR(INDEX('Nhập đơn'!I:I,'ORDERED LIST'!$A90,0),"")</f>
        <v/>
      </c>
      <c r="F90" s="204" t="str" cm="1">
        <f t="array" aca="1" ref="F90" ca="1">IFERROR(INDEX('Nhập đơn'!H:H,'ORDERED LIST'!$A90,0),"")</f>
        <v/>
      </c>
      <c r="G90" s="205"/>
      <c r="H90" s="205"/>
      <c r="I90" s="204"/>
      <c r="J90" s="204"/>
      <c r="K90" s="204"/>
      <c r="L90" s="204"/>
      <c r="M90" s="204"/>
      <c r="N90" s="206"/>
      <c r="O90" s="202"/>
      <c r="P90" s="207"/>
      <c r="Q90" s="207"/>
      <c r="R90" s="207"/>
      <c r="S90" s="210"/>
    </row>
    <row r="91" spans="1:19" ht="35.25" hidden="1" customHeight="1">
      <c r="A91" s="196" t="str">
        <f ca="1">IFERROR(A90+MATCH(D91,OFFSET('Nhập đơn'!$E$1,'ORDERED LIST'!$A90,0,1000),0),"")</f>
        <v/>
      </c>
      <c r="B91" s="209">
        <v>14</v>
      </c>
      <c r="C91" s="203" t="str" cm="1">
        <f t="array" aca="1" ref="C91" ca="1">IFERROR(INDEX('Nhập đơn'!C:C,'ORDERED LIST'!$A91,0),"")</f>
        <v/>
      </c>
      <c r="D91" s="203" t="str">
        <f>IF(COUNTIFS($D$78:D90,$B$78)&lt;$S$78,$B$78,"")</f>
        <v/>
      </c>
      <c r="E91" s="202" t="str" cm="1">
        <f t="array" aca="1" ref="E91" ca="1">IFERROR(INDEX('Nhập đơn'!I:I,'ORDERED LIST'!$A91,0),"")</f>
        <v/>
      </c>
      <c r="F91" s="204" t="str" cm="1">
        <f t="array" aca="1" ref="F91" ca="1">IFERROR(INDEX('Nhập đơn'!H:H,'ORDERED LIST'!$A91,0),"")</f>
        <v/>
      </c>
      <c r="G91" s="205"/>
      <c r="H91" s="205"/>
      <c r="I91" s="204"/>
      <c r="J91" s="204"/>
      <c r="K91" s="204"/>
      <c r="L91" s="204"/>
      <c r="M91" s="204"/>
      <c r="N91" s="206"/>
      <c r="O91" s="202"/>
      <c r="P91" s="207"/>
      <c r="Q91" s="207"/>
      <c r="R91" s="207"/>
      <c r="S91" s="210"/>
    </row>
    <row r="92" spans="1:19" ht="35.25" hidden="1" customHeight="1">
      <c r="A92" s="196" t="str">
        <f ca="1">IFERROR(A91+MATCH(D92,OFFSET('Nhập đơn'!$E$1,'ORDERED LIST'!$A91,0,1000),0),"")</f>
        <v/>
      </c>
      <c r="B92" s="209">
        <v>15</v>
      </c>
      <c r="C92" s="203" t="str" cm="1">
        <f t="array" aca="1" ref="C92" ca="1">IFERROR(INDEX('Nhập đơn'!C:C,'ORDERED LIST'!$A92,0),"")</f>
        <v/>
      </c>
      <c r="D92" s="203" t="str">
        <f>IF(COUNTIFS($D$78:D91,$B$78)&lt;$S$78,$B$78,"")</f>
        <v/>
      </c>
      <c r="E92" s="202" t="str" cm="1">
        <f t="array" aca="1" ref="E92" ca="1">IFERROR(INDEX('Nhập đơn'!I:I,'ORDERED LIST'!$A92,0),"")</f>
        <v/>
      </c>
      <c r="F92" s="204" t="str" cm="1">
        <f t="array" aca="1" ref="F92" ca="1">IFERROR(INDEX('Nhập đơn'!H:H,'ORDERED LIST'!$A92,0),"")</f>
        <v/>
      </c>
      <c r="G92" s="205"/>
      <c r="H92" s="205"/>
      <c r="I92" s="204"/>
      <c r="J92" s="204"/>
      <c r="K92" s="204"/>
      <c r="L92" s="204"/>
      <c r="M92" s="204"/>
      <c r="N92" s="206"/>
      <c r="O92" s="202"/>
      <c r="P92" s="207"/>
      <c r="Q92" s="207"/>
      <c r="R92" s="207"/>
      <c r="S92" s="210"/>
    </row>
    <row r="93" spans="1:19" ht="35.25" hidden="1" customHeight="1">
      <c r="A93" s="196" t="str">
        <f ca="1">IFERROR(A92+MATCH(D93,OFFSET('Nhập đơn'!$E$1,'ORDERED LIST'!$A92,0,1000),0),"")</f>
        <v/>
      </c>
      <c r="B93" s="209">
        <v>16</v>
      </c>
      <c r="C93" s="203" t="str" cm="1">
        <f t="array" aca="1" ref="C93" ca="1">IFERROR(INDEX('Nhập đơn'!C:C,'ORDERED LIST'!$A93,0),"")</f>
        <v/>
      </c>
      <c r="D93" s="203" t="str">
        <f>IF(COUNTIFS($D$78:D92,$B$78)&lt;$S$78,$B$78,"")</f>
        <v/>
      </c>
      <c r="E93" s="202" t="str" cm="1">
        <f t="array" aca="1" ref="E93" ca="1">IFERROR(INDEX('Nhập đơn'!I:I,'ORDERED LIST'!$A93,0),"")</f>
        <v/>
      </c>
      <c r="F93" s="204" t="str" cm="1">
        <f t="array" aca="1" ref="F93" ca="1">IFERROR(INDEX('Nhập đơn'!H:H,'ORDERED LIST'!$A93,0),"")</f>
        <v/>
      </c>
      <c r="G93" s="205"/>
      <c r="H93" s="205"/>
      <c r="I93" s="204"/>
      <c r="J93" s="204"/>
      <c r="K93" s="204"/>
      <c r="L93" s="204"/>
      <c r="M93" s="204"/>
      <c r="N93" s="206"/>
      <c r="O93" s="202"/>
      <c r="P93" s="207"/>
      <c r="Q93" s="207"/>
      <c r="R93" s="207"/>
      <c r="S93" s="210"/>
    </row>
    <row r="94" spans="1:19" s="215" customFormat="1" ht="35.25" customHeight="1">
      <c r="B94" s="216" t="s">
        <v>48</v>
      </c>
      <c r="C94" s="217"/>
      <c r="D94" s="217"/>
      <c r="E94" s="217"/>
      <c r="F94" s="217"/>
      <c r="G94" s="217"/>
      <c r="H94" s="217"/>
      <c r="I94" s="217"/>
      <c r="J94" s="217"/>
      <c r="K94" s="217"/>
      <c r="L94" s="217"/>
      <c r="M94" s="217"/>
      <c r="N94" s="217"/>
      <c r="O94" s="217"/>
      <c r="P94" s="217"/>
      <c r="Q94" s="217"/>
      <c r="R94" s="217"/>
      <c r="S94" s="289">
        <f>COUNTIFS('Nhập đơn'!E:E,B94)</f>
        <v>4</v>
      </c>
    </row>
    <row r="95" spans="1:19" ht="35.25" customHeight="1">
      <c r="A95" s="196">
        <f ca="1">IFERROR(A94+MATCH(D95,OFFSET('Nhập đơn'!$E$1,'ORDERED LIST'!$A94,0,1000),0),"")</f>
        <v>155</v>
      </c>
      <c r="B95" s="202">
        <v>1</v>
      </c>
      <c r="C95" s="203" t="str" cm="1">
        <f t="array" aca="1" ref="C95" ca="1">IFERROR(INDEX('Nhập đơn'!C:C,'ORDERED LIST'!$A95,0),"")</f>
        <v>AWSG</v>
      </c>
      <c r="D95" s="203" t="str">
        <f>IF(COUNTIFS($D$94:D94,$B$94)&lt;$S$94,$B$94,"")</f>
        <v>Cà pháo Thái 1 kg</v>
      </c>
      <c r="E95" s="202" cm="1">
        <f t="array" aca="1" ref="E95" ca="1">IFERROR(INDEX('Nhập đơn'!I:I,'ORDERED LIST'!$A95,0),"")</f>
        <v>4</v>
      </c>
      <c r="F95" s="204" cm="1">
        <f t="array" aca="1" ref="F95" ca="1">IFERROR(INDEX('Nhập đơn'!H:H,'ORDERED LIST'!$A95,0),"")</f>
        <v>4</v>
      </c>
      <c r="G95" s="205"/>
      <c r="H95" s="205"/>
      <c r="I95" s="204"/>
      <c r="J95" s="204"/>
      <c r="K95" s="204"/>
      <c r="L95" s="204"/>
      <c r="M95" s="204"/>
      <c r="N95" s="206"/>
      <c r="O95" s="202"/>
      <c r="P95" s="207"/>
      <c r="Q95" s="207"/>
      <c r="R95" s="207"/>
      <c r="S95" s="207"/>
    </row>
    <row r="96" spans="1:19" ht="35.25" customHeight="1">
      <c r="A96" s="196">
        <f ca="1">IFERROR(A95+MATCH(D96,OFFSET('Nhập đơn'!$E$1,'ORDERED LIST'!$A95,0,1000),0),"")</f>
        <v>211</v>
      </c>
      <c r="B96" s="202">
        <v>2</v>
      </c>
      <c r="C96" s="203" t="str" cm="1">
        <f t="array" aca="1" ref="C96" ca="1">IFERROR(INDEX('Nhập đơn'!C:C,'ORDERED LIST'!$A96,0),"")</f>
        <v>AWWT</v>
      </c>
      <c r="D96" s="203" t="str">
        <f>IF(COUNTIFS($D$94:D95,$B$94)&lt;$S$94,$B$94,"")</f>
        <v>Cà pháo Thái 1 kg</v>
      </c>
      <c r="E96" s="202" cm="1">
        <f t="array" aca="1" ref="E96" ca="1">IFERROR(INDEX('Nhập đơn'!I:I,'ORDERED LIST'!$A96,0),"")</f>
        <v>7</v>
      </c>
      <c r="F96" s="204" cm="1">
        <f t="array" aca="1" ref="F96" ca="1">IFERROR(INDEX('Nhập đơn'!H:H,'ORDERED LIST'!$A96,0),"")</f>
        <v>7</v>
      </c>
      <c r="G96" s="205"/>
      <c r="H96" s="205"/>
      <c r="I96" s="204"/>
      <c r="J96" s="204"/>
      <c r="K96" s="204"/>
      <c r="L96" s="204"/>
      <c r="M96" s="204"/>
      <c r="N96" s="206"/>
      <c r="O96" s="202"/>
      <c r="P96" s="207"/>
      <c r="Q96" s="207"/>
      <c r="R96" s="207"/>
      <c r="S96" s="208"/>
    </row>
    <row r="97" spans="1:19" ht="35.25" customHeight="1">
      <c r="A97" s="196">
        <f ca="1">IFERROR(A96+MATCH(D97,OFFSET('Nhập đơn'!$E$1,'ORDERED LIST'!$A96,0,1000),0),"")</f>
        <v>270</v>
      </c>
      <c r="B97" s="209">
        <v>3</v>
      </c>
      <c r="C97" s="203" t="str" cm="1">
        <f t="array" aca="1" ref="C97" ca="1">IFERROR(INDEX('Nhập đơn'!C:C,'ORDERED LIST'!$A97,0),"")</f>
        <v>AWZH</v>
      </c>
      <c r="D97" s="203" t="str">
        <f>IF(COUNTIFS($D$94:D96,$B$94)&lt;$S$94,$B$94,"")</f>
        <v>Cà pháo Thái 1 kg</v>
      </c>
      <c r="E97" s="202" cm="1">
        <f t="array" aca="1" ref="E97" ca="1">IFERROR(INDEX('Nhập đơn'!I:I,'ORDERED LIST'!$A97,0),"")</f>
        <v>3</v>
      </c>
      <c r="F97" s="204" cm="1">
        <f t="array" aca="1" ref="F97" ca="1">IFERROR(INDEX('Nhập đơn'!H:H,'ORDERED LIST'!$A97,0),"")</f>
        <v>3</v>
      </c>
      <c r="G97" s="205"/>
      <c r="H97" s="205"/>
      <c r="I97" s="204"/>
      <c r="J97" s="204"/>
      <c r="K97" s="204"/>
      <c r="L97" s="204"/>
      <c r="M97" s="204"/>
      <c r="N97" s="206"/>
      <c r="O97" s="202"/>
      <c r="P97" s="207"/>
      <c r="Q97" s="207"/>
      <c r="R97" s="207"/>
      <c r="S97" s="210"/>
    </row>
    <row r="98" spans="1:19" ht="35.25" customHeight="1">
      <c r="A98" s="196">
        <f ca="1">IFERROR(A97+MATCH(D98,OFFSET('Nhập đơn'!$E$1,'ORDERED LIST'!$A97,0,1000),0),"")</f>
        <v>366</v>
      </c>
      <c r="B98" s="209">
        <v>4</v>
      </c>
      <c r="C98" s="203" t="str" cm="1">
        <f t="array" aca="1" ref="C98" ca="1">IFERROR(INDEX('Nhập đơn'!C:C,'ORDERED LIST'!$A98,0),"")</f>
        <v>NAM2ZH</v>
      </c>
      <c r="D98" s="203" t="str">
        <f>IF(COUNTIFS($D$94:D97,$B$94)&lt;$S$94,$B$94,"")</f>
        <v>Cà pháo Thái 1 kg</v>
      </c>
      <c r="E98" s="202" cm="1">
        <f t="array" aca="1" ref="E98" ca="1">IFERROR(INDEX('Nhập đơn'!I:I,'ORDERED LIST'!$A98,0),"")</f>
        <v>12</v>
      </c>
      <c r="F98" s="204" cm="1">
        <f t="array" aca="1" ref="F98" ca="1">IFERROR(INDEX('Nhập đơn'!H:H,'ORDERED LIST'!$A98,0),"")</f>
        <v>12</v>
      </c>
      <c r="G98" s="205"/>
      <c r="H98" s="205"/>
      <c r="I98" s="204"/>
      <c r="J98" s="204"/>
      <c r="K98" s="204"/>
      <c r="L98" s="204"/>
      <c r="M98" s="204"/>
      <c r="N98" s="206"/>
      <c r="O98" s="202"/>
      <c r="P98" s="207"/>
      <c r="Q98" s="207"/>
      <c r="R98" s="207"/>
      <c r="S98" s="210"/>
    </row>
    <row r="99" spans="1:19" ht="35.25" hidden="1" customHeight="1">
      <c r="A99" s="196" t="str">
        <f ca="1">IFERROR(A98+MATCH(D99,OFFSET('Nhập đơn'!$E$1,'ORDERED LIST'!$A98,0,1000),0),"")</f>
        <v/>
      </c>
      <c r="B99" s="209">
        <v>5</v>
      </c>
      <c r="C99" s="203" t="str" cm="1">
        <f t="array" aca="1" ref="C99" ca="1">IFERROR(INDEX('Nhập đơn'!C:C,'ORDERED LIST'!$A99,0),"")</f>
        <v/>
      </c>
      <c r="D99" s="203" t="str">
        <f>IF(COUNTIFS($D$94:D98,$B$94)&lt;$S$94,$B$94,"")</f>
        <v/>
      </c>
      <c r="E99" s="202" t="str" cm="1">
        <f t="array" aca="1" ref="E99" ca="1">IFERROR(INDEX('Nhập đơn'!I:I,'ORDERED LIST'!$A99,0),"")</f>
        <v/>
      </c>
      <c r="F99" s="204" t="str" cm="1">
        <f t="array" aca="1" ref="F99" ca="1">IFERROR(INDEX('Nhập đơn'!H:H,'ORDERED LIST'!$A99,0),"")</f>
        <v/>
      </c>
      <c r="G99" s="205"/>
      <c r="H99" s="205"/>
      <c r="I99" s="204"/>
      <c r="J99" s="204"/>
      <c r="K99" s="204"/>
      <c r="L99" s="204"/>
      <c r="M99" s="204"/>
      <c r="N99" s="206"/>
      <c r="O99" s="202"/>
      <c r="P99" s="207"/>
      <c r="Q99" s="207"/>
      <c r="R99" s="207"/>
      <c r="S99" s="210"/>
    </row>
    <row r="100" spans="1:19" ht="35.25" hidden="1" customHeight="1">
      <c r="A100" s="196" t="str">
        <f ca="1">IFERROR(A99+MATCH(D100,OFFSET('Nhập đơn'!$E$1,'ORDERED LIST'!$A99,0,1000),0),"")</f>
        <v/>
      </c>
      <c r="B100" s="209">
        <v>6</v>
      </c>
      <c r="C100" s="203" t="str" cm="1">
        <f t="array" aca="1" ref="C100" ca="1">IFERROR(INDEX('Nhập đơn'!C:C,'ORDERED LIST'!$A100,0),"")</f>
        <v/>
      </c>
      <c r="D100" s="203" t="str">
        <f>IF(COUNTIFS($D$94:D99,$B$94)&lt;$S$94,$B$94,"")</f>
        <v/>
      </c>
      <c r="E100" s="202" t="str" cm="1">
        <f t="array" aca="1" ref="E100" ca="1">IFERROR(INDEX('Nhập đơn'!I:I,'ORDERED LIST'!$A100,0),"")</f>
        <v/>
      </c>
      <c r="F100" s="204" t="str" cm="1">
        <f t="array" aca="1" ref="F100" ca="1">IFERROR(INDEX('Nhập đơn'!H:H,'ORDERED LIST'!$A100,0),"")</f>
        <v/>
      </c>
      <c r="G100" s="205"/>
      <c r="H100" s="205"/>
      <c r="I100" s="204"/>
      <c r="J100" s="204"/>
      <c r="K100" s="204"/>
      <c r="L100" s="204"/>
      <c r="M100" s="204"/>
      <c r="N100" s="206"/>
      <c r="O100" s="202"/>
      <c r="P100" s="207"/>
      <c r="Q100" s="207"/>
      <c r="R100" s="207"/>
      <c r="S100" s="210"/>
    </row>
    <row r="101" spans="1:19" ht="35.25" hidden="1" customHeight="1">
      <c r="A101" s="196" t="str">
        <f ca="1">IFERROR(A100+MATCH(D101,OFFSET('Nhập đơn'!$E$1,'ORDERED LIST'!$A100,0,1000),0),"")</f>
        <v/>
      </c>
      <c r="B101" s="209">
        <v>7</v>
      </c>
      <c r="C101" s="203" t="str" cm="1">
        <f t="array" aca="1" ref="C101" ca="1">IFERROR(INDEX('Nhập đơn'!C:C,'ORDERED LIST'!$A101,0),"")</f>
        <v/>
      </c>
      <c r="D101" s="203" t="str">
        <f>IF(COUNTIFS($D$94:D100,$B$94)&lt;$S$94,$B$94,"")</f>
        <v/>
      </c>
      <c r="E101" s="202" t="str" cm="1">
        <f t="array" aca="1" ref="E101" ca="1">IFERROR(INDEX('Nhập đơn'!I:I,'ORDERED LIST'!$A101,0),"")</f>
        <v/>
      </c>
      <c r="F101" s="204" t="str" cm="1">
        <f t="array" aca="1" ref="F101" ca="1">IFERROR(INDEX('Nhập đơn'!H:H,'ORDERED LIST'!$A101,0),"")</f>
        <v/>
      </c>
      <c r="G101" s="205"/>
      <c r="H101" s="205"/>
      <c r="I101" s="204"/>
      <c r="J101" s="204"/>
      <c r="K101" s="204"/>
      <c r="L101" s="204"/>
      <c r="M101" s="204"/>
      <c r="N101" s="206"/>
      <c r="O101" s="202"/>
      <c r="P101" s="207"/>
      <c r="Q101" s="207"/>
      <c r="R101" s="207"/>
      <c r="S101" s="210"/>
    </row>
    <row r="102" spans="1:19" ht="35.25" hidden="1" customHeight="1">
      <c r="A102" s="196" t="str">
        <f ca="1">IFERROR(A101+MATCH(D102,OFFSET('Nhập đơn'!$E$1,'ORDERED LIST'!$A101,0,1000),0),"")</f>
        <v/>
      </c>
      <c r="B102" s="209">
        <v>8</v>
      </c>
      <c r="C102" s="203" t="str" cm="1">
        <f t="array" aca="1" ref="C102" ca="1">IFERROR(INDEX('Nhập đơn'!C:C,'ORDERED LIST'!$A102,0),"")</f>
        <v/>
      </c>
      <c r="D102" s="203" t="str">
        <f>IF(COUNTIFS($D$94:D101,$B$94)&lt;$S$94,$B$94,"")</f>
        <v/>
      </c>
      <c r="E102" s="202" t="str" cm="1">
        <f t="array" aca="1" ref="E102" ca="1">IFERROR(INDEX('Nhập đơn'!I:I,'ORDERED LIST'!$A102,0),"")</f>
        <v/>
      </c>
      <c r="F102" s="204" t="str" cm="1">
        <f t="array" aca="1" ref="F102" ca="1">IFERROR(INDEX('Nhập đơn'!H:H,'ORDERED LIST'!$A102,0),"")</f>
        <v/>
      </c>
      <c r="G102" s="205"/>
      <c r="H102" s="205"/>
      <c r="I102" s="204"/>
      <c r="J102" s="204"/>
      <c r="K102" s="204"/>
      <c r="L102" s="204"/>
      <c r="M102" s="204"/>
      <c r="N102" s="206"/>
      <c r="O102" s="202"/>
      <c r="P102" s="207"/>
      <c r="Q102" s="207"/>
      <c r="R102" s="207"/>
      <c r="S102" s="210"/>
    </row>
    <row r="103" spans="1:19" ht="35.25" hidden="1" customHeight="1">
      <c r="A103" s="196" t="str">
        <f ca="1">IFERROR(A102+MATCH(D103,OFFSET('Nhập đơn'!$E$1,'ORDERED LIST'!$A102,0,1000),0),"")</f>
        <v/>
      </c>
      <c r="B103" s="209">
        <v>9</v>
      </c>
      <c r="C103" s="203" t="str" cm="1">
        <f t="array" aca="1" ref="C103" ca="1">IFERROR(INDEX('Nhập đơn'!C:C,'ORDERED LIST'!$A103,0),"")</f>
        <v/>
      </c>
      <c r="D103" s="203" t="str">
        <f>IF(COUNTIFS($D$94:D102,$B$94)&lt;$S$94,$B$94,"")</f>
        <v/>
      </c>
      <c r="E103" s="202" t="str" cm="1">
        <f t="array" aca="1" ref="E103" ca="1">IFERROR(INDEX('Nhập đơn'!I:I,'ORDERED LIST'!$A103,0),"")</f>
        <v/>
      </c>
      <c r="F103" s="204" t="str" cm="1">
        <f t="array" aca="1" ref="F103" ca="1">IFERROR(INDEX('Nhập đơn'!H:H,'ORDERED LIST'!$A103,0),"")</f>
        <v/>
      </c>
      <c r="G103" s="205"/>
      <c r="H103" s="205"/>
      <c r="I103" s="204"/>
      <c r="J103" s="204"/>
      <c r="K103" s="204"/>
      <c r="L103" s="204"/>
      <c r="M103" s="204"/>
      <c r="N103" s="206"/>
      <c r="O103" s="202"/>
      <c r="P103" s="207"/>
      <c r="Q103" s="207"/>
      <c r="R103" s="207"/>
      <c r="S103" s="210"/>
    </row>
    <row r="104" spans="1:19" ht="35.25" hidden="1" customHeight="1">
      <c r="A104" s="196" t="str">
        <f ca="1">IFERROR(A103+MATCH(D104,OFFSET('Nhập đơn'!$E$1,'ORDERED LIST'!$A103,0,1000),0),"")</f>
        <v/>
      </c>
      <c r="B104" s="209">
        <v>10</v>
      </c>
      <c r="C104" s="203" t="str" cm="1">
        <f t="array" aca="1" ref="C104" ca="1">IFERROR(INDEX('Nhập đơn'!C:C,'ORDERED LIST'!$A104,0),"")</f>
        <v/>
      </c>
      <c r="D104" s="203" t="str">
        <f>IF(COUNTIFS($D$94:D103,$B$94)&lt;$S$94,$B$94,"")</f>
        <v/>
      </c>
      <c r="E104" s="202" t="str" cm="1">
        <f t="array" aca="1" ref="E104" ca="1">IFERROR(INDEX('Nhập đơn'!I:I,'ORDERED LIST'!$A104,0),"")</f>
        <v/>
      </c>
      <c r="F104" s="204" t="str" cm="1">
        <f t="array" aca="1" ref="F104" ca="1">IFERROR(INDEX('Nhập đơn'!H:H,'ORDERED LIST'!$A104,0),"")</f>
        <v/>
      </c>
      <c r="G104" s="205"/>
      <c r="H104" s="205"/>
      <c r="I104" s="204"/>
      <c r="J104" s="204"/>
      <c r="K104" s="204"/>
      <c r="L104" s="204"/>
      <c r="M104" s="204"/>
      <c r="N104" s="206"/>
      <c r="O104" s="202"/>
      <c r="P104" s="207"/>
      <c r="Q104" s="207"/>
      <c r="R104" s="207"/>
      <c r="S104" s="210"/>
    </row>
    <row r="105" spans="1:19" ht="35.25" hidden="1" customHeight="1">
      <c r="A105" s="196" t="str">
        <f ca="1">IFERROR(A104+MATCH(D105,OFFSET('Nhập đơn'!$E$1,'ORDERED LIST'!$A104,0,1000),0),"")</f>
        <v/>
      </c>
      <c r="B105" s="209">
        <v>11</v>
      </c>
      <c r="C105" s="203" t="str" cm="1">
        <f t="array" aca="1" ref="C105" ca="1">IFERROR(INDEX('Nhập đơn'!C:C,'ORDERED LIST'!$A105,0),"")</f>
        <v/>
      </c>
      <c r="D105" s="203" t="str">
        <f>IF(COUNTIFS($D$94:D104,$B$94)&lt;$S$94,$B$94,"")</f>
        <v/>
      </c>
      <c r="E105" s="202" t="str" cm="1">
        <f t="array" aca="1" ref="E105" ca="1">IFERROR(INDEX('Nhập đơn'!I:I,'ORDERED LIST'!$A105,0),"")</f>
        <v/>
      </c>
      <c r="F105" s="204" t="str" cm="1">
        <f t="array" aca="1" ref="F105" ca="1">IFERROR(INDEX('Nhập đơn'!H:H,'ORDERED LIST'!$A105,0),"")</f>
        <v/>
      </c>
      <c r="G105" s="205"/>
      <c r="H105" s="205"/>
      <c r="I105" s="204"/>
      <c r="J105" s="204"/>
      <c r="K105" s="204"/>
      <c r="L105" s="204"/>
      <c r="M105" s="204"/>
      <c r="N105" s="206"/>
      <c r="O105" s="202"/>
      <c r="P105" s="207"/>
      <c r="Q105" s="207"/>
      <c r="R105" s="207"/>
      <c r="S105" s="210"/>
    </row>
    <row r="106" spans="1:19" ht="35.25" hidden="1" customHeight="1">
      <c r="A106" s="196" t="str">
        <f ca="1">IFERROR(A105+MATCH(D106,OFFSET('Nhập đơn'!$E$1,'ORDERED LIST'!$A105,0,1000),0),"")</f>
        <v/>
      </c>
      <c r="B106" s="209">
        <v>12</v>
      </c>
      <c r="C106" s="203" t="str" cm="1">
        <f t="array" aca="1" ref="C106" ca="1">IFERROR(INDEX('Nhập đơn'!C:C,'ORDERED LIST'!$A106,0),"")</f>
        <v/>
      </c>
      <c r="D106" s="203" t="str">
        <f>IF(COUNTIFS($D$94:D105,$B$94)&lt;$S$94,$B$94,"")</f>
        <v/>
      </c>
      <c r="E106" s="202" t="str" cm="1">
        <f t="array" aca="1" ref="E106" ca="1">IFERROR(INDEX('Nhập đơn'!I:I,'ORDERED LIST'!$A106,0),"")</f>
        <v/>
      </c>
      <c r="F106" s="204" t="str" cm="1">
        <f t="array" aca="1" ref="F106" ca="1">IFERROR(INDEX('Nhập đơn'!H:H,'ORDERED LIST'!$A106,0),"")</f>
        <v/>
      </c>
      <c r="G106" s="205"/>
      <c r="H106" s="205"/>
      <c r="I106" s="204"/>
      <c r="J106" s="204"/>
      <c r="K106" s="204"/>
      <c r="L106" s="204"/>
      <c r="M106" s="204"/>
      <c r="N106" s="206"/>
      <c r="O106" s="202"/>
      <c r="P106" s="207"/>
      <c r="Q106" s="207"/>
      <c r="R106" s="207"/>
      <c r="S106" s="210"/>
    </row>
    <row r="107" spans="1:19" ht="35.25" hidden="1" customHeight="1">
      <c r="A107" s="196" t="str">
        <f ca="1">IFERROR(A106+MATCH(D107,OFFSET('Nhập đơn'!$E$1,'ORDERED LIST'!$A106,0,1000),0),"")</f>
        <v/>
      </c>
      <c r="B107" s="209">
        <v>13</v>
      </c>
      <c r="C107" s="203" t="str" cm="1">
        <f t="array" aca="1" ref="C107" ca="1">IFERROR(INDEX('Nhập đơn'!C:C,'ORDERED LIST'!$A107,0),"")</f>
        <v/>
      </c>
      <c r="D107" s="203" t="str">
        <f>IF(COUNTIFS($D$94:D106,$B$94)&lt;$S$94,$B$94,"")</f>
        <v/>
      </c>
      <c r="E107" s="202" t="str" cm="1">
        <f t="array" aca="1" ref="E107" ca="1">IFERROR(INDEX('Nhập đơn'!I:I,'ORDERED LIST'!$A107,0),"")</f>
        <v/>
      </c>
      <c r="F107" s="204" t="str" cm="1">
        <f t="array" aca="1" ref="F107" ca="1">IFERROR(INDEX('Nhập đơn'!H:H,'ORDERED LIST'!$A107,0),"")</f>
        <v/>
      </c>
      <c r="G107" s="205"/>
      <c r="H107" s="205"/>
      <c r="I107" s="204"/>
      <c r="J107" s="204"/>
      <c r="K107" s="204"/>
      <c r="L107" s="204"/>
      <c r="M107" s="204"/>
      <c r="N107" s="206"/>
      <c r="O107" s="202"/>
      <c r="P107" s="207"/>
      <c r="Q107" s="207"/>
      <c r="R107" s="207"/>
      <c r="S107" s="210"/>
    </row>
    <row r="108" spans="1:19" ht="35.25" hidden="1" customHeight="1">
      <c r="A108" s="196" t="str">
        <f ca="1">IFERROR(A107+MATCH(D108,OFFSET('Nhập đơn'!$E$1,'ORDERED LIST'!$A107,0,1000),0),"")</f>
        <v/>
      </c>
      <c r="B108" s="209">
        <v>14</v>
      </c>
      <c r="C108" s="203" t="str" cm="1">
        <f t="array" aca="1" ref="C108" ca="1">IFERROR(INDEX('Nhập đơn'!C:C,'ORDERED LIST'!$A108,0),"")</f>
        <v/>
      </c>
      <c r="D108" s="203" t="str">
        <f>IF(COUNTIFS($D$94:D107,$B$94)&lt;$S$94,$B$94,"")</f>
        <v/>
      </c>
      <c r="E108" s="202" t="str" cm="1">
        <f t="array" aca="1" ref="E108" ca="1">IFERROR(INDEX('Nhập đơn'!I:I,'ORDERED LIST'!$A108,0),"")</f>
        <v/>
      </c>
      <c r="F108" s="204" t="str" cm="1">
        <f t="array" aca="1" ref="F108" ca="1">IFERROR(INDEX('Nhập đơn'!H:H,'ORDERED LIST'!$A108,0),"")</f>
        <v/>
      </c>
      <c r="G108" s="205"/>
      <c r="H108" s="205"/>
      <c r="I108" s="204"/>
      <c r="J108" s="204"/>
      <c r="K108" s="204"/>
      <c r="L108" s="204"/>
      <c r="M108" s="204"/>
      <c r="N108" s="206"/>
      <c r="O108" s="202"/>
      <c r="P108" s="207"/>
      <c r="Q108" s="207"/>
      <c r="R108" s="207"/>
      <c r="S108" s="210"/>
    </row>
    <row r="109" spans="1:19" ht="35.25" hidden="1" customHeight="1">
      <c r="A109" s="196" t="str">
        <f ca="1">IFERROR(A108+MATCH(D109,OFFSET('Nhập đơn'!$E$1,'ORDERED LIST'!$A108,0,1000),0),"")</f>
        <v/>
      </c>
      <c r="B109" s="209">
        <v>15</v>
      </c>
      <c r="C109" s="203" t="str" cm="1">
        <f t="array" aca="1" ref="C109" ca="1">IFERROR(INDEX('Nhập đơn'!C:C,'ORDERED LIST'!$A109,0),"")</f>
        <v/>
      </c>
      <c r="D109" s="203" t="str">
        <f>IF(COUNTIFS($D$94:D108,$B$94)&lt;$S$94,$B$94,"")</f>
        <v/>
      </c>
      <c r="E109" s="202" t="str" cm="1">
        <f t="array" aca="1" ref="E109" ca="1">IFERROR(INDEX('Nhập đơn'!I:I,'ORDERED LIST'!$A109,0),"")</f>
        <v/>
      </c>
      <c r="F109" s="204" t="str" cm="1">
        <f t="array" aca="1" ref="F109" ca="1">IFERROR(INDEX('Nhập đơn'!H:H,'ORDERED LIST'!$A109,0),"")</f>
        <v/>
      </c>
      <c r="G109" s="205"/>
      <c r="H109" s="205"/>
      <c r="I109" s="204"/>
      <c r="J109" s="204"/>
      <c r="K109" s="204"/>
      <c r="L109" s="204"/>
      <c r="M109" s="204"/>
      <c r="N109" s="206"/>
      <c r="O109" s="202"/>
      <c r="P109" s="207"/>
      <c r="Q109" s="207"/>
      <c r="R109" s="207"/>
      <c r="S109" s="210"/>
    </row>
    <row r="110" spans="1:19" ht="35.25" hidden="1" customHeight="1">
      <c r="A110" s="196" t="str">
        <f ca="1">IFERROR(A109+MATCH(D110,OFFSET('Nhập đơn'!$E$1,'ORDERED LIST'!$A109,0,1000),0),"")</f>
        <v/>
      </c>
      <c r="B110" s="209">
        <v>16</v>
      </c>
      <c r="C110" s="203" t="str" cm="1">
        <f t="array" aca="1" ref="C110" ca="1">IFERROR(INDEX('Nhập đơn'!C:C,'ORDERED LIST'!$A110,0),"")</f>
        <v/>
      </c>
      <c r="D110" s="203" t="str">
        <f>IF(COUNTIFS($D$94:D109,$B$94)&lt;$S$94,$B$94,"")</f>
        <v/>
      </c>
      <c r="E110" s="202" t="str" cm="1">
        <f t="array" aca="1" ref="E110" ca="1">IFERROR(INDEX('Nhập đơn'!I:I,'ORDERED LIST'!$A110,0),"")</f>
        <v/>
      </c>
      <c r="F110" s="204" t="str" cm="1">
        <f t="array" aca="1" ref="F110" ca="1">IFERROR(INDEX('Nhập đơn'!H:H,'ORDERED LIST'!$A110,0),"")</f>
        <v/>
      </c>
      <c r="G110" s="205"/>
      <c r="H110" s="205"/>
      <c r="I110" s="204"/>
      <c r="J110" s="204"/>
      <c r="K110" s="204"/>
      <c r="L110" s="204"/>
      <c r="M110" s="204"/>
      <c r="N110" s="206"/>
      <c r="O110" s="202"/>
      <c r="P110" s="207"/>
      <c r="Q110" s="207"/>
      <c r="R110" s="207"/>
      <c r="S110" s="210"/>
    </row>
    <row r="111" spans="1:19" s="215" customFormat="1" ht="35.25" customHeight="1">
      <c r="B111" s="216" t="s">
        <v>37</v>
      </c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89">
        <f>COUNTIFS('Nhập đơn'!E:E,B111)</f>
        <v>8</v>
      </c>
    </row>
    <row r="112" spans="1:19" ht="35.25" customHeight="1">
      <c r="A112" s="196">
        <f ca="1">IFERROR(A111+MATCH(D112,OFFSET('Nhập đơn'!$E$1,'ORDERED LIST'!$A111,0,1000),0),"")</f>
        <v>7</v>
      </c>
      <c r="B112" s="202">
        <v>1</v>
      </c>
      <c r="C112" s="203" t="str" cm="1">
        <f t="array" aca="1" ref="C112" ca="1">IFERROR(INDEX('Nhập đơn'!C:C,'ORDERED LIST'!$A112,0),"")</f>
        <v>MKFR</v>
      </c>
      <c r="D112" s="203" t="str">
        <f>IF(COUNTIFS($D$111:D111,$B$111)&lt;$S$111,$B$111,"")</f>
        <v>Cà pháo Thái 200 gr</v>
      </c>
      <c r="E112" s="202" cm="1">
        <f t="array" aca="1" ref="E112" ca="1">IFERROR(INDEX('Nhập đơn'!I:I,'ORDERED LIST'!$A112,0),"")</f>
        <v>2</v>
      </c>
      <c r="F112" s="204" cm="1">
        <f t="array" aca="1" ref="F112" ca="1">IFERROR(INDEX('Nhập đơn'!H:H,'ORDERED LIST'!$A112,0),"")</f>
        <v>0.4</v>
      </c>
      <c r="G112" s="205"/>
      <c r="H112" s="205"/>
      <c r="I112" s="204"/>
      <c r="J112" s="204"/>
      <c r="K112" s="204"/>
      <c r="L112" s="204"/>
      <c r="M112" s="204"/>
      <c r="N112" s="206"/>
      <c r="O112" s="202"/>
      <c r="P112" s="207"/>
      <c r="Q112" s="207"/>
      <c r="R112" s="207"/>
      <c r="S112" s="207"/>
    </row>
    <row r="113" spans="1:19" ht="35.25" customHeight="1">
      <c r="A113" s="196">
        <f ca="1">IFERROR(A112+MATCH(D113,OFFSET('Nhập đơn'!$E$1,'ORDERED LIST'!$A112,0,1000),0),"")</f>
        <v>49</v>
      </c>
      <c r="B113" s="202">
        <v>2</v>
      </c>
      <c r="C113" s="203" t="str" cm="1">
        <f t="array" aca="1" ref="C113" ca="1">IFERROR(INDEX('Nhập đơn'!C:C,'ORDERED LIST'!$A113,0),"")</f>
        <v>MKVD</v>
      </c>
      <c r="D113" s="203" t="str">
        <f>IF(COUNTIFS($D$111:D112,$B$111)&lt;$S$111,$B$111,"")</f>
        <v>Cà pháo Thái 200 gr</v>
      </c>
      <c r="E113" s="202" cm="1">
        <f t="array" aca="1" ref="E113" ca="1">IFERROR(INDEX('Nhập đơn'!I:I,'ORDERED LIST'!$A113,0),"")</f>
        <v>5</v>
      </c>
      <c r="F113" s="204" cm="1">
        <f t="array" aca="1" ref="F113" ca="1">IFERROR(INDEX('Nhập đơn'!H:H,'ORDERED LIST'!$A113,0),"")</f>
        <v>1</v>
      </c>
      <c r="G113" s="205"/>
      <c r="H113" s="205"/>
      <c r="I113" s="204"/>
      <c r="J113" s="204"/>
      <c r="K113" s="204"/>
      <c r="L113" s="204"/>
      <c r="M113" s="204"/>
      <c r="N113" s="206"/>
      <c r="O113" s="202"/>
      <c r="P113" s="207"/>
      <c r="Q113" s="207"/>
      <c r="R113" s="208"/>
      <c r="S113" s="207"/>
    </row>
    <row r="114" spans="1:19" ht="35.25" customHeight="1">
      <c r="A114" s="196">
        <f ca="1">IFERROR(A113+MATCH(D114,OFFSET('Nhập đơn'!$E$1,'ORDERED LIST'!$A113,0,1000),0),"")</f>
        <v>101</v>
      </c>
      <c r="B114" s="209">
        <v>3</v>
      </c>
      <c r="C114" s="203" t="str" cm="1">
        <f t="array" aca="1" ref="C114" ca="1">IFERROR(INDEX('Nhập đơn'!C:C,'ORDERED LIST'!$A114,0),"")</f>
        <v>AWLU</v>
      </c>
      <c r="D114" s="203" t="str">
        <f>IF(COUNTIFS($D$111:D113,$B$111)&lt;$S$111,$B$111,"")</f>
        <v>Cà pháo Thái 200 gr</v>
      </c>
      <c r="E114" s="202" cm="1">
        <f t="array" aca="1" ref="E114" ca="1">IFERROR(INDEX('Nhập đơn'!I:I,'ORDERED LIST'!$A114,0),"")</f>
        <v>20</v>
      </c>
      <c r="F114" s="204" cm="1">
        <f t="array" aca="1" ref="F114" ca="1">IFERROR(INDEX('Nhập đơn'!H:H,'ORDERED LIST'!$A114,0),"")</f>
        <v>4</v>
      </c>
      <c r="G114" s="205"/>
      <c r="H114" s="205"/>
      <c r="I114" s="204"/>
      <c r="J114" s="204"/>
      <c r="K114" s="204"/>
      <c r="L114" s="204"/>
      <c r="M114" s="204"/>
      <c r="N114" s="206"/>
      <c r="O114" s="202"/>
      <c r="P114" s="207"/>
      <c r="Q114" s="207"/>
      <c r="R114" s="210"/>
      <c r="S114" s="210"/>
    </row>
    <row r="115" spans="1:19" ht="35.25" customHeight="1">
      <c r="A115" s="196">
        <f ca="1">IFERROR(A114+MATCH(D115,OFFSET('Nhập đơn'!$E$1,'ORDERED LIST'!$A114,0,1000),0),"")</f>
        <v>156</v>
      </c>
      <c r="B115" s="209">
        <v>4</v>
      </c>
      <c r="C115" s="203" t="str" cm="1">
        <f t="array" aca="1" ref="C115" ca="1">IFERROR(INDEX('Nhập đơn'!C:C,'ORDERED LIST'!$A115,0),"")</f>
        <v>AWSG</v>
      </c>
      <c r="D115" s="203" t="str">
        <f>IF(COUNTIFS($D$111:D114,$B$111)&lt;$S$111,$B$111,"")</f>
        <v>Cà pháo Thái 200 gr</v>
      </c>
      <c r="E115" s="202" cm="1">
        <f t="array" aca="1" ref="E115" ca="1">IFERROR(INDEX('Nhập đơn'!I:I,'ORDERED LIST'!$A115,0),"")</f>
        <v>6</v>
      </c>
      <c r="F115" s="204" cm="1">
        <f t="array" aca="1" ref="F115" ca="1">IFERROR(INDEX('Nhập đơn'!H:H,'ORDERED LIST'!$A115,0),"")</f>
        <v>1.2</v>
      </c>
      <c r="G115" s="205"/>
      <c r="H115" s="205"/>
      <c r="I115" s="204"/>
      <c r="J115" s="204"/>
      <c r="K115" s="204"/>
      <c r="L115" s="204"/>
      <c r="M115" s="204"/>
      <c r="N115" s="206"/>
      <c r="O115" s="202"/>
      <c r="P115" s="207"/>
      <c r="Q115" s="207"/>
      <c r="R115" s="210"/>
      <c r="S115" s="210"/>
    </row>
    <row r="116" spans="1:19" ht="35.25" customHeight="1">
      <c r="A116" s="196">
        <f ca="1">IFERROR(A115+MATCH(D116,OFFSET('Nhập đơn'!$E$1,'ORDERED LIST'!$A115,0,1000),0),"")</f>
        <v>212</v>
      </c>
      <c r="B116" s="209">
        <v>5</v>
      </c>
      <c r="C116" s="203" t="str" cm="1">
        <f t="array" aca="1" ref="C116" ca="1">IFERROR(INDEX('Nhập đơn'!C:C,'ORDERED LIST'!$A116,0),"")</f>
        <v>AWWT</v>
      </c>
      <c r="D116" s="203" t="str">
        <f>IF(COUNTIFS($D$111:D115,$B$111)&lt;$S$111,$B$111,"")</f>
        <v>Cà pháo Thái 200 gr</v>
      </c>
      <c r="E116" s="202" cm="1">
        <f t="array" aca="1" ref="E116" ca="1">IFERROR(INDEX('Nhập đơn'!I:I,'ORDERED LIST'!$A116,0),"")</f>
        <v>25</v>
      </c>
      <c r="F116" s="204" cm="1">
        <f t="array" aca="1" ref="F116" ca="1">IFERROR(INDEX('Nhập đơn'!H:H,'ORDERED LIST'!$A116,0),"")</f>
        <v>5</v>
      </c>
      <c r="G116" s="205"/>
      <c r="H116" s="205"/>
      <c r="I116" s="204"/>
      <c r="J116" s="204"/>
      <c r="K116" s="204"/>
      <c r="L116" s="204"/>
      <c r="M116" s="204"/>
      <c r="N116" s="206"/>
      <c r="O116" s="202"/>
      <c r="P116" s="207"/>
      <c r="Q116" s="207"/>
      <c r="R116" s="210"/>
      <c r="S116" s="210"/>
    </row>
    <row r="117" spans="1:19" ht="35.25" customHeight="1">
      <c r="A117" s="196">
        <f ca="1">IFERROR(A116+MATCH(D117,OFFSET('Nhập đơn'!$E$1,'ORDERED LIST'!$A116,0,1000),0),"")</f>
        <v>271</v>
      </c>
      <c r="B117" s="209">
        <v>6</v>
      </c>
      <c r="C117" s="203" t="str" cm="1">
        <f t="array" aca="1" ref="C117" ca="1">IFERROR(INDEX('Nhập đơn'!C:C,'ORDERED LIST'!$A117,0),"")</f>
        <v>AWZH</v>
      </c>
      <c r="D117" s="203" t="str">
        <f>IF(COUNTIFS($D$111:D116,$B$111)&lt;$S$111,$B$111,"")</f>
        <v>Cà pháo Thái 200 gr</v>
      </c>
      <c r="E117" s="202" cm="1">
        <f t="array" aca="1" ref="E117" ca="1">IFERROR(INDEX('Nhập đơn'!I:I,'ORDERED LIST'!$A117,0),"")</f>
        <v>5</v>
      </c>
      <c r="F117" s="204" cm="1">
        <f t="array" aca="1" ref="F117" ca="1">IFERROR(INDEX('Nhập đơn'!H:H,'ORDERED LIST'!$A117,0),"")</f>
        <v>1</v>
      </c>
      <c r="G117" s="205"/>
      <c r="H117" s="205"/>
      <c r="I117" s="204"/>
      <c r="J117" s="204"/>
      <c r="K117" s="204"/>
      <c r="L117" s="204"/>
      <c r="M117" s="204"/>
      <c r="N117" s="206"/>
      <c r="O117" s="202"/>
      <c r="P117" s="207"/>
      <c r="Q117" s="207"/>
      <c r="R117" s="210"/>
      <c r="S117" s="210"/>
    </row>
    <row r="118" spans="1:19" ht="35.25" customHeight="1">
      <c r="A118" s="196">
        <f ca="1">IFERROR(A117+MATCH(D118,OFFSET('Nhập đơn'!$E$1,'ORDERED LIST'!$A117,0,1000),0),"")</f>
        <v>356</v>
      </c>
      <c r="B118" s="209">
        <v>7</v>
      </c>
      <c r="C118" s="203" t="str" cm="1">
        <f t="array" aca="1" ref="C118" ca="1">IFERROR(INDEX('Nhập đơn'!C:C,'ORDERED LIST'!$A118,0),"")</f>
        <v>SD</v>
      </c>
      <c r="D118" s="203" t="str">
        <f>IF(COUNTIFS($D$111:D117,$B$111)&lt;$S$111,$B$111,"")</f>
        <v>Cà pháo Thái 200 gr</v>
      </c>
      <c r="E118" s="202" cm="1">
        <f t="array" aca="1" ref="E118" ca="1">IFERROR(INDEX('Nhập đơn'!I:I,'ORDERED LIST'!$A118,0),"")</f>
        <v>20</v>
      </c>
      <c r="F118" s="204" cm="1">
        <f t="array" aca="1" ref="F118" ca="1">IFERROR(INDEX('Nhập đơn'!H:H,'ORDERED LIST'!$A118,0),"")</f>
        <v>4</v>
      </c>
      <c r="G118" s="205"/>
      <c r="H118" s="205"/>
      <c r="I118" s="204"/>
      <c r="J118" s="204"/>
      <c r="K118" s="204"/>
      <c r="L118" s="204"/>
      <c r="M118" s="204"/>
      <c r="N118" s="206"/>
      <c r="O118" s="202"/>
      <c r="P118" s="207"/>
      <c r="Q118" s="207"/>
      <c r="R118" s="210"/>
      <c r="S118" s="210"/>
    </row>
    <row r="119" spans="1:19" ht="35.25" customHeight="1">
      <c r="A119" s="196">
        <f ca="1">IFERROR(A118+MATCH(D119,OFFSET('Nhập đơn'!$E$1,'ORDERED LIST'!$A118,0,1000),0),"")</f>
        <v>367</v>
      </c>
      <c r="B119" s="209">
        <v>8</v>
      </c>
      <c r="C119" s="203" t="str" cm="1">
        <f t="array" aca="1" ref="C119" ca="1">IFERROR(INDEX('Nhập đơn'!C:C,'ORDERED LIST'!$A119,0),"")</f>
        <v>NAM2ZH</v>
      </c>
      <c r="D119" s="203" t="str">
        <f>IF(COUNTIFS($D$111:D118,$B$111)&lt;$S$111,$B$111,"")</f>
        <v>Cà pháo Thái 200 gr</v>
      </c>
      <c r="E119" s="202" cm="1">
        <f t="array" aca="1" ref="E119" ca="1">IFERROR(INDEX('Nhập đơn'!I:I,'ORDERED LIST'!$A119,0),"")</f>
        <v>30</v>
      </c>
      <c r="F119" s="204" cm="1">
        <f t="array" aca="1" ref="F119" ca="1">IFERROR(INDEX('Nhập đơn'!H:H,'ORDERED LIST'!$A119,0),"")</f>
        <v>6</v>
      </c>
      <c r="G119" s="205"/>
      <c r="H119" s="205"/>
      <c r="I119" s="204"/>
      <c r="J119" s="204"/>
      <c r="K119" s="204"/>
      <c r="L119" s="204"/>
      <c r="M119" s="204"/>
      <c r="N119" s="206"/>
      <c r="O119" s="202"/>
      <c r="P119" s="207"/>
      <c r="Q119" s="207"/>
      <c r="R119" s="210"/>
      <c r="S119" s="210"/>
    </row>
    <row r="120" spans="1:19" ht="35.25" hidden="1" customHeight="1">
      <c r="A120" s="196" t="str">
        <f ca="1">IFERROR(A119+MATCH(D120,OFFSET('Nhập đơn'!$E$1,'ORDERED LIST'!$A119,0,1000),0),"")</f>
        <v/>
      </c>
      <c r="B120" s="209">
        <v>9</v>
      </c>
      <c r="C120" s="203" t="str" cm="1">
        <f t="array" aca="1" ref="C120" ca="1">IFERROR(INDEX('Nhập đơn'!C:C,'ORDERED LIST'!$A120,0),"")</f>
        <v/>
      </c>
      <c r="D120" s="203" t="str">
        <f>IF(COUNTIFS($D$111:D119,$B$111)&lt;$S$111,$B$111,"")</f>
        <v/>
      </c>
      <c r="E120" s="202" t="str" cm="1">
        <f t="array" aca="1" ref="E120" ca="1">IFERROR(INDEX('Nhập đơn'!I:I,'ORDERED LIST'!$A120,0),"")</f>
        <v/>
      </c>
      <c r="F120" s="204" t="str" cm="1">
        <f t="array" aca="1" ref="F120" ca="1">IFERROR(INDEX('Nhập đơn'!H:H,'ORDERED LIST'!$A120,0),"")</f>
        <v/>
      </c>
      <c r="G120" s="205"/>
      <c r="H120" s="205"/>
      <c r="I120" s="204"/>
      <c r="J120" s="204"/>
      <c r="K120" s="204"/>
      <c r="L120" s="204"/>
      <c r="M120" s="204"/>
      <c r="N120" s="206"/>
      <c r="O120" s="202"/>
      <c r="P120" s="207"/>
      <c r="Q120" s="207"/>
      <c r="R120" s="210"/>
      <c r="S120" s="210"/>
    </row>
    <row r="121" spans="1:19" ht="35.25" hidden="1" customHeight="1">
      <c r="A121" s="196" t="str">
        <f ca="1">IFERROR(A120+MATCH(D121,OFFSET('Nhập đơn'!$E$1,'ORDERED LIST'!$A120,0,1000),0),"")</f>
        <v/>
      </c>
      <c r="B121" s="209">
        <v>10</v>
      </c>
      <c r="C121" s="203" t="str" cm="1">
        <f t="array" aca="1" ref="C121" ca="1">IFERROR(INDEX('Nhập đơn'!C:C,'ORDERED LIST'!$A121,0),"")</f>
        <v/>
      </c>
      <c r="D121" s="203" t="str">
        <f>IF(COUNTIFS($D$111:D120,$B$111)&lt;$S$111,$B$111,"")</f>
        <v/>
      </c>
      <c r="E121" s="202" t="str" cm="1">
        <f t="array" aca="1" ref="E121" ca="1">IFERROR(INDEX('Nhập đơn'!I:I,'ORDERED LIST'!$A121,0),"")</f>
        <v/>
      </c>
      <c r="F121" s="204" t="str" cm="1">
        <f t="array" aca="1" ref="F121" ca="1">IFERROR(INDEX('Nhập đơn'!H:H,'ORDERED LIST'!$A121,0),"")</f>
        <v/>
      </c>
      <c r="G121" s="205"/>
      <c r="H121" s="205"/>
      <c r="I121" s="204"/>
      <c r="J121" s="204"/>
      <c r="K121" s="204"/>
      <c r="L121" s="204"/>
      <c r="M121" s="204"/>
      <c r="N121" s="206"/>
      <c r="O121" s="202"/>
      <c r="P121" s="207"/>
      <c r="Q121" s="207"/>
      <c r="R121" s="210"/>
      <c r="S121" s="210"/>
    </row>
    <row r="122" spans="1:19" ht="35.25" hidden="1" customHeight="1">
      <c r="A122" s="196" t="str">
        <f ca="1">IFERROR(A121+MATCH(D122,OFFSET('Nhập đơn'!$E$1,'ORDERED LIST'!$A121,0,1000),0),"")</f>
        <v/>
      </c>
      <c r="B122" s="209">
        <v>11</v>
      </c>
      <c r="C122" s="203" t="str" cm="1">
        <f t="array" aca="1" ref="C122" ca="1">IFERROR(INDEX('Nhập đơn'!C:C,'ORDERED LIST'!$A122,0),"")</f>
        <v/>
      </c>
      <c r="D122" s="203" t="str">
        <f>IF(COUNTIFS($D$111:D121,$B$111)&lt;$S$111,$B$111,"")</f>
        <v/>
      </c>
      <c r="E122" s="202" t="str" cm="1">
        <f t="array" aca="1" ref="E122" ca="1">IFERROR(INDEX('Nhập đơn'!I:I,'ORDERED LIST'!$A122,0),"")</f>
        <v/>
      </c>
      <c r="F122" s="204" t="str" cm="1">
        <f t="array" aca="1" ref="F122" ca="1">IFERROR(INDEX('Nhập đơn'!H:H,'ORDERED LIST'!$A122,0),"")</f>
        <v/>
      </c>
      <c r="G122" s="205"/>
      <c r="H122" s="205"/>
      <c r="I122" s="204"/>
      <c r="J122" s="204"/>
      <c r="K122" s="204"/>
      <c r="L122" s="204"/>
      <c r="M122" s="204"/>
      <c r="N122" s="206"/>
      <c r="O122" s="202"/>
      <c r="P122" s="207"/>
      <c r="Q122" s="207"/>
      <c r="R122" s="210"/>
      <c r="S122" s="210"/>
    </row>
    <row r="123" spans="1:19" ht="35.25" hidden="1" customHeight="1">
      <c r="A123" s="196" t="str">
        <f ca="1">IFERROR(A122+MATCH(D123,OFFSET('Nhập đơn'!$E$1,'ORDERED LIST'!$A122,0,1000),0),"")</f>
        <v/>
      </c>
      <c r="B123" s="209">
        <v>12</v>
      </c>
      <c r="C123" s="203" t="str" cm="1">
        <f t="array" aca="1" ref="C123" ca="1">IFERROR(INDEX('Nhập đơn'!C:C,'ORDERED LIST'!$A123,0),"")</f>
        <v/>
      </c>
      <c r="D123" s="203" t="str">
        <f>IF(COUNTIFS($D$111:D122,$B$111)&lt;$S$111,$B$111,"")</f>
        <v/>
      </c>
      <c r="E123" s="202" t="str" cm="1">
        <f t="array" aca="1" ref="E123" ca="1">IFERROR(INDEX('Nhập đơn'!I:I,'ORDERED LIST'!$A123,0),"")</f>
        <v/>
      </c>
      <c r="F123" s="204" t="str" cm="1">
        <f t="array" aca="1" ref="F123" ca="1">IFERROR(INDEX('Nhập đơn'!H:H,'ORDERED LIST'!$A123,0),"")</f>
        <v/>
      </c>
      <c r="G123" s="205"/>
      <c r="H123" s="205"/>
      <c r="I123" s="204"/>
      <c r="J123" s="204"/>
      <c r="K123" s="204"/>
      <c r="L123" s="204"/>
      <c r="M123" s="204"/>
      <c r="N123" s="206"/>
      <c r="O123" s="202"/>
      <c r="P123" s="207"/>
      <c r="Q123" s="207"/>
      <c r="R123" s="210"/>
      <c r="S123" s="210"/>
    </row>
    <row r="124" spans="1:19" ht="35.25" hidden="1" customHeight="1">
      <c r="A124" s="196" t="str">
        <f ca="1">IFERROR(A123+MATCH(D124,OFFSET('Nhập đơn'!$E$1,'ORDERED LIST'!$A123,0,1000),0),"")</f>
        <v/>
      </c>
      <c r="B124" s="209">
        <v>13</v>
      </c>
      <c r="C124" s="203" t="str" cm="1">
        <f t="array" aca="1" ref="C124" ca="1">IFERROR(INDEX('Nhập đơn'!C:C,'ORDERED LIST'!$A124,0),"")</f>
        <v/>
      </c>
      <c r="D124" s="203" t="str">
        <f>IF(COUNTIFS($D$111:D123,$B$111)&lt;$S$111,$B$111,"")</f>
        <v/>
      </c>
      <c r="E124" s="202" t="str" cm="1">
        <f t="array" aca="1" ref="E124" ca="1">IFERROR(INDEX('Nhập đơn'!I:I,'ORDERED LIST'!$A124,0),"")</f>
        <v/>
      </c>
      <c r="F124" s="204" t="str" cm="1">
        <f t="array" aca="1" ref="F124" ca="1">IFERROR(INDEX('Nhập đơn'!H:H,'ORDERED LIST'!$A124,0),"")</f>
        <v/>
      </c>
      <c r="G124" s="205"/>
      <c r="H124" s="205"/>
      <c r="I124" s="204"/>
      <c r="J124" s="204"/>
      <c r="K124" s="204"/>
      <c r="L124" s="204"/>
      <c r="M124" s="204"/>
      <c r="N124" s="206"/>
      <c r="O124" s="202"/>
      <c r="P124" s="207"/>
      <c r="Q124" s="207"/>
      <c r="R124" s="210"/>
      <c r="S124" s="210"/>
    </row>
    <row r="125" spans="1:19" ht="35.25" hidden="1" customHeight="1">
      <c r="A125" s="196" t="str">
        <f ca="1">IFERROR(A124+MATCH(D125,OFFSET('Nhập đơn'!$E$1,'ORDERED LIST'!$A124,0,1000),0),"")</f>
        <v/>
      </c>
      <c r="B125" s="209">
        <v>14</v>
      </c>
      <c r="C125" s="203" t="str" cm="1">
        <f t="array" aca="1" ref="C125" ca="1">IFERROR(INDEX('Nhập đơn'!C:C,'ORDERED LIST'!$A125,0),"")</f>
        <v/>
      </c>
      <c r="D125" s="203" t="str">
        <f>IF(COUNTIFS($D$111:D124,$B$111)&lt;$S$111,$B$111,"")</f>
        <v/>
      </c>
      <c r="E125" s="202" t="str" cm="1">
        <f t="array" aca="1" ref="E125" ca="1">IFERROR(INDEX('Nhập đơn'!I:I,'ORDERED LIST'!$A125,0),"")</f>
        <v/>
      </c>
      <c r="F125" s="204" t="str" cm="1">
        <f t="array" aca="1" ref="F125" ca="1">IFERROR(INDEX('Nhập đơn'!H:H,'ORDERED LIST'!$A125,0),"")</f>
        <v/>
      </c>
      <c r="G125" s="205"/>
      <c r="H125" s="205"/>
      <c r="I125" s="204"/>
      <c r="J125" s="204"/>
      <c r="K125" s="204"/>
      <c r="L125" s="204"/>
      <c r="M125" s="204"/>
      <c r="N125" s="206"/>
      <c r="O125" s="202"/>
      <c r="P125" s="207"/>
      <c r="Q125" s="207"/>
      <c r="R125" s="210"/>
      <c r="S125" s="210"/>
    </row>
    <row r="126" spans="1:19" ht="35.25" hidden="1" customHeight="1">
      <c r="A126" s="196" t="str">
        <f ca="1">IFERROR(A125+MATCH(D126,OFFSET('Nhập đơn'!$E$1,'ORDERED LIST'!$A125,0,1000),0),"")</f>
        <v/>
      </c>
      <c r="B126" s="209">
        <v>15</v>
      </c>
      <c r="C126" s="203" t="str" cm="1">
        <f t="array" aca="1" ref="C126" ca="1">IFERROR(INDEX('Nhập đơn'!C:C,'ORDERED LIST'!$A126,0),"")</f>
        <v/>
      </c>
      <c r="D126" s="203" t="str">
        <f>IF(COUNTIFS($D$111:D125,$B$111)&lt;$S$111,$B$111,"")</f>
        <v/>
      </c>
      <c r="E126" s="202" t="str" cm="1">
        <f t="array" aca="1" ref="E126" ca="1">IFERROR(INDEX('Nhập đơn'!I:I,'ORDERED LIST'!$A126,0),"")</f>
        <v/>
      </c>
      <c r="F126" s="204" t="str" cm="1">
        <f t="array" aca="1" ref="F126" ca="1">IFERROR(INDEX('Nhập đơn'!H:H,'ORDERED LIST'!$A126,0),"")</f>
        <v/>
      </c>
      <c r="G126" s="205"/>
      <c r="H126" s="205"/>
      <c r="I126" s="204"/>
      <c r="J126" s="204"/>
      <c r="K126" s="204"/>
      <c r="L126" s="204"/>
      <c r="M126" s="204"/>
      <c r="N126" s="206"/>
      <c r="O126" s="202"/>
      <c r="P126" s="207"/>
      <c r="Q126" s="207"/>
      <c r="R126" s="210"/>
      <c r="S126" s="210"/>
    </row>
    <row r="127" spans="1:19" ht="35.25" hidden="1" customHeight="1">
      <c r="A127" s="196" t="str">
        <f ca="1">IFERROR(A126+MATCH(D127,OFFSET('Nhập đơn'!$E$1,'ORDERED LIST'!$A126,0,1000),0),"")</f>
        <v/>
      </c>
      <c r="B127" s="209">
        <v>16</v>
      </c>
      <c r="C127" s="203" t="str" cm="1">
        <f t="array" aca="1" ref="C127" ca="1">IFERROR(INDEX('Nhập đơn'!C:C,'ORDERED LIST'!$A127,0),"")</f>
        <v/>
      </c>
      <c r="D127" s="203" t="str">
        <f>IF(COUNTIFS($D$111:D126,$B$111)&lt;$S$111,$B$111,"")</f>
        <v/>
      </c>
      <c r="E127" s="202" t="str" cm="1">
        <f t="array" aca="1" ref="E127" ca="1">IFERROR(INDEX('Nhập đơn'!I:I,'ORDERED LIST'!$A127,0),"")</f>
        <v/>
      </c>
      <c r="F127" s="204" t="str" cm="1">
        <f t="array" aca="1" ref="F127" ca="1">IFERROR(INDEX('Nhập đơn'!H:H,'ORDERED LIST'!$A127,0),"")</f>
        <v/>
      </c>
      <c r="G127" s="205"/>
      <c r="H127" s="205"/>
      <c r="I127" s="204"/>
      <c r="J127" s="204"/>
      <c r="K127" s="204"/>
      <c r="L127" s="204"/>
      <c r="M127" s="204"/>
      <c r="N127" s="206"/>
      <c r="O127" s="202"/>
      <c r="P127" s="207"/>
      <c r="Q127" s="207"/>
      <c r="R127" s="210"/>
      <c r="S127" s="210"/>
    </row>
    <row r="128" spans="1:19" s="215" customFormat="1" ht="35.25" customHeight="1">
      <c r="B128" s="216" t="s">
        <v>55</v>
      </c>
      <c r="C128" s="217"/>
      <c r="D128" s="217"/>
      <c r="E128" s="217"/>
      <c r="F128" s="217"/>
      <c r="G128" s="217"/>
      <c r="H128" s="217"/>
      <c r="I128" s="217"/>
      <c r="J128" s="217"/>
      <c r="K128" s="217"/>
      <c r="L128" s="217"/>
      <c r="M128" s="217"/>
      <c r="N128" s="217"/>
      <c r="O128" s="217"/>
      <c r="P128" s="217"/>
      <c r="Q128" s="217"/>
      <c r="R128" s="217"/>
      <c r="S128" s="289">
        <f>COUNTIFS('Nhập đơn'!E:E,B128)</f>
        <v>6</v>
      </c>
    </row>
    <row r="129" spans="1:19" ht="35.25" customHeight="1">
      <c r="A129" s="196">
        <f ca="1">IFERROR(A128+MATCH(D129,OFFSET('Nhập đơn'!$E$1,'ORDERED LIST'!$A128,0,1000),0),"")</f>
        <v>8</v>
      </c>
      <c r="B129" s="202">
        <v>1</v>
      </c>
      <c r="C129" s="203" t="str" cm="1">
        <f t="array" aca="1" ref="C129" ca="1">IFERROR(INDEX('Nhập đơn'!C:C,'ORDERED LIST'!$A129,0),"")</f>
        <v>MKFR</v>
      </c>
      <c r="D129" s="203" t="str">
        <f>IF(COUNTIFS($D$128:D128,$B$128)&lt;$S$128,$B$128,"")</f>
        <v>Cà pháo Thái 500 gr</v>
      </c>
      <c r="E129" s="202" cm="1">
        <f t="array" aca="1" ref="E129" ca="1">IFERROR(INDEX('Nhập đơn'!I:I,'ORDERED LIST'!$A129,0),"")</f>
        <v>1</v>
      </c>
      <c r="F129" s="204" cm="1">
        <f t="array" aca="1" ref="F129" ca="1">IFERROR(INDEX('Nhập đơn'!H:H,'ORDERED LIST'!$A129,0),"")</f>
        <v>0.5</v>
      </c>
      <c r="G129" s="205"/>
      <c r="H129" s="205"/>
      <c r="I129" s="204"/>
      <c r="J129" s="204"/>
      <c r="K129" s="204"/>
      <c r="L129" s="204"/>
      <c r="M129" s="204"/>
      <c r="N129" s="206"/>
      <c r="O129" s="202"/>
      <c r="P129" s="207"/>
      <c r="Q129" s="207"/>
      <c r="R129" s="207"/>
      <c r="S129" s="207"/>
    </row>
    <row r="130" spans="1:19" ht="35.25" customHeight="1">
      <c r="A130" s="196">
        <f ca="1">IFERROR(A129+MATCH(D130,OFFSET('Nhập đơn'!$E$1,'ORDERED LIST'!$A129,0,1000),0),"")</f>
        <v>50</v>
      </c>
      <c r="B130" s="202">
        <v>2</v>
      </c>
      <c r="C130" s="203" t="str" cm="1">
        <f t="array" aca="1" ref="C130" ca="1">IFERROR(INDEX('Nhập đơn'!C:C,'ORDERED LIST'!$A130,0),"")</f>
        <v>MKVD</v>
      </c>
      <c r="D130" s="203" t="str">
        <f>IF(COUNTIFS($D$128:D129,$B$128)&lt;$S$128,$B$128,"")</f>
        <v>Cà pháo Thái 500 gr</v>
      </c>
      <c r="E130" s="202" cm="1">
        <f t="array" aca="1" ref="E130" ca="1">IFERROR(INDEX('Nhập đơn'!I:I,'ORDERED LIST'!$A130,0),"")</f>
        <v>1</v>
      </c>
      <c r="F130" s="204" cm="1">
        <f t="array" aca="1" ref="F130" ca="1">IFERROR(INDEX('Nhập đơn'!H:H,'ORDERED LIST'!$A130,0),"")</f>
        <v>0.5</v>
      </c>
      <c r="G130" s="205"/>
      <c r="H130" s="205"/>
      <c r="I130" s="204"/>
      <c r="J130" s="204"/>
      <c r="K130" s="204"/>
      <c r="L130" s="204"/>
      <c r="M130" s="204"/>
      <c r="N130" s="206"/>
      <c r="O130" s="202"/>
      <c r="P130" s="207"/>
      <c r="Q130" s="207"/>
      <c r="R130" s="208"/>
      <c r="S130" s="207"/>
    </row>
    <row r="131" spans="1:19" ht="35.25" customHeight="1">
      <c r="A131" s="196">
        <f ca="1">IFERROR(A130+MATCH(D131,OFFSET('Nhập đơn'!$E$1,'ORDERED LIST'!$A130,0,1000),0),"")</f>
        <v>102</v>
      </c>
      <c r="B131" s="209">
        <v>3</v>
      </c>
      <c r="C131" s="203" t="str" cm="1">
        <f t="array" aca="1" ref="C131" ca="1">IFERROR(INDEX('Nhập đơn'!C:C,'ORDERED LIST'!$A131,0),"")</f>
        <v>AWLU</v>
      </c>
      <c r="D131" s="203" t="str">
        <f>IF(COUNTIFS($D$128:D130,$B$128)&lt;$S$128,$B$128,"")</f>
        <v>Cà pháo Thái 500 gr</v>
      </c>
      <c r="E131" s="202" cm="1">
        <f t="array" aca="1" ref="E131" ca="1">IFERROR(INDEX('Nhập đơn'!I:I,'ORDERED LIST'!$A131,0),"")</f>
        <v>12</v>
      </c>
      <c r="F131" s="204" cm="1">
        <f t="array" aca="1" ref="F131" ca="1">IFERROR(INDEX('Nhập đơn'!H:H,'ORDERED LIST'!$A131,0),"")</f>
        <v>6</v>
      </c>
      <c r="G131" s="205"/>
      <c r="H131" s="205"/>
      <c r="I131" s="204"/>
      <c r="J131" s="204"/>
      <c r="K131" s="204"/>
      <c r="L131" s="204"/>
      <c r="M131" s="204"/>
      <c r="N131" s="206"/>
      <c r="O131" s="202"/>
      <c r="P131" s="207"/>
      <c r="Q131" s="207"/>
      <c r="R131" s="210"/>
      <c r="S131" s="210"/>
    </row>
    <row r="132" spans="1:19" ht="35.25" customHeight="1">
      <c r="A132" s="196">
        <f ca="1">IFERROR(A131+MATCH(D132,OFFSET('Nhập đơn'!$E$1,'ORDERED LIST'!$A131,0,1000),0),"")</f>
        <v>157</v>
      </c>
      <c r="B132" s="209">
        <v>4</v>
      </c>
      <c r="C132" s="203" t="str" cm="1">
        <f t="array" aca="1" ref="C132" ca="1">IFERROR(INDEX('Nhập đơn'!C:C,'ORDERED LIST'!$A132,0),"")</f>
        <v>AWSG</v>
      </c>
      <c r="D132" s="203" t="str">
        <f>IF(COUNTIFS($D$128:D131,$B$128)&lt;$S$128,$B$128,"")</f>
        <v>Cà pháo Thái 500 gr</v>
      </c>
      <c r="E132" s="202" cm="1">
        <f t="array" aca="1" ref="E132" ca="1">IFERROR(INDEX('Nhập đơn'!I:I,'ORDERED LIST'!$A132,0),"")</f>
        <v>6</v>
      </c>
      <c r="F132" s="204" cm="1">
        <f t="array" aca="1" ref="F132" ca="1">IFERROR(INDEX('Nhập đơn'!H:H,'ORDERED LIST'!$A132,0),"")</f>
        <v>3</v>
      </c>
      <c r="G132" s="205"/>
      <c r="H132" s="205"/>
      <c r="I132" s="204"/>
      <c r="J132" s="204"/>
      <c r="K132" s="204"/>
      <c r="L132" s="204"/>
      <c r="M132" s="204"/>
      <c r="N132" s="206"/>
      <c r="O132" s="202"/>
      <c r="P132" s="207"/>
      <c r="Q132" s="207"/>
      <c r="R132" s="210"/>
      <c r="S132" s="210"/>
    </row>
    <row r="133" spans="1:19" ht="35.25" customHeight="1">
      <c r="A133" s="196">
        <f ca="1">IFERROR(A132+MATCH(D133,OFFSET('Nhập đơn'!$E$1,'ORDERED LIST'!$A132,0,1000),0),"")</f>
        <v>213</v>
      </c>
      <c r="B133" s="209">
        <v>5</v>
      </c>
      <c r="C133" s="203" t="str" cm="1">
        <f t="array" aca="1" ref="C133" ca="1">IFERROR(INDEX('Nhập đơn'!C:C,'ORDERED LIST'!$A133,0),"")</f>
        <v>AWWT</v>
      </c>
      <c r="D133" s="203" t="str">
        <f>IF(COUNTIFS($D$128:D132,$B$128)&lt;$S$128,$B$128,"")</f>
        <v>Cà pháo Thái 500 gr</v>
      </c>
      <c r="E133" s="202" cm="1">
        <f t="array" aca="1" ref="E133" ca="1">IFERROR(INDEX('Nhập đơn'!I:I,'ORDERED LIST'!$A133,0),"")</f>
        <v>7</v>
      </c>
      <c r="F133" s="204" cm="1">
        <f t="array" aca="1" ref="F133" ca="1">IFERROR(INDEX('Nhập đơn'!H:H,'ORDERED LIST'!$A133,0),"")</f>
        <v>3.5</v>
      </c>
      <c r="G133" s="205"/>
      <c r="H133" s="205"/>
      <c r="I133" s="204"/>
      <c r="J133" s="204"/>
      <c r="K133" s="204"/>
      <c r="L133" s="204"/>
      <c r="M133" s="204"/>
      <c r="N133" s="206"/>
      <c r="O133" s="202"/>
      <c r="P133" s="207"/>
      <c r="Q133" s="207"/>
      <c r="R133" s="210"/>
      <c r="S133" s="210"/>
    </row>
    <row r="134" spans="1:19" ht="35.25" customHeight="1">
      <c r="A134" s="196">
        <f ca="1">IFERROR(A133+MATCH(D134,OFFSET('Nhập đơn'!$E$1,'ORDERED LIST'!$A133,0,1000),0),"")</f>
        <v>272</v>
      </c>
      <c r="B134" s="209">
        <v>6</v>
      </c>
      <c r="C134" s="203" t="str" cm="1">
        <f t="array" aca="1" ref="C134" ca="1">IFERROR(INDEX('Nhập đơn'!C:C,'ORDERED LIST'!$A134,0),"")</f>
        <v>AWZH</v>
      </c>
      <c r="D134" s="203" t="str">
        <f>IF(COUNTIFS($D$128:D133,$B$128)&lt;$S$128,$B$128,"")</f>
        <v>Cà pháo Thái 500 gr</v>
      </c>
      <c r="E134" s="202" cm="1">
        <f t="array" aca="1" ref="E134" ca="1">IFERROR(INDEX('Nhập đơn'!I:I,'ORDERED LIST'!$A134,0),"")</f>
        <v>5</v>
      </c>
      <c r="F134" s="204" cm="1">
        <f t="array" aca="1" ref="F134" ca="1">IFERROR(INDEX('Nhập đơn'!H:H,'ORDERED LIST'!$A134,0),"")</f>
        <v>2.5</v>
      </c>
      <c r="G134" s="205"/>
      <c r="H134" s="205"/>
      <c r="I134" s="204"/>
      <c r="J134" s="204"/>
      <c r="K134" s="204"/>
      <c r="L134" s="204"/>
      <c r="M134" s="204"/>
      <c r="N134" s="206"/>
      <c r="O134" s="202"/>
      <c r="P134" s="207"/>
      <c r="Q134" s="207"/>
      <c r="R134" s="210"/>
      <c r="S134" s="210"/>
    </row>
    <row r="135" spans="1:19" ht="35.25" hidden="1" customHeight="1">
      <c r="A135" s="196" t="str">
        <f ca="1">IFERROR(A134+MATCH(D135,OFFSET('Nhập đơn'!$E$1,'ORDERED LIST'!$A134,0,1000),0),"")</f>
        <v/>
      </c>
      <c r="B135" s="209">
        <v>7</v>
      </c>
      <c r="C135" s="203" t="str" cm="1">
        <f t="array" aca="1" ref="C135" ca="1">IFERROR(INDEX('Nhập đơn'!C:C,'ORDERED LIST'!$A135,0),"")</f>
        <v/>
      </c>
      <c r="D135" s="203" t="str">
        <f>IF(COUNTIFS($D$128:D134,$B$128)&lt;$S$128,$B$128,"")</f>
        <v/>
      </c>
      <c r="E135" s="202" t="str" cm="1">
        <f t="array" aca="1" ref="E135" ca="1">IFERROR(INDEX('Nhập đơn'!I:I,'ORDERED LIST'!$A135,0),"")</f>
        <v/>
      </c>
      <c r="F135" s="204" t="str" cm="1">
        <f t="array" aca="1" ref="F135" ca="1">IFERROR(INDEX('Nhập đơn'!H:H,'ORDERED LIST'!$A135,0),"")</f>
        <v/>
      </c>
      <c r="G135" s="205"/>
      <c r="H135" s="205"/>
      <c r="I135" s="204"/>
      <c r="J135" s="204"/>
      <c r="K135" s="204"/>
      <c r="L135" s="204"/>
      <c r="M135" s="204"/>
      <c r="N135" s="206"/>
      <c r="O135" s="202"/>
      <c r="P135" s="207"/>
      <c r="Q135" s="207"/>
      <c r="R135" s="210"/>
      <c r="S135" s="210"/>
    </row>
    <row r="136" spans="1:19" ht="35.25" hidden="1" customHeight="1">
      <c r="A136" s="196" t="str">
        <f ca="1">IFERROR(A135+MATCH(D136,OFFSET('Nhập đơn'!$E$1,'ORDERED LIST'!$A135,0,1000),0),"")</f>
        <v/>
      </c>
      <c r="B136" s="209">
        <v>8</v>
      </c>
      <c r="C136" s="203" t="str" cm="1">
        <f t="array" aca="1" ref="C136" ca="1">IFERROR(INDEX('Nhập đơn'!C:C,'ORDERED LIST'!$A136,0),"")</f>
        <v/>
      </c>
      <c r="D136" s="203" t="str">
        <f>IF(COUNTIFS($D$128:D135,$B$128)&lt;$S$128,$B$128,"")</f>
        <v/>
      </c>
      <c r="E136" s="202" t="str" cm="1">
        <f t="array" aca="1" ref="E136" ca="1">IFERROR(INDEX('Nhập đơn'!I:I,'ORDERED LIST'!$A136,0),"")</f>
        <v/>
      </c>
      <c r="F136" s="204" t="str" cm="1">
        <f t="array" aca="1" ref="F136" ca="1">IFERROR(INDEX('Nhập đơn'!H:H,'ORDERED LIST'!$A136,0),"")</f>
        <v/>
      </c>
      <c r="G136" s="205"/>
      <c r="H136" s="205"/>
      <c r="I136" s="204"/>
      <c r="J136" s="204"/>
      <c r="K136" s="204"/>
      <c r="L136" s="204"/>
      <c r="M136" s="204"/>
      <c r="N136" s="206"/>
      <c r="O136" s="202"/>
      <c r="P136" s="207"/>
      <c r="Q136" s="207"/>
      <c r="R136" s="210"/>
      <c r="S136" s="210"/>
    </row>
    <row r="137" spans="1:19" ht="35.25" hidden="1" customHeight="1">
      <c r="A137" s="196" t="str">
        <f ca="1">IFERROR(A136+MATCH(D137,OFFSET('Nhập đơn'!$E$1,'ORDERED LIST'!$A136,0,1000),0),"")</f>
        <v/>
      </c>
      <c r="B137" s="209">
        <v>9</v>
      </c>
      <c r="C137" s="203" t="str" cm="1">
        <f t="array" aca="1" ref="C137" ca="1">IFERROR(INDEX('Nhập đơn'!C:C,'ORDERED LIST'!$A137,0),"")</f>
        <v/>
      </c>
      <c r="D137" s="203" t="str">
        <f>IF(COUNTIFS($D$128:D136,$B$128)&lt;$S$128,$B$128,"")</f>
        <v/>
      </c>
      <c r="E137" s="202" t="str" cm="1">
        <f t="array" aca="1" ref="E137" ca="1">IFERROR(INDEX('Nhập đơn'!I:I,'ORDERED LIST'!$A137,0),"")</f>
        <v/>
      </c>
      <c r="F137" s="204" t="str" cm="1">
        <f t="array" aca="1" ref="F137" ca="1">IFERROR(INDEX('Nhập đơn'!H:H,'ORDERED LIST'!$A137,0),"")</f>
        <v/>
      </c>
      <c r="G137" s="205"/>
      <c r="H137" s="205"/>
      <c r="I137" s="204"/>
      <c r="J137" s="204"/>
      <c r="K137" s="204"/>
      <c r="L137" s="204"/>
      <c r="M137" s="204"/>
      <c r="N137" s="206"/>
      <c r="O137" s="202"/>
      <c r="P137" s="207"/>
      <c r="Q137" s="207"/>
      <c r="R137" s="210"/>
      <c r="S137" s="210"/>
    </row>
    <row r="138" spans="1:19" ht="35.25" hidden="1" customHeight="1">
      <c r="A138" s="196" t="str">
        <f ca="1">IFERROR(A137+MATCH(D138,OFFSET('Nhập đơn'!$E$1,'ORDERED LIST'!$A137,0,1000),0),"")</f>
        <v/>
      </c>
      <c r="B138" s="209">
        <v>10</v>
      </c>
      <c r="C138" s="203" t="str" cm="1">
        <f t="array" aca="1" ref="C138" ca="1">IFERROR(INDEX('Nhập đơn'!C:C,'ORDERED LIST'!$A138,0),"")</f>
        <v/>
      </c>
      <c r="D138" s="203" t="str">
        <f>IF(COUNTIFS($D$128:D137,$B$128)&lt;$S$128,$B$128,"")</f>
        <v/>
      </c>
      <c r="E138" s="202" t="str" cm="1">
        <f t="array" aca="1" ref="E138" ca="1">IFERROR(INDEX('Nhập đơn'!I:I,'ORDERED LIST'!$A138,0),"")</f>
        <v/>
      </c>
      <c r="F138" s="204" t="str" cm="1">
        <f t="array" aca="1" ref="F138" ca="1">IFERROR(INDEX('Nhập đơn'!H:H,'ORDERED LIST'!$A138,0),"")</f>
        <v/>
      </c>
      <c r="G138" s="205"/>
      <c r="H138" s="205"/>
      <c r="I138" s="204"/>
      <c r="J138" s="204"/>
      <c r="K138" s="204"/>
      <c r="L138" s="204"/>
      <c r="M138" s="204"/>
      <c r="N138" s="206"/>
      <c r="O138" s="202"/>
      <c r="P138" s="207"/>
      <c r="Q138" s="207"/>
      <c r="R138" s="210"/>
      <c r="S138" s="210"/>
    </row>
    <row r="139" spans="1:19" ht="35.25" hidden="1" customHeight="1">
      <c r="A139" s="196" t="str">
        <f ca="1">IFERROR(A138+MATCH(D139,OFFSET('Nhập đơn'!$E$1,'ORDERED LIST'!$A138,0,1000),0),"")</f>
        <v/>
      </c>
      <c r="B139" s="209">
        <v>11</v>
      </c>
      <c r="C139" s="203" t="str" cm="1">
        <f t="array" aca="1" ref="C139" ca="1">IFERROR(INDEX('Nhập đơn'!C:C,'ORDERED LIST'!$A139,0),"")</f>
        <v/>
      </c>
      <c r="D139" s="203" t="str">
        <f>IF(COUNTIFS($D$128:D138,$B$128)&lt;$S$128,$B$128,"")</f>
        <v/>
      </c>
      <c r="E139" s="202" t="str" cm="1">
        <f t="array" aca="1" ref="E139" ca="1">IFERROR(INDEX('Nhập đơn'!I:I,'ORDERED LIST'!$A139,0),"")</f>
        <v/>
      </c>
      <c r="F139" s="204" t="str" cm="1">
        <f t="array" aca="1" ref="F139" ca="1">IFERROR(INDEX('Nhập đơn'!H:H,'ORDERED LIST'!$A139,0),"")</f>
        <v/>
      </c>
      <c r="G139" s="205"/>
      <c r="H139" s="205"/>
      <c r="I139" s="204"/>
      <c r="J139" s="204"/>
      <c r="K139" s="204"/>
      <c r="L139" s="204"/>
      <c r="M139" s="204"/>
      <c r="N139" s="206"/>
      <c r="O139" s="202"/>
      <c r="P139" s="207"/>
      <c r="Q139" s="207"/>
      <c r="R139" s="210"/>
      <c r="S139" s="210"/>
    </row>
    <row r="140" spans="1:19" ht="35.25" hidden="1" customHeight="1">
      <c r="A140" s="196" t="str">
        <f ca="1">IFERROR(A139+MATCH(D140,OFFSET('Nhập đơn'!$E$1,'ORDERED LIST'!$A139,0,1000),0),"")</f>
        <v/>
      </c>
      <c r="B140" s="209">
        <v>12</v>
      </c>
      <c r="C140" s="203" t="str" cm="1">
        <f t="array" aca="1" ref="C140" ca="1">IFERROR(INDEX('Nhập đơn'!C:C,'ORDERED LIST'!$A140,0),"")</f>
        <v/>
      </c>
      <c r="D140" s="203" t="str">
        <f>IF(COUNTIFS($D$128:D139,$B$128)&lt;$S$128,$B$128,"")</f>
        <v/>
      </c>
      <c r="E140" s="202" t="str" cm="1">
        <f t="array" aca="1" ref="E140" ca="1">IFERROR(INDEX('Nhập đơn'!I:I,'ORDERED LIST'!$A140,0),"")</f>
        <v/>
      </c>
      <c r="F140" s="204" t="str" cm="1">
        <f t="array" aca="1" ref="F140" ca="1">IFERROR(INDEX('Nhập đơn'!H:H,'ORDERED LIST'!$A140,0),"")</f>
        <v/>
      </c>
      <c r="G140" s="205"/>
      <c r="H140" s="205"/>
      <c r="I140" s="204"/>
      <c r="J140" s="204"/>
      <c r="K140" s="204"/>
      <c r="L140" s="204"/>
      <c r="M140" s="204"/>
      <c r="N140" s="206"/>
      <c r="O140" s="202"/>
      <c r="P140" s="207"/>
      <c r="Q140" s="207"/>
      <c r="R140" s="210"/>
      <c r="S140" s="210"/>
    </row>
    <row r="141" spans="1:19" ht="35.25" hidden="1" customHeight="1">
      <c r="A141" s="196" t="str">
        <f ca="1">IFERROR(A140+MATCH(D141,OFFSET('Nhập đơn'!$E$1,'ORDERED LIST'!$A140,0,1000),0),"")</f>
        <v/>
      </c>
      <c r="B141" s="209">
        <v>13</v>
      </c>
      <c r="C141" s="203" t="str" cm="1">
        <f t="array" aca="1" ref="C141" ca="1">IFERROR(INDEX('Nhập đơn'!C:C,'ORDERED LIST'!$A141,0),"")</f>
        <v/>
      </c>
      <c r="D141" s="203" t="str">
        <f>IF(COUNTIFS($D$128:D140,$B$128)&lt;$S$128,$B$128,"")</f>
        <v/>
      </c>
      <c r="E141" s="202" t="str" cm="1">
        <f t="array" aca="1" ref="E141" ca="1">IFERROR(INDEX('Nhập đơn'!I:I,'ORDERED LIST'!$A141,0),"")</f>
        <v/>
      </c>
      <c r="F141" s="204" t="str" cm="1">
        <f t="array" aca="1" ref="F141" ca="1">IFERROR(INDEX('Nhập đơn'!H:H,'ORDERED LIST'!$A141,0),"")</f>
        <v/>
      </c>
      <c r="G141" s="205"/>
      <c r="H141" s="205"/>
      <c r="I141" s="204"/>
      <c r="J141" s="204"/>
      <c r="K141" s="204"/>
      <c r="L141" s="204"/>
      <c r="M141" s="204"/>
      <c r="N141" s="206"/>
      <c r="O141" s="202"/>
      <c r="P141" s="207"/>
      <c r="Q141" s="207"/>
      <c r="R141" s="210"/>
      <c r="S141" s="210"/>
    </row>
    <row r="142" spans="1:19" ht="35.25" hidden="1" customHeight="1">
      <c r="A142" s="196" t="str">
        <f ca="1">IFERROR(A141+MATCH(D142,OFFSET('Nhập đơn'!$E$1,'ORDERED LIST'!$A141,0,1000),0),"")</f>
        <v/>
      </c>
      <c r="B142" s="209">
        <v>14</v>
      </c>
      <c r="C142" s="203" t="str" cm="1">
        <f t="array" aca="1" ref="C142" ca="1">IFERROR(INDEX('Nhập đơn'!C:C,'ORDERED LIST'!$A142,0),"")</f>
        <v/>
      </c>
      <c r="D142" s="203" t="str">
        <f>IF(COUNTIFS($D$128:D141,$B$128)&lt;$S$128,$B$128,"")</f>
        <v/>
      </c>
      <c r="E142" s="202" t="str" cm="1">
        <f t="array" aca="1" ref="E142" ca="1">IFERROR(INDEX('Nhập đơn'!I:I,'ORDERED LIST'!$A142,0),"")</f>
        <v/>
      </c>
      <c r="F142" s="204" t="str" cm="1">
        <f t="array" aca="1" ref="F142" ca="1">IFERROR(INDEX('Nhập đơn'!H:H,'ORDERED LIST'!$A142,0),"")</f>
        <v/>
      </c>
      <c r="G142" s="205"/>
      <c r="H142" s="205"/>
      <c r="I142" s="204"/>
      <c r="J142" s="204"/>
      <c r="K142" s="204"/>
      <c r="L142" s="204"/>
      <c r="M142" s="204"/>
      <c r="N142" s="206"/>
      <c r="O142" s="202"/>
      <c r="P142" s="207"/>
      <c r="Q142" s="207"/>
      <c r="R142" s="210"/>
      <c r="S142" s="210"/>
    </row>
    <row r="143" spans="1:19" ht="35.25" hidden="1" customHeight="1">
      <c r="A143" s="196" t="str">
        <f ca="1">IFERROR(A142+MATCH(D143,OFFSET('Nhập đơn'!$E$1,'ORDERED LIST'!$A142,0,1000),0),"")</f>
        <v/>
      </c>
      <c r="B143" s="209">
        <v>15</v>
      </c>
      <c r="C143" s="203" t="str" cm="1">
        <f t="array" aca="1" ref="C143" ca="1">IFERROR(INDEX('Nhập đơn'!C:C,'ORDERED LIST'!$A143,0),"")</f>
        <v/>
      </c>
      <c r="D143" s="203" t="str">
        <f>IF(COUNTIFS($D$128:D142,$B$128)&lt;$S$128,$B$128,"")</f>
        <v/>
      </c>
      <c r="E143" s="202" t="str" cm="1">
        <f t="array" aca="1" ref="E143" ca="1">IFERROR(INDEX('Nhập đơn'!I:I,'ORDERED LIST'!$A143,0),"")</f>
        <v/>
      </c>
      <c r="F143" s="204" t="str" cm="1">
        <f t="array" aca="1" ref="F143" ca="1">IFERROR(INDEX('Nhập đơn'!H:H,'ORDERED LIST'!$A143,0),"")</f>
        <v/>
      </c>
      <c r="G143" s="205"/>
      <c r="H143" s="205"/>
      <c r="I143" s="204"/>
      <c r="J143" s="204"/>
      <c r="K143" s="204"/>
      <c r="L143" s="204"/>
      <c r="M143" s="204"/>
      <c r="N143" s="206"/>
      <c r="O143" s="202"/>
      <c r="P143" s="207"/>
      <c r="Q143" s="207"/>
      <c r="R143" s="210"/>
      <c r="S143" s="210"/>
    </row>
    <row r="144" spans="1:19" ht="35.25" hidden="1" customHeight="1">
      <c r="A144" s="196" t="str">
        <f ca="1">IFERROR(A143+MATCH(D144,OFFSET('Nhập đơn'!$E$1,'ORDERED LIST'!$A143,0,1000),0),"")</f>
        <v/>
      </c>
      <c r="B144" s="209">
        <v>16</v>
      </c>
      <c r="C144" s="203" t="str" cm="1">
        <f t="array" aca="1" ref="C144" ca="1">IFERROR(INDEX('Nhập đơn'!C:C,'ORDERED LIST'!$A144,0),"")</f>
        <v/>
      </c>
      <c r="D144" s="203" t="str">
        <f>IF(COUNTIFS($D$128:D143,$B$128)&lt;$S$128,$B$128,"")</f>
        <v/>
      </c>
      <c r="E144" s="202" t="str" cm="1">
        <f t="array" aca="1" ref="E144" ca="1">IFERROR(INDEX('Nhập đơn'!I:I,'ORDERED LIST'!$A144,0),"")</f>
        <v/>
      </c>
      <c r="F144" s="204" t="str" cm="1">
        <f t="array" aca="1" ref="F144" ca="1">IFERROR(INDEX('Nhập đơn'!H:H,'ORDERED LIST'!$A144,0),"")</f>
        <v/>
      </c>
      <c r="G144" s="205"/>
      <c r="H144" s="205"/>
      <c r="I144" s="204"/>
      <c r="J144" s="204"/>
      <c r="K144" s="204"/>
      <c r="L144" s="204"/>
      <c r="M144" s="204"/>
      <c r="N144" s="206"/>
      <c r="O144" s="202"/>
      <c r="P144" s="207"/>
      <c r="Q144" s="207"/>
      <c r="R144" s="210"/>
      <c r="S144" s="210"/>
    </row>
    <row r="145" spans="1:19" s="215" customFormat="1" ht="35.25" customHeight="1">
      <c r="B145" s="216" t="s">
        <v>168</v>
      </c>
      <c r="C145" s="217"/>
      <c r="D145" s="217"/>
      <c r="E145" s="217"/>
      <c r="F145" s="217"/>
      <c r="G145" s="217"/>
      <c r="H145" s="217"/>
      <c r="I145" s="217"/>
      <c r="J145" s="217"/>
      <c r="K145" s="217"/>
      <c r="L145" s="217"/>
      <c r="M145" s="217"/>
      <c r="N145" s="217"/>
      <c r="O145" s="217"/>
      <c r="P145" s="217"/>
      <c r="Q145" s="217"/>
      <c r="R145" s="217"/>
      <c r="S145" s="289">
        <f>COUNTIFS('Nhập đơn'!E:E,B145)</f>
        <v>7</v>
      </c>
    </row>
    <row r="146" spans="1:19" ht="35.25" customHeight="1">
      <c r="A146" s="196">
        <f ca="1">IFERROR(A145+MATCH(D146,OFFSET('Nhập đơn'!$E$1,'ORDERED LIST'!$A145,0,1000),0),"")</f>
        <v>51</v>
      </c>
      <c r="B146" s="202">
        <v>1</v>
      </c>
      <c r="C146" s="203" t="str" cm="1">
        <f t="array" aca="1" ref="C146" ca="1">IFERROR(INDEX('Nhập đơn'!C:C,'ORDERED LIST'!$A146,0),"")</f>
        <v>MKVD</v>
      </c>
      <c r="D146" s="203" t="str">
        <f>IF(COUNTIFS($D$145:D145,$B$145)&lt;$S$145,$B$145,"")</f>
        <v>Cải bẹ xanh 300 gr</v>
      </c>
      <c r="E146" s="202" cm="1">
        <f t="array" aca="1" ref="E146" ca="1">IFERROR(INDEX('Nhập đơn'!I:I,'ORDERED LIST'!$A146,0),"")</f>
        <v>2</v>
      </c>
      <c r="F146" s="204" cm="1">
        <f t="array" aca="1" ref="F146" ca="1">IFERROR(INDEX('Nhập đơn'!H:H,'ORDERED LIST'!$A146,0),"")</f>
        <v>0.6</v>
      </c>
      <c r="G146" s="205"/>
      <c r="H146" s="205"/>
      <c r="I146" s="204"/>
      <c r="J146" s="204"/>
      <c r="K146" s="204"/>
      <c r="L146" s="204"/>
      <c r="M146" s="204"/>
      <c r="N146" s="206"/>
      <c r="O146" s="202"/>
      <c r="P146" s="207"/>
      <c r="Q146" s="207"/>
      <c r="R146" s="207"/>
      <c r="S146" s="207"/>
    </row>
    <row r="147" spans="1:19" ht="35.25" customHeight="1">
      <c r="A147" s="196">
        <f ca="1">IFERROR(A146+MATCH(D147,OFFSET('Nhập đơn'!$E$1,'ORDERED LIST'!$A146,0,1000),0),"")</f>
        <v>103</v>
      </c>
      <c r="B147" s="202">
        <v>2</v>
      </c>
      <c r="C147" s="203" t="str" cm="1">
        <f t="array" aca="1" ref="C147" ca="1">IFERROR(INDEX('Nhập đơn'!C:C,'ORDERED LIST'!$A147,0),"")</f>
        <v>AWLU</v>
      </c>
      <c r="D147" s="203" t="str">
        <f>IF(COUNTIFS($D$145:D146,$B$145)&lt;$S$145,$B$145,"")</f>
        <v>Cải bẹ xanh 300 gr</v>
      </c>
      <c r="E147" s="202" cm="1">
        <f t="array" aca="1" ref="E147" ca="1">IFERROR(INDEX('Nhập đơn'!I:I,'ORDERED LIST'!$A147,0),"")</f>
        <v>4</v>
      </c>
      <c r="F147" s="204" cm="1">
        <f t="array" aca="1" ref="F147" ca="1">IFERROR(INDEX('Nhập đơn'!H:H,'ORDERED LIST'!$A147,0),"")</f>
        <v>1.2</v>
      </c>
      <c r="G147" s="205"/>
      <c r="H147" s="205"/>
      <c r="I147" s="204"/>
      <c r="J147" s="204"/>
      <c r="K147" s="204"/>
      <c r="L147" s="204"/>
      <c r="M147" s="204"/>
      <c r="N147" s="206"/>
      <c r="O147" s="202"/>
      <c r="P147" s="207"/>
      <c r="Q147" s="207"/>
      <c r="R147" s="208"/>
      <c r="S147" s="207"/>
    </row>
    <row r="148" spans="1:19" ht="35.25" customHeight="1">
      <c r="A148" s="196">
        <f ca="1">IFERROR(A147+MATCH(D148,OFFSET('Nhập đơn'!$E$1,'ORDERED LIST'!$A147,0,1000),0),"")</f>
        <v>158</v>
      </c>
      <c r="B148" s="209">
        <v>3</v>
      </c>
      <c r="C148" s="203" t="str" cm="1">
        <f t="array" aca="1" ref="C148" ca="1">IFERROR(INDEX('Nhập đơn'!C:C,'ORDERED LIST'!$A148,0),"")</f>
        <v>AWSG</v>
      </c>
      <c r="D148" s="203" t="str">
        <f>IF(COUNTIFS($D$145:D147,$B$145)&lt;$S$145,$B$145,"")</f>
        <v>Cải bẹ xanh 300 gr</v>
      </c>
      <c r="E148" s="202" cm="1">
        <f t="array" aca="1" ref="E148" ca="1">IFERROR(INDEX('Nhập đơn'!I:I,'ORDERED LIST'!$A148,0),"")</f>
        <v>4</v>
      </c>
      <c r="F148" s="204" cm="1">
        <f t="array" aca="1" ref="F148" ca="1">IFERROR(INDEX('Nhập đơn'!H:H,'ORDERED LIST'!$A148,0),"")</f>
        <v>1.2</v>
      </c>
      <c r="G148" s="205"/>
      <c r="H148" s="205"/>
      <c r="I148" s="204"/>
      <c r="J148" s="204"/>
      <c r="K148" s="204"/>
      <c r="L148" s="204"/>
      <c r="M148" s="204"/>
      <c r="N148" s="206"/>
      <c r="O148" s="202"/>
      <c r="P148" s="207"/>
      <c r="Q148" s="207"/>
      <c r="R148" s="210"/>
      <c r="S148" s="210"/>
    </row>
    <row r="149" spans="1:19" ht="35.25" customHeight="1">
      <c r="A149" s="196">
        <f ca="1">IFERROR(A148+MATCH(D149,OFFSET('Nhập đơn'!$E$1,'ORDERED LIST'!$A148,0,1000),0),"")</f>
        <v>214</v>
      </c>
      <c r="B149" s="209">
        <v>4</v>
      </c>
      <c r="C149" s="203" t="str" cm="1">
        <f t="array" aca="1" ref="C149" ca="1">IFERROR(INDEX('Nhập đơn'!C:C,'ORDERED LIST'!$A149,0),"")</f>
        <v>AWWT</v>
      </c>
      <c r="D149" s="203" t="str">
        <f>IF(COUNTIFS($D$145:D148,$B$145)&lt;$S$145,$B$145,"")</f>
        <v>Cải bẹ xanh 300 gr</v>
      </c>
      <c r="E149" s="202" cm="1">
        <f t="array" aca="1" ref="E149" ca="1">IFERROR(INDEX('Nhập đơn'!I:I,'ORDERED LIST'!$A149,0),"")</f>
        <v>4</v>
      </c>
      <c r="F149" s="204" cm="1">
        <f t="array" aca="1" ref="F149" ca="1">IFERROR(INDEX('Nhập đơn'!H:H,'ORDERED LIST'!$A149,0),"")</f>
        <v>1.2</v>
      </c>
      <c r="G149" s="205"/>
      <c r="H149" s="205"/>
      <c r="I149" s="204"/>
      <c r="J149" s="204"/>
      <c r="K149" s="204"/>
      <c r="L149" s="204"/>
      <c r="M149" s="204"/>
      <c r="N149" s="206"/>
      <c r="O149" s="202"/>
      <c r="P149" s="207"/>
      <c r="Q149" s="207"/>
      <c r="R149" s="210"/>
      <c r="S149" s="210"/>
    </row>
    <row r="150" spans="1:19" ht="35.25" customHeight="1">
      <c r="A150" s="196">
        <f ca="1">IFERROR(A149+MATCH(D150,OFFSET('Nhập đơn'!$E$1,'ORDERED LIST'!$A149,0,1000),0),"")</f>
        <v>273</v>
      </c>
      <c r="B150" s="209">
        <v>5</v>
      </c>
      <c r="C150" s="203" t="str" cm="1">
        <f t="array" aca="1" ref="C150" ca="1">IFERROR(INDEX('Nhập đơn'!C:C,'ORDERED LIST'!$A150,0),"")</f>
        <v>AWZH</v>
      </c>
      <c r="D150" s="203" t="str">
        <f>IF(COUNTIFS($D$145:D149,$B$145)&lt;$S$145,$B$145,"")</f>
        <v>Cải bẹ xanh 300 gr</v>
      </c>
      <c r="E150" s="202" cm="1">
        <f t="array" aca="1" ref="E150" ca="1">IFERROR(INDEX('Nhập đơn'!I:I,'ORDERED LIST'!$A150,0),"")</f>
        <v>3</v>
      </c>
      <c r="F150" s="204" cm="1">
        <f t="array" aca="1" ref="F150" ca="1">IFERROR(INDEX('Nhập đơn'!H:H,'ORDERED LIST'!$A150,0),"")</f>
        <v>0.9</v>
      </c>
      <c r="G150" s="205"/>
      <c r="H150" s="205"/>
      <c r="I150" s="204"/>
      <c r="J150" s="204"/>
      <c r="K150" s="204"/>
      <c r="L150" s="204"/>
      <c r="M150" s="204"/>
      <c r="N150" s="206"/>
      <c r="O150" s="202"/>
      <c r="P150" s="207"/>
      <c r="Q150" s="207"/>
      <c r="R150" s="210"/>
      <c r="S150" s="210"/>
    </row>
    <row r="151" spans="1:19" ht="35.25" customHeight="1">
      <c r="A151" s="196">
        <f ca="1">IFERROR(A150+MATCH(D151,OFFSET('Nhập đơn'!$E$1,'ORDERED LIST'!$A150,0,1000),0),"")</f>
        <v>361</v>
      </c>
      <c r="B151" s="209">
        <v>6</v>
      </c>
      <c r="C151" s="203" t="str" cm="1">
        <f t="array" aca="1" ref="C151" ca="1">IFERROR(INDEX('Nhập đơn'!C:C,'ORDERED LIST'!$A151,0),"")</f>
        <v>NAM2ZH</v>
      </c>
      <c r="D151" s="203" t="str">
        <f>IF(COUNTIFS($D$145:D150,$B$145)&lt;$S$145,$B$145,"")</f>
        <v>Cải bẹ xanh 300 gr</v>
      </c>
      <c r="E151" s="202" cm="1">
        <f t="array" aca="1" ref="E151" ca="1">IFERROR(INDEX('Nhập đơn'!I:I,'ORDERED LIST'!$A151,0),"")</f>
        <v>5</v>
      </c>
      <c r="F151" s="204" cm="1">
        <f t="array" aca="1" ref="F151" ca="1">IFERROR(INDEX('Nhập đơn'!H:H,'ORDERED LIST'!$A151,0),"")</f>
        <v>1.5</v>
      </c>
      <c r="G151" s="205"/>
      <c r="H151" s="205"/>
      <c r="I151" s="204"/>
      <c r="J151" s="204"/>
      <c r="K151" s="204"/>
      <c r="L151" s="204"/>
      <c r="M151" s="204"/>
      <c r="N151" s="206"/>
      <c r="O151" s="202"/>
      <c r="P151" s="207"/>
      <c r="Q151" s="207"/>
      <c r="R151" s="210"/>
      <c r="S151" s="210"/>
    </row>
    <row r="152" spans="1:19" ht="35.25" customHeight="1">
      <c r="A152" s="196">
        <f ca="1">IFERROR(A151+MATCH(D152,OFFSET('Nhập đơn'!$E$1,'ORDERED LIST'!$A151,0,1000),0),"")</f>
        <v>382</v>
      </c>
      <c r="B152" s="209">
        <v>7</v>
      </c>
      <c r="C152" s="203" t="str" cm="1">
        <f t="array" aca="1" ref="C152" ca="1">IFERROR(INDEX('Nhập đơn'!C:C,'ORDERED LIST'!$A152,0),"")</f>
        <v>NAM1</v>
      </c>
      <c r="D152" s="203" t="str">
        <f>IF(COUNTIFS($D$145:D151,$B$145)&lt;$S$145,$B$145,"")</f>
        <v>Cải bẹ xanh 300 gr</v>
      </c>
      <c r="E152" s="202" cm="1">
        <f t="array" aca="1" ref="E152" ca="1">IFERROR(INDEX('Nhập đơn'!I:I,'ORDERED LIST'!$A152,0),"")</f>
        <v>7</v>
      </c>
      <c r="F152" s="204" cm="1">
        <f t="array" aca="1" ref="F152" ca="1">IFERROR(INDEX('Nhập đơn'!H:H,'ORDERED LIST'!$A152,0),"")</f>
        <v>2.1</v>
      </c>
      <c r="G152" s="205"/>
      <c r="H152" s="205"/>
      <c r="I152" s="204"/>
      <c r="J152" s="204"/>
      <c r="K152" s="204"/>
      <c r="L152" s="204"/>
      <c r="M152" s="204"/>
      <c r="N152" s="206"/>
      <c r="O152" s="202"/>
      <c r="P152" s="207"/>
      <c r="Q152" s="207"/>
      <c r="R152" s="210"/>
      <c r="S152" s="210"/>
    </row>
    <row r="153" spans="1:19" ht="35.25" hidden="1" customHeight="1">
      <c r="A153" s="196" t="str">
        <f ca="1">IFERROR(A152+MATCH(D153,OFFSET('Nhập đơn'!$E$1,'ORDERED LIST'!$A152,0,1000),0),"")</f>
        <v/>
      </c>
      <c r="B153" s="209">
        <v>8</v>
      </c>
      <c r="C153" s="203" t="str" cm="1">
        <f t="array" aca="1" ref="C153" ca="1">IFERROR(INDEX('Nhập đơn'!C:C,'ORDERED LIST'!$A153,0),"")</f>
        <v/>
      </c>
      <c r="D153" s="203" t="str">
        <f>IF(COUNTIFS($D$145:D152,$B$145)&lt;$S$145,$B$145,"")</f>
        <v/>
      </c>
      <c r="E153" s="202" t="str" cm="1">
        <f t="array" aca="1" ref="E153" ca="1">IFERROR(INDEX('Nhập đơn'!I:I,'ORDERED LIST'!$A153,0),"")</f>
        <v/>
      </c>
      <c r="F153" s="204" t="str" cm="1">
        <f t="array" aca="1" ref="F153" ca="1">IFERROR(INDEX('Nhập đơn'!H:H,'ORDERED LIST'!$A153,0),"")</f>
        <v/>
      </c>
      <c r="G153" s="205"/>
      <c r="H153" s="205"/>
      <c r="I153" s="204"/>
      <c r="J153" s="204"/>
      <c r="K153" s="204"/>
      <c r="L153" s="204"/>
      <c r="M153" s="204"/>
      <c r="N153" s="206"/>
      <c r="O153" s="202"/>
      <c r="P153" s="207"/>
      <c r="Q153" s="207"/>
      <c r="R153" s="210"/>
      <c r="S153" s="210"/>
    </row>
    <row r="154" spans="1:19" ht="35.25" hidden="1" customHeight="1">
      <c r="A154" s="196" t="str">
        <f ca="1">IFERROR(A153+MATCH(D154,OFFSET('Nhập đơn'!$E$1,'ORDERED LIST'!$A153,0,1000),0),"")</f>
        <v/>
      </c>
      <c r="B154" s="209">
        <v>9</v>
      </c>
      <c r="C154" s="203" t="str" cm="1">
        <f t="array" aca="1" ref="C154" ca="1">IFERROR(INDEX('Nhập đơn'!C:C,'ORDERED LIST'!$A154,0),"")</f>
        <v/>
      </c>
      <c r="D154" s="203" t="str">
        <f>IF(COUNTIFS($D$145:D153,$B$145)&lt;$S$145,$B$145,"")</f>
        <v/>
      </c>
      <c r="E154" s="202" t="str" cm="1">
        <f t="array" aca="1" ref="E154" ca="1">IFERROR(INDEX('Nhập đơn'!I:I,'ORDERED LIST'!$A154,0),"")</f>
        <v/>
      </c>
      <c r="F154" s="204" t="str" cm="1">
        <f t="array" aca="1" ref="F154" ca="1">IFERROR(INDEX('Nhập đơn'!H:H,'ORDERED LIST'!$A154,0),"")</f>
        <v/>
      </c>
      <c r="G154" s="205"/>
      <c r="H154" s="205"/>
      <c r="I154" s="204"/>
      <c r="J154" s="204"/>
      <c r="K154" s="204"/>
      <c r="L154" s="204"/>
      <c r="M154" s="204"/>
      <c r="N154" s="206"/>
      <c r="O154" s="202"/>
      <c r="P154" s="207"/>
      <c r="Q154" s="207"/>
      <c r="R154" s="210"/>
      <c r="S154" s="210"/>
    </row>
    <row r="155" spans="1:19" ht="35.25" hidden="1" customHeight="1">
      <c r="A155" s="196" t="str">
        <f ca="1">IFERROR(A154+MATCH(D155,OFFSET('Nhập đơn'!$E$1,'ORDERED LIST'!$A154,0,1000),0),"")</f>
        <v/>
      </c>
      <c r="B155" s="209">
        <v>10</v>
      </c>
      <c r="C155" s="203" t="str" cm="1">
        <f t="array" aca="1" ref="C155" ca="1">IFERROR(INDEX('Nhập đơn'!C:C,'ORDERED LIST'!$A155,0),"")</f>
        <v/>
      </c>
      <c r="D155" s="203" t="str">
        <f>IF(COUNTIFS($D$145:D154,$B$145)&lt;$S$145,$B$145,"")</f>
        <v/>
      </c>
      <c r="E155" s="202" t="str" cm="1">
        <f t="array" aca="1" ref="E155" ca="1">IFERROR(INDEX('Nhập đơn'!I:I,'ORDERED LIST'!$A155,0),"")</f>
        <v/>
      </c>
      <c r="F155" s="204" t="str" cm="1">
        <f t="array" aca="1" ref="F155" ca="1">IFERROR(INDEX('Nhập đơn'!H:H,'ORDERED LIST'!$A155,0),"")</f>
        <v/>
      </c>
      <c r="G155" s="205"/>
      <c r="H155" s="205"/>
      <c r="I155" s="204"/>
      <c r="J155" s="204"/>
      <c r="K155" s="204"/>
      <c r="L155" s="204"/>
      <c r="M155" s="204"/>
      <c r="N155" s="206"/>
      <c r="O155" s="202"/>
      <c r="P155" s="207"/>
      <c r="Q155" s="207"/>
      <c r="R155" s="210"/>
      <c r="S155" s="210"/>
    </row>
    <row r="156" spans="1:19" ht="35.25" hidden="1" customHeight="1">
      <c r="A156" s="196" t="str">
        <f ca="1">IFERROR(A155+MATCH(D156,OFFSET('Nhập đơn'!$E$1,'ORDERED LIST'!$A155,0,1000),0),"")</f>
        <v/>
      </c>
      <c r="B156" s="209">
        <v>11</v>
      </c>
      <c r="C156" s="203" t="str" cm="1">
        <f t="array" aca="1" ref="C156" ca="1">IFERROR(INDEX('Nhập đơn'!C:C,'ORDERED LIST'!$A156,0),"")</f>
        <v/>
      </c>
      <c r="D156" s="203" t="str">
        <f>IF(COUNTIFS($D$145:D155,$B$145)&lt;$S$145,$B$145,"")</f>
        <v/>
      </c>
      <c r="E156" s="202" t="str" cm="1">
        <f t="array" aca="1" ref="E156" ca="1">IFERROR(INDEX('Nhập đơn'!I:I,'ORDERED LIST'!$A156,0),"")</f>
        <v/>
      </c>
      <c r="F156" s="204" t="str" cm="1">
        <f t="array" aca="1" ref="F156" ca="1">IFERROR(INDEX('Nhập đơn'!H:H,'ORDERED LIST'!$A156,0),"")</f>
        <v/>
      </c>
      <c r="G156" s="205"/>
      <c r="H156" s="205"/>
      <c r="I156" s="204"/>
      <c r="J156" s="204"/>
      <c r="K156" s="204"/>
      <c r="L156" s="204"/>
      <c r="M156" s="204"/>
      <c r="N156" s="206"/>
      <c r="O156" s="202"/>
      <c r="P156" s="207"/>
      <c r="Q156" s="207"/>
      <c r="R156" s="210"/>
      <c r="S156" s="210"/>
    </row>
    <row r="157" spans="1:19" ht="35.25" hidden="1" customHeight="1">
      <c r="A157" s="196" t="str">
        <f ca="1">IFERROR(A156+MATCH(D157,OFFSET('Nhập đơn'!$E$1,'ORDERED LIST'!$A156,0,1000),0),"")</f>
        <v/>
      </c>
      <c r="B157" s="209">
        <v>12</v>
      </c>
      <c r="C157" s="203" t="str" cm="1">
        <f t="array" aca="1" ref="C157" ca="1">IFERROR(INDEX('Nhập đơn'!C:C,'ORDERED LIST'!$A157,0),"")</f>
        <v/>
      </c>
      <c r="D157" s="203" t="str">
        <f>IF(COUNTIFS($D$145:D156,$B$145)&lt;$S$145,$B$145,"")</f>
        <v/>
      </c>
      <c r="E157" s="202" t="str" cm="1">
        <f t="array" aca="1" ref="E157" ca="1">IFERROR(INDEX('Nhập đơn'!I:I,'ORDERED LIST'!$A157,0),"")</f>
        <v/>
      </c>
      <c r="F157" s="204" t="str" cm="1">
        <f t="array" aca="1" ref="F157" ca="1">IFERROR(INDEX('Nhập đơn'!H:H,'ORDERED LIST'!$A157,0),"")</f>
        <v/>
      </c>
      <c r="G157" s="205"/>
      <c r="H157" s="205"/>
      <c r="I157" s="204"/>
      <c r="J157" s="204"/>
      <c r="K157" s="204"/>
      <c r="L157" s="204"/>
      <c r="M157" s="204"/>
      <c r="N157" s="206"/>
      <c r="O157" s="202"/>
      <c r="P157" s="207"/>
      <c r="Q157" s="207"/>
      <c r="R157" s="210"/>
      <c r="S157" s="210"/>
    </row>
    <row r="158" spans="1:19" ht="35.25" hidden="1" customHeight="1">
      <c r="A158" s="196" t="str">
        <f ca="1">IFERROR(A157+MATCH(D158,OFFSET('Nhập đơn'!$E$1,'ORDERED LIST'!$A157,0,1000),0),"")</f>
        <v/>
      </c>
      <c r="B158" s="209">
        <v>13</v>
      </c>
      <c r="C158" s="203" t="str" cm="1">
        <f t="array" aca="1" ref="C158" ca="1">IFERROR(INDEX('Nhập đơn'!C:C,'ORDERED LIST'!$A158,0),"")</f>
        <v/>
      </c>
      <c r="D158" s="203" t="str">
        <f>IF(COUNTIFS($D$145:D157,$B$145)&lt;$S$145,$B$145,"")</f>
        <v/>
      </c>
      <c r="E158" s="202" t="str" cm="1">
        <f t="array" aca="1" ref="E158" ca="1">IFERROR(INDEX('Nhập đơn'!I:I,'ORDERED LIST'!$A158,0),"")</f>
        <v/>
      </c>
      <c r="F158" s="204" t="str" cm="1">
        <f t="array" aca="1" ref="F158" ca="1">IFERROR(INDEX('Nhập đơn'!H:H,'ORDERED LIST'!$A158,0),"")</f>
        <v/>
      </c>
      <c r="G158" s="205"/>
      <c r="H158" s="205"/>
      <c r="I158" s="204"/>
      <c r="J158" s="204"/>
      <c r="K158" s="204"/>
      <c r="L158" s="204"/>
      <c r="M158" s="204"/>
      <c r="N158" s="206"/>
      <c r="O158" s="202"/>
      <c r="P158" s="207"/>
      <c r="Q158" s="207"/>
      <c r="R158" s="210"/>
      <c r="S158" s="210"/>
    </row>
    <row r="159" spans="1:19" ht="35.25" hidden="1" customHeight="1">
      <c r="A159" s="196" t="str">
        <f ca="1">IFERROR(A158+MATCH(D159,OFFSET('Nhập đơn'!$E$1,'ORDERED LIST'!$A158,0,1000),0),"")</f>
        <v/>
      </c>
      <c r="B159" s="209">
        <v>14</v>
      </c>
      <c r="C159" s="203" t="str" cm="1">
        <f t="array" aca="1" ref="C159" ca="1">IFERROR(INDEX('Nhập đơn'!C:C,'ORDERED LIST'!$A159,0),"")</f>
        <v/>
      </c>
      <c r="D159" s="203" t="str">
        <f>IF(COUNTIFS($D$145:D158,$B$145)&lt;$S$145,$B$145,"")</f>
        <v/>
      </c>
      <c r="E159" s="202" t="str" cm="1">
        <f t="array" aca="1" ref="E159" ca="1">IFERROR(INDEX('Nhập đơn'!I:I,'ORDERED LIST'!$A159,0),"")</f>
        <v/>
      </c>
      <c r="F159" s="204" t="str" cm="1">
        <f t="array" aca="1" ref="F159" ca="1">IFERROR(INDEX('Nhập đơn'!H:H,'ORDERED LIST'!$A159,0),"")</f>
        <v/>
      </c>
      <c r="G159" s="205"/>
      <c r="H159" s="205"/>
      <c r="I159" s="204"/>
      <c r="J159" s="204"/>
      <c r="K159" s="204"/>
      <c r="L159" s="204"/>
      <c r="M159" s="204"/>
      <c r="N159" s="206"/>
      <c r="O159" s="202"/>
      <c r="P159" s="207"/>
      <c r="Q159" s="207"/>
      <c r="R159" s="210"/>
      <c r="S159" s="210"/>
    </row>
    <row r="160" spans="1:19" ht="35.25" hidden="1" customHeight="1">
      <c r="A160" s="196" t="str">
        <f ca="1">IFERROR(A159+MATCH(D160,OFFSET('Nhập đơn'!$E$1,'ORDERED LIST'!$A159,0,1000),0),"")</f>
        <v/>
      </c>
      <c r="B160" s="209">
        <v>15</v>
      </c>
      <c r="C160" s="203" t="str" cm="1">
        <f t="array" aca="1" ref="C160" ca="1">IFERROR(INDEX('Nhập đơn'!C:C,'ORDERED LIST'!$A160,0),"")</f>
        <v/>
      </c>
      <c r="D160" s="203" t="str">
        <f>IF(COUNTIFS($D$145:D159,$B$145)&lt;$S$145,$B$145,"")</f>
        <v/>
      </c>
      <c r="E160" s="202" t="str" cm="1">
        <f t="array" aca="1" ref="E160" ca="1">IFERROR(INDEX('Nhập đơn'!I:I,'ORDERED LIST'!$A160,0),"")</f>
        <v/>
      </c>
      <c r="F160" s="204" t="str" cm="1">
        <f t="array" aca="1" ref="F160" ca="1">IFERROR(INDEX('Nhập đơn'!H:H,'ORDERED LIST'!$A160,0),"")</f>
        <v/>
      </c>
      <c r="G160" s="205"/>
      <c r="H160" s="205"/>
      <c r="I160" s="204"/>
      <c r="J160" s="204"/>
      <c r="K160" s="204"/>
      <c r="L160" s="204"/>
      <c r="M160" s="204"/>
      <c r="N160" s="206"/>
      <c r="O160" s="202"/>
      <c r="P160" s="207"/>
      <c r="Q160" s="207"/>
      <c r="R160" s="210"/>
      <c r="S160" s="210"/>
    </row>
    <row r="161" spans="1:19" ht="35.25" hidden="1" customHeight="1">
      <c r="A161" s="196" t="str">
        <f ca="1">IFERROR(A160+MATCH(D161,OFFSET('Nhập đơn'!$E$1,'ORDERED LIST'!$A160,0,1000),0),"")</f>
        <v/>
      </c>
      <c r="B161" s="209">
        <v>16</v>
      </c>
      <c r="C161" s="203" t="str" cm="1">
        <f t="array" aca="1" ref="C161" ca="1">IFERROR(INDEX('Nhập đơn'!C:C,'ORDERED LIST'!$A161,0),"")</f>
        <v/>
      </c>
      <c r="D161" s="203" t="str">
        <f>IF(COUNTIFS($D$145:D160,$B$145)&lt;$S$145,$B$145,"")</f>
        <v/>
      </c>
      <c r="E161" s="202" t="str" cm="1">
        <f t="array" aca="1" ref="E161" ca="1">IFERROR(INDEX('Nhập đơn'!I:I,'ORDERED LIST'!$A161,0),"")</f>
        <v/>
      </c>
      <c r="F161" s="204" t="str" cm="1">
        <f t="array" aca="1" ref="F161" ca="1">IFERROR(INDEX('Nhập đơn'!H:H,'ORDERED LIST'!$A161,0),"")</f>
        <v/>
      </c>
      <c r="G161" s="205"/>
      <c r="H161" s="205"/>
      <c r="I161" s="204"/>
      <c r="J161" s="204"/>
      <c r="K161" s="204"/>
      <c r="L161" s="204"/>
      <c r="M161" s="204"/>
      <c r="N161" s="206"/>
      <c r="O161" s="202"/>
      <c r="P161" s="207"/>
      <c r="Q161" s="207"/>
      <c r="R161" s="210"/>
      <c r="S161" s="210"/>
    </row>
    <row r="162" spans="1:19" s="215" customFormat="1" ht="35.25" customHeight="1">
      <c r="B162" s="216" t="s">
        <v>147</v>
      </c>
      <c r="C162" s="217"/>
      <c r="D162" s="217"/>
      <c r="E162" s="217"/>
      <c r="F162" s="217"/>
      <c r="G162" s="217"/>
      <c r="H162" s="217"/>
      <c r="I162" s="217"/>
      <c r="J162" s="217"/>
      <c r="K162" s="217"/>
      <c r="L162" s="217"/>
      <c r="M162" s="217"/>
      <c r="N162" s="217"/>
      <c r="O162" s="217"/>
      <c r="P162" s="217"/>
      <c r="Q162" s="217"/>
      <c r="R162" s="217"/>
      <c r="S162" s="289">
        <f>COUNTIFS('Nhập đơn'!E:E,B162)</f>
        <v>9</v>
      </c>
    </row>
    <row r="163" spans="1:19" ht="35.25" customHeight="1">
      <c r="A163" s="196">
        <f ca="1">IFERROR(A162+MATCH(D163,OFFSET('Nhập đơn'!$E$1,'ORDERED LIST'!$A162,0,1000),0),"")</f>
        <v>52</v>
      </c>
      <c r="B163" s="202">
        <v>1</v>
      </c>
      <c r="C163" s="203" t="str" cm="1">
        <f t="array" aca="1" ref="C163" ca="1">IFERROR(INDEX('Nhập đơn'!C:C,'ORDERED LIST'!$A163,0),"")</f>
        <v>MKVD</v>
      </c>
      <c r="D163" s="203" t="str">
        <f>IF(COUNTIFS($D$162:D162,$B$162)&lt;$S$162,$B$162,"")</f>
        <v>Cải ngọt 250 gr</v>
      </c>
      <c r="E163" s="202" cm="1">
        <f t="array" aca="1" ref="E163" ca="1">IFERROR(INDEX('Nhập đơn'!I:I,'ORDERED LIST'!$A163,0),"")</f>
        <v>2</v>
      </c>
      <c r="F163" s="204" cm="1">
        <f t="array" aca="1" ref="F163" ca="1">IFERROR(INDEX('Nhập đơn'!H:H,'ORDERED LIST'!$A163,0),"")</f>
        <v>0.5</v>
      </c>
      <c r="G163" s="205"/>
      <c r="H163" s="205"/>
      <c r="I163" s="204"/>
      <c r="J163" s="204"/>
      <c r="K163" s="204"/>
      <c r="L163" s="204"/>
      <c r="M163" s="204"/>
      <c r="N163" s="206"/>
      <c r="O163" s="202"/>
      <c r="P163" s="207"/>
      <c r="Q163" s="207"/>
      <c r="R163" s="207"/>
      <c r="S163" s="208"/>
    </row>
    <row r="164" spans="1:19" ht="35.25" customHeight="1">
      <c r="A164" s="196">
        <f ca="1">IFERROR(A163+MATCH(D164,OFFSET('Nhập đơn'!$E$1,'ORDERED LIST'!$A163,0,1000),0),"")</f>
        <v>104</v>
      </c>
      <c r="B164" s="202">
        <v>2</v>
      </c>
      <c r="C164" s="203" t="str" cm="1">
        <f t="array" aca="1" ref="C164" ca="1">IFERROR(INDEX('Nhập đơn'!C:C,'ORDERED LIST'!$A164,0),"")</f>
        <v>AWLU</v>
      </c>
      <c r="D164" s="203" t="str">
        <f>IF(COUNTIFS($D$162:D163,$B$162)&lt;$S$162,$B$162,"")</f>
        <v>Cải ngọt 250 gr</v>
      </c>
      <c r="E164" s="202" cm="1">
        <f t="array" aca="1" ref="E164" ca="1">IFERROR(INDEX('Nhập đơn'!I:I,'ORDERED LIST'!$A164,0),"")</f>
        <v>4</v>
      </c>
      <c r="F164" s="204" cm="1">
        <f t="array" aca="1" ref="F164" ca="1">IFERROR(INDEX('Nhập đơn'!H:H,'ORDERED LIST'!$A164,0),"")</f>
        <v>1</v>
      </c>
      <c r="G164" s="205"/>
      <c r="H164" s="205"/>
      <c r="I164" s="204"/>
      <c r="J164" s="204"/>
      <c r="K164" s="204"/>
      <c r="L164" s="204"/>
      <c r="M164" s="204"/>
      <c r="N164" s="206"/>
      <c r="O164" s="202"/>
      <c r="P164" s="207"/>
      <c r="Q164" s="207"/>
      <c r="R164" s="207"/>
      <c r="S164" s="208"/>
    </row>
    <row r="165" spans="1:19" ht="35.25" customHeight="1">
      <c r="A165" s="196">
        <f ca="1">IFERROR(A164+MATCH(D165,OFFSET('Nhập đơn'!$E$1,'ORDERED LIST'!$A164,0,1000),0),"")</f>
        <v>159</v>
      </c>
      <c r="B165" s="209">
        <v>3</v>
      </c>
      <c r="C165" s="203" t="str" cm="1">
        <f t="array" aca="1" ref="C165" ca="1">IFERROR(INDEX('Nhập đơn'!C:C,'ORDERED LIST'!$A165,0),"")</f>
        <v>AWSG</v>
      </c>
      <c r="D165" s="203" t="str">
        <f>IF(COUNTIFS($D$162:D164,$B$162)&lt;$S$162,$B$162,"")</f>
        <v>Cải ngọt 250 gr</v>
      </c>
      <c r="E165" s="202" cm="1">
        <f t="array" aca="1" ref="E165" ca="1">IFERROR(INDEX('Nhập đơn'!I:I,'ORDERED LIST'!$A165,0),"")</f>
        <v>6</v>
      </c>
      <c r="F165" s="204" cm="1">
        <f t="array" aca="1" ref="F165" ca="1">IFERROR(INDEX('Nhập đơn'!H:H,'ORDERED LIST'!$A165,0),"")</f>
        <v>1.5</v>
      </c>
      <c r="G165" s="205"/>
      <c r="H165" s="205"/>
      <c r="I165" s="204"/>
      <c r="J165" s="204"/>
      <c r="K165" s="204"/>
      <c r="L165" s="204"/>
      <c r="M165" s="204"/>
      <c r="N165" s="206"/>
      <c r="O165" s="202"/>
      <c r="P165" s="207"/>
      <c r="Q165" s="207"/>
      <c r="R165" s="207"/>
      <c r="S165" s="210"/>
    </row>
    <row r="166" spans="1:19" ht="35.25" customHeight="1">
      <c r="A166" s="196">
        <f ca="1">IFERROR(A165+MATCH(D166,OFFSET('Nhập đơn'!$E$1,'ORDERED LIST'!$A165,0,1000),0),"")</f>
        <v>215</v>
      </c>
      <c r="B166" s="209">
        <v>4</v>
      </c>
      <c r="C166" s="203" t="str" cm="1">
        <f t="array" aca="1" ref="C166" ca="1">IFERROR(INDEX('Nhập đơn'!C:C,'ORDERED LIST'!$A166,0),"")</f>
        <v>AWWT</v>
      </c>
      <c r="D166" s="203" t="str">
        <f>IF(COUNTIFS($D$162:D165,$B$162)&lt;$S$162,$B$162,"")</f>
        <v>Cải ngọt 250 gr</v>
      </c>
      <c r="E166" s="202" cm="1">
        <f t="array" aca="1" ref="E166" ca="1">IFERROR(INDEX('Nhập đơn'!I:I,'ORDERED LIST'!$A166,0),"")</f>
        <v>15</v>
      </c>
      <c r="F166" s="204" cm="1">
        <f t="array" aca="1" ref="F166" ca="1">IFERROR(INDEX('Nhập đơn'!H:H,'ORDERED LIST'!$A166,0),"")</f>
        <v>3.75</v>
      </c>
      <c r="G166" s="205"/>
      <c r="H166" s="205"/>
      <c r="I166" s="204"/>
      <c r="J166" s="204"/>
      <c r="K166" s="204"/>
      <c r="L166" s="204"/>
      <c r="M166" s="204"/>
      <c r="N166" s="206"/>
      <c r="O166" s="202"/>
      <c r="P166" s="207"/>
      <c r="Q166" s="207"/>
      <c r="R166" s="207"/>
      <c r="S166" s="210"/>
    </row>
    <row r="167" spans="1:19" ht="35.25" customHeight="1">
      <c r="A167" s="196">
        <f ca="1">IFERROR(A166+MATCH(D167,OFFSET('Nhập đơn'!$E$1,'ORDERED LIST'!$A166,0,1000),0),"")</f>
        <v>274</v>
      </c>
      <c r="B167" s="209">
        <v>5</v>
      </c>
      <c r="C167" s="203" t="str" cm="1">
        <f t="array" aca="1" ref="C167" ca="1">IFERROR(INDEX('Nhập đơn'!C:C,'ORDERED LIST'!$A167,0),"")</f>
        <v>AWZH</v>
      </c>
      <c r="D167" s="203" t="str">
        <f>IF(COUNTIFS($D$162:D166,$B$162)&lt;$S$162,$B$162,"")</f>
        <v>Cải ngọt 250 gr</v>
      </c>
      <c r="E167" s="202" cm="1">
        <f t="array" aca="1" ref="E167" ca="1">IFERROR(INDEX('Nhập đơn'!I:I,'ORDERED LIST'!$A167,0),"")</f>
        <v>12</v>
      </c>
      <c r="F167" s="204" cm="1">
        <f t="array" aca="1" ref="F167" ca="1">IFERROR(INDEX('Nhập đơn'!H:H,'ORDERED LIST'!$A167,0),"")</f>
        <v>3</v>
      </c>
      <c r="G167" s="205"/>
      <c r="H167" s="205"/>
      <c r="I167" s="204"/>
      <c r="J167" s="204"/>
      <c r="K167" s="204"/>
      <c r="L167" s="204"/>
      <c r="M167" s="204"/>
      <c r="N167" s="206"/>
      <c r="O167" s="202"/>
      <c r="P167" s="207"/>
      <c r="Q167" s="207"/>
      <c r="R167" s="207"/>
      <c r="S167" s="210"/>
    </row>
    <row r="168" spans="1:19" ht="35.25" customHeight="1">
      <c r="A168" s="196">
        <f ca="1">IFERROR(A167+MATCH(D168,OFFSET('Nhập đơn'!$E$1,'ORDERED LIST'!$A167,0,1000),0),"")</f>
        <v>327</v>
      </c>
      <c r="B168" s="209">
        <v>6</v>
      </c>
      <c r="C168" s="203" t="str" cm="1">
        <f t="array" aca="1" ref="C168" ca="1">IFERROR(INDEX('Nhập đơn'!C:C,'ORDERED LIST'!$A168,0),"")</f>
        <v>BSM</v>
      </c>
      <c r="D168" s="203" t="str">
        <f>IF(COUNTIFS($D$162:D167,$B$162)&lt;$S$162,$B$162,"")</f>
        <v>Cải ngọt 250 gr</v>
      </c>
      <c r="E168" s="202" cm="1">
        <f t="array" aca="1" ref="E168" ca="1">IFERROR(INDEX('Nhập đơn'!I:I,'ORDERED LIST'!$A168,0),"")</f>
        <v>4</v>
      </c>
      <c r="F168" s="204" cm="1">
        <f t="array" aca="1" ref="F168" ca="1">IFERROR(INDEX('Nhập đơn'!H:H,'ORDERED LIST'!$A168,0),"")</f>
        <v>1</v>
      </c>
      <c r="G168" s="205"/>
      <c r="H168" s="205"/>
      <c r="I168" s="204"/>
      <c r="J168" s="204"/>
      <c r="K168" s="204"/>
      <c r="L168" s="204"/>
      <c r="M168" s="204"/>
      <c r="N168" s="206"/>
      <c r="O168" s="202"/>
      <c r="P168" s="207"/>
      <c r="Q168" s="207"/>
      <c r="R168" s="207"/>
      <c r="S168" s="210"/>
    </row>
    <row r="169" spans="1:19" ht="35.25" customHeight="1">
      <c r="A169" s="196">
        <f ca="1">IFERROR(A168+MATCH(D169,OFFSET('Nhập đơn'!$E$1,'ORDERED LIST'!$A168,0,1000),0),"")</f>
        <v>337</v>
      </c>
      <c r="B169" s="209">
        <v>7</v>
      </c>
      <c r="C169" s="203" t="str" cm="1">
        <f t="array" aca="1" ref="C169" ca="1">IFERROR(INDEX('Nhập đơn'!C:C,'ORDERED LIST'!$A169,0),"")</f>
        <v>KH</v>
      </c>
      <c r="D169" s="203" t="str">
        <f>IF(COUNTIFS($D$162:D168,$B$162)&lt;$S$162,$B$162,"")</f>
        <v>Cải ngọt 250 gr</v>
      </c>
      <c r="E169" s="202" cm="1">
        <f t="array" aca="1" ref="E169" ca="1">IFERROR(INDEX('Nhập đơn'!I:I,'ORDERED LIST'!$A169,0),"")</f>
        <v>4</v>
      </c>
      <c r="F169" s="204" cm="1">
        <f t="array" aca="1" ref="F169" ca="1">IFERROR(INDEX('Nhập đơn'!H:H,'ORDERED LIST'!$A169,0),"")</f>
        <v>1</v>
      </c>
      <c r="G169" s="205"/>
      <c r="H169" s="205"/>
      <c r="I169" s="204"/>
      <c r="J169" s="204"/>
      <c r="K169" s="204"/>
      <c r="L169" s="204"/>
      <c r="M169" s="204"/>
      <c r="N169" s="206"/>
      <c r="O169" s="202"/>
      <c r="P169" s="207"/>
      <c r="Q169" s="207"/>
      <c r="R169" s="207"/>
      <c r="S169" s="210"/>
    </row>
    <row r="170" spans="1:19" ht="35.25" customHeight="1">
      <c r="A170" s="196">
        <f ca="1">IFERROR(A169+MATCH(D170,OFFSET('Nhập đơn'!$E$1,'ORDERED LIST'!$A169,0,1000),0),"")</f>
        <v>347</v>
      </c>
      <c r="B170" s="209">
        <v>8</v>
      </c>
      <c r="C170" s="203" t="str" cm="1">
        <f t="array" aca="1" ref="C170" ca="1">IFERROR(INDEX('Nhập đơn'!C:C,'ORDERED LIST'!$A170,0),"")</f>
        <v>NGAM</v>
      </c>
      <c r="D170" s="203" t="str">
        <f>IF(COUNTIFS($D$162:D169,$B$162)&lt;$S$162,$B$162,"")</f>
        <v>Cải ngọt 250 gr</v>
      </c>
      <c r="E170" s="202" cm="1">
        <f t="array" aca="1" ref="E170" ca="1">IFERROR(INDEX('Nhập đơn'!I:I,'ORDERED LIST'!$A170,0),"")</f>
        <v>8</v>
      </c>
      <c r="F170" s="204" cm="1">
        <f t="array" aca="1" ref="F170" ca="1">IFERROR(INDEX('Nhập đơn'!H:H,'ORDERED LIST'!$A170,0),"")</f>
        <v>2</v>
      </c>
      <c r="G170" s="205"/>
      <c r="H170" s="205"/>
      <c r="I170" s="204"/>
      <c r="J170" s="204"/>
      <c r="K170" s="204"/>
      <c r="L170" s="204"/>
      <c r="M170" s="204"/>
      <c r="N170" s="206"/>
      <c r="O170" s="202"/>
      <c r="P170" s="207"/>
      <c r="Q170" s="207"/>
      <c r="R170" s="207"/>
      <c r="S170" s="210"/>
    </row>
    <row r="171" spans="1:19" ht="35.25" customHeight="1">
      <c r="A171" s="196">
        <f ca="1">IFERROR(A170+MATCH(D171,OFFSET('Nhập đơn'!$E$1,'ORDERED LIST'!$A170,0,1000),0),"")</f>
        <v>379</v>
      </c>
      <c r="B171" s="209">
        <v>9</v>
      </c>
      <c r="C171" s="203" t="str" cm="1">
        <f t="array" aca="1" ref="C171" ca="1">IFERROR(INDEX('Nhập đơn'!C:C,'ORDERED LIST'!$A171,0),"")</f>
        <v>NAM1</v>
      </c>
      <c r="D171" s="203" t="str">
        <f>IF(COUNTIFS($D$162:D170,$B$162)&lt;$S$162,$B$162,"")</f>
        <v>Cải ngọt 250 gr</v>
      </c>
      <c r="E171" s="202" cm="1">
        <f t="array" aca="1" ref="E171" ca="1">IFERROR(INDEX('Nhập đơn'!I:I,'ORDERED LIST'!$A171,0),"")</f>
        <v>16</v>
      </c>
      <c r="F171" s="204" cm="1">
        <f t="array" aca="1" ref="F171" ca="1">IFERROR(INDEX('Nhập đơn'!H:H,'ORDERED LIST'!$A171,0),"")</f>
        <v>4</v>
      </c>
      <c r="G171" s="205"/>
      <c r="H171" s="205"/>
      <c r="I171" s="204"/>
      <c r="J171" s="204"/>
      <c r="K171" s="204"/>
      <c r="L171" s="204"/>
      <c r="M171" s="204"/>
      <c r="N171" s="206"/>
      <c r="O171" s="202"/>
      <c r="P171" s="207"/>
      <c r="Q171" s="207"/>
      <c r="R171" s="207"/>
      <c r="S171" s="210"/>
    </row>
    <row r="172" spans="1:19" ht="35.25" hidden="1" customHeight="1">
      <c r="A172" s="196" t="str">
        <f ca="1">IFERROR(A171+MATCH(D172,OFFSET('Nhập đơn'!$E$1,'ORDERED LIST'!$A171,0,1000),0),"")</f>
        <v/>
      </c>
      <c r="B172" s="209">
        <v>10</v>
      </c>
      <c r="C172" s="203" t="str" cm="1">
        <f t="array" aca="1" ref="C172" ca="1">IFERROR(INDEX('Nhập đơn'!C:C,'ORDERED LIST'!$A172,0),"")</f>
        <v/>
      </c>
      <c r="D172" s="203" t="str">
        <f>IF(COUNTIFS($D$162:D171,$B$162)&lt;$S$162,$B$162,"")</f>
        <v/>
      </c>
      <c r="E172" s="202" t="str" cm="1">
        <f t="array" aca="1" ref="E172" ca="1">IFERROR(INDEX('Nhập đơn'!I:I,'ORDERED LIST'!$A172,0),"")</f>
        <v/>
      </c>
      <c r="F172" s="204" t="str" cm="1">
        <f t="array" aca="1" ref="F172" ca="1">IFERROR(INDEX('Nhập đơn'!H:H,'ORDERED LIST'!$A172,0),"")</f>
        <v/>
      </c>
      <c r="G172" s="205"/>
      <c r="H172" s="205"/>
      <c r="I172" s="204"/>
      <c r="J172" s="204"/>
      <c r="K172" s="204"/>
      <c r="L172" s="204"/>
      <c r="M172" s="204"/>
      <c r="N172" s="206"/>
      <c r="O172" s="202"/>
      <c r="P172" s="207"/>
      <c r="Q172" s="207"/>
      <c r="R172" s="207"/>
      <c r="S172" s="210"/>
    </row>
    <row r="173" spans="1:19" ht="35.25" hidden="1" customHeight="1">
      <c r="A173" s="196" t="str">
        <f ca="1">IFERROR(A172+MATCH(D173,OFFSET('Nhập đơn'!$E$1,'ORDERED LIST'!$A172,0,1000),0),"")</f>
        <v/>
      </c>
      <c r="B173" s="209">
        <v>11</v>
      </c>
      <c r="C173" s="203" t="str" cm="1">
        <f t="array" aca="1" ref="C173" ca="1">IFERROR(INDEX('Nhập đơn'!C:C,'ORDERED LIST'!$A173,0),"")</f>
        <v/>
      </c>
      <c r="D173" s="203" t="str">
        <f>IF(COUNTIFS($D$162:D172,$B$162)&lt;$S$162,$B$162,"")</f>
        <v/>
      </c>
      <c r="E173" s="202" t="str" cm="1">
        <f t="array" aca="1" ref="E173" ca="1">IFERROR(INDEX('Nhập đơn'!I:I,'ORDERED LIST'!$A173,0),"")</f>
        <v/>
      </c>
      <c r="F173" s="204" t="str" cm="1">
        <f t="array" aca="1" ref="F173" ca="1">IFERROR(INDEX('Nhập đơn'!H:H,'ORDERED LIST'!$A173,0),"")</f>
        <v/>
      </c>
      <c r="G173" s="205"/>
      <c r="H173" s="205"/>
      <c r="I173" s="204"/>
      <c r="J173" s="204"/>
      <c r="K173" s="204"/>
      <c r="L173" s="204"/>
      <c r="M173" s="204"/>
      <c r="N173" s="206"/>
      <c r="O173" s="202"/>
      <c r="P173" s="207"/>
      <c r="Q173" s="207"/>
      <c r="R173" s="207"/>
      <c r="S173" s="210"/>
    </row>
    <row r="174" spans="1:19" ht="35.25" hidden="1" customHeight="1">
      <c r="A174" s="196" t="str">
        <f ca="1">IFERROR(A173+MATCH(D174,OFFSET('Nhập đơn'!$E$1,'ORDERED LIST'!$A173,0,1000),0),"")</f>
        <v/>
      </c>
      <c r="B174" s="209">
        <v>12</v>
      </c>
      <c r="C174" s="203" t="str" cm="1">
        <f t="array" aca="1" ref="C174" ca="1">IFERROR(INDEX('Nhập đơn'!C:C,'ORDERED LIST'!$A174,0),"")</f>
        <v/>
      </c>
      <c r="D174" s="203" t="str">
        <f>IF(COUNTIFS($D$162:D173,$B$162)&lt;$S$162,$B$162,"")</f>
        <v/>
      </c>
      <c r="E174" s="202" t="str" cm="1">
        <f t="array" aca="1" ref="E174" ca="1">IFERROR(INDEX('Nhập đơn'!I:I,'ORDERED LIST'!$A174,0),"")</f>
        <v/>
      </c>
      <c r="F174" s="204" t="str" cm="1">
        <f t="array" aca="1" ref="F174" ca="1">IFERROR(INDEX('Nhập đơn'!H:H,'ORDERED LIST'!$A174,0),"")</f>
        <v/>
      </c>
      <c r="G174" s="205"/>
      <c r="H174" s="205"/>
      <c r="I174" s="204"/>
      <c r="J174" s="204"/>
      <c r="K174" s="204"/>
      <c r="L174" s="204"/>
      <c r="M174" s="204"/>
      <c r="N174" s="206"/>
      <c r="O174" s="202"/>
      <c r="P174" s="207"/>
      <c r="Q174" s="207"/>
      <c r="R174" s="207"/>
      <c r="S174" s="210"/>
    </row>
    <row r="175" spans="1:19" ht="35.25" hidden="1" customHeight="1">
      <c r="A175" s="196" t="str">
        <f ca="1">IFERROR(A174+MATCH(D175,OFFSET('Nhập đơn'!$E$1,'ORDERED LIST'!$A174,0,1000),0),"")</f>
        <v/>
      </c>
      <c r="B175" s="209">
        <v>13</v>
      </c>
      <c r="C175" s="203" t="str" cm="1">
        <f t="array" aca="1" ref="C175" ca="1">IFERROR(INDEX('Nhập đơn'!C:C,'ORDERED LIST'!$A175,0),"")</f>
        <v/>
      </c>
      <c r="D175" s="203" t="str">
        <f>IF(COUNTIFS($D$162:D174,$B$162)&lt;$S$162,$B$162,"")</f>
        <v/>
      </c>
      <c r="E175" s="202" t="str" cm="1">
        <f t="array" aca="1" ref="E175" ca="1">IFERROR(INDEX('Nhập đơn'!I:I,'ORDERED LIST'!$A175,0),"")</f>
        <v/>
      </c>
      <c r="F175" s="204" t="str" cm="1">
        <f t="array" aca="1" ref="F175" ca="1">IFERROR(INDEX('Nhập đơn'!H:H,'ORDERED LIST'!$A175,0),"")</f>
        <v/>
      </c>
      <c r="G175" s="205"/>
      <c r="H175" s="205"/>
      <c r="I175" s="204"/>
      <c r="J175" s="204"/>
      <c r="K175" s="204"/>
      <c r="L175" s="204"/>
      <c r="M175" s="204"/>
      <c r="N175" s="206"/>
      <c r="O175" s="202"/>
      <c r="P175" s="207"/>
      <c r="Q175" s="207"/>
      <c r="R175" s="207"/>
      <c r="S175" s="210"/>
    </row>
    <row r="176" spans="1:19" ht="35.25" hidden="1" customHeight="1">
      <c r="A176" s="196" t="str">
        <f ca="1">IFERROR(A175+MATCH(D176,OFFSET('Nhập đơn'!$E$1,'ORDERED LIST'!$A175,0,1000),0),"")</f>
        <v/>
      </c>
      <c r="B176" s="209">
        <v>14</v>
      </c>
      <c r="C176" s="203" t="str" cm="1">
        <f t="array" aca="1" ref="C176" ca="1">IFERROR(INDEX('Nhập đơn'!C:C,'ORDERED LIST'!$A176,0),"")</f>
        <v/>
      </c>
      <c r="D176" s="203" t="str">
        <f>IF(COUNTIFS($D$162:D175,$B$162)&lt;$S$162,$B$162,"")</f>
        <v/>
      </c>
      <c r="E176" s="202" t="str" cm="1">
        <f t="array" aca="1" ref="E176" ca="1">IFERROR(INDEX('Nhập đơn'!I:I,'ORDERED LIST'!$A176,0),"")</f>
        <v/>
      </c>
      <c r="F176" s="204" t="str" cm="1">
        <f t="array" aca="1" ref="F176" ca="1">IFERROR(INDEX('Nhập đơn'!H:H,'ORDERED LIST'!$A176,0),"")</f>
        <v/>
      </c>
      <c r="G176" s="205"/>
      <c r="H176" s="205"/>
      <c r="I176" s="204"/>
      <c r="J176" s="204"/>
      <c r="K176" s="204"/>
      <c r="L176" s="204"/>
      <c r="M176" s="204"/>
      <c r="N176" s="206"/>
      <c r="O176" s="202"/>
      <c r="P176" s="207"/>
      <c r="Q176" s="207"/>
      <c r="R176" s="207"/>
      <c r="S176" s="210"/>
    </row>
    <row r="177" spans="1:19" ht="35.25" hidden="1" customHeight="1">
      <c r="A177" s="196" t="str">
        <f ca="1">IFERROR(A176+MATCH(D177,OFFSET('Nhập đơn'!$E$1,'ORDERED LIST'!$A176,0,1000),0),"")</f>
        <v/>
      </c>
      <c r="B177" s="209">
        <v>15</v>
      </c>
      <c r="C177" s="203" t="str" cm="1">
        <f t="array" aca="1" ref="C177" ca="1">IFERROR(INDEX('Nhập đơn'!C:C,'ORDERED LIST'!$A177,0),"")</f>
        <v/>
      </c>
      <c r="D177" s="203" t="str">
        <f>IF(COUNTIFS($D$162:D176,$B$162)&lt;$S$162,$B$162,"")</f>
        <v/>
      </c>
      <c r="E177" s="202" t="str" cm="1">
        <f t="array" aca="1" ref="E177" ca="1">IFERROR(INDEX('Nhập đơn'!I:I,'ORDERED LIST'!$A177,0),"")</f>
        <v/>
      </c>
      <c r="F177" s="204" t="str" cm="1">
        <f t="array" aca="1" ref="F177" ca="1">IFERROR(INDEX('Nhập đơn'!H:H,'ORDERED LIST'!$A177,0),"")</f>
        <v/>
      </c>
      <c r="G177" s="205"/>
      <c r="H177" s="205"/>
      <c r="I177" s="204"/>
      <c r="J177" s="204"/>
      <c r="K177" s="204"/>
      <c r="L177" s="204"/>
      <c r="M177" s="204"/>
      <c r="N177" s="206"/>
      <c r="O177" s="202"/>
      <c r="P177" s="207"/>
      <c r="Q177" s="207"/>
      <c r="R177" s="207"/>
      <c r="S177" s="210"/>
    </row>
    <row r="178" spans="1:19" ht="35.25" hidden="1" customHeight="1">
      <c r="A178" s="196" t="str">
        <f ca="1">IFERROR(A177+MATCH(D178,OFFSET('Nhập đơn'!$E$1,'ORDERED LIST'!$A177,0,1000),0),"")</f>
        <v/>
      </c>
      <c r="B178" s="209">
        <v>16</v>
      </c>
      <c r="C178" s="203" t="str" cm="1">
        <f t="array" aca="1" ref="C178" ca="1">IFERROR(INDEX('Nhập đơn'!C:C,'ORDERED LIST'!$A178,0),"")</f>
        <v/>
      </c>
      <c r="D178" s="203" t="str">
        <f>IF(COUNTIFS($D$162:D177,$B$162)&lt;$S$162,$B$162,"")</f>
        <v/>
      </c>
      <c r="E178" s="202" t="str" cm="1">
        <f t="array" aca="1" ref="E178" ca="1">IFERROR(INDEX('Nhập đơn'!I:I,'ORDERED LIST'!$A178,0),"")</f>
        <v/>
      </c>
      <c r="F178" s="204" t="str" cm="1">
        <f t="array" aca="1" ref="F178" ca="1">IFERROR(INDEX('Nhập đơn'!H:H,'ORDERED LIST'!$A178,0),"")</f>
        <v/>
      </c>
      <c r="G178" s="205"/>
      <c r="H178" s="205"/>
      <c r="I178" s="204"/>
      <c r="J178" s="204"/>
      <c r="K178" s="204"/>
      <c r="L178" s="204"/>
      <c r="M178" s="204"/>
      <c r="N178" s="206"/>
      <c r="O178" s="202"/>
      <c r="P178" s="207"/>
      <c r="Q178" s="207"/>
      <c r="R178" s="207"/>
      <c r="S178" s="210"/>
    </row>
    <row r="179" spans="1:19" s="215" customFormat="1" ht="35.25" customHeight="1">
      <c r="B179" s="216" t="s">
        <v>179</v>
      </c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89">
        <f>COUNTIFS('Nhập đơn'!E:E,B179)</f>
        <v>6</v>
      </c>
    </row>
    <row r="180" spans="1:19" ht="35.25" customHeight="1">
      <c r="A180" s="196">
        <f ca="1">IFERROR(A179+MATCH(D180,OFFSET('Nhập đơn'!$E$1,'ORDERED LIST'!$A179,0,1000),0),"")</f>
        <v>9</v>
      </c>
      <c r="B180" s="202">
        <v>1</v>
      </c>
      <c r="C180" s="203" t="str" cm="1">
        <f t="array" aca="1" ref="C180" ca="1">IFERROR(INDEX('Nhập đơn'!C:C,'ORDERED LIST'!$A180,0),"")</f>
        <v>MKFR</v>
      </c>
      <c r="D180" s="203" t="str">
        <f>IF(COUNTIFS($D$179:D179,$B$179)&lt;$S$179,$B$179,"")</f>
        <v>Cải rổ 250 gr</v>
      </c>
      <c r="E180" s="202" cm="1">
        <f t="array" aca="1" ref="E180" ca="1">IFERROR(INDEX('Nhập đơn'!I:I,'ORDERED LIST'!$A180,0),"")</f>
        <v>2</v>
      </c>
      <c r="F180" s="204" cm="1">
        <f t="array" aca="1" ref="F180" ca="1">IFERROR(INDEX('Nhập đơn'!H:H,'ORDERED LIST'!$A180,0),"")</f>
        <v>0.5</v>
      </c>
      <c r="G180" s="205"/>
      <c r="H180" s="205"/>
      <c r="I180" s="204"/>
      <c r="J180" s="204"/>
      <c r="K180" s="204"/>
      <c r="L180" s="204"/>
      <c r="M180" s="204"/>
      <c r="N180" s="206"/>
      <c r="O180" s="202"/>
      <c r="P180" s="207"/>
      <c r="Q180" s="207"/>
      <c r="R180" s="207"/>
      <c r="S180" s="207"/>
    </row>
    <row r="181" spans="1:19" ht="35.25" customHeight="1">
      <c r="A181" s="196">
        <f ca="1">IFERROR(A180+MATCH(D181,OFFSET('Nhập đơn'!$E$1,'ORDERED LIST'!$A180,0,1000),0),"")</f>
        <v>53</v>
      </c>
      <c r="B181" s="202">
        <v>2</v>
      </c>
      <c r="C181" s="203" t="str" cm="1">
        <f t="array" aca="1" ref="C181" ca="1">IFERROR(INDEX('Nhập đơn'!C:C,'ORDERED LIST'!$A181,0),"")</f>
        <v>MKVD</v>
      </c>
      <c r="D181" s="203" t="str">
        <f>IF(COUNTIFS($D$179:D180,$B$179)&lt;$S$179,$B$179,"")</f>
        <v>Cải rổ 250 gr</v>
      </c>
      <c r="E181" s="202" cm="1">
        <f t="array" aca="1" ref="E181" ca="1">IFERROR(INDEX('Nhập đơn'!I:I,'ORDERED LIST'!$A181,0),"")</f>
        <v>2</v>
      </c>
      <c r="F181" s="204" cm="1">
        <f t="array" aca="1" ref="F181" ca="1">IFERROR(INDEX('Nhập đơn'!H:H,'ORDERED LIST'!$A181,0),"")</f>
        <v>0.5</v>
      </c>
      <c r="G181" s="205"/>
      <c r="H181" s="205"/>
      <c r="I181" s="204"/>
      <c r="J181" s="204"/>
      <c r="K181" s="204"/>
      <c r="L181" s="204"/>
      <c r="M181" s="204"/>
      <c r="N181" s="206"/>
      <c r="O181" s="202"/>
      <c r="P181" s="207"/>
      <c r="Q181" s="207"/>
      <c r="R181" s="208"/>
      <c r="S181" s="207"/>
    </row>
    <row r="182" spans="1:19" ht="35.25" customHeight="1">
      <c r="A182" s="196">
        <f ca="1">IFERROR(A181+MATCH(D182,OFFSET('Nhập đơn'!$E$1,'ORDERED LIST'!$A181,0,1000),0),"")</f>
        <v>105</v>
      </c>
      <c r="B182" s="209">
        <v>3</v>
      </c>
      <c r="C182" s="203" t="str" cm="1">
        <f t="array" aca="1" ref="C182" ca="1">IFERROR(INDEX('Nhập đơn'!C:C,'ORDERED LIST'!$A182,0),"")</f>
        <v>AWLU</v>
      </c>
      <c r="D182" s="203" t="str">
        <f>IF(COUNTIFS($D$179:D181,$B$179)&lt;$S$179,$B$179,"")</f>
        <v>Cải rổ 250 gr</v>
      </c>
      <c r="E182" s="202" cm="1">
        <f t="array" aca="1" ref="E182" ca="1">IFERROR(INDEX('Nhập đơn'!I:I,'ORDERED LIST'!$A182,0),"")</f>
        <v>20</v>
      </c>
      <c r="F182" s="204" cm="1">
        <f t="array" aca="1" ref="F182" ca="1">IFERROR(INDEX('Nhập đơn'!H:H,'ORDERED LIST'!$A182,0),"")</f>
        <v>5</v>
      </c>
      <c r="G182" s="205"/>
      <c r="H182" s="205"/>
      <c r="I182" s="204"/>
      <c r="J182" s="204"/>
      <c r="K182" s="204"/>
      <c r="L182" s="204"/>
      <c r="M182" s="204"/>
      <c r="N182" s="206"/>
      <c r="O182" s="202"/>
      <c r="P182" s="207"/>
      <c r="Q182" s="207"/>
      <c r="R182" s="210"/>
      <c r="S182" s="210"/>
    </row>
    <row r="183" spans="1:19" ht="35.25" customHeight="1">
      <c r="A183" s="196">
        <f ca="1">IFERROR(A182+MATCH(D183,OFFSET('Nhập đơn'!$E$1,'ORDERED LIST'!$A182,0,1000),0),"")</f>
        <v>160</v>
      </c>
      <c r="B183" s="209">
        <v>4</v>
      </c>
      <c r="C183" s="203" t="str" cm="1">
        <f t="array" aca="1" ref="C183" ca="1">IFERROR(INDEX('Nhập đơn'!C:C,'ORDERED LIST'!$A183,0),"")</f>
        <v>AWSG</v>
      </c>
      <c r="D183" s="203" t="str">
        <f>IF(COUNTIFS($D$179:D182,$B$179)&lt;$S$179,$B$179,"")</f>
        <v>Cải rổ 250 gr</v>
      </c>
      <c r="E183" s="202" cm="1">
        <f t="array" aca="1" ref="E183" ca="1">IFERROR(INDEX('Nhập đơn'!I:I,'ORDERED LIST'!$A183,0),"")</f>
        <v>10</v>
      </c>
      <c r="F183" s="204" cm="1">
        <f t="array" aca="1" ref="F183" ca="1">IFERROR(INDEX('Nhập đơn'!H:H,'ORDERED LIST'!$A183,0),"")</f>
        <v>2.5</v>
      </c>
      <c r="G183" s="205"/>
      <c r="H183" s="205"/>
      <c r="I183" s="204"/>
      <c r="J183" s="204"/>
      <c r="K183" s="204"/>
      <c r="L183" s="204"/>
      <c r="M183" s="204"/>
      <c r="N183" s="206"/>
      <c r="O183" s="202"/>
      <c r="P183" s="207"/>
      <c r="Q183" s="207"/>
      <c r="R183" s="210"/>
      <c r="S183" s="210"/>
    </row>
    <row r="184" spans="1:19" ht="35.25" customHeight="1">
      <c r="A184" s="196">
        <f ca="1">IFERROR(A183+MATCH(D184,OFFSET('Nhập đơn'!$E$1,'ORDERED LIST'!$A183,0,1000),0),"")</f>
        <v>216</v>
      </c>
      <c r="B184" s="209">
        <v>5</v>
      </c>
      <c r="C184" s="203" t="str" cm="1">
        <f t="array" aca="1" ref="C184" ca="1">IFERROR(INDEX('Nhập đơn'!C:C,'ORDERED LIST'!$A184,0),"")</f>
        <v>AWWT</v>
      </c>
      <c r="D184" s="203" t="str">
        <f>IF(COUNTIFS($D$179:D183,$B$179)&lt;$S$179,$B$179,"")</f>
        <v>Cải rổ 250 gr</v>
      </c>
      <c r="E184" s="202" cm="1">
        <f t="array" aca="1" ref="E184" ca="1">IFERROR(INDEX('Nhập đơn'!I:I,'ORDERED LIST'!$A184,0),"")</f>
        <v>40</v>
      </c>
      <c r="F184" s="204" cm="1">
        <f t="array" aca="1" ref="F184" ca="1">IFERROR(INDEX('Nhập đơn'!H:H,'ORDERED LIST'!$A184,0),"")</f>
        <v>10</v>
      </c>
      <c r="G184" s="205"/>
      <c r="H184" s="205"/>
      <c r="I184" s="204"/>
      <c r="J184" s="204"/>
      <c r="K184" s="204"/>
      <c r="L184" s="204"/>
      <c r="M184" s="204"/>
      <c r="N184" s="206"/>
      <c r="O184" s="202"/>
      <c r="P184" s="207"/>
      <c r="Q184" s="207"/>
      <c r="R184" s="210"/>
      <c r="S184" s="210"/>
    </row>
    <row r="185" spans="1:19" ht="35.25" customHeight="1">
      <c r="A185" s="196">
        <f ca="1">IFERROR(A184+MATCH(D185,OFFSET('Nhập đơn'!$E$1,'ORDERED LIST'!$A184,0,1000),0),"")</f>
        <v>275</v>
      </c>
      <c r="B185" s="209">
        <v>6</v>
      </c>
      <c r="C185" s="203" t="str" cm="1">
        <f t="array" aca="1" ref="C185" ca="1">IFERROR(INDEX('Nhập đơn'!C:C,'ORDERED LIST'!$A185,0),"")</f>
        <v>AWZH</v>
      </c>
      <c r="D185" s="203" t="str">
        <f>IF(COUNTIFS($D$179:D184,$B$179)&lt;$S$179,$B$179,"")</f>
        <v>Cải rổ 250 gr</v>
      </c>
      <c r="E185" s="202" cm="1">
        <f t="array" aca="1" ref="E185" ca="1">IFERROR(INDEX('Nhập đơn'!I:I,'ORDERED LIST'!$A185,0),"")</f>
        <v>12</v>
      </c>
      <c r="F185" s="204" cm="1">
        <f t="array" aca="1" ref="F185" ca="1">IFERROR(INDEX('Nhập đơn'!H:H,'ORDERED LIST'!$A185,0),"")</f>
        <v>3</v>
      </c>
      <c r="G185" s="205"/>
      <c r="H185" s="205"/>
      <c r="I185" s="204"/>
      <c r="J185" s="204"/>
      <c r="K185" s="204"/>
      <c r="L185" s="204"/>
      <c r="M185" s="204"/>
      <c r="N185" s="206"/>
      <c r="O185" s="202"/>
      <c r="P185" s="207"/>
      <c r="Q185" s="207"/>
      <c r="R185" s="210"/>
      <c r="S185" s="210"/>
    </row>
    <row r="186" spans="1:19" ht="35.25" hidden="1" customHeight="1">
      <c r="A186" s="196" t="str">
        <f ca="1">IFERROR(A185+MATCH(D186,OFFSET('Nhập đơn'!$E$1,'ORDERED LIST'!$A185,0,1000),0),"")</f>
        <v/>
      </c>
      <c r="B186" s="209">
        <v>7</v>
      </c>
      <c r="C186" s="203" t="str" cm="1">
        <f t="array" aca="1" ref="C186" ca="1">IFERROR(INDEX('Nhập đơn'!C:C,'ORDERED LIST'!$A186,0),"")</f>
        <v/>
      </c>
      <c r="D186" s="203" t="str">
        <f>IF(COUNTIFS($D$179:D185,$B$179)&lt;$S$179,$B$179,"")</f>
        <v/>
      </c>
      <c r="E186" s="202" t="str" cm="1">
        <f t="array" aca="1" ref="E186" ca="1">IFERROR(INDEX('Nhập đơn'!I:I,'ORDERED LIST'!$A186,0),"")</f>
        <v/>
      </c>
      <c r="F186" s="204" t="str" cm="1">
        <f t="array" aca="1" ref="F186" ca="1">IFERROR(INDEX('Nhập đơn'!H:H,'ORDERED LIST'!$A186,0),"")</f>
        <v/>
      </c>
      <c r="G186" s="205"/>
      <c r="H186" s="205"/>
      <c r="I186" s="204"/>
      <c r="J186" s="204"/>
      <c r="K186" s="204"/>
      <c r="L186" s="204"/>
      <c r="M186" s="204"/>
      <c r="N186" s="206"/>
      <c r="O186" s="202"/>
      <c r="P186" s="207"/>
      <c r="Q186" s="207"/>
      <c r="R186" s="210"/>
      <c r="S186" s="210"/>
    </row>
    <row r="187" spans="1:19" ht="35.25" hidden="1" customHeight="1">
      <c r="A187" s="196" t="str">
        <f ca="1">IFERROR(A186+MATCH(D187,OFFSET('Nhập đơn'!$E$1,'ORDERED LIST'!$A186,0,1000),0),"")</f>
        <v/>
      </c>
      <c r="B187" s="209">
        <v>8</v>
      </c>
      <c r="C187" s="203" t="str" cm="1">
        <f t="array" aca="1" ref="C187" ca="1">IFERROR(INDEX('Nhập đơn'!C:C,'ORDERED LIST'!$A187,0),"")</f>
        <v/>
      </c>
      <c r="D187" s="203" t="str">
        <f>IF(COUNTIFS($D$179:D186,$B$179)&lt;$S$179,$B$179,"")</f>
        <v/>
      </c>
      <c r="E187" s="202" t="str" cm="1">
        <f t="array" aca="1" ref="E187" ca="1">IFERROR(INDEX('Nhập đơn'!I:I,'ORDERED LIST'!$A187,0),"")</f>
        <v/>
      </c>
      <c r="F187" s="204" t="str" cm="1">
        <f t="array" aca="1" ref="F187" ca="1">IFERROR(INDEX('Nhập đơn'!H:H,'ORDERED LIST'!$A187,0),"")</f>
        <v/>
      </c>
      <c r="G187" s="205"/>
      <c r="H187" s="205"/>
      <c r="I187" s="204"/>
      <c r="J187" s="204"/>
      <c r="K187" s="204"/>
      <c r="L187" s="204"/>
      <c r="M187" s="204"/>
      <c r="N187" s="206"/>
      <c r="O187" s="202"/>
      <c r="P187" s="207"/>
      <c r="Q187" s="207"/>
      <c r="R187" s="210"/>
      <c r="S187" s="210"/>
    </row>
    <row r="188" spans="1:19" ht="35.25" hidden="1" customHeight="1">
      <c r="A188" s="196" t="str">
        <f ca="1">IFERROR(A187+MATCH(D188,OFFSET('Nhập đơn'!$E$1,'ORDERED LIST'!$A187,0,1000),0),"")</f>
        <v/>
      </c>
      <c r="B188" s="209">
        <v>9</v>
      </c>
      <c r="C188" s="203" t="str" cm="1">
        <f t="array" aca="1" ref="C188" ca="1">IFERROR(INDEX('Nhập đơn'!C:C,'ORDERED LIST'!$A188,0),"")</f>
        <v/>
      </c>
      <c r="D188" s="203" t="str">
        <f>IF(COUNTIFS($D$179:D187,$B$179)&lt;$S$179,$B$179,"")</f>
        <v/>
      </c>
      <c r="E188" s="202" t="str" cm="1">
        <f t="array" aca="1" ref="E188" ca="1">IFERROR(INDEX('Nhập đơn'!I:I,'ORDERED LIST'!$A188,0),"")</f>
        <v/>
      </c>
      <c r="F188" s="204" t="str" cm="1">
        <f t="array" aca="1" ref="F188" ca="1">IFERROR(INDEX('Nhập đơn'!H:H,'ORDERED LIST'!$A188,0),"")</f>
        <v/>
      </c>
      <c r="G188" s="205"/>
      <c r="H188" s="205"/>
      <c r="I188" s="204"/>
      <c r="J188" s="204"/>
      <c r="K188" s="204"/>
      <c r="L188" s="204"/>
      <c r="M188" s="204"/>
      <c r="N188" s="206"/>
      <c r="O188" s="202"/>
      <c r="P188" s="207"/>
      <c r="Q188" s="207"/>
      <c r="R188" s="210"/>
      <c r="S188" s="210"/>
    </row>
    <row r="189" spans="1:19" ht="35.25" hidden="1" customHeight="1">
      <c r="A189" s="196" t="str">
        <f ca="1">IFERROR(A188+MATCH(D189,OFFSET('Nhập đơn'!$E$1,'ORDERED LIST'!$A188,0,1000),0),"")</f>
        <v/>
      </c>
      <c r="B189" s="209">
        <v>10</v>
      </c>
      <c r="C189" s="203" t="str" cm="1">
        <f t="array" aca="1" ref="C189" ca="1">IFERROR(INDEX('Nhập đơn'!C:C,'ORDERED LIST'!$A189,0),"")</f>
        <v/>
      </c>
      <c r="D189" s="203" t="str">
        <f>IF(COUNTIFS($D$179:D188,$B$179)&lt;$S$179,$B$179,"")</f>
        <v/>
      </c>
      <c r="E189" s="202" t="str" cm="1">
        <f t="array" aca="1" ref="E189" ca="1">IFERROR(INDEX('Nhập đơn'!I:I,'ORDERED LIST'!$A189,0),"")</f>
        <v/>
      </c>
      <c r="F189" s="204" t="str" cm="1">
        <f t="array" aca="1" ref="F189" ca="1">IFERROR(INDEX('Nhập đơn'!H:H,'ORDERED LIST'!$A189,0),"")</f>
        <v/>
      </c>
      <c r="G189" s="205"/>
      <c r="H189" s="205"/>
      <c r="I189" s="204"/>
      <c r="J189" s="204"/>
      <c r="K189" s="204"/>
      <c r="L189" s="204"/>
      <c r="M189" s="204"/>
      <c r="N189" s="206"/>
      <c r="O189" s="202"/>
      <c r="P189" s="207"/>
      <c r="Q189" s="207"/>
      <c r="R189" s="210"/>
      <c r="S189" s="210"/>
    </row>
    <row r="190" spans="1:19" ht="35.25" hidden="1" customHeight="1">
      <c r="A190" s="196" t="str">
        <f ca="1">IFERROR(A189+MATCH(D190,OFFSET('Nhập đơn'!$E$1,'ORDERED LIST'!$A189,0,1000),0),"")</f>
        <v/>
      </c>
      <c r="B190" s="209">
        <v>11</v>
      </c>
      <c r="C190" s="203" t="str" cm="1">
        <f t="array" aca="1" ref="C190" ca="1">IFERROR(INDEX('Nhập đơn'!C:C,'ORDERED LIST'!$A190,0),"")</f>
        <v/>
      </c>
      <c r="D190" s="203" t="str">
        <f>IF(COUNTIFS($D$179:D189,$B$179)&lt;$S$179,$B$179,"")</f>
        <v/>
      </c>
      <c r="E190" s="202" t="str" cm="1">
        <f t="array" aca="1" ref="E190" ca="1">IFERROR(INDEX('Nhập đơn'!I:I,'ORDERED LIST'!$A190,0),"")</f>
        <v/>
      </c>
      <c r="F190" s="204" t="str" cm="1">
        <f t="array" aca="1" ref="F190" ca="1">IFERROR(INDEX('Nhập đơn'!H:H,'ORDERED LIST'!$A190,0),"")</f>
        <v/>
      </c>
      <c r="G190" s="205"/>
      <c r="H190" s="205"/>
      <c r="I190" s="204"/>
      <c r="J190" s="204"/>
      <c r="K190" s="204"/>
      <c r="L190" s="204"/>
      <c r="M190" s="204"/>
      <c r="N190" s="206"/>
      <c r="O190" s="202"/>
      <c r="P190" s="207"/>
      <c r="Q190" s="207"/>
      <c r="R190" s="210"/>
      <c r="S190" s="210"/>
    </row>
    <row r="191" spans="1:19" ht="35.25" hidden="1" customHeight="1">
      <c r="A191" s="196" t="str">
        <f ca="1">IFERROR(A190+MATCH(D191,OFFSET('Nhập đơn'!$E$1,'ORDERED LIST'!$A190,0,1000),0),"")</f>
        <v/>
      </c>
      <c r="B191" s="209">
        <v>12</v>
      </c>
      <c r="C191" s="203" t="str" cm="1">
        <f t="array" aca="1" ref="C191" ca="1">IFERROR(INDEX('Nhập đơn'!C:C,'ORDERED LIST'!$A191,0),"")</f>
        <v/>
      </c>
      <c r="D191" s="203" t="str">
        <f>IF(COUNTIFS($D$179:D190,$B$179)&lt;$S$179,$B$179,"")</f>
        <v/>
      </c>
      <c r="E191" s="202" t="str" cm="1">
        <f t="array" aca="1" ref="E191" ca="1">IFERROR(INDEX('Nhập đơn'!I:I,'ORDERED LIST'!$A191,0),"")</f>
        <v/>
      </c>
      <c r="F191" s="204" t="str" cm="1">
        <f t="array" aca="1" ref="F191" ca="1">IFERROR(INDEX('Nhập đơn'!H:H,'ORDERED LIST'!$A191,0),"")</f>
        <v/>
      </c>
      <c r="G191" s="205"/>
      <c r="H191" s="205"/>
      <c r="I191" s="204"/>
      <c r="J191" s="204"/>
      <c r="K191" s="204"/>
      <c r="L191" s="204"/>
      <c r="M191" s="204"/>
      <c r="N191" s="206"/>
      <c r="O191" s="202"/>
      <c r="P191" s="207"/>
      <c r="Q191" s="207"/>
      <c r="R191" s="210"/>
      <c r="S191" s="210"/>
    </row>
    <row r="192" spans="1:19" ht="35.25" hidden="1" customHeight="1">
      <c r="A192" s="196" t="str">
        <f ca="1">IFERROR(A191+MATCH(D192,OFFSET('Nhập đơn'!$E$1,'ORDERED LIST'!$A191,0,1000),0),"")</f>
        <v/>
      </c>
      <c r="B192" s="209">
        <v>13</v>
      </c>
      <c r="C192" s="203" t="str" cm="1">
        <f t="array" aca="1" ref="C192" ca="1">IFERROR(INDEX('Nhập đơn'!C:C,'ORDERED LIST'!$A192,0),"")</f>
        <v/>
      </c>
      <c r="D192" s="203" t="str">
        <f>IF(COUNTIFS($D$179:D191,$B$179)&lt;$S$179,$B$179,"")</f>
        <v/>
      </c>
      <c r="E192" s="202" t="str" cm="1">
        <f t="array" aca="1" ref="E192" ca="1">IFERROR(INDEX('Nhập đơn'!I:I,'ORDERED LIST'!$A192,0),"")</f>
        <v/>
      </c>
      <c r="F192" s="204" t="str" cm="1">
        <f t="array" aca="1" ref="F192" ca="1">IFERROR(INDEX('Nhập đơn'!H:H,'ORDERED LIST'!$A192,0),"")</f>
        <v/>
      </c>
      <c r="G192" s="205"/>
      <c r="H192" s="205"/>
      <c r="I192" s="204"/>
      <c r="J192" s="204"/>
      <c r="K192" s="204"/>
      <c r="L192" s="204"/>
      <c r="M192" s="204"/>
      <c r="N192" s="206"/>
      <c r="O192" s="202"/>
      <c r="P192" s="207"/>
      <c r="Q192" s="207"/>
      <c r="R192" s="210"/>
      <c r="S192" s="210"/>
    </row>
    <row r="193" spans="1:19" s="453" customFormat="1" ht="35.25" hidden="1" customHeight="1">
      <c r="A193" s="196" t="str">
        <f ca="1">IFERROR(A192+MATCH(D193,OFFSET('Nhập đơn'!$E$1,'ORDERED LIST'!$A192,0,1000),0),"")</f>
        <v/>
      </c>
      <c r="B193" s="209">
        <v>14</v>
      </c>
      <c r="C193" s="203" t="str" cm="1">
        <f t="array" aca="1" ref="C193" ca="1">IFERROR(INDEX('Nhập đơn'!C:C,'ORDERED LIST'!$A193,0),"")</f>
        <v/>
      </c>
      <c r="D193" s="203" t="str">
        <f>IF(COUNTIFS($D$179:D192,$B$179)&lt;$S$179,$B$179,"")</f>
        <v/>
      </c>
      <c r="E193" s="202" t="str" cm="1">
        <f t="array" aca="1" ref="E193" ca="1">IFERROR(INDEX('Nhập đơn'!I:I,'ORDERED LIST'!$A193,0),"")</f>
        <v/>
      </c>
      <c r="F193" s="204" t="str" cm="1">
        <f t="array" aca="1" ref="F193" ca="1">IFERROR(INDEX('Nhập đơn'!H:H,'ORDERED LIST'!$A193,0),"")</f>
        <v/>
      </c>
      <c r="G193" s="434"/>
      <c r="H193" s="434"/>
      <c r="I193" s="335"/>
      <c r="J193" s="335"/>
      <c r="K193" s="335"/>
      <c r="L193" s="335"/>
      <c r="M193" s="335"/>
      <c r="N193" s="435"/>
      <c r="O193" s="334"/>
      <c r="P193" s="436"/>
      <c r="Q193" s="436"/>
      <c r="R193" s="437"/>
      <c r="S193" s="437"/>
    </row>
    <row r="194" spans="1:19" s="453" customFormat="1" ht="35.25" hidden="1" customHeight="1">
      <c r="A194" s="196" t="str">
        <f ca="1">IFERROR(A193+MATCH(D194,OFFSET('Nhập đơn'!$E$1,'ORDERED LIST'!$A193,0,1000),0),"")</f>
        <v/>
      </c>
      <c r="B194" s="209">
        <v>15</v>
      </c>
      <c r="C194" s="203" t="str" cm="1">
        <f t="array" aca="1" ref="C194" ca="1">IFERROR(INDEX('Nhập đơn'!C:C,'ORDERED LIST'!$A194,0),"")</f>
        <v/>
      </c>
      <c r="D194" s="203" t="str">
        <f>IF(COUNTIFS($D$179:D193,$B$179)&lt;$S$179,$B$179,"")</f>
        <v/>
      </c>
      <c r="E194" s="202" t="str" cm="1">
        <f t="array" aca="1" ref="E194" ca="1">IFERROR(INDEX('Nhập đơn'!I:I,'ORDERED LIST'!$A194,0),"")</f>
        <v/>
      </c>
      <c r="F194" s="204" t="str" cm="1">
        <f t="array" aca="1" ref="F194" ca="1">IFERROR(INDEX('Nhập đơn'!H:H,'ORDERED LIST'!$A194,0),"")</f>
        <v/>
      </c>
      <c r="G194" s="434"/>
      <c r="H194" s="434"/>
      <c r="I194" s="335"/>
      <c r="J194" s="335"/>
      <c r="K194" s="335"/>
      <c r="L194" s="335"/>
      <c r="M194" s="335"/>
      <c r="N194" s="435"/>
      <c r="O194" s="334"/>
      <c r="P194" s="436"/>
      <c r="Q194" s="436"/>
      <c r="R194" s="437"/>
      <c r="S194" s="437"/>
    </row>
    <row r="195" spans="1:19" ht="35.25" hidden="1" customHeight="1">
      <c r="A195" s="196" t="str">
        <f ca="1">IFERROR(A192+MATCH(D195,OFFSET('Nhập đơn'!$E$1,'ORDERED LIST'!$A192,0,1000),0),"")</f>
        <v/>
      </c>
      <c r="B195" s="209">
        <v>16</v>
      </c>
      <c r="C195" s="203" t="str" cm="1">
        <f t="array" aca="1" ref="C195" ca="1">IFERROR(INDEX('Nhập đơn'!C:C,'ORDERED LIST'!$A195,0),"")</f>
        <v/>
      </c>
      <c r="D195" s="203" t="str">
        <f>IF(COUNTIFS($D$179:D192,$B$179)&lt;$S$179,$B$179,"")</f>
        <v/>
      </c>
      <c r="E195" s="202" t="str" cm="1">
        <f t="array" aca="1" ref="E195" ca="1">IFERROR(INDEX('Nhập đơn'!I:I,'ORDERED LIST'!$A195,0),"")</f>
        <v/>
      </c>
      <c r="F195" s="204" t="str" cm="1">
        <f t="array" aca="1" ref="F195" ca="1">IFERROR(INDEX('Nhập đơn'!H:H,'ORDERED LIST'!$A195,0),"")</f>
        <v/>
      </c>
      <c r="G195" s="205"/>
      <c r="H195" s="205"/>
      <c r="I195" s="204"/>
      <c r="J195" s="204"/>
      <c r="K195" s="204"/>
      <c r="L195" s="204"/>
      <c r="M195" s="204"/>
      <c r="N195" s="206"/>
      <c r="O195" s="202"/>
      <c r="P195" s="207"/>
      <c r="Q195" s="207"/>
      <c r="R195" s="210"/>
      <c r="S195" s="210"/>
    </row>
    <row r="196" spans="1:19" s="215" customFormat="1" ht="35.25" customHeight="1">
      <c r="B196" s="216" t="s">
        <v>158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289">
        <f>COUNTIFS('Nhập đơn'!E:E,B196)</f>
        <v>8</v>
      </c>
    </row>
    <row r="197" spans="1:19" ht="35.25" customHeight="1">
      <c r="A197" s="196">
        <f ca="1">IFERROR(A196+MATCH(D197,OFFSET('Nhập đơn'!$E$1,'ORDERED LIST'!$A196,0,1000),0),"")</f>
        <v>54</v>
      </c>
      <c r="B197" s="202">
        <v>1</v>
      </c>
      <c r="C197" s="203" t="str" cm="1">
        <f t="array" aca="1" ref="C197" ca="1">IFERROR(INDEX('Nhập đơn'!C:C,'ORDERED LIST'!$A197,0),"")</f>
        <v>MKVD</v>
      </c>
      <c r="D197" s="203" t="str">
        <f>IF(COUNTIFS($D$196:D196,$B$196)&lt;$S$196,$B$196,"")</f>
        <v>Cải thìa 250 gr</v>
      </c>
      <c r="E197" s="202" cm="1">
        <f t="array" aca="1" ref="E197" ca="1">IFERROR(INDEX('Nhập đơn'!I:I,'ORDERED LIST'!$A197,0),"")</f>
        <v>10</v>
      </c>
      <c r="F197" s="204" cm="1">
        <f t="array" aca="1" ref="F197" ca="1">IFERROR(INDEX('Nhập đơn'!H:H,'ORDERED LIST'!$A197,0),"")</f>
        <v>2.5</v>
      </c>
      <c r="G197" s="205"/>
      <c r="H197" s="205"/>
      <c r="I197" s="204"/>
      <c r="J197" s="204"/>
      <c r="K197" s="204"/>
      <c r="L197" s="204"/>
      <c r="M197" s="204"/>
      <c r="N197" s="206"/>
      <c r="O197" s="202"/>
      <c r="P197" s="207"/>
      <c r="Q197" s="207"/>
      <c r="R197" s="207"/>
      <c r="S197" s="207"/>
    </row>
    <row r="198" spans="1:19" ht="35.25" customHeight="1">
      <c r="A198" s="196">
        <f ca="1">IFERROR(A197+MATCH(D198,OFFSET('Nhập đơn'!$E$1,'ORDERED LIST'!$A197,0,1000),0),"")</f>
        <v>106</v>
      </c>
      <c r="B198" s="202">
        <v>2</v>
      </c>
      <c r="C198" s="203" t="str" cm="1">
        <f t="array" aca="1" ref="C198" ca="1">IFERROR(INDEX('Nhập đơn'!C:C,'ORDERED LIST'!$A198,0),"")</f>
        <v>AWLU</v>
      </c>
      <c r="D198" s="203" t="str">
        <f>IF(COUNTIFS($D$196:D197,$B$196)&lt;$S$196,$B$196,"")</f>
        <v>Cải thìa 250 gr</v>
      </c>
      <c r="E198" s="202" cm="1">
        <f t="array" aca="1" ref="E198" ca="1">IFERROR(INDEX('Nhập đơn'!I:I,'ORDERED LIST'!$A198,0),"")</f>
        <v>35</v>
      </c>
      <c r="F198" s="204" cm="1">
        <f t="array" aca="1" ref="F198" ca="1">IFERROR(INDEX('Nhập đơn'!H:H,'ORDERED LIST'!$A198,0),"")</f>
        <v>8.75</v>
      </c>
      <c r="G198" s="205"/>
      <c r="H198" s="205"/>
      <c r="I198" s="204"/>
      <c r="J198" s="204"/>
      <c r="K198" s="204"/>
      <c r="L198" s="204"/>
      <c r="M198" s="204"/>
      <c r="N198" s="206"/>
      <c r="O198" s="202"/>
      <c r="P198" s="207"/>
      <c r="Q198" s="207"/>
      <c r="R198" s="207"/>
      <c r="S198" s="208"/>
    </row>
    <row r="199" spans="1:19" ht="35.25" customHeight="1">
      <c r="A199" s="196">
        <f ca="1">IFERROR(A198+MATCH(D199,OFFSET('Nhập đơn'!$E$1,'ORDERED LIST'!$A198,0,1000),0),"")</f>
        <v>161</v>
      </c>
      <c r="B199" s="209">
        <v>3</v>
      </c>
      <c r="C199" s="203" t="str" cm="1">
        <f t="array" aca="1" ref="C199" ca="1">IFERROR(INDEX('Nhập đơn'!C:C,'ORDERED LIST'!$A199,0),"")</f>
        <v>AWSG</v>
      </c>
      <c r="D199" s="203" t="str">
        <f>IF(COUNTIFS($D$196:D198,$B$196)&lt;$S$196,$B$196,"")</f>
        <v>Cải thìa 250 gr</v>
      </c>
      <c r="E199" s="202" cm="1">
        <f t="array" aca="1" ref="E199" ca="1">IFERROR(INDEX('Nhập đơn'!I:I,'ORDERED LIST'!$A199,0),"")</f>
        <v>15</v>
      </c>
      <c r="F199" s="204" cm="1">
        <f t="array" aca="1" ref="F199" ca="1">IFERROR(INDEX('Nhập đơn'!H:H,'ORDERED LIST'!$A199,0),"")</f>
        <v>3.75</v>
      </c>
      <c r="G199" s="205"/>
      <c r="H199" s="205"/>
      <c r="I199" s="204"/>
      <c r="J199" s="204"/>
      <c r="K199" s="204"/>
      <c r="L199" s="204"/>
      <c r="M199" s="204"/>
      <c r="N199" s="206"/>
      <c r="O199" s="202"/>
      <c r="P199" s="207"/>
      <c r="Q199" s="207"/>
      <c r="R199" s="207"/>
      <c r="S199" s="210"/>
    </row>
    <row r="200" spans="1:19" ht="35.25" customHeight="1">
      <c r="A200" s="196">
        <f ca="1">IFERROR(A199+MATCH(D200,OFFSET('Nhập đơn'!$E$1,'ORDERED LIST'!$A199,0,1000),0),"")</f>
        <v>217</v>
      </c>
      <c r="B200" s="209">
        <v>4</v>
      </c>
      <c r="C200" s="203" t="str" cm="1">
        <f t="array" aca="1" ref="C200" ca="1">IFERROR(INDEX('Nhập đơn'!C:C,'ORDERED LIST'!$A200,0),"")</f>
        <v>AWWT</v>
      </c>
      <c r="D200" s="203" t="str">
        <f>IF(COUNTIFS($D$196:D199,$B$196)&lt;$S$196,$B$196,"")</f>
        <v>Cải thìa 250 gr</v>
      </c>
      <c r="E200" s="202" cm="1">
        <f t="array" aca="1" ref="E200" ca="1">IFERROR(INDEX('Nhập đơn'!I:I,'ORDERED LIST'!$A200,0),"")</f>
        <v>35</v>
      </c>
      <c r="F200" s="204" cm="1">
        <f t="array" aca="1" ref="F200" ca="1">IFERROR(INDEX('Nhập đơn'!H:H,'ORDERED LIST'!$A200,0),"")</f>
        <v>8.75</v>
      </c>
      <c r="G200" s="205"/>
      <c r="H200" s="205"/>
      <c r="I200" s="204"/>
      <c r="J200" s="204"/>
      <c r="K200" s="204"/>
      <c r="L200" s="204"/>
      <c r="M200" s="204"/>
      <c r="N200" s="206"/>
      <c r="O200" s="202"/>
      <c r="P200" s="207"/>
      <c r="Q200" s="207"/>
      <c r="R200" s="207"/>
      <c r="S200" s="210"/>
    </row>
    <row r="201" spans="1:19" ht="35.25" customHeight="1">
      <c r="A201" s="196">
        <f ca="1">IFERROR(A200+MATCH(D201,OFFSET('Nhập đơn'!$E$1,'ORDERED LIST'!$A200,0,1000),0),"")</f>
        <v>276</v>
      </c>
      <c r="B201" s="209">
        <v>5</v>
      </c>
      <c r="C201" s="203" t="str" cm="1">
        <f t="array" aca="1" ref="C201" ca="1">IFERROR(INDEX('Nhập đơn'!C:C,'ORDERED LIST'!$A201,0),"")</f>
        <v>AWZH</v>
      </c>
      <c r="D201" s="203" t="str">
        <f>IF(COUNTIFS($D$196:D200,$B$196)&lt;$S$196,$B$196,"")</f>
        <v>Cải thìa 250 gr</v>
      </c>
      <c r="E201" s="202" cm="1">
        <f t="array" aca="1" ref="E201" ca="1">IFERROR(INDEX('Nhập đơn'!I:I,'ORDERED LIST'!$A201,0),"")</f>
        <v>12</v>
      </c>
      <c r="F201" s="204" cm="1">
        <f t="array" aca="1" ref="F201" ca="1">IFERROR(INDEX('Nhập đơn'!H:H,'ORDERED LIST'!$A201,0),"")</f>
        <v>3</v>
      </c>
      <c r="G201" s="205"/>
      <c r="H201" s="205"/>
      <c r="I201" s="204"/>
      <c r="J201" s="204"/>
      <c r="K201" s="204"/>
      <c r="L201" s="204"/>
      <c r="M201" s="204"/>
      <c r="N201" s="206"/>
      <c r="O201" s="202"/>
      <c r="P201" s="207"/>
      <c r="Q201" s="207"/>
      <c r="R201" s="207"/>
      <c r="S201" s="210"/>
    </row>
    <row r="202" spans="1:19" s="453" customFormat="1" ht="35.25" customHeight="1">
      <c r="A202" s="433">
        <f ca="1">IFERROR(A201+MATCH(D202,OFFSET('Nhập đơn'!$E$1,'ORDERED LIST'!$A201,0,1000),0),"")</f>
        <v>333</v>
      </c>
      <c r="B202" s="209">
        <v>6</v>
      </c>
      <c r="C202" s="203" t="str" cm="1">
        <f t="array" aca="1" ref="C202" ca="1">IFERROR(INDEX('Nhập đơn'!C:C,'ORDERED LIST'!$A202,0),"")</f>
        <v>MLT</v>
      </c>
      <c r="D202" s="203" t="str">
        <f>IF(COUNTIFS($D$196:D201,$B$196)&lt;$S$196,$B$196,"")</f>
        <v>Cải thìa 250 gr</v>
      </c>
      <c r="E202" s="202" cm="1">
        <f t="array" aca="1" ref="E202" ca="1">IFERROR(INDEX('Nhập đơn'!I:I,'ORDERED LIST'!$A202,0),"")</f>
        <v>10</v>
      </c>
      <c r="F202" s="204" cm="1">
        <f t="array" aca="1" ref="F202" ca="1">IFERROR(INDEX('Nhập đơn'!H:H,'ORDERED LIST'!$A202,0),"")</f>
        <v>2.5</v>
      </c>
      <c r="G202" s="434"/>
      <c r="H202" s="434"/>
      <c r="I202" s="335"/>
      <c r="J202" s="335"/>
      <c r="K202" s="335"/>
      <c r="L202" s="335"/>
      <c r="M202" s="335"/>
      <c r="N202" s="435"/>
      <c r="O202" s="334"/>
      <c r="P202" s="436"/>
      <c r="Q202" s="436"/>
      <c r="R202" s="436"/>
      <c r="S202" s="437"/>
    </row>
    <row r="203" spans="1:19" ht="35.25" customHeight="1">
      <c r="A203" s="196">
        <f ca="1">IFERROR(A202+MATCH(D203,OFFSET('Nhập đơn'!$E$1,'ORDERED LIST'!$A202,0,1000),0),"")</f>
        <v>338</v>
      </c>
      <c r="B203" s="209">
        <v>7</v>
      </c>
      <c r="C203" s="203" t="str" cm="1">
        <f t="array" aca="1" ref="C203" ca="1">IFERROR(INDEX('Nhập đơn'!C:C,'ORDERED LIST'!$A203,0),"")</f>
        <v>KH</v>
      </c>
      <c r="D203" s="203" t="str">
        <f>IF(COUNTIFS($D$196:D202,$B$196)&lt;$S$196,$B$196,"")</f>
        <v>Cải thìa 250 gr</v>
      </c>
      <c r="E203" s="202" cm="1">
        <f t="array" aca="1" ref="E203" ca="1">IFERROR(INDEX('Nhập đơn'!I:I,'ORDERED LIST'!$A203,0),"")</f>
        <v>12</v>
      </c>
      <c r="F203" s="204" cm="1">
        <f t="array" aca="1" ref="F203" ca="1">IFERROR(INDEX('Nhập đơn'!H:H,'ORDERED LIST'!$A203,0),"")</f>
        <v>3</v>
      </c>
      <c r="G203" s="205"/>
      <c r="H203" s="205"/>
      <c r="I203" s="204"/>
      <c r="J203" s="204"/>
      <c r="K203" s="204"/>
      <c r="L203" s="204"/>
      <c r="M203" s="204"/>
      <c r="N203" s="206"/>
      <c r="O203" s="202"/>
      <c r="P203" s="207"/>
      <c r="Q203" s="207"/>
      <c r="R203" s="207"/>
      <c r="S203" s="210"/>
    </row>
    <row r="204" spans="1:19" ht="35.25" customHeight="1">
      <c r="A204" s="196">
        <f ca="1">IFERROR(A203+MATCH(D204,OFFSET('Nhập đơn'!$E$1,'ORDERED LIST'!$A203,0,1000),0),"")</f>
        <v>378</v>
      </c>
      <c r="B204" s="209">
        <v>8</v>
      </c>
      <c r="C204" s="203" t="str" cm="1">
        <f t="array" aca="1" ref="C204" ca="1">IFERROR(INDEX('Nhập đơn'!C:C,'ORDERED LIST'!$A204,0),"")</f>
        <v>NAM1</v>
      </c>
      <c r="D204" s="203" t="str">
        <f>IF(COUNTIFS($D$196:D203,$B$196)&lt;$S$196,$B$196,"")</f>
        <v>Cải thìa 250 gr</v>
      </c>
      <c r="E204" s="202" cm="1">
        <f t="array" aca="1" ref="E204" ca="1">IFERROR(INDEX('Nhập đơn'!I:I,'ORDERED LIST'!$A204,0),"")</f>
        <v>52</v>
      </c>
      <c r="F204" s="204" cm="1">
        <f t="array" aca="1" ref="F204" ca="1">IFERROR(INDEX('Nhập đơn'!H:H,'ORDERED LIST'!$A204,0),"")</f>
        <v>13</v>
      </c>
      <c r="G204" s="205"/>
      <c r="H204" s="205"/>
      <c r="I204" s="204"/>
      <c r="J204" s="204"/>
      <c r="K204" s="204"/>
      <c r="L204" s="204"/>
      <c r="M204" s="204"/>
      <c r="N204" s="206"/>
      <c r="O204" s="202"/>
      <c r="P204" s="207"/>
      <c r="Q204" s="207"/>
      <c r="R204" s="207"/>
      <c r="S204" s="210"/>
    </row>
    <row r="205" spans="1:19" ht="35.25" hidden="1" customHeight="1">
      <c r="A205" s="196" t="str">
        <f ca="1">IFERROR(A204+MATCH(D205,OFFSET('Nhập đơn'!$E$1,'ORDERED LIST'!$A204,0,1000),0),"")</f>
        <v/>
      </c>
      <c r="B205" s="209">
        <v>9</v>
      </c>
      <c r="C205" s="203" t="str" cm="1">
        <f t="array" aca="1" ref="C205" ca="1">IFERROR(INDEX('Nhập đơn'!C:C,'ORDERED LIST'!$A205,0),"")</f>
        <v/>
      </c>
      <c r="D205" s="203" t="str">
        <f>IF(COUNTIFS($D$196:D204,$B$196)&lt;$S$196,$B$196,"")</f>
        <v/>
      </c>
      <c r="E205" s="202" t="str" cm="1">
        <f t="array" aca="1" ref="E205" ca="1">IFERROR(INDEX('Nhập đơn'!I:I,'ORDERED LIST'!$A205,0),"")</f>
        <v/>
      </c>
      <c r="F205" s="204" t="str" cm="1">
        <f t="array" aca="1" ref="F205" ca="1">IFERROR(INDEX('Nhập đơn'!H:H,'ORDERED LIST'!$A205,0),"")</f>
        <v/>
      </c>
      <c r="G205" s="205"/>
      <c r="H205" s="205"/>
      <c r="I205" s="204"/>
      <c r="J205" s="204"/>
      <c r="K205" s="204"/>
      <c r="L205" s="204"/>
      <c r="M205" s="204"/>
      <c r="N205" s="206"/>
      <c r="O205" s="202"/>
      <c r="P205" s="207"/>
      <c r="Q205" s="207"/>
      <c r="R205" s="207"/>
      <c r="S205" s="210"/>
    </row>
    <row r="206" spans="1:19" ht="35.25" hidden="1" customHeight="1">
      <c r="A206" s="196" t="str">
        <f ca="1">IFERROR(A205+MATCH(D206,OFFSET('Nhập đơn'!$E$1,'ORDERED LIST'!$A205,0,1000),0),"")</f>
        <v/>
      </c>
      <c r="B206" s="209">
        <v>10</v>
      </c>
      <c r="C206" s="203" t="str" cm="1">
        <f t="array" aca="1" ref="C206" ca="1">IFERROR(INDEX('Nhập đơn'!C:C,'ORDERED LIST'!$A206,0),"")</f>
        <v/>
      </c>
      <c r="D206" s="203" t="str">
        <f>IF(COUNTIFS($D$196:D205,$B$196)&lt;$S$196,$B$196,"")</f>
        <v/>
      </c>
      <c r="E206" s="202" t="str" cm="1">
        <f t="array" aca="1" ref="E206" ca="1">IFERROR(INDEX('Nhập đơn'!I:I,'ORDERED LIST'!$A206,0),"")</f>
        <v/>
      </c>
      <c r="F206" s="204" t="str" cm="1">
        <f t="array" aca="1" ref="F206" ca="1">IFERROR(INDEX('Nhập đơn'!H:H,'ORDERED LIST'!$A206,0),"")</f>
        <v/>
      </c>
      <c r="G206" s="205"/>
      <c r="H206" s="205"/>
      <c r="I206" s="204"/>
      <c r="J206" s="204"/>
      <c r="K206" s="204"/>
      <c r="L206" s="204"/>
      <c r="M206" s="204"/>
      <c r="N206" s="206"/>
      <c r="O206" s="202"/>
      <c r="P206" s="207"/>
      <c r="Q206" s="207"/>
      <c r="R206" s="207"/>
      <c r="S206" s="210"/>
    </row>
    <row r="207" spans="1:19" ht="35.25" hidden="1" customHeight="1">
      <c r="A207" s="196" t="str">
        <f ca="1">IFERROR(A206+MATCH(D207,OFFSET('Nhập đơn'!$E$1,'ORDERED LIST'!$A206,0,1000),0),"")</f>
        <v/>
      </c>
      <c r="B207" s="209">
        <v>11</v>
      </c>
      <c r="C207" s="203" t="str" cm="1">
        <f t="array" aca="1" ref="C207" ca="1">IFERROR(INDEX('Nhập đơn'!C:C,'ORDERED LIST'!$A207,0),"")</f>
        <v/>
      </c>
      <c r="D207" s="203" t="str">
        <f>IF(COUNTIFS($D$196:D206,$B$196)&lt;$S$196,$B$196,"")</f>
        <v/>
      </c>
      <c r="E207" s="202" t="str" cm="1">
        <f t="array" aca="1" ref="E207" ca="1">IFERROR(INDEX('Nhập đơn'!I:I,'ORDERED LIST'!$A207,0),"")</f>
        <v/>
      </c>
      <c r="F207" s="204" t="str" cm="1">
        <f t="array" aca="1" ref="F207" ca="1">IFERROR(INDEX('Nhập đơn'!H:H,'ORDERED LIST'!$A207,0),"")</f>
        <v/>
      </c>
      <c r="G207" s="205"/>
      <c r="H207" s="205"/>
      <c r="I207" s="204"/>
      <c r="J207" s="204"/>
      <c r="K207" s="204"/>
      <c r="L207" s="204"/>
      <c r="M207" s="204"/>
      <c r="N207" s="206"/>
      <c r="O207" s="202"/>
      <c r="P207" s="207"/>
      <c r="Q207" s="207"/>
      <c r="R207" s="207"/>
      <c r="S207" s="210"/>
    </row>
    <row r="208" spans="1:19" ht="35.25" hidden="1" customHeight="1">
      <c r="A208" s="196" t="str">
        <f ca="1">IFERROR(A207+MATCH(D208,OFFSET('Nhập đơn'!$E$1,'ORDERED LIST'!$A207,0,1000),0),"")</f>
        <v/>
      </c>
      <c r="B208" s="209">
        <v>12</v>
      </c>
      <c r="C208" s="203" t="str" cm="1">
        <f t="array" aca="1" ref="C208" ca="1">IFERROR(INDEX('Nhập đơn'!C:C,'ORDERED LIST'!$A208,0),"")</f>
        <v/>
      </c>
      <c r="D208" s="203" t="str">
        <f>IF(COUNTIFS($D$196:D207,$B$196)&lt;$S$196,$B$196,"")</f>
        <v/>
      </c>
      <c r="E208" s="202" t="str" cm="1">
        <f t="array" aca="1" ref="E208" ca="1">IFERROR(INDEX('Nhập đơn'!I:I,'ORDERED LIST'!$A208,0),"")</f>
        <v/>
      </c>
      <c r="F208" s="204" t="str" cm="1">
        <f t="array" aca="1" ref="F208" ca="1">IFERROR(INDEX('Nhập đơn'!H:H,'ORDERED LIST'!$A208,0),"")</f>
        <v/>
      </c>
      <c r="G208" s="205"/>
      <c r="H208" s="205"/>
      <c r="I208" s="204"/>
      <c r="J208" s="204"/>
      <c r="K208" s="204"/>
      <c r="L208" s="204"/>
      <c r="M208" s="204"/>
      <c r="N208" s="206"/>
      <c r="O208" s="202"/>
      <c r="P208" s="207"/>
      <c r="Q208" s="207"/>
      <c r="R208" s="207"/>
      <c r="S208" s="210"/>
    </row>
    <row r="209" spans="1:19" ht="35.25" hidden="1" customHeight="1">
      <c r="A209" s="196" t="str">
        <f ca="1">IFERROR(A208+MATCH(D209,OFFSET('Nhập đơn'!$E$1,'ORDERED LIST'!$A208,0,1000),0),"")</f>
        <v/>
      </c>
      <c r="B209" s="209">
        <v>13</v>
      </c>
      <c r="C209" s="203" t="str" cm="1">
        <f t="array" aca="1" ref="C209" ca="1">IFERROR(INDEX('Nhập đơn'!C:C,'ORDERED LIST'!$A209,0),"")</f>
        <v/>
      </c>
      <c r="D209" s="203" t="str">
        <f>IF(COUNTIFS($D$196:D208,$B$196)&lt;$S$196,$B$196,"")</f>
        <v/>
      </c>
      <c r="E209" s="202" t="str" cm="1">
        <f t="array" aca="1" ref="E209" ca="1">IFERROR(INDEX('Nhập đơn'!I:I,'ORDERED LIST'!$A209,0),"")</f>
        <v/>
      </c>
      <c r="F209" s="204" t="str" cm="1">
        <f t="array" aca="1" ref="F209" ca="1">IFERROR(INDEX('Nhập đơn'!H:H,'ORDERED LIST'!$A209,0),"")</f>
        <v/>
      </c>
      <c r="G209" s="205"/>
      <c r="H209" s="205"/>
      <c r="I209" s="204"/>
      <c r="J209" s="204"/>
      <c r="K209" s="204"/>
      <c r="L209" s="204"/>
      <c r="M209" s="204"/>
      <c r="N209" s="206"/>
      <c r="O209" s="202"/>
      <c r="P209" s="207"/>
      <c r="Q209" s="207"/>
      <c r="R209" s="207"/>
      <c r="S209" s="210"/>
    </row>
    <row r="210" spans="1:19" ht="35.25" hidden="1" customHeight="1">
      <c r="A210" s="196" t="str">
        <f ca="1">IFERROR(A209+MATCH(D210,OFFSET('Nhập đơn'!$E$1,'ORDERED LIST'!$A209,0,1000),0),"")</f>
        <v/>
      </c>
      <c r="B210" s="209">
        <v>14</v>
      </c>
      <c r="C210" s="203" t="str" cm="1">
        <f t="array" aca="1" ref="C210" ca="1">IFERROR(INDEX('Nhập đơn'!C:C,'ORDERED LIST'!$A210,0),"")</f>
        <v/>
      </c>
      <c r="D210" s="203" t="str">
        <f>IF(COUNTIFS($D$196:D209,$B$196)&lt;$S$196,$B$196,"")</f>
        <v/>
      </c>
      <c r="E210" s="202" t="str" cm="1">
        <f t="array" aca="1" ref="E210" ca="1">IFERROR(INDEX('Nhập đơn'!I:I,'ORDERED LIST'!$A210,0),"")</f>
        <v/>
      </c>
      <c r="F210" s="204" t="str" cm="1">
        <f t="array" aca="1" ref="F210" ca="1">IFERROR(INDEX('Nhập đơn'!H:H,'ORDERED LIST'!$A210,0),"")</f>
        <v/>
      </c>
      <c r="G210" s="205"/>
      <c r="H210" s="205"/>
      <c r="I210" s="204"/>
      <c r="J210" s="204"/>
      <c r="K210" s="204"/>
      <c r="L210" s="204"/>
      <c r="M210" s="204"/>
      <c r="N210" s="206"/>
      <c r="O210" s="202"/>
      <c r="P210" s="207"/>
      <c r="Q210" s="207"/>
      <c r="R210" s="207"/>
      <c r="S210" s="210"/>
    </row>
    <row r="211" spans="1:19" ht="35.25" hidden="1" customHeight="1">
      <c r="A211" s="196" t="str">
        <f ca="1">IFERROR(A210+MATCH(D211,OFFSET('Nhập đơn'!$E$1,'ORDERED LIST'!$A210,0,1000),0),"")</f>
        <v/>
      </c>
      <c r="B211" s="209">
        <v>15</v>
      </c>
      <c r="C211" s="203" t="str" cm="1">
        <f t="array" aca="1" ref="C211" ca="1">IFERROR(INDEX('Nhập đơn'!C:C,'ORDERED LIST'!$A211,0),"")</f>
        <v/>
      </c>
      <c r="D211" s="203" t="str">
        <f>IF(COUNTIFS($D$196:D210,$B$196)&lt;$S$196,$B$196,"")</f>
        <v/>
      </c>
      <c r="E211" s="202" t="str" cm="1">
        <f t="array" aca="1" ref="E211" ca="1">IFERROR(INDEX('Nhập đơn'!I:I,'ORDERED LIST'!$A211,0),"")</f>
        <v/>
      </c>
      <c r="F211" s="204" t="str" cm="1">
        <f t="array" aca="1" ref="F211" ca="1">IFERROR(INDEX('Nhập đơn'!H:H,'ORDERED LIST'!$A211,0),"")</f>
        <v/>
      </c>
      <c r="G211" s="205"/>
      <c r="H211" s="205"/>
      <c r="I211" s="204"/>
      <c r="J211" s="204"/>
      <c r="K211" s="204"/>
      <c r="L211" s="204"/>
      <c r="M211" s="204"/>
      <c r="N211" s="206"/>
      <c r="O211" s="202"/>
      <c r="P211" s="207"/>
      <c r="Q211" s="207"/>
      <c r="R211" s="207"/>
      <c r="S211" s="210"/>
    </row>
    <row r="212" spans="1:19" ht="35.25" hidden="1" customHeight="1">
      <c r="A212" s="196" t="str">
        <f ca="1">IFERROR(A211+MATCH(D212,OFFSET('Nhập đơn'!$E$1,'ORDERED LIST'!$A211,0,1000),0),"")</f>
        <v/>
      </c>
      <c r="B212" s="209">
        <v>16</v>
      </c>
      <c r="C212" s="203" t="str" cm="1">
        <f t="array" aca="1" ref="C212" ca="1">IFERROR(INDEX('Nhập đơn'!C:C,'ORDERED LIST'!$A212,0),"")</f>
        <v/>
      </c>
      <c r="D212" s="203" t="str">
        <f>IF(COUNTIFS($D$196:D211,$B$196)&lt;$S$196,$B$196,"")</f>
        <v/>
      </c>
      <c r="E212" s="202" t="str" cm="1">
        <f t="array" aca="1" ref="E212" ca="1">IFERROR(INDEX('Nhập đơn'!I:I,'ORDERED LIST'!$A212,0),"")</f>
        <v/>
      </c>
      <c r="F212" s="204" t="str" cm="1">
        <f t="array" aca="1" ref="F212" ca="1">IFERROR(INDEX('Nhập đơn'!H:H,'ORDERED LIST'!$A212,0),"")</f>
        <v/>
      </c>
      <c r="G212" s="205"/>
      <c r="H212" s="205"/>
      <c r="I212" s="204"/>
      <c r="J212" s="204"/>
      <c r="K212" s="204"/>
      <c r="L212" s="204"/>
      <c r="M212" s="204"/>
      <c r="N212" s="206"/>
      <c r="O212" s="202"/>
      <c r="P212" s="207"/>
      <c r="Q212" s="207"/>
      <c r="R212" s="207"/>
      <c r="S212" s="210"/>
    </row>
    <row r="213" spans="1:19" s="215" customFormat="1" ht="35.25" customHeight="1">
      <c r="B213" s="216" t="s">
        <v>3760</v>
      </c>
      <c r="C213" s="217"/>
      <c r="D213" s="217"/>
      <c r="E213" s="217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  <c r="Q213" s="217"/>
      <c r="R213" s="217"/>
      <c r="S213" s="289">
        <f>COUNTIFS('Nhập đơn'!E:E,B213)</f>
        <v>1</v>
      </c>
    </row>
    <row r="214" spans="1:19" ht="35.25" customHeight="1">
      <c r="A214" s="196">
        <f ca="1">IFERROR(A213+MATCH(D214,OFFSET('Nhập đơn'!$E$1,'ORDERED LIST'!$A213,0,1000),0),"")</f>
        <v>229</v>
      </c>
      <c r="B214" s="202">
        <v>1</v>
      </c>
      <c r="C214" s="203" t="str" cm="1">
        <f t="array" aca="1" ref="C214" ca="1">IFERROR(INDEX('Nhập đơn'!C:C,'ORDERED LIST'!$A214,0),"")</f>
        <v>AWWT</v>
      </c>
      <c r="D214" s="203" t="str">
        <f>IF(COUNTIFS($D$213:D213,$B$213)&lt;$S$213,$B$213,"")</f>
        <v>Cây trường sinh 50 gr</v>
      </c>
      <c r="E214" s="202" cm="1">
        <f t="array" aca="1" ref="E214" ca="1">IFERROR(INDEX('Nhập đơn'!I:I,'ORDERED LIST'!$A214,0),"")</f>
        <v>10</v>
      </c>
      <c r="F214" s="204" cm="1">
        <f t="array" aca="1" ref="F214" ca="1">IFERROR(INDEX('Nhập đơn'!H:H,'ORDERED LIST'!$A214,0),"")</f>
        <v>0.5</v>
      </c>
      <c r="G214" s="205"/>
      <c r="H214" s="205"/>
      <c r="I214" s="204"/>
      <c r="J214" s="204"/>
      <c r="K214" s="204"/>
      <c r="L214" s="204"/>
      <c r="M214" s="204"/>
      <c r="N214" s="206"/>
      <c r="O214" s="202"/>
      <c r="P214" s="207"/>
      <c r="Q214" s="207"/>
      <c r="R214" s="207"/>
      <c r="S214" s="207"/>
    </row>
    <row r="215" spans="1:19" ht="35.25" hidden="1" customHeight="1">
      <c r="A215" s="196" t="str">
        <f ca="1">IFERROR(A214+MATCH(D215,OFFSET('Nhập đơn'!$E$1,'ORDERED LIST'!$A214,0,1000),0),"")</f>
        <v/>
      </c>
      <c r="B215" s="202">
        <v>2</v>
      </c>
      <c r="C215" s="203" t="str" cm="1">
        <f t="array" aca="1" ref="C215" ca="1">IFERROR(INDEX('Nhập đơn'!C:C,'ORDERED LIST'!$A215,0),"")</f>
        <v/>
      </c>
      <c r="D215" s="203" t="str">
        <f>IF(COUNTIFS($D$213:D214,$B$213)&lt;$S$213,$B$213,"")</f>
        <v/>
      </c>
      <c r="E215" s="202" t="str" cm="1">
        <f t="array" aca="1" ref="E215" ca="1">IFERROR(INDEX('Nhập đơn'!I:I,'ORDERED LIST'!$A215,0),"")</f>
        <v/>
      </c>
      <c r="F215" s="204" t="str" cm="1">
        <f t="array" aca="1" ref="F215" ca="1">IFERROR(INDEX('Nhập đơn'!H:H,'ORDERED LIST'!$A215,0),"")</f>
        <v/>
      </c>
      <c r="G215" s="205"/>
      <c r="H215" s="205"/>
      <c r="I215" s="204"/>
      <c r="J215" s="204"/>
      <c r="K215" s="204"/>
      <c r="L215" s="204"/>
      <c r="M215" s="204"/>
      <c r="N215" s="206"/>
      <c r="O215" s="202"/>
      <c r="P215" s="207"/>
      <c r="Q215" s="207"/>
      <c r="R215" s="207"/>
      <c r="S215" s="208"/>
    </row>
    <row r="216" spans="1:19" ht="35.25" hidden="1" customHeight="1">
      <c r="A216" s="196" t="str">
        <f ca="1">IFERROR(A215+MATCH(D216,OFFSET('Nhập đơn'!$E$1,'ORDERED LIST'!$A215,0,1000),0),"")</f>
        <v/>
      </c>
      <c r="B216" s="209">
        <v>3</v>
      </c>
      <c r="C216" s="203" t="str" cm="1">
        <f t="array" aca="1" ref="C216" ca="1">IFERROR(INDEX('Nhập đơn'!C:C,'ORDERED LIST'!$A216,0),"")</f>
        <v/>
      </c>
      <c r="D216" s="203" t="str">
        <f>IF(COUNTIFS($D$213:D215,$B$213)&lt;$S$213,$B$213,"")</f>
        <v/>
      </c>
      <c r="E216" s="202" t="str" cm="1">
        <f t="array" aca="1" ref="E216" ca="1">IFERROR(INDEX('Nhập đơn'!I:I,'ORDERED LIST'!$A216,0),"")</f>
        <v/>
      </c>
      <c r="F216" s="204" t="str" cm="1">
        <f t="array" aca="1" ref="F216" ca="1">IFERROR(INDEX('Nhập đơn'!H:H,'ORDERED LIST'!$A216,0),"")</f>
        <v/>
      </c>
      <c r="G216" s="205"/>
      <c r="H216" s="205"/>
      <c r="I216" s="204"/>
      <c r="J216" s="204"/>
      <c r="K216" s="204"/>
      <c r="L216" s="204"/>
      <c r="M216" s="204"/>
      <c r="N216" s="206"/>
      <c r="O216" s="202"/>
      <c r="P216" s="207"/>
      <c r="Q216" s="207"/>
      <c r="R216" s="207"/>
      <c r="S216" s="210"/>
    </row>
    <row r="217" spans="1:19" ht="35.25" hidden="1" customHeight="1">
      <c r="A217" s="196" t="str">
        <f ca="1">IFERROR(A216+MATCH(D217,OFFSET('Nhập đơn'!$E$1,'ORDERED LIST'!$A216,0,1000),0),"")</f>
        <v/>
      </c>
      <c r="B217" s="209">
        <v>4</v>
      </c>
      <c r="C217" s="203" t="str" cm="1">
        <f t="array" aca="1" ref="C217" ca="1">IFERROR(INDEX('Nhập đơn'!C:C,'ORDERED LIST'!$A217,0),"")</f>
        <v/>
      </c>
      <c r="D217" s="203" t="str">
        <f>IF(COUNTIFS($D$213:D216,$B$213)&lt;$S$213,$B$213,"")</f>
        <v/>
      </c>
      <c r="E217" s="202" t="str" cm="1">
        <f t="array" aca="1" ref="E217" ca="1">IFERROR(INDEX('Nhập đơn'!I:I,'ORDERED LIST'!$A217,0),"")</f>
        <v/>
      </c>
      <c r="F217" s="204" t="str" cm="1">
        <f t="array" aca="1" ref="F217" ca="1">IFERROR(INDEX('Nhập đơn'!H:H,'ORDERED LIST'!$A217,0),"")</f>
        <v/>
      </c>
      <c r="G217" s="205"/>
      <c r="H217" s="205"/>
      <c r="I217" s="204"/>
      <c r="J217" s="204"/>
      <c r="K217" s="204"/>
      <c r="L217" s="204"/>
      <c r="M217" s="204"/>
      <c r="N217" s="206"/>
      <c r="O217" s="202"/>
      <c r="P217" s="207"/>
      <c r="Q217" s="207"/>
      <c r="R217" s="207"/>
      <c r="S217" s="210"/>
    </row>
    <row r="218" spans="1:19" ht="35.25" hidden="1" customHeight="1">
      <c r="A218" s="196" t="str">
        <f ca="1">IFERROR(A217+MATCH(D218,OFFSET('Nhập đơn'!$E$1,'ORDERED LIST'!$A217,0,1000),0),"")</f>
        <v/>
      </c>
      <c r="B218" s="209">
        <v>5</v>
      </c>
      <c r="C218" s="203" t="str" cm="1">
        <f t="array" aca="1" ref="C218" ca="1">IFERROR(INDEX('Nhập đơn'!C:C,'ORDERED LIST'!$A218,0),"")</f>
        <v/>
      </c>
      <c r="D218" s="203" t="str">
        <f>IF(COUNTIFS($D$213:D217,$B$213)&lt;$S$213,$B$213,"")</f>
        <v/>
      </c>
      <c r="E218" s="202" t="str" cm="1">
        <f t="array" aca="1" ref="E218" ca="1">IFERROR(INDEX('Nhập đơn'!I:I,'ORDERED LIST'!$A218,0),"")</f>
        <v/>
      </c>
      <c r="F218" s="204" t="str" cm="1">
        <f t="array" aca="1" ref="F218" ca="1">IFERROR(INDEX('Nhập đơn'!H:H,'ORDERED LIST'!$A218,0),"")</f>
        <v/>
      </c>
      <c r="G218" s="205"/>
      <c r="H218" s="205"/>
      <c r="I218" s="204"/>
      <c r="J218" s="204"/>
      <c r="K218" s="204"/>
      <c r="L218" s="204"/>
      <c r="M218" s="204"/>
      <c r="N218" s="206"/>
      <c r="O218" s="202"/>
      <c r="P218" s="207"/>
      <c r="Q218" s="207"/>
      <c r="R218" s="207"/>
      <c r="S218" s="210"/>
    </row>
    <row r="219" spans="1:19" ht="35.25" hidden="1" customHeight="1">
      <c r="A219" s="196" t="str">
        <f ca="1">IFERROR(A218+MATCH(D219,OFFSET('Nhập đơn'!$E$1,'ORDERED LIST'!$A218,0,1000),0),"")</f>
        <v/>
      </c>
      <c r="B219" s="209">
        <v>6</v>
      </c>
      <c r="C219" s="203" t="str" cm="1">
        <f t="array" aca="1" ref="C219" ca="1">IFERROR(INDEX('Nhập đơn'!C:C,'ORDERED LIST'!$A219,0),"")</f>
        <v/>
      </c>
      <c r="D219" s="203" t="str">
        <f>IF(COUNTIFS($D$213:D218,$B$213)&lt;$S$213,$B$213,"")</f>
        <v/>
      </c>
      <c r="E219" s="202" t="str" cm="1">
        <f t="array" aca="1" ref="E219" ca="1">IFERROR(INDEX('Nhập đơn'!I:I,'ORDERED LIST'!$A219,0),"")</f>
        <v/>
      </c>
      <c r="F219" s="204" t="str" cm="1">
        <f t="array" aca="1" ref="F219" ca="1">IFERROR(INDEX('Nhập đơn'!H:H,'ORDERED LIST'!$A219,0),"")</f>
        <v/>
      </c>
      <c r="G219" s="205"/>
      <c r="H219" s="205"/>
      <c r="I219" s="204"/>
      <c r="J219" s="204"/>
      <c r="K219" s="204"/>
      <c r="L219" s="204"/>
      <c r="M219" s="204"/>
      <c r="N219" s="206"/>
      <c r="O219" s="202"/>
      <c r="P219" s="207"/>
      <c r="Q219" s="207"/>
      <c r="R219" s="207"/>
      <c r="S219" s="210"/>
    </row>
    <row r="220" spans="1:19" ht="35.25" hidden="1" customHeight="1">
      <c r="A220" s="196" t="str">
        <f ca="1">IFERROR(A219+MATCH(D220,OFFSET('Nhập đơn'!$E$1,'ORDERED LIST'!$A219,0,1000),0),"")</f>
        <v/>
      </c>
      <c r="B220" s="209">
        <v>7</v>
      </c>
      <c r="C220" s="203" t="str" cm="1">
        <f t="array" aca="1" ref="C220" ca="1">IFERROR(INDEX('Nhập đơn'!C:C,'ORDERED LIST'!$A220,0),"")</f>
        <v/>
      </c>
      <c r="D220" s="203" t="str">
        <f>IF(COUNTIFS($D$213:D219,$B$213)&lt;$S$213,$B$213,"")</f>
        <v/>
      </c>
      <c r="E220" s="202" t="str" cm="1">
        <f t="array" aca="1" ref="E220" ca="1">IFERROR(INDEX('Nhập đơn'!I:I,'ORDERED LIST'!$A220,0),"")</f>
        <v/>
      </c>
      <c r="F220" s="204" t="str" cm="1">
        <f t="array" aca="1" ref="F220" ca="1">IFERROR(INDEX('Nhập đơn'!H:H,'ORDERED LIST'!$A220,0),"")</f>
        <v/>
      </c>
      <c r="G220" s="205"/>
      <c r="H220" s="205"/>
      <c r="I220" s="204"/>
      <c r="J220" s="204"/>
      <c r="K220" s="204"/>
      <c r="L220" s="204"/>
      <c r="M220" s="204"/>
      <c r="N220" s="206"/>
      <c r="O220" s="202"/>
      <c r="P220" s="207"/>
      <c r="Q220" s="207"/>
      <c r="R220" s="207"/>
      <c r="S220" s="210"/>
    </row>
    <row r="221" spans="1:19" ht="35.25" hidden="1" customHeight="1">
      <c r="A221" s="196" t="str">
        <f ca="1">IFERROR(A220+MATCH(D221,OFFSET('Nhập đơn'!$E$1,'ORDERED LIST'!$A220,0,1000),0),"")</f>
        <v/>
      </c>
      <c r="B221" s="209">
        <v>8</v>
      </c>
      <c r="C221" s="203" t="str" cm="1">
        <f t="array" aca="1" ref="C221" ca="1">IFERROR(INDEX('Nhập đơn'!C:C,'ORDERED LIST'!$A221,0),"")</f>
        <v/>
      </c>
      <c r="D221" s="203" t="str">
        <f>IF(COUNTIFS($D$213:D220,$B$213)&lt;$S$213,$B$213,"")</f>
        <v/>
      </c>
      <c r="E221" s="202" t="str" cm="1">
        <f t="array" aca="1" ref="E221" ca="1">IFERROR(INDEX('Nhập đơn'!I:I,'ORDERED LIST'!$A221,0),"")</f>
        <v/>
      </c>
      <c r="F221" s="204" t="str" cm="1">
        <f t="array" aca="1" ref="F221" ca="1">IFERROR(INDEX('Nhập đơn'!H:H,'ORDERED LIST'!$A221,0),"")</f>
        <v/>
      </c>
      <c r="G221" s="205"/>
      <c r="H221" s="205"/>
      <c r="I221" s="204"/>
      <c r="J221" s="204"/>
      <c r="K221" s="204"/>
      <c r="L221" s="204"/>
      <c r="M221" s="204"/>
      <c r="N221" s="206"/>
      <c r="O221" s="202"/>
      <c r="P221" s="207"/>
      <c r="Q221" s="207"/>
      <c r="R221" s="207"/>
      <c r="S221" s="210"/>
    </row>
    <row r="222" spans="1:19" ht="35.25" hidden="1" customHeight="1">
      <c r="A222" s="196" t="str">
        <f ca="1">IFERROR(A221+MATCH(D222,OFFSET('Nhập đơn'!$E$1,'ORDERED LIST'!$A221,0,1000),0),"")</f>
        <v/>
      </c>
      <c r="B222" s="209">
        <v>9</v>
      </c>
      <c r="C222" s="203" t="str" cm="1">
        <f t="array" aca="1" ref="C222" ca="1">IFERROR(INDEX('Nhập đơn'!C:C,'ORDERED LIST'!$A222,0),"")</f>
        <v/>
      </c>
      <c r="D222" s="203" t="str">
        <f>IF(COUNTIFS($D$213:D221,$B$213)&lt;$S$213,$B$213,"")</f>
        <v/>
      </c>
      <c r="E222" s="202" t="str" cm="1">
        <f t="array" aca="1" ref="E222" ca="1">IFERROR(INDEX('Nhập đơn'!I:I,'ORDERED LIST'!$A222,0),"")</f>
        <v/>
      </c>
      <c r="F222" s="204" t="str" cm="1">
        <f t="array" aca="1" ref="F222" ca="1">IFERROR(INDEX('Nhập đơn'!H:H,'ORDERED LIST'!$A222,0),"")</f>
        <v/>
      </c>
      <c r="G222" s="205"/>
      <c r="H222" s="205"/>
      <c r="I222" s="204"/>
      <c r="J222" s="204"/>
      <c r="K222" s="204"/>
      <c r="L222" s="204"/>
      <c r="M222" s="204"/>
      <c r="N222" s="206"/>
      <c r="O222" s="202"/>
      <c r="P222" s="207"/>
      <c r="Q222" s="207"/>
      <c r="R222" s="207"/>
      <c r="S222" s="210"/>
    </row>
    <row r="223" spans="1:19" ht="35.25" hidden="1" customHeight="1">
      <c r="A223" s="196" t="str">
        <f ca="1">IFERROR(A222+MATCH(D223,OFFSET('Nhập đơn'!$E$1,'ORDERED LIST'!$A222,0,1000),0),"")</f>
        <v/>
      </c>
      <c r="B223" s="209">
        <v>10</v>
      </c>
      <c r="C223" s="203" t="str" cm="1">
        <f t="array" aca="1" ref="C223" ca="1">IFERROR(INDEX('Nhập đơn'!C:C,'ORDERED LIST'!$A223,0),"")</f>
        <v/>
      </c>
      <c r="D223" s="203" t="str">
        <f>IF(COUNTIFS($D$213:D222,$B$213)&lt;$S$213,$B$213,"")</f>
        <v/>
      </c>
      <c r="E223" s="202" t="str" cm="1">
        <f t="array" aca="1" ref="E223" ca="1">IFERROR(INDEX('Nhập đơn'!I:I,'ORDERED LIST'!$A223,0),"")</f>
        <v/>
      </c>
      <c r="F223" s="204" t="str" cm="1">
        <f t="array" aca="1" ref="F223" ca="1">IFERROR(INDEX('Nhập đơn'!H:H,'ORDERED LIST'!$A223,0),"")</f>
        <v/>
      </c>
      <c r="G223" s="205"/>
      <c r="H223" s="205"/>
      <c r="I223" s="204"/>
      <c r="J223" s="204"/>
      <c r="K223" s="204"/>
      <c r="L223" s="204"/>
      <c r="M223" s="204"/>
      <c r="N223" s="206"/>
      <c r="O223" s="202"/>
      <c r="P223" s="207"/>
      <c r="Q223" s="207"/>
      <c r="R223" s="207"/>
      <c r="S223" s="210"/>
    </row>
    <row r="224" spans="1:19" ht="35.25" hidden="1" customHeight="1">
      <c r="A224" s="196" t="str">
        <f ca="1">IFERROR(A223+MATCH(D224,OFFSET('Nhập đơn'!$E$1,'ORDERED LIST'!$A223,0,1000),0),"")</f>
        <v/>
      </c>
      <c r="B224" s="209">
        <v>11</v>
      </c>
      <c r="C224" s="203" t="str" cm="1">
        <f t="array" aca="1" ref="C224" ca="1">IFERROR(INDEX('Nhập đơn'!C:C,'ORDERED LIST'!$A224,0),"")</f>
        <v/>
      </c>
      <c r="D224" s="203" t="str">
        <f>IF(COUNTIFS($D$213:D223,$B$213)&lt;$S$213,$B$213,"")</f>
        <v/>
      </c>
      <c r="E224" s="202" t="str" cm="1">
        <f t="array" aca="1" ref="E224" ca="1">IFERROR(INDEX('Nhập đơn'!I:I,'ORDERED LIST'!$A224,0),"")</f>
        <v/>
      </c>
      <c r="F224" s="204" t="str" cm="1">
        <f t="array" aca="1" ref="F224" ca="1">IFERROR(INDEX('Nhập đơn'!H:H,'ORDERED LIST'!$A224,0),"")</f>
        <v/>
      </c>
      <c r="G224" s="205"/>
      <c r="H224" s="205"/>
      <c r="I224" s="204"/>
      <c r="J224" s="204"/>
      <c r="K224" s="204"/>
      <c r="L224" s="204"/>
      <c r="M224" s="204"/>
      <c r="N224" s="206"/>
      <c r="O224" s="202"/>
      <c r="P224" s="207"/>
      <c r="Q224" s="207"/>
      <c r="R224" s="207"/>
      <c r="S224" s="210"/>
    </row>
    <row r="225" spans="1:19" ht="35.25" hidden="1" customHeight="1">
      <c r="A225" s="196" t="str">
        <f ca="1">IFERROR(A224+MATCH(D225,OFFSET('Nhập đơn'!$E$1,'ORDERED LIST'!$A224,0,1000),0),"")</f>
        <v/>
      </c>
      <c r="B225" s="209">
        <v>12</v>
      </c>
      <c r="C225" s="203" t="str" cm="1">
        <f t="array" aca="1" ref="C225" ca="1">IFERROR(INDEX('Nhập đơn'!C:C,'ORDERED LIST'!$A225,0),"")</f>
        <v/>
      </c>
      <c r="D225" s="203" t="str">
        <f>IF(COUNTIFS($D$213:D224,$B$213)&lt;$S$213,$B$213,"")</f>
        <v/>
      </c>
      <c r="E225" s="202" t="str" cm="1">
        <f t="array" aca="1" ref="E225" ca="1">IFERROR(INDEX('Nhập đơn'!I:I,'ORDERED LIST'!$A225,0),"")</f>
        <v/>
      </c>
      <c r="F225" s="204" t="str" cm="1">
        <f t="array" aca="1" ref="F225" ca="1">IFERROR(INDEX('Nhập đơn'!H:H,'ORDERED LIST'!$A225,0),"")</f>
        <v/>
      </c>
      <c r="G225" s="205"/>
      <c r="H225" s="205"/>
      <c r="I225" s="204"/>
      <c r="J225" s="204"/>
      <c r="K225" s="204"/>
      <c r="L225" s="204"/>
      <c r="M225" s="204"/>
      <c r="N225" s="206"/>
      <c r="O225" s="202"/>
      <c r="P225" s="207"/>
      <c r="Q225" s="207"/>
      <c r="R225" s="207"/>
      <c r="S225" s="210"/>
    </row>
    <row r="226" spans="1:19" ht="35.25" hidden="1" customHeight="1">
      <c r="A226" s="196" t="str">
        <f ca="1">IFERROR(A225+MATCH(D226,OFFSET('Nhập đơn'!$E$1,'ORDERED LIST'!$A225,0,1000),0),"")</f>
        <v/>
      </c>
      <c r="B226" s="209">
        <v>13</v>
      </c>
      <c r="C226" s="203" t="str" cm="1">
        <f t="array" aca="1" ref="C226" ca="1">IFERROR(INDEX('Nhập đơn'!C:C,'ORDERED LIST'!$A226,0),"")</f>
        <v/>
      </c>
      <c r="D226" s="203" t="str">
        <f>IF(COUNTIFS($D$213:D225,$B$213)&lt;$S$213,$B$213,"")</f>
        <v/>
      </c>
      <c r="E226" s="202" t="str" cm="1">
        <f t="array" aca="1" ref="E226" ca="1">IFERROR(INDEX('Nhập đơn'!I:I,'ORDERED LIST'!$A226,0),"")</f>
        <v/>
      </c>
      <c r="F226" s="204" t="str" cm="1">
        <f t="array" aca="1" ref="F226" ca="1">IFERROR(INDEX('Nhập đơn'!H:H,'ORDERED LIST'!$A226,0),"")</f>
        <v/>
      </c>
      <c r="G226" s="205"/>
      <c r="H226" s="205"/>
      <c r="I226" s="204"/>
      <c r="J226" s="204"/>
      <c r="K226" s="204"/>
      <c r="L226" s="204"/>
      <c r="M226" s="204"/>
      <c r="N226" s="206"/>
      <c r="O226" s="202"/>
      <c r="P226" s="207"/>
      <c r="Q226" s="207"/>
      <c r="R226" s="207"/>
      <c r="S226" s="210"/>
    </row>
    <row r="227" spans="1:19" ht="35.25" hidden="1" customHeight="1">
      <c r="A227" s="196" t="str">
        <f ca="1">IFERROR(A226+MATCH(D227,OFFSET('Nhập đơn'!$E$1,'ORDERED LIST'!$A226,0,1000),0),"")</f>
        <v/>
      </c>
      <c r="B227" s="209">
        <v>14</v>
      </c>
      <c r="C227" s="203" t="str" cm="1">
        <f t="array" aca="1" ref="C227" ca="1">IFERROR(INDEX('Nhập đơn'!C:C,'ORDERED LIST'!$A227,0),"")</f>
        <v/>
      </c>
      <c r="D227" s="203" t="str">
        <f>IF(COUNTIFS($D$213:D226,$B$213)&lt;$S$213,$B$213,"")</f>
        <v/>
      </c>
      <c r="E227" s="202" t="str" cm="1">
        <f t="array" aca="1" ref="E227" ca="1">IFERROR(INDEX('Nhập đơn'!I:I,'ORDERED LIST'!$A227,0),"")</f>
        <v/>
      </c>
      <c r="F227" s="204" t="str" cm="1">
        <f t="array" aca="1" ref="F227" ca="1">IFERROR(INDEX('Nhập đơn'!H:H,'ORDERED LIST'!$A227,0),"")</f>
        <v/>
      </c>
      <c r="G227" s="205"/>
      <c r="H227" s="205"/>
      <c r="I227" s="204"/>
      <c r="J227" s="204"/>
      <c r="K227" s="204"/>
      <c r="L227" s="204"/>
      <c r="M227" s="204"/>
      <c r="N227" s="206"/>
      <c r="O227" s="202"/>
      <c r="P227" s="207"/>
      <c r="Q227" s="207"/>
      <c r="R227" s="207"/>
      <c r="S227" s="210"/>
    </row>
    <row r="228" spans="1:19" ht="35.25" hidden="1" customHeight="1">
      <c r="A228" s="196" t="str">
        <f ca="1">IFERROR(A227+MATCH(D228,OFFSET('Nhập đơn'!$E$1,'ORDERED LIST'!$A227,0,1000),0),"")</f>
        <v/>
      </c>
      <c r="B228" s="209">
        <v>15</v>
      </c>
      <c r="C228" s="203" t="str" cm="1">
        <f t="array" aca="1" ref="C228" ca="1">IFERROR(INDEX('Nhập đơn'!C:C,'ORDERED LIST'!$A228,0),"")</f>
        <v/>
      </c>
      <c r="D228" s="203" t="str">
        <f>IF(COUNTIFS($D$213:D227,$B$213)&lt;$S$213,$B$213,"")</f>
        <v/>
      </c>
      <c r="E228" s="202" t="str" cm="1">
        <f t="array" aca="1" ref="E228" ca="1">IFERROR(INDEX('Nhập đơn'!I:I,'ORDERED LIST'!$A228,0),"")</f>
        <v/>
      </c>
      <c r="F228" s="204" t="str" cm="1">
        <f t="array" aca="1" ref="F228" ca="1">IFERROR(INDEX('Nhập đơn'!H:H,'ORDERED LIST'!$A228,0),"")</f>
        <v/>
      </c>
      <c r="G228" s="205"/>
      <c r="H228" s="205"/>
      <c r="I228" s="204"/>
      <c r="J228" s="204"/>
      <c r="K228" s="204"/>
      <c r="L228" s="204"/>
      <c r="M228" s="204"/>
      <c r="N228" s="206"/>
      <c r="O228" s="202"/>
      <c r="P228" s="207"/>
      <c r="Q228" s="207"/>
      <c r="R228" s="207"/>
      <c r="S228" s="210"/>
    </row>
    <row r="229" spans="1:19" ht="35.25" hidden="1" customHeight="1">
      <c r="A229" s="196" t="str">
        <f ca="1">IFERROR(A228+MATCH(D229,OFFSET('Nhập đơn'!$E$1,'ORDERED LIST'!$A228,0,1000),0),"")</f>
        <v/>
      </c>
      <c r="B229" s="209">
        <v>16</v>
      </c>
      <c r="C229" s="203" t="str" cm="1">
        <f t="array" aca="1" ref="C229" ca="1">IFERROR(INDEX('Nhập đơn'!C:C,'ORDERED LIST'!$A229,0),"")</f>
        <v/>
      </c>
      <c r="D229" s="203" t="str">
        <f>IF(COUNTIFS($D$213:D228,$B$213)&lt;$S$213,$B$213,"")</f>
        <v/>
      </c>
      <c r="E229" s="202" t="str" cm="1">
        <f t="array" aca="1" ref="E229" ca="1">IFERROR(INDEX('Nhập đơn'!I:I,'ORDERED LIST'!$A229,0),"")</f>
        <v/>
      </c>
      <c r="F229" s="204" t="str" cm="1">
        <f t="array" aca="1" ref="F229" ca="1">IFERROR(INDEX('Nhập đơn'!H:H,'ORDERED LIST'!$A229,0),"")</f>
        <v/>
      </c>
      <c r="G229" s="205"/>
      <c r="H229" s="205"/>
      <c r="I229" s="204"/>
      <c r="J229" s="204"/>
      <c r="K229" s="204"/>
      <c r="L229" s="204"/>
      <c r="M229" s="204"/>
      <c r="N229" s="206"/>
      <c r="O229" s="202"/>
      <c r="P229" s="207"/>
      <c r="Q229" s="207"/>
      <c r="R229" s="207"/>
      <c r="S229" s="210"/>
    </row>
    <row r="230" spans="1:19" s="215" customFormat="1" ht="35.25" customHeight="1">
      <c r="B230" s="216" t="s">
        <v>308</v>
      </c>
      <c r="C230" s="217"/>
      <c r="D230" s="217"/>
      <c r="E230" s="217"/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  <c r="Q230" s="217"/>
      <c r="R230" s="217"/>
      <c r="S230" s="289">
        <f>COUNTIFS('Nhập đơn'!E:E,B230)</f>
        <v>10</v>
      </c>
    </row>
    <row r="231" spans="1:19" ht="35.25" customHeight="1">
      <c r="A231" s="196">
        <f ca="1">IFERROR(A230+MATCH(D231,OFFSET('Nhập đơn'!$E$1,'ORDERED LIST'!$A230,0,1000),0),"")</f>
        <v>10</v>
      </c>
      <c r="B231" s="202">
        <v>1</v>
      </c>
      <c r="C231" s="203" t="str" cm="1">
        <f t="array" aca="1" ref="C231" ca="1">IFERROR(INDEX('Nhập đơn'!C:C,'ORDERED LIST'!$A231,0),"")</f>
        <v>MKFR</v>
      </c>
      <c r="D231" s="203" t="str">
        <f>IF(COUNTIFS($D$230:D230,$B$230)&lt;$S$230,$B$230,"")</f>
        <v>Cần tây 100 gr</v>
      </c>
      <c r="E231" s="202" cm="1">
        <f t="array" aca="1" ref="E231" ca="1">IFERROR(INDEX('Nhập đơn'!I:I,'ORDERED LIST'!$A231,0),"")</f>
        <v>1</v>
      </c>
      <c r="F231" s="204" cm="1">
        <f t="array" aca="1" ref="F231" ca="1">IFERROR(INDEX('Nhập đơn'!H:H,'ORDERED LIST'!$A231,0),"")</f>
        <v>0.1</v>
      </c>
      <c r="G231" s="205"/>
      <c r="H231" s="205"/>
      <c r="I231" s="204"/>
      <c r="J231" s="204"/>
      <c r="K231" s="204"/>
      <c r="L231" s="204"/>
      <c r="M231" s="204"/>
      <c r="N231" s="206"/>
      <c r="O231" s="202"/>
      <c r="P231" s="207"/>
      <c r="Q231" s="207"/>
      <c r="R231" s="207"/>
      <c r="S231" s="207"/>
    </row>
    <row r="232" spans="1:19" ht="35.25" customHeight="1">
      <c r="A232" s="196">
        <f ca="1">IFERROR(A231+MATCH(D232,OFFSET('Nhập đơn'!$E$1,'ORDERED LIST'!$A231,0,1000),0),"")</f>
        <v>55</v>
      </c>
      <c r="B232" s="202">
        <v>2</v>
      </c>
      <c r="C232" s="203" t="str" cm="1">
        <f t="array" aca="1" ref="C232" ca="1">IFERROR(INDEX('Nhập đơn'!C:C,'ORDERED LIST'!$A232,0),"")</f>
        <v>MKVD</v>
      </c>
      <c r="D232" s="203" t="str">
        <f>IF(COUNTIFS($D$230:D231,$B$230)&lt;$S$230,$B$230,"")</f>
        <v>Cần tây 100 gr</v>
      </c>
      <c r="E232" s="202" cm="1">
        <f t="array" aca="1" ref="E232" ca="1">IFERROR(INDEX('Nhập đơn'!I:I,'ORDERED LIST'!$A232,0),"")</f>
        <v>3</v>
      </c>
      <c r="F232" s="204" cm="1">
        <f t="array" aca="1" ref="F232" ca="1">IFERROR(INDEX('Nhập đơn'!H:H,'ORDERED LIST'!$A232,0),"")</f>
        <v>0.3</v>
      </c>
      <c r="G232" s="205"/>
      <c r="H232" s="205"/>
      <c r="I232" s="204"/>
      <c r="J232" s="204"/>
      <c r="K232" s="204"/>
      <c r="L232" s="204"/>
      <c r="M232" s="204"/>
      <c r="N232" s="206"/>
      <c r="O232" s="202"/>
      <c r="P232" s="207"/>
      <c r="Q232" s="207"/>
      <c r="R232" s="208"/>
      <c r="S232" s="207"/>
    </row>
    <row r="233" spans="1:19" ht="35.25" customHeight="1">
      <c r="A233" s="196">
        <f ca="1">IFERROR(A232+MATCH(D233,OFFSET('Nhập đơn'!$E$1,'ORDERED LIST'!$A232,0,1000),0),"")</f>
        <v>107</v>
      </c>
      <c r="B233" s="209">
        <v>3</v>
      </c>
      <c r="C233" s="203" t="str" cm="1">
        <f t="array" aca="1" ref="C233" ca="1">IFERROR(INDEX('Nhập đơn'!C:C,'ORDERED LIST'!$A233,0),"")</f>
        <v>AWLU</v>
      </c>
      <c r="D233" s="203" t="str">
        <f>IF(COUNTIFS($D$230:D232,$B$230)&lt;$S$230,$B$230,"")</f>
        <v>Cần tây 100 gr</v>
      </c>
      <c r="E233" s="202" cm="1">
        <f t="array" aca="1" ref="E233" ca="1">IFERROR(INDEX('Nhập đơn'!I:I,'ORDERED LIST'!$A233,0),"")</f>
        <v>10</v>
      </c>
      <c r="F233" s="204" cm="1">
        <f t="array" aca="1" ref="F233" ca="1">IFERROR(INDEX('Nhập đơn'!H:H,'ORDERED LIST'!$A233,0),"")</f>
        <v>1</v>
      </c>
      <c r="G233" s="205"/>
      <c r="H233" s="205"/>
      <c r="I233" s="204"/>
      <c r="J233" s="204"/>
      <c r="K233" s="204"/>
      <c r="L233" s="204"/>
      <c r="M233" s="204"/>
      <c r="N233" s="206"/>
      <c r="O233" s="202"/>
      <c r="P233" s="207"/>
      <c r="Q233" s="207"/>
      <c r="R233" s="210"/>
      <c r="S233" s="210"/>
    </row>
    <row r="234" spans="1:19" ht="35.25" customHeight="1">
      <c r="A234" s="196">
        <f ca="1">IFERROR(A233+MATCH(D234,OFFSET('Nhập đơn'!$E$1,'ORDERED LIST'!$A233,0,1000),0),"")</f>
        <v>162</v>
      </c>
      <c r="B234" s="209">
        <v>4</v>
      </c>
      <c r="C234" s="203" t="str" cm="1">
        <f t="array" aca="1" ref="C234" ca="1">IFERROR(INDEX('Nhập đơn'!C:C,'ORDERED LIST'!$A234,0),"")</f>
        <v>AWSG</v>
      </c>
      <c r="D234" s="203" t="str">
        <f>IF(COUNTIFS($D$230:D233,$B$230)&lt;$S$230,$B$230,"")</f>
        <v>Cần tây 100 gr</v>
      </c>
      <c r="E234" s="202" cm="1">
        <f t="array" aca="1" ref="E234" ca="1">IFERROR(INDEX('Nhập đơn'!I:I,'ORDERED LIST'!$A234,0),"")</f>
        <v>4</v>
      </c>
      <c r="F234" s="204" cm="1">
        <f t="array" aca="1" ref="F234" ca="1">IFERROR(INDEX('Nhập đơn'!H:H,'ORDERED LIST'!$A234,0),"")</f>
        <v>0.4</v>
      </c>
      <c r="G234" s="205"/>
      <c r="H234" s="205"/>
      <c r="I234" s="204"/>
      <c r="J234" s="204"/>
      <c r="K234" s="204"/>
      <c r="L234" s="204"/>
      <c r="M234" s="204"/>
      <c r="N234" s="206"/>
      <c r="O234" s="202"/>
      <c r="P234" s="207"/>
      <c r="Q234" s="207"/>
      <c r="R234" s="210"/>
      <c r="S234" s="210"/>
    </row>
    <row r="235" spans="1:19" ht="35.25" customHeight="1">
      <c r="A235" s="196">
        <f ca="1">IFERROR(A234+MATCH(D235,OFFSET('Nhập đơn'!$E$1,'ORDERED LIST'!$A234,0,1000),0),"")</f>
        <v>218</v>
      </c>
      <c r="B235" s="209">
        <v>5</v>
      </c>
      <c r="C235" s="203" t="str" cm="1">
        <f t="array" aca="1" ref="C235" ca="1">IFERROR(INDEX('Nhập đơn'!C:C,'ORDERED LIST'!$A235,0),"")</f>
        <v>AWWT</v>
      </c>
      <c r="D235" s="203" t="str">
        <f>IF(COUNTIFS($D$230:D234,$B$230)&lt;$S$230,$B$230,"")</f>
        <v>Cần tây 100 gr</v>
      </c>
      <c r="E235" s="202" cm="1">
        <f t="array" aca="1" ref="E235" ca="1">IFERROR(INDEX('Nhập đơn'!I:I,'ORDERED LIST'!$A235,0),"")</f>
        <v>3</v>
      </c>
      <c r="F235" s="204" cm="1">
        <f t="array" aca="1" ref="F235" ca="1">IFERROR(INDEX('Nhập đơn'!H:H,'ORDERED LIST'!$A235,0),"")</f>
        <v>0.3</v>
      </c>
      <c r="G235" s="205"/>
      <c r="H235" s="205"/>
      <c r="I235" s="204"/>
      <c r="J235" s="204"/>
      <c r="K235" s="204"/>
      <c r="L235" s="204"/>
      <c r="M235" s="204"/>
      <c r="N235" s="206"/>
      <c r="O235" s="202"/>
      <c r="P235" s="207"/>
      <c r="Q235" s="207"/>
      <c r="R235" s="210"/>
      <c r="S235" s="210"/>
    </row>
    <row r="236" spans="1:19" ht="35.25" customHeight="1">
      <c r="A236" s="196">
        <f ca="1">IFERROR(A235+MATCH(D236,OFFSET('Nhập đơn'!$E$1,'ORDERED LIST'!$A235,0,1000),0),"")</f>
        <v>277</v>
      </c>
      <c r="B236" s="209">
        <v>6</v>
      </c>
      <c r="C236" s="203" t="str" cm="1">
        <f t="array" aca="1" ref="C236" ca="1">IFERROR(INDEX('Nhập đơn'!C:C,'ORDERED LIST'!$A236,0),"")</f>
        <v>AWZH</v>
      </c>
      <c r="D236" s="203" t="str">
        <f>IF(COUNTIFS($D$230:D235,$B$230)&lt;$S$230,$B$230,"")</f>
        <v>Cần tây 100 gr</v>
      </c>
      <c r="E236" s="202" cm="1">
        <f t="array" aca="1" ref="E236" ca="1">IFERROR(INDEX('Nhập đơn'!I:I,'ORDERED LIST'!$A236,0),"")</f>
        <v>10</v>
      </c>
      <c r="F236" s="204" cm="1">
        <f t="array" aca="1" ref="F236" ca="1">IFERROR(INDEX('Nhập đơn'!H:H,'ORDERED LIST'!$A236,0),"")</f>
        <v>1</v>
      </c>
      <c r="G236" s="205"/>
      <c r="H236" s="205"/>
      <c r="I236" s="204"/>
      <c r="J236" s="204"/>
      <c r="K236" s="204"/>
      <c r="L236" s="204"/>
      <c r="M236" s="204"/>
      <c r="N236" s="206"/>
      <c r="O236" s="202"/>
      <c r="P236" s="207"/>
      <c r="Q236" s="207"/>
      <c r="R236" s="210"/>
      <c r="S236" s="210"/>
    </row>
    <row r="237" spans="1:19" s="453" customFormat="1" ht="35.25" customHeight="1">
      <c r="A237" s="433">
        <f ca="1">IFERROR(A236+MATCH(D237,OFFSET('Nhập đơn'!$E$1,'ORDERED LIST'!$A236,0,1000),0),"")</f>
        <v>331</v>
      </c>
      <c r="B237" s="209">
        <v>7</v>
      </c>
      <c r="C237" s="203" t="str" cm="1">
        <f t="array" aca="1" ref="C237" ca="1">IFERROR(INDEX('Nhập đơn'!C:C,'ORDERED LIST'!$A237,0),"")</f>
        <v>DNA</v>
      </c>
      <c r="D237" s="203" t="str">
        <f>IF(COUNTIFS($D$230:D236,$B$230)&lt;$S$230,$B$230,"")</f>
        <v>Cần tây 100 gr</v>
      </c>
      <c r="E237" s="202" cm="1">
        <f t="array" aca="1" ref="E237" ca="1">IFERROR(INDEX('Nhập đơn'!I:I,'ORDERED LIST'!$A237,0),"")</f>
        <v>10</v>
      </c>
      <c r="F237" s="204" cm="1">
        <f t="array" aca="1" ref="F237" ca="1">IFERROR(INDEX('Nhập đơn'!H:H,'ORDERED LIST'!$A237,0),"")</f>
        <v>1</v>
      </c>
      <c r="G237" s="434"/>
      <c r="H237" s="434"/>
      <c r="I237" s="335"/>
      <c r="J237" s="335"/>
      <c r="K237" s="335"/>
      <c r="L237" s="335"/>
      <c r="M237" s="335"/>
      <c r="N237" s="435"/>
      <c r="O237" s="334"/>
      <c r="P237" s="436"/>
      <c r="Q237" s="436"/>
      <c r="R237" s="437"/>
      <c r="S237" s="437"/>
    </row>
    <row r="238" spans="1:19" ht="35.25" customHeight="1">
      <c r="A238" s="196">
        <f ca="1">IFERROR(A237+MATCH(D238,OFFSET('Nhập đơn'!$E$1,'ORDERED LIST'!$A237,0,1000),0),"")</f>
        <v>335</v>
      </c>
      <c r="B238" s="209">
        <v>8</v>
      </c>
      <c r="C238" s="203" t="str" cm="1">
        <f t="array" aca="1" ref="C238" ca="1">IFERROR(INDEX('Nhập đơn'!C:C,'ORDERED LIST'!$A238,0),"")</f>
        <v>MLT</v>
      </c>
      <c r="D238" s="203" t="str">
        <f>IF(COUNTIFS($D$230:D237,$B$230)&lt;$S$230,$B$230,"")</f>
        <v>Cần tây 100 gr</v>
      </c>
      <c r="E238" s="202" cm="1">
        <f t="array" aca="1" ref="E238" ca="1">IFERROR(INDEX('Nhập đơn'!I:I,'ORDERED LIST'!$A238,0),"")</f>
        <v>5</v>
      </c>
      <c r="F238" s="204" cm="1">
        <f t="array" aca="1" ref="F238" ca="1">IFERROR(INDEX('Nhập đơn'!H:H,'ORDERED LIST'!$A238,0),"")</f>
        <v>0.5</v>
      </c>
      <c r="G238" s="205"/>
      <c r="H238" s="205"/>
      <c r="I238" s="204"/>
      <c r="J238" s="204"/>
      <c r="K238" s="204"/>
      <c r="L238" s="204"/>
      <c r="M238" s="204"/>
      <c r="N238" s="206"/>
      <c r="O238" s="202"/>
      <c r="P238" s="207"/>
      <c r="Q238" s="207"/>
      <c r="R238" s="210"/>
      <c r="S238" s="210"/>
    </row>
    <row r="239" spans="1:19" ht="35.25" customHeight="1">
      <c r="A239" s="196">
        <f ca="1">IFERROR(A238+MATCH(D239,OFFSET('Nhập đơn'!$E$1,'ORDERED LIST'!$A238,0,1000),0),"")</f>
        <v>348</v>
      </c>
      <c r="B239" s="209">
        <v>9</v>
      </c>
      <c r="C239" s="203" t="str" cm="1">
        <f t="array" aca="1" ref="C239" ca="1">IFERROR(INDEX('Nhập đơn'!C:C,'ORDERED LIST'!$A239,0),"")</f>
        <v>NGAM</v>
      </c>
      <c r="D239" s="203" t="str">
        <f>IF(COUNTIFS($D$230:D238,$B$230)&lt;$S$230,$B$230,"")</f>
        <v>Cần tây 100 gr</v>
      </c>
      <c r="E239" s="202" cm="1">
        <f t="array" aca="1" ref="E239" ca="1">IFERROR(INDEX('Nhập đơn'!I:I,'ORDERED LIST'!$A239,0),"")</f>
        <v>5</v>
      </c>
      <c r="F239" s="204" cm="1">
        <f t="array" aca="1" ref="F239" ca="1">IFERROR(INDEX('Nhập đơn'!H:H,'ORDERED LIST'!$A239,0),"")</f>
        <v>0.5</v>
      </c>
      <c r="G239" s="205"/>
      <c r="H239" s="205"/>
      <c r="I239" s="204"/>
      <c r="J239" s="204"/>
      <c r="K239" s="204"/>
      <c r="L239" s="204"/>
      <c r="M239" s="204"/>
      <c r="N239" s="206"/>
      <c r="O239" s="202"/>
      <c r="P239" s="207"/>
      <c r="Q239" s="207"/>
      <c r="R239" s="210"/>
      <c r="S239" s="210"/>
    </row>
    <row r="240" spans="1:19" ht="35.25" customHeight="1">
      <c r="A240" s="196">
        <f ca="1">IFERROR(A239+MATCH(D240,OFFSET('Nhập đơn'!$E$1,'ORDERED LIST'!$A239,0,1000),0),"")</f>
        <v>362</v>
      </c>
      <c r="B240" s="209">
        <v>10</v>
      </c>
      <c r="C240" s="203" t="str" cm="1">
        <f t="array" aca="1" ref="C240" ca="1">IFERROR(INDEX('Nhập đơn'!C:C,'ORDERED LIST'!$A240,0),"")</f>
        <v>NAM2ZH</v>
      </c>
      <c r="D240" s="203" t="str">
        <f>IF(COUNTIFS($D$230:D239,$B$230)&lt;$S$230,$B$230,"")</f>
        <v>Cần tây 100 gr</v>
      </c>
      <c r="E240" s="202" cm="1">
        <f t="array" aca="1" ref="E240" ca="1">IFERROR(INDEX('Nhập đơn'!I:I,'ORDERED LIST'!$A240,0),"")</f>
        <v>10</v>
      </c>
      <c r="F240" s="204" cm="1">
        <f t="array" aca="1" ref="F240" ca="1">IFERROR(INDEX('Nhập đơn'!H:H,'ORDERED LIST'!$A240,0),"")</f>
        <v>1</v>
      </c>
      <c r="G240" s="205"/>
      <c r="H240" s="205"/>
      <c r="I240" s="204"/>
      <c r="J240" s="204"/>
      <c r="K240" s="204"/>
      <c r="L240" s="204"/>
      <c r="M240" s="204"/>
      <c r="N240" s="206"/>
      <c r="O240" s="202"/>
      <c r="P240" s="207"/>
      <c r="Q240" s="207"/>
      <c r="R240" s="210"/>
      <c r="S240" s="210"/>
    </row>
    <row r="241" spans="1:19" ht="35.25" hidden="1" customHeight="1">
      <c r="A241" s="196" t="str">
        <f ca="1">IFERROR(A240+MATCH(D241,OFFSET('Nhập đơn'!$E$1,'ORDERED LIST'!$A240,0,1000),0),"")</f>
        <v/>
      </c>
      <c r="B241" s="209">
        <v>11</v>
      </c>
      <c r="C241" s="203" t="str" cm="1">
        <f t="array" aca="1" ref="C241" ca="1">IFERROR(INDEX('Nhập đơn'!C:C,'ORDERED LIST'!$A241,0),"")</f>
        <v/>
      </c>
      <c r="D241" s="203" t="str">
        <f>IF(COUNTIFS($D$230:D240,$B$230)&lt;$S$230,$B$230,"")</f>
        <v/>
      </c>
      <c r="E241" s="202" t="str" cm="1">
        <f t="array" aca="1" ref="E241" ca="1">IFERROR(INDEX('Nhập đơn'!I:I,'ORDERED LIST'!$A241,0),"")</f>
        <v/>
      </c>
      <c r="F241" s="204" t="str" cm="1">
        <f t="array" aca="1" ref="F241" ca="1">IFERROR(INDEX('Nhập đơn'!H:H,'ORDERED LIST'!$A241,0),"")</f>
        <v/>
      </c>
      <c r="G241" s="205"/>
      <c r="H241" s="205"/>
      <c r="I241" s="204"/>
      <c r="J241" s="204"/>
      <c r="K241" s="204"/>
      <c r="L241" s="204"/>
      <c r="M241" s="204"/>
      <c r="N241" s="206"/>
      <c r="O241" s="202"/>
      <c r="P241" s="207"/>
      <c r="Q241" s="207"/>
      <c r="R241" s="210"/>
      <c r="S241" s="210"/>
    </row>
    <row r="242" spans="1:19" ht="35.25" hidden="1" customHeight="1">
      <c r="A242" s="196" t="str">
        <f ca="1">IFERROR(A241+MATCH(D242,OFFSET('Nhập đơn'!$E$1,'ORDERED LIST'!$A241,0,1000),0),"")</f>
        <v/>
      </c>
      <c r="B242" s="209">
        <v>12</v>
      </c>
      <c r="C242" s="203" t="str" cm="1">
        <f t="array" aca="1" ref="C242" ca="1">IFERROR(INDEX('Nhập đơn'!C:C,'ORDERED LIST'!$A242,0),"")</f>
        <v/>
      </c>
      <c r="D242" s="203" t="str">
        <f>IF(COUNTIFS($D$230:D241,$B$230)&lt;$S$230,$B$230,"")</f>
        <v/>
      </c>
      <c r="E242" s="202" t="str" cm="1">
        <f t="array" aca="1" ref="E242" ca="1">IFERROR(INDEX('Nhập đơn'!I:I,'ORDERED LIST'!$A242,0),"")</f>
        <v/>
      </c>
      <c r="F242" s="204" t="str" cm="1">
        <f t="array" aca="1" ref="F242" ca="1">IFERROR(INDEX('Nhập đơn'!H:H,'ORDERED LIST'!$A242,0),"")</f>
        <v/>
      </c>
      <c r="G242" s="205"/>
      <c r="H242" s="205"/>
      <c r="I242" s="204"/>
      <c r="J242" s="204"/>
      <c r="K242" s="204"/>
      <c r="L242" s="204"/>
      <c r="M242" s="204"/>
      <c r="N242" s="206"/>
      <c r="O242" s="202"/>
      <c r="P242" s="207"/>
      <c r="Q242" s="207"/>
      <c r="R242" s="210"/>
      <c r="S242" s="210"/>
    </row>
    <row r="243" spans="1:19" ht="35.25" hidden="1" customHeight="1">
      <c r="A243" s="196" t="str">
        <f ca="1">IFERROR(A242+MATCH(D243,OFFSET('Nhập đơn'!$E$1,'ORDERED LIST'!$A242,0,1000),0),"")</f>
        <v/>
      </c>
      <c r="B243" s="209">
        <v>13</v>
      </c>
      <c r="C243" s="203" t="str" cm="1">
        <f t="array" aca="1" ref="C243" ca="1">IFERROR(INDEX('Nhập đơn'!C:C,'ORDERED LIST'!$A243,0),"")</f>
        <v/>
      </c>
      <c r="D243" s="203" t="str">
        <f>IF(COUNTIFS($D$230:D242,$B$230)&lt;$S$230,$B$230,"")</f>
        <v/>
      </c>
      <c r="E243" s="202" t="str" cm="1">
        <f t="array" aca="1" ref="E243" ca="1">IFERROR(INDEX('Nhập đơn'!I:I,'ORDERED LIST'!$A243,0),"")</f>
        <v/>
      </c>
      <c r="F243" s="204" t="str" cm="1">
        <f t="array" aca="1" ref="F243" ca="1">IFERROR(INDEX('Nhập đơn'!H:H,'ORDERED LIST'!$A243,0),"")</f>
        <v/>
      </c>
      <c r="G243" s="205"/>
      <c r="H243" s="205"/>
      <c r="I243" s="204"/>
      <c r="J243" s="204"/>
      <c r="K243" s="204"/>
      <c r="L243" s="204"/>
      <c r="M243" s="204"/>
      <c r="N243" s="206"/>
      <c r="O243" s="202"/>
      <c r="P243" s="207"/>
      <c r="Q243" s="207"/>
      <c r="R243" s="210"/>
      <c r="S243" s="210"/>
    </row>
    <row r="244" spans="1:19" ht="35.25" hidden="1" customHeight="1">
      <c r="A244" s="196" t="str">
        <f ca="1">IFERROR(A243+MATCH(D244,OFFSET('Nhập đơn'!$E$1,'ORDERED LIST'!$A243,0,1000),0),"")</f>
        <v/>
      </c>
      <c r="B244" s="209">
        <v>14</v>
      </c>
      <c r="C244" s="203" t="str" cm="1">
        <f t="array" aca="1" ref="C244" ca="1">IFERROR(INDEX('Nhập đơn'!C:C,'ORDERED LIST'!$A244,0),"")</f>
        <v/>
      </c>
      <c r="D244" s="203" t="str">
        <f>IF(COUNTIFS($D$230:D243,$B$230)&lt;$S$230,$B$230,"")</f>
        <v/>
      </c>
      <c r="E244" s="202" t="str" cm="1">
        <f t="array" aca="1" ref="E244" ca="1">IFERROR(INDEX('Nhập đơn'!I:I,'ORDERED LIST'!$A244,0),"")</f>
        <v/>
      </c>
      <c r="F244" s="204" t="str" cm="1">
        <f t="array" aca="1" ref="F244" ca="1">IFERROR(INDEX('Nhập đơn'!H:H,'ORDERED LIST'!$A244,0),"")</f>
        <v/>
      </c>
      <c r="G244" s="205"/>
      <c r="H244" s="205"/>
      <c r="I244" s="204"/>
      <c r="J244" s="204"/>
      <c r="K244" s="204"/>
      <c r="L244" s="204"/>
      <c r="M244" s="204"/>
      <c r="N244" s="206"/>
      <c r="O244" s="202"/>
      <c r="P244" s="207"/>
      <c r="Q244" s="207"/>
      <c r="R244" s="210"/>
      <c r="S244" s="210"/>
    </row>
    <row r="245" spans="1:19" ht="35.25" hidden="1" customHeight="1">
      <c r="A245" s="196" t="str">
        <f ca="1">IFERROR(A244+MATCH(D245,OFFSET('Nhập đơn'!$E$1,'ORDERED LIST'!$A244,0,1000),0),"")</f>
        <v/>
      </c>
      <c r="B245" s="209">
        <v>15</v>
      </c>
      <c r="C245" s="203" t="str" cm="1">
        <f t="array" aca="1" ref="C245" ca="1">IFERROR(INDEX('Nhập đơn'!C:C,'ORDERED LIST'!$A245,0),"")</f>
        <v/>
      </c>
      <c r="D245" s="203" t="str">
        <f>IF(COUNTIFS($D$230:D244,$B$230)&lt;$S$230,$B$230,"")</f>
        <v/>
      </c>
      <c r="E245" s="202" t="str" cm="1">
        <f t="array" aca="1" ref="E245" ca="1">IFERROR(INDEX('Nhập đơn'!I:I,'ORDERED LIST'!$A245,0),"")</f>
        <v/>
      </c>
      <c r="F245" s="204" t="str" cm="1">
        <f t="array" aca="1" ref="F245" ca="1">IFERROR(INDEX('Nhập đơn'!H:H,'ORDERED LIST'!$A245,0),"")</f>
        <v/>
      </c>
      <c r="G245" s="205"/>
      <c r="H245" s="205"/>
      <c r="I245" s="204"/>
      <c r="J245" s="204"/>
      <c r="K245" s="204"/>
      <c r="L245" s="204"/>
      <c r="M245" s="204"/>
      <c r="N245" s="206"/>
      <c r="O245" s="202"/>
      <c r="P245" s="207"/>
      <c r="Q245" s="207"/>
      <c r="R245" s="210"/>
      <c r="S245" s="210"/>
    </row>
    <row r="246" spans="1:19" ht="35.25" hidden="1" customHeight="1">
      <c r="A246" s="196" t="str">
        <f ca="1">IFERROR(A245+MATCH(D246,OFFSET('Nhập đơn'!$E$1,'ORDERED LIST'!$A245,0,1000),0),"")</f>
        <v/>
      </c>
      <c r="B246" s="209">
        <v>16</v>
      </c>
      <c r="C246" s="203" t="str" cm="1">
        <f t="array" aca="1" ref="C246" ca="1">IFERROR(INDEX('Nhập đơn'!C:C,'ORDERED LIST'!$A246,0),"")</f>
        <v/>
      </c>
      <c r="D246" s="203" t="str">
        <f>IF(COUNTIFS($D$230:D245,$B$230)&lt;$S$230,$B$230,"")</f>
        <v/>
      </c>
      <c r="E246" s="202" t="str" cm="1">
        <f t="array" aca="1" ref="E246" ca="1">IFERROR(INDEX('Nhập đơn'!I:I,'ORDERED LIST'!$A246,0),"")</f>
        <v/>
      </c>
      <c r="F246" s="204" t="str" cm="1">
        <f t="array" aca="1" ref="F246" ca="1">IFERROR(INDEX('Nhập đơn'!H:H,'ORDERED LIST'!$A246,0),"")</f>
        <v/>
      </c>
      <c r="G246" s="205"/>
      <c r="H246" s="205"/>
      <c r="I246" s="204"/>
      <c r="J246" s="204"/>
      <c r="K246" s="204"/>
      <c r="L246" s="204"/>
      <c r="M246" s="204"/>
      <c r="N246" s="206"/>
      <c r="O246" s="202"/>
      <c r="P246" s="207"/>
      <c r="Q246" s="207"/>
      <c r="R246" s="210"/>
      <c r="S246" s="210"/>
    </row>
    <row r="247" spans="1:19" s="215" customFormat="1" ht="35.25" customHeight="1">
      <c r="B247" s="213" t="s">
        <v>97</v>
      </c>
      <c r="C247" s="217"/>
      <c r="D247" s="217"/>
      <c r="E247" s="217"/>
      <c r="F247" s="217"/>
      <c r="G247" s="217"/>
      <c r="H247" s="217"/>
      <c r="I247" s="217"/>
      <c r="J247" s="217"/>
      <c r="K247" s="217"/>
      <c r="L247" s="217"/>
      <c r="M247" s="217"/>
      <c r="N247" s="217"/>
      <c r="O247" s="217"/>
      <c r="P247" s="217"/>
      <c r="Q247" s="217"/>
      <c r="R247" s="217"/>
      <c r="S247" s="289">
        <f>COUNTIFS('Nhập đơn'!E:E,B247)</f>
        <v>10</v>
      </c>
    </row>
    <row r="248" spans="1:19" ht="35.25" customHeight="1">
      <c r="A248" s="196">
        <f ca="1">IFERROR(A247+MATCH(D248,OFFSET('Nhập đơn'!$E$1,'ORDERED LIST'!$A247,0,1000),0),"")</f>
        <v>16</v>
      </c>
      <c r="B248" s="202">
        <v>1</v>
      </c>
      <c r="C248" s="203" t="str" cm="1">
        <f t="array" aca="1" ref="C248" ca="1">IFERROR(INDEX('Nhập đơn'!C:C,'ORDERED LIST'!$A248,0),"")</f>
        <v>MKFR</v>
      </c>
      <c r="D248" s="203" t="str">
        <f>IF(COUNTIFS($D$247:D247,$B$247)&lt;$S$247,$B$247,"")</f>
        <v>Đu đủ weight</v>
      </c>
      <c r="E248" s="202" t="str" cm="1">
        <f t="array" aca="1" ref="E248" ca="1">IFERROR(INDEX('Nhập đơn'!I:I,'ORDERED LIST'!$A248,0),"")</f>
        <v/>
      </c>
      <c r="F248" s="204" cm="1">
        <f t="array" aca="1" ref="F248" ca="1">IFERROR(INDEX('Nhập đơn'!H:H,'ORDERED LIST'!$A248,0),"")</f>
        <v>10</v>
      </c>
      <c r="G248" s="205"/>
      <c r="H248" s="205"/>
      <c r="I248" s="204"/>
      <c r="J248" s="204"/>
      <c r="K248" s="204"/>
      <c r="L248" s="204"/>
      <c r="M248" s="204"/>
      <c r="N248" s="206"/>
      <c r="O248" s="202"/>
      <c r="P248" s="207"/>
      <c r="Q248" s="207"/>
      <c r="R248" s="207"/>
      <c r="S248" s="207"/>
    </row>
    <row r="249" spans="1:19" ht="35.25" customHeight="1">
      <c r="A249" s="196">
        <f ca="1">IFERROR(A248+MATCH(D249,OFFSET('Nhập đơn'!$E$1,'ORDERED LIST'!$A248,0,1000),0),"")</f>
        <v>172</v>
      </c>
      <c r="B249" s="202">
        <v>2</v>
      </c>
      <c r="C249" s="203" t="str" cm="1">
        <f t="array" aca="1" ref="C249" ca="1">IFERROR(INDEX('Nhập đơn'!C:C,'ORDERED LIST'!$A249,0),"")</f>
        <v>AWSG</v>
      </c>
      <c r="D249" s="203" t="str">
        <f>IF(COUNTIFS($D$247:D248,$B$247)&lt;$S$247,$B$247,"")</f>
        <v>Đu đủ weight</v>
      </c>
      <c r="E249" s="202" t="str" cm="1">
        <f t="array" aca="1" ref="E249" ca="1">IFERROR(INDEX('Nhập đơn'!I:I,'ORDERED LIST'!$A249,0),"")</f>
        <v/>
      </c>
      <c r="F249" s="204" cm="1">
        <f t="array" aca="1" ref="F249" ca="1">IFERROR(INDEX('Nhập đơn'!H:H,'ORDERED LIST'!$A249,0),"")</f>
        <v>30</v>
      </c>
      <c r="G249" s="205"/>
      <c r="H249" s="205"/>
      <c r="I249" s="204"/>
      <c r="J249" s="204"/>
      <c r="K249" s="204"/>
      <c r="L249" s="204"/>
      <c r="M249" s="204"/>
      <c r="N249" s="206"/>
      <c r="O249" s="202"/>
      <c r="P249" s="207"/>
      <c r="Q249" s="207"/>
      <c r="R249" s="207"/>
      <c r="S249" s="208"/>
    </row>
    <row r="250" spans="1:19" ht="35.25" customHeight="1">
      <c r="A250" s="196">
        <f ca="1">IFERROR(A249+MATCH(D250,OFFSET('Nhập đơn'!$E$1,'ORDERED LIST'!$A249,0,1000),0),"")</f>
        <v>228</v>
      </c>
      <c r="B250" s="209">
        <v>3</v>
      </c>
      <c r="C250" s="203" t="str" cm="1">
        <f t="array" aca="1" ref="C250" ca="1">IFERROR(INDEX('Nhập đơn'!C:C,'ORDERED LIST'!$A250,0),"")</f>
        <v>AWWT</v>
      </c>
      <c r="D250" s="203" t="str">
        <f>IF(COUNTIFS($D$247:D249,$B$247)&lt;$S$247,$B$247,"")</f>
        <v>Đu đủ weight</v>
      </c>
      <c r="E250" s="202" t="str" cm="1">
        <f t="array" aca="1" ref="E250" ca="1">IFERROR(INDEX('Nhập đơn'!I:I,'ORDERED LIST'!$A250,0),"")</f>
        <v/>
      </c>
      <c r="F250" s="204" cm="1">
        <f t="array" aca="1" ref="F250" ca="1">IFERROR(INDEX('Nhập đơn'!H:H,'ORDERED LIST'!$A250,0),"")</f>
        <v>40</v>
      </c>
      <c r="G250" s="205"/>
      <c r="H250" s="205"/>
      <c r="I250" s="204"/>
      <c r="J250" s="204"/>
      <c r="K250" s="204"/>
      <c r="L250" s="204"/>
      <c r="M250" s="204"/>
      <c r="N250" s="206"/>
      <c r="O250" s="202"/>
      <c r="P250" s="207"/>
      <c r="Q250" s="207"/>
      <c r="R250" s="207"/>
      <c r="S250" s="210"/>
    </row>
    <row r="251" spans="1:19" ht="35.25" customHeight="1">
      <c r="A251" s="196">
        <f ca="1">IFERROR(A250+MATCH(D251,OFFSET('Nhập đơn'!$E$1,'ORDERED LIST'!$A250,0,1000),0),"")</f>
        <v>287</v>
      </c>
      <c r="B251" s="209">
        <v>4</v>
      </c>
      <c r="C251" s="203" t="str" cm="1">
        <f t="array" aca="1" ref="C251" ca="1">IFERROR(INDEX('Nhập đơn'!C:C,'ORDERED LIST'!$A251,0),"")</f>
        <v>AWZH</v>
      </c>
      <c r="D251" s="203" t="str">
        <f>IF(COUNTIFS($D$247:D250,$B$247)&lt;$S$247,$B$247,"")</f>
        <v>Đu đủ weight</v>
      </c>
      <c r="E251" s="202" t="str" cm="1">
        <f t="array" aca="1" ref="E251" ca="1">IFERROR(INDEX('Nhập đơn'!I:I,'ORDERED LIST'!$A251,0),"")</f>
        <v/>
      </c>
      <c r="F251" s="204" cm="1">
        <f t="array" aca="1" ref="F251" ca="1">IFERROR(INDEX('Nhập đơn'!H:H,'ORDERED LIST'!$A251,0),"")</f>
        <v>20</v>
      </c>
      <c r="G251" s="205"/>
      <c r="H251" s="205"/>
      <c r="I251" s="204"/>
      <c r="J251" s="204"/>
      <c r="K251" s="204"/>
      <c r="L251" s="204"/>
      <c r="M251" s="204"/>
      <c r="N251" s="206"/>
      <c r="O251" s="202"/>
      <c r="P251" s="207"/>
      <c r="Q251" s="207"/>
      <c r="R251" s="207"/>
      <c r="S251" s="210"/>
    </row>
    <row r="252" spans="1:19" ht="35.25" customHeight="1">
      <c r="A252" s="196">
        <f ca="1">IFERROR(A251+MATCH(D252,OFFSET('Nhập đơn'!$E$1,'ORDERED LIST'!$A251,0,1000),0),"")</f>
        <v>346</v>
      </c>
      <c r="B252" s="209">
        <v>5</v>
      </c>
      <c r="C252" s="203" t="str" cm="1">
        <f t="array" aca="1" ref="C252" ca="1">IFERROR(INDEX('Nhập đơn'!C:C,'ORDERED LIST'!$A252,0),"")</f>
        <v>TH</v>
      </c>
      <c r="D252" s="203" t="str">
        <f>IF(COUNTIFS($D$247:D251,$B$247)&lt;$S$247,$B$247,"")</f>
        <v>Đu đủ weight</v>
      </c>
      <c r="E252" s="202" t="str" cm="1">
        <f t="array" aca="1" ref="E252" ca="1">IFERROR(INDEX('Nhập đơn'!I:I,'ORDERED LIST'!$A252,0),"")</f>
        <v/>
      </c>
      <c r="F252" s="204" cm="1">
        <f t="array" aca="1" ref="F252" ca="1">IFERROR(INDEX('Nhập đơn'!H:H,'ORDERED LIST'!$A252,0),"")</f>
        <v>10</v>
      </c>
      <c r="G252" s="205"/>
      <c r="H252" s="205"/>
      <c r="I252" s="204"/>
      <c r="J252" s="204"/>
      <c r="K252" s="204"/>
      <c r="L252" s="204"/>
      <c r="M252" s="204"/>
      <c r="N252" s="206"/>
      <c r="O252" s="202"/>
      <c r="P252" s="207"/>
      <c r="Q252" s="207"/>
      <c r="R252" s="207"/>
      <c r="S252" s="210"/>
    </row>
    <row r="253" spans="1:19" ht="35.25" customHeight="1">
      <c r="A253" s="196">
        <f ca="1">IFERROR(A252+MATCH(D253,OFFSET('Nhập đơn'!$E$1,'ORDERED LIST'!$A252,0,1000),0),"")</f>
        <v>360</v>
      </c>
      <c r="B253" s="209">
        <v>6</v>
      </c>
      <c r="C253" s="203" t="str" cm="1">
        <f t="array" aca="1" ref="C253" ca="1">IFERROR(INDEX('Nhập đơn'!C:C,'ORDERED LIST'!$A253,0),"")</f>
        <v>SD</v>
      </c>
      <c r="D253" s="203" t="str">
        <f>IF(COUNTIFS($D$247:D252,$B$247)&lt;$S$247,$B$247,"")</f>
        <v>Đu đủ weight</v>
      </c>
      <c r="E253" s="202" t="str" cm="1">
        <f t="array" aca="1" ref="E253" ca="1">IFERROR(INDEX('Nhập đơn'!I:I,'ORDERED LIST'!$A253,0),"")</f>
        <v/>
      </c>
      <c r="F253" s="204" cm="1">
        <f t="array" aca="1" ref="F253" ca="1">IFERROR(INDEX('Nhập đơn'!H:H,'ORDERED LIST'!$A253,0),"")</f>
        <v>10</v>
      </c>
      <c r="G253" s="205"/>
      <c r="H253" s="205"/>
      <c r="I253" s="204"/>
      <c r="J253" s="204"/>
      <c r="K253" s="204"/>
      <c r="L253" s="204"/>
      <c r="M253" s="204"/>
      <c r="N253" s="206"/>
      <c r="O253" s="202"/>
      <c r="P253" s="207"/>
      <c r="Q253" s="207"/>
      <c r="R253" s="207"/>
      <c r="S253" s="210"/>
    </row>
    <row r="254" spans="1:19" ht="35.25" customHeight="1">
      <c r="A254" s="196">
        <f ca="1">IFERROR(A253+MATCH(D254,OFFSET('Nhập đơn'!$E$1,'ORDERED LIST'!$A253,0,1000),0),"")</f>
        <v>368</v>
      </c>
      <c r="B254" s="209">
        <v>7</v>
      </c>
      <c r="C254" s="203" t="str" cm="1">
        <f t="array" aca="1" ref="C254" ca="1">IFERROR(INDEX('Nhập đơn'!C:C,'ORDERED LIST'!$A254,0),"")</f>
        <v>NAM2ZH</v>
      </c>
      <c r="D254" s="203" t="str">
        <f>IF(COUNTIFS($D$247:D253,$B$247)&lt;$S$247,$B$247,"")</f>
        <v>Đu đủ weight</v>
      </c>
      <c r="E254" s="202" t="str" cm="1">
        <f t="array" aca="1" ref="E254" ca="1">IFERROR(INDEX('Nhập đơn'!I:I,'ORDERED LIST'!$A254,0),"")</f>
        <v/>
      </c>
      <c r="F254" s="204" cm="1">
        <f t="array" aca="1" ref="F254" ca="1">IFERROR(INDEX('Nhập đơn'!H:H,'ORDERED LIST'!$A254,0),"")</f>
        <v>40</v>
      </c>
      <c r="G254" s="205"/>
      <c r="H254" s="205"/>
      <c r="I254" s="204"/>
      <c r="J254" s="204"/>
      <c r="K254" s="204"/>
      <c r="L254" s="204"/>
      <c r="M254" s="204"/>
      <c r="N254" s="206"/>
      <c r="O254" s="202"/>
      <c r="P254" s="207"/>
      <c r="Q254" s="207"/>
      <c r="R254" s="207"/>
      <c r="S254" s="210"/>
    </row>
    <row r="255" spans="1:19" ht="35.25" customHeight="1">
      <c r="A255" s="196">
        <f ca="1">IFERROR(A254+MATCH(D255,OFFSET('Nhập đơn'!$E$1,'ORDERED LIST'!$A254,0,1000),0),"")</f>
        <v>375</v>
      </c>
      <c r="B255" s="209">
        <v>8</v>
      </c>
      <c r="C255" s="203" t="str" cm="1">
        <f t="array" aca="1" ref="C255" ca="1">IFERROR(INDEX('Nhập đơn'!C:C,'ORDERED LIST'!$A255,0),"")</f>
        <v>SCH</v>
      </c>
      <c r="D255" s="203" t="str">
        <f>IF(COUNTIFS($D$247:D254,$B$247)&lt;$S$247,$B$247,"")</f>
        <v>Đu đủ weight</v>
      </c>
      <c r="E255" s="202" t="str" cm="1">
        <f t="array" aca="1" ref="E255" ca="1">IFERROR(INDEX('Nhập đơn'!I:I,'ORDERED LIST'!$A255,0),"")</f>
        <v/>
      </c>
      <c r="F255" s="204" cm="1">
        <f t="array" aca="1" ref="F255" ca="1">IFERROR(INDEX('Nhập đơn'!H:H,'ORDERED LIST'!$A255,0),"")</f>
        <v>10</v>
      </c>
      <c r="G255" s="205"/>
      <c r="H255" s="205"/>
      <c r="I255" s="204"/>
      <c r="J255" s="204"/>
      <c r="K255" s="204"/>
      <c r="L255" s="204"/>
      <c r="M255" s="204"/>
      <c r="N255" s="206"/>
      <c r="O255" s="202"/>
      <c r="P255" s="207"/>
      <c r="Q255" s="207"/>
      <c r="R255" s="207"/>
      <c r="S255" s="210"/>
    </row>
    <row r="256" spans="1:19" ht="35.25" customHeight="1">
      <c r="A256" s="196">
        <f ca="1">IFERROR(A255+MATCH(D256,OFFSET('Nhập đơn'!$E$1,'ORDERED LIST'!$A255,0,1000),0),"")</f>
        <v>392</v>
      </c>
      <c r="B256" s="209">
        <v>9</v>
      </c>
      <c r="C256" s="203" t="str" cm="1">
        <f t="array" aca="1" ref="C256" ca="1">IFERROR(INDEX('Nhập đơn'!C:C,'ORDERED LIST'!$A256,0),"")</f>
        <v>NAM1</v>
      </c>
      <c r="D256" s="203" t="str">
        <f>IF(COUNTIFS($D$247:D255,$B$247)&lt;$S$247,$B$247,"")</f>
        <v>Đu đủ weight</v>
      </c>
      <c r="E256" s="202" t="str" cm="1">
        <f t="array" aca="1" ref="E256" ca="1">IFERROR(INDEX('Nhập đơn'!I:I,'ORDERED LIST'!$A256,0),"")</f>
        <v/>
      </c>
      <c r="F256" s="204" cm="1">
        <f t="array" aca="1" ref="F256" ca="1">IFERROR(INDEX('Nhập đơn'!H:H,'ORDERED LIST'!$A256,0),"")</f>
        <v>80</v>
      </c>
      <c r="G256" s="205"/>
      <c r="H256" s="205"/>
      <c r="I256" s="204"/>
      <c r="J256" s="204"/>
      <c r="K256" s="204"/>
      <c r="L256" s="204"/>
      <c r="M256" s="204"/>
      <c r="N256" s="206"/>
      <c r="O256" s="202"/>
      <c r="P256" s="207"/>
      <c r="Q256" s="207"/>
      <c r="R256" s="207"/>
      <c r="S256" s="210"/>
    </row>
    <row r="257" spans="1:19" ht="35.25" customHeight="1">
      <c r="A257" s="196">
        <f ca="1">IFERROR(A256+MATCH(D257,OFFSET('Nhập đơn'!$E$1,'ORDERED LIST'!$A256,0,1000),0),"")</f>
        <v>395</v>
      </c>
      <c r="B257" s="209">
        <v>10</v>
      </c>
      <c r="C257" s="203" cm="1">
        <f t="array" aca="1" ref="C257" ca="1">IFERROR(INDEX('Nhập đơn'!C:C,'ORDERED LIST'!$A257,0),"")</f>
        <v>0</v>
      </c>
      <c r="D257" s="203" t="str">
        <f>IF(COUNTIFS($D$247:D256,$B$247)&lt;$S$247,$B$247,"")</f>
        <v>Đu đủ weight</v>
      </c>
      <c r="E257" s="202" t="str" cm="1">
        <f t="array" aca="1" ref="E257" ca="1">IFERROR(INDEX('Nhập đơn'!I:I,'ORDERED LIST'!$A257,0),"")</f>
        <v/>
      </c>
      <c r="F257" s="204" cm="1">
        <f t="array" aca="1" ref="F257" ca="1">IFERROR(INDEX('Nhập đơn'!H:H,'ORDERED LIST'!$A257,0),"")</f>
        <v>50</v>
      </c>
      <c r="G257" s="205"/>
      <c r="H257" s="205"/>
      <c r="I257" s="204"/>
      <c r="J257" s="204"/>
      <c r="K257" s="204"/>
      <c r="L257" s="204"/>
      <c r="M257" s="204"/>
      <c r="N257" s="206"/>
      <c r="O257" s="202"/>
      <c r="P257" s="207"/>
      <c r="Q257" s="207"/>
      <c r="R257" s="207"/>
      <c r="S257" s="210"/>
    </row>
    <row r="258" spans="1:19" ht="35.25" hidden="1" customHeight="1">
      <c r="A258" s="196" t="str">
        <f ca="1">IFERROR(A257+MATCH(D258,OFFSET('Nhập đơn'!$E$1,'ORDERED LIST'!$A257,0,1000),0),"")</f>
        <v/>
      </c>
      <c r="B258" s="209">
        <v>11</v>
      </c>
      <c r="C258" s="203" t="str" cm="1">
        <f t="array" aca="1" ref="C258" ca="1">IFERROR(INDEX('Nhập đơn'!C:C,'ORDERED LIST'!$A258,0),"")</f>
        <v/>
      </c>
      <c r="D258" s="203" t="str">
        <f>IF(COUNTIFS($D$247:D257,$B$247)&lt;$S$247,$B$247,"")</f>
        <v/>
      </c>
      <c r="E258" s="202" t="str" cm="1">
        <f t="array" aca="1" ref="E258" ca="1">IFERROR(INDEX('Nhập đơn'!I:I,'ORDERED LIST'!$A258,0),"")</f>
        <v/>
      </c>
      <c r="F258" s="204" t="str" cm="1">
        <f t="array" aca="1" ref="F258" ca="1">IFERROR(INDEX('Nhập đơn'!H:H,'ORDERED LIST'!$A258,0),"")</f>
        <v/>
      </c>
      <c r="G258" s="205"/>
      <c r="H258" s="205"/>
      <c r="I258" s="204"/>
      <c r="J258" s="204"/>
      <c r="K258" s="204"/>
      <c r="L258" s="204"/>
      <c r="M258" s="204"/>
      <c r="N258" s="206"/>
      <c r="O258" s="202"/>
      <c r="P258" s="207"/>
      <c r="Q258" s="207"/>
      <c r="R258" s="207"/>
      <c r="S258" s="210"/>
    </row>
    <row r="259" spans="1:19" ht="35.25" hidden="1" customHeight="1">
      <c r="A259" s="196" t="str">
        <f ca="1">IFERROR(A258+MATCH(D259,OFFSET('Nhập đơn'!$E$1,'ORDERED LIST'!$A258,0,1000),0),"")</f>
        <v/>
      </c>
      <c r="B259" s="209">
        <v>12</v>
      </c>
      <c r="C259" s="203" t="str" cm="1">
        <f t="array" aca="1" ref="C259" ca="1">IFERROR(INDEX('Nhập đơn'!C:C,'ORDERED LIST'!$A259,0),"")</f>
        <v/>
      </c>
      <c r="D259" s="203" t="str">
        <f>IF(COUNTIFS($D$247:D258,$B$247)&lt;$S$247,$B$247,"")</f>
        <v/>
      </c>
      <c r="E259" s="202" t="str" cm="1">
        <f t="array" aca="1" ref="E259" ca="1">IFERROR(INDEX('Nhập đơn'!I:I,'ORDERED LIST'!$A259,0),"")</f>
        <v/>
      </c>
      <c r="F259" s="204" t="str" cm="1">
        <f t="array" aca="1" ref="F259" ca="1">IFERROR(INDEX('Nhập đơn'!H:H,'ORDERED LIST'!$A259,0),"")</f>
        <v/>
      </c>
      <c r="G259" s="205"/>
      <c r="H259" s="205"/>
      <c r="I259" s="204"/>
      <c r="J259" s="204"/>
      <c r="K259" s="204"/>
      <c r="L259" s="204"/>
      <c r="M259" s="204"/>
      <c r="N259" s="206"/>
      <c r="O259" s="202"/>
      <c r="P259" s="207"/>
      <c r="Q259" s="207"/>
      <c r="R259" s="207"/>
      <c r="S259" s="210"/>
    </row>
    <row r="260" spans="1:19" ht="35.25" hidden="1" customHeight="1">
      <c r="A260" s="196" t="str">
        <f ca="1">IFERROR(A259+MATCH(D260,OFFSET('Nhập đơn'!$E$1,'ORDERED LIST'!$A259,0,1000),0),"")</f>
        <v/>
      </c>
      <c r="B260" s="209">
        <v>13</v>
      </c>
      <c r="C260" s="203" t="str" cm="1">
        <f t="array" aca="1" ref="C260" ca="1">IFERROR(INDEX('Nhập đơn'!C:C,'ORDERED LIST'!$A260,0),"")</f>
        <v/>
      </c>
      <c r="D260" s="203" t="str">
        <f>IF(COUNTIFS($D$247:D259,$B$247)&lt;$S$247,$B$247,"")</f>
        <v/>
      </c>
      <c r="E260" s="202" t="str" cm="1">
        <f t="array" aca="1" ref="E260" ca="1">IFERROR(INDEX('Nhập đơn'!I:I,'ORDERED LIST'!$A260,0),"")</f>
        <v/>
      </c>
      <c r="F260" s="204" t="str" cm="1">
        <f t="array" aca="1" ref="F260" ca="1">IFERROR(INDEX('Nhập đơn'!H:H,'ORDERED LIST'!$A260,0),"")</f>
        <v/>
      </c>
      <c r="G260" s="205"/>
      <c r="H260" s="205"/>
      <c r="I260" s="204"/>
      <c r="J260" s="204"/>
      <c r="K260" s="204"/>
      <c r="L260" s="204"/>
      <c r="M260" s="204"/>
      <c r="N260" s="206"/>
      <c r="O260" s="202"/>
      <c r="P260" s="207"/>
      <c r="Q260" s="207"/>
      <c r="R260" s="207"/>
      <c r="S260" s="210"/>
    </row>
    <row r="261" spans="1:19" ht="35.25" hidden="1" customHeight="1">
      <c r="A261" s="196" t="str">
        <f ca="1">IFERROR(A260+MATCH(D261,OFFSET('Nhập đơn'!$E$1,'ORDERED LIST'!$A260,0,1000),0),"")</f>
        <v/>
      </c>
      <c r="B261" s="209">
        <v>14</v>
      </c>
      <c r="C261" s="203" t="str" cm="1">
        <f t="array" aca="1" ref="C261" ca="1">IFERROR(INDEX('Nhập đơn'!C:C,'ORDERED LIST'!$A261,0),"")</f>
        <v/>
      </c>
      <c r="D261" s="203" t="str">
        <f>IF(COUNTIFS($D$247:D260,$B$247)&lt;$S$247,$B$247,"")</f>
        <v/>
      </c>
      <c r="E261" s="202" t="str" cm="1">
        <f t="array" aca="1" ref="E261" ca="1">IFERROR(INDEX('Nhập đơn'!I:I,'ORDERED LIST'!$A261,0),"")</f>
        <v/>
      </c>
      <c r="F261" s="204" t="str" cm="1">
        <f t="array" aca="1" ref="F261" ca="1">IFERROR(INDEX('Nhập đơn'!H:H,'ORDERED LIST'!$A261,0),"")</f>
        <v/>
      </c>
      <c r="G261" s="205"/>
      <c r="H261" s="205"/>
      <c r="I261" s="204"/>
      <c r="J261" s="204"/>
      <c r="K261" s="204"/>
      <c r="L261" s="204"/>
      <c r="M261" s="204"/>
      <c r="N261" s="206"/>
      <c r="O261" s="202"/>
      <c r="P261" s="207"/>
      <c r="Q261" s="207"/>
      <c r="R261" s="207"/>
      <c r="S261" s="210"/>
    </row>
    <row r="262" spans="1:19" ht="35.25" hidden="1" customHeight="1">
      <c r="A262" s="196" t="str">
        <f ca="1">IFERROR(A261+MATCH(D262,OFFSET('Nhập đơn'!$E$1,'ORDERED LIST'!$A261,0,1000),0),"")</f>
        <v/>
      </c>
      <c r="B262" s="209">
        <v>15</v>
      </c>
      <c r="C262" s="203" t="str" cm="1">
        <f t="array" aca="1" ref="C262" ca="1">IFERROR(INDEX('Nhập đơn'!C:C,'ORDERED LIST'!$A262,0),"")</f>
        <v/>
      </c>
      <c r="D262" s="203" t="str">
        <f>IF(COUNTIFS($D$247:D261,$B$247)&lt;$S$247,$B$247,"")</f>
        <v/>
      </c>
      <c r="E262" s="202" t="str" cm="1">
        <f t="array" aca="1" ref="E262" ca="1">IFERROR(INDEX('Nhập đơn'!I:I,'ORDERED LIST'!$A262,0),"")</f>
        <v/>
      </c>
      <c r="F262" s="204" t="str" cm="1">
        <f t="array" aca="1" ref="F262" ca="1">IFERROR(INDEX('Nhập đơn'!H:H,'ORDERED LIST'!$A262,0),"")</f>
        <v/>
      </c>
      <c r="G262" s="205"/>
      <c r="H262" s="205"/>
      <c r="I262" s="204"/>
      <c r="J262" s="204"/>
      <c r="K262" s="204"/>
      <c r="L262" s="204"/>
      <c r="M262" s="204"/>
      <c r="N262" s="206"/>
      <c r="O262" s="202"/>
      <c r="P262" s="207"/>
      <c r="Q262" s="207"/>
      <c r="R262" s="207"/>
      <c r="S262" s="210"/>
    </row>
    <row r="263" spans="1:19" ht="35.25" hidden="1" customHeight="1">
      <c r="A263" s="196" t="str">
        <f ca="1">IFERROR(A262+MATCH(D263,OFFSET('Nhập đơn'!$E$1,'ORDERED LIST'!$A262,0,1000),0),"")</f>
        <v/>
      </c>
      <c r="B263" s="209">
        <v>16</v>
      </c>
      <c r="C263" s="203" t="str" cm="1">
        <f t="array" aca="1" ref="C263" ca="1">IFERROR(INDEX('Nhập đơn'!C:C,'ORDERED LIST'!$A263,0),"")</f>
        <v/>
      </c>
      <c r="D263" s="203" t="str">
        <f>IF(COUNTIFS($D$247:D262,$B$247)&lt;$S$247,$B$247,"")</f>
        <v/>
      </c>
      <c r="E263" s="202" t="str" cm="1">
        <f t="array" aca="1" ref="E263" ca="1">IFERROR(INDEX('Nhập đơn'!I:I,'ORDERED LIST'!$A263,0),"")</f>
        <v/>
      </c>
      <c r="F263" s="204" t="str" cm="1">
        <f t="array" aca="1" ref="F263" ca="1">IFERROR(INDEX('Nhập đơn'!H:H,'ORDERED LIST'!$A263,0),"")</f>
        <v/>
      </c>
      <c r="G263" s="205"/>
      <c r="H263" s="205"/>
      <c r="I263" s="204"/>
      <c r="J263" s="204"/>
      <c r="K263" s="204"/>
      <c r="L263" s="204"/>
      <c r="M263" s="204"/>
      <c r="N263" s="206"/>
      <c r="O263" s="202"/>
      <c r="P263" s="207"/>
      <c r="Q263" s="207"/>
      <c r="R263" s="207"/>
      <c r="S263" s="210"/>
    </row>
    <row r="264" spans="1:19" s="215" customFormat="1" ht="35.25" customHeight="1">
      <c r="B264" s="213" t="s">
        <v>3345</v>
      </c>
      <c r="C264" s="217"/>
      <c r="D264" s="217"/>
      <c r="E264" s="217"/>
      <c r="F264" s="217"/>
      <c r="G264" s="217"/>
      <c r="H264" s="217"/>
      <c r="I264" s="217"/>
      <c r="J264" s="217"/>
      <c r="K264" s="217"/>
      <c r="L264" s="217"/>
      <c r="M264" s="217"/>
      <c r="N264" s="217"/>
      <c r="O264" s="217"/>
      <c r="P264" s="217"/>
      <c r="Q264" s="217"/>
      <c r="R264" s="217"/>
      <c r="S264" s="289">
        <f>COUNTIFS('Nhập đơn'!E:E,B264)</f>
        <v>10</v>
      </c>
    </row>
    <row r="265" spans="1:19" ht="35.25" customHeight="1">
      <c r="A265" s="196">
        <f ca="1">IFERROR(A264+MATCH(D265,OFFSET('Nhập đơn'!$E$1,'ORDERED LIST'!$A264,0,1000),0),"")</f>
        <v>11</v>
      </c>
      <c r="B265" s="202">
        <v>1</v>
      </c>
      <c r="C265" s="203" t="str" cm="1">
        <f t="array" aca="1" ref="C265" ca="1">IFERROR(INDEX('Nhập đơn'!C:C,'ORDERED LIST'!$A265,0),"")</f>
        <v>MKFR</v>
      </c>
      <c r="D265" s="203" t="str">
        <f>IF(COUNTIFS($D$264:D264,$B$264)&lt;$S$264,$B$264,"")</f>
        <v>Chuối xiêm weight</v>
      </c>
      <c r="E265" s="202" t="str" cm="1">
        <f t="array" aca="1" ref="E265" ca="1">IFERROR(INDEX('Nhập đơn'!I:I,'ORDERED LIST'!$A265,0),"")</f>
        <v/>
      </c>
      <c r="F265" s="204" cm="1">
        <f t="array" aca="1" ref="F265" ca="1">IFERROR(INDEX('Nhập đơn'!H:H,'ORDERED LIST'!$A265,0),"")</f>
        <v>2</v>
      </c>
      <c r="G265" s="205"/>
      <c r="H265" s="205"/>
      <c r="I265" s="204"/>
      <c r="J265" s="204"/>
      <c r="K265" s="204"/>
      <c r="L265" s="204"/>
      <c r="M265" s="204"/>
      <c r="N265" s="206"/>
      <c r="O265" s="202"/>
      <c r="P265" s="207"/>
      <c r="Q265" s="207"/>
      <c r="R265" s="207"/>
      <c r="S265" s="207"/>
    </row>
    <row r="266" spans="1:19" ht="35.25" customHeight="1">
      <c r="A266" s="196">
        <f ca="1">IFERROR(A265+MATCH(D266,OFFSET('Nhập đơn'!$E$1,'ORDERED LIST'!$A265,0,1000),0),"")</f>
        <v>56</v>
      </c>
      <c r="B266" s="202">
        <v>2</v>
      </c>
      <c r="C266" s="203" t="str" cm="1">
        <f t="array" aca="1" ref="C266" ca="1">IFERROR(INDEX('Nhập đơn'!C:C,'ORDERED LIST'!$A266,0),"")</f>
        <v>MKVD</v>
      </c>
      <c r="D266" s="203" t="str">
        <f>IF(COUNTIFS($D$264:D265,$B$264)&lt;$S$264,$B$264,"")</f>
        <v>Chuối xiêm weight</v>
      </c>
      <c r="E266" s="202" t="str" cm="1">
        <f t="array" aca="1" ref="E266" ca="1">IFERROR(INDEX('Nhập đơn'!I:I,'ORDERED LIST'!$A266,0),"")</f>
        <v/>
      </c>
      <c r="F266" s="204" cm="1">
        <f t="array" aca="1" ref="F266" ca="1">IFERROR(INDEX('Nhập đơn'!H:H,'ORDERED LIST'!$A266,0),"")</f>
        <v>6</v>
      </c>
      <c r="G266" s="205"/>
      <c r="H266" s="205"/>
      <c r="I266" s="204"/>
      <c r="J266" s="204"/>
      <c r="K266" s="204"/>
      <c r="L266" s="204"/>
      <c r="M266" s="204"/>
      <c r="N266" s="206"/>
      <c r="O266" s="202"/>
      <c r="P266" s="207"/>
      <c r="Q266" s="207"/>
      <c r="R266" s="207"/>
      <c r="S266" s="208"/>
    </row>
    <row r="267" spans="1:19" ht="35.25" customHeight="1">
      <c r="A267" s="196">
        <f ca="1">IFERROR(A266+MATCH(D267,OFFSET('Nhập đơn'!$E$1,'ORDERED LIST'!$A266,0,1000),0),"")</f>
        <v>108</v>
      </c>
      <c r="B267" s="209">
        <v>3</v>
      </c>
      <c r="C267" s="203" t="str" cm="1">
        <f t="array" aca="1" ref="C267" ca="1">IFERROR(INDEX('Nhập đơn'!C:C,'ORDERED LIST'!$A267,0),"")</f>
        <v>AWLU</v>
      </c>
      <c r="D267" s="203" t="str">
        <f>IF(COUNTIFS($D$264:D266,$B$264)&lt;$S$264,$B$264,"")</f>
        <v>Chuối xiêm weight</v>
      </c>
      <c r="E267" s="202" t="str" cm="1">
        <f t="array" aca="1" ref="E267" ca="1">IFERROR(INDEX('Nhập đơn'!I:I,'ORDERED LIST'!$A267,0),"")</f>
        <v/>
      </c>
      <c r="F267" s="204" cm="1">
        <f t="array" aca="1" ref="F267" ca="1">IFERROR(INDEX('Nhập đơn'!H:H,'ORDERED LIST'!$A267,0),"")</f>
        <v>6</v>
      </c>
      <c r="G267" s="205"/>
      <c r="H267" s="205"/>
      <c r="I267" s="204"/>
      <c r="J267" s="204"/>
      <c r="K267" s="204"/>
      <c r="L267" s="204"/>
      <c r="M267" s="204"/>
      <c r="N267" s="206"/>
      <c r="O267" s="202"/>
      <c r="P267" s="207"/>
      <c r="Q267" s="207"/>
      <c r="R267" s="207"/>
      <c r="S267" s="210"/>
    </row>
    <row r="268" spans="1:19" ht="35.25" customHeight="1">
      <c r="A268" s="196">
        <f ca="1">IFERROR(A267+MATCH(D268,OFFSET('Nhập đơn'!$E$1,'ORDERED LIST'!$A267,0,1000),0),"")</f>
        <v>163</v>
      </c>
      <c r="B268" s="209">
        <v>4</v>
      </c>
      <c r="C268" s="203" t="str" cm="1">
        <f t="array" aca="1" ref="C268" ca="1">IFERROR(INDEX('Nhập đơn'!C:C,'ORDERED LIST'!$A268,0),"")</f>
        <v>AWSG</v>
      </c>
      <c r="D268" s="203" t="str">
        <f>IF(COUNTIFS($D$264:D267,$B$264)&lt;$S$264,$B$264,"")</f>
        <v>Chuối xiêm weight</v>
      </c>
      <c r="E268" s="202" t="str" cm="1">
        <f t="array" aca="1" ref="E268" ca="1">IFERROR(INDEX('Nhập đơn'!I:I,'ORDERED LIST'!$A268,0),"")</f>
        <v/>
      </c>
      <c r="F268" s="204" cm="1">
        <f t="array" aca="1" ref="F268" ca="1">IFERROR(INDEX('Nhập đơn'!H:H,'ORDERED LIST'!$A268,0),"")</f>
        <v>12</v>
      </c>
      <c r="G268" s="205"/>
      <c r="H268" s="205"/>
      <c r="I268" s="204"/>
      <c r="J268" s="204"/>
      <c r="K268" s="204"/>
      <c r="L268" s="204"/>
      <c r="M268" s="204"/>
      <c r="N268" s="206"/>
      <c r="O268" s="202"/>
      <c r="P268" s="207"/>
      <c r="Q268" s="207"/>
      <c r="R268" s="207"/>
      <c r="S268" s="210"/>
    </row>
    <row r="269" spans="1:19" ht="35.25" customHeight="1">
      <c r="A269" s="196">
        <f ca="1">IFERROR(A268+MATCH(D269,OFFSET('Nhập đơn'!$E$1,'ORDERED LIST'!$A268,0,1000),0),"")</f>
        <v>219</v>
      </c>
      <c r="B269" s="209">
        <v>5</v>
      </c>
      <c r="C269" s="203" t="str" cm="1">
        <f t="array" aca="1" ref="C269" ca="1">IFERROR(INDEX('Nhập đơn'!C:C,'ORDERED LIST'!$A269,0),"")</f>
        <v>AWWT</v>
      </c>
      <c r="D269" s="203" t="str">
        <f>IF(COUNTIFS($D$264:D268,$B$264)&lt;$S$264,$B$264,"")</f>
        <v>Chuối xiêm weight</v>
      </c>
      <c r="E269" s="202" t="str" cm="1">
        <f t="array" aca="1" ref="E269" ca="1">IFERROR(INDEX('Nhập đơn'!I:I,'ORDERED LIST'!$A269,0),"")</f>
        <v/>
      </c>
      <c r="F269" s="204" cm="1">
        <f t="array" aca="1" ref="F269" ca="1">IFERROR(INDEX('Nhập đơn'!H:H,'ORDERED LIST'!$A269,0),"")</f>
        <v>2</v>
      </c>
      <c r="G269" s="205"/>
      <c r="H269" s="205"/>
      <c r="I269" s="204"/>
      <c r="J269" s="204"/>
      <c r="K269" s="204"/>
      <c r="L269" s="204"/>
      <c r="M269" s="204"/>
      <c r="N269" s="206"/>
      <c r="O269" s="202"/>
      <c r="P269" s="207"/>
      <c r="Q269" s="207"/>
      <c r="R269" s="207"/>
      <c r="S269" s="210"/>
    </row>
    <row r="270" spans="1:19" ht="35.25" customHeight="1">
      <c r="A270" s="196">
        <f ca="1">IFERROR(A269+MATCH(D270,OFFSET('Nhập đơn'!$E$1,'ORDERED LIST'!$A269,0,1000),0),"")</f>
        <v>278</v>
      </c>
      <c r="B270" s="209">
        <v>6</v>
      </c>
      <c r="C270" s="203" t="str" cm="1">
        <f t="array" aca="1" ref="C270" ca="1">IFERROR(INDEX('Nhập đơn'!C:C,'ORDERED LIST'!$A270,0),"")</f>
        <v>AWZH</v>
      </c>
      <c r="D270" s="203" t="str">
        <f>IF(COUNTIFS($D$264:D269,$B$264)&lt;$S$264,$B$264,"")</f>
        <v>Chuối xiêm weight</v>
      </c>
      <c r="E270" s="202" t="str" cm="1">
        <f t="array" aca="1" ref="E270" ca="1">IFERROR(INDEX('Nhập đơn'!I:I,'ORDERED LIST'!$A270,0),"")</f>
        <v/>
      </c>
      <c r="F270" s="204" cm="1">
        <f t="array" aca="1" ref="F270" ca="1">IFERROR(INDEX('Nhập đơn'!H:H,'ORDERED LIST'!$A270,0),"")</f>
        <v>6</v>
      </c>
      <c r="G270" s="205"/>
      <c r="H270" s="205"/>
      <c r="I270" s="204"/>
      <c r="J270" s="204"/>
      <c r="K270" s="204"/>
      <c r="L270" s="204"/>
      <c r="M270" s="204"/>
      <c r="N270" s="206"/>
      <c r="O270" s="202"/>
      <c r="P270" s="207"/>
      <c r="Q270" s="207"/>
      <c r="R270" s="207"/>
      <c r="S270" s="210"/>
    </row>
    <row r="271" spans="1:19" ht="35.25" customHeight="1">
      <c r="A271" s="196">
        <f ca="1">IFERROR(A270+MATCH(D271,OFFSET('Nhập đơn'!$E$1,'ORDERED LIST'!$A270,0,1000),0),"")</f>
        <v>354</v>
      </c>
      <c r="B271" s="209">
        <v>7</v>
      </c>
      <c r="C271" s="203" t="str" cm="1">
        <f t="array" aca="1" ref="C271" ca="1">IFERROR(INDEX('Nhập đơn'!C:C,'ORDERED LIST'!$A271,0),"")</f>
        <v>NGAM</v>
      </c>
      <c r="D271" s="203" t="str">
        <f>IF(COUNTIFS($D$264:D270,$B$264)&lt;$S$264,$B$264,"")</f>
        <v>Chuối xiêm weight</v>
      </c>
      <c r="E271" s="202" t="str" cm="1">
        <f t="array" aca="1" ref="E271" ca="1">IFERROR(INDEX('Nhập đơn'!I:I,'ORDERED LIST'!$A271,0),"")</f>
        <v/>
      </c>
      <c r="F271" s="204" cm="1">
        <f t="array" aca="1" ref="F271" ca="1">IFERROR(INDEX('Nhập đơn'!H:H,'ORDERED LIST'!$A271,0),"")</f>
        <v>6</v>
      </c>
      <c r="G271" s="205"/>
      <c r="H271" s="205"/>
      <c r="I271" s="204"/>
      <c r="J271" s="204"/>
      <c r="K271" s="204"/>
      <c r="L271" s="204"/>
      <c r="M271" s="204"/>
      <c r="N271" s="206"/>
      <c r="O271" s="202"/>
      <c r="P271" s="207"/>
      <c r="Q271" s="207"/>
      <c r="R271" s="207"/>
      <c r="S271" s="210"/>
    </row>
    <row r="272" spans="1:19" ht="35.25" customHeight="1">
      <c r="A272" s="196">
        <f ca="1">IFERROR(A271+MATCH(D272,OFFSET('Nhập đơn'!$E$1,'ORDERED LIST'!$A271,0,1000),0),"")</f>
        <v>357</v>
      </c>
      <c r="B272" s="209">
        <v>8</v>
      </c>
      <c r="C272" s="203" t="str" cm="1">
        <f t="array" aca="1" ref="C272" ca="1">IFERROR(INDEX('Nhập đơn'!C:C,'ORDERED LIST'!$A272,0),"")</f>
        <v>SD</v>
      </c>
      <c r="D272" s="203" t="str">
        <f>IF(COUNTIFS($D$264:D271,$B$264)&lt;$S$264,$B$264,"")</f>
        <v>Chuối xiêm weight</v>
      </c>
      <c r="E272" s="202" t="str" cm="1">
        <f t="array" aca="1" ref="E272" ca="1">IFERROR(INDEX('Nhập đơn'!I:I,'ORDERED LIST'!$A272,0),"")</f>
        <v/>
      </c>
      <c r="F272" s="204" cm="1">
        <f t="array" aca="1" ref="F272" ca="1">IFERROR(INDEX('Nhập đơn'!H:H,'ORDERED LIST'!$A272,0),"")</f>
        <v>4</v>
      </c>
      <c r="G272" s="205"/>
      <c r="H272" s="205"/>
      <c r="I272" s="204"/>
      <c r="J272" s="204"/>
      <c r="K272" s="204"/>
      <c r="L272" s="204"/>
      <c r="M272" s="204"/>
      <c r="N272" s="206"/>
      <c r="O272" s="202"/>
      <c r="P272" s="207"/>
      <c r="Q272" s="207"/>
      <c r="R272" s="207"/>
      <c r="S272" s="210"/>
    </row>
    <row r="273" spans="1:19" ht="35.25" customHeight="1">
      <c r="A273" s="196">
        <f ca="1">IFERROR(A272+MATCH(D273,OFFSET('Nhập đơn'!$E$1,'ORDERED LIST'!$A272,0,1000),0),"")</f>
        <v>374</v>
      </c>
      <c r="B273" s="209">
        <v>9</v>
      </c>
      <c r="C273" s="203" t="str" cm="1">
        <f t="array" aca="1" ref="C273" ca="1">IFERROR(INDEX('Nhập đơn'!C:C,'ORDERED LIST'!$A273,0),"")</f>
        <v>NAM2ZH</v>
      </c>
      <c r="D273" s="203" t="str">
        <f>IF(COUNTIFS($D$264:D272,$B$264)&lt;$S$264,$B$264,"")</f>
        <v>Chuối xiêm weight</v>
      </c>
      <c r="E273" s="202" t="str" cm="1">
        <f t="array" aca="1" ref="E273" ca="1">IFERROR(INDEX('Nhập đơn'!I:I,'ORDERED LIST'!$A273,0),"")</f>
        <v/>
      </c>
      <c r="F273" s="204" cm="1">
        <f t="array" aca="1" ref="F273" ca="1">IFERROR(INDEX('Nhập đơn'!H:H,'ORDERED LIST'!$A273,0),"")</f>
        <v>14</v>
      </c>
      <c r="G273" s="205"/>
      <c r="H273" s="205"/>
      <c r="I273" s="204"/>
      <c r="J273" s="204"/>
      <c r="K273" s="204"/>
      <c r="L273" s="204"/>
      <c r="M273" s="204"/>
      <c r="N273" s="206"/>
      <c r="O273" s="202"/>
      <c r="P273" s="207"/>
      <c r="Q273" s="207"/>
      <c r="R273" s="207"/>
      <c r="S273" s="210"/>
    </row>
    <row r="274" spans="1:19" ht="35.25" customHeight="1">
      <c r="A274" s="196">
        <f ca="1">IFERROR(A273+MATCH(D274,OFFSET('Nhập đơn'!$E$1,'ORDERED LIST'!$A273,0,1000),0),"")</f>
        <v>386</v>
      </c>
      <c r="B274" s="209">
        <v>10</v>
      </c>
      <c r="C274" s="203" t="str" cm="1">
        <f t="array" aca="1" ref="C274" ca="1">IFERROR(INDEX('Nhập đơn'!C:C,'ORDERED LIST'!$A274,0),"")</f>
        <v>NAM1</v>
      </c>
      <c r="D274" s="203" t="str">
        <f>IF(COUNTIFS($D$264:D273,$B$264)&lt;$S$264,$B$264,"")</f>
        <v>Chuối xiêm weight</v>
      </c>
      <c r="E274" s="202" t="str" cm="1">
        <f t="array" aca="1" ref="E274" ca="1">IFERROR(INDEX('Nhập đơn'!I:I,'ORDERED LIST'!$A274,0),"")</f>
        <v/>
      </c>
      <c r="F274" s="204" cm="1">
        <f t="array" aca="1" ref="F274" ca="1">IFERROR(INDEX('Nhập đơn'!H:H,'ORDERED LIST'!$A274,0),"")</f>
        <v>10</v>
      </c>
      <c r="G274" s="205"/>
      <c r="H274" s="205"/>
      <c r="I274" s="204"/>
      <c r="J274" s="204"/>
      <c r="K274" s="204"/>
      <c r="L274" s="204"/>
      <c r="M274" s="204"/>
      <c r="N274" s="206"/>
      <c r="O274" s="202"/>
      <c r="P274" s="207"/>
      <c r="Q274" s="207"/>
      <c r="R274" s="207"/>
      <c r="S274" s="210"/>
    </row>
    <row r="275" spans="1:19" ht="35.25" hidden="1" customHeight="1">
      <c r="A275" s="196" t="str">
        <f ca="1">IFERROR(A274+MATCH(D275,OFFSET('Nhập đơn'!$E$1,'ORDERED LIST'!$A274,0,1000),0),"")</f>
        <v/>
      </c>
      <c r="B275" s="209">
        <v>11</v>
      </c>
      <c r="C275" s="203" t="str" cm="1">
        <f t="array" aca="1" ref="C275" ca="1">IFERROR(INDEX('Nhập đơn'!C:C,'ORDERED LIST'!$A275,0),"")</f>
        <v/>
      </c>
      <c r="D275" s="203" t="str">
        <f>IF(COUNTIFS($D$264:D274,$B$264)&lt;$S$264,$B$264,"")</f>
        <v/>
      </c>
      <c r="E275" s="202" t="str" cm="1">
        <f t="array" aca="1" ref="E275" ca="1">IFERROR(INDEX('Nhập đơn'!I:I,'ORDERED LIST'!$A275,0),"")</f>
        <v/>
      </c>
      <c r="F275" s="204" t="str" cm="1">
        <f t="array" aca="1" ref="F275" ca="1">IFERROR(INDEX('Nhập đơn'!H:H,'ORDERED LIST'!$A275,0),"")</f>
        <v/>
      </c>
      <c r="G275" s="205"/>
      <c r="H275" s="205"/>
      <c r="I275" s="204"/>
      <c r="J275" s="204"/>
      <c r="K275" s="204"/>
      <c r="L275" s="204"/>
      <c r="M275" s="204"/>
      <c r="N275" s="206"/>
      <c r="O275" s="202"/>
      <c r="P275" s="207"/>
      <c r="Q275" s="207"/>
      <c r="R275" s="207"/>
      <c r="S275" s="210"/>
    </row>
    <row r="276" spans="1:19" ht="35.25" hidden="1" customHeight="1">
      <c r="A276" s="196" t="str">
        <f ca="1">IFERROR(A275+MATCH(D276,OFFSET('Nhập đơn'!$E$1,'ORDERED LIST'!$A275,0,1000),0),"")</f>
        <v/>
      </c>
      <c r="B276" s="209">
        <v>12</v>
      </c>
      <c r="C276" s="203" t="str" cm="1">
        <f t="array" aca="1" ref="C276" ca="1">IFERROR(INDEX('Nhập đơn'!C:C,'ORDERED LIST'!$A276,0),"")</f>
        <v/>
      </c>
      <c r="D276" s="203" t="str">
        <f>IF(COUNTIFS($D$264:D275,$B$264)&lt;$S$264,$B$264,"")</f>
        <v/>
      </c>
      <c r="E276" s="202" t="str" cm="1">
        <f t="array" aca="1" ref="E276" ca="1">IFERROR(INDEX('Nhập đơn'!I:I,'ORDERED LIST'!$A276,0),"")</f>
        <v/>
      </c>
      <c r="F276" s="204" t="str" cm="1">
        <f t="array" aca="1" ref="F276" ca="1">IFERROR(INDEX('Nhập đơn'!H:H,'ORDERED LIST'!$A276,0),"")</f>
        <v/>
      </c>
      <c r="G276" s="205"/>
      <c r="H276" s="205"/>
      <c r="I276" s="204"/>
      <c r="J276" s="204"/>
      <c r="K276" s="204"/>
      <c r="L276" s="204"/>
      <c r="M276" s="204"/>
      <c r="N276" s="206"/>
      <c r="O276" s="202"/>
      <c r="P276" s="207"/>
      <c r="Q276" s="207"/>
      <c r="R276" s="207"/>
      <c r="S276" s="210"/>
    </row>
    <row r="277" spans="1:19" ht="35.25" hidden="1" customHeight="1">
      <c r="A277" s="196" t="str">
        <f ca="1">IFERROR(A276+MATCH(D277,OFFSET('Nhập đơn'!$E$1,'ORDERED LIST'!$A276,0,1000),0),"")</f>
        <v/>
      </c>
      <c r="B277" s="209">
        <v>13</v>
      </c>
      <c r="C277" s="203" t="str" cm="1">
        <f t="array" aca="1" ref="C277" ca="1">IFERROR(INDEX('Nhập đơn'!C:C,'ORDERED LIST'!$A277,0),"")</f>
        <v/>
      </c>
      <c r="D277" s="203" t="str">
        <f>IF(COUNTIFS($D$264:D276,$B$264)&lt;$S$264,$B$264,"")</f>
        <v/>
      </c>
      <c r="E277" s="202" t="str" cm="1">
        <f t="array" aca="1" ref="E277" ca="1">IFERROR(INDEX('Nhập đơn'!I:I,'ORDERED LIST'!$A277,0),"")</f>
        <v/>
      </c>
      <c r="F277" s="204" t="str" cm="1">
        <f t="array" aca="1" ref="F277" ca="1">IFERROR(INDEX('Nhập đơn'!H:H,'ORDERED LIST'!$A277,0),"")</f>
        <v/>
      </c>
      <c r="G277" s="205"/>
      <c r="H277" s="205"/>
      <c r="I277" s="204"/>
      <c r="J277" s="204"/>
      <c r="K277" s="204"/>
      <c r="L277" s="204"/>
      <c r="M277" s="204"/>
      <c r="N277" s="206"/>
      <c r="O277" s="202"/>
      <c r="P277" s="207"/>
      <c r="Q277" s="207"/>
      <c r="R277" s="207"/>
      <c r="S277" s="210"/>
    </row>
    <row r="278" spans="1:19" ht="35.25" hidden="1" customHeight="1">
      <c r="A278" s="196" t="str">
        <f ca="1">IFERROR(A277+MATCH(D278,OFFSET('Nhập đơn'!$E$1,'ORDERED LIST'!$A277,0,1000),0),"")</f>
        <v/>
      </c>
      <c r="B278" s="209">
        <v>14</v>
      </c>
      <c r="C278" s="203" t="str" cm="1">
        <f t="array" aca="1" ref="C278" ca="1">IFERROR(INDEX('Nhập đơn'!C:C,'ORDERED LIST'!$A278,0),"")</f>
        <v/>
      </c>
      <c r="D278" s="203" t="str">
        <f>IF(COUNTIFS($D$264:D277,$B$264)&lt;$S$264,$B$264,"")</f>
        <v/>
      </c>
      <c r="E278" s="202" t="str" cm="1">
        <f t="array" aca="1" ref="E278" ca="1">IFERROR(INDEX('Nhập đơn'!I:I,'ORDERED LIST'!$A278,0),"")</f>
        <v/>
      </c>
      <c r="F278" s="204" t="str" cm="1">
        <f t="array" aca="1" ref="F278" ca="1">IFERROR(INDEX('Nhập đơn'!H:H,'ORDERED LIST'!$A278,0),"")</f>
        <v/>
      </c>
      <c r="G278" s="205"/>
      <c r="H278" s="205"/>
      <c r="I278" s="204"/>
      <c r="J278" s="204"/>
      <c r="K278" s="204"/>
      <c r="L278" s="204"/>
      <c r="M278" s="204"/>
      <c r="N278" s="206"/>
      <c r="O278" s="202"/>
      <c r="P278" s="207"/>
      <c r="Q278" s="207"/>
      <c r="R278" s="207"/>
      <c r="S278" s="210"/>
    </row>
    <row r="279" spans="1:19" ht="35.25" hidden="1" customHeight="1">
      <c r="A279" s="196" t="str">
        <f ca="1">IFERROR(A278+MATCH(D279,OFFSET('Nhập đơn'!$E$1,'ORDERED LIST'!$A278,0,1000),0),"")</f>
        <v/>
      </c>
      <c r="B279" s="209">
        <v>15</v>
      </c>
      <c r="C279" s="203" t="str" cm="1">
        <f t="array" aca="1" ref="C279" ca="1">IFERROR(INDEX('Nhập đơn'!C:C,'ORDERED LIST'!$A279,0),"")</f>
        <v/>
      </c>
      <c r="D279" s="203" t="str">
        <f>IF(COUNTIFS($D$264:D278,$B$264)&lt;$S$264,$B$264,"")</f>
        <v/>
      </c>
      <c r="E279" s="202" t="str" cm="1">
        <f t="array" aca="1" ref="E279" ca="1">IFERROR(INDEX('Nhập đơn'!I:I,'ORDERED LIST'!$A279,0),"")</f>
        <v/>
      </c>
      <c r="F279" s="204" t="str" cm="1">
        <f t="array" aca="1" ref="F279" ca="1">IFERROR(INDEX('Nhập đơn'!H:H,'ORDERED LIST'!$A279,0),"")</f>
        <v/>
      </c>
      <c r="G279" s="205"/>
      <c r="H279" s="205"/>
      <c r="I279" s="204"/>
      <c r="J279" s="204"/>
      <c r="K279" s="204"/>
      <c r="L279" s="204"/>
      <c r="M279" s="204"/>
      <c r="N279" s="206"/>
      <c r="O279" s="202"/>
      <c r="P279" s="207"/>
      <c r="Q279" s="207"/>
      <c r="R279" s="207"/>
      <c r="S279" s="210"/>
    </row>
    <row r="280" spans="1:19" ht="35.25" hidden="1" customHeight="1">
      <c r="A280" s="196" t="str">
        <f ca="1">IFERROR(A279+MATCH(D280,OFFSET('Nhập đơn'!$E$1,'ORDERED LIST'!$A279,0,1000),0),"")</f>
        <v/>
      </c>
      <c r="B280" s="209">
        <v>16</v>
      </c>
      <c r="C280" s="203" t="str" cm="1">
        <f t="array" aca="1" ref="C280" ca="1">IFERROR(INDEX('Nhập đơn'!C:C,'ORDERED LIST'!$A280,0),"")</f>
        <v/>
      </c>
      <c r="D280" s="203" t="str">
        <f>IF(COUNTIFS($D$264:D279,$B$264)&lt;$S$264,$B$264,"")</f>
        <v/>
      </c>
      <c r="E280" s="202" t="str" cm="1">
        <f t="array" aca="1" ref="E280" ca="1">IFERROR(INDEX('Nhập đơn'!I:I,'ORDERED LIST'!$A280,0),"")</f>
        <v/>
      </c>
      <c r="F280" s="204" t="str" cm="1">
        <f t="array" aca="1" ref="F280" ca="1">IFERROR(INDEX('Nhập đơn'!H:H,'ORDERED LIST'!$A280,0),"")</f>
        <v/>
      </c>
      <c r="G280" s="205"/>
      <c r="H280" s="205"/>
      <c r="I280" s="204"/>
      <c r="J280" s="204"/>
      <c r="K280" s="204"/>
      <c r="L280" s="204"/>
      <c r="M280" s="204"/>
      <c r="N280" s="206"/>
      <c r="O280" s="202"/>
      <c r="P280" s="207"/>
      <c r="Q280" s="207"/>
      <c r="R280" s="207"/>
      <c r="S280" s="210"/>
    </row>
    <row r="281" spans="1:19" s="215" customFormat="1" ht="35.25" customHeight="1">
      <c r="B281" s="213" t="s">
        <v>3461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289">
        <f>COUNTIFS('Nhập đơn'!E:E,B281)</f>
        <v>6</v>
      </c>
    </row>
    <row r="282" spans="1:19" ht="35.25" customHeight="1">
      <c r="A282" s="196">
        <f ca="1">IFERROR(A281+MATCH(D282,OFFSET('Nhập đơn'!$E$1,'ORDERED LIST'!$A281,0,1000),0),"")</f>
        <v>12</v>
      </c>
      <c r="B282" s="202">
        <v>1</v>
      </c>
      <c r="C282" s="203" t="str" cm="1">
        <f t="array" aca="1" ref="C282" ca="1">IFERROR(INDEX('Nhập đơn'!C:C,'ORDERED LIST'!$A282,0),"")</f>
        <v>MKFR</v>
      </c>
      <c r="D282" s="203" t="str">
        <f>IF(COUNTIFS($D$281:D281,$B$281)&lt;$S$281,$B$281,"")</f>
        <v>Cóc non 500 gr</v>
      </c>
      <c r="E282" s="202" cm="1">
        <f t="array" aca="1" ref="E282" ca="1">IFERROR(INDEX('Nhập đơn'!I:I,'ORDERED LIST'!$A282,0),"")</f>
        <v>2</v>
      </c>
      <c r="F282" s="204" cm="1">
        <f t="array" aca="1" ref="F282" ca="1">IFERROR(INDEX('Nhập đơn'!H:H,'ORDERED LIST'!$A282,0),"")</f>
        <v>1</v>
      </c>
      <c r="G282" s="205"/>
      <c r="H282" s="205"/>
      <c r="I282" s="204"/>
      <c r="J282" s="204"/>
      <c r="K282" s="204"/>
      <c r="L282" s="204"/>
      <c r="M282" s="204"/>
      <c r="N282" s="206"/>
      <c r="O282" s="202"/>
      <c r="P282" s="207"/>
      <c r="Q282" s="207"/>
      <c r="R282" s="207"/>
      <c r="S282" s="207"/>
    </row>
    <row r="283" spans="1:19" ht="35.25" customHeight="1">
      <c r="A283" s="196">
        <f ca="1">IFERROR(A282+MATCH(D283,OFFSET('Nhập đơn'!$E$1,'ORDERED LIST'!$A282,0,1000),0),"")</f>
        <v>57</v>
      </c>
      <c r="B283" s="202">
        <v>2</v>
      </c>
      <c r="C283" s="203" t="str" cm="1">
        <f t="array" aca="1" ref="C283" ca="1">IFERROR(INDEX('Nhập đơn'!C:C,'ORDERED LIST'!$A283,0),"")</f>
        <v>MKVD</v>
      </c>
      <c r="D283" s="203" t="str">
        <f>IF(COUNTIFS($D$281:D282,$B$281)&lt;$S$281,$B$281,"")</f>
        <v>Cóc non 500 gr</v>
      </c>
      <c r="E283" s="202" cm="1">
        <f t="array" aca="1" ref="E283" ca="1">IFERROR(INDEX('Nhập đơn'!I:I,'ORDERED LIST'!$A283,0),"")</f>
        <v>2</v>
      </c>
      <c r="F283" s="204" cm="1">
        <f t="array" aca="1" ref="F283" ca="1">IFERROR(INDEX('Nhập đơn'!H:H,'ORDERED LIST'!$A283,0),"")</f>
        <v>1</v>
      </c>
      <c r="G283" s="205"/>
      <c r="H283" s="205"/>
      <c r="I283" s="204"/>
      <c r="J283" s="204"/>
      <c r="K283" s="204"/>
      <c r="L283" s="204"/>
      <c r="M283" s="204"/>
      <c r="N283" s="206"/>
      <c r="O283" s="202"/>
      <c r="P283" s="207"/>
      <c r="Q283" s="207"/>
      <c r="R283" s="207"/>
      <c r="S283" s="208"/>
    </row>
    <row r="284" spans="1:19" ht="35.25" customHeight="1">
      <c r="A284" s="196">
        <f ca="1">IFERROR(A283+MATCH(D284,OFFSET('Nhập đơn'!$E$1,'ORDERED LIST'!$A283,0,1000),0),"")</f>
        <v>109</v>
      </c>
      <c r="B284" s="209">
        <v>3</v>
      </c>
      <c r="C284" s="203" t="str" cm="1">
        <f t="array" aca="1" ref="C284" ca="1">IFERROR(INDEX('Nhập đơn'!C:C,'ORDERED LIST'!$A284,0),"")</f>
        <v>AWLU</v>
      </c>
      <c r="D284" s="203" t="str">
        <f>IF(COUNTIFS($D$281:D283,$B$281)&lt;$S$281,$B$281,"")</f>
        <v>Cóc non 500 gr</v>
      </c>
      <c r="E284" s="202" cm="1">
        <f t="array" aca="1" ref="E284" ca="1">IFERROR(INDEX('Nhập đơn'!I:I,'ORDERED LIST'!$A284,0),"")</f>
        <v>2</v>
      </c>
      <c r="F284" s="204" cm="1">
        <f t="array" aca="1" ref="F284" ca="1">IFERROR(INDEX('Nhập đơn'!H:H,'ORDERED LIST'!$A284,0),"")</f>
        <v>1</v>
      </c>
      <c r="G284" s="205"/>
      <c r="H284" s="205"/>
      <c r="I284" s="204"/>
      <c r="J284" s="204"/>
      <c r="K284" s="204"/>
      <c r="L284" s="204"/>
      <c r="M284" s="204"/>
      <c r="N284" s="206"/>
      <c r="O284" s="202"/>
      <c r="P284" s="207"/>
      <c r="Q284" s="207"/>
      <c r="R284" s="207"/>
      <c r="S284" s="210"/>
    </row>
    <row r="285" spans="1:19" ht="35.25" customHeight="1">
      <c r="A285" s="196">
        <f ca="1">IFERROR(A284+MATCH(D285,OFFSET('Nhập đơn'!$E$1,'ORDERED LIST'!$A284,0,1000),0),"")</f>
        <v>164</v>
      </c>
      <c r="B285" s="209">
        <v>4</v>
      </c>
      <c r="C285" s="203" t="str" cm="1">
        <f t="array" aca="1" ref="C285" ca="1">IFERROR(INDEX('Nhập đơn'!C:C,'ORDERED LIST'!$A285,0),"")</f>
        <v>AWSG</v>
      </c>
      <c r="D285" s="203" t="str">
        <f>IF(COUNTIFS($D$281:D284,$B$281)&lt;$S$281,$B$281,"")</f>
        <v>Cóc non 500 gr</v>
      </c>
      <c r="E285" s="202" cm="1">
        <f t="array" aca="1" ref="E285" ca="1">IFERROR(INDEX('Nhập đơn'!I:I,'ORDERED LIST'!$A285,0),"")</f>
        <v>1</v>
      </c>
      <c r="F285" s="204" cm="1">
        <f t="array" aca="1" ref="F285" ca="1">IFERROR(INDEX('Nhập đơn'!H:H,'ORDERED LIST'!$A285,0),"")</f>
        <v>0.5</v>
      </c>
      <c r="G285" s="205"/>
      <c r="H285" s="205"/>
      <c r="I285" s="204"/>
      <c r="J285" s="204"/>
      <c r="K285" s="204"/>
      <c r="L285" s="204"/>
      <c r="M285" s="204"/>
      <c r="N285" s="206"/>
      <c r="O285" s="202"/>
      <c r="P285" s="207"/>
      <c r="Q285" s="207"/>
      <c r="R285" s="207"/>
      <c r="S285" s="210"/>
    </row>
    <row r="286" spans="1:19" ht="35.25" customHeight="1">
      <c r="A286" s="196">
        <f ca="1">IFERROR(A285+MATCH(D286,OFFSET('Nhập đơn'!$E$1,'ORDERED LIST'!$A285,0,1000),0),"")</f>
        <v>220</v>
      </c>
      <c r="B286" s="209">
        <v>5</v>
      </c>
      <c r="C286" s="203" t="str" cm="1">
        <f t="array" aca="1" ref="C286" ca="1">IFERROR(INDEX('Nhập đơn'!C:C,'ORDERED LIST'!$A286,0),"")</f>
        <v>AWWT</v>
      </c>
      <c r="D286" s="203" t="str">
        <f>IF(COUNTIFS($D$281:D285,$B$281)&lt;$S$281,$B$281,"")</f>
        <v>Cóc non 500 gr</v>
      </c>
      <c r="E286" s="202" cm="1">
        <f t="array" aca="1" ref="E286" ca="1">IFERROR(INDEX('Nhập đơn'!I:I,'ORDERED LIST'!$A286,0),"")</f>
        <v>3</v>
      </c>
      <c r="F286" s="204" cm="1">
        <f t="array" aca="1" ref="F286" ca="1">IFERROR(INDEX('Nhập đơn'!H:H,'ORDERED LIST'!$A286,0),"")</f>
        <v>1.5</v>
      </c>
      <c r="G286" s="205"/>
      <c r="H286" s="205"/>
      <c r="I286" s="204"/>
      <c r="J286" s="204"/>
      <c r="K286" s="204"/>
      <c r="L286" s="204"/>
      <c r="M286" s="204"/>
      <c r="N286" s="206"/>
      <c r="O286" s="202"/>
      <c r="P286" s="207"/>
      <c r="Q286" s="207"/>
      <c r="R286" s="207"/>
      <c r="S286" s="210"/>
    </row>
    <row r="287" spans="1:19" ht="35.25" customHeight="1">
      <c r="A287" s="196">
        <f ca="1">IFERROR(A286+MATCH(D287,OFFSET('Nhập đơn'!$E$1,'ORDERED LIST'!$A286,0,1000),0),"")</f>
        <v>279</v>
      </c>
      <c r="B287" s="209">
        <v>6</v>
      </c>
      <c r="C287" s="203" t="str" cm="1">
        <f t="array" aca="1" ref="C287" ca="1">IFERROR(INDEX('Nhập đơn'!C:C,'ORDERED LIST'!$A287,0),"")</f>
        <v>AWZH</v>
      </c>
      <c r="D287" s="203" t="str">
        <f>IF(COUNTIFS($D$281:D286,$B$281)&lt;$S$281,$B$281,"")</f>
        <v>Cóc non 500 gr</v>
      </c>
      <c r="E287" s="202" cm="1">
        <f t="array" aca="1" ref="E287" ca="1">IFERROR(INDEX('Nhập đơn'!I:I,'ORDERED LIST'!$A287,0),"")</f>
        <v>2</v>
      </c>
      <c r="F287" s="204" cm="1">
        <f t="array" aca="1" ref="F287" ca="1">IFERROR(INDEX('Nhập đơn'!H:H,'ORDERED LIST'!$A287,0),"")</f>
        <v>1</v>
      </c>
      <c r="G287" s="205"/>
      <c r="H287" s="205"/>
      <c r="I287" s="204"/>
      <c r="J287" s="204"/>
      <c r="K287" s="204"/>
      <c r="L287" s="204"/>
      <c r="M287" s="204"/>
      <c r="N287" s="206"/>
      <c r="O287" s="202"/>
      <c r="P287" s="207"/>
      <c r="Q287" s="207"/>
      <c r="R287" s="207"/>
      <c r="S287" s="210"/>
    </row>
    <row r="288" spans="1:19" ht="35.25" hidden="1" customHeight="1">
      <c r="A288" s="196" t="str">
        <f ca="1">IFERROR(A287+MATCH(D288,OFFSET('Nhập đơn'!$E$1,'ORDERED LIST'!$A287,0,1000),0),"")</f>
        <v/>
      </c>
      <c r="B288" s="209">
        <v>7</v>
      </c>
      <c r="C288" s="203" t="str" cm="1">
        <f t="array" aca="1" ref="C288" ca="1">IFERROR(INDEX('Nhập đơn'!C:C,'ORDERED LIST'!$A288,0),"")</f>
        <v/>
      </c>
      <c r="D288" s="203" t="str">
        <f>IF(COUNTIFS($D$281:D287,$B$281)&lt;$S$281,$B$281,"")</f>
        <v/>
      </c>
      <c r="E288" s="202" t="str" cm="1">
        <f t="array" aca="1" ref="E288" ca="1">IFERROR(INDEX('Nhập đơn'!I:I,'ORDERED LIST'!$A288,0),"")</f>
        <v/>
      </c>
      <c r="F288" s="204" t="str" cm="1">
        <f t="array" aca="1" ref="F288" ca="1">IFERROR(INDEX('Nhập đơn'!H:H,'ORDERED LIST'!$A288,0),"")</f>
        <v/>
      </c>
      <c r="G288" s="205"/>
      <c r="H288" s="205"/>
      <c r="I288" s="204"/>
      <c r="J288" s="204"/>
      <c r="K288" s="204"/>
      <c r="L288" s="204"/>
      <c r="M288" s="204"/>
      <c r="N288" s="206"/>
      <c r="O288" s="202"/>
      <c r="P288" s="207"/>
      <c r="Q288" s="207"/>
      <c r="R288" s="207"/>
      <c r="S288" s="210"/>
    </row>
    <row r="289" spans="1:19" ht="35.25" hidden="1" customHeight="1">
      <c r="A289" s="196" t="str">
        <f ca="1">IFERROR(A288+MATCH(D289,OFFSET('Nhập đơn'!$E$1,'ORDERED LIST'!$A288,0,1000),0),"")</f>
        <v/>
      </c>
      <c r="B289" s="209">
        <v>8</v>
      </c>
      <c r="C289" s="203" t="str" cm="1">
        <f t="array" aca="1" ref="C289" ca="1">IFERROR(INDEX('Nhập đơn'!C:C,'ORDERED LIST'!$A289,0),"")</f>
        <v/>
      </c>
      <c r="D289" s="203" t="str">
        <f>IF(COUNTIFS($D$281:D288,$B$281)&lt;$S$281,$B$281,"")</f>
        <v/>
      </c>
      <c r="E289" s="202" t="str" cm="1">
        <f t="array" aca="1" ref="E289" ca="1">IFERROR(INDEX('Nhập đơn'!I:I,'ORDERED LIST'!$A289,0),"")</f>
        <v/>
      </c>
      <c r="F289" s="204" t="str" cm="1">
        <f t="array" aca="1" ref="F289" ca="1">IFERROR(INDEX('Nhập đơn'!H:H,'ORDERED LIST'!$A289,0),"")</f>
        <v/>
      </c>
      <c r="G289" s="205"/>
      <c r="H289" s="205"/>
      <c r="I289" s="204"/>
      <c r="J289" s="204"/>
      <c r="K289" s="204"/>
      <c r="L289" s="204"/>
      <c r="M289" s="204"/>
      <c r="N289" s="206"/>
      <c r="O289" s="202"/>
      <c r="P289" s="207"/>
      <c r="Q289" s="207"/>
      <c r="R289" s="207"/>
      <c r="S289" s="210"/>
    </row>
    <row r="290" spans="1:19" ht="35.25" hidden="1" customHeight="1">
      <c r="A290" s="196" t="str">
        <f ca="1">IFERROR(A289+MATCH(D290,OFFSET('Nhập đơn'!$E$1,'ORDERED LIST'!$A289,0,1000),0),"")</f>
        <v/>
      </c>
      <c r="B290" s="209">
        <v>9</v>
      </c>
      <c r="C290" s="203" t="str" cm="1">
        <f t="array" aca="1" ref="C290" ca="1">IFERROR(INDEX('Nhập đơn'!C:C,'ORDERED LIST'!$A290,0),"")</f>
        <v/>
      </c>
      <c r="D290" s="203" t="str">
        <f>IF(COUNTIFS($D$281:D289,$B$281)&lt;$S$281,$B$281,"")</f>
        <v/>
      </c>
      <c r="E290" s="202" t="str" cm="1">
        <f t="array" aca="1" ref="E290" ca="1">IFERROR(INDEX('Nhập đơn'!I:I,'ORDERED LIST'!$A290,0),"")</f>
        <v/>
      </c>
      <c r="F290" s="204" t="str" cm="1">
        <f t="array" aca="1" ref="F290" ca="1">IFERROR(INDEX('Nhập đơn'!H:H,'ORDERED LIST'!$A290,0),"")</f>
        <v/>
      </c>
      <c r="G290" s="205"/>
      <c r="H290" s="205"/>
      <c r="I290" s="204"/>
      <c r="J290" s="204"/>
      <c r="K290" s="204"/>
      <c r="L290" s="204"/>
      <c r="M290" s="204"/>
      <c r="N290" s="206"/>
      <c r="O290" s="202"/>
      <c r="P290" s="207"/>
      <c r="Q290" s="207"/>
      <c r="R290" s="207"/>
      <c r="S290" s="210"/>
    </row>
    <row r="291" spans="1:19" ht="35.25" hidden="1" customHeight="1">
      <c r="A291" s="196" t="str">
        <f ca="1">IFERROR(A290+MATCH(D291,OFFSET('Nhập đơn'!$E$1,'ORDERED LIST'!$A290,0,1000),0),"")</f>
        <v/>
      </c>
      <c r="B291" s="209">
        <v>10</v>
      </c>
      <c r="C291" s="203" t="str" cm="1">
        <f t="array" aca="1" ref="C291" ca="1">IFERROR(INDEX('Nhập đơn'!C:C,'ORDERED LIST'!$A291,0),"")</f>
        <v/>
      </c>
      <c r="D291" s="203" t="str">
        <f>IF(COUNTIFS($D$281:D290,$B$281)&lt;$S$281,$B$281,"")</f>
        <v/>
      </c>
      <c r="E291" s="202" t="str" cm="1">
        <f t="array" aca="1" ref="E291" ca="1">IFERROR(INDEX('Nhập đơn'!I:I,'ORDERED LIST'!$A291,0),"")</f>
        <v/>
      </c>
      <c r="F291" s="204" t="str" cm="1">
        <f t="array" aca="1" ref="F291" ca="1">IFERROR(INDEX('Nhập đơn'!H:H,'ORDERED LIST'!$A291,0),"")</f>
        <v/>
      </c>
      <c r="G291" s="205"/>
      <c r="H291" s="205"/>
      <c r="I291" s="204"/>
      <c r="J291" s="204"/>
      <c r="K291" s="204"/>
      <c r="L291" s="204"/>
      <c r="M291" s="204"/>
      <c r="N291" s="206"/>
      <c r="O291" s="202"/>
      <c r="P291" s="207"/>
      <c r="Q291" s="207"/>
      <c r="R291" s="207"/>
      <c r="S291" s="210"/>
    </row>
    <row r="292" spans="1:19" ht="35.25" hidden="1" customHeight="1">
      <c r="A292" s="196" t="str">
        <f ca="1">IFERROR(A291+MATCH(D292,OFFSET('Nhập đơn'!$E$1,'ORDERED LIST'!$A291,0,1000),0),"")</f>
        <v/>
      </c>
      <c r="B292" s="209">
        <v>11</v>
      </c>
      <c r="C292" s="203" t="str" cm="1">
        <f t="array" aca="1" ref="C292" ca="1">IFERROR(INDEX('Nhập đơn'!C:C,'ORDERED LIST'!$A292,0),"")</f>
        <v/>
      </c>
      <c r="D292" s="203" t="str">
        <f>IF(COUNTIFS($D$281:D291,$B$281)&lt;$S$281,$B$281,"")</f>
        <v/>
      </c>
      <c r="E292" s="202" t="str" cm="1">
        <f t="array" aca="1" ref="E292" ca="1">IFERROR(INDEX('Nhập đơn'!I:I,'ORDERED LIST'!$A292,0),"")</f>
        <v/>
      </c>
      <c r="F292" s="204" t="str" cm="1">
        <f t="array" aca="1" ref="F292" ca="1">IFERROR(INDEX('Nhập đơn'!H:H,'ORDERED LIST'!$A292,0),"")</f>
        <v/>
      </c>
      <c r="G292" s="205"/>
      <c r="H292" s="205"/>
      <c r="I292" s="204"/>
      <c r="J292" s="204"/>
      <c r="K292" s="204"/>
      <c r="L292" s="204"/>
      <c r="M292" s="204"/>
      <c r="N292" s="206"/>
      <c r="O292" s="202"/>
      <c r="P292" s="207"/>
      <c r="Q292" s="207"/>
      <c r="R292" s="207"/>
      <c r="S292" s="210"/>
    </row>
    <row r="293" spans="1:19" ht="35.25" hidden="1" customHeight="1">
      <c r="A293" s="196" t="str">
        <f ca="1">IFERROR(A292+MATCH(D293,OFFSET('Nhập đơn'!$E$1,'ORDERED LIST'!$A292,0,1000),0),"")</f>
        <v/>
      </c>
      <c r="B293" s="209">
        <v>12</v>
      </c>
      <c r="C293" s="203" t="str" cm="1">
        <f t="array" aca="1" ref="C293" ca="1">IFERROR(INDEX('Nhập đơn'!C:C,'ORDERED LIST'!$A293,0),"")</f>
        <v/>
      </c>
      <c r="D293" s="203" t="str">
        <f>IF(COUNTIFS($D$281:D292,$B$281)&lt;$S$281,$B$281,"")</f>
        <v/>
      </c>
      <c r="E293" s="202" t="str" cm="1">
        <f t="array" aca="1" ref="E293" ca="1">IFERROR(INDEX('Nhập đơn'!I:I,'ORDERED LIST'!$A293,0),"")</f>
        <v/>
      </c>
      <c r="F293" s="204" t="str" cm="1">
        <f t="array" aca="1" ref="F293" ca="1">IFERROR(INDEX('Nhập đơn'!H:H,'ORDERED LIST'!$A293,0),"")</f>
        <v/>
      </c>
      <c r="G293" s="205"/>
      <c r="H293" s="205"/>
      <c r="I293" s="204"/>
      <c r="J293" s="204"/>
      <c r="K293" s="204"/>
      <c r="L293" s="204"/>
      <c r="M293" s="204"/>
      <c r="N293" s="206"/>
      <c r="O293" s="202"/>
      <c r="P293" s="207"/>
      <c r="Q293" s="207"/>
      <c r="R293" s="207"/>
      <c r="S293" s="210"/>
    </row>
    <row r="294" spans="1:19" ht="35.25" hidden="1" customHeight="1">
      <c r="A294" s="196" t="str">
        <f ca="1">IFERROR(A293+MATCH(D294,OFFSET('Nhập đơn'!$E$1,'ORDERED LIST'!$A293,0,1000),0),"")</f>
        <v/>
      </c>
      <c r="B294" s="209">
        <v>13</v>
      </c>
      <c r="C294" s="203" t="str" cm="1">
        <f t="array" aca="1" ref="C294" ca="1">IFERROR(INDEX('Nhập đơn'!C:C,'ORDERED LIST'!$A294,0),"")</f>
        <v/>
      </c>
      <c r="D294" s="203" t="str">
        <f>IF(COUNTIFS($D$281:D293,$B$281)&lt;$S$281,$B$281,"")</f>
        <v/>
      </c>
      <c r="E294" s="202" t="str" cm="1">
        <f t="array" aca="1" ref="E294" ca="1">IFERROR(INDEX('Nhập đơn'!I:I,'ORDERED LIST'!$A294,0),"")</f>
        <v/>
      </c>
      <c r="F294" s="204" t="str" cm="1">
        <f t="array" aca="1" ref="F294" ca="1">IFERROR(INDEX('Nhập đơn'!H:H,'ORDERED LIST'!$A294,0),"")</f>
        <v/>
      </c>
      <c r="G294" s="205"/>
      <c r="H294" s="205"/>
      <c r="I294" s="204"/>
      <c r="J294" s="204"/>
      <c r="K294" s="204"/>
      <c r="L294" s="204"/>
      <c r="M294" s="204"/>
      <c r="N294" s="206"/>
      <c r="O294" s="202"/>
      <c r="P294" s="207"/>
      <c r="Q294" s="207"/>
      <c r="R294" s="207"/>
      <c r="S294" s="210"/>
    </row>
    <row r="295" spans="1:19" ht="35.25" hidden="1" customHeight="1">
      <c r="A295" s="196" t="str">
        <f ca="1">IFERROR(A294+MATCH(D295,OFFSET('Nhập đơn'!$E$1,'ORDERED LIST'!$A294,0,1000),0),"")</f>
        <v/>
      </c>
      <c r="B295" s="209">
        <v>14</v>
      </c>
      <c r="C295" s="203" t="str" cm="1">
        <f t="array" aca="1" ref="C295" ca="1">IFERROR(INDEX('Nhập đơn'!C:C,'ORDERED LIST'!$A295,0),"")</f>
        <v/>
      </c>
      <c r="D295" s="203" t="str">
        <f>IF(COUNTIFS($D$281:D294,$B$281)&lt;$S$281,$B$281,"")</f>
        <v/>
      </c>
      <c r="E295" s="202" t="str" cm="1">
        <f t="array" aca="1" ref="E295" ca="1">IFERROR(INDEX('Nhập đơn'!I:I,'ORDERED LIST'!$A295,0),"")</f>
        <v/>
      </c>
      <c r="F295" s="204" t="str" cm="1">
        <f t="array" aca="1" ref="F295" ca="1">IFERROR(INDEX('Nhập đơn'!H:H,'ORDERED LIST'!$A295,0),"")</f>
        <v/>
      </c>
      <c r="G295" s="205"/>
      <c r="H295" s="205"/>
      <c r="I295" s="204"/>
      <c r="J295" s="204"/>
      <c r="K295" s="204"/>
      <c r="L295" s="204"/>
      <c r="M295" s="204"/>
      <c r="N295" s="206"/>
      <c r="O295" s="202"/>
      <c r="P295" s="207"/>
      <c r="Q295" s="207"/>
      <c r="R295" s="207"/>
      <c r="S295" s="210"/>
    </row>
    <row r="296" spans="1:19" ht="35.25" hidden="1" customHeight="1">
      <c r="A296" s="196" t="str">
        <f ca="1">IFERROR(A295+MATCH(D296,OFFSET('Nhập đơn'!$E$1,'ORDERED LIST'!$A295,0,1000),0),"")</f>
        <v/>
      </c>
      <c r="B296" s="209">
        <v>15</v>
      </c>
      <c r="C296" s="203" t="str" cm="1">
        <f t="array" aca="1" ref="C296" ca="1">IFERROR(INDEX('Nhập đơn'!C:C,'ORDERED LIST'!$A296,0),"")</f>
        <v/>
      </c>
      <c r="D296" s="203" t="str">
        <f>IF(COUNTIFS($D$281:D295,$B$281)&lt;$S$281,$B$281,"")</f>
        <v/>
      </c>
      <c r="E296" s="202" t="str" cm="1">
        <f t="array" aca="1" ref="E296" ca="1">IFERROR(INDEX('Nhập đơn'!I:I,'ORDERED LIST'!$A296,0),"")</f>
        <v/>
      </c>
      <c r="F296" s="204" t="str" cm="1">
        <f t="array" aca="1" ref="F296" ca="1">IFERROR(INDEX('Nhập đơn'!H:H,'ORDERED LIST'!$A296,0),"")</f>
        <v/>
      </c>
      <c r="G296" s="205"/>
      <c r="H296" s="205"/>
      <c r="I296" s="204"/>
      <c r="J296" s="204"/>
      <c r="K296" s="204"/>
      <c r="L296" s="204"/>
      <c r="M296" s="204"/>
      <c r="N296" s="206"/>
      <c r="O296" s="202"/>
      <c r="P296" s="207"/>
      <c r="Q296" s="207"/>
      <c r="R296" s="207"/>
      <c r="S296" s="210"/>
    </row>
    <row r="297" spans="1:19" ht="35.25" hidden="1" customHeight="1">
      <c r="A297" s="196" t="str">
        <f ca="1">IFERROR(A296+MATCH(D297,OFFSET('Nhập đơn'!$E$1,'ORDERED LIST'!$A296,0,1000),0),"")</f>
        <v/>
      </c>
      <c r="B297" s="209">
        <v>16</v>
      </c>
      <c r="C297" s="203" t="str" cm="1">
        <f t="array" aca="1" ref="C297" ca="1">IFERROR(INDEX('Nhập đơn'!C:C,'ORDERED LIST'!$A297,0),"")</f>
        <v/>
      </c>
      <c r="D297" s="203" t="str">
        <f>IF(COUNTIFS($D$281:D296,$B$281)&lt;$S$281,$B$281,"")</f>
        <v/>
      </c>
      <c r="E297" s="202" t="str" cm="1">
        <f t="array" aca="1" ref="E297" ca="1">IFERROR(INDEX('Nhập đơn'!I:I,'ORDERED LIST'!$A297,0),"")</f>
        <v/>
      </c>
      <c r="F297" s="204" t="str" cm="1">
        <f t="array" aca="1" ref="F297" ca="1">IFERROR(INDEX('Nhập đơn'!H:H,'ORDERED LIST'!$A297,0),"")</f>
        <v/>
      </c>
      <c r="G297" s="205"/>
      <c r="H297" s="205"/>
      <c r="I297" s="204"/>
      <c r="J297" s="204"/>
      <c r="K297" s="204"/>
      <c r="L297" s="204"/>
      <c r="M297" s="204"/>
      <c r="N297" s="206"/>
      <c r="O297" s="202"/>
      <c r="P297" s="207"/>
      <c r="Q297" s="207"/>
      <c r="R297" s="207"/>
      <c r="S297" s="210"/>
    </row>
    <row r="298" spans="1:19" s="215" customFormat="1" ht="35.25" customHeight="1">
      <c r="B298" s="213" t="s">
        <v>1578</v>
      </c>
      <c r="C298" s="217"/>
      <c r="D298" s="217"/>
      <c r="E298" s="217"/>
      <c r="F298" s="217"/>
      <c r="G298" s="217"/>
      <c r="H298" s="217"/>
      <c r="I298" s="217"/>
      <c r="J298" s="217"/>
      <c r="K298" s="217"/>
      <c r="L298" s="217"/>
      <c r="M298" s="217"/>
      <c r="N298" s="217"/>
      <c r="O298" s="217"/>
      <c r="P298" s="217"/>
      <c r="Q298" s="217"/>
      <c r="R298" s="217"/>
      <c r="S298" s="289">
        <f>COUNTIFS('Nhập đơn'!E:E,B298)</f>
        <v>4</v>
      </c>
    </row>
    <row r="299" spans="1:19" ht="35.25" customHeight="1">
      <c r="A299" s="196">
        <f ca="1">IFERROR(A298+MATCH(D299,OFFSET('Nhập đơn'!$E$1,'ORDERED LIST'!$A298,0,1000),0),"")</f>
        <v>110</v>
      </c>
      <c r="B299" s="202">
        <v>1</v>
      </c>
      <c r="C299" s="203" t="str" cm="1">
        <f t="array" aca="1" ref="C299" ca="1">IFERROR(INDEX('Nhập đơn'!C:C,'ORDERED LIST'!$A299,0),"")</f>
        <v>AWLU</v>
      </c>
      <c r="D299" s="203" t="str">
        <f>IF(COUNTIFS($D$298:D298,$B$298)&lt;$S$298,$B$298,"")</f>
        <v>Củ hành tím 200 gr</v>
      </c>
      <c r="E299" s="202" cm="1">
        <f t="array" aca="1" ref="E299" ca="1">IFERROR(INDEX('Nhập đơn'!I:I,'ORDERED LIST'!$A299,0),"")</f>
        <v>6</v>
      </c>
      <c r="F299" s="204" cm="1">
        <f t="array" aca="1" ref="F299" ca="1">IFERROR(INDEX('Nhập đơn'!H:H,'ORDERED LIST'!$A299,0),"")</f>
        <v>1.2</v>
      </c>
      <c r="G299" s="205"/>
      <c r="H299" s="205"/>
      <c r="I299" s="204"/>
      <c r="J299" s="204"/>
      <c r="K299" s="204"/>
      <c r="L299" s="204"/>
      <c r="M299" s="204"/>
      <c r="N299" s="206"/>
      <c r="O299" s="202"/>
      <c r="P299" s="207"/>
      <c r="Q299" s="207"/>
      <c r="R299" s="207"/>
      <c r="S299" s="207"/>
    </row>
    <row r="300" spans="1:19" ht="35.25" customHeight="1">
      <c r="A300" s="196">
        <f ca="1">IFERROR(A299+MATCH(D300,OFFSET('Nhập đơn'!$E$1,'ORDERED LIST'!$A299,0,1000),0),"")</f>
        <v>165</v>
      </c>
      <c r="B300" s="202">
        <v>2</v>
      </c>
      <c r="C300" s="203" t="str" cm="1">
        <f t="array" aca="1" ref="C300" ca="1">IFERROR(INDEX('Nhập đơn'!C:C,'ORDERED LIST'!$A300,0),"")</f>
        <v>AWSG</v>
      </c>
      <c r="D300" s="203" t="str">
        <f>IF(COUNTIFS($D$298:D299,$B$298)&lt;$S$298,$B$298,"")</f>
        <v>Củ hành tím 200 gr</v>
      </c>
      <c r="E300" s="202" cm="1">
        <f t="array" aca="1" ref="E300" ca="1">IFERROR(INDEX('Nhập đơn'!I:I,'ORDERED LIST'!$A300,0),"")</f>
        <v>6</v>
      </c>
      <c r="F300" s="204" cm="1">
        <f t="array" aca="1" ref="F300" ca="1">IFERROR(INDEX('Nhập đơn'!H:H,'ORDERED LIST'!$A300,0),"")</f>
        <v>1.2</v>
      </c>
      <c r="G300" s="205"/>
      <c r="H300" s="205"/>
      <c r="I300" s="204"/>
      <c r="J300" s="204"/>
      <c r="K300" s="204"/>
      <c r="L300" s="204"/>
      <c r="M300" s="204"/>
      <c r="N300" s="206"/>
      <c r="O300" s="202"/>
      <c r="P300" s="207"/>
      <c r="Q300" s="207"/>
      <c r="R300" s="207"/>
      <c r="S300" s="208"/>
    </row>
    <row r="301" spans="1:19" ht="35.25" customHeight="1">
      <c r="A301" s="196">
        <f ca="1">IFERROR(A300+MATCH(D301,OFFSET('Nhập đơn'!$E$1,'ORDERED LIST'!$A300,0,1000),0),"")</f>
        <v>221</v>
      </c>
      <c r="B301" s="209">
        <v>3</v>
      </c>
      <c r="C301" s="203" t="str" cm="1">
        <f t="array" aca="1" ref="C301" ca="1">IFERROR(INDEX('Nhập đơn'!C:C,'ORDERED LIST'!$A301,0),"")</f>
        <v>AWWT</v>
      </c>
      <c r="D301" s="203" t="str">
        <f>IF(COUNTIFS($D$298:D300,$B$298)&lt;$S$298,$B$298,"")</f>
        <v>Củ hành tím 200 gr</v>
      </c>
      <c r="E301" s="202" cm="1">
        <f t="array" aca="1" ref="E301" ca="1">IFERROR(INDEX('Nhập đơn'!I:I,'ORDERED LIST'!$A301,0),"")</f>
        <v>10</v>
      </c>
      <c r="F301" s="204" cm="1">
        <f t="array" aca="1" ref="F301" ca="1">IFERROR(INDEX('Nhập đơn'!H:H,'ORDERED LIST'!$A301,0),"")</f>
        <v>2</v>
      </c>
      <c r="G301" s="205"/>
      <c r="H301" s="205"/>
      <c r="I301" s="204"/>
      <c r="J301" s="204"/>
      <c r="K301" s="204"/>
      <c r="L301" s="204"/>
      <c r="M301" s="204"/>
      <c r="N301" s="206"/>
      <c r="O301" s="202"/>
      <c r="P301" s="207"/>
      <c r="Q301" s="207"/>
      <c r="R301" s="207"/>
      <c r="S301" s="210"/>
    </row>
    <row r="302" spans="1:19" ht="35.25" customHeight="1">
      <c r="A302" s="196">
        <f ca="1">IFERROR(A301+MATCH(D302,OFFSET('Nhập đơn'!$E$1,'ORDERED LIST'!$A301,0,1000),0),"")</f>
        <v>280</v>
      </c>
      <c r="B302" s="209">
        <v>4</v>
      </c>
      <c r="C302" s="203" t="str" cm="1">
        <f t="array" aca="1" ref="C302" ca="1">IFERROR(INDEX('Nhập đơn'!C:C,'ORDERED LIST'!$A302,0),"")</f>
        <v>AWZH</v>
      </c>
      <c r="D302" s="203" t="str">
        <f>IF(COUNTIFS($D$298:D301,$B$298)&lt;$S$298,$B$298,"")</f>
        <v>Củ hành tím 200 gr</v>
      </c>
      <c r="E302" s="202" cm="1">
        <f t="array" aca="1" ref="E302" ca="1">IFERROR(INDEX('Nhập đơn'!I:I,'ORDERED LIST'!$A302,0),"")</f>
        <v>5</v>
      </c>
      <c r="F302" s="204" cm="1">
        <f t="array" aca="1" ref="F302" ca="1">IFERROR(INDEX('Nhập đơn'!H:H,'ORDERED LIST'!$A302,0),"")</f>
        <v>1</v>
      </c>
      <c r="G302" s="205"/>
      <c r="H302" s="205"/>
      <c r="I302" s="204"/>
      <c r="J302" s="204"/>
      <c r="K302" s="204"/>
      <c r="L302" s="204"/>
      <c r="M302" s="204"/>
      <c r="N302" s="206"/>
      <c r="O302" s="202"/>
      <c r="P302" s="207"/>
      <c r="Q302" s="207"/>
      <c r="R302" s="207"/>
      <c r="S302" s="210"/>
    </row>
    <row r="303" spans="1:19" ht="35.25" hidden="1" customHeight="1">
      <c r="A303" s="196" t="str">
        <f ca="1">IFERROR(A302+MATCH(D303,OFFSET('Nhập đơn'!$E$1,'ORDERED LIST'!$A302,0,1000),0),"")</f>
        <v/>
      </c>
      <c r="B303" s="209">
        <v>5</v>
      </c>
      <c r="C303" s="203" t="str" cm="1">
        <f t="array" aca="1" ref="C303" ca="1">IFERROR(INDEX('Nhập đơn'!C:C,'ORDERED LIST'!$A303,0),"")</f>
        <v/>
      </c>
      <c r="D303" s="203" t="str">
        <f>IF(COUNTIFS($D$298:D302,$B$298)&lt;$S$298,$B$298,"")</f>
        <v/>
      </c>
      <c r="E303" s="202" t="str" cm="1">
        <f t="array" aca="1" ref="E303" ca="1">IFERROR(INDEX('Nhập đơn'!I:I,'ORDERED LIST'!$A303,0),"")</f>
        <v/>
      </c>
      <c r="F303" s="204" t="str" cm="1">
        <f t="array" aca="1" ref="F303" ca="1">IFERROR(INDEX('Nhập đơn'!H:H,'ORDERED LIST'!$A303,0),"")</f>
        <v/>
      </c>
      <c r="G303" s="205"/>
      <c r="H303" s="205"/>
      <c r="I303" s="204"/>
      <c r="J303" s="204"/>
      <c r="K303" s="204"/>
      <c r="L303" s="204"/>
      <c r="M303" s="204"/>
      <c r="N303" s="206"/>
      <c r="O303" s="202"/>
      <c r="P303" s="207"/>
      <c r="Q303" s="207"/>
      <c r="R303" s="207"/>
      <c r="S303" s="210"/>
    </row>
    <row r="304" spans="1:19" ht="35.25" hidden="1" customHeight="1">
      <c r="A304" s="196" t="str">
        <f ca="1">IFERROR(A303+MATCH(D304,OFFSET('Nhập đơn'!$E$1,'ORDERED LIST'!$A303,0,1000),0),"")</f>
        <v/>
      </c>
      <c r="B304" s="209">
        <v>6</v>
      </c>
      <c r="C304" s="203" t="str" cm="1">
        <f t="array" aca="1" ref="C304" ca="1">IFERROR(INDEX('Nhập đơn'!C:C,'ORDERED LIST'!$A304,0),"")</f>
        <v/>
      </c>
      <c r="D304" s="203" t="str">
        <f>IF(COUNTIFS($D$298:D303,$B$298)&lt;$S$298,$B$298,"")</f>
        <v/>
      </c>
      <c r="E304" s="202" t="str" cm="1">
        <f t="array" aca="1" ref="E304" ca="1">IFERROR(INDEX('Nhập đơn'!I:I,'ORDERED LIST'!$A304,0),"")</f>
        <v/>
      </c>
      <c r="F304" s="204" t="str" cm="1">
        <f t="array" aca="1" ref="F304" ca="1">IFERROR(INDEX('Nhập đơn'!H:H,'ORDERED LIST'!$A304,0),"")</f>
        <v/>
      </c>
      <c r="G304" s="205"/>
      <c r="H304" s="205"/>
      <c r="I304" s="204"/>
      <c r="J304" s="204"/>
      <c r="K304" s="204"/>
      <c r="L304" s="204"/>
      <c r="M304" s="204"/>
      <c r="N304" s="206"/>
      <c r="O304" s="202"/>
      <c r="P304" s="207"/>
      <c r="Q304" s="207"/>
      <c r="R304" s="207"/>
      <c r="S304" s="210"/>
    </row>
    <row r="305" spans="1:19" ht="35.25" hidden="1" customHeight="1">
      <c r="A305" s="196" t="str">
        <f ca="1">IFERROR(A304+MATCH(D305,OFFSET('Nhập đơn'!$E$1,'ORDERED LIST'!$A304,0,1000),0),"")</f>
        <v/>
      </c>
      <c r="B305" s="209">
        <v>7</v>
      </c>
      <c r="C305" s="203" t="str" cm="1">
        <f t="array" aca="1" ref="C305" ca="1">IFERROR(INDEX('Nhập đơn'!C:C,'ORDERED LIST'!$A305,0),"")</f>
        <v/>
      </c>
      <c r="D305" s="203" t="str">
        <f>IF(COUNTIFS($D$298:D304,$B$298)&lt;$S$298,$B$298,"")</f>
        <v/>
      </c>
      <c r="E305" s="202" t="str" cm="1">
        <f t="array" aca="1" ref="E305" ca="1">IFERROR(INDEX('Nhập đơn'!I:I,'ORDERED LIST'!$A305,0),"")</f>
        <v/>
      </c>
      <c r="F305" s="204" t="str" cm="1">
        <f t="array" aca="1" ref="F305" ca="1">IFERROR(INDEX('Nhập đơn'!H:H,'ORDERED LIST'!$A305,0),"")</f>
        <v/>
      </c>
      <c r="G305" s="205"/>
      <c r="H305" s="205"/>
      <c r="I305" s="204"/>
      <c r="J305" s="204"/>
      <c r="K305" s="204"/>
      <c r="L305" s="204"/>
      <c r="M305" s="204"/>
      <c r="N305" s="206"/>
      <c r="O305" s="202"/>
      <c r="P305" s="207"/>
      <c r="Q305" s="207"/>
      <c r="R305" s="207"/>
      <c r="S305" s="210"/>
    </row>
    <row r="306" spans="1:19" ht="35.25" hidden="1" customHeight="1">
      <c r="A306" s="196" t="str">
        <f ca="1">IFERROR(A305+MATCH(D306,OFFSET('Nhập đơn'!$E$1,'ORDERED LIST'!$A305,0,1000),0),"")</f>
        <v/>
      </c>
      <c r="B306" s="209">
        <v>8</v>
      </c>
      <c r="C306" s="203" t="str" cm="1">
        <f t="array" aca="1" ref="C306" ca="1">IFERROR(INDEX('Nhập đơn'!C:C,'ORDERED LIST'!$A306,0),"")</f>
        <v/>
      </c>
      <c r="D306" s="203" t="str">
        <f>IF(COUNTIFS($D$298:D305,$B$298)&lt;$S$298,$B$298,"")</f>
        <v/>
      </c>
      <c r="E306" s="202" t="str" cm="1">
        <f t="array" aca="1" ref="E306" ca="1">IFERROR(INDEX('Nhập đơn'!I:I,'ORDERED LIST'!$A306,0),"")</f>
        <v/>
      </c>
      <c r="F306" s="204" t="str" cm="1">
        <f t="array" aca="1" ref="F306" ca="1">IFERROR(INDEX('Nhập đơn'!H:H,'ORDERED LIST'!$A306,0),"")</f>
        <v/>
      </c>
      <c r="G306" s="205"/>
      <c r="H306" s="205"/>
      <c r="I306" s="204"/>
      <c r="J306" s="204"/>
      <c r="K306" s="204"/>
      <c r="L306" s="204"/>
      <c r="M306" s="204"/>
      <c r="N306" s="206"/>
      <c r="O306" s="202"/>
      <c r="P306" s="207"/>
      <c r="Q306" s="207"/>
      <c r="R306" s="207"/>
      <c r="S306" s="210"/>
    </row>
    <row r="307" spans="1:19" ht="35.25" hidden="1" customHeight="1">
      <c r="A307" s="196" t="str">
        <f ca="1">IFERROR(A306+MATCH(D307,OFFSET('Nhập đơn'!$E$1,'ORDERED LIST'!$A306,0,1000),0),"")</f>
        <v/>
      </c>
      <c r="B307" s="209">
        <v>9</v>
      </c>
      <c r="C307" s="203" t="str" cm="1">
        <f t="array" aca="1" ref="C307" ca="1">IFERROR(INDEX('Nhập đơn'!C:C,'ORDERED LIST'!$A307,0),"")</f>
        <v/>
      </c>
      <c r="D307" s="203" t="str">
        <f>IF(COUNTIFS($D$298:D306,$B$298)&lt;$S$298,$B$298,"")</f>
        <v/>
      </c>
      <c r="E307" s="202" t="str" cm="1">
        <f t="array" aca="1" ref="E307" ca="1">IFERROR(INDEX('Nhập đơn'!I:I,'ORDERED LIST'!$A307,0),"")</f>
        <v/>
      </c>
      <c r="F307" s="204" t="str" cm="1">
        <f t="array" aca="1" ref="F307" ca="1">IFERROR(INDEX('Nhập đơn'!H:H,'ORDERED LIST'!$A307,0),"")</f>
        <v/>
      </c>
      <c r="G307" s="205"/>
      <c r="H307" s="205"/>
      <c r="I307" s="204"/>
      <c r="J307" s="204"/>
      <c r="K307" s="204"/>
      <c r="L307" s="204"/>
      <c r="M307" s="204"/>
      <c r="N307" s="206"/>
      <c r="O307" s="202"/>
      <c r="P307" s="207"/>
      <c r="Q307" s="207"/>
      <c r="R307" s="207"/>
      <c r="S307" s="210"/>
    </row>
    <row r="308" spans="1:19" ht="35.25" hidden="1" customHeight="1">
      <c r="A308" s="196" t="str">
        <f ca="1">IFERROR(A307+MATCH(D308,OFFSET('Nhập đơn'!$E$1,'ORDERED LIST'!$A307,0,1000),0),"")</f>
        <v/>
      </c>
      <c r="B308" s="209">
        <v>10</v>
      </c>
      <c r="C308" s="203" t="str" cm="1">
        <f t="array" aca="1" ref="C308" ca="1">IFERROR(INDEX('Nhập đơn'!C:C,'ORDERED LIST'!$A308,0),"")</f>
        <v/>
      </c>
      <c r="D308" s="203" t="str">
        <f>IF(COUNTIFS($D$298:D307,$B$298)&lt;$S$298,$B$298,"")</f>
        <v/>
      </c>
      <c r="E308" s="202" t="str" cm="1">
        <f t="array" aca="1" ref="E308" ca="1">IFERROR(INDEX('Nhập đơn'!I:I,'ORDERED LIST'!$A308,0),"")</f>
        <v/>
      </c>
      <c r="F308" s="204" t="str" cm="1">
        <f t="array" aca="1" ref="F308" ca="1">IFERROR(INDEX('Nhập đơn'!H:H,'ORDERED LIST'!$A308,0),"")</f>
        <v/>
      </c>
      <c r="G308" s="205"/>
      <c r="H308" s="205"/>
      <c r="I308" s="204"/>
      <c r="J308" s="204"/>
      <c r="K308" s="204"/>
      <c r="L308" s="204"/>
      <c r="M308" s="204"/>
      <c r="N308" s="206"/>
      <c r="O308" s="202"/>
      <c r="P308" s="207"/>
      <c r="Q308" s="207"/>
      <c r="R308" s="207"/>
      <c r="S308" s="210"/>
    </row>
    <row r="309" spans="1:19" ht="35.25" hidden="1" customHeight="1">
      <c r="A309" s="196" t="str">
        <f ca="1">IFERROR(A308+MATCH(D309,OFFSET('Nhập đơn'!$E$1,'ORDERED LIST'!$A308,0,1000),0),"")</f>
        <v/>
      </c>
      <c r="B309" s="209">
        <v>11</v>
      </c>
      <c r="C309" s="203" t="str" cm="1">
        <f t="array" aca="1" ref="C309" ca="1">IFERROR(INDEX('Nhập đơn'!C:C,'ORDERED LIST'!$A309,0),"")</f>
        <v/>
      </c>
      <c r="D309" s="203" t="str">
        <f>IF(COUNTIFS($D$298:D308,$B$298)&lt;$S$298,$B$298,"")</f>
        <v/>
      </c>
      <c r="E309" s="202" t="str" cm="1">
        <f t="array" aca="1" ref="E309" ca="1">IFERROR(INDEX('Nhập đơn'!I:I,'ORDERED LIST'!$A309,0),"")</f>
        <v/>
      </c>
      <c r="F309" s="204" t="str" cm="1">
        <f t="array" aca="1" ref="F309" ca="1">IFERROR(INDEX('Nhập đơn'!H:H,'ORDERED LIST'!$A309,0),"")</f>
        <v/>
      </c>
      <c r="G309" s="205"/>
      <c r="H309" s="205"/>
      <c r="I309" s="204"/>
      <c r="J309" s="204"/>
      <c r="K309" s="204"/>
      <c r="L309" s="204"/>
      <c r="M309" s="204"/>
      <c r="N309" s="206"/>
      <c r="O309" s="202"/>
      <c r="P309" s="207"/>
      <c r="Q309" s="207"/>
      <c r="R309" s="207"/>
      <c r="S309" s="210"/>
    </row>
    <row r="310" spans="1:19" ht="35.25" hidden="1" customHeight="1">
      <c r="A310" s="196" t="str">
        <f ca="1">IFERROR(A309+MATCH(D310,OFFSET('Nhập đơn'!$E$1,'ORDERED LIST'!$A309,0,1000),0),"")</f>
        <v/>
      </c>
      <c r="B310" s="209">
        <v>12</v>
      </c>
      <c r="C310" s="203" t="str" cm="1">
        <f t="array" aca="1" ref="C310" ca="1">IFERROR(INDEX('Nhập đơn'!C:C,'ORDERED LIST'!$A310,0),"")</f>
        <v/>
      </c>
      <c r="D310" s="203" t="str">
        <f>IF(COUNTIFS($D$298:D309,$B$298)&lt;$S$298,$B$298,"")</f>
        <v/>
      </c>
      <c r="E310" s="202" t="str" cm="1">
        <f t="array" aca="1" ref="E310" ca="1">IFERROR(INDEX('Nhập đơn'!I:I,'ORDERED LIST'!$A310,0),"")</f>
        <v/>
      </c>
      <c r="F310" s="204" t="str" cm="1">
        <f t="array" aca="1" ref="F310" ca="1">IFERROR(INDEX('Nhập đơn'!H:H,'ORDERED LIST'!$A310,0),"")</f>
        <v/>
      </c>
      <c r="G310" s="205"/>
      <c r="H310" s="205"/>
      <c r="I310" s="204"/>
      <c r="J310" s="204"/>
      <c r="K310" s="204"/>
      <c r="L310" s="204"/>
      <c r="M310" s="204"/>
      <c r="N310" s="206"/>
      <c r="O310" s="202"/>
      <c r="P310" s="207"/>
      <c r="Q310" s="207"/>
      <c r="R310" s="207"/>
      <c r="S310" s="210"/>
    </row>
    <row r="311" spans="1:19" ht="35.25" hidden="1" customHeight="1">
      <c r="A311" s="196" t="str">
        <f ca="1">IFERROR(A310+MATCH(D311,OFFSET('Nhập đơn'!$E$1,'ORDERED LIST'!$A310,0,1000),0),"")</f>
        <v/>
      </c>
      <c r="B311" s="209">
        <v>13</v>
      </c>
      <c r="C311" s="203" t="str" cm="1">
        <f t="array" aca="1" ref="C311" ca="1">IFERROR(INDEX('Nhập đơn'!C:C,'ORDERED LIST'!$A311,0),"")</f>
        <v/>
      </c>
      <c r="D311" s="203" t="str">
        <f>IF(COUNTIFS($D$298:D310,$B$298)&lt;$S$298,$B$298,"")</f>
        <v/>
      </c>
      <c r="E311" s="202" t="str" cm="1">
        <f t="array" aca="1" ref="E311" ca="1">IFERROR(INDEX('Nhập đơn'!I:I,'ORDERED LIST'!$A311,0),"")</f>
        <v/>
      </c>
      <c r="F311" s="204" t="str" cm="1">
        <f t="array" aca="1" ref="F311" ca="1">IFERROR(INDEX('Nhập đơn'!H:H,'ORDERED LIST'!$A311,0),"")</f>
        <v/>
      </c>
      <c r="G311" s="205"/>
      <c r="H311" s="205"/>
      <c r="I311" s="204"/>
      <c r="J311" s="204"/>
      <c r="K311" s="204"/>
      <c r="L311" s="204"/>
      <c r="M311" s="204"/>
      <c r="N311" s="206"/>
      <c r="O311" s="202"/>
      <c r="P311" s="207"/>
      <c r="Q311" s="207"/>
      <c r="R311" s="207"/>
      <c r="S311" s="210"/>
    </row>
    <row r="312" spans="1:19" ht="35.25" hidden="1" customHeight="1">
      <c r="A312" s="196" t="str">
        <f ca="1">IFERROR(A311+MATCH(D312,OFFSET('Nhập đơn'!$E$1,'ORDERED LIST'!$A311,0,1000),0),"")</f>
        <v/>
      </c>
      <c r="B312" s="209">
        <v>14</v>
      </c>
      <c r="C312" s="203" t="str" cm="1">
        <f t="array" aca="1" ref="C312" ca="1">IFERROR(INDEX('Nhập đơn'!C:C,'ORDERED LIST'!$A312,0),"")</f>
        <v/>
      </c>
      <c r="D312" s="203" t="str">
        <f>IF(COUNTIFS($D$298:D311,$B$298)&lt;$S$298,$B$298,"")</f>
        <v/>
      </c>
      <c r="E312" s="202" t="str" cm="1">
        <f t="array" aca="1" ref="E312" ca="1">IFERROR(INDEX('Nhập đơn'!I:I,'ORDERED LIST'!$A312,0),"")</f>
        <v/>
      </c>
      <c r="F312" s="204" t="str" cm="1">
        <f t="array" aca="1" ref="F312" ca="1">IFERROR(INDEX('Nhập đơn'!H:H,'ORDERED LIST'!$A312,0),"")</f>
        <v/>
      </c>
      <c r="G312" s="205"/>
      <c r="H312" s="205"/>
      <c r="I312" s="204"/>
      <c r="J312" s="204"/>
      <c r="K312" s="204"/>
      <c r="L312" s="204"/>
      <c r="M312" s="204"/>
      <c r="N312" s="206"/>
      <c r="O312" s="202"/>
      <c r="P312" s="207"/>
      <c r="Q312" s="207"/>
      <c r="R312" s="207"/>
      <c r="S312" s="210"/>
    </row>
    <row r="313" spans="1:19" ht="35.25" hidden="1" customHeight="1">
      <c r="A313" s="196" t="str">
        <f ca="1">IFERROR(A312+MATCH(D313,OFFSET('Nhập đơn'!$E$1,'ORDERED LIST'!$A312,0,1000),0),"")</f>
        <v/>
      </c>
      <c r="B313" s="209">
        <v>15</v>
      </c>
      <c r="C313" s="203" t="str" cm="1">
        <f t="array" aca="1" ref="C313" ca="1">IFERROR(INDEX('Nhập đơn'!C:C,'ORDERED LIST'!$A313,0),"")</f>
        <v/>
      </c>
      <c r="D313" s="203" t="str">
        <f>IF(COUNTIFS($D$298:D312,$B$298)&lt;$S$298,$B$298,"")</f>
        <v/>
      </c>
      <c r="E313" s="202" t="str" cm="1">
        <f t="array" aca="1" ref="E313" ca="1">IFERROR(INDEX('Nhập đơn'!I:I,'ORDERED LIST'!$A313,0),"")</f>
        <v/>
      </c>
      <c r="F313" s="204" t="str" cm="1">
        <f t="array" aca="1" ref="F313" ca="1">IFERROR(INDEX('Nhập đơn'!H:H,'ORDERED LIST'!$A313,0),"")</f>
        <v/>
      </c>
      <c r="G313" s="205"/>
      <c r="H313" s="205"/>
      <c r="I313" s="204"/>
      <c r="J313" s="204"/>
      <c r="K313" s="204"/>
      <c r="L313" s="204"/>
      <c r="M313" s="204"/>
      <c r="N313" s="206"/>
      <c r="O313" s="202"/>
      <c r="P313" s="207"/>
      <c r="Q313" s="207"/>
      <c r="R313" s="207"/>
      <c r="S313" s="210"/>
    </row>
    <row r="314" spans="1:19" ht="35.25" hidden="1" customHeight="1">
      <c r="A314" s="196" t="str">
        <f ca="1">IFERROR(A313+MATCH(D314,OFFSET('Nhập đơn'!$E$1,'ORDERED LIST'!$A313,0,1000),0),"")</f>
        <v/>
      </c>
      <c r="B314" s="209">
        <v>16</v>
      </c>
      <c r="C314" s="203" t="str" cm="1">
        <f t="array" aca="1" ref="C314" ca="1">IFERROR(INDEX('Nhập đơn'!C:C,'ORDERED LIST'!$A314,0),"")</f>
        <v/>
      </c>
      <c r="D314" s="203" t="str">
        <f>IF(COUNTIFS($D$298:D313,$B$298)&lt;$S$298,$B$298,"")</f>
        <v/>
      </c>
      <c r="E314" s="202" t="str" cm="1">
        <f t="array" aca="1" ref="E314" ca="1">IFERROR(INDEX('Nhập đơn'!I:I,'ORDERED LIST'!$A314,0),"")</f>
        <v/>
      </c>
      <c r="F314" s="204" t="str" cm="1">
        <f t="array" aca="1" ref="F314" ca="1">IFERROR(INDEX('Nhập đơn'!H:H,'ORDERED LIST'!$A314,0),"")</f>
        <v/>
      </c>
      <c r="G314" s="205"/>
      <c r="H314" s="205"/>
      <c r="I314" s="204"/>
      <c r="J314" s="204"/>
      <c r="K314" s="204"/>
      <c r="L314" s="204"/>
      <c r="M314" s="204"/>
      <c r="N314" s="206"/>
      <c r="O314" s="202"/>
      <c r="P314" s="207"/>
      <c r="Q314" s="207"/>
      <c r="R314" s="207"/>
      <c r="S314" s="210"/>
    </row>
    <row r="315" spans="1:19" s="215" customFormat="1" ht="35.25" customHeight="1">
      <c r="B315" s="213" t="s">
        <v>1606</v>
      </c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289">
        <f>COUNTIFS('Nhập đơn'!E:E,B315)</f>
        <v>5</v>
      </c>
    </row>
    <row r="316" spans="1:19" ht="35.25" customHeight="1">
      <c r="A316" s="196">
        <f ca="1">IFERROR(A315+MATCH(D316,OFFSET('Nhập đơn'!$E$1,'ORDERED LIST'!$A315,0,1000),0),"")</f>
        <v>13</v>
      </c>
      <c r="B316" s="202">
        <v>1</v>
      </c>
      <c r="C316" s="203" t="str" cm="1">
        <f t="array" aca="1" ref="C316" ca="1">IFERROR(INDEX('Nhập đơn'!C:C,'ORDERED LIST'!$A316,0),"")</f>
        <v>MKFR</v>
      </c>
      <c r="D316" s="203" t="str">
        <f>IF(COUNTIFS($D$315:D315,$B$315)&lt;$S$315,$B$315,"")</f>
        <v>Củ riềng 100 gr</v>
      </c>
      <c r="E316" s="202" cm="1">
        <f t="array" aca="1" ref="E316" ca="1">IFERROR(INDEX('Nhập đơn'!I:I,'ORDERED LIST'!$A316,0),"")</f>
        <v>1</v>
      </c>
      <c r="F316" s="204" cm="1">
        <f t="array" aca="1" ref="F316" ca="1">IFERROR(INDEX('Nhập đơn'!H:H,'ORDERED LIST'!$A316,0),"")</f>
        <v>0.1</v>
      </c>
      <c r="G316" s="205"/>
      <c r="H316" s="205"/>
      <c r="I316" s="204"/>
      <c r="J316" s="204"/>
      <c r="K316" s="204"/>
      <c r="L316" s="204"/>
      <c r="M316" s="204"/>
      <c r="N316" s="206"/>
      <c r="O316" s="202"/>
      <c r="P316" s="207"/>
      <c r="Q316" s="207"/>
      <c r="R316" s="207"/>
      <c r="S316" s="207"/>
    </row>
    <row r="317" spans="1:19" ht="35.25" customHeight="1">
      <c r="A317" s="196">
        <f ca="1">IFERROR(A316+MATCH(D317,OFFSET('Nhập đơn'!$E$1,'ORDERED LIST'!$A316,0,1000),0),"")</f>
        <v>58</v>
      </c>
      <c r="B317" s="202">
        <v>2</v>
      </c>
      <c r="C317" s="203" t="str" cm="1">
        <f t="array" aca="1" ref="C317" ca="1">IFERROR(INDEX('Nhập đơn'!C:C,'ORDERED LIST'!$A317,0),"")</f>
        <v>MKVD</v>
      </c>
      <c r="D317" s="203" t="str">
        <f>IF(COUNTIFS($D$315:D316,$B$315)&lt;$S$315,$B$315,"")</f>
        <v>Củ riềng 100 gr</v>
      </c>
      <c r="E317" s="202" cm="1">
        <f t="array" aca="1" ref="E317" ca="1">IFERROR(INDEX('Nhập đơn'!I:I,'ORDERED LIST'!$A317,0),"")</f>
        <v>5</v>
      </c>
      <c r="F317" s="204" cm="1">
        <f t="array" aca="1" ref="F317" ca="1">IFERROR(INDEX('Nhập đơn'!H:H,'ORDERED LIST'!$A317,0),"")</f>
        <v>0.5</v>
      </c>
      <c r="G317" s="205"/>
      <c r="H317" s="205"/>
      <c r="I317" s="204"/>
      <c r="J317" s="204"/>
      <c r="K317" s="204"/>
      <c r="L317" s="204"/>
      <c r="M317" s="204"/>
      <c r="N317" s="206"/>
      <c r="O317" s="202"/>
      <c r="P317" s="207"/>
      <c r="Q317" s="207"/>
      <c r="R317" s="207"/>
      <c r="S317" s="208"/>
    </row>
    <row r="318" spans="1:19" ht="35.25" customHeight="1">
      <c r="A318" s="196">
        <f ca="1">IFERROR(A317+MATCH(D318,OFFSET('Nhập đơn'!$E$1,'ORDERED LIST'!$A317,0,1000),0),"")</f>
        <v>111</v>
      </c>
      <c r="B318" s="209">
        <v>3</v>
      </c>
      <c r="C318" s="203" t="str" cm="1">
        <f t="array" aca="1" ref="C318" ca="1">IFERROR(INDEX('Nhập đơn'!C:C,'ORDERED LIST'!$A318,0),"")</f>
        <v>AWLU</v>
      </c>
      <c r="D318" s="203" t="str">
        <f>IF(COUNTIFS($D$315:D317,$B$315)&lt;$S$315,$B$315,"")</f>
        <v>Củ riềng 100 gr</v>
      </c>
      <c r="E318" s="202" cm="1">
        <f t="array" aca="1" ref="E318" ca="1">IFERROR(INDEX('Nhập đơn'!I:I,'ORDERED LIST'!$A318,0),"")</f>
        <v>15</v>
      </c>
      <c r="F318" s="204" cm="1">
        <f t="array" aca="1" ref="F318" ca="1">IFERROR(INDEX('Nhập đơn'!H:H,'ORDERED LIST'!$A318,0),"")</f>
        <v>1.5</v>
      </c>
      <c r="G318" s="205"/>
      <c r="H318" s="205"/>
      <c r="I318" s="204"/>
      <c r="J318" s="204"/>
      <c r="K318" s="204"/>
      <c r="L318" s="204"/>
      <c r="M318" s="204"/>
      <c r="N318" s="206"/>
      <c r="O318" s="202"/>
      <c r="P318" s="207"/>
      <c r="Q318" s="207"/>
      <c r="R318" s="207"/>
      <c r="S318" s="210"/>
    </row>
    <row r="319" spans="1:19" ht="35.25" customHeight="1">
      <c r="A319" s="196">
        <f ca="1">IFERROR(A318+MATCH(D319,OFFSET('Nhập đơn'!$E$1,'ORDERED LIST'!$A318,0,1000),0),"")</f>
        <v>166</v>
      </c>
      <c r="B319" s="209">
        <v>4</v>
      </c>
      <c r="C319" s="203" t="str" cm="1">
        <f t="array" aca="1" ref="C319" ca="1">IFERROR(INDEX('Nhập đơn'!C:C,'ORDERED LIST'!$A319,0),"")</f>
        <v>AWSG</v>
      </c>
      <c r="D319" s="203" t="str">
        <f>IF(COUNTIFS($D$315:D318,$B$315)&lt;$S$315,$B$315,"")</f>
        <v>Củ riềng 100 gr</v>
      </c>
      <c r="E319" s="202" cm="1">
        <f t="array" aca="1" ref="E319" ca="1">IFERROR(INDEX('Nhập đơn'!I:I,'ORDERED LIST'!$A319,0),"")</f>
        <v>8</v>
      </c>
      <c r="F319" s="204" cm="1">
        <f t="array" aca="1" ref="F319" ca="1">IFERROR(INDEX('Nhập đơn'!H:H,'ORDERED LIST'!$A319,0),"")</f>
        <v>0.8</v>
      </c>
      <c r="G319" s="205"/>
      <c r="H319" s="205"/>
      <c r="I319" s="204"/>
      <c r="J319" s="204"/>
      <c r="K319" s="204"/>
      <c r="L319" s="204"/>
      <c r="M319" s="204"/>
      <c r="N319" s="206"/>
      <c r="O319" s="202"/>
      <c r="P319" s="207"/>
      <c r="Q319" s="207"/>
      <c r="R319" s="207"/>
      <c r="S319" s="210"/>
    </row>
    <row r="320" spans="1:19" ht="35.25" customHeight="1">
      <c r="A320" s="196">
        <f ca="1">IFERROR(A319+MATCH(D320,OFFSET('Nhập đơn'!$E$1,'ORDERED LIST'!$A319,0,1000),0),"")</f>
        <v>281</v>
      </c>
      <c r="B320" s="209">
        <v>5</v>
      </c>
      <c r="C320" s="203" t="str" cm="1">
        <f t="array" aca="1" ref="C320" ca="1">IFERROR(INDEX('Nhập đơn'!C:C,'ORDERED LIST'!$A320,0),"")</f>
        <v>AWZH</v>
      </c>
      <c r="D320" s="203" t="str">
        <f>IF(COUNTIFS($D$315:D319,$B$315)&lt;$S$315,$B$315,"")</f>
        <v>Củ riềng 100 gr</v>
      </c>
      <c r="E320" s="202" cm="1">
        <f t="array" aca="1" ref="E320" ca="1">IFERROR(INDEX('Nhập đơn'!I:I,'ORDERED LIST'!$A320,0),"")</f>
        <v>10</v>
      </c>
      <c r="F320" s="204" cm="1">
        <f t="array" aca="1" ref="F320" ca="1">IFERROR(INDEX('Nhập đơn'!H:H,'ORDERED LIST'!$A320,0),"")</f>
        <v>1</v>
      </c>
      <c r="G320" s="205"/>
      <c r="H320" s="205"/>
      <c r="I320" s="204"/>
      <c r="J320" s="204"/>
      <c r="K320" s="204"/>
      <c r="L320" s="204"/>
      <c r="M320" s="204"/>
      <c r="N320" s="206"/>
      <c r="O320" s="202"/>
      <c r="P320" s="207"/>
      <c r="Q320" s="207"/>
      <c r="R320" s="207"/>
      <c r="S320" s="210"/>
    </row>
    <row r="321" spans="1:19" ht="35.25" hidden="1" customHeight="1">
      <c r="A321" s="196" t="str">
        <f ca="1">IFERROR(A320+MATCH(D321,OFFSET('Nhập đơn'!$E$1,'ORDERED LIST'!$A320,0,1000),0),"")</f>
        <v/>
      </c>
      <c r="B321" s="209">
        <v>6</v>
      </c>
      <c r="C321" s="203" t="str" cm="1">
        <f t="array" aca="1" ref="C321" ca="1">IFERROR(INDEX('Nhập đơn'!C:C,'ORDERED LIST'!$A321,0),"")</f>
        <v/>
      </c>
      <c r="D321" s="203" t="str">
        <f>IF(COUNTIFS($D$315:D320,$B$315)&lt;$S$315,$B$315,"")</f>
        <v/>
      </c>
      <c r="E321" s="202" t="str" cm="1">
        <f t="array" aca="1" ref="E321" ca="1">IFERROR(INDEX('Nhập đơn'!I:I,'ORDERED LIST'!$A321,0),"")</f>
        <v/>
      </c>
      <c r="F321" s="204" t="str" cm="1">
        <f t="array" aca="1" ref="F321" ca="1">IFERROR(INDEX('Nhập đơn'!H:H,'ORDERED LIST'!$A321,0),"")</f>
        <v/>
      </c>
      <c r="G321" s="205"/>
      <c r="H321" s="205"/>
      <c r="I321" s="204"/>
      <c r="J321" s="204"/>
      <c r="K321" s="204"/>
      <c r="L321" s="204"/>
      <c r="M321" s="204"/>
      <c r="N321" s="206"/>
      <c r="O321" s="202"/>
      <c r="P321" s="207"/>
      <c r="Q321" s="207"/>
      <c r="R321" s="207"/>
      <c r="S321" s="210"/>
    </row>
    <row r="322" spans="1:19" ht="35.25" hidden="1" customHeight="1">
      <c r="A322" s="196" t="str">
        <f ca="1">IFERROR(A321+MATCH(D322,OFFSET('Nhập đơn'!$E$1,'ORDERED LIST'!$A321,0,1000),0),"")</f>
        <v/>
      </c>
      <c r="B322" s="209">
        <v>7</v>
      </c>
      <c r="C322" s="203" t="str" cm="1">
        <f t="array" aca="1" ref="C322" ca="1">IFERROR(INDEX('Nhập đơn'!C:C,'ORDERED LIST'!$A322,0),"")</f>
        <v/>
      </c>
      <c r="D322" s="203" t="str">
        <f>IF(COUNTIFS($D$315:D321,$B$315)&lt;$S$315,$B$315,"")</f>
        <v/>
      </c>
      <c r="E322" s="202" t="str" cm="1">
        <f t="array" aca="1" ref="E322" ca="1">IFERROR(INDEX('Nhập đơn'!I:I,'ORDERED LIST'!$A322,0),"")</f>
        <v/>
      </c>
      <c r="F322" s="204" t="str" cm="1">
        <f t="array" aca="1" ref="F322" ca="1">IFERROR(INDEX('Nhập đơn'!H:H,'ORDERED LIST'!$A322,0),"")</f>
        <v/>
      </c>
      <c r="G322" s="205"/>
      <c r="H322" s="205"/>
      <c r="I322" s="204"/>
      <c r="J322" s="204"/>
      <c r="K322" s="204"/>
      <c r="L322" s="204"/>
      <c r="M322" s="204"/>
      <c r="N322" s="206"/>
      <c r="O322" s="202"/>
      <c r="P322" s="207"/>
      <c r="Q322" s="207"/>
      <c r="R322" s="207"/>
      <c r="S322" s="210"/>
    </row>
    <row r="323" spans="1:19" ht="35.25" hidden="1" customHeight="1">
      <c r="A323" s="196" t="str">
        <f ca="1">IFERROR(A322+MATCH(D323,OFFSET('Nhập đơn'!$E$1,'ORDERED LIST'!$A322,0,1000),0),"")</f>
        <v/>
      </c>
      <c r="B323" s="209">
        <v>8</v>
      </c>
      <c r="C323" s="203" t="str" cm="1">
        <f t="array" aca="1" ref="C323" ca="1">IFERROR(INDEX('Nhập đơn'!C:C,'ORDERED LIST'!$A323,0),"")</f>
        <v/>
      </c>
      <c r="D323" s="203" t="str">
        <f>IF(COUNTIFS($D$315:D322,$B$315)&lt;$S$315,$B$315,"")</f>
        <v/>
      </c>
      <c r="E323" s="202" t="str" cm="1">
        <f t="array" aca="1" ref="E323" ca="1">IFERROR(INDEX('Nhập đơn'!I:I,'ORDERED LIST'!$A323,0),"")</f>
        <v/>
      </c>
      <c r="F323" s="204" t="str" cm="1">
        <f t="array" aca="1" ref="F323" ca="1">IFERROR(INDEX('Nhập đơn'!H:H,'ORDERED LIST'!$A323,0),"")</f>
        <v/>
      </c>
      <c r="G323" s="205"/>
      <c r="H323" s="205"/>
      <c r="I323" s="204"/>
      <c r="J323" s="204"/>
      <c r="K323" s="204"/>
      <c r="L323" s="204"/>
      <c r="M323" s="204"/>
      <c r="N323" s="206"/>
      <c r="O323" s="202"/>
      <c r="P323" s="207"/>
      <c r="Q323" s="207"/>
      <c r="R323" s="207"/>
      <c r="S323" s="210"/>
    </row>
    <row r="324" spans="1:19" ht="35.25" hidden="1" customHeight="1">
      <c r="A324" s="196" t="str">
        <f ca="1">IFERROR(A323+MATCH(D324,OFFSET('Nhập đơn'!$E$1,'ORDERED LIST'!$A323,0,1000),0),"")</f>
        <v/>
      </c>
      <c r="B324" s="209">
        <v>9</v>
      </c>
      <c r="C324" s="203" t="str" cm="1">
        <f t="array" aca="1" ref="C324" ca="1">IFERROR(INDEX('Nhập đơn'!C:C,'ORDERED LIST'!$A324,0),"")</f>
        <v/>
      </c>
      <c r="D324" s="203" t="str">
        <f>IF(COUNTIFS($D$315:D323,$B$315)&lt;$S$315,$B$315,"")</f>
        <v/>
      </c>
      <c r="E324" s="202" t="str" cm="1">
        <f t="array" aca="1" ref="E324" ca="1">IFERROR(INDEX('Nhập đơn'!I:I,'ORDERED LIST'!$A324,0),"")</f>
        <v/>
      </c>
      <c r="F324" s="204" t="str" cm="1">
        <f t="array" aca="1" ref="F324" ca="1">IFERROR(INDEX('Nhập đơn'!H:H,'ORDERED LIST'!$A324,0),"")</f>
        <v/>
      </c>
      <c r="G324" s="205"/>
      <c r="H324" s="205"/>
      <c r="I324" s="204"/>
      <c r="J324" s="204"/>
      <c r="K324" s="204"/>
      <c r="L324" s="204"/>
      <c r="M324" s="204"/>
      <c r="N324" s="206"/>
      <c r="O324" s="202"/>
      <c r="P324" s="207"/>
      <c r="Q324" s="207"/>
      <c r="R324" s="207"/>
      <c r="S324" s="210"/>
    </row>
    <row r="325" spans="1:19" ht="35.25" hidden="1" customHeight="1">
      <c r="A325" s="196" t="str">
        <f ca="1">IFERROR(A324+MATCH(D325,OFFSET('Nhập đơn'!$E$1,'ORDERED LIST'!$A324,0,1000),0),"")</f>
        <v/>
      </c>
      <c r="B325" s="209">
        <v>10</v>
      </c>
      <c r="C325" s="203" t="str" cm="1">
        <f t="array" aca="1" ref="C325" ca="1">IFERROR(INDEX('Nhập đơn'!C:C,'ORDERED LIST'!$A325,0),"")</f>
        <v/>
      </c>
      <c r="D325" s="203" t="str">
        <f>IF(COUNTIFS($D$315:D324,$B$315)&lt;$S$315,$B$315,"")</f>
        <v/>
      </c>
      <c r="E325" s="202" t="str" cm="1">
        <f t="array" aca="1" ref="E325" ca="1">IFERROR(INDEX('Nhập đơn'!I:I,'ORDERED LIST'!$A325,0),"")</f>
        <v/>
      </c>
      <c r="F325" s="204" t="str" cm="1">
        <f t="array" aca="1" ref="F325" ca="1">IFERROR(INDEX('Nhập đơn'!H:H,'ORDERED LIST'!$A325,0),"")</f>
        <v/>
      </c>
      <c r="G325" s="205"/>
      <c r="H325" s="205"/>
      <c r="I325" s="204"/>
      <c r="J325" s="204"/>
      <c r="K325" s="204"/>
      <c r="L325" s="204"/>
      <c r="M325" s="204"/>
      <c r="N325" s="206"/>
      <c r="O325" s="202"/>
      <c r="P325" s="207"/>
      <c r="Q325" s="207"/>
      <c r="R325" s="207"/>
      <c r="S325" s="210"/>
    </row>
    <row r="326" spans="1:19" ht="35.25" hidden="1" customHeight="1">
      <c r="A326" s="196" t="str">
        <f ca="1">IFERROR(A325+MATCH(D326,OFFSET('Nhập đơn'!$E$1,'ORDERED LIST'!$A325,0,1000),0),"")</f>
        <v/>
      </c>
      <c r="B326" s="209">
        <v>11</v>
      </c>
      <c r="C326" s="203" t="str" cm="1">
        <f t="array" aca="1" ref="C326" ca="1">IFERROR(INDEX('Nhập đơn'!C:C,'ORDERED LIST'!$A326,0),"")</f>
        <v/>
      </c>
      <c r="D326" s="203" t="str">
        <f>IF(COUNTIFS($D$315:D325,$B$315)&lt;$S$315,$B$315,"")</f>
        <v/>
      </c>
      <c r="E326" s="202" t="str" cm="1">
        <f t="array" aca="1" ref="E326" ca="1">IFERROR(INDEX('Nhập đơn'!I:I,'ORDERED LIST'!$A326,0),"")</f>
        <v/>
      </c>
      <c r="F326" s="204" t="str" cm="1">
        <f t="array" aca="1" ref="F326" ca="1">IFERROR(INDEX('Nhập đơn'!H:H,'ORDERED LIST'!$A326,0),"")</f>
        <v/>
      </c>
      <c r="G326" s="205"/>
      <c r="H326" s="205"/>
      <c r="I326" s="204"/>
      <c r="J326" s="204"/>
      <c r="K326" s="204"/>
      <c r="L326" s="204"/>
      <c r="M326" s="204"/>
      <c r="N326" s="206"/>
      <c r="O326" s="202"/>
      <c r="P326" s="207"/>
      <c r="Q326" s="207"/>
      <c r="R326" s="207"/>
      <c r="S326" s="210"/>
    </row>
    <row r="327" spans="1:19" ht="35.25" hidden="1" customHeight="1">
      <c r="A327" s="196" t="str">
        <f ca="1">IFERROR(A326+MATCH(D327,OFFSET('Nhập đơn'!$E$1,'ORDERED LIST'!$A326,0,1000),0),"")</f>
        <v/>
      </c>
      <c r="B327" s="209">
        <v>12</v>
      </c>
      <c r="C327" s="203" t="str" cm="1">
        <f t="array" aca="1" ref="C327" ca="1">IFERROR(INDEX('Nhập đơn'!C:C,'ORDERED LIST'!$A327,0),"")</f>
        <v/>
      </c>
      <c r="D327" s="203" t="str">
        <f>IF(COUNTIFS($D$315:D326,$B$315)&lt;$S$315,$B$315,"")</f>
        <v/>
      </c>
      <c r="E327" s="202" t="str" cm="1">
        <f t="array" aca="1" ref="E327" ca="1">IFERROR(INDEX('Nhập đơn'!I:I,'ORDERED LIST'!$A327,0),"")</f>
        <v/>
      </c>
      <c r="F327" s="204" t="str" cm="1">
        <f t="array" aca="1" ref="F327" ca="1">IFERROR(INDEX('Nhập đơn'!H:H,'ORDERED LIST'!$A327,0),"")</f>
        <v/>
      </c>
      <c r="G327" s="205"/>
      <c r="H327" s="205"/>
      <c r="I327" s="204"/>
      <c r="J327" s="204"/>
      <c r="K327" s="204"/>
      <c r="L327" s="204"/>
      <c r="M327" s="204"/>
      <c r="N327" s="206"/>
      <c r="O327" s="202"/>
      <c r="P327" s="207"/>
      <c r="Q327" s="207"/>
      <c r="R327" s="207"/>
      <c r="S327" s="210"/>
    </row>
    <row r="328" spans="1:19" ht="35.25" hidden="1" customHeight="1">
      <c r="A328" s="196" t="str">
        <f ca="1">IFERROR(A327+MATCH(D328,OFFSET('Nhập đơn'!$E$1,'ORDERED LIST'!$A327,0,1000),0),"")</f>
        <v/>
      </c>
      <c r="B328" s="209">
        <v>13</v>
      </c>
      <c r="C328" s="203" t="str" cm="1">
        <f t="array" aca="1" ref="C328" ca="1">IFERROR(INDEX('Nhập đơn'!C:C,'ORDERED LIST'!$A328,0),"")</f>
        <v/>
      </c>
      <c r="D328" s="203" t="str">
        <f>IF(COUNTIFS($D$315:D327,$B$315)&lt;$S$315,$B$315,"")</f>
        <v/>
      </c>
      <c r="E328" s="202" t="str" cm="1">
        <f t="array" aca="1" ref="E328" ca="1">IFERROR(INDEX('Nhập đơn'!I:I,'ORDERED LIST'!$A328,0),"")</f>
        <v/>
      </c>
      <c r="F328" s="204" t="str" cm="1">
        <f t="array" aca="1" ref="F328" ca="1">IFERROR(INDEX('Nhập đơn'!H:H,'ORDERED LIST'!$A328,0),"")</f>
        <v/>
      </c>
      <c r="G328" s="205"/>
      <c r="H328" s="205"/>
      <c r="I328" s="204"/>
      <c r="J328" s="204"/>
      <c r="K328" s="204"/>
      <c r="L328" s="204"/>
      <c r="M328" s="204"/>
      <c r="N328" s="206"/>
      <c r="O328" s="202"/>
      <c r="P328" s="207"/>
      <c r="Q328" s="207"/>
      <c r="R328" s="207"/>
      <c r="S328" s="210"/>
    </row>
    <row r="329" spans="1:19" ht="35.25" hidden="1" customHeight="1">
      <c r="A329" s="196" t="str">
        <f ca="1">IFERROR(A328+MATCH(D329,OFFSET('Nhập đơn'!$E$1,'ORDERED LIST'!$A328,0,1000),0),"")</f>
        <v/>
      </c>
      <c r="B329" s="209">
        <v>14</v>
      </c>
      <c r="C329" s="203" t="str" cm="1">
        <f t="array" aca="1" ref="C329" ca="1">IFERROR(INDEX('Nhập đơn'!C:C,'ORDERED LIST'!$A329,0),"")</f>
        <v/>
      </c>
      <c r="D329" s="203" t="str">
        <f>IF(COUNTIFS($D$315:D328,$B$315)&lt;$S$315,$B$315,"")</f>
        <v/>
      </c>
      <c r="E329" s="202" t="str" cm="1">
        <f t="array" aca="1" ref="E329" ca="1">IFERROR(INDEX('Nhập đơn'!I:I,'ORDERED LIST'!$A329,0),"")</f>
        <v/>
      </c>
      <c r="F329" s="204" t="str" cm="1">
        <f t="array" aca="1" ref="F329" ca="1">IFERROR(INDEX('Nhập đơn'!H:H,'ORDERED LIST'!$A329,0),"")</f>
        <v/>
      </c>
      <c r="G329" s="205"/>
      <c r="H329" s="205"/>
      <c r="I329" s="204"/>
      <c r="J329" s="204"/>
      <c r="K329" s="204"/>
      <c r="L329" s="204"/>
      <c r="M329" s="204"/>
      <c r="N329" s="206"/>
      <c r="O329" s="202"/>
      <c r="P329" s="207"/>
      <c r="Q329" s="207"/>
      <c r="R329" s="207"/>
      <c r="S329" s="210"/>
    </row>
    <row r="330" spans="1:19" ht="35.25" hidden="1" customHeight="1">
      <c r="A330" s="196" t="str">
        <f ca="1">IFERROR(A329+MATCH(D330,OFFSET('Nhập đơn'!$E$1,'ORDERED LIST'!$A329,0,1000),0),"")</f>
        <v/>
      </c>
      <c r="B330" s="209">
        <v>15</v>
      </c>
      <c r="C330" s="203" t="str" cm="1">
        <f t="array" aca="1" ref="C330" ca="1">IFERROR(INDEX('Nhập đơn'!C:C,'ORDERED LIST'!$A330,0),"")</f>
        <v/>
      </c>
      <c r="D330" s="203" t="str">
        <f>IF(COUNTIFS($D$315:D329,$B$315)&lt;$S$315,$B$315,"")</f>
        <v/>
      </c>
      <c r="E330" s="202" t="str" cm="1">
        <f t="array" aca="1" ref="E330" ca="1">IFERROR(INDEX('Nhập đơn'!I:I,'ORDERED LIST'!$A330,0),"")</f>
        <v/>
      </c>
      <c r="F330" s="204" t="str" cm="1">
        <f t="array" aca="1" ref="F330" ca="1">IFERROR(INDEX('Nhập đơn'!H:H,'ORDERED LIST'!$A330,0),"")</f>
        <v/>
      </c>
      <c r="G330" s="205"/>
      <c r="H330" s="205"/>
      <c r="I330" s="204"/>
      <c r="J330" s="204"/>
      <c r="K330" s="204"/>
      <c r="L330" s="204"/>
      <c r="M330" s="204"/>
      <c r="N330" s="206"/>
      <c r="O330" s="202"/>
      <c r="P330" s="207"/>
      <c r="Q330" s="207"/>
      <c r="R330" s="207"/>
      <c r="S330" s="210"/>
    </row>
    <row r="331" spans="1:19" ht="35.25" hidden="1" customHeight="1">
      <c r="A331" s="196" t="str">
        <f ca="1">IFERROR(A330+MATCH(D331,OFFSET('Nhập đơn'!$E$1,'ORDERED LIST'!$A330,0,1000),0),"")</f>
        <v/>
      </c>
      <c r="B331" s="209">
        <v>16</v>
      </c>
      <c r="C331" s="203" t="str" cm="1">
        <f t="array" aca="1" ref="C331" ca="1">IFERROR(INDEX('Nhập đơn'!C:C,'ORDERED LIST'!$A331,0),"")</f>
        <v/>
      </c>
      <c r="D331" s="203" t="str">
        <f>IF(COUNTIFS($D$315:D330,$B$315)&lt;$S$315,$B$315,"")</f>
        <v/>
      </c>
      <c r="E331" s="202" t="str" cm="1">
        <f t="array" aca="1" ref="E331" ca="1">IFERROR(INDEX('Nhập đơn'!I:I,'ORDERED LIST'!$A331,0),"")</f>
        <v/>
      </c>
      <c r="F331" s="204" t="str" cm="1">
        <f t="array" aca="1" ref="F331" ca="1">IFERROR(INDEX('Nhập đơn'!H:H,'ORDERED LIST'!$A331,0),"")</f>
        <v/>
      </c>
      <c r="G331" s="205"/>
      <c r="H331" s="205"/>
      <c r="I331" s="204"/>
      <c r="J331" s="204"/>
      <c r="K331" s="204"/>
      <c r="L331" s="204"/>
      <c r="M331" s="204"/>
      <c r="N331" s="206"/>
      <c r="O331" s="202"/>
      <c r="P331" s="207"/>
      <c r="Q331" s="207"/>
      <c r="R331" s="207"/>
      <c r="S331" s="210"/>
    </row>
    <row r="332" spans="1:19" s="215" customFormat="1" ht="35.25" customHeight="1">
      <c r="B332" s="213" t="s">
        <v>1614</v>
      </c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89">
        <f>COUNTIFS('Nhập đơn'!E:E,B332)</f>
        <v>2</v>
      </c>
    </row>
    <row r="333" spans="1:19" ht="35.25" customHeight="1">
      <c r="A333" s="196">
        <f ca="1">IFERROR(A332+MATCH(D333,OFFSET('Nhập đơn'!$E$1,'ORDERED LIST'!$A332,0,1000),0),"")</f>
        <v>112</v>
      </c>
      <c r="B333" s="202">
        <v>1</v>
      </c>
      <c r="C333" s="203" t="str" cm="1">
        <f t="array" aca="1" ref="C333" ca="1">IFERROR(INDEX('Nhập đơn'!C:C,'ORDERED LIST'!$A333,0),"")</f>
        <v>AWLU</v>
      </c>
      <c r="D333" s="203" t="str">
        <f>IF(COUNTIFS($D$332:D332,$B$332)&lt;$S$332,$B$332,"")</f>
        <v>Củ riềng 200 gr</v>
      </c>
      <c r="E333" s="202" cm="1">
        <f t="array" aca="1" ref="E333" ca="1">IFERROR(INDEX('Nhập đơn'!I:I,'ORDERED LIST'!$A333,0),"")</f>
        <v>20</v>
      </c>
      <c r="F333" s="204" cm="1">
        <f t="array" aca="1" ref="F333" ca="1">IFERROR(INDEX('Nhập đơn'!H:H,'ORDERED LIST'!$A333,0),"")</f>
        <v>4</v>
      </c>
      <c r="G333" s="205"/>
      <c r="H333" s="205"/>
      <c r="I333" s="204"/>
      <c r="J333" s="204"/>
      <c r="K333" s="204"/>
      <c r="L333" s="204"/>
      <c r="M333" s="204"/>
      <c r="N333" s="206"/>
      <c r="O333" s="202"/>
      <c r="P333" s="207"/>
      <c r="Q333" s="207"/>
      <c r="R333" s="207"/>
      <c r="S333" s="207"/>
    </row>
    <row r="334" spans="1:19" ht="35.25" customHeight="1">
      <c r="A334" s="196">
        <f ca="1">IFERROR(A333+MATCH(D334,OFFSET('Nhập đơn'!$E$1,'ORDERED LIST'!$A333,0,1000),0),"")</f>
        <v>167</v>
      </c>
      <c r="B334" s="202">
        <v>2</v>
      </c>
      <c r="C334" s="203" t="str" cm="1">
        <f t="array" aca="1" ref="C334" ca="1">IFERROR(INDEX('Nhập đơn'!C:C,'ORDERED LIST'!$A334,0),"")</f>
        <v>AWSG</v>
      </c>
      <c r="D334" s="203" t="str">
        <f>IF(COUNTIFS($D$332:D333,$B$332)&lt;$S$332,$B$332,"")</f>
        <v>Củ riềng 200 gr</v>
      </c>
      <c r="E334" s="202" cm="1">
        <f t="array" aca="1" ref="E334" ca="1">IFERROR(INDEX('Nhập đơn'!I:I,'ORDERED LIST'!$A334,0),"")</f>
        <v>8</v>
      </c>
      <c r="F334" s="204" cm="1">
        <f t="array" aca="1" ref="F334" ca="1">IFERROR(INDEX('Nhập đơn'!H:H,'ORDERED LIST'!$A334,0),"")</f>
        <v>1.6</v>
      </c>
      <c r="G334" s="205"/>
      <c r="H334" s="205"/>
      <c r="I334" s="204"/>
      <c r="J334" s="204"/>
      <c r="K334" s="204"/>
      <c r="L334" s="204"/>
      <c r="M334" s="204"/>
      <c r="N334" s="206"/>
      <c r="O334" s="202"/>
      <c r="P334" s="207"/>
      <c r="Q334" s="207"/>
      <c r="R334" s="207"/>
      <c r="S334" s="208"/>
    </row>
    <row r="335" spans="1:19" ht="35.25" hidden="1" customHeight="1">
      <c r="A335" s="196" t="str">
        <f ca="1">IFERROR(A334+MATCH(D335,OFFSET('Nhập đơn'!$E$1,'ORDERED LIST'!$A334,0,1000),0),"")</f>
        <v/>
      </c>
      <c r="B335" s="209">
        <v>3</v>
      </c>
      <c r="C335" s="203" t="str" cm="1">
        <f t="array" aca="1" ref="C335" ca="1">IFERROR(INDEX('Nhập đơn'!C:C,'ORDERED LIST'!$A335,0),"")</f>
        <v/>
      </c>
      <c r="D335" s="203" t="str">
        <f>IF(COUNTIFS($D$332:D334,$B$332)&lt;$S$332,$B$332,"")</f>
        <v/>
      </c>
      <c r="E335" s="202" t="str" cm="1">
        <f t="array" aca="1" ref="E335" ca="1">IFERROR(INDEX('Nhập đơn'!I:I,'ORDERED LIST'!$A335,0),"")</f>
        <v/>
      </c>
      <c r="F335" s="204" t="str" cm="1">
        <f t="array" aca="1" ref="F335" ca="1">IFERROR(INDEX('Nhập đơn'!H:H,'ORDERED LIST'!$A335,0),"")</f>
        <v/>
      </c>
      <c r="G335" s="205"/>
      <c r="H335" s="205"/>
      <c r="I335" s="204"/>
      <c r="J335" s="204"/>
      <c r="K335" s="204"/>
      <c r="L335" s="204"/>
      <c r="M335" s="204"/>
      <c r="N335" s="206"/>
      <c r="O335" s="202"/>
      <c r="P335" s="207"/>
      <c r="Q335" s="207"/>
      <c r="R335" s="207"/>
      <c r="S335" s="210"/>
    </row>
    <row r="336" spans="1:19" ht="35.25" hidden="1" customHeight="1">
      <c r="A336" s="196" t="str">
        <f ca="1">IFERROR(A335+MATCH(D336,OFFSET('Nhập đơn'!$E$1,'ORDERED LIST'!$A335,0,1000),0),"")</f>
        <v/>
      </c>
      <c r="B336" s="209">
        <v>4</v>
      </c>
      <c r="C336" s="203" t="str" cm="1">
        <f t="array" aca="1" ref="C336" ca="1">IFERROR(INDEX('Nhập đơn'!C:C,'ORDERED LIST'!$A336,0),"")</f>
        <v/>
      </c>
      <c r="D336" s="203" t="str">
        <f>IF(COUNTIFS($D$332:D335,$B$332)&lt;$S$332,$B$332,"")</f>
        <v/>
      </c>
      <c r="E336" s="202" t="str" cm="1">
        <f t="array" aca="1" ref="E336" ca="1">IFERROR(INDEX('Nhập đơn'!I:I,'ORDERED LIST'!$A336,0),"")</f>
        <v/>
      </c>
      <c r="F336" s="204" t="str" cm="1">
        <f t="array" aca="1" ref="F336" ca="1">IFERROR(INDEX('Nhập đơn'!H:H,'ORDERED LIST'!$A336,0),"")</f>
        <v/>
      </c>
      <c r="G336" s="205"/>
      <c r="H336" s="205"/>
      <c r="I336" s="204"/>
      <c r="J336" s="204"/>
      <c r="K336" s="204"/>
      <c r="L336" s="204"/>
      <c r="M336" s="204"/>
      <c r="N336" s="206"/>
      <c r="O336" s="202"/>
      <c r="P336" s="207"/>
      <c r="Q336" s="207"/>
      <c r="R336" s="207"/>
      <c r="S336" s="210"/>
    </row>
    <row r="337" spans="1:19" ht="35.25" hidden="1" customHeight="1">
      <c r="A337" s="196" t="str">
        <f ca="1">IFERROR(A336+MATCH(D337,OFFSET('Nhập đơn'!$E$1,'ORDERED LIST'!$A336,0,1000),0),"")</f>
        <v/>
      </c>
      <c r="B337" s="209">
        <v>5</v>
      </c>
      <c r="C337" s="203" t="str" cm="1">
        <f t="array" aca="1" ref="C337" ca="1">IFERROR(INDEX('Nhập đơn'!C:C,'ORDERED LIST'!$A337,0),"")</f>
        <v/>
      </c>
      <c r="D337" s="203" t="str">
        <f>IF(COUNTIFS($D$332:D336,$B$332)&lt;$S$332,$B$332,"")</f>
        <v/>
      </c>
      <c r="E337" s="202" t="str" cm="1">
        <f t="array" aca="1" ref="E337" ca="1">IFERROR(INDEX('Nhập đơn'!I:I,'ORDERED LIST'!$A337,0),"")</f>
        <v/>
      </c>
      <c r="F337" s="204" t="str" cm="1">
        <f t="array" aca="1" ref="F337" ca="1">IFERROR(INDEX('Nhập đơn'!H:H,'ORDERED LIST'!$A337,0),"")</f>
        <v/>
      </c>
      <c r="G337" s="205"/>
      <c r="H337" s="205"/>
      <c r="I337" s="204"/>
      <c r="J337" s="204"/>
      <c r="K337" s="204"/>
      <c r="L337" s="204"/>
      <c r="M337" s="204"/>
      <c r="N337" s="206"/>
      <c r="O337" s="202"/>
      <c r="P337" s="207"/>
      <c r="Q337" s="207"/>
      <c r="R337" s="207"/>
      <c r="S337" s="210"/>
    </row>
    <row r="338" spans="1:19" ht="35.25" hidden="1" customHeight="1">
      <c r="A338" s="196" t="str">
        <f ca="1">IFERROR(A337+MATCH(D338,OFFSET('Nhập đơn'!$E$1,'ORDERED LIST'!$A337,0,1000),0),"")</f>
        <v/>
      </c>
      <c r="B338" s="209">
        <v>6</v>
      </c>
      <c r="C338" s="203" t="str" cm="1">
        <f t="array" aca="1" ref="C338" ca="1">IFERROR(INDEX('Nhập đơn'!C:C,'ORDERED LIST'!$A338,0),"")</f>
        <v/>
      </c>
      <c r="D338" s="203" t="str">
        <f>IF(COUNTIFS($D$332:D337,$B$332)&lt;$S$332,$B$332,"")</f>
        <v/>
      </c>
      <c r="E338" s="202" t="str" cm="1">
        <f t="array" aca="1" ref="E338" ca="1">IFERROR(INDEX('Nhập đơn'!I:I,'ORDERED LIST'!$A338,0),"")</f>
        <v/>
      </c>
      <c r="F338" s="204" t="str" cm="1">
        <f t="array" aca="1" ref="F338" ca="1">IFERROR(INDEX('Nhập đơn'!H:H,'ORDERED LIST'!$A338,0),"")</f>
        <v/>
      </c>
      <c r="G338" s="205"/>
      <c r="H338" s="205"/>
      <c r="I338" s="204"/>
      <c r="J338" s="204"/>
      <c r="K338" s="204"/>
      <c r="L338" s="204"/>
      <c r="M338" s="204"/>
      <c r="N338" s="206"/>
      <c r="O338" s="202"/>
      <c r="P338" s="207"/>
      <c r="Q338" s="207"/>
      <c r="R338" s="207"/>
      <c r="S338" s="210"/>
    </row>
    <row r="339" spans="1:19" ht="35.25" hidden="1" customHeight="1">
      <c r="A339" s="196" t="str">
        <f ca="1">IFERROR(A338+MATCH(D339,OFFSET('Nhập đơn'!$E$1,'ORDERED LIST'!$A338,0,1000),0),"")</f>
        <v/>
      </c>
      <c r="B339" s="209">
        <v>7</v>
      </c>
      <c r="C339" s="203" t="str" cm="1">
        <f t="array" aca="1" ref="C339" ca="1">IFERROR(INDEX('Nhập đơn'!C:C,'ORDERED LIST'!$A339,0),"")</f>
        <v/>
      </c>
      <c r="D339" s="203" t="str">
        <f>IF(COUNTIFS($D$332:D338,$B$332)&lt;$S$332,$B$332,"")</f>
        <v/>
      </c>
      <c r="E339" s="202" t="str" cm="1">
        <f t="array" aca="1" ref="E339" ca="1">IFERROR(INDEX('Nhập đơn'!I:I,'ORDERED LIST'!$A339,0),"")</f>
        <v/>
      </c>
      <c r="F339" s="204" t="str" cm="1">
        <f t="array" aca="1" ref="F339" ca="1">IFERROR(INDEX('Nhập đơn'!H:H,'ORDERED LIST'!$A339,0),"")</f>
        <v/>
      </c>
      <c r="G339" s="205"/>
      <c r="H339" s="205"/>
      <c r="I339" s="204"/>
      <c r="J339" s="204"/>
      <c r="K339" s="204"/>
      <c r="L339" s="204"/>
      <c r="M339" s="204"/>
      <c r="N339" s="206"/>
      <c r="O339" s="202"/>
      <c r="P339" s="207"/>
      <c r="Q339" s="207"/>
      <c r="R339" s="207"/>
      <c r="S339" s="210"/>
    </row>
    <row r="340" spans="1:19" ht="35.25" hidden="1" customHeight="1">
      <c r="A340" s="196" t="str">
        <f ca="1">IFERROR(A339+MATCH(D340,OFFSET('Nhập đơn'!$E$1,'ORDERED LIST'!$A339,0,1000),0),"")</f>
        <v/>
      </c>
      <c r="B340" s="209">
        <v>8</v>
      </c>
      <c r="C340" s="203" t="str" cm="1">
        <f t="array" aca="1" ref="C340" ca="1">IFERROR(INDEX('Nhập đơn'!C:C,'ORDERED LIST'!$A340,0),"")</f>
        <v/>
      </c>
      <c r="D340" s="203" t="str">
        <f>IF(COUNTIFS($D$332:D339,$B$332)&lt;$S$332,$B$332,"")</f>
        <v/>
      </c>
      <c r="E340" s="202" t="str" cm="1">
        <f t="array" aca="1" ref="E340" ca="1">IFERROR(INDEX('Nhập đơn'!I:I,'ORDERED LIST'!$A340,0),"")</f>
        <v/>
      </c>
      <c r="F340" s="204" t="str" cm="1">
        <f t="array" aca="1" ref="F340" ca="1">IFERROR(INDEX('Nhập đơn'!H:H,'ORDERED LIST'!$A340,0),"")</f>
        <v/>
      </c>
      <c r="G340" s="205"/>
      <c r="H340" s="205"/>
      <c r="I340" s="204"/>
      <c r="J340" s="204"/>
      <c r="K340" s="204"/>
      <c r="L340" s="204"/>
      <c r="M340" s="204"/>
      <c r="N340" s="206"/>
      <c r="O340" s="202"/>
      <c r="P340" s="207"/>
      <c r="Q340" s="207"/>
      <c r="R340" s="207"/>
      <c r="S340" s="210"/>
    </row>
    <row r="341" spans="1:19" ht="35.25" hidden="1" customHeight="1">
      <c r="A341" s="196" t="str">
        <f ca="1">IFERROR(A340+MATCH(D341,OFFSET('Nhập đơn'!$E$1,'ORDERED LIST'!$A340,0,1000),0),"")</f>
        <v/>
      </c>
      <c r="B341" s="209">
        <v>9</v>
      </c>
      <c r="C341" s="203" t="str" cm="1">
        <f t="array" aca="1" ref="C341" ca="1">IFERROR(INDEX('Nhập đơn'!C:C,'ORDERED LIST'!$A341,0),"")</f>
        <v/>
      </c>
      <c r="D341" s="203" t="str">
        <f>IF(COUNTIFS($D$332:D340,$B$332)&lt;$S$332,$B$332,"")</f>
        <v/>
      </c>
      <c r="E341" s="202" t="str" cm="1">
        <f t="array" aca="1" ref="E341" ca="1">IFERROR(INDEX('Nhập đơn'!I:I,'ORDERED LIST'!$A341,0),"")</f>
        <v/>
      </c>
      <c r="F341" s="204" t="str" cm="1">
        <f t="array" aca="1" ref="F341" ca="1">IFERROR(INDEX('Nhập đơn'!H:H,'ORDERED LIST'!$A341,0),"")</f>
        <v/>
      </c>
      <c r="G341" s="205"/>
      <c r="H341" s="205"/>
      <c r="I341" s="204"/>
      <c r="J341" s="204"/>
      <c r="K341" s="204"/>
      <c r="L341" s="204"/>
      <c r="M341" s="204"/>
      <c r="N341" s="206"/>
      <c r="O341" s="202"/>
      <c r="P341" s="207"/>
      <c r="Q341" s="207"/>
      <c r="R341" s="207"/>
      <c r="S341" s="210"/>
    </row>
    <row r="342" spans="1:19" ht="35.25" hidden="1" customHeight="1">
      <c r="A342" s="196" t="str">
        <f ca="1">IFERROR(A341+MATCH(D342,OFFSET('Nhập đơn'!$E$1,'ORDERED LIST'!$A341,0,1000),0),"")</f>
        <v/>
      </c>
      <c r="B342" s="209">
        <v>10</v>
      </c>
      <c r="C342" s="203" t="str" cm="1">
        <f t="array" aca="1" ref="C342" ca="1">IFERROR(INDEX('Nhập đơn'!C:C,'ORDERED LIST'!$A342,0),"")</f>
        <v/>
      </c>
      <c r="D342" s="203" t="str">
        <f>IF(COUNTIFS($D$332:D341,$B$332)&lt;$S$332,$B$332,"")</f>
        <v/>
      </c>
      <c r="E342" s="202" t="str" cm="1">
        <f t="array" aca="1" ref="E342" ca="1">IFERROR(INDEX('Nhập đơn'!I:I,'ORDERED LIST'!$A342,0),"")</f>
        <v/>
      </c>
      <c r="F342" s="204" t="str" cm="1">
        <f t="array" aca="1" ref="F342" ca="1">IFERROR(INDEX('Nhập đơn'!H:H,'ORDERED LIST'!$A342,0),"")</f>
        <v/>
      </c>
      <c r="G342" s="205"/>
      <c r="H342" s="205"/>
      <c r="I342" s="204"/>
      <c r="J342" s="204"/>
      <c r="K342" s="204"/>
      <c r="L342" s="204"/>
      <c r="M342" s="204"/>
      <c r="N342" s="206"/>
      <c r="O342" s="202"/>
      <c r="P342" s="207"/>
      <c r="Q342" s="207"/>
      <c r="R342" s="207"/>
      <c r="S342" s="210"/>
    </row>
    <row r="343" spans="1:19" ht="35.25" hidden="1" customHeight="1">
      <c r="A343" s="196" t="str">
        <f ca="1">IFERROR(A342+MATCH(D343,OFFSET('Nhập đơn'!$E$1,'ORDERED LIST'!$A342,0,1000),0),"")</f>
        <v/>
      </c>
      <c r="B343" s="209">
        <v>11</v>
      </c>
      <c r="C343" s="203" t="str" cm="1">
        <f t="array" aca="1" ref="C343" ca="1">IFERROR(INDEX('Nhập đơn'!C:C,'ORDERED LIST'!$A343,0),"")</f>
        <v/>
      </c>
      <c r="D343" s="203" t="str">
        <f>IF(COUNTIFS($D$332:D342,$B$332)&lt;$S$332,$B$332,"")</f>
        <v/>
      </c>
      <c r="E343" s="202" t="str" cm="1">
        <f t="array" aca="1" ref="E343" ca="1">IFERROR(INDEX('Nhập đơn'!I:I,'ORDERED LIST'!$A343,0),"")</f>
        <v/>
      </c>
      <c r="F343" s="204" t="str" cm="1">
        <f t="array" aca="1" ref="F343" ca="1">IFERROR(INDEX('Nhập đơn'!H:H,'ORDERED LIST'!$A343,0),"")</f>
        <v/>
      </c>
      <c r="G343" s="205"/>
      <c r="H343" s="205"/>
      <c r="I343" s="204"/>
      <c r="J343" s="204"/>
      <c r="K343" s="204"/>
      <c r="L343" s="204"/>
      <c r="M343" s="204"/>
      <c r="N343" s="206"/>
      <c r="O343" s="202"/>
      <c r="P343" s="207"/>
      <c r="Q343" s="207"/>
      <c r="R343" s="207"/>
      <c r="S343" s="210"/>
    </row>
    <row r="344" spans="1:19" ht="35.25" hidden="1" customHeight="1">
      <c r="A344" s="196" t="str">
        <f ca="1">IFERROR(A343+MATCH(D344,OFFSET('Nhập đơn'!$E$1,'ORDERED LIST'!$A343,0,1000),0),"")</f>
        <v/>
      </c>
      <c r="B344" s="209">
        <v>12</v>
      </c>
      <c r="C344" s="203" t="str" cm="1">
        <f t="array" aca="1" ref="C344" ca="1">IFERROR(INDEX('Nhập đơn'!C:C,'ORDERED LIST'!$A344,0),"")</f>
        <v/>
      </c>
      <c r="D344" s="203" t="str">
        <f>IF(COUNTIFS($D$332:D343,$B$332)&lt;$S$332,$B$332,"")</f>
        <v/>
      </c>
      <c r="E344" s="202" t="str" cm="1">
        <f t="array" aca="1" ref="E344" ca="1">IFERROR(INDEX('Nhập đơn'!I:I,'ORDERED LIST'!$A344,0),"")</f>
        <v/>
      </c>
      <c r="F344" s="204" t="str" cm="1">
        <f t="array" aca="1" ref="F344" ca="1">IFERROR(INDEX('Nhập đơn'!H:H,'ORDERED LIST'!$A344,0),"")</f>
        <v/>
      </c>
      <c r="G344" s="205"/>
      <c r="H344" s="205"/>
      <c r="I344" s="204"/>
      <c r="J344" s="204"/>
      <c r="K344" s="204"/>
      <c r="L344" s="204"/>
      <c r="M344" s="204"/>
      <c r="N344" s="206"/>
      <c r="O344" s="202"/>
      <c r="P344" s="207"/>
      <c r="Q344" s="207"/>
      <c r="R344" s="207"/>
      <c r="S344" s="210"/>
    </row>
    <row r="345" spans="1:19" ht="35.25" hidden="1" customHeight="1">
      <c r="A345" s="196" t="str">
        <f ca="1">IFERROR(A344+MATCH(D345,OFFSET('Nhập đơn'!$E$1,'ORDERED LIST'!$A344,0,1000),0),"")</f>
        <v/>
      </c>
      <c r="B345" s="209">
        <v>13</v>
      </c>
      <c r="C345" s="203" t="str" cm="1">
        <f t="array" aca="1" ref="C345" ca="1">IFERROR(INDEX('Nhập đơn'!C:C,'ORDERED LIST'!$A345,0),"")</f>
        <v/>
      </c>
      <c r="D345" s="203" t="str">
        <f>IF(COUNTIFS($D$332:D344,$B$332)&lt;$S$332,$B$332,"")</f>
        <v/>
      </c>
      <c r="E345" s="202" t="str" cm="1">
        <f t="array" aca="1" ref="E345" ca="1">IFERROR(INDEX('Nhập đơn'!I:I,'ORDERED LIST'!$A345,0),"")</f>
        <v/>
      </c>
      <c r="F345" s="204" t="str" cm="1">
        <f t="array" aca="1" ref="F345" ca="1">IFERROR(INDEX('Nhập đơn'!H:H,'ORDERED LIST'!$A345,0),"")</f>
        <v/>
      </c>
      <c r="G345" s="205"/>
      <c r="H345" s="205"/>
      <c r="I345" s="204"/>
      <c r="J345" s="204"/>
      <c r="K345" s="204"/>
      <c r="L345" s="204"/>
      <c r="M345" s="204"/>
      <c r="N345" s="206"/>
      <c r="O345" s="202"/>
      <c r="P345" s="207"/>
      <c r="Q345" s="207"/>
      <c r="R345" s="207"/>
      <c r="S345" s="210"/>
    </row>
    <row r="346" spans="1:19" ht="35.25" hidden="1" customHeight="1">
      <c r="A346" s="196" t="str">
        <f ca="1">IFERROR(A345+MATCH(D346,OFFSET('Nhập đơn'!$E$1,'ORDERED LIST'!$A345,0,1000),0),"")</f>
        <v/>
      </c>
      <c r="B346" s="209">
        <v>14</v>
      </c>
      <c r="C346" s="203" t="str" cm="1">
        <f t="array" aca="1" ref="C346" ca="1">IFERROR(INDEX('Nhập đơn'!C:C,'ORDERED LIST'!$A346,0),"")</f>
        <v/>
      </c>
      <c r="D346" s="203" t="str">
        <f>IF(COUNTIFS($D$332:D345,$B$332)&lt;$S$332,$B$332,"")</f>
        <v/>
      </c>
      <c r="E346" s="202" t="str" cm="1">
        <f t="array" aca="1" ref="E346" ca="1">IFERROR(INDEX('Nhập đơn'!I:I,'ORDERED LIST'!$A346,0),"")</f>
        <v/>
      </c>
      <c r="F346" s="204" t="str" cm="1">
        <f t="array" aca="1" ref="F346" ca="1">IFERROR(INDEX('Nhập đơn'!H:H,'ORDERED LIST'!$A346,0),"")</f>
        <v/>
      </c>
      <c r="G346" s="205"/>
      <c r="H346" s="205"/>
      <c r="I346" s="204"/>
      <c r="J346" s="204"/>
      <c r="K346" s="204"/>
      <c r="L346" s="204"/>
      <c r="M346" s="204"/>
      <c r="N346" s="206"/>
      <c r="O346" s="202"/>
      <c r="P346" s="207"/>
      <c r="Q346" s="207"/>
      <c r="R346" s="207"/>
      <c r="S346" s="210"/>
    </row>
    <row r="347" spans="1:19" ht="35.25" hidden="1" customHeight="1">
      <c r="A347" s="196" t="str">
        <f ca="1">IFERROR(A346+MATCH(D347,OFFSET('Nhập đơn'!$E$1,'ORDERED LIST'!$A346,0,1000),0),"")</f>
        <v/>
      </c>
      <c r="B347" s="209">
        <v>15</v>
      </c>
      <c r="C347" s="203" t="str" cm="1">
        <f t="array" aca="1" ref="C347" ca="1">IFERROR(INDEX('Nhập đơn'!C:C,'ORDERED LIST'!$A347,0),"")</f>
        <v/>
      </c>
      <c r="D347" s="203" t="str">
        <f>IF(COUNTIFS($D$332:D346,$B$332)&lt;$S$332,$B$332,"")</f>
        <v/>
      </c>
      <c r="E347" s="202" t="str" cm="1">
        <f t="array" aca="1" ref="E347" ca="1">IFERROR(INDEX('Nhập đơn'!I:I,'ORDERED LIST'!$A347,0),"")</f>
        <v/>
      </c>
      <c r="F347" s="204" t="str" cm="1">
        <f t="array" aca="1" ref="F347" ca="1">IFERROR(INDEX('Nhập đơn'!H:H,'ORDERED LIST'!$A347,0),"")</f>
        <v/>
      </c>
      <c r="G347" s="205"/>
      <c r="H347" s="205"/>
      <c r="I347" s="204"/>
      <c r="J347" s="204"/>
      <c r="K347" s="204"/>
      <c r="L347" s="204"/>
      <c r="M347" s="204"/>
      <c r="N347" s="206"/>
      <c r="O347" s="202"/>
      <c r="P347" s="207"/>
      <c r="Q347" s="207"/>
      <c r="R347" s="207"/>
      <c r="S347" s="210"/>
    </row>
    <row r="348" spans="1:19" ht="35.25" customHeight="1">
      <c r="A348" s="196" t="str">
        <f ca="1">IFERROR(A347+MATCH(D348,OFFSET('Nhập đơn'!$E$1,'ORDERED LIST'!$A347,0,1000),0),"")</f>
        <v/>
      </c>
      <c r="B348" s="209">
        <v>16</v>
      </c>
      <c r="C348" s="203" t="str" cm="1">
        <f t="array" aca="1" ref="C348" ca="1">IFERROR(INDEX('Nhập đơn'!C:C,'ORDERED LIST'!$A348,0),"")</f>
        <v/>
      </c>
      <c r="D348" s="203" t="str">
        <f>IF(COUNTIFS($D$332:D347,$B$332)&lt;$S$332,$B$332,"")</f>
        <v/>
      </c>
      <c r="E348" s="202" t="str" cm="1">
        <f t="array" aca="1" ref="E348" ca="1">IFERROR(INDEX('Nhập đơn'!I:I,'ORDERED LIST'!$A348,0),"")</f>
        <v/>
      </c>
      <c r="F348" s="204" t="str" cm="1">
        <f t="array" aca="1" ref="F348" ca="1">IFERROR(INDEX('Nhập đơn'!H:H,'ORDERED LIST'!$A348,0),"")</f>
        <v/>
      </c>
      <c r="G348" s="205"/>
      <c r="H348" s="205"/>
      <c r="I348" s="204"/>
      <c r="J348" s="204"/>
      <c r="K348" s="204"/>
      <c r="L348" s="204"/>
      <c r="M348" s="204"/>
      <c r="N348" s="206"/>
      <c r="O348" s="202"/>
      <c r="P348" s="207"/>
      <c r="Q348" s="207"/>
      <c r="R348" s="207"/>
      <c r="S348" s="210"/>
    </row>
    <row r="349" spans="1:19" s="215" customFormat="1" ht="35.25" customHeight="1">
      <c r="B349" s="213" t="s">
        <v>1540</v>
      </c>
      <c r="C349" s="217"/>
      <c r="D349" s="217"/>
      <c r="E349" s="217"/>
      <c r="F349" s="217"/>
      <c r="G349" s="217"/>
      <c r="H349" s="217"/>
      <c r="I349" s="217"/>
      <c r="J349" s="217"/>
      <c r="K349" s="217"/>
      <c r="L349" s="217"/>
      <c r="M349" s="217"/>
      <c r="N349" s="217"/>
      <c r="O349" s="217"/>
      <c r="P349" s="217"/>
      <c r="Q349" s="217"/>
      <c r="R349" s="217"/>
      <c r="S349" s="289">
        <f>COUNTIFS('Nhập đơn'!E:E,B349)</f>
        <v>6</v>
      </c>
    </row>
    <row r="350" spans="1:19" ht="35.25" customHeight="1">
      <c r="A350" s="196">
        <f ca="1">IFERROR(A349+MATCH(D350,OFFSET('Nhập đơn'!$E$1,'ORDERED LIST'!$A349,0,1000),0),"")</f>
        <v>59</v>
      </c>
      <c r="B350" s="202">
        <v>1</v>
      </c>
      <c r="C350" s="203" t="str" cm="1">
        <f t="array" aca="1" ref="C350" ca="1">IFERROR(INDEX('Nhập đơn'!C:C,'ORDERED LIST'!$A350,0),"")</f>
        <v>MKVD</v>
      </c>
      <c r="D350" s="203" t="str">
        <f>IF(COUNTIFS($D$349:D349,$B$349)&lt;$S$349,$B$349,"")</f>
        <v>Củ sắn weight</v>
      </c>
      <c r="E350" s="202" t="str" cm="1">
        <f t="array" aca="1" ref="E350" ca="1">IFERROR(INDEX('Nhập đơn'!I:I,'ORDERED LIST'!$A350,0),"")</f>
        <v/>
      </c>
      <c r="F350" s="204" cm="1">
        <f t="array" aca="1" ref="F350" ca="1">IFERROR(INDEX('Nhập đơn'!H:H,'ORDERED LIST'!$A350,0),"")</f>
        <v>0.5</v>
      </c>
      <c r="G350" s="205"/>
      <c r="H350" s="205"/>
      <c r="I350" s="204"/>
      <c r="J350" s="204"/>
      <c r="K350" s="204"/>
      <c r="L350" s="204"/>
      <c r="M350" s="204"/>
      <c r="N350" s="206"/>
      <c r="O350" s="202"/>
      <c r="P350" s="207"/>
      <c r="Q350" s="207"/>
      <c r="R350" s="207"/>
      <c r="S350" s="207"/>
    </row>
    <row r="351" spans="1:19" ht="35.25" customHeight="1">
      <c r="A351" s="196">
        <f ca="1">IFERROR(A350+MATCH(D351,OFFSET('Nhập đơn'!$E$1,'ORDERED LIST'!$A350,0,1000),0),"")</f>
        <v>113</v>
      </c>
      <c r="B351" s="202">
        <v>2</v>
      </c>
      <c r="C351" s="203" t="str" cm="1">
        <f t="array" aca="1" ref="C351" ca="1">IFERROR(INDEX('Nhập đơn'!C:C,'ORDERED LIST'!$A351,0),"")</f>
        <v>AWLU</v>
      </c>
      <c r="D351" s="203" t="str">
        <f>IF(COUNTIFS($D$349:D350,$B$349)&lt;$S$349,$B$349,"")</f>
        <v>Củ sắn weight</v>
      </c>
      <c r="E351" s="202" t="str" cm="1">
        <f t="array" aca="1" ref="E351" ca="1">IFERROR(INDEX('Nhập đơn'!I:I,'ORDERED LIST'!$A351,0),"")</f>
        <v/>
      </c>
      <c r="F351" s="204" cm="1">
        <f t="array" aca="1" ref="F351" ca="1">IFERROR(INDEX('Nhập đơn'!H:H,'ORDERED LIST'!$A351,0),"")</f>
        <v>1</v>
      </c>
      <c r="G351" s="205"/>
      <c r="H351" s="205"/>
      <c r="I351" s="204"/>
      <c r="J351" s="204"/>
      <c r="K351" s="204"/>
      <c r="L351" s="204"/>
      <c r="M351" s="204"/>
      <c r="N351" s="206"/>
      <c r="O351" s="202"/>
      <c r="P351" s="207"/>
      <c r="Q351" s="207"/>
      <c r="R351" s="207"/>
      <c r="S351" s="208"/>
    </row>
    <row r="352" spans="1:19" ht="35.25" customHeight="1">
      <c r="A352" s="196">
        <f ca="1">IFERROR(A351+MATCH(D352,OFFSET('Nhập đơn'!$E$1,'ORDERED LIST'!$A351,0,1000),0),"")</f>
        <v>168</v>
      </c>
      <c r="B352" s="209">
        <v>3</v>
      </c>
      <c r="C352" s="203" t="str" cm="1">
        <f t="array" aca="1" ref="C352" ca="1">IFERROR(INDEX('Nhập đơn'!C:C,'ORDERED LIST'!$A352,0),"")</f>
        <v>AWSG</v>
      </c>
      <c r="D352" s="203" t="str">
        <f>IF(COUNTIFS($D$349:D351,$B$349)&lt;$S$349,$B$349,"")</f>
        <v>Củ sắn weight</v>
      </c>
      <c r="E352" s="202" t="str" cm="1">
        <f t="array" aca="1" ref="E352" ca="1">IFERROR(INDEX('Nhập đơn'!I:I,'ORDERED LIST'!$A352,0),"")</f>
        <v/>
      </c>
      <c r="F352" s="204" cm="1">
        <f t="array" aca="1" ref="F352" ca="1">IFERROR(INDEX('Nhập đơn'!H:H,'ORDERED LIST'!$A352,0),"")</f>
        <v>0.5</v>
      </c>
      <c r="G352" s="205"/>
      <c r="H352" s="205"/>
      <c r="I352" s="204"/>
      <c r="J352" s="204"/>
      <c r="K352" s="204"/>
      <c r="L352" s="204"/>
      <c r="M352" s="204"/>
      <c r="N352" s="206"/>
      <c r="O352" s="202"/>
      <c r="P352" s="207"/>
      <c r="Q352" s="207"/>
      <c r="R352" s="207"/>
      <c r="S352" s="210"/>
    </row>
    <row r="353" spans="1:19" ht="35.25" customHeight="1">
      <c r="A353" s="196">
        <f ca="1">IFERROR(A352+MATCH(D353,OFFSET('Nhập đơn'!$E$1,'ORDERED LIST'!$A352,0,1000),0),"")</f>
        <v>224</v>
      </c>
      <c r="B353" s="209">
        <v>4</v>
      </c>
      <c r="C353" s="203" t="str" cm="1">
        <f t="array" aca="1" ref="C353" ca="1">IFERROR(INDEX('Nhập đơn'!C:C,'ORDERED LIST'!$A353,0),"")</f>
        <v>AWWT</v>
      </c>
      <c r="D353" s="203" t="str">
        <f>IF(COUNTIFS($D$349:D352,$B$349)&lt;$S$349,$B$349,"")</f>
        <v>Củ sắn weight</v>
      </c>
      <c r="E353" s="202" t="str" cm="1">
        <f t="array" aca="1" ref="E353" ca="1">IFERROR(INDEX('Nhập đơn'!I:I,'ORDERED LIST'!$A353,0),"")</f>
        <v/>
      </c>
      <c r="F353" s="204" cm="1">
        <f t="array" aca="1" ref="F353" ca="1">IFERROR(INDEX('Nhập đơn'!H:H,'ORDERED LIST'!$A353,0),"")</f>
        <v>1</v>
      </c>
      <c r="G353" s="205"/>
      <c r="H353" s="205"/>
      <c r="I353" s="204"/>
      <c r="J353" s="204"/>
      <c r="K353" s="204"/>
      <c r="L353" s="204"/>
      <c r="M353" s="204"/>
      <c r="N353" s="206"/>
      <c r="O353" s="202"/>
      <c r="P353" s="207"/>
      <c r="Q353" s="207"/>
      <c r="R353" s="207"/>
      <c r="S353" s="210"/>
    </row>
    <row r="354" spans="1:19" ht="35.25" customHeight="1">
      <c r="A354" s="196">
        <f ca="1">IFERROR(A353+MATCH(D354,OFFSET('Nhập đơn'!$E$1,'ORDERED LIST'!$A353,0,1000),0),"")</f>
        <v>283</v>
      </c>
      <c r="B354" s="209">
        <v>5</v>
      </c>
      <c r="C354" s="203" t="str" cm="1">
        <f t="array" aca="1" ref="C354" ca="1">IFERROR(INDEX('Nhập đơn'!C:C,'ORDERED LIST'!$A354,0),"")</f>
        <v>AWZH</v>
      </c>
      <c r="D354" s="203" t="str">
        <f>IF(COUNTIFS($D$349:D353,$B$349)&lt;$S$349,$B$349,"")</f>
        <v>Củ sắn weight</v>
      </c>
      <c r="E354" s="202" t="str" cm="1">
        <f t="array" aca="1" ref="E354" ca="1">IFERROR(INDEX('Nhập đơn'!I:I,'ORDERED LIST'!$A354,0),"")</f>
        <v/>
      </c>
      <c r="F354" s="204" cm="1">
        <f t="array" aca="1" ref="F354" ca="1">IFERROR(INDEX('Nhập đơn'!H:H,'ORDERED LIST'!$A354,0),"")</f>
        <v>2</v>
      </c>
      <c r="G354" s="205"/>
      <c r="H354" s="205"/>
      <c r="I354" s="204"/>
      <c r="J354" s="204"/>
      <c r="K354" s="204"/>
      <c r="L354" s="204"/>
      <c r="M354" s="204"/>
      <c r="N354" s="206"/>
      <c r="O354" s="202"/>
      <c r="P354" s="207"/>
      <c r="Q354" s="207"/>
      <c r="R354" s="207"/>
      <c r="S354" s="210"/>
    </row>
    <row r="355" spans="1:19" ht="35.25" customHeight="1">
      <c r="A355" s="196">
        <f ca="1">IFERROR(A354+MATCH(D355,OFFSET('Nhập đơn'!$E$1,'ORDERED LIST'!$A354,0,1000),0),"")</f>
        <v>373</v>
      </c>
      <c r="B355" s="209">
        <v>6</v>
      </c>
      <c r="C355" s="203" t="str" cm="1">
        <f t="array" aca="1" ref="C355" ca="1">IFERROR(INDEX('Nhập đơn'!C:C,'ORDERED LIST'!$A355,0),"")</f>
        <v>NAM2ZH</v>
      </c>
      <c r="D355" s="203" t="str">
        <f>IF(COUNTIFS($D$349:D354,$B$349)&lt;$S$349,$B$349,"")</f>
        <v>Củ sắn weight</v>
      </c>
      <c r="E355" s="202" t="str" cm="1">
        <f t="array" aca="1" ref="E355" ca="1">IFERROR(INDEX('Nhập đơn'!I:I,'ORDERED LIST'!$A355,0),"")</f>
        <v/>
      </c>
      <c r="F355" s="204" cm="1">
        <f t="array" aca="1" ref="F355" ca="1">IFERROR(INDEX('Nhập đơn'!H:H,'ORDERED LIST'!$A355,0),"")</f>
        <v>3</v>
      </c>
      <c r="G355" s="205"/>
      <c r="H355" s="205"/>
      <c r="I355" s="204"/>
      <c r="J355" s="204"/>
      <c r="K355" s="204"/>
      <c r="L355" s="204"/>
      <c r="M355" s="204"/>
      <c r="N355" s="206"/>
      <c r="O355" s="202"/>
      <c r="P355" s="207"/>
      <c r="Q355" s="207"/>
      <c r="R355" s="207"/>
      <c r="S355" s="210"/>
    </row>
    <row r="356" spans="1:19" ht="35.25" hidden="1" customHeight="1">
      <c r="A356" s="196" t="str">
        <f ca="1">IFERROR(A355+MATCH(D356,OFFSET('Nhập đơn'!$E$1,'ORDERED LIST'!$A355,0,1000),0),"")</f>
        <v/>
      </c>
      <c r="B356" s="209">
        <v>7</v>
      </c>
      <c r="C356" s="203" t="str" cm="1">
        <f t="array" aca="1" ref="C356" ca="1">IFERROR(INDEX('Nhập đơn'!C:C,'ORDERED LIST'!$A356,0),"")</f>
        <v/>
      </c>
      <c r="D356" s="203" t="str">
        <f>IF(COUNTIFS($D$349:D355,$B$349)&lt;$S$349,$B$349,"")</f>
        <v/>
      </c>
      <c r="E356" s="202" t="str" cm="1">
        <f t="array" aca="1" ref="E356" ca="1">IFERROR(INDEX('Nhập đơn'!I:I,'ORDERED LIST'!$A356,0),"")</f>
        <v/>
      </c>
      <c r="F356" s="204" t="str" cm="1">
        <f t="array" aca="1" ref="F356" ca="1">IFERROR(INDEX('Nhập đơn'!H:H,'ORDERED LIST'!$A356,0),"")</f>
        <v/>
      </c>
      <c r="G356" s="205"/>
      <c r="H356" s="205"/>
      <c r="I356" s="204"/>
      <c r="J356" s="204"/>
      <c r="K356" s="204"/>
      <c r="L356" s="204"/>
      <c r="M356" s="204"/>
      <c r="N356" s="206"/>
      <c r="O356" s="202"/>
      <c r="P356" s="207"/>
      <c r="Q356" s="207"/>
      <c r="R356" s="207"/>
      <c r="S356" s="210"/>
    </row>
    <row r="357" spans="1:19" ht="35.25" hidden="1" customHeight="1">
      <c r="A357" s="196" t="str">
        <f ca="1">IFERROR(A356+MATCH(D357,OFFSET('Nhập đơn'!$E$1,'ORDERED LIST'!$A356,0,1000),0),"")</f>
        <v/>
      </c>
      <c r="B357" s="209">
        <v>8</v>
      </c>
      <c r="C357" s="203" t="str" cm="1">
        <f t="array" aca="1" ref="C357" ca="1">IFERROR(INDEX('Nhập đơn'!C:C,'ORDERED LIST'!$A357,0),"")</f>
        <v/>
      </c>
      <c r="D357" s="203" t="str">
        <f>IF(COUNTIFS($D$349:D356,$B$349)&lt;$S$349,$B$349,"")</f>
        <v/>
      </c>
      <c r="E357" s="202" t="str" cm="1">
        <f t="array" aca="1" ref="E357" ca="1">IFERROR(INDEX('Nhập đơn'!I:I,'ORDERED LIST'!$A357,0),"")</f>
        <v/>
      </c>
      <c r="F357" s="204" t="str" cm="1">
        <f t="array" aca="1" ref="F357" ca="1">IFERROR(INDEX('Nhập đơn'!H:H,'ORDERED LIST'!$A357,0),"")</f>
        <v/>
      </c>
      <c r="G357" s="205"/>
      <c r="H357" s="205"/>
      <c r="I357" s="204"/>
      <c r="J357" s="204"/>
      <c r="K357" s="204"/>
      <c r="L357" s="204"/>
      <c r="M357" s="204"/>
      <c r="N357" s="206"/>
      <c r="O357" s="202"/>
      <c r="P357" s="207"/>
      <c r="Q357" s="207"/>
      <c r="R357" s="207"/>
      <c r="S357" s="210"/>
    </row>
    <row r="358" spans="1:19" ht="35.25" hidden="1" customHeight="1">
      <c r="A358" s="196" t="str">
        <f ca="1">IFERROR(A357+MATCH(D358,OFFSET('Nhập đơn'!$E$1,'ORDERED LIST'!$A357,0,1000),0),"")</f>
        <v/>
      </c>
      <c r="B358" s="209">
        <v>9</v>
      </c>
      <c r="C358" s="203" t="str" cm="1">
        <f t="array" aca="1" ref="C358" ca="1">IFERROR(INDEX('Nhập đơn'!C:C,'ORDERED LIST'!$A358,0),"")</f>
        <v/>
      </c>
      <c r="D358" s="203" t="str">
        <f>IF(COUNTIFS($D$349:D357,$B$349)&lt;$S$349,$B$349,"")</f>
        <v/>
      </c>
      <c r="E358" s="202" t="str" cm="1">
        <f t="array" aca="1" ref="E358" ca="1">IFERROR(INDEX('Nhập đơn'!I:I,'ORDERED LIST'!$A358,0),"")</f>
        <v/>
      </c>
      <c r="F358" s="204" t="str" cm="1">
        <f t="array" aca="1" ref="F358" ca="1">IFERROR(INDEX('Nhập đơn'!H:H,'ORDERED LIST'!$A358,0),"")</f>
        <v/>
      </c>
      <c r="G358" s="205"/>
      <c r="H358" s="205"/>
      <c r="I358" s="204"/>
      <c r="J358" s="204"/>
      <c r="K358" s="204"/>
      <c r="L358" s="204"/>
      <c r="M358" s="204"/>
      <c r="N358" s="206"/>
      <c r="O358" s="202"/>
      <c r="P358" s="207"/>
      <c r="Q358" s="207"/>
      <c r="R358" s="207"/>
      <c r="S358" s="210"/>
    </row>
    <row r="359" spans="1:19" ht="35.25" hidden="1" customHeight="1">
      <c r="A359" s="196" t="str">
        <f ca="1">IFERROR(A358+MATCH(D359,OFFSET('Nhập đơn'!$E$1,'ORDERED LIST'!$A358,0,1000),0),"")</f>
        <v/>
      </c>
      <c r="B359" s="209">
        <v>10</v>
      </c>
      <c r="C359" s="203" t="str" cm="1">
        <f t="array" aca="1" ref="C359" ca="1">IFERROR(INDEX('Nhập đơn'!C:C,'ORDERED LIST'!$A359,0),"")</f>
        <v/>
      </c>
      <c r="D359" s="203" t="str">
        <f>IF(COUNTIFS($D$349:D358,$B$349)&lt;$S$349,$B$349,"")</f>
        <v/>
      </c>
      <c r="E359" s="202" t="str" cm="1">
        <f t="array" aca="1" ref="E359" ca="1">IFERROR(INDEX('Nhập đơn'!I:I,'ORDERED LIST'!$A359,0),"")</f>
        <v/>
      </c>
      <c r="F359" s="204" t="str" cm="1">
        <f t="array" aca="1" ref="F359" ca="1">IFERROR(INDEX('Nhập đơn'!H:H,'ORDERED LIST'!$A359,0),"")</f>
        <v/>
      </c>
      <c r="G359" s="205"/>
      <c r="H359" s="205"/>
      <c r="I359" s="204"/>
      <c r="J359" s="204"/>
      <c r="K359" s="204"/>
      <c r="L359" s="204"/>
      <c r="M359" s="204"/>
      <c r="N359" s="206"/>
      <c r="O359" s="202"/>
      <c r="P359" s="207"/>
      <c r="Q359" s="207"/>
      <c r="R359" s="207"/>
      <c r="S359" s="210"/>
    </row>
    <row r="360" spans="1:19" ht="35.25" hidden="1" customHeight="1">
      <c r="A360" s="196" t="str">
        <f ca="1">IFERROR(A359+MATCH(D360,OFFSET('Nhập đơn'!$E$1,'ORDERED LIST'!$A359,0,1000),0),"")</f>
        <v/>
      </c>
      <c r="B360" s="209">
        <v>11</v>
      </c>
      <c r="C360" s="203" t="str" cm="1">
        <f t="array" aca="1" ref="C360" ca="1">IFERROR(INDEX('Nhập đơn'!C:C,'ORDERED LIST'!$A360,0),"")</f>
        <v/>
      </c>
      <c r="D360" s="203" t="str">
        <f>IF(COUNTIFS($D$349:D359,$B$349)&lt;$S$349,$B$349,"")</f>
        <v/>
      </c>
      <c r="E360" s="202" t="str" cm="1">
        <f t="array" aca="1" ref="E360" ca="1">IFERROR(INDEX('Nhập đơn'!I:I,'ORDERED LIST'!$A360,0),"")</f>
        <v/>
      </c>
      <c r="F360" s="204" t="str" cm="1">
        <f t="array" aca="1" ref="F360" ca="1">IFERROR(INDEX('Nhập đơn'!H:H,'ORDERED LIST'!$A360,0),"")</f>
        <v/>
      </c>
      <c r="G360" s="205"/>
      <c r="H360" s="205"/>
      <c r="I360" s="204"/>
      <c r="J360" s="204"/>
      <c r="K360" s="204"/>
      <c r="L360" s="204"/>
      <c r="M360" s="204"/>
      <c r="N360" s="206"/>
      <c r="O360" s="202"/>
      <c r="P360" s="207"/>
      <c r="Q360" s="207"/>
      <c r="R360" s="207"/>
      <c r="S360" s="210"/>
    </row>
    <row r="361" spans="1:19" ht="35.25" hidden="1" customHeight="1">
      <c r="A361" s="196" t="str">
        <f ca="1">IFERROR(A360+MATCH(D361,OFFSET('Nhập đơn'!$E$1,'ORDERED LIST'!$A360,0,1000),0),"")</f>
        <v/>
      </c>
      <c r="B361" s="209">
        <v>12</v>
      </c>
      <c r="C361" s="203" t="str" cm="1">
        <f t="array" aca="1" ref="C361" ca="1">IFERROR(INDEX('Nhập đơn'!C:C,'ORDERED LIST'!$A361,0),"")</f>
        <v/>
      </c>
      <c r="D361" s="203" t="str">
        <f>IF(COUNTIFS($D$349:D360,$B$349)&lt;$S$349,$B$349,"")</f>
        <v/>
      </c>
      <c r="E361" s="202" t="str" cm="1">
        <f t="array" aca="1" ref="E361" ca="1">IFERROR(INDEX('Nhập đơn'!I:I,'ORDERED LIST'!$A361,0),"")</f>
        <v/>
      </c>
      <c r="F361" s="204" t="str" cm="1">
        <f t="array" aca="1" ref="F361" ca="1">IFERROR(INDEX('Nhập đơn'!H:H,'ORDERED LIST'!$A361,0),"")</f>
        <v/>
      </c>
      <c r="G361" s="205"/>
      <c r="H361" s="205"/>
      <c r="I361" s="204"/>
      <c r="J361" s="204"/>
      <c r="K361" s="204"/>
      <c r="L361" s="204"/>
      <c r="M361" s="204"/>
      <c r="N361" s="206"/>
      <c r="O361" s="202"/>
      <c r="P361" s="207"/>
      <c r="Q361" s="207"/>
      <c r="R361" s="207"/>
      <c r="S361" s="210"/>
    </row>
    <row r="362" spans="1:19" ht="35.25" hidden="1" customHeight="1">
      <c r="A362" s="196" t="str">
        <f ca="1">IFERROR(A361+MATCH(D362,OFFSET('Nhập đơn'!$E$1,'ORDERED LIST'!$A361,0,1000),0),"")</f>
        <v/>
      </c>
      <c r="B362" s="209">
        <v>13</v>
      </c>
      <c r="C362" s="203" t="str" cm="1">
        <f t="array" aca="1" ref="C362" ca="1">IFERROR(INDEX('Nhập đơn'!C:C,'ORDERED LIST'!$A362,0),"")</f>
        <v/>
      </c>
      <c r="D362" s="203" t="str">
        <f>IF(COUNTIFS($D$349:D361,$B$349)&lt;$S$349,$B$349,"")</f>
        <v/>
      </c>
      <c r="E362" s="202" t="str" cm="1">
        <f t="array" aca="1" ref="E362" ca="1">IFERROR(INDEX('Nhập đơn'!I:I,'ORDERED LIST'!$A362,0),"")</f>
        <v/>
      </c>
      <c r="F362" s="204" t="str" cm="1">
        <f t="array" aca="1" ref="F362" ca="1">IFERROR(INDEX('Nhập đơn'!H:H,'ORDERED LIST'!$A362,0),"")</f>
        <v/>
      </c>
      <c r="G362" s="205"/>
      <c r="H362" s="205"/>
      <c r="I362" s="204"/>
      <c r="J362" s="204"/>
      <c r="K362" s="204"/>
      <c r="L362" s="204"/>
      <c r="M362" s="204"/>
      <c r="N362" s="206"/>
      <c r="O362" s="202"/>
      <c r="P362" s="207"/>
      <c r="Q362" s="207"/>
      <c r="R362" s="207"/>
      <c r="S362" s="210"/>
    </row>
    <row r="363" spans="1:19" ht="35.25" hidden="1" customHeight="1">
      <c r="A363" s="196" t="str">
        <f ca="1">IFERROR(A362+MATCH(D363,OFFSET('Nhập đơn'!$E$1,'ORDERED LIST'!$A362,0,1000),0),"")</f>
        <v/>
      </c>
      <c r="B363" s="209">
        <v>14</v>
      </c>
      <c r="C363" s="203" t="str" cm="1">
        <f t="array" aca="1" ref="C363" ca="1">IFERROR(INDEX('Nhập đơn'!C:C,'ORDERED LIST'!$A363,0),"")</f>
        <v/>
      </c>
      <c r="D363" s="203" t="str">
        <f>IF(COUNTIFS($D$349:D362,$B$349)&lt;$S$349,$B$349,"")</f>
        <v/>
      </c>
      <c r="E363" s="202" t="str" cm="1">
        <f t="array" aca="1" ref="E363" ca="1">IFERROR(INDEX('Nhập đơn'!I:I,'ORDERED LIST'!$A363,0),"")</f>
        <v/>
      </c>
      <c r="F363" s="204" t="str" cm="1">
        <f t="array" aca="1" ref="F363" ca="1">IFERROR(INDEX('Nhập đơn'!H:H,'ORDERED LIST'!$A363,0),"")</f>
        <v/>
      </c>
      <c r="G363" s="205"/>
      <c r="H363" s="205"/>
      <c r="I363" s="204"/>
      <c r="J363" s="204"/>
      <c r="K363" s="204"/>
      <c r="L363" s="204"/>
      <c r="M363" s="204"/>
      <c r="N363" s="206"/>
      <c r="O363" s="202"/>
      <c r="P363" s="207"/>
      <c r="Q363" s="207"/>
      <c r="R363" s="207"/>
      <c r="S363" s="210"/>
    </row>
    <row r="364" spans="1:19" ht="35.25" hidden="1" customHeight="1">
      <c r="A364" s="196" t="str">
        <f ca="1">IFERROR(A363+MATCH(D364,OFFSET('Nhập đơn'!$E$1,'ORDERED LIST'!$A363,0,1000),0),"")</f>
        <v/>
      </c>
      <c r="B364" s="209">
        <v>15</v>
      </c>
      <c r="C364" s="203" t="str" cm="1">
        <f t="array" aca="1" ref="C364" ca="1">IFERROR(INDEX('Nhập đơn'!C:C,'ORDERED LIST'!$A364,0),"")</f>
        <v/>
      </c>
      <c r="D364" s="203" t="str">
        <f>IF(COUNTIFS($D$349:D363,$B$349)&lt;$S$349,$B$349,"")</f>
        <v/>
      </c>
      <c r="E364" s="202" t="str" cm="1">
        <f t="array" aca="1" ref="E364" ca="1">IFERROR(INDEX('Nhập đơn'!I:I,'ORDERED LIST'!$A364,0),"")</f>
        <v/>
      </c>
      <c r="F364" s="204" t="str" cm="1">
        <f t="array" aca="1" ref="F364" ca="1">IFERROR(INDEX('Nhập đơn'!H:H,'ORDERED LIST'!$A364,0),"")</f>
        <v/>
      </c>
      <c r="G364" s="205"/>
      <c r="H364" s="205"/>
      <c r="I364" s="204"/>
      <c r="J364" s="204"/>
      <c r="K364" s="204"/>
      <c r="L364" s="204"/>
      <c r="M364" s="204"/>
      <c r="N364" s="206"/>
      <c r="O364" s="202"/>
      <c r="P364" s="207"/>
      <c r="Q364" s="207"/>
      <c r="R364" s="207"/>
      <c r="S364" s="210"/>
    </row>
    <row r="365" spans="1:19" ht="35.25" hidden="1" customHeight="1">
      <c r="A365" s="196" t="str">
        <f ca="1">IFERROR(A364+MATCH(D365,OFFSET('Nhập đơn'!$E$1,'ORDERED LIST'!$A364,0,1000),0),"")</f>
        <v/>
      </c>
      <c r="B365" s="209">
        <v>16</v>
      </c>
      <c r="C365" s="203" t="str" cm="1">
        <f t="array" aca="1" ref="C365" ca="1">IFERROR(INDEX('Nhập đơn'!C:C,'ORDERED LIST'!$A365,0),"")</f>
        <v/>
      </c>
      <c r="D365" s="203" t="str">
        <f>IF(COUNTIFS($D$349:D364,$B$349)&lt;$S$349,$B$349,"")</f>
        <v/>
      </c>
      <c r="E365" s="202" t="str" cm="1">
        <f t="array" aca="1" ref="E365" ca="1">IFERROR(INDEX('Nhập đơn'!I:I,'ORDERED LIST'!$A365,0),"")</f>
        <v/>
      </c>
      <c r="F365" s="204" t="str" cm="1">
        <f t="array" aca="1" ref="F365" ca="1">IFERROR(INDEX('Nhập đơn'!H:H,'ORDERED LIST'!$A365,0),"")</f>
        <v/>
      </c>
      <c r="G365" s="205"/>
      <c r="H365" s="205"/>
      <c r="I365" s="204"/>
      <c r="J365" s="204"/>
      <c r="K365" s="204"/>
      <c r="L365" s="204"/>
      <c r="M365" s="204"/>
      <c r="N365" s="206"/>
      <c r="O365" s="202"/>
      <c r="P365" s="207"/>
      <c r="Q365" s="207"/>
      <c r="R365" s="207"/>
      <c r="S365" s="210"/>
    </row>
    <row r="366" spans="1:19" s="215" customFormat="1" ht="35.25" customHeight="1">
      <c r="B366" s="216" t="s">
        <v>491</v>
      </c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289">
        <f>COUNTIFS('Nhập đơn'!E:E,B366)</f>
        <v>5</v>
      </c>
    </row>
    <row r="367" spans="1:19" ht="35.25" customHeight="1">
      <c r="A367" s="196">
        <f ca="1">IFERROR(A366+MATCH(D367,OFFSET('Nhập đơn'!$E$1,'ORDERED LIST'!$A366,0,1000),0),"")</f>
        <v>60</v>
      </c>
      <c r="B367" s="202">
        <v>1</v>
      </c>
      <c r="C367" s="203" t="str" cm="1">
        <f t="array" aca="1" ref="C367" ca="1">IFERROR(INDEX('Nhập đơn'!C:C,'ORDERED LIST'!$A367,0),"")</f>
        <v>MKVD</v>
      </c>
      <c r="D367" s="203" t="str">
        <f>IF(COUNTIFS($D$366:D366,$B$366)&lt;$S$366,$B$366,"")</f>
        <v>Dấp cá 100 gr</v>
      </c>
      <c r="E367" s="202" cm="1">
        <f t="array" aca="1" ref="E367" ca="1">IFERROR(INDEX('Nhập đơn'!I:I,'ORDERED LIST'!$A367,0),"")</f>
        <v>3</v>
      </c>
      <c r="F367" s="204" cm="1">
        <f t="array" aca="1" ref="F367" ca="1">IFERROR(INDEX('Nhập đơn'!H:H,'ORDERED LIST'!$A367,0),"")</f>
        <v>0.3</v>
      </c>
      <c r="G367" s="205"/>
      <c r="H367" s="205"/>
      <c r="I367" s="204"/>
      <c r="J367" s="204"/>
      <c r="K367" s="204"/>
      <c r="L367" s="204"/>
      <c r="M367" s="204"/>
      <c r="N367" s="206"/>
      <c r="O367" s="202"/>
      <c r="P367" s="207"/>
      <c r="Q367" s="207"/>
      <c r="R367" s="207"/>
      <c r="S367" s="207"/>
    </row>
    <row r="368" spans="1:19" ht="35.25" customHeight="1">
      <c r="A368" s="196">
        <f ca="1">IFERROR(A367+MATCH(D368,OFFSET('Nhập đơn'!$E$1,'ORDERED LIST'!$A367,0,1000),0),"")</f>
        <v>114</v>
      </c>
      <c r="B368" s="202">
        <v>2</v>
      </c>
      <c r="C368" s="203" t="str" cm="1">
        <f t="array" aca="1" ref="C368" ca="1">IFERROR(INDEX('Nhập đơn'!C:C,'ORDERED LIST'!$A368,0),"")</f>
        <v>AWLU</v>
      </c>
      <c r="D368" s="203" t="str">
        <f>IF(COUNTIFS($D$366:D367,$B$366)&lt;$S$366,$B$366,"")</f>
        <v>Dấp cá 100 gr</v>
      </c>
      <c r="E368" s="202" cm="1">
        <f t="array" aca="1" ref="E368" ca="1">IFERROR(INDEX('Nhập đơn'!I:I,'ORDERED LIST'!$A368,0),"")</f>
        <v>6</v>
      </c>
      <c r="F368" s="204" cm="1">
        <f t="array" aca="1" ref="F368" ca="1">IFERROR(INDEX('Nhập đơn'!H:H,'ORDERED LIST'!$A368,0),"")</f>
        <v>0.6</v>
      </c>
      <c r="G368" s="205"/>
      <c r="H368" s="205"/>
      <c r="I368" s="204"/>
      <c r="J368" s="204"/>
      <c r="K368" s="204"/>
      <c r="L368" s="204"/>
      <c r="M368" s="204"/>
      <c r="N368" s="206"/>
      <c r="O368" s="202"/>
      <c r="P368" s="207"/>
      <c r="Q368" s="207"/>
      <c r="R368" s="207"/>
      <c r="S368" s="208"/>
    </row>
    <row r="369" spans="1:19" ht="35.25" customHeight="1">
      <c r="A369" s="196">
        <f ca="1">IFERROR(A368+MATCH(D369,OFFSET('Nhập đơn'!$E$1,'ORDERED LIST'!$A368,0,1000),0),"")</f>
        <v>169</v>
      </c>
      <c r="B369" s="209">
        <v>3</v>
      </c>
      <c r="C369" s="203" t="str" cm="1">
        <f t="array" aca="1" ref="C369" ca="1">IFERROR(INDEX('Nhập đơn'!C:C,'ORDERED LIST'!$A369,0),"")</f>
        <v>AWSG</v>
      </c>
      <c r="D369" s="203" t="str">
        <f>IF(COUNTIFS($D$366:D368,$B$366)&lt;$S$366,$B$366,"")</f>
        <v>Dấp cá 100 gr</v>
      </c>
      <c r="E369" s="202" cm="1">
        <f t="array" aca="1" ref="E369" ca="1">IFERROR(INDEX('Nhập đơn'!I:I,'ORDERED LIST'!$A369,0),"")</f>
        <v>4</v>
      </c>
      <c r="F369" s="204" cm="1">
        <f t="array" aca="1" ref="F369" ca="1">IFERROR(INDEX('Nhập đơn'!H:H,'ORDERED LIST'!$A369,0),"")</f>
        <v>0.4</v>
      </c>
      <c r="G369" s="205"/>
      <c r="H369" s="205"/>
      <c r="I369" s="204"/>
      <c r="J369" s="204"/>
      <c r="K369" s="204"/>
      <c r="L369" s="204"/>
      <c r="M369" s="204"/>
      <c r="N369" s="206"/>
      <c r="O369" s="202"/>
      <c r="P369" s="207"/>
      <c r="Q369" s="207"/>
      <c r="R369" s="207"/>
      <c r="S369" s="210"/>
    </row>
    <row r="370" spans="1:19" ht="35.25" customHeight="1">
      <c r="A370" s="196">
        <f ca="1">IFERROR(A369+MATCH(D370,OFFSET('Nhập đơn'!$E$1,'ORDERED LIST'!$A369,0,1000),0),"")</f>
        <v>225</v>
      </c>
      <c r="B370" s="209">
        <v>4</v>
      </c>
      <c r="C370" s="203" t="str" cm="1">
        <f t="array" aca="1" ref="C370" ca="1">IFERROR(INDEX('Nhập đơn'!C:C,'ORDERED LIST'!$A370,0),"")</f>
        <v>AWWT</v>
      </c>
      <c r="D370" s="203" t="str">
        <f>IF(COUNTIFS($D$366:D369,$B$366)&lt;$S$366,$B$366,"")</f>
        <v>Dấp cá 100 gr</v>
      </c>
      <c r="E370" s="202" cm="1">
        <f t="array" aca="1" ref="E370" ca="1">IFERROR(INDEX('Nhập đơn'!I:I,'ORDERED LIST'!$A370,0),"")</f>
        <v>6</v>
      </c>
      <c r="F370" s="204" cm="1">
        <f t="array" aca="1" ref="F370" ca="1">IFERROR(INDEX('Nhập đơn'!H:H,'ORDERED LIST'!$A370,0),"")</f>
        <v>0.6</v>
      </c>
      <c r="G370" s="205"/>
      <c r="H370" s="205"/>
      <c r="I370" s="204"/>
      <c r="J370" s="204"/>
      <c r="K370" s="204"/>
      <c r="L370" s="204"/>
      <c r="M370" s="204"/>
      <c r="N370" s="206"/>
      <c r="O370" s="202"/>
      <c r="P370" s="207"/>
      <c r="Q370" s="207"/>
      <c r="R370" s="207"/>
      <c r="S370" s="210"/>
    </row>
    <row r="371" spans="1:19" ht="35.25" customHeight="1">
      <c r="A371" s="196">
        <f ca="1">IFERROR(A370+MATCH(D371,OFFSET('Nhập đơn'!$E$1,'ORDERED LIST'!$A370,0,1000),0),"")</f>
        <v>284</v>
      </c>
      <c r="B371" s="209">
        <v>5</v>
      </c>
      <c r="C371" s="203" t="str" cm="1">
        <f t="array" aca="1" ref="C371" ca="1">IFERROR(INDEX('Nhập đơn'!C:C,'ORDERED LIST'!$A371,0),"")</f>
        <v>AWZH</v>
      </c>
      <c r="D371" s="203" t="str">
        <f>IF(COUNTIFS($D$366:D370,$B$366)&lt;$S$366,$B$366,"")</f>
        <v>Dấp cá 100 gr</v>
      </c>
      <c r="E371" s="202" cm="1">
        <f t="array" aca="1" ref="E371" ca="1">IFERROR(INDEX('Nhập đơn'!I:I,'ORDERED LIST'!$A371,0),"")</f>
        <v>8</v>
      </c>
      <c r="F371" s="204" cm="1">
        <f t="array" aca="1" ref="F371" ca="1">IFERROR(INDEX('Nhập đơn'!H:H,'ORDERED LIST'!$A371,0),"")</f>
        <v>0.8</v>
      </c>
      <c r="G371" s="205"/>
      <c r="H371" s="205"/>
      <c r="I371" s="204"/>
      <c r="J371" s="204"/>
      <c r="K371" s="204"/>
      <c r="L371" s="204"/>
      <c r="M371" s="204"/>
      <c r="N371" s="206"/>
      <c r="O371" s="202"/>
      <c r="P371" s="207"/>
      <c r="Q371" s="207"/>
      <c r="R371" s="207"/>
      <c r="S371" s="210"/>
    </row>
    <row r="372" spans="1:19" ht="35.25" hidden="1" customHeight="1">
      <c r="A372" s="196" t="str">
        <f ca="1">IFERROR(A371+MATCH(D372,OFFSET('Nhập đơn'!$E$1,'ORDERED LIST'!$A371,0,1000),0),"")</f>
        <v/>
      </c>
      <c r="B372" s="209">
        <v>6</v>
      </c>
      <c r="C372" s="203" t="str" cm="1">
        <f t="array" aca="1" ref="C372" ca="1">IFERROR(INDEX('Nhập đơn'!C:C,'ORDERED LIST'!$A372,0),"")</f>
        <v/>
      </c>
      <c r="D372" s="203" t="str">
        <f>IF(COUNTIFS($D$366:D371,$B$366)&lt;$S$366,$B$366,"")</f>
        <v/>
      </c>
      <c r="E372" s="202" t="str" cm="1">
        <f t="array" aca="1" ref="E372" ca="1">IFERROR(INDEX('Nhập đơn'!I:I,'ORDERED LIST'!$A372,0),"")</f>
        <v/>
      </c>
      <c r="F372" s="204" t="str" cm="1">
        <f t="array" aca="1" ref="F372" ca="1">IFERROR(INDEX('Nhập đơn'!H:H,'ORDERED LIST'!$A372,0),"")</f>
        <v/>
      </c>
      <c r="G372" s="205"/>
      <c r="H372" s="205"/>
      <c r="I372" s="204"/>
      <c r="J372" s="204"/>
      <c r="K372" s="204"/>
      <c r="L372" s="204"/>
      <c r="M372" s="204"/>
      <c r="N372" s="206"/>
      <c r="O372" s="202"/>
      <c r="P372" s="207"/>
      <c r="Q372" s="207"/>
      <c r="R372" s="207"/>
      <c r="S372" s="210"/>
    </row>
    <row r="373" spans="1:19" ht="35.25" hidden="1" customHeight="1">
      <c r="A373" s="196" t="str">
        <f ca="1">IFERROR(A372+MATCH(D373,OFFSET('Nhập đơn'!$E$1,'ORDERED LIST'!$A372,0,1000),0),"")</f>
        <v/>
      </c>
      <c r="B373" s="209">
        <v>7</v>
      </c>
      <c r="C373" s="203" t="str" cm="1">
        <f t="array" aca="1" ref="C373" ca="1">IFERROR(INDEX('Nhập đơn'!C:C,'ORDERED LIST'!$A373,0),"")</f>
        <v/>
      </c>
      <c r="D373" s="203" t="str">
        <f>IF(COUNTIFS($D$366:D372,$B$366)&lt;$S$366,$B$366,"")</f>
        <v/>
      </c>
      <c r="E373" s="202" t="str" cm="1">
        <f t="array" aca="1" ref="E373" ca="1">IFERROR(INDEX('Nhập đơn'!I:I,'ORDERED LIST'!$A373,0),"")</f>
        <v/>
      </c>
      <c r="F373" s="204" t="str" cm="1">
        <f t="array" aca="1" ref="F373" ca="1">IFERROR(INDEX('Nhập đơn'!H:H,'ORDERED LIST'!$A373,0),"")</f>
        <v/>
      </c>
      <c r="G373" s="205"/>
      <c r="H373" s="205"/>
      <c r="I373" s="204"/>
      <c r="J373" s="204"/>
      <c r="K373" s="204"/>
      <c r="L373" s="204"/>
      <c r="M373" s="204"/>
      <c r="N373" s="206"/>
      <c r="O373" s="202"/>
      <c r="P373" s="207"/>
      <c r="Q373" s="207"/>
      <c r="R373" s="207"/>
      <c r="S373" s="210"/>
    </row>
    <row r="374" spans="1:19" ht="35.25" hidden="1" customHeight="1">
      <c r="A374" s="196" t="str">
        <f ca="1">IFERROR(A373+MATCH(D374,OFFSET('Nhập đơn'!$E$1,'ORDERED LIST'!$A373,0,1000),0),"")</f>
        <v/>
      </c>
      <c r="B374" s="209">
        <v>8</v>
      </c>
      <c r="C374" s="203" t="str" cm="1">
        <f t="array" aca="1" ref="C374" ca="1">IFERROR(INDEX('Nhập đơn'!C:C,'ORDERED LIST'!$A374,0),"")</f>
        <v/>
      </c>
      <c r="D374" s="203" t="str">
        <f>IF(COUNTIFS($D$366:D373,$B$366)&lt;$S$366,$B$366,"")</f>
        <v/>
      </c>
      <c r="E374" s="202" t="str" cm="1">
        <f t="array" aca="1" ref="E374" ca="1">IFERROR(INDEX('Nhập đơn'!I:I,'ORDERED LIST'!$A374,0),"")</f>
        <v/>
      </c>
      <c r="F374" s="204" t="str" cm="1">
        <f t="array" aca="1" ref="F374" ca="1">IFERROR(INDEX('Nhập đơn'!H:H,'ORDERED LIST'!$A374,0),"")</f>
        <v/>
      </c>
      <c r="G374" s="205"/>
      <c r="H374" s="205"/>
      <c r="I374" s="204"/>
      <c r="J374" s="204"/>
      <c r="K374" s="204"/>
      <c r="L374" s="204"/>
      <c r="M374" s="204"/>
      <c r="N374" s="206"/>
      <c r="O374" s="202"/>
      <c r="P374" s="207"/>
      <c r="Q374" s="207"/>
      <c r="R374" s="207"/>
      <c r="S374" s="210"/>
    </row>
    <row r="375" spans="1:19" ht="35.25" hidden="1" customHeight="1">
      <c r="A375" s="196" t="str">
        <f ca="1">IFERROR(A374+MATCH(D375,OFFSET('Nhập đơn'!$E$1,'ORDERED LIST'!$A374,0,1000),0),"")</f>
        <v/>
      </c>
      <c r="B375" s="209">
        <v>9</v>
      </c>
      <c r="C375" s="203" t="str" cm="1">
        <f t="array" aca="1" ref="C375" ca="1">IFERROR(INDEX('Nhập đơn'!C:C,'ORDERED LIST'!$A375,0),"")</f>
        <v/>
      </c>
      <c r="D375" s="203" t="str">
        <f>IF(COUNTIFS($D$366:D374,$B$366)&lt;$S$366,$B$366,"")</f>
        <v/>
      </c>
      <c r="E375" s="202" t="str" cm="1">
        <f t="array" aca="1" ref="E375" ca="1">IFERROR(INDEX('Nhập đơn'!I:I,'ORDERED LIST'!$A375,0),"")</f>
        <v/>
      </c>
      <c r="F375" s="204" t="str" cm="1">
        <f t="array" aca="1" ref="F375" ca="1">IFERROR(INDEX('Nhập đơn'!H:H,'ORDERED LIST'!$A375,0),"")</f>
        <v/>
      </c>
      <c r="G375" s="205"/>
      <c r="H375" s="205"/>
      <c r="I375" s="204"/>
      <c r="J375" s="204"/>
      <c r="K375" s="204"/>
      <c r="L375" s="204"/>
      <c r="M375" s="204"/>
      <c r="N375" s="206"/>
      <c r="O375" s="202"/>
      <c r="P375" s="207"/>
      <c r="Q375" s="207"/>
      <c r="R375" s="207"/>
      <c r="S375" s="210"/>
    </row>
    <row r="376" spans="1:19" ht="35.25" hidden="1" customHeight="1">
      <c r="A376" s="196" t="str">
        <f ca="1">IFERROR(A375+MATCH(D376,OFFSET('Nhập đơn'!$E$1,'ORDERED LIST'!$A375,0,1000),0),"")</f>
        <v/>
      </c>
      <c r="B376" s="209">
        <v>10</v>
      </c>
      <c r="C376" s="203" t="str" cm="1">
        <f t="array" aca="1" ref="C376" ca="1">IFERROR(INDEX('Nhập đơn'!C:C,'ORDERED LIST'!$A376,0),"")</f>
        <v/>
      </c>
      <c r="D376" s="203" t="str">
        <f>IF(COUNTIFS($D$366:D375,$B$366)&lt;$S$366,$B$366,"")</f>
        <v/>
      </c>
      <c r="E376" s="202" t="str" cm="1">
        <f t="array" aca="1" ref="E376" ca="1">IFERROR(INDEX('Nhập đơn'!I:I,'ORDERED LIST'!$A376,0),"")</f>
        <v/>
      </c>
      <c r="F376" s="204" t="str" cm="1">
        <f t="array" aca="1" ref="F376" ca="1">IFERROR(INDEX('Nhập đơn'!H:H,'ORDERED LIST'!$A376,0),"")</f>
        <v/>
      </c>
      <c r="G376" s="205"/>
      <c r="H376" s="205"/>
      <c r="I376" s="204"/>
      <c r="J376" s="204"/>
      <c r="K376" s="204"/>
      <c r="L376" s="204"/>
      <c r="M376" s="204"/>
      <c r="N376" s="206"/>
      <c r="O376" s="202"/>
      <c r="P376" s="207"/>
      <c r="Q376" s="207"/>
      <c r="R376" s="207"/>
      <c r="S376" s="210"/>
    </row>
    <row r="377" spans="1:19" ht="35.25" hidden="1" customHeight="1">
      <c r="A377" s="196" t="str">
        <f ca="1">IFERROR(A376+MATCH(D377,OFFSET('Nhập đơn'!$E$1,'ORDERED LIST'!$A376,0,1000),0),"")</f>
        <v/>
      </c>
      <c r="B377" s="209">
        <v>11</v>
      </c>
      <c r="C377" s="203" t="str" cm="1">
        <f t="array" aca="1" ref="C377" ca="1">IFERROR(INDEX('Nhập đơn'!C:C,'ORDERED LIST'!$A377,0),"")</f>
        <v/>
      </c>
      <c r="D377" s="203" t="str">
        <f>IF(COUNTIFS($D$366:D376,$B$366)&lt;$S$366,$B$366,"")</f>
        <v/>
      </c>
      <c r="E377" s="202" t="str" cm="1">
        <f t="array" aca="1" ref="E377" ca="1">IFERROR(INDEX('Nhập đơn'!I:I,'ORDERED LIST'!$A377,0),"")</f>
        <v/>
      </c>
      <c r="F377" s="204" t="str" cm="1">
        <f t="array" aca="1" ref="F377" ca="1">IFERROR(INDEX('Nhập đơn'!H:H,'ORDERED LIST'!$A377,0),"")</f>
        <v/>
      </c>
      <c r="G377" s="205"/>
      <c r="H377" s="205"/>
      <c r="I377" s="204"/>
      <c r="J377" s="204"/>
      <c r="K377" s="204"/>
      <c r="L377" s="204"/>
      <c r="M377" s="204"/>
      <c r="N377" s="206"/>
      <c r="O377" s="202"/>
      <c r="P377" s="207"/>
      <c r="Q377" s="207"/>
      <c r="R377" s="207"/>
      <c r="S377" s="210"/>
    </row>
    <row r="378" spans="1:19" ht="35.25" hidden="1" customHeight="1">
      <c r="A378" s="196" t="str">
        <f ca="1">IFERROR(A377+MATCH(D378,OFFSET('Nhập đơn'!$E$1,'ORDERED LIST'!$A377,0,1000),0),"")</f>
        <v/>
      </c>
      <c r="B378" s="209">
        <v>12</v>
      </c>
      <c r="C378" s="203" t="str" cm="1">
        <f t="array" aca="1" ref="C378" ca="1">IFERROR(INDEX('Nhập đơn'!C:C,'ORDERED LIST'!$A378,0),"")</f>
        <v/>
      </c>
      <c r="D378" s="203" t="str">
        <f>IF(COUNTIFS($D$366:D377,$B$366)&lt;$S$366,$B$366,"")</f>
        <v/>
      </c>
      <c r="E378" s="202" t="str" cm="1">
        <f t="array" aca="1" ref="E378" ca="1">IFERROR(INDEX('Nhập đơn'!I:I,'ORDERED LIST'!$A378,0),"")</f>
        <v/>
      </c>
      <c r="F378" s="204" t="str" cm="1">
        <f t="array" aca="1" ref="F378" ca="1">IFERROR(INDEX('Nhập đơn'!H:H,'ORDERED LIST'!$A378,0),"")</f>
        <v/>
      </c>
      <c r="G378" s="205"/>
      <c r="H378" s="205"/>
      <c r="I378" s="204"/>
      <c r="J378" s="204"/>
      <c r="K378" s="204"/>
      <c r="L378" s="204"/>
      <c r="M378" s="204"/>
      <c r="N378" s="206"/>
      <c r="O378" s="202"/>
      <c r="P378" s="207"/>
      <c r="Q378" s="207"/>
      <c r="R378" s="207"/>
      <c r="S378" s="210"/>
    </row>
    <row r="379" spans="1:19" ht="35.25" hidden="1" customHeight="1">
      <c r="A379" s="196" t="str">
        <f ca="1">IFERROR(A378+MATCH(D379,OFFSET('Nhập đơn'!$E$1,'ORDERED LIST'!$A378,0,1000),0),"")</f>
        <v/>
      </c>
      <c r="B379" s="209">
        <v>13</v>
      </c>
      <c r="C379" s="203" t="str" cm="1">
        <f t="array" aca="1" ref="C379" ca="1">IFERROR(INDEX('Nhập đơn'!C:C,'ORDERED LIST'!$A379,0),"")</f>
        <v/>
      </c>
      <c r="D379" s="203" t="str">
        <f>IF(COUNTIFS($D$366:D378,$B$366)&lt;$S$366,$B$366,"")</f>
        <v/>
      </c>
      <c r="E379" s="202" t="str" cm="1">
        <f t="array" aca="1" ref="E379" ca="1">IFERROR(INDEX('Nhập đơn'!I:I,'ORDERED LIST'!$A379,0),"")</f>
        <v/>
      </c>
      <c r="F379" s="204" t="str" cm="1">
        <f t="array" aca="1" ref="F379" ca="1">IFERROR(INDEX('Nhập đơn'!H:H,'ORDERED LIST'!$A379,0),"")</f>
        <v/>
      </c>
      <c r="G379" s="205"/>
      <c r="H379" s="205"/>
      <c r="I379" s="204"/>
      <c r="J379" s="204"/>
      <c r="K379" s="204"/>
      <c r="L379" s="204"/>
      <c r="M379" s="204"/>
      <c r="N379" s="206"/>
      <c r="O379" s="202"/>
      <c r="P379" s="207"/>
      <c r="Q379" s="207"/>
      <c r="R379" s="207"/>
      <c r="S379" s="210"/>
    </row>
    <row r="380" spans="1:19" ht="35.25" hidden="1" customHeight="1">
      <c r="A380" s="196" t="str">
        <f ca="1">IFERROR(A379+MATCH(D380,OFFSET('Nhập đơn'!$E$1,'ORDERED LIST'!$A379,0,1000),0),"")</f>
        <v/>
      </c>
      <c r="B380" s="209">
        <v>14</v>
      </c>
      <c r="C380" s="203" t="str" cm="1">
        <f t="array" aca="1" ref="C380" ca="1">IFERROR(INDEX('Nhập đơn'!C:C,'ORDERED LIST'!$A380,0),"")</f>
        <v/>
      </c>
      <c r="D380" s="203" t="str">
        <f>IF(COUNTIFS($D$366:D379,$B$366)&lt;$S$366,$B$366,"")</f>
        <v/>
      </c>
      <c r="E380" s="202" t="str" cm="1">
        <f t="array" aca="1" ref="E380" ca="1">IFERROR(INDEX('Nhập đơn'!I:I,'ORDERED LIST'!$A380,0),"")</f>
        <v/>
      </c>
      <c r="F380" s="204" t="str" cm="1">
        <f t="array" aca="1" ref="F380" ca="1">IFERROR(INDEX('Nhập đơn'!H:H,'ORDERED LIST'!$A380,0),"")</f>
        <v/>
      </c>
      <c r="G380" s="205"/>
      <c r="H380" s="205"/>
      <c r="I380" s="204"/>
      <c r="J380" s="204"/>
      <c r="K380" s="204"/>
      <c r="L380" s="204"/>
      <c r="M380" s="204"/>
      <c r="N380" s="206"/>
      <c r="O380" s="202"/>
      <c r="P380" s="207"/>
      <c r="Q380" s="207"/>
      <c r="R380" s="207"/>
      <c r="S380" s="210"/>
    </row>
    <row r="381" spans="1:19" ht="35.25" hidden="1" customHeight="1">
      <c r="A381" s="196" t="str">
        <f ca="1">IFERROR(A380+MATCH(D381,OFFSET('Nhập đơn'!$E$1,'ORDERED LIST'!$A380,0,1000),0),"")</f>
        <v/>
      </c>
      <c r="B381" s="209">
        <v>15</v>
      </c>
      <c r="C381" s="203" t="str" cm="1">
        <f t="array" aca="1" ref="C381" ca="1">IFERROR(INDEX('Nhập đơn'!C:C,'ORDERED LIST'!$A381,0),"")</f>
        <v/>
      </c>
      <c r="D381" s="203" t="str">
        <f>IF(COUNTIFS($D$366:D380,$B$366)&lt;$S$366,$B$366,"")</f>
        <v/>
      </c>
      <c r="E381" s="202" t="str" cm="1">
        <f t="array" aca="1" ref="E381" ca="1">IFERROR(INDEX('Nhập đơn'!I:I,'ORDERED LIST'!$A381,0),"")</f>
        <v/>
      </c>
      <c r="F381" s="204" t="str" cm="1">
        <f t="array" aca="1" ref="F381" ca="1">IFERROR(INDEX('Nhập đơn'!H:H,'ORDERED LIST'!$A381,0),"")</f>
        <v/>
      </c>
      <c r="G381" s="205"/>
      <c r="H381" s="205"/>
      <c r="I381" s="204"/>
      <c r="J381" s="204"/>
      <c r="K381" s="204"/>
      <c r="L381" s="204"/>
      <c r="M381" s="204"/>
      <c r="N381" s="206"/>
      <c r="O381" s="202"/>
      <c r="P381" s="207"/>
      <c r="Q381" s="207"/>
      <c r="R381" s="207"/>
      <c r="S381" s="210"/>
    </row>
    <row r="382" spans="1:19" ht="35.25" hidden="1" customHeight="1">
      <c r="A382" s="196" t="str">
        <f ca="1">IFERROR(A381+MATCH(D382,OFFSET('Nhập đơn'!$E$1,'ORDERED LIST'!$A381,0,1000),0),"")</f>
        <v/>
      </c>
      <c r="B382" s="209">
        <v>16</v>
      </c>
      <c r="C382" s="203" t="str" cm="1">
        <f t="array" aca="1" ref="C382" ca="1">IFERROR(INDEX('Nhập đơn'!C:C,'ORDERED LIST'!$A382,0),"")</f>
        <v/>
      </c>
      <c r="D382" s="203" t="str">
        <f>IF(COUNTIFS($D$366:D381,$B$366)&lt;$S$366,$B$366,"")</f>
        <v/>
      </c>
      <c r="E382" s="202" t="str" cm="1">
        <f t="array" aca="1" ref="E382" ca="1">IFERROR(INDEX('Nhập đơn'!I:I,'ORDERED LIST'!$A382,0),"")</f>
        <v/>
      </c>
      <c r="F382" s="204" t="str" cm="1">
        <f t="array" aca="1" ref="F382" ca="1">IFERROR(INDEX('Nhập đơn'!H:H,'ORDERED LIST'!$A382,0),"")</f>
        <v/>
      </c>
      <c r="G382" s="205"/>
      <c r="H382" s="205"/>
      <c r="I382" s="204"/>
      <c r="J382" s="204"/>
      <c r="K382" s="204"/>
      <c r="L382" s="204"/>
      <c r="M382" s="204"/>
      <c r="N382" s="206"/>
      <c r="O382" s="202"/>
      <c r="P382" s="207"/>
      <c r="Q382" s="207"/>
      <c r="R382" s="207"/>
      <c r="S382" s="210"/>
    </row>
    <row r="383" spans="1:19" s="454" customFormat="1" ht="35.25" customHeight="1">
      <c r="A383" s="200"/>
      <c r="B383" s="216" t="s">
        <v>3368</v>
      </c>
      <c r="C383" s="201"/>
      <c r="D383" s="201"/>
      <c r="E383" s="201"/>
      <c r="F383" s="201"/>
      <c r="G383" s="201"/>
      <c r="H383" s="201"/>
      <c r="I383" s="201"/>
      <c r="J383" s="201"/>
      <c r="K383" s="201"/>
      <c r="L383" s="201"/>
      <c r="M383" s="201"/>
      <c r="N383" s="201"/>
      <c r="O383" s="201"/>
      <c r="P383" s="201"/>
      <c r="Q383" s="201"/>
      <c r="R383" s="201"/>
      <c r="S383" s="289">
        <f>COUNTIFS('Nhập đơn'!E:E,B383)</f>
        <v>5</v>
      </c>
    </row>
    <row r="384" spans="1:19" ht="35.25" customHeight="1">
      <c r="A384" s="196">
        <f ca="1">IFERROR(A383+MATCH(D384,OFFSET('Nhập đơn'!$E$1,'ORDERED LIST'!$A383,0,1000),0),"")</f>
        <v>17</v>
      </c>
      <c r="B384" s="202">
        <v>1</v>
      </c>
      <c r="C384" s="203" t="str" cm="1">
        <f t="array" aca="1" ref="C384" ca="1">IFERROR(INDEX('Nhập đơn'!C:C,'ORDERED LIST'!$A384,0),"")</f>
        <v>MKFR</v>
      </c>
      <c r="D384" s="203" t="str">
        <f>IF(COUNTIFS($D$383:D383,$B$383)&lt;$S$383,$B$383,"")</f>
        <v>Dừa xiêm trái nhỏ 500 gr</v>
      </c>
      <c r="E384" s="202" cm="1">
        <f t="array" aca="1" ref="E384" ca="1">IFERROR(INDEX('Nhập đơn'!I:I,'ORDERED LIST'!$A384,0),"")</f>
        <v>5</v>
      </c>
      <c r="F384" s="204" cm="1">
        <f t="array" aca="1" ref="F384" ca="1">IFERROR(INDEX('Nhập đơn'!H:H,'ORDERED LIST'!$A384,0),"")</f>
        <v>2.5</v>
      </c>
      <c r="G384" s="205"/>
      <c r="H384" s="205"/>
      <c r="I384" s="204"/>
      <c r="J384" s="204"/>
      <c r="K384" s="204"/>
      <c r="L384" s="204"/>
      <c r="M384" s="204"/>
      <c r="N384" s="206"/>
      <c r="O384" s="202"/>
      <c r="P384" s="207"/>
      <c r="Q384" s="207"/>
      <c r="R384" s="207"/>
      <c r="S384" s="207"/>
    </row>
    <row r="385" spans="1:19" ht="35.25" customHeight="1">
      <c r="A385" s="196">
        <f ca="1">IFERROR(A384+MATCH(D385,OFFSET('Nhập đơn'!$E$1,'ORDERED LIST'!$A384,0,1000),0),"")</f>
        <v>63</v>
      </c>
      <c r="B385" s="202">
        <v>2</v>
      </c>
      <c r="C385" s="203" t="str" cm="1">
        <f t="array" aca="1" ref="C385" ca="1">IFERROR(INDEX('Nhập đơn'!C:C,'ORDERED LIST'!$A385,0),"")</f>
        <v>MKVD</v>
      </c>
      <c r="D385" s="203" t="str">
        <f>IF(COUNTIFS($D$383:D384,$B$383)&lt;$S$383,$B$383,"")</f>
        <v>Dừa xiêm trái nhỏ 500 gr</v>
      </c>
      <c r="E385" s="202" cm="1">
        <f t="array" aca="1" ref="E385" ca="1">IFERROR(INDEX('Nhập đơn'!I:I,'ORDERED LIST'!$A385,0),"")</f>
        <v>4</v>
      </c>
      <c r="F385" s="204" cm="1">
        <f t="array" aca="1" ref="F385" ca="1">IFERROR(INDEX('Nhập đơn'!H:H,'ORDERED LIST'!$A385,0),"")</f>
        <v>2</v>
      </c>
      <c r="G385" s="205"/>
      <c r="H385" s="205"/>
      <c r="I385" s="204"/>
      <c r="J385" s="204"/>
      <c r="K385" s="204"/>
      <c r="L385" s="204"/>
      <c r="M385" s="204"/>
      <c r="N385" s="206"/>
      <c r="O385" s="202"/>
      <c r="P385" s="207"/>
      <c r="Q385" s="207"/>
      <c r="R385" s="207"/>
      <c r="S385" s="208"/>
    </row>
    <row r="386" spans="1:19" ht="35.25" customHeight="1">
      <c r="A386" s="196">
        <f ca="1">IFERROR(A385+MATCH(D386,OFFSET('Nhập đơn'!$E$1,'ORDERED LIST'!$A385,0,1000),0),"")</f>
        <v>116</v>
      </c>
      <c r="B386" s="209">
        <v>3</v>
      </c>
      <c r="C386" s="203" t="str" cm="1">
        <f t="array" aca="1" ref="C386" ca="1">IFERROR(INDEX('Nhập đơn'!C:C,'ORDERED LIST'!$A386,0),"")</f>
        <v>AWLU</v>
      </c>
      <c r="D386" s="203" t="str">
        <f>IF(COUNTIFS($D$383:D385,$B$383)&lt;$S$383,$B$383,"")</f>
        <v>Dừa xiêm trái nhỏ 500 gr</v>
      </c>
      <c r="E386" s="202" cm="1">
        <f t="array" aca="1" ref="E386" ca="1">IFERROR(INDEX('Nhập đơn'!I:I,'ORDERED LIST'!$A386,0),"")</f>
        <v>10</v>
      </c>
      <c r="F386" s="204" cm="1">
        <f t="array" aca="1" ref="F386" ca="1">IFERROR(INDEX('Nhập đơn'!H:H,'ORDERED LIST'!$A386,0),"")</f>
        <v>5</v>
      </c>
      <c r="G386" s="205"/>
      <c r="H386" s="205"/>
      <c r="I386" s="204"/>
      <c r="J386" s="204"/>
      <c r="K386" s="204"/>
      <c r="L386" s="204"/>
      <c r="M386" s="204"/>
      <c r="N386" s="206"/>
      <c r="O386" s="202"/>
      <c r="P386" s="207"/>
      <c r="Q386" s="207"/>
      <c r="R386" s="207"/>
      <c r="S386" s="210"/>
    </row>
    <row r="387" spans="1:19" ht="35.25" customHeight="1">
      <c r="A387" s="196">
        <f ca="1">IFERROR(A386+MATCH(D387,OFFSET('Nhập đơn'!$E$1,'ORDERED LIST'!$A386,0,1000),0),"")</f>
        <v>173</v>
      </c>
      <c r="B387" s="209">
        <v>4</v>
      </c>
      <c r="C387" s="203" t="str" cm="1">
        <f t="array" aca="1" ref="C387" ca="1">IFERROR(INDEX('Nhập đơn'!C:C,'ORDERED LIST'!$A387,0),"")</f>
        <v>AWSG</v>
      </c>
      <c r="D387" s="203" t="str">
        <f>IF(COUNTIFS($D$383:D386,$B$383)&lt;$S$383,$B$383,"")</f>
        <v>Dừa xiêm trái nhỏ 500 gr</v>
      </c>
      <c r="E387" s="202" cm="1">
        <f t="array" aca="1" ref="E387" ca="1">IFERROR(INDEX('Nhập đơn'!I:I,'ORDERED LIST'!$A387,0),"")</f>
        <v>5</v>
      </c>
      <c r="F387" s="204" cm="1">
        <f t="array" aca="1" ref="F387" ca="1">IFERROR(INDEX('Nhập đơn'!H:H,'ORDERED LIST'!$A387,0),"")</f>
        <v>2.5</v>
      </c>
      <c r="G387" s="205"/>
      <c r="H387" s="205"/>
      <c r="I387" s="204"/>
      <c r="J387" s="204"/>
      <c r="K387" s="204"/>
      <c r="L387" s="204"/>
      <c r="M387" s="204"/>
      <c r="N387" s="206"/>
      <c r="O387" s="202"/>
      <c r="P387" s="207"/>
      <c r="Q387" s="207"/>
      <c r="R387" s="207"/>
      <c r="S387" s="210"/>
    </row>
    <row r="388" spans="1:19" ht="35.25" customHeight="1">
      <c r="A388" s="196">
        <f ca="1">IFERROR(A387+MATCH(D388,OFFSET('Nhập đơn'!$E$1,'ORDERED LIST'!$A387,0,1000),0),"")</f>
        <v>288</v>
      </c>
      <c r="B388" s="209">
        <v>5</v>
      </c>
      <c r="C388" s="203" t="str" cm="1">
        <f t="array" aca="1" ref="C388" ca="1">IFERROR(INDEX('Nhập đơn'!C:C,'ORDERED LIST'!$A388,0),"")</f>
        <v>AWZH</v>
      </c>
      <c r="D388" s="203" t="str">
        <f>IF(COUNTIFS($D$383:D387,$B$383)&lt;$S$383,$B$383,"")</f>
        <v>Dừa xiêm trái nhỏ 500 gr</v>
      </c>
      <c r="E388" s="202" cm="1">
        <f t="array" aca="1" ref="E388" ca="1">IFERROR(INDEX('Nhập đơn'!I:I,'ORDERED LIST'!$A388,0),"")</f>
        <v>5</v>
      </c>
      <c r="F388" s="204" cm="1">
        <f t="array" aca="1" ref="F388" ca="1">IFERROR(INDEX('Nhập đơn'!H:H,'ORDERED LIST'!$A388,0),"")</f>
        <v>2.5</v>
      </c>
      <c r="G388" s="205"/>
      <c r="H388" s="205"/>
      <c r="I388" s="204"/>
      <c r="J388" s="204"/>
      <c r="K388" s="204"/>
      <c r="L388" s="204"/>
      <c r="M388" s="204"/>
      <c r="N388" s="206"/>
      <c r="O388" s="202"/>
      <c r="P388" s="207"/>
      <c r="Q388" s="207"/>
      <c r="R388" s="207"/>
      <c r="S388" s="210"/>
    </row>
    <row r="389" spans="1:19" ht="35.25" hidden="1" customHeight="1">
      <c r="A389" s="196" t="str">
        <f ca="1">IFERROR(A388+MATCH(D389,OFFSET('Nhập đơn'!$E$1,'ORDERED LIST'!$A388,0,1000),0),"")</f>
        <v/>
      </c>
      <c r="B389" s="209">
        <v>6</v>
      </c>
      <c r="C389" s="203" t="str" cm="1">
        <f t="array" aca="1" ref="C389" ca="1">IFERROR(INDEX('Nhập đơn'!C:C,'ORDERED LIST'!$A389,0),"")</f>
        <v/>
      </c>
      <c r="D389" s="203" t="str">
        <f>IF(COUNTIFS($D$383:D388,$B$383)&lt;$S$383,$B$383,"")</f>
        <v/>
      </c>
      <c r="E389" s="202" t="str" cm="1">
        <f t="array" aca="1" ref="E389" ca="1">IFERROR(INDEX('Nhập đơn'!I:I,'ORDERED LIST'!$A389,0),"")</f>
        <v/>
      </c>
      <c r="F389" s="204" t="str" cm="1">
        <f t="array" aca="1" ref="F389" ca="1">IFERROR(INDEX('Nhập đơn'!H:H,'ORDERED LIST'!$A389,0),"")</f>
        <v/>
      </c>
      <c r="G389" s="205"/>
      <c r="H389" s="205"/>
      <c r="I389" s="204"/>
      <c r="J389" s="204"/>
      <c r="K389" s="204"/>
      <c r="L389" s="204"/>
      <c r="M389" s="204"/>
      <c r="N389" s="206"/>
      <c r="O389" s="202"/>
      <c r="P389" s="207"/>
      <c r="Q389" s="207"/>
      <c r="R389" s="207"/>
      <c r="S389" s="210"/>
    </row>
    <row r="390" spans="1:19" ht="35.25" hidden="1" customHeight="1">
      <c r="A390" s="196" t="str">
        <f ca="1">IFERROR(A389+MATCH(D390,OFFSET('Nhập đơn'!$E$1,'ORDERED LIST'!$A389,0,1000),0),"")</f>
        <v/>
      </c>
      <c r="B390" s="209">
        <v>7</v>
      </c>
      <c r="C390" s="203" t="str" cm="1">
        <f t="array" aca="1" ref="C390" ca="1">IFERROR(INDEX('Nhập đơn'!C:C,'ORDERED LIST'!$A390,0),"")</f>
        <v/>
      </c>
      <c r="D390" s="203" t="str">
        <f>IF(COUNTIFS($D$383:D389,$B$383)&lt;$S$383,$B$383,"")</f>
        <v/>
      </c>
      <c r="E390" s="202" t="str" cm="1">
        <f t="array" aca="1" ref="E390" ca="1">IFERROR(INDEX('Nhập đơn'!I:I,'ORDERED LIST'!$A390,0),"")</f>
        <v/>
      </c>
      <c r="F390" s="204" t="str" cm="1">
        <f t="array" aca="1" ref="F390" ca="1">IFERROR(INDEX('Nhập đơn'!H:H,'ORDERED LIST'!$A390,0),"")</f>
        <v/>
      </c>
      <c r="G390" s="205"/>
      <c r="H390" s="205"/>
      <c r="I390" s="204"/>
      <c r="J390" s="204"/>
      <c r="K390" s="204"/>
      <c r="L390" s="204"/>
      <c r="M390" s="204"/>
      <c r="N390" s="206"/>
      <c r="O390" s="202"/>
      <c r="P390" s="207"/>
      <c r="Q390" s="207"/>
      <c r="R390" s="207"/>
      <c r="S390" s="210"/>
    </row>
    <row r="391" spans="1:19" ht="35.25" hidden="1" customHeight="1">
      <c r="A391" s="196" t="str">
        <f ca="1">IFERROR(A390+MATCH(D391,OFFSET('Nhập đơn'!$E$1,'ORDERED LIST'!$A390,0,1000),0),"")</f>
        <v/>
      </c>
      <c r="B391" s="209">
        <v>8</v>
      </c>
      <c r="C391" s="203" t="str" cm="1">
        <f t="array" aca="1" ref="C391" ca="1">IFERROR(INDEX('Nhập đơn'!C:C,'ORDERED LIST'!$A391,0),"")</f>
        <v/>
      </c>
      <c r="D391" s="203" t="str">
        <f>IF(COUNTIFS($D$383:D390,$B$383)&lt;$S$383,$B$383,"")</f>
        <v/>
      </c>
      <c r="E391" s="202" t="str" cm="1">
        <f t="array" aca="1" ref="E391" ca="1">IFERROR(INDEX('Nhập đơn'!I:I,'ORDERED LIST'!$A391,0),"")</f>
        <v/>
      </c>
      <c r="F391" s="204" t="str" cm="1">
        <f t="array" aca="1" ref="F391" ca="1">IFERROR(INDEX('Nhập đơn'!H:H,'ORDERED LIST'!$A391,0),"")</f>
        <v/>
      </c>
      <c r="G391" s="205"/>
      <c r="H391" s="205"/>
      <c r="I391" s="204"/>
      <c r="J391" s="204"/>
      <c r="K391" s="204"/>
      <c r="L391" s="204"/>
      <c r="M391" s="204"/>
      <c r="N391" s="206"/>
      <c r="O391" s="202"/>
      <c r="P391" s="207"/>
      <c r="Q391" s="207"/>
      <c r="R391" s="207"/>
      <c r="S391" s="210"/>
    </row>
    <row r="392" spans="1:19" ht="35.25" hidden="1" customHeight="1">
      <c r="A392" s="196" t="str">
        <f ca="1">IFERROR(A391+MATCH(D392,OFFSET('Nhập đơn'!$E$1,'ORDERED LIST'!$A391,0,1000),0),"")</f>
        <v/>
      </c>
      <c r="B392" s="209">
        <v>9</v>
      </c>
      <c r="C392" s="203" t="str" cm="1">
        <f t="array" aca="1" ref="C392" ca="1">IFERROR(INDEX('Nhập đơn'!C:C,'ORDERED LIST'!$A392,0),"")</f>
        <v/>
      </c>
      <c r="D392" s="203" t="str">
        <f>IF(COUNTIFS($D$383:D391,$B$383)&lt;$S$383,$B$383,"")</f>
        <v/>
      </c>
      <c r="E392" s="202" t="str" cm="1">
        <f t="array" aca="1" ref="E392" ca="1">IFERROR(INDEX('Nhập đơn'!I:I,'ORDERED LIST'!$A392,0),"")</f>
        <v/>
      </c>
      <c r="F392" s="204" t="str" cm="1">
        <f t="array" aca="1" ref="F392" ca="1">IFERROR(INDEX('Nhập đơn'!H:H,'ORDERED LIST'!$A392,0),"")</f>
        <v/>
      </c>
      <c r="G392" s="205"/>
      <c r="H392" s="205"/>
      <c r="I392" s="204"/>
      <c r="J392" s="204"/>
      <c r="K392" s="204"/>
      <c r="L392" s="204"/>
      <c r="M392" s="204"/>
      <c r="N392" s="206"/>
      <c r="O392" s="202"/>
      <c r="P392" s="207"/>
      <c r="Q392" s="207"/>
      <c r="R392" s="207"/>
      <c r="S392" s="210"/>
    </row>
    <row r="393" spans="1:19" ht="35.25" hidden="1" customHeight="1">
      <c r="A393" s="196" t="str">
        <f ca="1">IFERROR(A392+MATCH(D393,OFFSET('Nhập đơn'!$E$1,'ORDERED LIST'!$A392,0,1000),0),"")</f>
        <v/>
      </c>
      <c r="B393" s="209">
        <v>10</v>
      </c>
      <c r="C393" s="203" t="str" cm="1">
        <f t="array" aca="1" ref="C393" ca="1">IFERROR(INDEX('Nhập đơn'!C:C,'ORDERED LIST'!$A393,0),"")</f>
        <v/>
      </c>
      <c r="D393" s="203" t="str">
        <f>IF(COUNTIFS($D$383:D392,$B$383)&lt;$S$383,$B$383,"")</f>
        <v/>
      </c>
      <c r="E393" s="202" t="str" cm="1">
        <f t="array" aca="1" ref="E393" ca="1">IFERROR(INDEX('Nhập đơn'!I:I,'ORDERED LIST'!$A393,0),"")</f>
        <v/>
      </c>
      <c r="F393" s="204" t="str" cm="1">
        <f t="array" aca="1" ref="F393" ca="1">IFERROR(INDEX('Nhập đơn'!H:H,'ORDERED LIST'!$A393,0),"")</f>
        <v/>
      </c>
      <c r="G393" s="205"/>
      <c r="H393" s="205"/>
      <c r="I393" s="204"/>
      <c r="J393" s="204"/>
      <c r="K393" s="204"/>
      <c r="L393" s="204"/>
      <c r="M393" s="204"/>
      <c r="N393" s="206"/>
      <c r="O393" s="202"/>
      <c r="P393" s="207"/>
      <c r="Q393" s="207"/>
      <c r="R393" s="207"/>
      <c r="S393" s="210"/>
    </row>
    <row r="394" spans="1:19" ht="35.25" hidden="1" customHeight="1">
      <c r="A394" s="196" t="str">
        <f ca="1">IFERROR(A393+MATCH(D394,OFFSET('Nhập đơn'!$E$1,'ORDERED LIST'!$A393,0,1000),0),"")</f>
        <v/>
      </c>
      <c r="B394" s="209">
        <v>11</v>
      </c>
      <c r="C394" s="203" t="str" cm="1">
        <f t="array" aca="1" ref="C394" ca="1">IFERROR(INDEX('Nhập đơn'!C:C,'ORDERED LIST'!$A394,0),"")</f>
        <v/>
      </c>
      <c r="D394" s="203" t="str">
        <f>IF(COUNTIFS($D$383:D393,$B$383)&lt;$S$383,$B$383,"")</f>
        <v/>
      </c>
      <c r="E394" s="202" t="str" cm="1">
        <f t="array" aca="1" ref="E394" ca="1">IFERROR(INDEX('Nhập đơn'!I:I,'ORDERED LIST'!$A394,0),"")</f>
        <v/>
      </c>
      <c r="F394" s="204" t="str" cm="1">
        <f t="array" aca="1" ref="F394" ca="1">IFERROR(INDEX('Nhập đơn'!H:H,'ORDERED LIST'!$A394,0),"")</f>
        <v/>
      </c>
      <c r="G394" s="205"/>
      <c r="H394" s="205"/>
      <c r="I394" s="204"/>
      <c r="J394" s="204"/>
      <c r="K394" s="204"/>
      <c r="L394" s="204"/>
      <c r="M394" s="204"/>
      <c r="N394" s="206"/>
      <c r="O394" s="202"/>
      <c r="P394" s="207"/>
      <c r="Q394" s="207"/>
      <c r="R394" s="207"/>
      <c r="S394" s="210"/>
    </row>
    <row r="395" spans="1:19" ht="35.25" hidden="1" customHeight="1">
      <c r="A395" s="196" t="str">
        <f ca="1">IFERROR(A394+MATCH(D395,OFFSET('Nhập đơn'!$E$1,'ORDERED LIST'!$A394,0,1000),0),"")</f>
        <v/>
      </c>
      <c r="B395" s="209">
        <v>12</v>
      </c>
      <c r="C395" s="203" t="str" cm="1">
        <f t="array" aca="1" ref="C395" ca="1">IFERROR(INDEX('Nhập đơn'!C:C,'ORDERED LIST'!$A395,0),"")</f>
        <v/>
      </c>
      <c r="D395" s="203" t="str">
        <f>IF(COUNTIFS($D$383:D394,$B$383)&lt;$S$383,$B$383,"")</f>
        <v/>
      </c>
      <c r="E395" s="202" t="str" cm="1">
        <f t="array" aca="1" ref="E395" ca="1">IFERROR(INDEX('Nhập đơn'!I:I,'ORDERED LIST'!$A395,0),"")</f>
        <v/>
      </c>
      <c r="F395" s="204" t="str" cm="1">
        <f t="array" aca="1" ref="F395" ca="1">IFERROR(INDEX('Nhập đơn'!H:H,'ORDERED LIST'!$A395,0),"")</f>
        <v/>
      </c>
      <c r="G395" s="205"/>
      <c r="H395" s="205"/>
      <c r="I395" s="204"/>
      <c r="J395" s="204"/>
      <c r="K395" s="204"/>
      <c r="L395" s="204"/>
      <c r="M395" s="204"/>
      <c r="N395" s="206"/>
      <c r="O395" s="202"/>
      <c r="P395" s="207"/>
      <c r="Q395" s="207"/>
      <c r="R395" s="207"/>
      <c r="S395" s="210"/>
    </row>
    <row r="396" spans="1:19" ht="35.25" hidden="1" customHeight="1">
      <c r="A396" s="196" t="str">
        <f ca="1">IFERROR(A395+MATCH(D396,OFFSET('Nhập đơn'!$E$1,'ORDERED LIST'!$A395,0,1000),0),"")</f>
        <v/>
      </c>
      <c r="B396" s="209">
        <v>13</v>
      </c>
      <c r="C396" s="203" t="str" cm="1">
        <f t="array" aca="1" ref="C396" ca="1">IFERROR(INDEX('Nhập đơn'!C:C,'ORDERED LIST'!$A396,0),"")</f>
        <v/>
      </c>
      <c r="D396" s="203" t="str">
        <f>IF(COUNTIFS($D$383:D395,$B$383)&lt;$S$383,$B$383,"")</f>
        <v/>
      </c>
      <c r="E396" s="202" t="str" cm="1">
        <f t="array" aca="1" ref="E396" ca="1">IFERROR(INDEX('Nhập đơn'!I:I,'ORDERED LIST'!$A396,0),"")</f>
        <v/>
      </c>
      <c r="F396" s="204" t="str" cm="1">
        <f t="array" aca="1" ref="F396" ca="1">IFERROR(INDEX('Nhập đơn'!H:H,'ORDERED LIST'!$A396,0),"")</f>
        <v/>
      </c>
      <c r="G396" s="205"/>
      <c r="H396" s="205"/>
      <c r="I396" s="204"/>
      <c r="J396" s="204"/>
      <c r="K396" s="204"/>
      <c r="L396" s="204"/>
      <c r="M396" s="204"/>
      <c r="N396" s="206"/>
      <c r="O396" s="202"/>
      <c r="P396" s="207"/>
      <c r="Q396" s="207"/>
      <c r="R396" s="207"/>
      <c r="S396" s="210"/>
    </row>
    <row r="397" spans="1:19" ht="35.25" hidden="1" customHeight="1">
      <c r="A397" s="196" t="str">
        <f ca="1">IFERROR(A396+MATCH(D397,OFFSET('Nhập đơn'!$E$1,'ORDERED LIST'!$A396,0,1000),0),"")</f>
        <v/>
      </c>
      <c r="B397" s="209">
        <v>14</v>
      </c>
      <c r="C397" s="203" t="str" cm="1">
        <f t="array" aca="1" ref="C397" ca="1">IFERROR(INDEX('Nhập đơn'!C:C,'ORDERED LIST'!$A397,0),"")</f>
        <v/>
      </c>
      <c r="D397" s="203" t="str">
        <f>IF(COUNTIFS($D$383:D396,$B$383)&lt;$S$383,$B$383,"")</f>
        <v/>
      </c>
      <c r="E397" s="202" t="str" cm="1">
        <f t="array" aca="1" ref="E397" ca="1">IFERROR(INDEX('Nhập đơn'!I:I,'ORDERED LIST'!$A397,0),"")</f>
        <v/>
      </c>
      <c r="F397" s="204" t="str" cm="1">
        <f t="array" aca="1" ref="F397" ca="1">IFERROR(INDEX('Nhập đơn'!H:H,'ORDERED LIST'!$A397,0),"")</f>
        <v/>
      </c>
      <c r="G397" s="205"/>
      <c r="H397" s="205"/>
      <c r="I397" s="204"/>
      <c r="J397" s="204"/>
      <c r="K397" s="204"/>
      <c r="L397" s="204"/>
      <c r="M397" s="204"/>
      <c r="N397" s="206"/>
      <c r="O397" s="202"/>
      <c r="P397" s="207"/>
      <c r="Q397" s="207"/>
      <c r="R397" s="207"/>
      <c r="S397" s="210"/>
    </row>
    <row r="398" spans="1:19" ht="35.25" hidden="1" customHeight="1">
      <c r="A398" s="196" t="str">
        <f ca="1">IFERROR(A397+MATCH(D398,OFFSET('Nhập đơn'!$E$1,'ORDERED LIST'!$A397,0,1000),0),"")</f>
        <v/>
      </c>
      <c r="B398" s="209">
        <v>15</v>
      </c>
      <c r="C398" s="203" t="str" cm="1">
        <f t="array" aca="1" ref="C398" ca="1">IFERROR(INDEX('Nhập đơn'!C:C,'ORDERED LIST'!$A398,0),"")</f>
        <v/>
      </c>
      <c r="D398" s="203" t="str">
        <f>IF(COUNTIFS($D$383:D397,$B$383)&lt;$S$383,$B$383,"")</f>
        <v/>
      </c>
      <c r="E398" s="202" t="str" cm="1">
        <f t="array" aca="1" ref="E398" ca="1">IFERROR(INDEX('Nhập đơn'!I:I,'ORDERED LIST'!$A398,0),"")</f>
        <v/>
      </c>
      <c r="F398" s="204" t="str" cm="1">
        <f t="array" aca="1" ref="F398" ca="1">IFERROR(INDEX('Nhập đơn'!H:H,'ORDERED LIST'!$A398,0),"")</f>
        <v/>
      </c>
      <c r="G398" s="205"/>
      <c r="H398" s="205"/>
      <c r="I398" s="204"/>
      <c r="J398" s="204"/>
      <c r="K398" s="204"/>
      <c r="L398" s="204"/>
      <c r="M398" s="204"/>
      <c r="N398" s="206"/>
      <c r="O398" s="202"/>
      <c r="P398" s="207"/>
      <c r="Q398" s="207"/>
      <c r="R398" s="207"/>
      <c r="S398" s="210"/>
    </row>
    <row r="399" spans="1:19" ht="35.25" hidden="1" customHeight="1">
      <c r="A399" s="196" t="str">
        <f ca="1">IFERROR(A398+MATCH(D399,OFFSET('Nhập đơn'!$E$1,'ORDERED LIST'!$A398,0,1000),0),"")</f>
        <v/>
      </c>
      <c r="B399" s="209">
        <v>16</v>
      </c>
      <c r="C399" s="203" t="str" cm="1">
        <f t="array" aca="1" ref="C399" ca="1">IFERROR(INDEX('Nhập đơn'!C:C,'ORDERED LIST'!$A399,0),"")</f>
        <v/>
      </c>
      <c r="D399" s="203" t="str">
        <f>IF(COUNTIFS($D$383:D398,$B$383)&lt;$S$383,$B$383,"")</f>
        <v/>
      </c>
      <c r="E399" s="202" t="str" cm="1">
        <f t="array" aca="1" ref="E399" ca="1">IFERROR(INDEX('Nhập đơn'!I:I,'ORDERED LIST'!$A399,0),"")</f>
        <v/>
      </c>
      <c r="F399" s="204" t="str" cm="1">
        <f t="array" aca="1" ref="F399" ca="1">IFERROR(INDEX('Nhập đơn'!H:H,'ORDERED LIST'!$A399,0),"")</f>
        <v/>
      </c>
      <c r="G399" s="205"/>
      <c r="H399" s="205"/>
      <c r="I399" s="204"/>
      <c r="J399" s="204"/>
      <c r="K399" s="204"/>
      <c r="L399" s="204"/>
      <c r="M399" s="204"/>
      <c r="N399" s="206"/>
      <c r="O399" s="202"/>
      <c r="P399" s="207"/>
      <c r="Q399" s="207"/>
      <c r="R399" s="207"/>
      <c r="S399" s="210"/>
    </row>
    <row r="400" spans="1:19" s="215" customFormat="1" ht="35.25" customHeight="1">
      <c r="B400" s="216" t="s">
        <v>370</v>
      </c>
      <c r="C400" s="217"/>
      <c r="D400" s="217"/>
      <c r="E400" s="217"/>
      <c r="F400" s="217"/>
      <c r="G400" s="217"/>
      <c r="H400" s="217"/>
      <c r="I400" s="217"/>
      <c r="J400" s="217"/>
      <c r="K400" s="217"/>
      <c r="L400" s="217"/>
      <c r="M400" s="217"/>
      <c r="N400" s="217"/>
      <c r="O400" s="217"/>
      <c r="P400" s="217"/>
      <c r="Q400" s="217"/>
      <c r="R400" s="217"/>
      <c r="S400" s="289">
        <f>COUNTIFS('Nhập đơn'!E:E,B400)</f>
        <v>6</v>
      </c>
    </row>
    <row r="401" spans="1:19" s="453" customFormat="1" ht="35.25" customHeight="1">
      <c r="A401" s="433">
        <f ca="1">IFERROR(A400+MATCH(D401,OFFSET('Nhập đơn'!$E$1,'ORDERED LIST'!$A400,0,1000),0),"")</f>
        <v>14</v>
      </c>
      <c r="B401" s="202">
        <v>1</v>
      </c>
      <c r="C401" s="203" t="str" cm="1">
        <f t="array" aca="1" ref="C401" ca="1">IFERROR(INDEX('Nhập đơn'!C:C,'ORDERED LIST'!$A401,0),"")</f>
        <v>MKFR</v>
      </c>
      <c r="D401" s="203" t="str">
        <f>IF(COUNTIFS($D$400:D400,$B$400)&lt;$S$400,$B$400,"")</f>
        <v>Đậu đũa 300 gr</v>
      </c>
      <c r="E401" s="202" cm="1">
        <f t="array" aca="1" ref="E401" ca="1">IFERROR(INDEX('Nhập đơn'!I:I,'ORDERED LIST'!$A401,0),"")</f>
        <v>2</v>
      </c>
      <c r="F401" s="204" cm="1">
        <f t="array" aca="1" ref="F401" ca="1">IFERROR(INDEX('Nhập đơn'!H:H,'ORDERED LIST'!$A401,0),"")</f>
        <v>0.6</v>
      </c>
      <c r="G401" s="205"/>
      <c r="H401" s="434"/>
      <c r="I401" s="335"/>
      <c r="J401" s="335"/>
      <c r="K401" s="335"/>
      <c r="L401" s="335"/>
      <c r="M401" s="335"/>
      <c r="N401" s="435"/>
      <c r="O401" s="334"/>
      <c r="P401" s="436"/>
      <c r="Q401" s="436"/>
      <c r="R401" s="436"/>
      <c r="S401" s="436"/>
    </row>
    <row r="402" spans="1:19" s="453" customFormat="1" ht="35.25" customHeight="1">
      <c r="A402" s="433">
        <f ca="1">IFERROR(A401+MATCH(D402,OFFSET('Nhập đơn'!$E$1,'ORDERED LIST'!$A401,0,1000),0),"")</f>
        <v>61</v>
      </c>
      <c r="B402" s="202">
        <v>2</v>
      </c>
      <c r="C402" s="203" t="str" cm="1">
        <f t="array" aca="1" ref="C402" ca="1">IFERROR(INDEX('Nhập đơn'!C:C,'ORDERED LIST'!$A402,0),"")</f>
        <v>MKVD</v>
      </c>
      <c r="D402" s="203" t="str">
        <f>IF(COUNTIFS($D$400:D401,$B$400)&lt;$S$400,$B$400,"")</f>
        <v>Đậu đũa 300 gr</v>
      </c>
      <c r="E402" s="202" cm="1">
        <f t="array" aca="1" ref="E402" ca="1">IFERROR(INDEX('Nhập đơn'!I:I,'ORDERED LIST'!$A402,0),"")</f>
        <v>3</v>
      </c>
      <c r="F402" s="204" cm="1">
        <f t="array" aca="1" ref="F402" ca="1">IFERROR(INDEX('Nhập đơn'!H:H,'ORDERED LIST'!$A402,0),"")</f>
        <v>0.9</v>
      </c>
      <c r="G402" s="205"/>
      <c r="H402" s="434"/>
      <c r="I402" s="335"/>
      <c r="J402" s="335"/>
      <c r="K402" s="335"/>
      <c r="L402" s="335"/>
      <c r="M402" s="335"/>
      <c r="N402" s="435"/>
      <c r="O402" s="334"/>
      <c r="P402" s="436"/>
      <c r="Q402" s="436"/>
      <c r="R402" s="436"/>
      <c r="S402" s="463"/>
    </row>
    <row r="403" spans="1:19" s="453" customFormat="1" ht="35.25" customHeight="1">
      <c r="A403" s="433">
        <f ca="1">IFERROR(A402+MATCH(D403,OFFSET('Nhập đơn'!$E$1,'ORDERED LIST'!$A402,0,1000),0),"")</f>
        <v>115</v>
      </c>
      <c r="B403" s="209">
        <v>3</v>
      </c>
      <c r="C403" s="203" t="str" cm="1">
        <f t="array" aca="1" ref="C403" ca="1">IFERROR(INDEX('Nhập đơn'!C:C,'ORDERED LIST'!$A403,0),"")</f>
        <v>AWLU</v>
      </c>
      <c r="D403" s="203" t="str">
        <f>IF(COUNTIFS($D$400:D402,$B$400)&lt;$S$400,$B$400,"")</f>
        <v>Đậu đũa 300 gr</v>
      </c>
      <c r="E403" s="202" cm="1">
        <f t="array" aca="1" ref="E403" ca="1">IFERROR(INDEX('Nhập đơn'!I:I,'ORDERED LIST'!$A403,0),"")</f>
        <v>20</v>
      </c>
      <c r="F403" s="204" cm="1">
        <f t="array" aca="1" ref="F403" ca="1">IFERROR(INDEX('Nhập đơn'!H:H,'ORDERED LIST'!$A403,0),"")</f>
        <v>6</v>
      </c>
      <c r="G403" s="205"/>
      <c r="H403" s="434"/>
      <c r="I403" s="335"/>
      <c r="J403" s="335"/>
      <c r="K403" s="335"/>
      <c r="L403" s="335"/>
      <c r="M403" s="335"/>
      <c r="N403" s="435"/>
      <c r="O403" s="334"/>
      <c r="P403" s="436"/>
      <c r="Q403" s="436"/>
      <c r="R403" s="436"/>
      <c r="S403" s="437"/>
    </row>
    <row r="404" spans="1:19" s="453" customFormat="1" ht="35.25" customHeight="1">
      <c r="A404" s="433">
        <f ca="1">IFERROR(A403+MATCH(D404,OFFSET('Nhập đơn'!$E$1,'ORDERED LIST'!$A403,0,1000),0),"")</f>
        <v>170</v>
      </c>
      <c r="B404" s="209">
        <v>4</v>
      </c>
      <c r="C404" s="203" t="str" cm="1">
        <f t="array" aca="1" ref="C404" ca="1">IFERROR(INDEX('Nhập đơn'!C:C,'ORDERED LIST'!$A404,0),"")</f>
        <v>AWSG</v>
      </c>
      <c r="D404" s="203" t="str">
        <f>IF(COUNTIFS($D$400:D403,$B$400)&lt;$S$400,$B$400,"")</f>
        <v>Đậu đũa 300 gr</v>
      </c>
      <c r="E404" s="202" cm="1">
        <f t="array" aca="1" ref="E404" ca="1">IFERROR(INDEX('Nhập đơn'!I:I,'ORDERED LIST'!$A404,0),"")</f>
        <v>15</v>
      </c>
      <c r="F404" s="204" cm="1">
        <f t="array" aca="1" ref="F404" ca="1">IFERROR(INDEX('Nhập đơn'!H:H,'ORDERED LIST'!$A404,0),"")</f>
        <v>4.5</v>
      </c>
      <c r="G404" s="205"/>
      <c r="H404" s="434"/>
      <c r="I404" s="335"/>
      <c r="J404" s="335"/>
      <c r="K404" s="335"/>
      <c r="L404" s="335"/>
      <c r="M404" s="335"/>
      <c r="N404" s="435"/>
      <c r="O404" s="334"/>
      <c r="P404" s="436"/>
      <c r="Q404" s="436"/>
      <c r="R404" s="436"/>
      <c r="S404" s="437"/>
    </row>
    <row r="405" spans="1:19" s="453" customFormat="1" ht="35.25" customHeight="1">
      <c r="A405" s="433">
        <f ca="1">IFERROR(A404+MATCH(D405,OFFSET('Nhập đơn'!$E$1,'ORDERED LIST'!$A404,0,1000),0),"")</f>
        <v>226</v>
      </c>
      <c r="B405" s="209">
        <v>5</v>
      </c>
      <c r="C405" s="203" t="str" cm="1">
        <f t="array" aca="1" ref="C405" ca="1">IFERROR(INDEX('Nhập đơn'!C:C,'ORDERED LIST'!$A405,0),"")</f>
        <v>AWWT</v>
      </c>
      <c r="D405" s="203" t="str">
        <f>IF(COUNTIFS($D$400:D404,$B$400)&lt;$S$400,$B$400,"")</f>
        <v>Đậu đũa 300 gr</v>
      </c>
      <c r="E405" s="202" cm="1">
        <f t="array" aca="1" ref="E405" ca="1">IFERROR(INDEX('Nhập đơn'!I:I,'ORDERED LIST'!$A405,0),"")</f>
        <v>50</v>
      </c>
      <c r="F405" s="204" cm="1">
        <f t="array" aca="1" ref="F405" ca="1">IFERROR(INDEX('Nhập đơn'!H:H,'ORDERED LIST'!$A405,0),"")</f>
        <v>15</v>
      </c>
      <c r="G405" s="205"/>
      <c r="H405" s="434"/>
      <c r="I405" s="335"/>
      <c r="J405" s="335"/>
      <c r="K405" s="335"/>
      <c r="L405" s="335"/>
      <c r="M405" s="335"/>
      <c r="N405" s="435"/>
      <c r="O405" s="334"/>
      <c r="P405" s="436"/>
      <c r="Q405" s="436"/>
      <c r="R405" s="436"/>
      <c r="S405" s="437"/>
    </row>
    <row r="406" spans="1:19" s="453" customFormat="1" ht="35.25" customHeight="1">
      <c r="A406" s="433">
        <f ca="1">IFERROR(A405+MATCH(D406,OFFSET('Nhập đơn'!$E$1,'ORDERED LIST'!$A405,0,1000),0),"")</f>
        <v>285</v>
      </c>
      <c r="B406" s="209">
        <v>6</v>
      </c>
      <c r="C406" s="203" t="str" cm="1">
        <f t="array" aca="1" ref="C406" ca="1">IFERROR(INDEX('Nhập đơn'!C:C,'ORDERED LIST'!$A406,0),"")</f>
        <v>AWZH</v>
      </c>
      <c r="D406" s="203" t="str">
        <f>IF(COUNTIFS($D$400:D405,$B$400)&lt;$S$400,$B$400,"")</f>
        <v>Đậu đũa 300 gr</v>
      </c>
      <c r="E406" s="202" cm="1">
        <f t="array" aca="1" ref="E406" ca="1">IFERROR(INDEX('Nhập đơn'!I:I,'ORDERED LIST'!$A406,0),"")</f>
        <v>20</v>
      </c>
      <c r="F406" s="204" cm="1">
        <f t="array" aca="1" ref="F406" ca="1">IFERROR(INDEX('Nhập đơn'!H:H,'ORDERED LIST'!$A406,0),"")</f>
        <v>6</v>
      </c>
      <c r="G406" s="205"/>
      <c r="H406" s="434"/>
      <c r="I406" s="335"/>
      <c r="J406" s="335"/>
      <c r="K406" s="335"/>
      <c r="L406" s="335"/>
      <c r="M406" s="335"/>
      <c r="N406" s="435"/>
      <c r="O406" s="334"/>
      <c r="P406" s="436"/>
      <c r="Q406" s="436"/>
      <c r="R406" s="436"/>
      <c r="S406" s="437"/>
    </row>
    <row r="407" spans="1:19" s="453" customFormat="1" ht="35.25" hidden="1" customHeight="1">
      <c r="A407" s="433" t="str">
        <f ca="1">IFERROR(A406+MATCH(D407,OFFSET('Nhập đơn'!$E$1,'ORDERED LIST'!$A406,0,1000),0),"")</f>
        <v/>
      </c>
      <c r="B407" s="209">
        <v>7</v>
      </c>
      <c r="C407" s="203" t="str" cm="1">
        <f t="array" aca="1" ref="C407" ca="1">IFERROR(INDEX('Nhập đơn'!C:C,'ORDERED LIST'!$A407,0),"")</f>
        <v/>
      </c>
      <c r="D407" s="203" t="str">
        <f>IF(COUNTIFS($D$400:D406,$B$400)&lt;$S$400,$B$400,"")</f>
        <v/>
      </c>
      <c r="E407" s="202" t="str" cm="1">
        <f t="array" aca="1" ref="E407" ca="1">IFERROR(INDEX('Nhập đơn'!I:I,'ORDERED LIST'!$A407,0),"")</f>
        <v/>
      </c>
      <c r="F407" s="204" t="str" cm="1">
        <f t="array" aca="1" ref="F407" ca="1">IFERROR(INDEX('Nhập đơn'!H:H,'ORDERED LIST'!$A407,0),"")</f>
        <v/>
      </c>
      <c r="G407" s="434"/>
      <c r="H407" s="434"/>
      <c r="I407" s="335"/>
      <c r="J407" s="335"/>
      <c r="K407" s="335"/>
      <c r="L407" s="335"/>
      <c r="M407" s="335"/>
      <c r="N407" s="435"/>
      <c r="O407" s="334"/>
      <c r="P407" s="436"/>
      <c r="Q407" s="436"/>
      <c r="R407" s="436"/>
      <c r="S407" s="437"/>
    </row>
    <row r="408" spans="1:19" ht="35.25" hidden="1" customHeight="1">
      <c r="A408" s="196" t="str">
        <f ca="1">IFERROR(A407+MATCH(D408,OFFSET('Nhập đơn'!$E$1,'ORDERED LIST'!$A407,0,1000),0),"")</f>
        <v/>
      </c>
      <c r="B408" s="209">
        <v>8</v>
      </c>
      <c r="C408" s="203" t="str" cm="1">
        <f t="array" aca="1" ref="C408" ca="1">IFERROR(INDEX('Nhập đơn'!C:C,'ORDERED LIST'!$A408,0),"")</f>
        <v/>
      </c>
      <c r="D408" s="203" t="str">
        <f>IF(COUNTIFS($D$400:D407,$B$400)&lt;$S$400,$B$400,"")</f>
        <v/>
      </c>
      <c r="E408" s="202" t="str" cm="1">
        <f t="array" aca="1" ref="E408" ca="1">IFERROR(INDEX('Nhập đơn'!I:I,'ORDERED LIST'!$A408,0),"")</f>
        <v/>
      </c>
      <c r="F408" s="204" t="str" cm="1">
        <f t="array" aca="1" ref="F408" ca="1">IFERROR(INDEX('Nhập đơn'!H:H,'ORDERED LIST'!$A408,0),"")</f>
        <v/>
      </c>
      <c r="G408" s="205"/>
      <c r="H408" s="205"/>
      <c r="I408" s="204"/>
      <c r="J408" s="204"/>
      <c r="K408" s="204"/>
      <c r="L408" s="204"/>
      <c r="M408" s="204"/>
      <c r="N408" s="206"/>
      <c r="O408" s="202"/>
      <c r="P408" s="207"/>
      <c r="Q408" s="207"/>
      <c r="R408" s="207"/>
      <c r="S408" s="210"/>
    </row>
    <row r="409" spans="1:19" ht="35.25" hidden="1" customHeight="1">
      <c r="A409" s="196" t="str">
        <f ca="1">IFERROR(A408+MATCH(D409,OFFSET('Nhập đơn'!$E$1,'ORDERED LIST'!$A408,0,1000),0),"")</f>
        <v/>
      </c>
      <c r="B409" s="209">
        <v>9</v>
      </c>
      <c r="C409" s="203" t="str" cm="1">
        <f t="array" aca="1" ref="C409" ca="1">IFERROR(INDEX('Nhập đơn'!C:C,'ORDERED LIST'!$A409,0),"")</f>
        <v/>
      </c>
      <c r="D409" s="203" t="str">
        <f>IF(COUNTIFS($D$400:D408,$B$400)&lt;$S$400,$B$400,"")</f>
        <v/>
      </c>
      <c r="E409" s="202" t="str" cm="1">
        <f t="array" aca="1" ref="E409" ca="1">IFERROR(INDEX('Nhập đơn'!I:I,'ORDERED LIST'!$A409,0),"")</f>
        <v/>
      </c>
      <c r="F409" s="204" t="str" cm="1">
        <f t="array" aca="1" ref="F409" ca="1">IFERROR(INDEX('Nhập đơn'!H:H,'ORDERED LIST'!$A409,0),"")</f>
        <v/>
      </c>
      <c r="G409" s="205"/>
      <c r="H409" s="205"/>
      <c r="I409" s="204"/>
      <c r="J409" s="204"/>
      <c r="K409" s="204"/>
      <c r="L409" s="204"/>
      <c r="M409" s="204"/>
      <c r="N409" s="206"/>
      <c r="O409" s="202"/>
      <c r="P409" s="207"/>
      <c r="Q409" s="207"/>
      <c r="R409" s="207"/>
      <c r="S409" s="210"/>
    </row>
    <row r="410" spans="1:19" ht="35.25" hidden="1" customHeight="1">
      <c r="A410" s="196" t="str">
        <f ca="1">IFERROR(A409+MATCH(D410,OFFSET('Nhập đơn'!$E$1,'ORDERED LIST'!$A409,0,1000),0),"")</f>
        <v/>
      </c>
      <c r="B410" s="209">
        <v>10</v>
      </c>
      <c r="C410" s="203" t="str" cm="1">
        <f t="array" aca="1" ref="C410" ca="1">IFERROR(INDEX('Nhập đơn'!C:C,'ORDERED LIST'!$A410,0),"")</f>
        <v/>
      </c>
      <c r="D410" s="203" t="str">
        <f>IF(COUNTIFS($D$400:D409,$B$400)&lt;$S$400,$B$400,"")</f>
        <v/>
      </c>
      <c r="E410" s="202" t="str" cm="1">
        <f t="array" aca="1" ref="E410" ca="1">IFERROR(INDEX('Nhập đơn'!I:I,'ORDERED LIST'!$A410,0),"")</f>
        <v/>
      </c>
      <c r="F410" s="204" t="str" cm="1">
        <f t="array" aca="1" ref="F410" ca="1">IFERROR(INDEX('Nhập đơn'!H:H,'ORDERED LIST'!$A410,0),"")</f>
        <v/>
      </c>
      <c r="G410" s="205"/>
      <c r="H410" s="205"/>
      <c r="I410" s="204"/>
      <c r="J410" s="204"/>
      <c r="K410" s="204"/>
      <c r="L410" s="204"/>
      <c r="M410" s="204"/>
      <c r="N410" s="206"/>
      <c r="O410" s="202"/>
      <c r="P410" s="207"/>
      <c r="Q410" s="207"/>
      <c r="R410" s="207"/>
      <c r="S410" s="210"/>
    </row>
    <row r="411" spans="1:19" ht="35.25" hidden="1" customHeight="1">
      <c r="A411" s="196" t="str">
        <f ca="1">IFERROR(A410+MATCH(D411,OFFSET('Nhập đơn'!$E$1,'ORDERED LIST'!$A410,0,1000),0),"")</f>
        <v/>
      </c>
      <c r="B411" s="209">
        <v>11</v>
      </c>
      <c r="C411" s="203" t="str" cm="1">
        <f t="array" aca="1" ref="C411" ca="1">IFERROR(INDEX('Nhập đơn'!C:C,'ORDERED LIST'!$A411,0),"")</f>
        <v/>
      </c>
      <c r="D411" s="203" t="str">
        <f>IF(COUNTIFS($D$400:D410,$B$400)&lt;$S$400,$B$400,"")</f>
        <v/>
      </c>
      <c r="E411" s="202" t="str" cm="1">
        <f t="array" aca="1" ref="E411" ca="1">IFERROR(INDEX('Nhập đơn'!I:I,'ORDERED LIST'!$A411,0),"")</f>
        <v/>
      </c>
      <c r="F411" s="204" t="str" cm="1">
        <f t="array" aca="1" ref="F411" ca="1">IFERROR(INDEX('Nhập đơn'!H:H,'ORDERED LIST'!$A411,0),"")</f>
        <v/>
      </c>
      <c r="G411" s="205"/>
      <c r="H411" s="205"/>
      <c r="I411" s="204"/>
      <c r="J411" s="204"/>
      <c r="K411" s="204"/>
      <c r="L411" s="204"/>
      <c r="M411" s="204"/>
      <c r="N411" s="206"/>
      <c r="O411" s="202"/>
      <c r="P411" s="207"/>
      <c r="Q411" s="207"/>
      <c r="R411" s="207"/>
      <c r="S411" s="210"/>
    </row>
    <row r="412" spans="1:19" ht="35.25" hidden="1" customHeight="1">
      <c r="A412" s="196" t="str">
        <f ca="1">IFERROR(A411+MATCH(D412,OFFSET('Nhập đơn'!$E$1,'ORDERED LIST'!$A411,0,1000),0),"")</f>
        <v/>
      </c>
      <c r="B412" s="209">
        <v>12</v>
      </c>
      <c r="C412" s="203" t="str" cm="1">
        <f t="array" aca="1" ref="C412" ca="1">IFERROR(INDEX('Nhập đơn'!C:C,'ORDERED LIST'!$A412,0),"")</f>
        <v/>
      </c>
      <c r="D412" s="203" t="str">
        <f>IF(COUNTIFS($D$400:D411,$B$400)&lt;$S$400,$B$400,"")</f>
        <v/>
      </c>
      <c r="E412" s="202" t="str" cm="1">
        <f t="array" aca="1" ref="E412" ca="1">IFERROR(INDEX('Nhập đơn'!I:I,'ORDERED LIST'!$A412,0),"")</f>
        <v/>
      </c>
      <c r="F412" s="204" t="str" cm="1">
        <f t="array" aca="1" ref="F412" ca="1">IFERROR(INDEX('Nhập đơn'!H:H,'ORDERED LIST'!$A412,0),"")</f>
        <v/>
      </c>
      <c r="G412" s="205"/>
      <c r="H412" s="205"/>
      <c r="I412" s="204"/>
      <c r="J412" s="204"/>
      <c r="K412" s="204"/>
      <c r="L412" s="204"/>
      <c r="M412" s="204"/>
      <c r="N412" s="206"/>
      <c r="O412" s="202"/>
      <c r="P412" s="207"/>
      <c r="Q412" s="207"/>
      <c r="R412" s="207"/>
      <c r="S412" s="210"/>
    </row>
    <row r="413" spans="1:19" ht="35.25" hidden="1" customHeight="1">
      <c r="A413" s="196" t="str">
        <f ca="1">IFERROR(A412+MATCH(D413,OFFSET('Nhập đơn'!$E$1,'ORDERED LIST'!$A412,0,1000),0),"")</f>
        <v/>
      </c>
      <c r="B413" s="209">
        <v>13</v>
      </c>
      <c r="C413" s="203" t="str" cm="1">
        <f t="array" aca="1" ref="C413" ca="1">IFERROR(INDEX('Nhập đơn'!C:C,'ORDERED LIST'!$A413,0),"")</f>
        <v/>
      </c>
      <c r="D413" s="203" t="str">
        <f>IF(COUNTIFS($D$400:D412,$B$400)&lt;$S$400,$B$400,"")</f>
        <v/>
      </c>
      <c r="E413" s="202" t="str" cm="1">
        <f t="array" aca="1" ref="E413" ca="1">IFERROR(INDEX('Nhập đơn'!I:I,'ORDERED LIST'!$A413,0),"")</f>
        <v/>
      </c>
      <c r="F413" s="204" t="str" cm="1">
        <f t="array" aca="1" ref="F413" ca="1">IFERROR(INDEX('Nhập đơn'!H:H,'ORDERED LIST'!$A413,0),"")</f>
        <v/>
      </c>
      <c r="G413" s="205"/>
      <c r="H413" s="205"/>
      <c r="I413" s="204"/>
      <c r="J413" s="204"/>
      <c r="K413" s="204"/>
      <c r="L413" s="204"/>
      <c r="M413" s="204"/>
      <c r="N413" s="206"/>
      <c r="O413" s="202"/>
      <c r="P413" s="207"/>
      <c r="Q413" s="207"/>
      <c r="R413" s="207"/>
      <c r="S413" s="210"/>
    </row>
    <row r="414" spans="1:19" ht="35.25" hidden="1" customHeight="1">
      <c r="A414" s="196" t="str">
        <f ca="1">IFERROR(A413+MATCH(D414,OFFSET('Nhập đơn'!$E$1,'ORDERED LIST'!$A413,0,1000),0),"")</f>
        <v/>
      </c>
      <c r="B414" s="209">
        <v>14</v>
      </c>
      <c r="C414" s="203" t="str" cm="1">
        <f t="array" aca="1" ref="C414" ca="1">IFERROR(INDEX('Nhập đơn'!C:C,'ORDERED LIST'!$A414,0),"")</f>
        <v/>
      </c>
      <c r="D414" s="203" t="str">
        <f>IF(COUNTIFS($D$400:D413,$B$400)&lt;$S$400,$B$400,"")</f>
        <v/>
      </c>
      <c r="E414" s="202" t="str" cm="1">
        <f t="array" aca="1" ref="E414" ca="1">IFERROR(INDEX('Nhập đơn'!I:I,'ORDERED LIST'!$A414,0),"")</f>
        <v/>
      </c>
      <c r="F414" s="204" t="str" cm="1">
        <f t="array" aca="1" ref="F414" ca="1">IFERROR(INDEX('Nhập đơn'!H:H,'ORDERED LIST'!$A414,0),"")</f>
        <v/>
      </c>
      <c r="G414" s="205"/>
      <c r="H414" s="205"/>
      <c r="I414" s="204"/>
      <c r="J414" s="204"/>
      <c r="K414" s="204"/>
      <c r="L414" s="204"/>
      <c r="M414" s="204"/>
      <c r="N414" s="206"/>
      <c r="O414" s="202"/>
      <c r="P414" s="207"/>
      <c r="Q414" s="207"/>
      <c r="R414" s="207"/>
      <c r="S414" s="210"/>
    </row>
    <row r="415" spans="1:19" ht="35.25" hidden="1" customHeight="1">
      <c r="A415" s="196" t="str">
        <f ca="1">IFERROR(A414+MATCH(D415,OFFSET('Nhập đơn'!$E$1,'ORDERED LIST'!$A414,0,1000),0),"")</f>
        <v/>
      </c>
      <c r="B415" s="209">
        <v>15</v>
      </c>
      <c r="C415" s="203" t="str" cm="1">
        <f t="array" aca="1" ref="C415" ca="1">IFERROR(INDEX('Nhập đơn'!C:C,'ORDERED LIST'!$A415,0),"")</f>
        <v/>
      </c>
      <c r="D415" s="203" t="str">
        <f>IF(COUNTIFS($D$400:D414,$B$400)&lt;$S$400,$B$400,"")</f>
        <v/>
      </c>
      <c r="E415" s="202" t="str" cm="1">
        <f t="array" aca="1" ref="E415" ca="1">IFERROR(INDEX('Nhập đơn'!I:I,'ORDERED LIST'!$A415,0),"")</f>
        <v/>
      </c>
      <c r="F415" s="204" t="str" cm="1">
        <f t="array" aca="1" ref="F415" ca="1">IFERROR(INDEX('Nhập đơn'!H:H,'ORDERED LIST'!$A415,0),"")</f>
        <v/>
      </c>
      <c r="G415" s="205"/>
      <c r="H415" s="205"/>
      <c r="I415" s="204"/>
      <c r="J415" s="204"/>
      <c r="K415" s="204"/>
      <c r="L415" s="204"/>
      <c r="M415" s="204"/>
      <c r="N415" s="206"/>
      <c r="O415" s="202"/>
      <c r="P415" s="207"/>
      <c r="Q415" s="207"/>
      <c r="R415" s="207"/>
      <c r="S415" s="210"/>
    </row>
    <row r="416" spans="1:19" ht="35.25" hidden="1" customHeight="1">
      <c r="A416" s="196" t="str">
        <f ca="1">IFERROR(A415+MATCH(D416,OFFSET('Nhập đơn'!$E$1,'ORDERED LIST'!$A415,0,1000),0),"")</f>
        <v/>
      </c>
      <c r="B416" s="209">
        <v>16</v>
      </c>
      <c r="C416" s="203" t="str" cm="1">
        <f t="array" aca="1" ref="C416" ca="1">IFERROR(INDEX('Nhập đơn'!C:C,'ORDERED LIST'!$A416,0),"")</f>
        <v/>
      </c>
      <c r="D416" s="203" t="str">
        <f>IF(COUNTIFS($D$400:D415,$B$400)&lt;$S$400,$B$400,"")</f>
        <v/>
      </c>
      <c r="E416" s="202" t="str" cm="1">
        <f t="array" aca="1" ref="E416" ca="1">IFERROR(INDEX('Nhập đơn'!I:I,'ORDERED LIST'!$A416,0),"")</f>
        <v/>
      </c>
      <c r="F416" s="204" t="str" cm="1">
        <f t="array" aca="1" ref="F416" ca="1">IFERROR(INDEX('Nhập đơn'!H:H,'ORDERED LIST'!$A416,0),"")</f>
        <v/>
      </c>
      <c r="G416" s="205"/>
      <c r="H416" s="205"/>
      <c r="I416" s="204"/>
      <c r="J416" s="204"/>
      <c r="K416" s="204"/>
      <c r="L416" s="204"/>
      <c r="M416" s="204"/>
      <c r="N416" s="206"/>
      <c r="O416" s="202"/>
      <c r="P416" s="207"/>
      <c r="Q416" s="207"/>
      <c r="R416" s="207"/>
      <c r="S416" s="210"/>
    </row>
    <row r="417" spans="1:19" s="215" customFormat="1" ht="35.25" customHeight="1">
      <c r="B417" s="216" t="s">
        <v>236</v>
      </c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289">
        <f>COUNTIFS('Nhập đơn'!E:E,B417)</f>
        <v>6</v>
      </c>
    </row>
    <row r="418" spans="1:19" ht="35.25" customHeight="1">
      <c r="A418" s="196">
        <f ca="1">IFERROR(A417+MATCH(D418,OFFSET('Nhập đơn'!$E$1,'ORDERED LIST'!$A417,0,1000),0),"")</f>
        <v>18</v>
      </c>
      <c r="B418" s="202">
        <v>1</v>
      </c>
      <c r="C418" s="203" t="str" cm="1">
        <f t="array" aca="1" ref="C418" ca="1">IFERROR(INDEX('Nhập đơn'!C:C,'ORDERED LIST'!$A418,0),"")</f>
        <v>MKFR</v>
      </c>
      <c r="D418" s="203" t="str">
        <f>IF(COUNTIFS($D$417:D417,$B$417)&lt;$S$417,$B$417,"")</f>
        <v>Hành lá 100 gr</v>
      </c>
      <c r="E418" s="202" cm="1">
        <f t="array" aca="1" ref="E418" ca="1">IFERROR(INDEX('Nhập đơn'!I:I,'ORDERED LIST'!$A418,0),"")</f>
        <v>10</v>
      </c>
      <c r="F418" s="204" cm="1">
        <f t="array" aca="1" ref="F418" ca="1">IFERROR(INDEX('Nhập đơn'!H:H,'ORDERED LIST'!$A418,0),"")</f>
        <v>1</v>
      </c>
      <c r="G418" s="205"/>
      <c r="H418" s="205"/>
      <c r="I418" s="204"/>
      <c r="J418" s="204"/>
      <c r="K418" s="204"/>
      <c r="L418" s="204"/>
      <c r="M418" s="204"/>
      <c r="N418" s="206"/>
      <c r="O418" s="202"/>
      <c r="P418" s="207"/>
      <c r="Q418" s="207"/>
      <c r="R418" s="207"/>
      <c r="S418" s="207"/>
    </row>
    <row r="419" spans="1:19" ht="35.25" customHeight="1">
      <c r="A419" s="196">
        <f ca="1">IFERROR(A418+MATCH(D419,OFFSET('Nhập đơn'!$E$1,'ORDERED LIST'!$A418,0,1000),0),"")</f>
        <v>64</v>
      </c>
      <c r="B419" s="202">
        <v>2</v>
      </c>
      <c r="C419" s="203" t="str" cm="1">
        <f t="array" aca="1" ref="C419" ca="1">IFERROR(INDEX('Nhập đơn'!C:C,'ORDERED LIST'!$A419,0),"")</f>
        <v>MKVD</v>
      </c>
      <c r="D419" s="203" t="str">
        <f>IF(COUNTIFS($D$417:D418,$B$417)&lt;$S$417,$B$417,"")</f>
        <v>Hành lá 100 gr</v>
      </c>
      <c r="E419" s="202" cm="1">
        <f t="array" aca="1" ref="E419" ca="1">IFERROR(INDEX('Nhập đơn'!I:I,'ORDERED LIST'!$A419,0),"")</f>
        <v>15</v>
      </c>
      <c r="F419" s="204" cm="1">
        <f t="array" aca="1" ref="F419" ca="1">IFERROR(INDEX('Nhập đơn'!H:H,'ORDERED LIST'!$A419,0),"")</f>
        <v>1.5</v>
      </c>
      <c r="G419" s="205"/>
      <c r="H419" s="205"/>
      <c r="I419" s="204"/>
      <c r="J419" s="204"/>
      <c r="K419" s="204"/>
      <c r="L419" s="204"/>
      <c r="M419" s="204"/>
      <c r="N419" s="206"/>
      <c r="O419" s="202"/>
      <c r="P419" s="207"/>
      <c r="Q419" s="207"/>
      <c r="R419" s="207"/>
      <c r="S419" s="208"/>
    </row>
    <row r="420" spans="1:19" ht="35.25" customHeight="1">
      <c r="A420" s="196">
        <f ca="1">IFERROR(A419+MATCH(D420,OFFSET('Nhập đơn'!$E$1,'ORDERED LIST'!$A419,0,1000),0),"")</f>
        <v>117</v>
      </c>
      <c r="B420" s="209">
        <v>3</v>
      </c>
      <c r="C420" s="203" t="str" cm="1">
        <f t="array" aca="1" ref="C420" ca="1">IFERROR(INDEX('Nhập đơn'!C:C,'ORDERED LIST'!$A420,0),"")</f>
        <v>AWLU</v>
      </c>
      <c r="D420" s="203" t="str">
        <f>IF(COUNTIFS($D$417:D419,$B$417)&lt;$S$417,$B$417,"")</f>
        <v>Hành lá 100 gr</v>
      </c>
      <c r="E420" s="202" cm="1">
        <f t="array" aca="1" ref="E420" ca="1">IFERROR(INDEX('Nhập đơn'!I:I,'ORDERED LIST'!$A420,0),"")</f>
        <v>40</v>
      </c>
      <c r="F420" s="204" cm="1">
        <f t="array" aca="1" ref="F420" ca="1">IFERROR(INDEX('Nhập đơn'!H:H,'ORDERED LIST'!$A420,0),"")</f>
        <v>4</v>
      </c>
      <c r="G420" s="205"/>
      <c r="H420" s="205"/>
      <c r="I420" s="204"/>
      <c r="J420" s="204"/>
      <c r="K420" s="204"/>
      <c r="L420" s="204"/>
      <c r="M420" s="204"/>
      <c r="N420" s="206"/>
      <c r="O420" s="202"/>
      <c r="P420" s="207"/>
      <c r="Q420" s="207"/>
      <c r="R420" s="207"/>
      <c r="S420" s="210"/>
    </row>
    <row r="421" spans="1:19" ht="35.25" customHeight="1">
      <c r="A421" s="196">
        <f ca="1">IFERROR(A420+MATCH(D421,OFFSET('Nhập đơn'!$E$1,'ORDERED LIST'!$A420,0,1000),0),"")</f>
        <v>174</v>
      </c>
      <c r="B421" s="209">
        <v>4</v>
      </c>
      <c r="C421" s="203" t="str" cm="1">
        <f t="array" aca="1" ref="C421" ca="1">IFERROR(INDEX('Nhập đơn'!C:C,'ORDERED LIST'!$A421,0),"")</f>
        <v>AWSG</v>
      </c>
      <c r="D421" s="203" t="str">
        <f>IF(COUNTIFS($D$417:D420,$B$417)&lt;$S$417,$B$417,"")</f>
        <v>Hành lá 100 gr</v>
      </c>
      <c r="E421" s="202" cm="1">
        <f t="array" aca="1" ref="E421" ca="1">IFERROR(INDEX('Nhập đơn'!I:I,'ORDERED LIST'!$A421,0),"")</f>
        <v>30</v>
      </c>
      <c r="F421" s="204" cm="1">
        <f t="array" aca="1" ref="F421" ca="1">IFERROR(INDEX('Nhập đơn'!H:H,'ORDERED LIST'!$A421,0),"")</f>
        <v>3</v>
      </c>
      <c r="G421" s="205"/>
      <c r="H421" s="205"/>
      <c r="I421" s="204"/>
      <c r="J421" s="204"/>
      <c r="K421" s="204"/>
      <c r="L421" s="204"/>
      <c r="M421" s="204"/>
      <c r="N421" s="206"/>
      <c r="O421" s="202"/>
      <c r="P421" s="207"/>
      <c r="Q421" s="207"/>
      <c r="R421" s="207"/>
      <c r="S421" s="210"/>
    </row>
    <row r="422" spans="1:19" ht="35.25" customHeight="1">
      <c r="A422" s="196">
        <f ca="1">IFERROR(A421+MATCH(D422,OFFSET('Nhập đơn'!$E$1,'ORDERED LIST'!$A421,0,1000),0),"")</f>
        <v>230</v>
      </c>
      <c r="B422" s="209">
        <v>5</v>
      </c>
      <c r="C422" s="203" t="str" cm="1">
        <f t="array" aca="1" ref="C422" ca="1">IFERROR(INDEX('Nhập đơn'!C:C,'ORDERED LIST'!$A422,0),"")</f>
        <v>AWWT</v>
      </c>
      <c r="D422" s="203" t="str">
        <f>IF(COUNTIFS($D$417:D421,$B$417)&lt;$S$417,$B$417,"")</f>
        <v>Hành lá 100 gr</v>
      </c>
      <c r="E422" s="202" cm="1">
        <f t="array" aca="1" ref="E422" ca="1">IFERROR(INDEX('Nhập đơn'!I:I,'ORDERED LIST'!$A422,0),"")</f>
        <v>45</v>
      </c>
      <c r="F422" s="204" cm="1">
        <f t="array" aca="1" ref="F422" ca="1">IFERROR(INDEX('Nhập đơn'!H:H,'ORDERED LIST'!$A422,0),"")</f>
        <v>4.5</v>
      </c>
      <c r="G422" s="205"/>
      <c r="H422" s="205"/>
      <c r="I422" s="204"/>
      <c r="J422" s="204"/>
      <c r="K422" s="204"/>
      <c r="L422" s="204"/>
      <c r="M422" s="204"/>
      <c r="N422" s="206"/>
      <c r="O422" s="202"/>
      <c r="P422" s="207"/>
      <c r="Q422" s="207"/>
      <c r="R422" s="207"/>
      <c r="S422" s="210"/>
    </row>
    <row r="423" spans="1:19" ht="35.25" customHeight="1">
      <c r="A423" s="196">
        <f ca="1">IFERROR(A422+MATCH(D423,OFFSET('Nhập đơn'!$E$1,'ORDERED LIST'!$A422,0,1000),0),"")</f>
        <v>289</v>
      </c>
      <c r="B423" s="209">
        <v>6</v>
      </c>
      <c r="C423" s="203" t="str" cm="1">
        <f t="array" aca="1" ref="C423" ca="1">IFERROR(INDEX('Nhập đơn'!C:C,'ORDERED LIST'!$A423,0),"")</f>
        <v>AWZH</v>
      </c>
      <c r="D423" s="203" t="str">
        <f>IF(COUNTIFS($D$417:D422,$B$417)&lt;$S$417,$B$417,"")</f>
        <v>Hành lá 100 gr</v>
      </c>
      <c r="E423" s="202" cm="1">
        <f t="array" aca="1" ref="E423" ca="1">IFERROR(INDEX('Nhập đơn'!I:I,'ORDERED LIST'!$A423,0),"")</f>
        <v>25</v>
      </c>
      <c r="F423" s="204" cm="1">
        <f t="array" aca="1" ref="F423" ca="1">IFERROR(INDEX('Nhập đơn'!H:H,'ORDERED LIST'!$A423,0),"")</f>
        <v>2.5</v>
      </c>
      <c r="G423" s="205"/>
      <c r="H423" s="205"/>
      <c r="I423" s="204"/>
      <c r="J423" s="204"/>
      <c r="K423" s="204"/>
      <c r="L423" s="204"/>
      <c r="M423" s="204"/>
      <c r="N423" s="206"/>
      <c r="O423" s="202"/>
      <c r="P423" s="207"/>
      <c r="Q423" s="207"/>
      <c r="R423" s="207"/>
      <c r="S423" s="210"/>
    </row>
    <row r="424" spans="1:19" ht="35.25" hidden="1" customHeight="1">
      <c r="A424" s="196" t="str">
        <f ca="1">IFERROR(A423+MATCH(D424,OFFSET('Nhập đơn'!$E$1,'ORDERED LIST'!$A423,0,1000),0),"")</f>
        <v/>
      </c>
      <c r="B424" s="209">
        <v>7</v>
      </c>
      <c r="C424" s="203" t="str" cm="1">
        <f t="array" aca="1" ref="C424" ca="1">IFERROR(INDEX('Nhập đơn'!C:C,'ORDERED LIST'!$A424,0),"")</f>
        <v/>
      </c>
      <c r="D424" s="203" t="str">
        <f>IF(COUNTIFS($D$417:D423,$B$417)&lt;$S$417,$B$417,"")</f>
        <v/>
      </c>
      <c r="E424" s="202" t="str" cm="1">
        <f t="array" aca="1" ref="E424" ca="1">IFERROR(INDEX('Nhập đơn'!I:I,'ORDERED LIST'!$A424,0),"")</f>
        <v/>
      </c>
      <c r="F424" s="204" t="str" cm="1">
        <f t="array" aca="1" ref="F424" ca="1">IFERROR(INDEX('Nhập đơn'!H:H,'ORDERED LIST'!$A424,0),"")</f>
        <v/>
      </c>
      <c r="G424" s="205"/>
      <c r="H424" s="205"/>
      <c r="I424" s="204"/>
      <c r="J424" s="204"/>
      <c r="K424" s="204"/>
      <c r="L424" s="204"/>
      <c r="M424" s="204"/>
      <c r="N424" s="206"/>
      <c r="O424" s="202"/>
      <c r="P424" s="207"/>
      <c r="Q424" s="207"/>
      <c r="R424" s="207"/>
      <c r="S424" s="210"/>
    </row>
    <row r="425" spans="1:19" ht="35.25" hidden="1" customHeight="1">
      <c r="A425" s="196" t="str">
        <f ca="1">IFERROR(A424+MATCH(D425,OFFSET('Nhập đơn'!$E$1,'ORDERED LIST'!$A424,0,1000),0),"")</f>
        <v/>
      </c>
      <c r="B425" s="209">
        <v>8</v>
      </c>
      <c r="C425" s="203" t="str" cm="1">
        <f t="array" aca="1" ref="C425" ca="1">IFERROR(INDEX('Nhập đơn'!C:C,'ORDERED LIST'!$A425,0),"")</f>
        <v/>
      </c>
      <c r="D425" s="203" t="str">
        <f>IF(COUNTIFS($D$417:D424,$B$417)&lt;$S$417,$B$417,"")</f>
        <v/>
      </c>
      <c r="E425" s="202" t="str" cm="1">
        <f t="array" aca="1" ref="E425" ca="1">IFERROR(INDEX('Nhập đơn'!I:I,'ORDERED LIST'!$A425,0),"")</f>
        <v/>
      </c>
      <c r="F425" s="204" t="str" cm="1">
        <f t="array" aca="1" ref="F425" ca="1">IFERROR(INDEX('Nhập đơn'!H:H,'ORDERED LIST'!$A425,0),"")</f>
        <v/>
      </c>
      <c r="G425" s="205"/>
      <c r="H425" s="205"/>
      <c r="I425" s="204"/>
      <c r="J425" s="204"/>
      <c r="K425" s="204"/>
      <c r="L425" s="204"/>
      <c r="M425" s="204"/>
      <c r="N425" s="206"/>
      <c r="O425" s="202"/>
      <c r="P425" s="207"/>
      <c r="Q425" s="207"/>
      <c r="R425" s="207"/>
      <c r="S425" s="210"/>
    </row>
    <row r="426" spans="1:19" ht="35.25" hidden="1" customHeight="1">
      <c r="A426" s="196" t="str">
        <f ca="1">IFERROR(A425+MATCH(D426,OFFSET('Nhập đơn'!$E$1,'ORDERED LIST'!$A425,0,1000),0),"")</f>
        <v/>
      </c>
      <c r="B426" s="209">
        <v>9</v>
      </c>
      <c r="C426" s="203" t="str" cm="1">
        <f t="array" aca="1" ref="C426" ca="1">IFERROR(INDEX('Nhập đơn'!C:C,'ORDERED LIST'!$A426,0),"")</f>
        <v/>
      </c>
      <c r="D426" s="203" t="str">
        <f>IF(COUNTIFS($D$417:D425,$B$417)&lt;$S$417,$B$417,"")</f>
        <v/>
      </c>
      <c r="E426" s="202" t="str" cm="1">
        <f t="array" aca="1" ref="E426" ca="1">IFERROR(INDEX('Nhập đơn'!I:I,'ORDERED LIST'!$A426,0),"")</f>
        <v/>
      </c>
      <c r="F426" s="204" t="str" cm="1">
        <f t="array" aca="1" ref="F426" ca="1">IFERROR(INDEX('Nhập đơn'!H:H,'ORDERED LIST'!$A426,0),"")</f>
        <v/>
      </c>
      <c r="G426" s="205"/>
      <c r="H426" s="205"/>
      <c r="I426" s="204"/>
      <c r="J426" s="204"/>
      <c r="K426" s="204"/>
      <c r="L426" s="204"/>
      <c r="M426" s="204"/>
      <c r="N426" s="206"/>
      <c r="O426" s="202"/>
      <c r="P426" s="207"/>
      <c r="Q426" s="207"/>
      <c r="R426" s="207"/>
      <c r="S426" s="210"/>
    </row>
    <row r="427" spans="1:19" ht="35.25" hidden="1" customHeight="1">
      <c r="A427" s="196" t="str">
        <f ca="1">IFERROR(A426+MATCH(D427,OFFSET('Nhập đơn'!$E$1,'ORDERED LIST'!$A426,0,1000),0),"")</f>
        <v/>
      </c>
      <c r="B427" s="209">
        <v>10</v>
      </c>
      <c r="C427" s="203" t="str" cm="1">
        <f t="array" aca="1" ref="C427" ca="1">IFERROR(INDEX('Nhập đơn'!C:C,'ORDERED LIST'!$A427,0),"")</f>
        <v/>
      </c>
      <c r="D427" s="203" t="str">
        <f>IF(COUNTIFS($D$417:D426,$B$417)&lt;$S$417,$B$417,"")</f>
        <v/>
      </c>
      <c r="E427" s="202" t="str" cm="1">
        <f t="array" aca="1" ref="E427" ca="1">IFERROR(INDEX('Nhập đơn'!I:I,'ORDERED LIST'!$A427,0),"")</f>
        <v/>
      </c>
      <c r="F427" s="204" t="str" cm="1">
        <f t="array" aca="1" ref="F427" ca="1">IFERROR(INDEX('Nhập đơn'!H:H,'ORDERED LIST'!$A427,0),"")</f>
        <v/>
      </c>
      <c r="G427" s="205"/>
      <c r="H427" s="205"/>
      <c r="I427" s="204"/>
      <c r="J427" s="204"/>
      <c r="K427" s="204"/>
      <c r="L427" s="204"/>
      <c r="M427" s="204"/>
      <c r="N427" s="206"/>
      <c r="O427" s="202"/>
      <c r="P427" s="207"/>
      <c r="Q427" s="207"/>
      <c r="R427" s="207"/>
      <c r="S427" s="210"/>
    </row>
    <row r="428" spans="1:19" ht="35.25" hidden="1" customHeight="1">
      <c r="A428" s="196" t="str">
        <f ca="1">IFERROR(A427+MATCH(D428,OFFSET('Nhập đơn'!$E$1,'ORDERED LIST'!$A427,0,1000),0),"")</f>
        <v/>
      </c>
      <c r="B428" s="209">
        <v>11</v>
      </c>
      <c r="C428" s="203" t="str" cm="1">
        <f t="array" aca="1" ref="C428" ca="1">IFERROR(INDEX('Nhập đơn'!C:C,'ORDERED LIST'!$A428,0),"")</f>
        <v/>
      </c>
      <c r="D428" s="203" t="str">
        <f>IF(COUNTIFS($D$417:D427,$B$417)&lt;$S$417,$B$417,"")</f>
        <v/>
      </c>
      <c r="E428" s="202" t="str" cm="1">
        <f t="array" aca="1" ref="E428" ca="1">IFERROR(INDEX('Nhập đơn'!I:I,'ORDERED LIST'!$A428,0),"")</f>
        <v/>
      </c>
      <c r="F428" s="204" t="str" cm="1">
        <f t="array" aca="1" ref="F428" ca="1">IFERROR(INDEX('Nhập đơn'!H:H,'ORDERED LIST'!$A428,0),"")</f>
        <v/>
      </c>
      <c r="G428" s="205"/>
      <c r="H428" s="205"/>
      <c r="I428" s="204"/>
      <c r="J428" s="204"/>
      <c r="K428" s="204"/>
      <c r="L428" s="204"/>
      <c r="M428" s="204"/>
      <c r="N428" s="206"/>
      <c r="O428" s="202"/>
      <c r="P428" s="207"/>
      <c r="Q428" s="207"/>
      <c r="R428" s="207"/>
      <c r="S428" s="210"/>
    </row>
    <row r="429" spans="1:19" ht="35.25" hidden="1" customHeight="1">
      <c r="A429" s="196" t="str">
        <f ca="1">IFERROR(A428+MATCH(D429,OFFSET('Nhập đơn'!$E$1,'ORDERED LIST'!$A428,0,1000),0),"")</f>
        <v/>
      </c>
      <c r="B429" s="209">
        <v>12</v>
      </c>
      <c r="C429" s="203" t="str" cm="1">
        <f t="array" aca="1" ref="C429" ca="1">IFERROR(INDEX('Nhập đơn'!C:C,'ORDERED LIST'!$A429,0),"")</f>
        <v/>
      </c>
      <c r="D429" s="203" t="str">
        <f>IF(COUNTIFS($D$417:D428,$B$417)&lt;$S$417,$B$417,"")</f>
        <v/>
      </c>
      <c r="E429" s="202" t="str" cm="1">
        <f t="array" aca="1" ref="E429" ca="1">IFERROR(INDEX('Nhập đơn'!I:I,'ORDERED LIST'!$A429,0),"")</f>
        <v/>
      </c>
      <c r="F429" s="204" t="str" cm="1">
        <f t="array" aca="1" ref="F429" ca="1">IFERROR(INDEX('Nhập đơn'!H:H,'ORDERED LIST'!$A429,0),"")</f>
        <v/>
      </c>
      <c r="G429" s="205"/>
      <c r="H429" s="205"/>
      <c r="I429" s="204"/>
      <c r="J429" s="204"/>
      <c r="K429" s="204"/>
      <c r="L429" s="204"/>
      <c r="M429" s="204"/>
      <c r="N429" s="206"/>
      <c r="O429" s="202"/>
      <c r="P429" s="207"/>
      <c r="Q429" s="207"/>
      <c r="R429" s="207"/>
      <c r="S429" s="210"/>
    </row>
    <row r="430" spans="1:19" ht="35.25" hidden="1" customHeight="1">
      <c r="A430" s="196" t="str">
        <f ca="1">IFERROR(A429+MATCH(D430,OFFSET('Nhập đơn'!$E$1,'ORDERED LIST'!$A429,0,1000),0),"")</f>
        <v/>
      </c>
      <c r="B430" s="209">
        <v>13</v>
      </c>
      <c r="C430" s="203" t="str" cm="1">
        <f t="array" aca="1" ref="C430" ca="1">IFERROR(INDEX('Nhập đơn'!C:C,'ORDERED LIST'!$A430,0),"")</f>
        <v/>
      </c>
      <c r="D430" s="203" t="str">
        <f>IF(COUNTIFS($D$417:D429,$B$417)&lt;$S$417,$B$417,"")</f>
        <v/>
      </c>
      <c r="E430" s="202" t="str" cm="1">
        <f t="array" aca="1" ref="E430" ca="1">IFERROR(INDEX('Nhập đơn'!I:I,'ORDERED LIST'!$A430,0),"")</f>
        <v/>
      </c>
      <c r="F430" s="204" t="str" cm="1">
        <f t="array" aca="1" ref="F430" ca="1">IFERROR(INDEX('Nhập đơn'!H:H,'ORDERED LIST'!$A430,0),"")</f>
        <v/>
      </c>
      <c r="G430" s="205"/>
      <c r="H430" s="205"/>
      <c r="I430" s="204"/>
      <c r="J430" s="204"/>
      <c r="K430" s="204"/>
      <c r="L430" s="204"/>
      <c r="M430" s="204"/>
      <c r="N430" s="206"/>
      <c r="O430" s="202"/>
      <c r="P430" s="207"/>
      <c r="Q430" s="207"/>
      <c r="R430" s="207"/>
      <c r="S430" s="210"/>
    </row>
    <row r="431" spans="1:19" ht="35.25" hidden="1" customHeight="1">
      <c r="A431" s="196" t="str">
        <f ca="1">IFERROR(A430+MATCH(D431,OFFSET('Nhập đơn'!$E$1,'ORDERED LIST'!$A430,0,1000),0),"")</f>
        <v/>
      </c>
      <c r="B431" s="209">
        <v>14</v>
      </c>
      <c r="C431" s="203" t="str" cm="1">
        <f t="array" aca="1" ref="C431" ca="1">IFERROR(INDEX('Nhập đơn'!C:C,'ORDERED LIST'!$A431,0),"")</f>
        <v/>
      </c>
      <c r="D431" s="203" t="str">
        <f>IF(COUNTIFS($D$417:D430,$B$417)&lt;$S$417,$B$417,"")</f>
        <v/>
      </c>
      <c r="E431" s="202" t="str" cm="1">
        <f t="array" aca="1" ref="E431" ca="1">IFERROR(INDEX('Nhập đơn'!I:I,'ORDERED LIST'!$A431,0),"")</f>
        <v/>
      </c>
      <c r="F431" s="204" t="str" cm="1">
        <f t="array" aca="1" ref="F431" ca="1">IFERROR(INDEX('Nhập đơn'!H:H,'ORDERED LIST'!$A431,0),"")</f>
        <v/>
      </c>
      <c r="G431" s="205"/>
      <c r="H431" s="205"/>
      <c r="I431" s="204"/>
      <c r="J431" s="204"/>
      <c r="K431" s="204"/>
      <c r="L431" s="204"/>
      <c r="M431" s="204"/>
      <c r="N431" s="206"/>
      <c r="O431" s="202"/>
      <c r="P431" s="207"/>
      <c r="Q431" s="207"/>
      <c r="R431" s="207"/>
      <c r="S431" s="210"/>
    </row>
    <row r="432" spans="1:19" ht="35.25" hidden="1" customHeight="1">
      <c r="A432" s="196" t="str">
        <f ca="1">IFERROR(A431+MATCH(D432,OFFSET('Nhập đơn'!$E$1,'ORDERED LIST'!$A431,0,1000),0),"")</f>
        <v/>
      </c>
      <c r="B432" s="209">
        <v>15</v>
      </c>
      <c r="C432" s="203" t="str" cm="1">
        <f t="array" aca="1" ref="C432" ca="1">IFERROR(INDEX('Nhập đơn'!C:C,'ORDERED LIST'!$A432,0),"")</f>
        <v/>
      </c>
      <c r="D432" s="203" t="str">
        <f>IF(COUNTIFS($D$417:D431,$B$417)&lt;$S$417,$B$417,"")</f>
        <v/>
      </c>
      <c r="E432" s="202" t="str" cm="1">
        <f t="array" aca="1" ref="E432" ca="1">IFERROR(INDEX('Nhập đơn'!I:I,'ORDERED LIST'!$A432,0),"")</f>
        <v/>
      </c>
      <c r="F432" s="204" t="str" cm="1">
        <f t="array" aca="1" ref="F432" ca="1">IFERROR(INDEX('Nhập đơn'!H:H,'ORDERED LIST'!$A432,0),"")</f>
        <v/>
      </c>
      <c r="G432" s="205"/>
      <c r="H432" s="205"/>
      <c r="I432" s="204"/>
      <c r="J432" s="204"/>
      <c r="K432" s="204"/>
      <c r="L432" s="204"/>
      <c r="M432" s="204"/>
      <c r="N432" s="206"/>
      <c r="O432" s="202"/>
      <c r="P432" s="207"/>
      <c r="Q432" s="207"/>
      <c r="R432" s="207"/>
      <c r="S432" s="210"/>
    </row>
    <row r="433" spans="1:19" ht="35.25" hidden="1" customHeight="1">
      <c r="A433" s="196" t="str">
        <f ca="1">IFERROR(A432+MATCH(D433,OFFSET('Nhập đơn'!$E$1,'ORDERED LIST'!$A432,0,1000),0),"")</f>
        <v/>
      </c>
      <c r="B433" s="209">
        <v>16</v>
      </c>
      <c r="C433" s="203" t="str" cm="1">
        <f t="array" aca="1" ref="C433" ca="1">IFERROR(INDEX('Nhập đơn'!C:C,'ORDERED LIST'!$A433,0),"")</f>
        <v/>
      </c>
      <c r="D433" s="203" t="str">
        <f>IF(COUNTIFS($D$417:D432,$B$417)&lt;$S$417,$B$417,"")</f>
        <v/>
      </c>
      <c r="E433" s="202" t="str" cm="1">
        <f t="array" aca="1" ref="E433" ca="1">IFERROR(INDEX('Nhập đơn'!I:I,'ORDERED LIST'!$A433,0),"")</f>
        <v/>
      </c>
      <c r="F433" s="204" t="str" cm="1">
        <f t="array" aca="1" ref="F433" ca="1">IFERROR(INDEX('Nhập đơn'!H:H,'ORDERED LIST'!$A433,0),"")</f>
        <v/>
      </c>
      <c r="G433" s="205"/>
      <c r="H433" s="205"/>
      <c r="I433" s="204"/>
      <c r="J433" s="204"/>
      <c r="K433" s="204"/>
      <c r="L433" s="204"/>
      <c r="M433" s="204"/>
      <c r="N433" s="206"/>
      <c r="O433" s="202"/>
      <c r="P433" s="207"/>
      <c r="Q433" s="207"/>
      <c r="R433" s="207"/>
      <c r="S433" s="210"/>
    </row>
    <row r="434" spans="1:19" s="215" customFormat="1" ht="35.25" customHeight="1">
      <c r="B434" s="216" t="s">
        <v>244</v>
      </c>
      <c r="C434" s="217"/>
      <c r="D434" s="217"/>
      <c r="E434" s="217"/>
      <c r="F434" s="217"/>
      <c r="G434" s="217"/>
      <c r="H434" s="217"/>
      <c r="I434" s="217"/>
      <c r="J434" s="217"/>
      <c r="K434" s="217"/>
      <c r="L434" s="217"/>
      <c r="M434" s="217"/>
      <c r="N434" s="217"/>
      <c r="O434" s="217"/>
      <c r="P434" s="217"/>
      <c r="Q434" s="217"/>
      <c r="R434" s="217"/>
      <c r="S434" s="289">
        <f>COUNTIFS('Nhập đơn'!E:E,B434)</f>
        <v>6</v>
      </c>
    </row>
    <row r="435" spans="1:19" ht="35.25" customHeight="1">
      <c r="A435" s="196">
        <f ca="1">IFERROR(A434+MATCH(D435,OFFSET('Nhập đơn'!$E$1,'ORDERED LIST'!$A434,0,1000),0),"")</f>
        <v>19</v>
      </c>
      <c r="B435" s="202">
        <v>1</v>
      </c>
      <c r="C435" s="203" t="str" cm="1">
        <f t="array" aca="1" ref="C435" ca="1">IFERROR(INDEX('Nhập đơn'!C:C,'ORDERED LIST'!$A435,0),"")</f>
        <v>MKFR</v>
      </c>
      <c r="D435" s="203" t="str">
        <f>IF(COUNTIFS($D$434:D434,$B$434)&lt;$S$434,$B$434,"")</f>
        <v>Hành lá 200 gr</v>
      </c>
      <c r="E435" s="202" cm="1">
        <f t="array" aca="1" ref="E435" ca="1">IFERROR(INDEX('Nhập đơn'!I:I,'ORDERED LIST'!$A435,0),"")</f>
        <v>7</v>
      </c>
      <c r="F435" s="204" cm="1">
        <f t="array" aca="1" ref="F435" ca="1">IFERROR(INDEX('Nhập đơn'!H:H,'ORDERED LIST'!$A435,0),"")</f>
        <v>1.4</v>
      </c>
      <c r="G435" s="205"/>
      <c r="H435" s="205"/>
      <c r="I435" s="204"/>
      <c r="J435" s="204"/>
      <c r="K435" s="204"/>
      <c r="L435" s="204"/>
      <c r="M435" s="204"/>
      <c r="N435" s="206"/>
      <c r="O435" s="202"/>
      <c r="P435" s="207"/>
      <c r="Q435" s="207"/>
      <c r="R435" s="207"/>
      <c r="S435" s="207"/>
    </row>
    <row r="436" spans="1:19" ht="35.25" customHeight="1">
      <c r="A436" s="196">
        <f ca="1">IFERROR(A435+MATCH(D436,OFFSET('Nhập đơn'!$E$1,'ORDERED LIST'!$A435,0,1000),0),"")</f>
        <v>65</v>
      </c>
      <c r="B436" s="202">
        <v>2</v>
      </c>
      <c r="C436" s="203" t="str" cm="1">
        <f t="array" aca="1" ref="C436" ca="1">IFERROR(INDEX('Nhập đơn'!C:C,'ORDERED LIST'!$A436,0),"")</f>
        <v>MKVD</v>
      </c>
      <c r="D436" s="203" t="str">
        <f>IF(COUNTIFS($D$434:D435,$B$434)&lt;$S$434,$B$434,"")</f>
        <v>Hành lá 200 gr</v>
      </c>
      <c r="E436" s="202" cm="1">
        <f t="array" aca="1" ref="E436" ca="1">IFERROR(INDEX('Nhập đơn'!I:I,'ORDERED LIST'!$A436,0),"")</f>
        <v>20</v>
      </c>
      <c r="F436" s="204" cm="1">
        <f t="array" aca="1" ref="F436" ca="1">IFERROR(INDEX('Nhập đơn'!H:H,'ORDERED LIST'!$A436,0),"")</f>
        <v>4</v>
      </c>
      <c r="G436" s="205"/>
      <c r="H436" s="205"/>
      <c r="I436" s="204"/>
      <c r="J436" s="204"/>
      <c r="K436" s="204"/>
      <c r="L436" s="204"/>
      <c r="M436" s="204"/>
      <c r="N436" s="206"/>
      <c r="O436" s="202"/>
      <c r="P436" s="207"/>
      <c r="Q436" s="207"/>
      <c r="R436" s="207"/>
      <c r="S436" s="208"/>
    </row>
    <row r="437" spans="1:19" ht="35.25" customHeight="1">
      <c r="A437" s="196">
        <f ca="1">IFERROR(A436+MATCH(D437,OFFSET('Nhập đơn'!$E$1,'ORDERED LIST'!$A436,0,1000),0),"")</f>
        <v>118</v>
      </c>
      <c r="B437" s="209">
        <v>3</v>
      </c>
      <c r="C437" s="203" t="str" cm="1">
        <f t="array" aca="1" ref="C437" ca="1">IFERROR(INDEX('Nhập đơn'!C:C,'ORDERED LIST'!$A437,0),"")</f>
        <v>AWLU</v>
      </c>
      <c r="D437" s="203" t="str">
        <f>IF(COUNTIFS($D$434:D436,$B$434)&lt;$S$434,$B$434,"")</f>
        <v>Hành lá 200 gr</v>
      </c>
      <c r="E437" s="202" cm="1">
        <f t="array" aca="1" ref="E437" ca="1">IFERROR(INDEX('Nhập đơn'!I:I,'ORDERED LIST'!$A437,0),"")</f>
        <v>45</v>
      </c>
      <c r="F437" s="204" cm="1">
        <f t="array" aca="1" ref="F437" ca="1">IFERROR(INDEX('Nhập đơn'!H:H,'ORDERED LIST'!$A437,0),"")</f>
        <v>9</v>
      </c>
      <c r="G437" s="205"/>
      <c r="H437" s="205"/>
      <c r="I437" s="204"/>
      <c r="J437" s="204"/>
      <c r="K437" s="204"/>
      <c r="L437" s="204"/>
      <c r="M437" s="204"/>
      <c r="N437" s="206"/>
      <c r="O437" s="202"/>
      <c r="P437" s="207"/>
      <c r="Q437" s="207"/>
      <c r="R437" s="207"/>
      <c r="S437" s="210"/>
    </row>
    <row r="438" spans="1:19" ht="35.25" customHeight="1">
      <c r="A438" s="196">
        <f ca="1">IFERROR(A437+MATCH(D438,OFFSET('Nhập đơn'!$E$1,'ORDERED LIST'!$A437,0,1000),0),"")</f>
        <v>175</v>
      </c>
      <c r="B438" s="209">
        <v>4</v>
      </c>
      <c r="C438" s="203" t="str" cm="1">
        <f t="array" aca="1" ref="C438" ca="1">IFERROR(INDEX('Nhập đơn'!C:C,'ORDERED LIST'!$A438,0),"")</f>
        <v>AWSG</v>
      </c>
      <c r="D438" s="203" t="str">
        <f>IF(COUNTIFS($D$434:D437,$B$434)&lt;$S$434,$B$434,"")</f>
        <v>Hành lá 200 gr</v>
      </c>
      <c r="E438" s="202" cm="1">
        <f t="array" aca="1" ref="E438" ca="1">IFERROR(INDEX('Nhập đơn'!I:I,'ORDERED LIST'!$A438,0),"")</f>
        <v>35</v>
      </c>
      <c r="F438" s="204" cm="1">
        <f t="array" aca="1" ref="F438" ca="1">IFERROR(INDEX('Nhập đơn'!H:H,'ORDERED LIST'!$A438,0),"")</f>
        <v>7</v>
      </c>
      <c r="G438" s="205"/>
      <c r="H438" s="205"/>
      <c r="I438" s="204"/>
      <c r="J438" s="204"/>
      <c r="K438" s="204"/>
      <c r="L438" s="204"/>
      <c r="M438" s="204"/>
      <c r="N438" s="206"/>
      <c r="O438" s="202"/>
      <c r="P438" s="207"/>
      <c r="Q438" s="207"/>
      <c r="R438" s="207"/>
      <c r="S438" s="210"/>
    </row>
    <row r="439" spans="1:19" ht="35.25" customHeight="1">
      <c r="A439" s="196">
        <f ca="1">IFERROR(A438+MATCH(D439,OFFSET('Nhập đơn'!$E$1,'ORDERED LIST'!$A438,0,1000),0),"")</f>
        <v>231</v>
      </c>
      <c r="B439" s="209">
        <v>5</v>
      </c>
      <c r="C439" s="203" t="str" cm="1">
        <f t="array" aca="1" ref="C439" ca="1">IFERROR(INDEX('Nhập đơn'!C:C,'ORDERED LIST'!$A439,0),"")</f>
        <v>AWWT</v>
      </c>
      <c r="D439" s="203" t="str">
        <f>IF(COUNTIFS($D$434:D438,$B$434)&lt;$S$434,$B$434,"")</f>
        <v>Hành lá 200 gr</v>
      </c>
      <c r="E439" s="202" cm="1">
        <f t="array" aca="1" ref="E439" ca="1">IFERROR(INDEX('Nhập đơn'!I:I,'ORDERED LIST'!$A439,0),"")</f>
        <v>35</v>
      </c>
      <c r="F439" s="204" cm="1">
        <f t="array" aca="1" ref="F439" ca="1">IFERROR(INDEX('Nhập đơn'!H:H,'ORDERED LIST'!$A439,0),"")</f>
        <v>7</v>
      </c>
      <c r="G439" s="205"/>
      <c r="H439" s="205"/>
      <c r="I439" s="204"/>
      <c r="J439" s="204"/>
      <c r="K439" s="204"/>
      <c r="L439" s="204"/>
      <c r="M439" s="204"/>
      <c r="N439" s="206"/>
      <c r="O439" s="202"/>
      <c r="P439" s="207"/>
      <c r="Q439" s="207"/>
      <c r="R439" s="207"/>
      <c r="S439" s="210"/>
    </row>
    <row r="440" spans="1:19" ht="35.25" customHeight="1">
      <c r="A440" s="196">
        <f ca="1">IFERROR(A439+MATCH(D440,OFFSET('Nhập đơn'!$E$1,'ORDERED LIST'!$A439,0,1000),0),"")</f>
        <v>290</v>
      </c>
      <c r="B440" s="209">
        <v>6</v>
      </c>
      <c r="C440" s="203" t="str" cm="1">
        <f t="array" aca="1" ref="C440" ca="1">IFERROR(INDEX('Nhập đơn'!C:C,'ORDERED LIST'!$A440,0),"")</f>
        <v>AWZH</v>
      </c>
      <c r="D440" s="203" t="str">
        <f>IF(COUNTIFS($D$434:D439,$B$434)&lt;$S$434,$B$434,"")</f>
        <v>Hành lá 200 gr</v>
      </c>
      <c r="E440" s="202" cm="1">
        <f t="array" aca="1" ref="E440" ca="1">IFERROR(INDEX('Nhập đơn'!I:I,'ORDERED LIST'!$A440,0),"")</f>
        <v>25</v>
      </c>
      <c r="F440" s="204" cm="1">
        <f t="array" aca="1" ref="F440" ca="1">IFERROR(INDEX('Nhập đơn'!H:H,'ORDERED LIST'!$A440,0),"")</f>
        <v>5</v>
      </c>
      <c r="G440" s="205"/>
      <c r="H440" s="205"/>
      <c r="I440" s="204"/>
      <c r="J440" s="204"/>
      <c r="K440" s="204"/>
      <c r="L440" s="204"/>
      <c r="M440" s="204"/>
      <c r="N440" s="206"/>
      <c r="O440" s="202"/>
      <c r="P440" s="207"/>
      <c r="Q440" s="207"/>
      <c r="R440" s="207"/>
      <c r="S440" s="210"/>
    </row>
    <row r="441" spans="1:19" s="453" customFormat="1" ht="35.25" hidden="1" customHeight="1">
      <c r="A441" s="433" t="str">
        <f ca="1">IFERROR(A440+MATCH(D441,OFFSET('Nhập đơn'!$E$1,'ORDERED LIST'!$A440,0,1000),0),"")</f>
        <v/>
      </c>
      <c r="B441" s="209">
        <v>7</v>
      </c>
      <c r="C441" s="203" t="str" cm="1">
        <f t="array" aca="1" ref="C441" ca="1">IFERROR(INDEX('Nhập đơn'!C:C,'ORDERED LIST'!$A441,0),"")</f>
        <v/>
      </c>
      <c r="D441" s="203" t="str">
        <f>IF(COUNTIFS($D$434:D440,$B$434)&lt;$S$434,$B$434,"")</f>
        <v/>
      </c>
      <c r="E441" s="202" t="str" cm="1">
        <f t="array" aca="1" ref="E441" ca="1">IFERROR(INDEX('Nhập đơn'!I:I,'ORDERED LIST'!$A441,0),"")</f>
        <v/>
      </c>
      <c r="F441" s="204" t="str" cm="1">
        <f t="array" aca="1" ref="F441" ca="1">IFERROR(INDEX('Nhập đơn'!H:H,'ORDERED LIST'!$A441,0),"")</f>
        <v/>
      </c>
      <c r="G441" s="434"/>
      <c r="H441" s="434"/>
      <c r="I441" s="335"/>
      <c r="J441" s="335"/>
      <c r="K441" s="335"/>
      <c r="L441" s="335"/>
      <c r="M441" s="335"/>
      <c r="N441" s="435"/>
      <c r="O441" s="334"/>
      <c r="P441" s="436"/>
      <c r="Q441" s="436"/>
      <c r="R441" s="436"/>
      <c r="S441" s="437"/>
    </row>
    <row r="442" spans="1:19" s="453" customFormat="1" ht="35.25" hidden="1" customHeight="1">
      <c r="A442" s="433" t="str">
        <f ca="1">IFERROR(A441+MATCH(D442,OFFSET('Nhập đơn'!$E$1,'ORDERED LIST'!$A441,0,1000),0),"")</f>
        <v/>
      </c>
      <c r="B442" s="209">
        <v>8</v>
      </c>
      <c r="C442" s="203" t="str" cm="1">
        <f t="array" aca="1" ref="C442" ca="1">IFERROR(INDEX('Nhập đơn'!C:C,'ORDERED LIST'!$A442,0),"")</f>
        <v/>
      </c>
      <c r="D442" s="203" t="str">
        <f>IF(COUNTIFS($D$434:D441,$B$434)&lt;$S$434,$B$434,"")</f>
        <v/>
      </c>
      <c r="E442" s="202" t="str" cm="1">
        <f t="array" aca="1" ref="E442" ca="1">IFERROR(INDEX('Nhập đơn'!I:I,'ORDERED LIST'!$A442,0),"")</f>
        <v/>
      </c>
      <c r="F442" s="204" t="str" cm="1">
        <f t="array" aca="1" ref="F442" ca="1">IFERROR(INDEX('Nhập đơn'!H:H,'ORDERED LIST'!$A442,0),"")</f>
        <v/>
      </c>
      <c r="G442" s="434"/>
      <c r="H442" s="434"/>
      <c r="I442" s="335"/>
      <c r="J442" s="335"/>
      <c r="K442" s="335"/>
      <c r="L442" s="335"/>
      <c r="M442" s="335"/>
      <c r="N442" s="435"/>
      <c r="O442" s="334"/>
      <c r="P442" s="436"/>
      <c r="Q442" s="436"/>
      <c r="R442" s="436"/>
      <c r="S442" s="437"/>
    </row>
    <row r="443" spans="1:19" ht="35.25" hidden="1" customHeight="1">
      <c r="A443" s="196" t="str">
        <f ca="1">IFERROR(A442+MATCH(D443,OFFSET('Nhập đơn'!$E$1,'ORDERED LIST'!$A442,0,1000),0),"")</f>
        <v/>
      </c>
      <c r="B443" s="209">
        <v>9</v>
      </c>
      <c r="C443" s="203" t="str" cm="1">
        <f t="array" aca="1" ref="C443" ca="1">IFERROR(INDEX('Nhập đơn'!C:C,'ORDERED LIST'!$A443,0),"")</f>
        <v/>
      </c>
      <c r="D443" s="203" t="str">
        <f>IF(COUNTIFS($D$434:D442,$B$434)&lt;$S$434,$B$434,"")</f>
        <v/>
      </c>
      <c r="E443" s="202" t="str" cm="1">
        <f t="array" aca="1" ref="E443" ca="1">IFERROR(INDEX('Nhập đơn'!I:I,'ORDERED LIST'!$A443,0),"")</f>
        <v/>
      </c>
      <c r="F443" s="204" t="str" cm="1">
        <f t="array" aca="1" ref="F443" ca="1">IFERROR(INDEX('Nhập đơn'!H:H,'ORDERED LIST'!$A443,0),"")</f>
        <v/>
      </c>
      <c r="G443" s="205"/>
      <c r="H443" s="205"/>
      <c r="I443" s="204"/>
      <c r="J443" s="204"/>
      <c r="K443" s="204"/>
      <c r="L443" s="204"/>
      <c r="M443" s="204"/>
      <c r="N443" s="206"/>
      <c r="O443" s="202"/>
      <c r="P443" s="207"/>
      <c r="Q443" s="207"/>
      <c r="R443" s="207"/>
      <c r="S443" s="210"/>
    </row>
    <row r="444" spans="1:19" ht="35.25" hidden="1" customHeight="1">
      <c r="A444" s="196" t="str">
        <f ca="1">IFERROR(A443+MATCH(D444,OFFSET('Nhập đơn'!$E$1,'ORDERED LIST'!$A443,0,1000),0),"")</f>
        <v/>
      </c>
      <c r="B444" s="209">
        <v>10</v>
      </c>
      <c r="C444" s="203" t="str" cm="1">
        <f t="array" aca="1" ref="C444" ca="1">IFERROR(INDEX('Nhập đơn'!C:C,'ORDERED LIST'!$A444,0),"")</f>
        <v/>
      </c>
      <c r="D444" s="203" t="str">
        <f>IF(COUNTIFS($D$434:D443,$B$434)&lt;$S$434,$B$434,"")</f>
        <v/>
      </c>
      <c r="E444" s="202" t="str" cm="1">
        <f t="array" aca="1" ref="E444" ca="1">IFERROR(INDEX('Nhập đơn'!I:I,'ORDERED LIST'!$A444,0),"")</f>
        <v/>
      </c>
      <c r="F444" s="204" t="str" cm="1">
        <f t="array" aca="1" ref="F444" ca="1">IFERROR(INDEX('Nhập đơn'!H:H,'ORDERED LIST'!$A444,0),"")</f>
        <v/>
      </c>
      <c r="G444" s="205"/>
      <c r="H444" s="205"/>
      <c r="I444" s="204"/>
      <c r="J444" s="204"/>
      <c r="K444" s="204"/>
      <c r="L444" s="204"/>
      <c r="M444" s="204"/>
      <c r="N444" s="206"/>
      <c r="O444" s="202"/>
      <c r="P444" s="207"/>
      <c r="Q444" s="207"/>
      <c r="R444" s="207"/>
      <c r="S444" s="210"/>
    </row>
    <row r="445" spans="1:19" ht="35.25" hidden="1" customHeight="1">
      <c r="A445" s="196" t="str">
        <f ca="1">IFERROR(A444+MATCH(D445,OFFSET('Nhập đơn'!$E$1,'ORDERED LIST'!$A444,0,1000),0),"")</f>
        <v/>
      </c>
      <c r="B445" s="209">
        <v>11</v>
      </c>
      <c r="C445" s="203" t="str" cm="1">
        <f t="array" aca="1" ref="C445" ca="1">IFERROR(INDEX('Nhập đơn'!C:C,'ORDERED LIST'!$A445,0),"")</f>
        <v/>
      </c>
      <c r="D445" s="203" t="str">
        <f>IF(COUNTIFS($D$434:D444,$B$434)&lt;$S$434,$B$434,"")</f>
        <v/>
      </c>
      <c r="E445" s="202" t="str" cm="1">
        <f t="array" aca="1" ref="E445" ca="1">IFERROR(INDEX('Nhập đơn'!I:I,'ORDERED LIST'!$A445,0),"")</f>
        <v/>
      </c>
      <c r="F445" s="204" t="str" cm="1">
        <f t="array" aca="1" ref="F445" ca="1">IFERROR(INDEX('Nhập đơn'!H:H,'ORDERED LIST'!$A445,0),"")</f>
        <v/>
      </c>
      <c r="G445" s="205"/>
      <c r="H445" s="205"/>
      <c r="I445" s="204"/>
      <c r="J445" s="204"/>
      <c r="K445" s="204"/>
      <c r="L445" s="204"/>
      <c r="M445" s="204"/>
      <c r="N445" s="206"/>
      <c r="O445" s="202"/>
      <c r="P445" s="207"/>
      <c r="Q445" s="207"/>
      <c r="R445" s="207"/>
      <c r="S445" s="210"/>
    </row>
    <row r="446" spans="1:19" ht="35.25" hidden="1" customHeight="1">
      <c r="A446" s="196" t="str">
        <f ca="1">IFERROR(A445+MATCH(D446,OFFSET('Nhập đơn'!$E$1,'ORDERED LIST'!$A445,0,1000),0),"")</f>
        <v/>
      </c>
      <c r="B446" s="209">
        <v>12</v>
      </c>
      <c r="C446" s="203" t="str" cm="1">
        <f t="array" aca="1" ref="C446" ca="1">IFERROR(INDEX('Nhập đơn'!C:C,'ORDERED LIST'!$A446,0),"")</f>
        <v/>
      </c>
      <c r="D446" s="203" t="str">
        <f>IF(COUNTIFS($D$434:D445,$B$434)&lt;$S$434,$B$434,"")</f>
        <v/>
      </c>
      <c r="E446" s="202" t="str" cm="1">
        <f t="array" aca="1" ref="E446" ca="1">IFERROR(INDEX('Nhập đơn'!I:I,'ORDERED LIST'!$A446,0),"")</f>
        <v/>
      </c>
      <c r="F446" s="204" t="str" cm="1">
        <f t="array" aca="1" ref="F446" ca="1">IFERROR(INDEX('Nhập đơn'!H:H,'ORDERED LIST'!$A446,0),"")</f>
        <v/>
      </c>
      <c r="G446" s="205"/>
      <c r="H446" s="205"/>
      <c r="I446" s="204"/>
      <c r="J446" s="204"/>
      <c r="K446" s="204"/>
      <c r="L446" s="204"/>
      <c r="M446" s="204"/>
      <c r="N446" s="206"/>
      <c r="O446" s="202"/>
      <c r="P446" s="207"/>
      <c r="Q446" s="207"/>
      <c r="R446" s="207"/>
      <c r="S446" s="210"/>
    </row>
    <row r="447" spans="1:19" ht="35.25" hidden="1" customHeight="1">
      <c r="A447" s="196" t="str">
        <f ca="1">IFERROR(A446+MATCH(D447,OFFSET('Nhập đơn'!$E$1,'ORDERED LIST'!$A446,0,1000),0),"")</f>
        <v/>
      </c>
      <c r="B447" s="209">
        <v>13</v>
      </c>
      <c r="C447" s="203" t="str" cm="1">
        <f t="array" aca="1" ref="C447" ca="1">IFERROR(INDEX('Nhập đơn'!C:C,'ORDERED LIST'!$A447,0),"")</f>
        <v/>
      </c>
      <c r="D447" s="203" t="str">
        <f>IF(COUNTIFS($D$434:D446,$B$434)&lt;$S$434,$B$434,"")</f>
        <v/>
      </c>
      <c r="E447" s="202" t="str" cm="1">
        <f t="array" aca="1" ref="E447" ca="1">IFERROR(INDEX('Nhập đơn'!I:I,'ORDERED LIST'!$A447,0),"")</f>
        <v/>
      </c>
      <c r="F447" s="204" t="str" cm="1">
        <f t="array" aca="1" ref="F447" ca="1">IFERROR(INDEX('Nhập đơn'!H:H,'ORDERED LIST'!$A447,0),"")</f>
        <v/>
      </c>
      <c r="G447" s="205"/>
      <c r="H447" s="205"/>
      <c r="I447" s="204"/>
      <c r="J447" s="204"/>
      <c r="K447" s="204"/>
      <c r="L447" s="204"/>
      <c r="M447" s="204"/>
      <c r="N447" s="206"/>
      <c r="O447" s="202"/>
      <c r="P447" s="207"/>
      <c r="Q447" s="207"/>
      <c r="R447" s="207"/>
      <c r="S447" s="210"/>
    </row>
    <row r="448" spans="1:19" ht="35.25" hidden="1" customHeight="1">
      <c r="A448" s="196" t="str">
        <f ca="1">IFERROR(A447+MATCH(D448,OFFSET('Nhập đơn'!$E$1,'ORDERED LIST'!$A447,0,1000),0),"")</f>
        <v/>
      </c>
      <c r="B448" s="209">
        <v>14</v>
      </c>
      <c r="C448" s="203" t="str" cm="1">
        <f t="array" aca="1" ref="C448" ca="1">IFERROR(INDEX('Nhập đơn'!C:C,'ORDERED LIST'!$A448,0),"")</f>
        <v/>
      </c>
      <c r="D448" s="203" t="str">
        <f>IF(COUNTIFS($D$434:D447,$B$434)&lt;$S$434,$B$434,"")</f>
        <v/>
      </c>
      <c r="E448" s="202" t="str" cm="1">
        <f t="array" aca="1" ref="E448" ca="1">IFERROR(INDEX('Nhập đơn'!I:I,'ORDERED LIST'!$A448,0),"")</f>
        <v/>
      </c>
      <c r="F448" s="204" t="str" cm="1">
        <f t="array" aca="1" ref="F448" ca="1">IFERROR(INDEX('Nhập đơn'!H:H,'ORDERED LIST'!$A448,0),"")</f>
        <v/>
      </c>
      <c r="G448" s="205"/>
      <c r="H448" s="205"/>
      <c r="I448" s="204"/>
      <c r="J448" s="204"/>
      <c r="K448" s="204"/>
      <c r="L448" s="204"/>
      <c r="M448" s="204"/>
      <c r="N448" s="206"/>
      <c r="O448" s="202"/>
      <c r="P448" s="207"/>
      <c r="Q448" s="207"/>
      <c r="R448" s="207"/>
      <c r="S448" s="210"/>
    </row>
    <row r="449" spans="1:19" ht="35.25" hidden="1" customHeight="1">
      <c r="A449" s="196" t="str">
        <f ca="1">IFERROR(A448+MATCH(D449,OFFSET('Nhập đơn'!$E$1,'ORDERED LIST'!$A448,0,1000),0),"")</f>
        <v/>
      </c>
      <c r="B449" s="209">
        <v>15</v>
      </c>
      <c r="C449" s="203" t="str" cm="1">
        <f t="array" aca="1" ref="C449" ca="1">IFERROR(INDEX('Nhập đơn'!C:C,'ORDERED LIST'!$A449,0),"")</f>
        <v/>
      </c>
      <c r="D449" s="203" t="str">
        <f>IF(COUNTIFS($D$434:D448,$B$434)&lt;$S$434,$B$434,"")</f>
        <v/>
      </c>
      <c r="E449" s="202" t="str" cm="1">
        <f t="array" aca="1" ref="E449" ca="1">IFERROR(INDEX('Nhập đơn'!I:I,'ORDERED LIST'!$A449,0),"")</f>
        <v/>
      </c>
      <c r="F449" s="204" t="str" cm="1">
        <f t="array" aca="1" ref="F449" ca="1">IFERROR(INDEX('Nhập đơn'!H:H,'ORDERED LIST'!$A449,0),"")</f>
        <v/>
      </c>
      <c r="G449" s="205"/>
      <c r="H449" s="205"/>
      <c r="I449" s="204"/>
      <c r="J449" s="204"/>
      <c r="K449" s="204"/>
      <c r="L449" s="204"/>
      <c r="M449" s="204"/>
      <c r="N449" s="206"/>
      <c r="O449" s="202"/>
      <c r="P449" s="207"/>
      <c r="Q449" s="207"/>
      <c r="R449" s="207"/>
      <c r="S449" s="210"/>
    </row>
    <row r="450" spans="1:19" ht="35.25" hidden="1" customHeight="1">
      <c r="A450" s="196" t="str">
        <f ca="1">IFERROR(A449+MATCH(D450,OFFSET('Nhập đơn'!$E$1,'ORDERED LIST'!$A449,0,1000),0),"")</f>
        <v/>
      </c>
      <c r="B450" s="209">
        <v>16</v>
      </c>
      <c r="C450" s="203" t="str" cm="1">
        <f t="array" aca="1" ref="C450" ca="1">IFERROR(INDEX('Nhập đơn'!C:C,'ORDERED LIST'!$A450,0),"")</f>
        <v/>
      </c>
      <c r="D450" s="203" t="str">
        <f>IF(COUNTIFS($D$434:D449,$B$434)&lt;$S$434,$B$434,"")</f>
        <v/>
      </c>
      <c r="E450" s="202" t="str" cm="1">
        <f t="array" aca="1" ref="E450" ca="1">IFERROR(INDEX('Nhập đơn'!I:I,'ORDERED LIST'!$A450,0),"")</f>
        <v/>
      </c>
      <c r="F450" s="204" t="str" cm="1">
        <f t="array" aca="1" ref="F450" ca="1">IFERROR(INDEX('Nhập đơn'!H:H,'ORDERED LIST'!$A450,0),"")</f>
        <v/>
      </c>
      <c r="G450" s="205"/>
      <c r="H450" s="205"/>
      <c r="I450" s="204"/>
      <c r="J450" s="204"/>
      <c r="K450" s="204"/>
      <c r="L450" s="204"/>
      <c r="M450" s="204"/>
      <c r="N450" s="206"/>
      <c r="O450" s="202"/>
      <c r="P450" s="207"/>
      <c r="Q450" s="207"/>
      <c r="R450" s="207"/>
      <c r="S450" s="210"/>
    </row>
    <row r="451" spans="1:19" s="215" customFormat="1" ht="35.25" customHeight="1">
      <c r="B451" s="216" t="s">
        <v>260</v>
      </c>
      <c r="C451" s="217"/>
      <c r="D451" s="217"/>
      <c r="E451" s="217"/>
      <c r="F451" s="217"/>
      <c r="G451" s="217"/>
      <c r="H451" s="217"/>
      <c r="I451" s="217"/>
      <c r="J451" s="217"/>
      <c r="K451" s="217"/>
      <c r="L451" s="217"/>
      <c r="M451" s="217"/>
      <c r="N451" s="217"/>
      <c r="O451" s="217"/>
      <c r="P451" s="217"/>
      <c r="Q451" s="217"/>
      <c r="R451" s="217"/>
      <c r="S451" s="289">
        <f>COUNTIFS('Nhập đơn'!E:E,B451)</f>
        <v>5</v>
      </c>
    </row>
    <row r="452" spans="1:19" ht="35.25" customHeight="1">
      <c r="A452" s="196">
        <f ca="1">IFERROR(A451+MATCH(D452,OFFSET('Nhập đơn'!$E$1,'ORDERED LIST'!$A451,0,1000),0),"")</f>
        <v>66</v>
      </c>
      <c r="B452" s="202">
        <v>1</v>
      </c>
      <c r="C452" s="203" t="str" cm="1">
        <f t="array" aca="1" ref="C452" ca="1">IFERROR(INDEX('Nhập đơn'!C:C,'ORDERED LIST'!$A452,0),"")</f>
        <v>MKVD</v>
      </c>
      <c r="D452" s="203" t="str">
        <f>IF(COUNTIFS($D$451:D451,$B$451)&lt;$S$451,$B$451,"")</f>
        <v>Hẹ lá 100 gr</v>
      </c>
      <c r="E452" s="202" cm="1">
        <f t="array" aca="1" ref="E452" ca="1">IFERROR(INDEX('Nhập đơn'!I:I,'ORDERED LIST'!$A452,0),"")</f>
        <v>10</v>
      </c>
      <c r="F452" s="204" cm="1">
        <f t="array" aca="1" ref="F452" ca="1">IFERROR(INDEX('Nhập đơn'!H:H,'ORDERED LIST'!$A452,0),"")</f>
        <v>1</v>
      </c>
      <c r="G452" s="205"/>
      <c r="H452" s="205"/>
      <c r="I452" s="204"/>
      <c r="J452" s="204"/>
      <c r="K452" s="204"/>
      <c r="L452" s="204"/>
      <c r="M452" s="204"/>
      <c r="N452" s="206"/>
      <c r="O452" s="202"/>
      <c r="P452" s="207"/>
      <c r="Q452" s="207"/>
      <c r="R452" s="207"/>
      <c r="S452" s="207"/>
    </row>
    <row r="453" spans="1:19" ht="35.25" customHeight="1">
      <c r="A453" s="196">
        <f ca="1">IFERROR(A452+MATCH(D453,OFFSET('Nhập đơn'!$E$1,'ORDERED LIST'!$A452,0,1000),0),"")</f>
        <v>119</v>
      </c>
      <c r="B453" s="202">
        <v>2</v>
      </c>
      <c r="C453" s="203" t="str" cm="1">
        <f t="array" aca="1" ref="C453" ca="1">IFERROR(INDEX('Nhập đơn'!C:C,'ORDERED LIST'!$A453,0),"")</f>
        <v>AWLU</v>
      </c>
      <c r="D453" s="203" t="str">
        <f>IF(COUNTIFS($D$451:D452,$B$451)&lt;$S$451,$B$451,"")</f>
        <v>Hẹ lá 100 gr</v>
      </c>
      <c r="E453" s="202" cm="1">
        <f t="array" aca="1" ref="E453" ca="1">IFERROR(INDEX('Nhập đơn'!I:I,'ORDERED LIST'!$A453,0),"")</f>
        <v>10</v>
      </c>
      <c r="F453" s="204" cm="1">
        <f t="array" aca="1" ref="F453" ca="1">IFERROR(INDEX('Nhập đơn'!H:H,'ORDERED LIST'!$A453,0),"")</f>
        <v>1</v>
      </c>
      <c r="G453" s="205"/>
      <c r="H453" s="205"/>
      <c r="I453" s="204"/>
      <c r="J453" s="204"/>
      <c r="K453" s="204"/>
      <c r="L453" s="204"/>
      <c r="M453" s="204"/>
      <c r="N453" s="206"/>
      <c r="O453" s="202"/>
      <c r="P453" s="207"/>
      <c r="Q453" s="207"/>
      <c r="R453" s="207"/>
      <c r="S453" s="208"/>
    </row>
    <row r="454" spans="1:19" ht="35.25" customHeight="1">
      <c r="A454" s="196">
        <f ca="1">IFERROR(A453+MATCH(D454,OFFSET('Nhập đơn'!$E$1,'ORDERED LIST'!$A453,0,1000),0),"")</f>
        <v>176</v>
      </c>
      <c r="B454" s="209">
        <v>3</v>
      </c>
      <c r="C454" s="203" t="str" cm="1">
        <f t="array" aca="1" ref="C454" ca="1">IFERROR(INDEX('Nhập đơn'!C:C,'ORDERED LIST'!$A454,0),"")</f>
        <v>AWSG</v>
      </c>
      <c r="D454" s="203" t="str">
        <f>IF(COUNTIFS($D$451:D453,$B$451)&lt;$S$451,$B$451,"")</f>
        <v>Hẹ lá 100 gr</v>
      </c>
      <c r="E454" s="202" cm="1">
        <f t="array" aca="1" ref="E454" ca="1">IFERROR(INDEX('Nhập đơn'!I:I,'ORDERED LIST'!$A454,0),"")</f>
        <v>6</v>
      </c>
      <c r="F454" s="204" cm="1">
        <f t="array" aca="1" ref="F454" ca="1">IFERROR(INDEX('Nhập đơn'!H:H,'ORDERED LIST'!$A454,0),"")</f>
        <v>0.6</v>
      </c>
      <c r="G454" s="205"/>
      <c r="H454" s="205"/>
      <c r="I454" s="204"/>
      <c r="J454" s="204"/>
      <c r="K454" s="204"/>
      <c r="L454" s="204"/>
      <c r="M454" s="204"/>
      <c r="N454" s="206"/>
      <c r="O454" s="202"/>
      <c r="P454" s="207"/>
      <c r="Q454" s="207"/>
      <c r="R454" s="207"/>
      <c r="S454" s="210"/>
    </row>
    <row r="455" spans="1:19" ht="35.25" customHeight="1">
      <c r="A455" s="196">
        <f ca="1">IFERROR(A454+MATCH(D455,OFFSET('Nhập đơn'!$E$1,'ORDERED LIST'!$A454,0,1000),0),"")</f>
        <v>232</v>
      </c>
      <c r="B455" s="209">
        <v>4</v>
      </c>
      <c r="C455" s="203" t="str" cm="1">
        <f t="array" aca="1" ref="C455" ca="1">IFERROR(INDEX('Nhập đơn'!C:C,'ORDERED LIST'!$A455,0),"")</f>
        <v>AWWT</v>
      </c>
      <c r="D455" s="203" t="str">
        <f>IF(COUNTIFS($D$451:D454,$B$451)&lt;$S$451,$B$451,"")</f>
        <v>Hẹ lá 100 gr</v>
      </c>
      <c r="E455" s="202" cm="1">
        <f t="array" aca="1" ref="E455" ca="1">IFERROR(INDEX('Nhập đơn'!I:I,'ORDERED LIST'!$A455,0),"")</f>
        <v>10</v>
      </c>
      <c r="F455" s="204" cm="1">
        <f t="array" aca="1" ref="F455" ca="1">IFERROR(INDEX('Nhập đơn'!H:H,'ORDERED LIST'!$A455,0),"")</f>
        <v>1</v>
      </c>
      <c r="G455" s="205"/>
      <c r="H455" s="205"/>
      <c r="I455" s="204"/>
      <c r="J455" s="204"/>
      <c r="K455" s="204"/>
      <c r="L455" s="204"/>
      <c r="M455" s="204"/>
      <c r="N455" s="206"/>
      <c r="O455" s="202"/>
      <c r="P455" s="207"/>
      <c r="Q455" s="207"/>
      <c r="R455" s="207"/>
      <c r="S455" s="210"/>
    </row>
    <row r="456" spans="1:19" ht="35.25" customHeight="1">
      <c r="A456" s="196">
        <f ca="1">IFERROR(A455+MATCH(D456,OFFSET('Nhập đơn'!$E$1,'ORDERED LIST'!$A455,0,1000),0),"")</f>
        <v>291</v>
      </c>
      <c r="B456" s="209">
        <v>5</v>
      </c>
      <c r="C456" s="203" t="str" cm="1">
        <f t="array" aca="1" ref="C456" ca="1">IFERROR(INDEX('Nhập đơn'!C:C,'ORDERED LIST'!$A456,0),"")</f>
        <v>AWZH</v>
      </c>
      <c r="D456" s="203" t="str">
        <f>IF(COUNTIFS($D$451:D455,$B$451)&lt;$S$451,$B$451,"")</f>
        <v>Hẹ lá 100 gr</v>
      </c>
      <c r="E456" s="202" cm="1">
        <f t="array" aca="1" ref="E456" ca="1">IFERROR(INDEX('Nhập đơn'!I:I,'ORDERED LIST'!$A456,0),"")</f>
        <v>10</v>
      </c>
      <c r="F456" s="204" cm="1">
        <f t="array" aca="1" ref="F456" ca="1">IFERROR(INDEX('Nhập đơn'!H:H,'ORDERED LIST'!$A456,0),"")</f>
        <v>1</v>
      </c>
      <c r="G456" s="205"/>
      <c r="H456" s="205"/>
      <c r="I456" s="204"/>
      <c r="J456" s="204"/>
      <c r="K456" s="204"/>
      <c r="L456" s="204"/>
      <c r="M456" s="204"/>
      <c r="N456" s="206"/>
      <c r="O456" s="202"/>
      <c r="P456" s="207"/>
      <c r="Q456" s="207"/>
      <c r="R456" s="207"/>
      <c r="S456" s="210"/>
    </row>
    <row r="457" spans="1:19" ht="35.25" hidden="1" customHeight="1">
      <c r="A457" s="196" t="str">
        <f ca="1">IFERROR(A456+MATCH(D457,OFFSET('Nhập đơn'!$E$1,'ORDERED LIST'!$A456,0,1000),0),"")</f>
        <v/>
      </c>
      <c r="B457" s="209">
        <v>6</v>
      </c>
      <c r="C457" s="203" t="str" cm="1">
        <f t="array" aca="1" ref="C457" ca="1">IFERROR(INDEX('Nhập đơn'!C:C,'ORDERED LIST'!$A457,0),"")</f>
        <v/>
      </c>
      <c r="D457" s="203" t="str">
        <f>IF(COUNTIFS($D$451:D456,$B$451)&lt;$S$451,$B$451,"")</f>
        <v/>
      </c>
      <c r="E457" s="202" t="str" cm="1">
        <f t="array" aca="1" ref="E457" ca="1">IFERROR(INDEX('Nhập đơn'!I:I,'ORDERED LIST'!$A457,0),"")</f>
        <v/>
      </c>
      <c r="F457" s="204" t="str" cm="1">
        <f t="array" aca="1" ref="F457" ca="1">IFERROR(INDEX('Nhập đơn'!H:H,'ORDERED LIST'!$A457,0),"")</f>
        <v/>
      </c>
      <c r="G457" s="205"/>
      <c r="H457" s="205"/>
      <c r="I457" s="204"/>
      <c r="J457" s="204"/>
      <c r="K457" s="204"/>
      <c r="L457" s="204"/>
      <c r="M457" s="204"/>
      <c r="N457" s="206"/>
      <c r="O457" s="202"/>
      <c r="P457" s="207"/>
      <c r="Q457" s="207"/>
      <c r="R457" s="207"/>
      <c r="S457" s="210"/>
    </row>
    <row r="458" spans="1:19" ht="35.25" hidden="1" customHeight="1">
      <c r="A458" s="196" t="str">
        <f ca="1">IFERROR(A457+MATCH(D458,OFFSET('Nhập đơn'!$E$1,'ORDERED LIST'!$A457,0,1000),0),"")</f>
        <v/>
      </c>
      <c r="B458" s="209">
        <v>7</v>
      </c>
      <c r="C458" s="203" t="str" cm="1">
        <f t="array" aca="1" ref="C458" ca="1">IFERROR(INDEX('Nhập đơn'!C:C,'ORDERED LIST'!$A458,0),"")</f>
        <v/>
      </c>
      <c r="D458" s="203" t="str">
        <f>IF(COUNTIFS($D$451:D457,$B$451)&lt;$S$451,$B$451,"")</f>
        <v/>
      </c>
      <c r="E458" s="202" t="str" cm="1">
        <f t="array" aca="1" ref="E458" ca="1">IFERROR(INDEX('Nhập đơn'!I:I,'ORDERED LIST'!$A458,0),"")</f>
        <v/>
      </c>
      <c r="F458" s="204" t="str" cm="1">
        <f t="array" aca="1" ref="F458" ca="1">IFERROR(INDEX('Nhập đơn'!H:H,'ORDERED LIST'!$A458,0),"")</f>
        <v/>
      </c>
      <c r="G458" s="205"/>
      <c r="H458" s="205"/>
      <c r="I458" s="204"/>
      <c r="J458" s="204"/>
      <c r="K458" s="204"/>
      <c r="L458" s="204"/>
      <c r="M458" s="204"/>
      <c r="N458" s="206"/>
      <c r="O458" s="202"/>
      <c r="P458" s="207"/>
      <c r="Q458" s="207"/>
      <c r="R458" s="207"/>
      <c r="S458" s="210"/>
    </row>
    <row r="459" spans="1:19" ht="35.25" hidden="1" customHeight="1">
      <c r="A459" s="196" t="str">
        <f ca="1">IFERROR(A458+MATCH(D459,OFFSET('Nhập đơn'!$E$1,'ORDERED LIST'!$A458,0,1000),0),"")</f>
        <v/>
      </c>
      <c r="B459" s="209">
        <v>8</v>
      </c>
      <c r="C459" s="203" t="str" cm="1">
        <f t="array" aca="1" ref="C459" ca="1">IFERROR(INDEX('Nhập đơn'!C:C,'ORDERED LIST'!$A459,0),"")</f>
        <v/>
      </c>
      <c r="D459" s="203" t="str">
        <f>IF(COUNTIFS($D$451:D458,$B$451)&lt;$S$451,$B$451,"")</f>
        <v/>
      </c>
      <c r="E459" s="202" t="str" cm="1">
        <f t="array" aca="1" ref="E459" ca="1">IFERROR(INDEX('Nhập đơn'!I:I,'ORDERED LIST'!$A459,0),"")</f>
        <v/>
      </c>
      <c r="F459" s="204" t="str" cm="1">
        <f t="array" aca="1" ref="F459" ca="1">IFERROR(INDEX('Nhập đơn'!H:H,'ORDERED LIST'!$A459,0),"")</f>
        <v/>
      </c>
      <c r="G459" s="205"/>
      <c r="H459" s="205"/>
      <c r="I459" s="204"/>
      <c r="J459" s="204"/>
      <c r="K459" s="204"/>
      <c r="L459" s="204"/>
      <c r="M459" s="204"/>
      <c r="N459" s="206"/>
      <c r="O459" s="202"/>
      <c r="P459" s="207"/>
      <c r="Q459" s="207"/>
      <c r="R459" s="207"/>
      <c r="S459" s="210"/>
    </row>
    <row r="460" spans="1:19" ht="35.25" hidden="1" customHeight="1">
      <c r="A460" s="196" t="str">
        <f ca="1">IFERROR(A459+MATCH(D460,OFFSET('Nhập đơn'!$E$1,'ORDERED LIST'!$A459,0,1000),0),"")</f>
        <v/>
      </c>
      <c r="B460" s="209">
        <v>9</v>
      </c>
      <c r="C460" s="203" t="str" cm="1">
        <f t="array" aca="1" ref="C460" ca="1">IFERROR(INDEX('Nhập đơn'!C:C,'ORDERED LIST'!$A460,0),"")</f>
        <v/>
      </c>
      <c r="D460" s="203" t="str">
        <f>IF(COUNTIFS($D$451:D459,$B$451)&lt;$S$451,$B$451,"")</f>
        <v/>
      </c>
      <c r="E460" s="202" t="str" cm="1">
        <f t="array" aca="1" ref="E460" ca="1">IFERROR(INDEX('Nhập đơn'!I:I,'ORDERED LIST'!$A460,0),"")</f>
        <v/>
      </c>
      <c r="F460" s="204" t="str" cm="1">
        <f t="array" aca="1" ref="F460" ca="1">IFERROR(INDEX('Nhập đơn'!H:H,'ORDERED LIST'!$A460,0),"")</f>
        <v/>
      </c>
      <c r="G460" s="205"/>
      <c r="H460" s="205"/>
      <c r="I460" s="204"/>
      <c r="J460" s="204"/>
      <c r="K460" s="204"/>
      <c r="L460" s="204"/>
      <c r="M460" s="204"/>
      <c r="N460" s="206"/>
      <c r="O460" s="202"/>
      <c r="P460" s="207"/>
      <c r="Q460" s="207"/>
      <c r="R460" s="207"/>
      <c r="S460" s="210"/>
    </row>
    <row r="461" spans="1:19" ht="35.25" hidden="1" customHeight="1">
      <c r="A461" s="196" t="str">
        <f ca="1">IFERROR(A460+MATCH(D461,OFFSET('Nhập đơn'!$E$1,'ORDERED LIST'!$A460,0,1000),0),"")</f>
        <v/>
      </c>
      <c r="B461" s="209">
        <v>10</v>
      </c>
      <c r="C461" s="203" t="str" cm="1">
        <f t="array" aca="1" ref="C461" ca="1">IFERROR(INDEX('Nhập đơn'!C:C,'ORDERED LIST'!$A461,0),"")</f>
        <v/>
      </c>
      <c r="D461" s="203" t="str">
        <f>IF(COUNTIFS($D$451:D460,$B$451)&lt;$S$451,$B$451,"")</f>
        <v/>
      </c>
      <c r="E461" s="202" t="str" cm="1">
        <f t="array" aca="1" ref="E461" ca="1">IFERROR(INDEX('Nhập đơn'!I:I,'ORDERED LIST'!$A461,0),"")</f>
        <v/>
      </c>
      <c r="F461" s="204" t="str" cm="1">
        <f t="array" aca="1" ref="F461" ca="1">IFERROR(INDEX('Nhập đơn'!H:H,'ORDERED LIST'!$A461,0),"")</f>
        <v/>
      </c>
      <c r="G461" s="205"/>
      <c r="H461" s="205"/>
      <c r="I461" s="204"/>
      <c r="J461" s="204"/>
      <c r="K461" s="204"/>
      <c r="L461" s="204"/>
      <c r="M461" s="204"/>
      <c r="N461" s="206"/>
      <c r="O461" s="202"/>
      <c r="P461" s="207"/>
      <c r="Q461" s="207"/>
      <c r="R461" s="207"/>
      <c r="S461" s="210"/>
    </row>
    <row r="462" spans="1:19" ht="35.25" hidden="1" customHeight="1">
      <c r="A462" s="196" t="str">
        <f ca="1">IFERROR(A461+MATCH(D462,OFFSET('Nhập đơn'!$E$1,'ORDERED LIST'!$A461,0,1000),0),"")</f>
        <v/>
      </c>
      <c r="B462" s="209">
        <v>11</v>
      </c>
      <c r="C462" s="203" t="str" cm="1">
        <f t="array" aca="1" ref="C462" ca="1">IFERROR(INDEX('Nhập đơn'!C:C,'ORDERED LIST'!$A462,0),"")</f>
        <v/>
      </c>
      <c r="D462" s="203" t="str">
        <f>IF(COUNTIFS($D$451:D461,$B$451)&lt;$S$451,$B$451,"")</f>
        <v/>
      </c>
      <c r="E462" s="202" t="str" cm="1">
        <f t="array" aca="1" ref="E462" ca="1">IFERROR(INDEX('Nhập đơn'!I:I,'ORDERED LIST'!$A462,0),"")</f>
        <v/>
      </c>
      <c r="F462" s="204" t="str" cm="1">
        <f t="array" aca="1" ref="F462" ca="1">IFERROR(INDEX('Nhập đơn'!H:H,'ORDERED LIST'!$A462,0),"")</f>
        <v/>
      </c>
      <c r="G462" s="205"/>
      <c r="H462" s="205"/>
      <c r="I462" s="204"/>
      <c r="J462" s="204"/>
      <c r="K462" s="204"/>
      <c r="L462" s="204"/>
      <c r="M462" s="204"/>
      <c r="N462" s="206"/>
      <c r="O462" s="202"/>
      <c r="P462" s="207"/>
      <c r="Q462" s="207"/>
      <c r="R462" s="207"/>
      <c r="S462" s="210"/>
    </row>
    <row r="463" spans="1:19" ht="35.25" hidden="1" customHeight="1">
      <c r="A463" s="196" t="str">
        <f ca="1">IFERROR(A462+MATCH(D463,OFFSET('Nhập đơn'!$E$1,'ORDERED LIST'!$A462,0,1000),0),"")</f>
        <v/>
      </c>
      <c r="B463" s="209">
        <v>12</v>
      </c>
      <c r="C463" s="203" t="str" cm="1">
        <f t="array" aca="1" ref="C463" ca="1">IFERROR(INDEX('Nhập đơn'!C:C,'ORDERED LIST'!$A463,0),"")</f>
        <v/>
      </c>
      <c r="D463" s="203" t="str">
        <f>IF(COUNTIFS($D$451:D462,$B$451)&lt;$S$451,$B$451,"")</f>
        <v/>
      </c>
      <c r="E463" s="202" t="str" cm="1">
        <f t="array" aca="1" ref="E463" ca="1">IFERROR(INDEX('Nhập đơn'!I:I,'ORDERED LIST'!$A463,0),"")</f>
        <v/>
      </c>
      <c r="F463" s="204" t="str" cm="1">
        <f t="array" aca="1" ref="F463" ca="1">IFERROR(INDEX('Nhập đơn'!H:H,'ORDERED LIST'!$A463,0),"")</f>
        <v/>
      </c>
      <c r="G463" s="205"/>
      <c r="H463" s="205"/>
      <c r="I463" s="204"/>
      <c r="J463" s="204"/>
      <c r="K463" s="204"/>
      <c r="L463" s="204"/>
      <c r="M463" s="204"/>
      <c r="N463" s="206"/>
      <c r="O463" s="202"/>
      <c r="P463" s="207"/>
      <c r="Q463" s="207"/>
      <c r="R463" s="207"/>
      <c r="S463" s="210"/>
    </row>
    <row r="464" spans="1:19" ht="35.25" hidden="1" customHeight="1">
      <c r="A464" s="196" t="str">
        <f ca="1">IFERROR(A463+MATCH(D464,OFFSET('Nhập đơn'!$E$1,'ORDERED LIST'!$A463,0,1000),0),"")</f>
        <v/>
      </c>
      <c r="B464" s="209">
        <v>13</v>
      </c>
      <c r="C464" s="203" t="str" cm="1">
        <f t="array" aca="1" ref="C464" ca="1">IFERROR(INDEX('Nhập đơn'!C:C,'ORDERED LIST'!$A464,0),"")</f>
        <v/>
      </c>
      <c r="D464" s="203" t="str">
        <f>IF(COUNTIFS($D$451:D463,$B$451)&lt;$S$451,$B$451,"")</f>
        <v/>
      </c>
      <c r="E464" s="202" t="str" cm="1">
        <f t="array" aca="1" ref="E464" ca="1">IFERROR(INDEX('Nhập đơn'!I:I,'ORDERED LIST'!$A464,0),"")</f>
        <v/>
      </c>
      <c r="F464" s="204" t="str" cm="1">
        <f t="array" aca="1" ref="F464" ca="1">IFERROR(INDEX('Nhập đơn'!H:H,'ORDERED LIST'!$A464,0),"")</f>
        <v/>
      </c>
      <c r="G464" s="205"/>
      <c r="H464" s="205"/>
      <c r="I464" s="204"/>
      <c r="J464" s="204"/>
      <c r="K464" s="204"/>
      <c r="L464" s="204"/>
      <c r="M464" s="204"/>
      <c r="N464" s="206"/>
      <c r="O464" s="202"/>
      <c r="P464" s="207"/>
      <c r="Q464" s="207"/>
      <c r="R464" s="207"/>
      <c r="S464" s="210"/>
    </row>
    <row r="465" spans="1:19" ht="35.25" hidden="1" customHeight="1">
      <c r="A465" s="196" t="str">
        <f ca="1">IFERROR(A464+MATCH(D465,OFFSET('Nhập đơn'!$E$1,'ORDERED LIST'!$A464,0,1000),0),"")</f>
        <v/>
      </c>
      <c r="B465" s="209">
        <v>14</v>
      </c>
      <c r="C465" s="203" t="str" cm="1">
        <f t="array" aca="1" ref="C465" ca="1">IFERROR(INDEX('Nhập đơn'!C:C,'ORDERED LIST'!$A465,0),"")</f>
        <v/>
      </c>
      <c r="D465" s="203" t="str">
        <f>IF(COUNTIFS($D$451:D464,$B$451)&lt;$S$451,$B$451,"")</f>
        <v/>
      </c>
      <c r="E465" s="202" t="str" cm="1">
        <f t="array" aca="1" ref="E465" ca="1">IFERROR(INDEX('Nhập đơn'!I:I,'ORDERED LIST'!$A465,0),"")</f>
        <v/>
      </c>
      <c r="F465" s="204" t="str" cm="1">
        <f t="array" aca="1" ref="F465" ca="1">IFERROR(INDEX('Nhập đơn'!H:H,'ORDERED LIST'!$A465,0),"")</f>
        <v/>
      </c>
      <c r="G465" s="205"/>
      <c r="H465" s="205"/>
      <c r="I465" s="204"/>
      <c r="J465" s="204"/>
      <c r="K465" s="204"/>
      <c r="L465" s="204"/>
      <c r="M465" s="204"/>
      <c r="N465" s="206"/>
      <c r="O465" s="202"/>
      <c r="P465" s="207"/>
      <c r="Q465" s="207"/>
      <c r="R465" s="207"/>
      <c r="S465" s="210"/>
    </row>
    <row r="466" spans="1:19" ht="35.25" hidden="1" customHeight="1">
      <c r="A466" s="196" t="str">
        <f ca="1">IFERROR(A465+MATCH(D466,OFFSET('Nhập đơn'!$E$1,'ORDERED LIST'!$A465,0,1000),0),"")</f>
        <v/>
      </c>
      <c r="B466" s="209">
        <v>15</v>
      </c>
      <c r="C466" s="203" t="str" cm="1">
        <f t="array" aca="1" ref="C466" ca="1">IFERROR(INDEX('Nhập đơn'!C:C,'ORDERED LIST'!$A466,0),"")</f>
        <v/>
      </c>
      <c r="D466" s="203" t="str">
        <f>IF(COUNTIFS($D$451:D465,$B$451)&lt;$S$451,$B$451,"")</f>
        <v/>
      </c>
      <c r="E466" s="202" t="str" cm="1">
        <f t="array" aca="1" ref="E466" ca="1">IFERROR(INDEX('Nhập đơn'!I:I,'ORDERED LIST'!$A466,0),"")</f>
        <v/>
      </c>
      <c r="F466" s="204" t="str" cm="1">
        <f t="array" aca="1" ref="F466" ca="1">IFERROR(INDEX('Nhập đơn'!H:H,'ORDERED LIST'!$A466,0),"")</f>
        <v/>
      </c>
      <c r="G466" s="205"/>
      <c r="H466" s="205"/>
      <c r="I466" s="204"/>
      <c r="J466" s="204"/>
      <c r="K466" s="204"/>
      <c r="L466" s="204"/>
      <c r="M466" s="204"/>
      <c r="N466" s="206"/>
      <c r="O466" s="202"/>
      <c r="P466" s="207"/>
      <c r="Q466" s="207"/>
      <c r="R466" s="207"/>
      <c r="S466" s="210"/>
    </row>
    <row r="467" spans="1:19" ht="35.25" hidden="1" customHeight="1">
      <c r="A467" s="196" t="str">
        <f ca="1">IFERROR(A466+MATCH(D467,OFFSET('Nhập đơn'!$E$1,'ORDERED LIST'!$A466,0,1000),0),"")</f>
        <v/>
      </c>
      <c r="B467" s="209">
        <v>16</v>
      </c>
      <c r="C467" s="203" t="str" cm="1">
        <f t="array" aca="1" ref="C467" ca="1">IFERROR(INDEX('Nhập đơn'!C:C,'ORDERED LIST'!$A467,0),"")</f>
        <v/>
      </c>
      <c r="D467" s="203" t="str">
        <f>IF(COUNTIFS($D$451:D466,$B$451)&lt;$S$451,$B$451,"")</f>
        <v/>
      </c>
      <c r="E467" s="202" t="str" cm="1">
        <f t="array" aca="1" ref="E467" ca="1">IFERROR(INDEX('Nhập đơn'!I:I,'ORDERED LIST'!$A467,0),"")</f>
        <v/>
      </c>
      <c r="F467" s="204" t="str" cm="1">
        <f t="array" aca="1" ref="F467" ca="1">IFERROR(INDEX('Nhập đơn'!H:H,'ORDERED LIST'!$A467,0),"")</f>
        <v/>
      </c>
      <c r="G467" s="205"/>
      <c r="H467" s="205"/>
      <c r="I467" s="204"/>
      <c r="J467" s="204"/>
      <c r="K467" s="204"/>
      <c r="L467" s="204"/>
      <c r="M467" s="204"/>
      <c r="N467" s="206"/>
      <c r="O467" s="202"/>
      <c r="P467" s="207"/>
      <c r="Q467" s="207"/>
      <c r="R467" s="207"/>
      <c r="S467" s="210"/>
    </row>
    <row r="468" spans="1:19" s="215" customFormat="1" ht="35.25" customHeight="1">
      <c r="B468" s="216" t="s">
        <v>267</v>
      </c>
      <c r="C468" s="217"/>
      <c r="D468" s="217"/>
      <c r="E468" s="217"/>
      <c r="F468" s="217"/>
      <c r="G468" s="217"/>
      <c r="H468" s="217"/>
      <c r="I468" s="217"/>
      <c r="J468" s="217"/>
      <c r="K468" s="217"/>
      <c r="L468" s="217"/>
      <c r="M468" s="217"/>
      <c r="N468" s="217"/>
      <c r="O468" s="217"/>
      <c r="P468" s="217"/>
      <c r="Q468" s="217"/>
      <c r="R468" s="217"/>
      <c r="S468" s="289">
        <f>COUNTIFS('Nhập đơn'!E:E,B468)</f>
        <v>6</v>
      </c>
    </row>
    <row r="469" spans="1:19" ht="35.25" customHeight="1">
      <c r="A469" s="196">
        <f ca="1">IFERROR(A468+MATCH(D469,OFFSET('Nhập đơn'!$E$1,'ORDERED LIST'!$A468,0,1000),0),"")</f>
        <v>67</v>
      </c>
      <c r="B469" s="202">
        <v>1</v>
      </c>
      <c r="C469" s="203" t="str" cm="1">
        <f t="array" aca="1" ref="C469" ca="1">IFERROR(INDEX('Nhập đơn'!C:C,'ORDERED LIST'!$A469,0),"")</f>
        <v>MKVD</v>
      </c>
      <c r="D469" s="203" t="str">
        <f>IF(COUNTIFS($D$468:D468,$B$468)&lt;$S$468,$B$468,"")</f>
        <v>Hẹ lá 200 gr</v>
      </c>
      <c r="E469" s="202" cm="1">
        <f t="array" aca="1" ref="E469" ca="1">IFERROR(INDEX('Nhập đơn'!I:I,'ORDERED LIST'!$A469,0),"")</f>
        <v>10</v>
      </c>
      <c r="F469" s="204" cm="1">
        <f t="array" aca="1" ref="F469" ca="1">IFERROR(INDEX('Nhập đơn'!H:H,'ORDERED LIST'!$A469,0),"")</f>
        <v>2</v>
      </c>
      <c r="G469" s="205"/>
      <c r="H469" s="205"/>
      <c r="I469" s="204"/>
      <c r="J469" s="204"/>
      <c r="K469" s="204"/>
      <c r="L469" s="204"/>
      <c r="M469" s="204"/>
      <c r="N469" s="206"/>
      <c r="O469" s="202"/>
      <c r="P469" s="207"/>
      <c r="Q469" s="207"/>
      <c r="R469" s="207"/>
      <c r="S469" s="207"/>
    </row>
    <row r="470" spans="1:19" ht="35.25" customHeight="1">
      <c r="A470" s="196">
        <f ca="1">IFERROR(A469+MATCH(D470,OFFSET('Nhập đơn'!$E$1,'ORDERED LIST'!$A469,0,1000),0),"")</f>
        <v>120</v>
      </c>
      <c r="B470" s="202">
        <v>2</v>
      </c>
      <c r="C470" s="203" t="str" cm="1">
        <f t="array" aca="1" ref="C470" ca="1">IFERROR(INDEX('Nhập đơn'!C:C,'ORDERED LIST'!$A470,0),"")</f>
        <v>AWLU</v>
      </c>
      <c r="D470" s="203" t="str">
        <f>IF(COUNTIFS($D$468:D469,$B$468)&lt;$S$468,$B$468,"")</f>
        <v>Hẹ lá 200 gr</v>
      </c>
      <c r="E470" s="202" cm="1">
        <f t="array" aca="1" ref="E470" ca="1">IFERROR(INDEX('Nhập đơn'!I:I,'ORDERED LIST'!$A470,0),"")</f>
        <v>15</v>
      </c>
      <c r="F470" s="204" cm="1">
        <f t="array" aca="1" ref="F470" ca="1">IFERROR(INDEX('Nhập đơn'!H:H,'ORDERED LIST'!$A470,0),"")</f>
        <v>3</v>
      </c>
      <c r="G470" s="205"/>
      <c r="H470" s="205"/>
      <c r="I470" s="204"/>
      <c r="J470" s="204"/>
      <c r="K470" s="204"/>
      <c r="L470" s="204"/>
      <c r="M470" s="204"/>
      <c r="N470" s="206"/>
      <c r="O470" s="202"/>
      <c r="P470" s="207"/>
      <c r="Q470" s="207"/>
      <c r="R470" s="207"/>
      <c r="S470" s="208"/>
    </row>
    <row r="471" spans="1:19" ht="35.25" customHeight="1">
      <c r="A471" s="196">
        <f ca="1">IFERROR(A470+MATCH(D471,OFFSET('Nhập đơn'!$E$1,'ORDERED LIST'!$A470,0,1000),0),"")</f>
        <v>177</v>
      </c>
      <c r="B471" s="209">
        <v>3</v>
      </c>
      <c r="C471" s="203" t="str" cm="1">
        <f t="array" aca="1" ref="C471" ca="1">IFERROR(INDEX('Nhập đơn'!C:C,'ORDERED LIST'!$A471,0),"")</f>
        <v>AWSG</v>
      </c>
      <c r="D471" s="203" t="str">
        <f>IF(COUNTIFS($D$468:D470,$B$468)&lt;$S$468,$B$468,"")</f>
        <v>Hẹ lá 200 gr</v>
      </c>
      <c r="E471" s="202" cm="1">
        <f t="array" aca="1" ref="E471" ca="1">IFERROR(INDEX('Nhập đơn'!I:I,'ORDERED LIST'!$A471,0),"")</f>
        <v>8</v>
      </c>
      <c r="F471" s="204" cm="1">
        <f t="array" aca="1" ref="F471" ca="1">IFERROR(INDEX('Nhập đơn'!H:H,'ORDERED LIST'!$A471,0),"")</f>
        <v>1.6</v>
      </c>
      <c r="G471" s="205"/>
      <c r="H471" s="205"/>
      <c r="I471" s="204"/>
      <c r="J471" s="204"/>
      <c r="K471" s="204"/>
      <c r="L471" s="204"/>
      <c r="M471" s="204"/>
      <c r="N471" s="206"/>
      <c r="O471" s="202"/>
      <c r="P471" s="207"/>
      <c r="Q471" s="207"/>
      <c r="R471" s="207"/>
      <c r="S471" s="210"/>
    </row>
    <row r="472" spans="1:19" ht="35.25" customHeight="1">
      <c r="A472" s="196">
        <f ca="1">IFERROR(A471+MATCH(D472,OFFSET('Nhập đơn'!$E$1,'ORDERED LIST'!$A471,0,1000),0),"")</f>
        <v>233</v>
      </c>
      <c r="B472" s="209">
        <v>4</v>
      </c>
      <c r="C472" s="203" t="str" cm="1">
        <f t="array" aca="1" ref="C472" ca="1">IFERROR(INDEX('Nhập đơn'!C:C,'ORDERED LIST'!$A472,0),"")</f>
        <v>AWWT</v>
      </c>
      <c r="D472" s="203" t="str">
        <f>IF(COUNTIFS($D$468:D471,$B$468)&lt;$S$468,$B$468,"")</f>
        <v>Hẹ lá 200 gr</v>
      </c>
      <c r="E472" s="202" cm="1">
        <f t="array" aca="1" ref="E472" ca="1">IFERROR(INDEX('Nhập đơn'!I:I,'ORDERED LIST'!$A472,0),"")</f>
        <v>20</v>
      </c>
      <c r="F472" s="204" cm="1">
        <f t="array" aca="1" ref="F472" ca="1">IFERROR(INDEX('Nhập đơn'!H:H,'ORDERED LIST'!$A472,0),"")</f>
        <v>4</v>
      </c>
      <c r="G472" s="205"/>
      <c r="H472" s="205"/>
      <c r="I472" s="204"/>
      <c r="J472" s="204"/>
      <c r="K472" s="204"/>
      <c r="L472" s="204"/>
      <c r="M472" s="204"/>
      <c r="N472" s="206"/>
      <c r="O472" s="202"/>
      <c r="P472" s="207"/>
      <c r="Q472" s="207"/>
      <c r="R472" s="207"/>
      <c r="S472" s="210"/>
    </row>
    <row r="473" spans="1:19" ht="35.25" customHeight="1">
      <c r="A473" s="196">
        <f ca="1">IFERROR(A472+MATCH(D473,OFFSET('Nhập đơn'!$E$1,'ORDERED LIST'!$A472,0,1000),0),"")</f>
        <v>292</v>
      </c>
      <c r="B473" s="209">
        <v>5</v>
      </c>
      <c r="C473" s="203" t="str" cm="1">
        <f t="array" aca="1" ref="C473" ca="1">IFERROR(INDEX('Nhập đơn'!C:C,'ORDERED LIST'!$A473,0),"")</f>
        <v>AWZH</v>
      </c>
      <c r="D473" s="203" t="str">
        <f>IF(COUNTIFS($D$468:D472,$B$468)&lt;$S$468,$B$468,"")</f>
        <v>Hẹ lá 200 gr</v>
      </c>
      <c r="E473" s="202" cm="1">
        <f t="array" aca="1" ref="E473" ca="1">IFERROR(INDEX('Nhập đơn'!I:I,'ORDERED LIST'!$A473,0),"")</f>
        <v>15</v>
      </c>
      <c r="F473" s="204" cm="1">
        <f t="array" aca="1" ref="F473" ca="1">IFERROR(INDEX('Nhập đơn'!H:H,'ORDERED LIST'!$A473,0),"")</f>
        <v>3</v>
      </c>
      <c r="G473" s="205"/>
      <c r="H473" s="205"/>
      <c r="I473" s="204"/>
      <c r="J473" s="204"/>
      <c r="K473" s="204"/>
      <c r="L473" s="204"/>
      <c r="M473" s="204"/>
      <c r="N473" s="206"/>
      <c r="O473" s="202"/>
      <c r="P473" s="207"/>
      <c r="Q473" s="207"/>
      <c r="R473" s="207"/>
      <c r="S473" s="210"/>
    </row>
    <row r="474" spans="1:19" ht="35.25" customHeight="1">
      <c r="A474" s="196">
        <f ca="1">IFERROR(A473+MATCH(D474,OFFSET('Nhập đơn'!$E$1,'ORDERED LIST'!$A473,0,1000),0),"")</f>
        <v>391</v>
      </c>
      <c r="B474" s="209">
        <v>6</v>
      </c>
      <c r="C474" s="203" t="str" cm="1">
        <f t="array" aca="1" ref="C474" ca="1">IFERROR(INDEX('Nhập đơn'!C:C,'ORDERED LIST'!$A474,0),"")</f>
        <v>NAM1</v>
      </c>
      <c r="D474" s="203" t="str">
        <f>IF(COUNTIFS($D$468:D473,$B$468)&lt;$S$468,$B$468,"")</f>
        <v>Hẹ lá 200 gr</v>
      </c>
      <c r="E474" s="202" cm="1">
        <f t="array" aca="1" ref="E474" ca="1">IFERROR(INDEX('Nhập đơn'!I:I,'ORDERED LIST'!$A474,0),"")</f>
        <v>10</v>
      </c>
      <c r="F474" s="204" cm="1">
        <f t="array" aca="1" ref="F474" ca="1">IFERROR(INDEX('Nhập đơn'!H:H,'ORDERED LIST'!$A474,0),"")</f>
        <v>2</v>
      </c>
      <c r="G474" s="205"/>
      <c r="H474" s="205"/>
      <c r="I474" s="204"/>
      <c r="J474" s="204"/>
      <c r="K474" s="204"/>
      <c r="L474" s="204"/>
      <c r="M474" s="204"/>
      <c r="N474" s="206"/>
      <c r="O474" s="202"/>
      <c r="P474" s="207"/>
      <c r="Q474" s="207"/>
      <c r="R474" s="207"/>
      <c r="S474" s="210"/>
    </row>
    <row r="475" spans="1:19" ht="35.25" hidden="1" customHeight="1">
      <c r="A475" s="196" t="str">
        <f ca="1">IFERROR(A474+MATCH(D475,OFFSET('Nhập đơn'!$E$1,'ORDERED LIST'!$A474,0,1000),0),"")</f>
        <v/>
      </c>
      <c r="B475" s="209">
        <v>7</v>
      </c>
      <c r="C475" s="203" t="str" cm="1">
        <f t="array" aca="1" ref="C475" ca="1">IFERROR(INDEX('Nhập đơn'!C:C,'ORDERED LIST'!$A475,0),"")</f>
        <v/>
      </c>
      <c r="D475" s="203" t="str">
        <f>IF(COUNTIFS($D$468:D474,$B$468)&lt;$S$468,$B$468,"")</f>
        <v/>
      </c>
      <c r="E475" s="202" t="str" cm="1">
        <f t="array" aca="1" ref="E475" ca="1">IFERROR(INDEX('Nhập đơn'!I:I,'ORDERED LIST'!$A475,0),"")</f>
        <v/>
      </c>
      <c r="F475" s="204" t="str" cm="1">
        <f t="array" aca="1" ref="F475" ca="1">IFERROR(INDEX('Nhập đơn'!H:H,'ORDERED LIST'!$A475,0),"")</f>
        <v/>
      </c>
      <c r="G475" s="205"/>
      <c r="H475" s="205"/>
      <c r="I475" s="204"/>
      <c r="J475" s="204"/>
      <c r="K475" s="204"/>
      <c r="L475" s="204"/>
      <c r="M475" s="204"/>
      <c r="N475" s="206"/>
      <c r="O475" s="202"/>
      <c r="P475" s="207"/>
      <c r="Q475" s="207"/>
      <c r="R475" s="207"/>
      <c r="S475" s="210"/>
    </row>
    <row r="476" spans="1:19" ht="35.25" hidden="1" customHeight="1">
      <c r="A476" s="196" t="str">
        <f ca="1">IFERROR(A475+MATCH(D476,OFFSET('Nhập đơn'!$E$1,'ORDERED LIST'!$A475,0,1000),0),"")</f>
        <v/>
      </c>
      <c r="B476" s="209">
        <v>8</v>
      </c>
      <c r="C476" s="203" t="str" cm="1">
        <f t="array" aca="1" ref="C476" ca="1">IFERROR(INDEX('Nhập đơn'!C:C,'ORDERED LIST'!$A476,0),"")</f>
        <v/>
      </c>
      <c r="D476" s="203" t="str">
        <f>IF(COUNTIFS($D$468:D475,$B$468)&lt;$S$468,$B$468,"")</f>
        <v/>
      </c>
      <c r="E476" s="202" t="str" cm="1">
        <f t="array" aca="1" ref="E476" ca="1">IFERROR(INDEX('Nhập đơn'!I:I,'ORDERED LIST'!$A476,0),"")</f>
        <v/>
      </c>
      <c r="F476" s="204" t="str" cm="1">
        <f t="array" aca="1" ref="F476" ca="1">IFERROR(INDEX('Nhập đơn'!H:H,'ORDERED LIST'!$A476,0),"")</f>
        <v/>
      </c>
      <c r="G476" s="205"/>
      <c r="H476" s="205"/>
      <c r="I476" s="204"/>
      <c r="J476" s="204"/>
      <c r="K476" s="204"/>
      <c r="L476" s="204"/>
      <c r="M476" s="204"/>
      <c r="N476" s="206"/>
      <c r="O476" s="202"/>
      <c r="P476" s="207"/>
      <c r="Q476" s="207"/>
      <c r="R476" s="207"/>
      <c r="S476" s="210"/>
    </row>
    <row r="477" spans="1:19" ht="35.25" hidden="1" customHeight="1">
      <c r="A477" s="196" t="str">
        <f ca="1">IFERROR(A476+MATCH(D477,OFFSET('Nhập đơn'!$E$1,'ORDERED LIST'!$A476,0,1000),0),"")</f>
        <v/>
      </c>
      <c r="B477" s="209">
        <v>9</v>
      </c>
      <c r="C477" s="203" t="str" cm="1">
        <f t="array" aca="1" ref="C477" ca="1">IFERROR(INDEX('Nhập đơn'!C:C,'ORDERED LIST'!$A477,0),"")</f>
        <v/>
      </c>
      <c r="D477" s="203" t="str">
        <f>IF(COUNTIFS($D$468:D476,$B$468)&lt;$S$468,$B$468,"")</f>
        <v/>
      </c>
      <c r="E477" s="202" t="str" cm="1">
        <f t="array" aca="1" ref="E477" ca="1">IFERROR(INDEX('Nhập đơn'!I:I,'ORDERED LIST'!$A477,0),"")</f>
        <v/>
      </c>
      <c r="F477" s="204" t="str" cm="1">
        <f t="array" aca="1" ref="F477" ca="1">IFERROR(INDEX('Nhập đơn'!H:H,'ORDERED LIST'!$A477,0),"")</f>
        <v/>
      </c>
      <c r="G477" s="205"/>
      <c r="H477" s="205"/>
      <c r="I477" s="204"/>
      <c r="J477" s="204"/>
      <c r="K477" s="204"/>
      <c r="L477" s="204"/>
      <c r="M477" s="204"/>
      <c r="N477" s="206"/>
      <c r="O477" s="202"/>
      <c r="P477" s="207"/>
      <c r="Q477" s="207"/>
      <c r="R477" s="207"/>
      <c r="S477" s="210"/>
    </row>
    <row r="478" spans="1:19" ht="35.25" hidden="1" customHeight="1">
      <c r="A478" s="196" t="str">
        <f ca="1">IFERROR(A477+MATCH(D478,OFFSET('Nhập đơn'!$E$1,'ORDERED LIST'!$A477,0,1000),0),"")</f>
        <v/>
      </c>
      <c r="B478" s="209">
        <v>10</v>
      </c>
      <c r="C478" s="203" t="str" cm="1">
        <f t="array" aca="1" ref="C478" ca="1">IFERROR(INDEX('Nhập đơn'!C:C,'ORDERED LIST'!$A478,0),"")</f>
        <v/>
      </c>
      <c r="D478" s="203" t="str">
        <f>IF(COUNTIFS($D$468:D477,$B$468)&lt;$S$468,$B$468,"")</f>
        <v/>
      </c>
      <c r="E478" s="202" t="str" cm="1">
        <f t="array" aca="1" ref="E478" ca="1">IFERROR(INDEX('Nhập đơn'!I:I,'ORDERED LIST'!$A478,0),"")</f>
        <v/>
      </c>
      <c r="F478" s="204" t="str" cm="1">
        <f t="array" aca="1" ref="F478" ca="1">IFERROR(INDEX('Nhập đơn'!H:H,'ORDERED LIST'!$A478,0),"")</f>
        <v/>
      </c>
      <c r="G478" s="205"/>
      <c r="H478" s="205"/>
      <c r="I478" s="204"/>
      <c r="J478" s="204"/>
      <c r="K478" s="204"/>
      <c r="L478" s="204"/>
      <c r="M478" s="204"/>
      <c r="N478" s="206"/>
      <c r="O478" s="202"/>
      <c r="P478" s="207"/>
      <c r="Q478" s="207"/>
      <c r="R478" s="207"/>
      <c r="S478" s="210"/>
    </row>
    <row r="479" spans="1:19" ht="35.25" hidden="1" customHeight="1">
      <c r="A479" s="196" t="str">
        <f ca="1">IFERROR(A478+MATCH(D479,OFFSET('Nhập đơn'!$E$1,'ORDERED LIST'!$A478,0,1000),0),"")</f>
        <v/>
      </c>
      <c r="B479" s="209">
        <v>11</v>
      </c>
      <c r="C479" s="203" t="str" cm="1">
        <f t="array" aca="1" ref="C479" ca="1">IFERROR(INDEX('Nhập đơn'!C:C,'ORDERED LIST'!$A479,0),"")</f>
        <v/>
      </c>
      <c r="D479" s="203" t="str">
        <f>IF(COUNTIFS($D$468:D478,$B$468)&lt;$S$468,$B$468,"")</f>
        <v/>
      </c>
      <c r="E479" s="202" t="str" cm="1">
        <f t="array" aca="1" ref="E479" ca="1">IFERROR(INDEX('Nhập đơn'!I:I,'ORDERED LIST'!$A479,0),"")</f>
        <v/>
      </c>
      <c r="F479" s="204" t="str" cm="1">
        <f t="array" aca="1" ref="F479" ca="1">IFERROR(INDEX('Nhập đơn'!H:H,'ORDERED LIST'!$A479,0),"")</f>
        <v/>
      </c>
      <c r="G479" s="205"/>
      <c r="H479" s="205"/>
      <c r="I479" s="204"/>
      <c r="J479" s="204"/>
      <c r="K479" s="204"/>
      <c r="L479" s="204"/>
      <c r="M479" s="204"/>
      <c r="N479" s="206"/>
      <c r="O479" s="202"/>
      <c r="P479" s="207"/>
      <c r="Q479" s="207"/>
      <c r="R479" s="207"/>
      <c r="S479" s="210"/>
    </row>
    <row r="480" spans="1:19" ht="35.25" hidden="1" customHeight="1">
      <c r="A480" s="196" t="str">
        <f ca="1">IFERROR(A479+MATCH(D480,OFFSET('Nhập đơn'!$E$1,'ORDERED LIST'!$A479,0,1000),0),"")</f>
        <v/>
      </c>
      <c r="B480" s="209">
        <v>12</v>
      </c>
      <c r="C480" s="203" t="str" cm="1">
        <f t="array" aca="1" ref="C480" ca="1">IFERROR(INDEX('Nhập đơn'!C:C,'ORDERED LIST'!$A480,0),"")</f>
        <v/>
      </c>
      <c r="D480" s="203" t="str">
        <f>IF(COUNTIFS($D$468:D479,$B$468)&lt;$S$468,$B$468,"")</f>
        <v/>
      </c>
      <c r="E480" s="202" t="str" cm="1">
        <f t="array" aca="1" ref="E480" ca="1">IFERROR(INDEX('Nhập đơn'!I:I,'ORDERED LIST'!$A480,0),"")</f>
        <v/>
      </c>
      <c r="F480" s="204" t="str" cm="1">
        <f t="array" aca="1" ref="F480" ca="1">IFERROR(INDEX('Nhập đơn'!H:H,'ORDERED LIST'!$A480,0),"")</f>
        <v/>
      </c>
      <c r="G480" s="205"/>
      <c r="H480" s="205"/>
      <c r="I480" s="204"/>
      <c r="J480" s="204"/>
      <c r="K480" s="204"/>
      <c r="L480" s="204"/>
      <c r="M480" s="204"/>
      <c r="N480" s="206"/>
      <c r="O480" s="202"/>
      <c r="P480" s="207"/>
      <c r="Q480" s="207"/>
      <c r="R480" s="207"/>
      <c r="S480" s="210"/>
    </row>
    <row r="481" spans="1:19" ht="35.25" hidden="1" customHeight="1">
      <c r="A481" s="196" t="str">
        <f ca="1">IFERROR(A480+MATCH(D481,OFFSET('Nhập đơn'!$E$1,'ORDERED LIST'!$A480,0,1000),0),"")</f>
        <v/>
      </c>
      <c r="B481" s="209">
        <v>13</v>
      </c>
      <c r="C481" s="203" t="str" cm="1">
        <f t="array" aca="1" ref="C481" ca="1">IFERROR(INDEX('Nhập đơn'!C:C,'ORDERED LIST'!$A481,0),"")</f>
        <v/>
      </c>
      <c r="D481" s="203" t="str">
        <f>IF(COUNTIFS($D$468:D480,$B$468)&lt;$S$468,$B$468,"")</f>
        <v/>
      </c>
      <c r="E481" s="202" t="str" cm="1">
        <f t="array" aca="1" ref="E481" ca="1">IFERROR(INDEX('Nhập đơn'!I:I,'ORDERED LIST'!$A481,0),"")</f>
        <v/>
      </c>
      <c r="F481" s="204" t="str" cm="1">
        <f t="array" aca="1" ref="F481" ca="1">IFERROR(INDEX('Nhập đơn'!H:H,'ORDERED LIST'!$A481,0),"")</f>
        <v/>
      </c>
      <c r="G481" s="205"/>
      <c r="H481" s="205"/>
      <c r="I481" s="204"/>
      <c r="J481" s="204"/>
      <c r="K481" s="204"/>
      <c r="L481" s="204"/>
      <c r="M481" s="204"/>
      <c r="N481" s="206"/>
      <c r="O481" s="202"/>
      <c r="P481" s="207"/>
      <c r="Q481" s="207"/>
      <c r="R481" s="207"/>
      <c r="S481" s="210"/>
    </row>
    <row r="482" spans="1:19" ht="35.25" hidden="1" customHeight="1">
      <c r="A482" s="196" t="str">
        <f ca="1">IFERROR(A481+MATCH(D482,OFFSET('Nhập đơn'!$E$1,'ORDERED LIST'!$A481,0,1000),0),"")</f>
        <v/>
      </c>
      <c r="B482" s="209">
        <v>14</v>
      </c>
      <c r="C482" s="203" t="str" cm="1">
        <f t="array" aca="1" ref="C482" ca="1">IFERROR(INDEX('Nhập đơn'!C:C,'ORDERED LIST'!$A482,0),"")</f>
        <v/>
      </c>
      <c r="D482" s="203" t="str">
        <f>IF(COUNTIFS($D$468:D481,$B$468)&lt;$S$468,$B$468,"")</f>
        <v/>
      </c>
      <c r="E482" s="202" t="str" cm="1">
        <f t="array" aca="1" ref="E482" ca="1">IFERROR(INDEX('Nhập đơn'!I:I,'ORDERED LIST'!$A482,0),"")</f>
        <v/>
      </c>
      <c r="F482" s="204" t="str" cm="1">
        <f t="array" aca="1" ref="F482" ca="1">IFERROR(INDEX('Nhập đơn'!H:H,'ORDERED LIST'!$A482,0),"")</f>
        <v/>
      </c>
      <c r="G482" s="205"/>
      <c r="H482" s="205"/>
      <c r="I482" s="204"/>
      <c r="J482" s="204"/>
      <c r="K482" s="204"/>
      <c r="L482" s="204"/>
      <c r="M482" s="204"/>
      <c r="N482" s="206"/>
      <c r="O482" s="202"/>
      <c r="P482" s="207"/>
      <c r="Q482" s="207"/>
      <c r="R482" s="207"/>
      <c r="S482" s="210"/>
    </row>
    <row r="483" spans="1:19" ht="35.25" hidden="1" customHeight="1">
      <c r="A483" s="196" t="str">
        <f ca="1">IFERROR(A482+MATCH(D483,OFFSET('Nhập đơn'!$E$1,'ORDERED LIST'!$A482,0,1000),0),"")</f>
        <v/>
      </c>
      <c r="B483" s="209">
        <v>15</v>
      </c>
      <c r="C483" s="203" t="str" cm="1">
        <f t="array" aca="1" ref="C483" ca="1">IFERROR(INDEX('Nhập đơn'!C:C,'ORDERED LIST'!$A483,0),"")</f>
        <v/>
      </c>
      <c r="D483" s="203" t="str">
        <f>IF(COUNTIFS($D$468:D482,$B$468)&lt;$S$468,$B$468,"")</f>
        <v/>
      </c>
      <c r="E483" s="202" t="str" cm="1">
        <f t="array" aca="1" ref="E483" ca="1">IFERROR(INDEX('Nhập đơn'!I:I,'ORDERED LIST'!$A483,0),"")</f>
        <v/>
      </c>
      <c r="F483" s="204" t="str" cm="1">
        <f t="array" aca="1" ref="F483" ca="1">IFERROR(INDEX('Nhập đơn'!H:H,'ORDERED LIST'!$A483,0),"")</f>
        <v/>
      </c>
      <c r="G483" s="205"/>
      <c r="H483" s="205"/>
      <c r="I483" s="204"/>
      <c r="J483" s="204"/>
      <c r="K483" s="204"/>
      <c r="L483" s="204"/>
      <c r="M483" s="204"/>
      <c r="N483" s="206"/>
      <c r="O483" s="202"/>
      <c r="P483" s="207"/>
      <c r="Q483" s="207"/>
      <c r="R483" s="207"/>
      <c r="S483" s="210"/>
    </row>
    <row r="484" spans="1:19" ht="35.25" hidden="1" customHeight="1">
      <c r="A484" s="196" t="str">
        <f ca="1">IFERROR(A483+MATCH(D484,OFFSET('Nhập đơn'!$E$1,'ORDERED LIST'!$A483,0,1000),0),"")</f>
        <v/>
      </c>
      <c r="B484" s="209">
        <v>16</v>
      </c>
      <c r="C484" s="203" t="str" cm="1">
        <f t="array" aca="1" ref="C484" ca="1">IFERROR(INDEX('Nhập đơn'!C:C,'ORDERED LIST'!$A484,0),"")</f>
        <v/>
      </c>
      <c r="D484" s="203" t="str">
        <f>IF(COUNTIFS($D$468:D483,$B$468)&lt;$S$468,$B$468,"")</f>
        <v/>
      </c>
      <c r="E484" s="202" t="str" cm="1">
        <f t="array" aca="1" ref="E484" ca="1">IFERROR(INDEX('Nhập đơn'!I:I,'ORDERED LIST'!$A484,0),"")</f>
        <v/>
      </c>
      <c r="F484" s="204" t="str" cm="1">
        <f t="array" aca="1" ref="F484" ca="1">IFERROR(INDEX('Nhập đơn'!H:H,'ORDERED LIST'!$A484,0),"")</f>
        <v/>
      </c>
      <c r="G484" s="205"/>
      <c r="H484" s="205"/>
      <c r="I484" s="204"/>
      <c r="J484" s="204"/>
      <c r="K484" s="204"/>
      <c r="L484" s="204"/>
      <c r="M484" s="204"/>
      <c r="N484" s="206"/>
      <c r="O484" s="202"/>
      <c r="P484" s="207"/>
      <c r="Q484" s="207"/>
      <c r="R484" s="207"/>
      <c r="S484" s="210"/>
    </row>
    <row r="485" spans="1:19" s="215" customFormat="1" ht="35.25" customHeight="1">
      <c r="B485" s="216" t="s">
        <v>227</v>
      </c>
      <c r="C485" s="217"/>
      <c r="D485" s="217"/>
      <c r="E485" s="217"/>
      <c r="F485" s="217"/>
      <c r="G485" s="217"/>
      <c r="H485" s="217"/>
      <c r="I485" s="217"/>
      <c r="J485" s="217"/>
      <c r="K485" s="217"/>
      <c r="L485" s="217"/>
      <c r="M485" s="217"/>
      <c r="N485" s="217"/>
      <c r="O485" s="217"/>
      <c r="P485" s="217"/>
      <c r="Q485" s="217"/>
      <c r="R485" s="217"/>
      <c r="S485" s="289">
        <f>COUNTIFS('Nhập đơn'!E:E,B485)</f>
        <v>14</v>
      </c>
    </row>
    <row r="486" spans="1:19" ht="35.25" customHeight="1">
      <c r="A486" s="196">
        <f ca="1">IFERROR(A485+MATCH(D486,OFFSET('Nhập đơn'!$E$1,'ORDERED LIST'!$A485,0,1000),0),"")</f>
        <v>20</v>
      </c>
      <c r="B486" s="202">
        <v>1</v>
      </c>
      <c r="C486" s="203" t="str" cm="1">
        <f t="array" aca="1" ref="C486" ca="1">IFERROR(INDEX('Nhập đơn'!C:C,'ORDERED LIST'!$A486,0),"")</f>
        <v>MKFR</v>
      </c>
      <c r="D486" s="203" t="str">
        <f>IF(COUNTIFS($D$485:D485,$B$485)&lt;$S$485,$B$485,"")</f>
        <v>Hương nhu 100 gr</v>
      </c>
      <c r="E486" s="202" cm="1">
        <f t="array" aca="1" ref="E486" ca="1">IFERROR(INDEX('Nhập đơn'!I:I,'ORDERED LIST'!$A486,0),"")</f>
        <v>3</v>
      </c>
      <c r="F486" s="204" cm="1">
        <f t="array" aca="1" ref="F486" ca="1">IFERROR(INDEX('Nhập đơn'!H:H,'ORDERED LIST'!$A486,0),"")</f>
        <v>0.3</v>
      </c>
      <c r="G486" s="205"/>
      <c r="H486" s="205"/>
      <c r="I486" s="204"/>
      <c r="J486" s="204"/>
      <c r="K486" s="204"/>
      <c r="L486" s="204"/>
      <c r="M486" s="204"/>
      <c r="N486" s="206"/>
      <c r="O486" s="202"/>
      <c r="P486" s="207"/>
      <c r="Q486" s="207"/>
      <c r="R486" s="207"/>
      <c r="S486" s="207"/>
    </row>
    <row r="487" spans="1:19" ht="35.25" customHeight="1">
      <c r="A487" s="196">
        <f ca="1">IFERROR(A486+MATCH(D487,OFFSET('Nhập đơn'!$E$1,'ORDERED LIST'!$A486,0,1000),0),"")</f>
        <v>68</v>
      </c>
      <c r="B487" s="202">
        <v>2</v>
      </c>
      <c r="C487" s="203" t="str" cm="1">
        <f t="array" aca="1" ref="C487" ca="1">IFERROR(INDEX('Nhập đơn'!C:C,'ORDERED LIST'!$A487,0),"")</f>
        <v>MKVD</v>
      </c>
      <c r="D487" s="203" t="str">
        <f>IF(COUNTIFS($D$485:D486,$B$485)&lt;$S$485,$B$485,"")</f>
        <v>Hương nhu 100 gr</v>
      </c>
      <c r="E487" s="202" cm="1">
        <f t="array" aca="1" ref="E487" ca="1">IFERROR(INDEX('Nhập đơn'!I:I,'ORDERED LIST'!$A487,0),"")</f>
        <v>3</v>
      </c>
      <c r="F487" s="204" cm="1">
        <f t="array" aca="1" ref="F487" ca="1">IFERROR(INDEX('Nhập đơn'!H:H,'ORDERED LIST'!$A487,0),"")</f>
        <v>0.3</v>
      </c>
      <c r="G487" s="205"/>
      <c r="H487" s="205"/>
      <c r="I487" s="204"/>
      <c r="J487" s="204"/>
      <c r="K487" s="204"/>
      <c r="L487" s="204"/>
      <c r="M487" s="204"/>
      <c r="N487" s="206"/>
      <c r="O487" s="202"/>
      <c r="P487" s="207"/>
      <c r="Q487" s="207"/>
      <c r="R487" s="207"/>
      <c r="S487" s="208"/>
    </row>
    <row r="488" spans="1:19" ht="35.25" customHeight="1">
      <c r="A488" s="196">
        <f ca="1">IFERROR(A487+MATCH(D488,OFFSET('Nhập đơn'!$E$1,'ORDERED LIST'!$A487,0,1000),0),"")</f>
        <v>121</v>
      </c>
      <c r="B488" s="209">
        <v>3</v>
      </c>
      <c r="C488" s="203" t="str" cm="1">
        <f t="array" aca="1" ref="C488" ca="1">IFERROR(INDEX('Nhập đơn'!C:C,'ORDERED LIST'!$A488,0),"")</f>
        <v>AWLU</v>
      </c>
      <c r="D488" s="203" t="str">
        <f>IF(COUNTIFS($D$485:D487,$B$485)&lt;$S$485,$B$485,"")</f>
        <v>Hương nhu 100 gr</v>
      </c>
      <c r="E488" s="202" cm="1">
        <f t="array" aca="1" ref="E488" ca="1">IFERROR(INDEX('Nhập đơn'!I:I,'ORDERED LIST'!$A488,0),"")</f>
        <v>55</v>
      </c>
      <c r="F488" s="204" cm="1">
        <f t="array" aca="1" ref="F488" ca="1">IFERROR(INDEX('Nhập đơn'!H:H,'ORDERED LIST'!$A488,0),"")</f>
        <v>5.5</v>
      </c>
      <c r="G488" s="205"/>
      <c r="H488" s="205"/>
      <c r="I488" s="204"/>
      <c r="J488" s="204"/>
      <c r="K488" s="204"/>
      <c r="L488" s="204"/>
      <c r="M488" s="204"/>
      <c r="N488" s="206"/>
      <c r="O488" s="202"/>
      <c r="P488" s="207"/>
      <c r="Q488" s="207"/>
      <c r="R488" s="207"/>
      <c r="S488" s="210"/>
    </row>
    <row r="489" spans="1:19" ht="35.25" customHeight="1">
      <c r="A489" s="196">
        <f ca="1">IFERROR(A488+MATCH(D489,OFFSET('Nhập đơn'!$E$1,'ORDERED LIST'!$A488,0,1000),0),"")</f>
        <v>178</v>
      </c>
      <c r="B489" s="209">
        <v>4</v>
      </c>
      <c r="C489" s="203" t="str" cm="1">
        <f t="array" aca="1" ref="C489" ca="1">IFERROR(INDEX('Nhập đơn'!C:C,'ORDERED LIST'!$A489,0),"")</f>
        <v>AWSG</v>
      </c>
      <c r="D489" s="203" t="str">
        <f>IF(COUNTIFS($D$485:D488,$B$485)&lt;$S$485,$B$485,"")</f>
        <v>Hương nhu 100 gr</v>
      </c>
      <c r="E489" s="202" cm="1">
        <f t="array" aca="1" ref="E489" ca="1">IFERROR(INDEX('Nhập đơn'!I:I,'ORDERED LIST'!$A489,0),"")</f>
        <v>30</v>
      </c>
      <c r="F489" s="204" cm="1">
        <f t="array" aca="1" ref="F489" ca="1">IFERROR(INDEX('Nhập đơn'!H:H,'ORDERED LIST'!$A489,0),"")</f>
        <v>3</v>
      </c>
      <c r="G489" s="205"/>
      <c r="H489" s="205"/>
      <c r="I489" s="204"/>
      <c r="J489" s="204"/>
      <c r="K489" s="204"/>
      <c r="L489" s="204"/>
      <c r="M489" s="204"/>
      <c r="N489" s="206"/>
      <c r="O489" s="202"/>
      <c r="P489" s="207"/>
      <c r="Q489" s="207"/>
      <c r="R489" s="207"/>
      <c r="S489" s="210"/>
    </row>
    <row r="490" spans="1:19" ht="35.25" customHeight="1">
      <c r="A490" s="196">
        <f ca="1">IFERROR(A489+MATCH(D490,OFFSET('Nhập đơn'!$E$1,'ORDERED LIST'!$A489,0,1000),0),"")</f>
        <v>234</v>
      </c>
      <c r="B490" s="209">
        <v>5</v>
      </c>
      <c r="C490" s="203" t="str" cm="1">
        <f t="array" aca="1" ref="C490" ca="1">IFERROR(INDEX('Nhập đơn'!C:C,'ORDERED LIST'!$A490,0),"")</f>
        <v>AWWT</v>
      </c>
      <c r="D490" s="203" t="str">
        <f>IF(COUNTIFS($D$485:D489,$B$485)&lt;$S$485,$B$485,"")</f>
        <v>Hương nhu 100 gr</v>
      </c>
      <c r="E490" s="202" cm="1">
        <f t="array" aca="1" ref="E490" ca="1">IFERROR(INDEX('Nhập đơn'!I:I,'ORDERED LIST'!$A490,0),"")</f>
        <v>40</v>
      </c>
      <c r="F490" s="204" cm="1">
        <f t="array" aca="1" ref="F490" ca="1">IFERROR(INDEX('Nhập đơn'!H:H,'ORDERED LIST'!$A490,0),"")</f>
        <v>4</v>
      </c>
      <c r="G490" s="205"/>
      <c r="H490" s="205"/>
      <c r="I490" s="204"/>
      <c r="J490" s="204"/>
      <c r="K490" s="204"/>
      <c r="L490" s="204"/>
      <c r="M490" s="204"/>
      <c r="N490" s="206"/>
      <c r="O490" s="202"/>
      <c r="P490" s="207"/>
      <c r="Q490" s="207"/>
      <c r="R490" s="207"/>
      <c r="S490" s="210"/>
    </row>
    <row r="491" spans="1:19" ht="35.25" customHeight="1">
      <c r="A491" s="196">
        <f ca="1">IFERROR(A490+MATCH(D491,OFFSET('Nhập đơn'!$E$1,'ORDERED LIST'!$A490,0,1000),0),"")</f>
        <v>293</v>
      </c>
      <c r="B491" s="209">
        <v>6</v>
      </c>
      <c r="C491" s="203" t="str" cm="1">
        <f t="array" aca="1" ref="C491" ca="1">IFERROR(INDEX('Nhập đơn'!C:C,'ORDERED LIST'!$A491,0),"")</f>
        <v>AWZH</v>
      </c>
      <c r="D491" s="203" t="str">
        <f>IF(COUNTIFS($D$485:D490,$B$485)&lt;$S$485,$B$485,"")</f>
        <v>Hương nhu 100 gr</v>
      </c>
      <c r="E491" s="202" cm="1">
        <f t="array" aca="1" ref="E491" ca="1">IFERROR(INDEX('Nhập đơn'!I:I,'ORDERED LIST'!$A491,0),"")</f>
        <v>25</v>
      </c>
      <c r="F491" s="204" cm="1">
        <f t="array" aca="1" ref="F491" ca="1">IFERROR(INDEX('Nhập đơn'!H:H,'ORDERED LIST'!$A491,0),"")</f>
        <v>2.5</v>
      </c>
      <c r="G491" s="205"/>
      <c r="H491" s="205"/>
      <c r="I491" s="204"/>
      <c r="J491" s="204"/>
      <c r="K491" s="204"/>
      <c r="L491" s="204"/>
      <c r="M491" s="204"/>
      <c r="N491" s="206"/>
      <c r="O491" s="202"/>
      <c r="P491" s="207"/>
      <c r="Q491" s="207"/>
      <c r="R491" s="207"/>
      <c r="S491" s="210"/>
    </row>
    <row r="492" spans="1:19" s="453" customFormat="1" ht="35.25" customHeight="1">
      <c r="A492" s="433">
        <f ca="1">IFERROR(A491+MATCH(D492,OFFSET('Nhập đơn'!$E$1,'ORDERED LIST'!$A491,0,1000),0),"")</f>
        <v>329</v>
      </c>
      <c r="B492" s="464">
        <v>7</v>
      </c>
      <c r="C492" s="203" t="str" cm="1">
        <f t="array" aca="1" ref="C492" ca="1">IFERROR(INDEX('Nhập đơn'!C:C,'ORDERED LIST'!$A492,0),"")</f>
        <v>BSM</v>
      </c>
      <c r="D492" s="203" t="str">
        <f>IF(COUNTIFS($D$485:D491,$B$485)&lt;$S$485,$B$485,"")</f>
        <v>Hương nhu 100 gr</v>
      </c>
      <c r="E492" s="202" cm="1">
        <f t="array" aca="1" ref="E492" ca="1">IFERROR(INDEX('Nhập đơn'!I:I,'ORDERED LIST'!$A492,0),"")</f>
        <v>5</v>
      </c>
      <c r="F492" s="204" cm="1">
        <f t="array" aca="1" ref="F492" ca="1">IFERROR(INDEX('Nhập đơn'!H:H,'ORDERED LIST'!$A492,0),"")</f>
        <v>0.5</v>
      </c>
      <c r="G492" s="434"/>
      <c r="H492" s="434"/>
      <c r="I492" s="335"/>
      <c r="J492" s="335"/>
      <c r="K492" s="335"/>
      <c r="L492" s="335"/>
      <c r="M492" s="335"/>
      <c r="N492" s="435"/>
      <c r="O492" s="334"/>
      <c r="P492" s="436"/>
      <c r="Q492" s="436"/>
      <c r="R492" s="436"/>
      <c r="S492" s="437"/>
    </row>
    <row r="493" spans="1:19" s="453" customFormat="1" ht="35.25" customHeight="1">
      <c r="A493" s="433">
        <f ca="1">IFERROR(A492+MATCH(D493,OFFSET('Nhập đơn'!$E$1,'ORDERED LIST'!$A492,0,1000),0),"")</f>
        <v>330</v>
      </c>
      <c r="B493" s="464">
        <v>8</v>
      </c>
      <c r="C493" s="203" t="str" cm="1">
        <f t="array" aca="1" ref="C493" ca="1">IFERROR(INDEX('Nhập đơn'!C:C,'ORDERED LIST'!$A493,0),"")</f>
        <v>DNA</v>
      </c>
      <c r="D493" s="203" t="str">
        <f>IF(COUNTIFS($D$485:D492,$B$485)&lt;$S$485,$B$485,"")</f>
        <v>Hương nhu 100 gr</v>
      </c>
      <c r="E493" s="202" cm="1">
        <f t="array" aca="1" ref="E493" ca="1">IFERROR(INDEX('Nhập đơn'!I:I,'ORDERED LIST'!$A493,0),"")</f>
        <v>20</v>
      </c>
      <c r="F493" s="204" cm="1">
        <f t="array" aca="1" ref="F493" ca="1">IFERROR(INDEX('Nhập đơn'!H:H,'ORDERED LIST'!$A493,0),"")</f>
        <v>2</v>
      </c>
      <c r="G493" s="434"/>
      <c r="H493" s="434"/>
      <c r="I493" s="335"/>
      <c r="J493" s="335"/>
      <c r="K493" s="335"/>
      <c r="L493" s="335"/>
      <c r="M493" s="335"/>
      <c r="N493" s="435"/>
      <c r="O493" s="334"/>
      <c r="P493" s="436"/>
      <c r="Q493" s="436"/>
      <c r="R493" s="436"/>
      <c r="S493" s="437"/>
    </row>
    <row r="494" spans="1:19" s="453" customFormat="1" ht="35.25" customHeight="1">
      <c r="A494" s="433">
        <f ca="1">IFERROR(A493+MATCH(D494,OFFSET('Nhập đơn'!$E$1,'ORDERED LIST'!$A493,0,1000),0),"")</f>
        <v>332</v>
      </c>
      <c r="B494" s="209">
        <v>9</v>
      </c>
      <c r="C494" s="203" t="str" cm="1">
        <f t="array" aca="1" ref="C494" ca="1">IFERROR(INDEX('Nhập đơn'!C:C,'ORDERED LIST'!$A494,0),"")</f>
        <v>MLT</v>
      </c>
      <c r="D494" s="203" t="str">
        <f>IF(COUNTIFS($D$485:D493,$B$485)&lt;$S$485,$B$485,"")</f>
        <v>Hương nhu 100 gr</v>
      </c>
      <c r="E494" s="202" cm="1">
        <f t="array" aca="1" ref="E494" ca="1">IFERROR(INDEX('Nhập đơn'!I:I,'ORDERED LIST'!$A494,0),"")</f>
        <v>45</v>
      </c>
      <c r="F494" s="204" cm="1">
        <f t="array" aca="1" ref="F494" ca="1">IFERROR(INDEX('Nhập đơn'!H:H,'ORDERED LIST'!$A494,0),"")</f>
        <v>4.5</v>
      </c>
      <c r="G494" s="434"/>
      <c r="H494" s="434"/>
      <c r="I494" s="335"/>
      <c r="J494" s="335"/>
      <c r="K494" s="335"/>
      <c r="L494" s="335"/>
      <c r="M494" s="335"/>
      <c r="N494" s="435"/>
      <c r="O494" s="334"/>
      <c r="P494" s="436"/>
      <c r="Q494" s="436"/>
      <c r="R494" s="436"/>
      <c r="S494" s="437"/>
    </row>
    <row r="495" spans="1:19" ht="35.25" customHeight="1">
      <c r="A495" s="196">
        <f ca="1">IFERROR(A494+MATCH(D495,OFFSET('Nhập đơn'!$E$1,'ORDERED LIST'!$A494,0,1000),0),"")</f>
        <v>342</v>
      </c>
      <c r="B495" s="209">
        <v>10</v>
      </c>
      <c r="C495" s="203" t="str" cm="1">
        <f t="array" aca="1" ref="C495" ca="1">IFERROR(INDEX('Nhập đơn'!C:C,'ORDERED LIST'!$A495,0),"")</f>
        <v>TH</v>
      </c>
      <c r="D495" s="203" t="str">
        <f>IF(COUNTIFS($D$485:D494,$B$485)&lt;$S$485,$B$485,"")</f>
        <v>Hương nhu 100 gr</v>
      </c>
      <c r="E495" s="202" cm="1">
        <f t="array" aca="1" ref="E495" ca="1">IFERROR(INDEX('Nhập đơn'!I:I,'ORDERED LIST'!$A495,0),"")</f>
        <v>10</v>
      </c>
      <c r="F495" s="204" cm="1">
        <f t="array" aca="1" ref="F495" ca="1">IFERROR(INDEX('Nhập đơn'!H:H,'ORDERED LIST'!$A495,0),"")</f>
        <v>1</v>
      </c>
      <c r="G495" s="205"/>
      <c r="H495" s="205"/>
      <c r="I495" s="204"/>
      <c r="J495" s="204"/>
      <c r="K495" s="204"/>
      <c r="L495" s="204"/>
      <c r="M495" s="204"/>
      <c r="N495" s="206"/>
      <c r="O495" s="202"/>
      <c r="P495" s="207"/>
      <c r="Q495" s="207"/>
      <c r="R495" s="207"/>
      <c r="S495" s="210"/>
    </row>
    <row r="496" spans="1:19" ht="35.25" customHeight="1">
      <c r="A496" s="196">
        <f ca="1">IFERROR(A495+MATCH(D496,OFFSET('Nhập đơn'!$E$1,'ORDERED LIST'!$A495,0,1000),0),"")</f>
        <v>349</v>
      </c>
      <c r="B496" s="209">
        <v>11</v>
      </c>
      <c r="C496" s="203" t="str" cm="1">
        <f t="array" aca="1" ref="C496" ca="1">IFERROR(INDEX('Nhập đơn'!C:C,'ORDERED LIST'!$A496,0),"")</f>
        <v>NGAM</v>
      </c>
      <c r="D496" s="203" t="str">
        <f>IF(COUNTIFS($D$485:D495,$B$485)&lt;$S$485,$B$485,"")</f>
        <v>Hương nhu 100 gr</v>
      </c>
      <c r="E496" s="202" cm="1">
        <f t="array" aca="1" ref="E496" ca="1">IFERROR(INDEX('Nhập đơn'!I:I,'ORDERED LIST'!$A496,0),"")</f>
        <v>15</v>
      </c>
      <c r="F496" s="204" cm="1">
        <f t="array" aca="1" ref="F496" ca="1">IFERROR(INDEX('Nhập đơn'!H:H,'ORDERED LIST'!$A496,0),"")</f>
        <v>1.5</v>
      </c>
      <c r="G496" s="205"/>
      <c r="H496" s="205"/>
      <c r="I496" s="204"/>
      <c r="J496" s="204"/>
      <c r="K496" s="204"/>
      <c r="L496" s="204"/>
      <c r="M496" s="204"/>
      <c r="N496" s="206"/>
      <c r="O496" s="202"/>
      <c r="P496" s="207"/>
      <c r="Q496" s="207"/>
      <c r="R496" s="207"/>
      <c r="S496" s="210"/>
    </row>
    <row r="497" spans="1:19" ht="35.25" customHeight="1">
      <c r="A497" s="196">
        <f ca="1">IFERROR(A496+MATCH(D497,OFFSET('Nhập đơn'!$E$1,'ORDERED LIST'!$A496,0,1000),0),"")</f>
        <v>359</v>
      </c>
      <c r="B497" s="209">
        <v>12</v>
      </c>
      <c r="C497" s="203" t="str" cm="1">
        <f t="array" aca="1" ref="C497" ca="1">IFERROR(INDEX('Nhập đơn'!C:C,'ORDERED LIST'!$A497,0),"")</f>
        <v>SD</v>
      </c>
      <c r="D497" s="203" t="str">
        <f>IF(COUNTIFS($D$485:D496,$B$485)&lt;$S$485,$B$485,"")</f>
        <v>Hương nhu 100 gr</v>
      </c>
      <c r="E497" s="202" cm="1">
        <f t="array" aca="1" ref="E497" ca="1">IFERROR(INDEX('Nhập đơn'!I:I,'ORDERED LIST'!$A497,0),"")</f>
        <v>10</v>
      </c>
      <c r="F497" s="204" cm="1">
        <f t="array" aca="1" ref="F497" ca="1">IFERROR(INDEX('Nhập đơn'!H:H,'ORDERED LIST'!$A497,0),"")</f>
        <v>1</v>
      </c>
      <c r="G497" s="205"/>
      <c r="H497" s="205"/>
      <c r="I497" s="204"/>
      <c r="J497" s="204"/>
      <c r="K497" s="204"/>
      <c r="L497" s="204"/>
      <c r="M497" s="204"/>
      <c r="N497" s="206"/>
      <c r="O497" s="202"/>
      <c r="P497" s="207"/>
      <c r="Q497" s="207"/>
      <c r="R497" s="207"/>
      <c r="S497" s="210"/>
    </row>
    <row r="498" spans="1:19" ht="35.25" customHeight="1">
      <c r="A498" s="196">
        <f ca="1">IFERROR(A497+MATCH(D498,OFFSET('Nhập đơn'!$E$1,'ORDERED LIST'!$A497,0,1000),0),"")</f>
        <v>363</v>
      </c>
      <c r="B498" s="209">
        <v>13</v>
      </c>
      <c r="C498" s="203" t="str" cm="1">
        <f t="array" aca="1" ref="C498" ca="1">IFERROR(INDEX('Nhập đơn'!C:C,'ORDERED LIST'!$A498,0),"")</f>
        <v>NAM2ZH</v>
      </c>
      <c r="D498" s="203" t="str">
        <f>IF(COUNTIFS($D$485:D497,$B$485)&lt;$S$485,$B$485,"")</f>
        <v>Hương nhu 100 gr</v>
      </c>
      <c r="E498" s="202" cm="1">
        <f t="array" aca="1" ref="E498" ca="1">IFERROR(INDEX('Nhập đơn'!I:I,'ORDERED LIST'!$A498,0),"")</f>
        <v>140</v>
      </c>
      <c r="F498" s="204" cm="1">
        <f t="array" aca="1" ref="F498" ca="1">IFERROR(INDEX('Nhập đơn'!H:H,'ORDERED LIST'!$A498,0),"")</f>
        <v>14</v>
      </c>
      <c r="G498" s="205"/>
      <c r="H498" s="205"/>
      <c r="I498" s="204"/>
      <c r="J498" s="204"/>
      <c r="K498" s="204"/>
      <c r="L498" s="204"/>
      <c r="M498" s="204"/>
      <c r="N498" s="206"/>
      <c r="O498" s="202"/>
      <c r="P498" s="207"/>
      <c r="Q498" s="207"/>
      <c r="R498" s="207"/>
      <c r="S498" s="210"/>
    </row>
    <row r="499" spans="1:19" ht="35.25" customHeight="1">
      <c r="A499" s="196">
        <f ca="1">IFERROR(A498+MATCH(D499,OFFSET('Nhập đơn'!$E$1,'ORDERED LIST'!$A498,0,1000),0),"")</f>
        <v>380</v>
      </c>
      <c r="B499" s="209">
        <v>14</v>
      </c>
      <c r="C499" s="203" t="str" cm="1">
        <f t="array" aca="1" ref="C499" ca="1">IFERROR(INDEX('Nhập đơn'!C:C,'ORDERED LIST'!$A499,0),"")</f>
        <v>NAM1</v>
      </c>
      <c r="D499" s="203" t="str">
        <f>IF(COUNTIFS($D$485:D498,$B$485)&lt;$S$485,$B$485,"")</f>
        <v>Hương nhu 100 gr</v>
      </c>
      <c r="E499" s="202" cm="1">
        <f t="array" aca="1" ref="E499" ca="1">IFERROR(INDEX('Nhập đơn'!I:I,'ORDERED LIST'!$A499,0),"")</f>
        <v>120</v>
      </c>
      <c r="F499" s="204" cm="1">
        <f t="array" aca="1" ref="F499" ca="1">IFERROR(INDEX('Nhập đơn'!H:H,'ORDERED LIST'!$A499,0),"")</f>
        <v>12</v>
      </c>
      <c r="G499" s="205"/>
      <c r="H499" s="205"/>
      <c r="I499" s="204"/>
      <c r="J499" s="204"/>
      <c r="K499" s="204"/>
      <c r="L499" s="204"/>
      <c r="M499" s="204"/>
      <c r="N499" s="206"/>
      <c r="O499" s="202"/>
      <c r="P499" s="207"/>
      <c r="Q499" s="207"/>
      <c r="R499" s="207"/>
      <c r="S499" s="210"/>
    </row>
    <row r="500" spans="1:19" ht="35.25" hidden="1" customHeight="1">
      <c r="A500" s="196" t="str">
        <f ca="1">IFERROR(A499+MATCH(D500,OFFSET('Nhập đơn'!$E$1,'ORDERED LIST'!$A499,0,1000),0),"")</f>
        <v/>
      </c>
      <c r="B500" s="209">
        <v>15</v>
      </c>
      <c r="C500" s="203" t="str" cm="1">
        <f t="array" aca="1" ref="C500" ca="1">IFERROR(INDEX('Nhập đơn'!C:C,'ORDERED LIST'!$A500,0),"")</f>
        <v/>
      </c>
      <c r="D500" s="203" t="str">
        <f>IF(COUNTIFS($D$485:D499,$B$485)&lt;$S$485,$B$485,"")</f>
        <v/>
      </c>
      <c r="E500" s="202" t="str" cm="1">
        <f t="array" aca="1" ref="E500" ca="1">IFERROR(INDEX('Nhập đơn'!I:I,'ORDERED LIST'!$A500,0),"")</f>
        <v/>
      </c>
      <c r="F500" s="204" t="str" cm="1">
        <f t="array" aca="1" ref="F500" ca="1">IFERROR(INDEX('Nhập đơn'!H:H,'ORDERED LIST'!$A500,0),"")</f>
        <v/>
      </c>
      <c r="G500" s="205"/>
      <c r="H500" s="205"/>
      <c r="I500" s="204"/>
      <c r="J500" s="204"/>
      <c r="K500" s="204"/>
      <c r="L500" s="204"/>
      <c r="M500" s="204"/>
      <c r="N500" s="206"/>
      <c r="O500" s="202"/>
      <c r="P500" s="207"/>
      <c r="Q500" s="207"/>
      <c r="R500" s="207"/>
      <c r="S500" s="210"/>
    </row>
    <row r="501" spans="1:19" ht="35.25" hidden="1" customHeight="1">
      <c r="A501" s="196" t="str">
        <f ca="1">IFERROR(A500+MATCH(D501,OFFSET('Nhập đơn'!$E$1,'ORDERED LIST'!$A500,0,1000),0),"")</f>
        <v/>
      </c>
      <c r="B501" s="209">
        <v>16</v>
      </c>
      <c r="C501" s="203" t="str" cm="1">
        <f t="array" aca="1" ref="C501" ca="1">IFERROR(INDEX('Nhập đơn'!C:C,'ORDERED LIST'!$A501,0),"")</f>
        <v/>
      </c>
      <c r="D501" s="203" t="str">
        <f>IF(COUNTIFS($D$485:D500,$B$485)&lt;$S$485,$B$485,"")</f>
        <v/>
      </c>
      <c r="E501" s="202" t="str" cm="1">
        <f t="array" aca="1" ref="E501" ca="1">IFERROR(INDEX('Nhập đơn'!I:I,'ORDERED LIST'!$A501,0),"")</f>
        <v/>
      </c>
      <c r="F501" s="204" t="str" cm="1">
        <f t="array" aca="1" ref="F501" ca="1">IFERROR(INDEX('Nhập đơn'!H:H,'ORDERED LIST'!$A501,0),"")</f>
        <v/>
      </c>
      <c r="G501" s="205"/>
      <c r="H501" s="205"/>
      <c r="I501" s="204"/>
      <c r="J501" s="204"/>
      <c r="K501" s="204"/>
      <c r="L501" s="204"/>
      <c r="M501" s="204"/>
      <c r="N501" s="206"/>
      <c r="O501" s="202"/>
      <c r="P501" s="207"/>
      <c r="Q501" s="207"/>
      <c r="R501" s="207"/>
      <c r="S501" s="210"/>
    </row>
    <row r="502" spans="1:19" s="215" customFormat="1" ht="35.25" customHeight="1">
      <c r="B502" s="216" t="s">
        <v>1476</v>
      </c>
      <c r="C502" s="217"/>
      <c r="D502" s="217"/>
      <c r="E502" s="217"/>
      <c r="F502" s="217"/>
      <c r="G502" s="217"/>
      <c r="H502" s="217"/>
      <c r="I502" s="217"/>
      <c r="J502" s="217"/>
      <c r="K502" s="217"/>
      <c r="L502" s="217"/>
      <c r="M502" s="217"/>
      <c r="N502" s="217"/>
      <c r="O502" s="217"/>
      <c r="P502" s="217"/>
      <c r="Q502" s="217"/>
      <c r="R502" s="217"/>
      <c r="S502" s="289">
        <f>COUNTIFS('Nhập đơn'!E:E,B502)</f>
        <v>2</v>
      </c>
    </row>
    <row r="503" spans="1:19" ht="35.25" customHeight="1">
      <c r="A503" s="196">
        <f ca="1">IFERROR(A502+MATCH(D503,OFFSET('Nhập đơn'!$E$1,'ORDERED LIST'!$A502,0,1000),0),"")</f>
        <v>69</v>
      </c>
      <c r="B503" s="202">
        <v>1</v>
      </c>
      <c r="C503" s="203" t="str" cm="1">
        <f t="array" aca="1" ref="C503" ca="1">IFERROR(INDEX('Nhập đơn'!C:C,'ORDERED LIST'!$A503,0),"")</f>
        <v>MKVD</v>
      </c>
      <c r="D503" s="203" t="str">
        <f>IF(COUNTIFS($D$502:D502,$B$502)&lt;$S$502,$B$502,"")</f>
        <v>Khoai lang ruột đỏ weight</v>
      </c>
      <c r="E503" s="202" t="str" cm="1">
        <f t="array" aca="1" ref="E503" ca="1">IFERROR(INDEX('Nhập đơn'!I:I,'ORDERED LIST'!$A503,0),"")</f>
        <v/>
      </c>
      <c r="F503" s="204" cm="1">
        <f t="array" aca="1" ref="F503" ca="1">IFERROR(INDEX('Nhập đơn'!H:H,'ORDERED LIST'!$A503,0),"")</f>
        <v>0.5</v>
      </c>
      <c r="G503" s="205"/>
      <c r="H503" s="205"/>
      <c r="I503" s="204"/>
      <c r="J503" s="204"/>
      <c r="K503" s="204"/>
      <c r="L503" s="204"/>
      <c r="M503" s="204"/>
      <c r="N503" s="206"/>
      <c r="O503" s="202"/>
      <c r="P503" s="207"/>
      <c r="Q503" s="207"/>
      <c r="R503" s="207"/>
      <c r="S503" s="207"/>
    </row>
    <row r="504" spans="1:19" ht="35.25" customHeight="1">
      <c r="A504" s="196">
        <f ca="1">IFERROR(A503+MATCH(D504,OFFSET('Nhập đơn'!$E$1,'ORDERED LIST'!$A503,0,1000),0),"")</f>
        <v>294</v>
      </c>
      <c r="B504" s="202">
        <v>2</v>
      </c>
      <c r="C504" s="203" t="str" cm="1">
        <f t="array" aca="1" ref="C504" ca="1">IFERROR(INDEX('Nhập đơn'!C:C,'ORDERED LIST'!$A504,0),"")</f>
        <v>AWZH</v>
      </c>
      <c r="D504" s="203" t="str">
        <f>IF(COUNTIFS($D$502:D503,$B$502)&lt;$S$502,$B$502,"")</f>
        <v>Khoai lang ruột đỏ weight</v>
      </c>
      <c r="E504" s="202" t="str" cm="1">
        <f t="array" aca="1" ref="E504" ca="1">IFERROR(INDEX('Nhập đơn'!I:I,'ORDERED LIST'!$A504,0),"")</f>
        <v/>
      </c>
      <c r="F504" s="204" cm="1">
        <f t="array" aca="1" ref="F504" ca="1">IFERROR(INDEX('Nhập đơn'!H:H,'ORDERED LIST'!$A504,0),"")</f>
        <v>0.5</v>
      </c>
      <c r="G504" s="205"/>
      <c r="H504" s="205"/>
      <c r="I504" s="204"/>
      <c r="J504" s="204"/>
      <c r="K504" s="204"/>
      <c r="L504" s="204"/>
      <c r="M504" s="204"/>
      <c r="N504" s="206"/>
      <c r="O504" s="202"/>
      <c r="P504" s="207"/>
      <c r="Q504" s="207"/>
      <c r="R504" s="207"/>
      <c r="S504" s="208"/>
    </row>
    <row r="505" spans="1:19" ht="35.25" hidden="1" customHeight="1">
      <c r="A505" s="196" t="str">
        <f ca="1">IFERROR(A504+MATCH(D505,OFFSET('Nhập đơn'!$E$1,'ORDERED LIST'!$A504,0,1000),0),"")</f>
        <v/>
      </c>
      <c r="B505" s="209">
        <v>3</v>
      </c>
      <c r="C505" s="203" t="str" cm="1">
        <f t="array" aca="1" ref="C505" ca="1">IFERROR(INDEX('Nhập đơn'!C:C,'ORDERED LIST'!$A505,0),"")</f>
        <v/>
      </c>
      <c r="D505" s="203" t="str">
        <f>IF(COUNTIFS($D$502:D504,$B$502)&lt;$S$502,$B$502,"")</f>
        <v/>
      </c>
      <c r="E505" s="202" t="str" cm="1">
        <f t="array" aca="1" ref="E505" ca="1">IFERROR(INDEX('Nhập đơn'!I:I,'ORDERED LIST'!$A505,0),"")</f>
        <v/>
      </c>
      <c r="F505" s="204" t="str" cm="1">
        <f t="array" aca="1" ref="F505" ca="1">IFERROR(INDEX('Nhập đơn'!H:H,'ORDERED LIST'!$A505,0),"")</f>
        <v/>
      </c>
      <c r="G505" s="205"/>
      <c r="H505" s="205"/>
      <c r="I505" s="204"/>
      <c r="J505" s="204"/>
      <c r="K505" s="204"/>
      <c r="L505" s="204"/>
      <c r="M505" s="204"/>
      <c r="N505" s="206"/>
      <c r="O505" s="202"/>
      <c r="P505" s="207"/>
      <c r="Q505" s="207"/>
      <c r="R505" s="207"/>
      <c r="S505" s="210"/>
    </row>
    <row r="506" spans="1:19" ht="35.25" hidden="1" customHeight="1">
      <c r="A506" s="196" t="str">
        <f ca="1">IFERROR(A505+MATCH(D506,OFFSET('Nhập đơn'!$E$1,'ORDERED LIST'!$A505,0,1000),0),"")</f>
        <v/>
      </c>
      <c r="B506" s="209">
        <v>4</v>
      </c>
      <c r="C506" s="203" t="str" cm="1">
        <f t="array" aca="1" ref="C506" ca="1">IFERROR(INDEX('Nhập đơn'!C:C,'ORDERED LIST'!$A506,0),"")</f>
        <v/>
      </c>
      <c r="D506" s="203" t="str">
        <f>IF(COUNTIFS($D$502:D505,$B$502)&lt;$S$502,$B$502,"")</f>
        <v/>
      </c>
      <c r="E506" s="202" t="str" cm="1">
        <f t="array" aca="1" ref="E506" ca="1">IFERROR(INDEX('Nhập đơn'!I:I,'ORDERED LIST'!$A506,0),"")</f>
        <v/>
      </c>
      <c r="F506" s="204" t="str" cm="1">
        <f t="array" aca="1" ref="F506" ca="1">IFERROR(INDEX('Nhập đơn'!H:H,'ORDERED LIST'!$A506,0),"")</f>
        <v/>
      </c>
      <c r="G506" s="205"/>
      <c r="H506" s="205"/>
      <c r="I506" s="204"/>
      <c r="J506" s="204"/>
      <c r="K506" s="204"/>
      <c r="L506" s="204"/>
      <c r="M506" s="204"/>
      <c r="N506" s="206"/>
      <c r="O506" s="202"/>
      <c r="P506" s="207"/>
      <c r="Q506" s="207"/>
      <c r="R506" s="207"/>
      <c r="S506" s="210"/>
    </row>
    <row r="507" spans="1:19" ht="35.25" hidden="1" customHeight="1">
      <c r="A507" s="196" t="str">
        <f ca="1">IFERROR(A506+MATCH(D507,OFFSET('Nhập đơn'!$E$1,'ORDERED LIST'!$A506,0,1000),0),"")</f>
        <v/>
      </c>
      <c r="B507" s="209">
        <v>5</v>
      </c>
      <c r="C507" s="203" t="str" cm="1">
        <f t="array" aca="1" ref="C507" ca="1">IFERROR(INDEX('Nhập đơn'!C:C,'ORDERED LIST'!$A507,0),"")</f>
        <v/>
      </c>
      <c r="D507" s="203" t="str">
        <f>IF(COUNTIFS($D$502:D506,$B$502)&lt;$S$502,$B$502,"")</f>
        <v/>
      </c>
      <c r="E507" s="202" t="str" cm="1">
        <f t="array" aca="1" ref="E507" ca="1">IFERROR(INDEX('Nhập đơn'!I:I,'ORDERED LIST'!$A507,0),"")</f>
        <v/>
      </c>
      <c r="F507" s="204" t="str" cm="1">
        <f t="array" aca="1" ref="F507" ca="1">IFERROR(INDEX('Nhập đơn'!H:H,'ORDERED LIST'!$A507,0),"")</f>
        <v/>
      </c>
      <c r="G507" s="205"/>
      <c r="H507" s="205"/>
      <c r="I507" s="204"/>
      <c r="J507" s="204"/>
      <c r="K507" s="204"/>
      <c r="L507" s="204"/>
      <c r="M507" s="204"/>
      <c r="N507" s="206"/>
      <c r="O507" s="202"/>
      <c r="P507" s="207"/>
      <c r="Q507" s="207"/>
      <c r="R507" s="207"/>
      <c r="S507" s="210"/>
    </row>
    <row r="508" spans="1:19" ht="35.25" hidden="1" customHeight="1">
      <c r="A508" s="196" t="str">
        <f ca="1">IFERROR(A507+MATCH(D508,OFFSET('Nhập đơn'!$E$1,'ORDERED LIST'!$A507,0,1000),0),"")</f>
        <v/>
      </c>
      <c r="B508" s="209">
        <v>6</v>
      </c>
      <c r="C508" s="203" t="str" cm="1">
        <f t="array" aca="1" ref="C508" ca="1">IFERROR(INDEX('Nhập đơn'!C:C,'ORDERED LIST'!$A508,0),"")</f>
        <v/>
      </c>
      <c r="D508" s="203" t="str">
        <f>IF(COUNTIFS($D$502:D507,$B$502)&lt;$S$502,$B$502,"")</f>
        <v/>
      </c>
      <c r="E508" s="202" t="str" cm="1">
        <f t="array" aca="1" ref="E508" ca="1">IFERROR(INDEX('Nhập đơn'!I:I,'ORDERED LIST'!$A508,0),"")</f>
        <v/>
      </c>
      <c r="F508" s="204" t="str" cm="1">
        <f t="array" aca="1" ref="F508" ca="1">IFERROR(INDEX('Nhập đơn'!H:H,'ORDERED LIST'!$A508,0),"")</f>
        <v/>
      </c>
      <c r="G508" s="205"/>
      <c r="H508" s="205"/>
      <c r="I508" s="204"/>
      <c r="J508" s="204"/>
      <c r="K508" s="204"/>
      <c r="L508" s="204"/>
      <c r="M508" s="204"/>
      <c r="N508" s="206"/>
      <c r="O508" s="202"/>
      <c r="P508" s="207"/>
      <c r="Q508" s="207"/>
      <c r="R508" s="207"/>
      <c r="S508" s="210"/>
    </row>
    <row r="509" spans="1:19" ht="35.25" hidden="1" customHeight="1">
      <c r="A509" s="196" t="str">
        <f ca="1">IFERROR(A508+MATCH(D509,OFFSET('Nhập đơn'!$E$1,'ORDERED LIST'!$A508,0,1000),0),"")</f>
        <v/>
      </c>
      <c r="B509" s="209">
        <v>7</v>
      </c>
      <c r="C509" s="203" t="str" cm="1">
        <f t="array" aca="1" ref="C509" ca="1">IFERROR(INDEX('Nhập đơn'!C:C,'ORDERED LIST'!$A509,0),"")</f>
        <v/>
      </c>
      <c r="D509" s="203" t="str">
        <f>IF(COUNTIFS($D$502:D508,$B$502)&lt;$S$502,$B$502,"")</f>
        <v/>
      </c>
      <c r="E509" s="202" t="str" cm="1">
        <f t="array" aca="1" ref="E509" ca="1">IFERROR(INDEX('Nhập đơn'!I:I,'ORDERED LIST'!$A509,0),"")</f>
        <v/>
      </c>
      <c r="F509" s="204" t="str" cm="1">
        <f t="array" aca="1" ref="F509" ca="1">IFERROR(INDEX('Nhập đơn'!H:H,'ORDERED LIST'!$A509,0),"")</f>
        <v/>
      </c>
      <c r="G509" s="205"/>
      <c r="H509" s="205"/>
      <c r="I509" s="204"/>
      <c r="J509" s="204"/>
      <c r="K509" s="204"/>
      <c r="L509" s="204"/>
      <c r="M509" s="204"/>
      <c r="N509" s="206"/>
      <c r="O509" s="202"/>
      <c r="P509" s="207"/>
      <c r="Q509" s="207"/>
      <c r="R509" s="207"/>
      <c r="S509" s="210"/>
    </row>
    <row r="510" spans="1:19" ht="35.25" hidden="1" customHeight="1">
      <c r="A510" s="196" t="str">
        <f ca="1">IFERROR(A509+MATCH(D510,OFFSET('Nhập đơn'!$E$1,'ORDERED LIST'!$A509,0,1000),0),"")</f>
        <v/>
      </c>
      <c r="B510" s="209">
        <v>8</v>
      </c>
      <c r="C510" s="203" t="str" cm="1">
        <f t="array" aca="1" ref="C510" ca="1">IFERROR(INDEX('Nhập đơn'!C:C,'ORDERED LIST'!$A510,0),"")</f>
        <v/>
      </c>
      <c r="D510" s="203" t="str">
        <f>IF(COUNTIFS($D$502:D509,$B$502)&lt;$S$502,$B$502,"")</f>
        <v/>
      </c>
      <c r="E510" s="202" t="str" cm="1">
        <f t="array" aca="1" ref="E510" ca="1">IFERROR(INDEX('Nhập đơn'!I:I,'ORDERED LIST'!$A510,0),"")</f>
        <v/>
      </c>
      <c r="F510" s="204" t="str" cm="1">
        <f t="array" aca="1" ref="F510" ca="1">IFERROR(INDEX('Nhập đơn'!H:H,'ORDERED LIST'!$A510,0),"")</f>
        <v/>
      </c>
      <c r="G510" s="205"/>
      <c r="H510" s="205"/>
      <c r="I510" s="204"/>
      <c r="J510" s="204"/>
      <c r="K510" s="204"/>
      <c r="L510" s="204"/>
      <c r="M510" s="204"/>
      <c r="N510" s="206"/>
      <c r="O510" s="202"/>
      <c r="P510" s="207"/>
      <c r="Q510" s="207"/>
      <c r="R510" s="207"/>
      <c r="S510" s="210"/>
    </row>
    <row r="511" spans="1:19" ht="35.25" hidden="1" customHeight="1">
      <c r="A511" s="196" t="str">
        <f ca="1">IFERROR(A510+MATCH(D511,OFFSET('Nhập đơn'!$E$1,'ORDERED LIST'!$A510,0,1000),0),"")</f>
        <v/>
      </c>
      <c r="B511" s="209">
        <v>9</v>
      </c>
      <c r="C511" s="203" t="str" cm="1">
        <f t="array" aca="1" ref="C511" ca="1">IFERROR(INDEX('Nhập đơn'!C:C,'ORDERED LIST'!$A511,0),"")</f>
        <v/>
      </c>
      <c r="D511" s="203" t="str">
        <f>IF(COUNTIFS($D$502:D510,$B$502)&lt;$S$502,$B$502,"")</f>
        <v/>
      </c>
      <c r="E511" s="202" t="str" cm="1">
        <f t="array" aca="1" ref="E511" ca="1">IFERROR(INDEX('Nhập đơn'!I:I,'ORDERED LIST'!$A511,0),"")</f>
        <v/>
      </c>
      <c r="F511" s="204" t="str" cm="1">
        <f t="array" aca="1" ref="F511" ca="1">IFERROR(INDEX('Nhập đơn'!H:H,'ORDERED LIST'!$A511,0),"")</f>
        <v/>
      </c>
      <c r="G511" s="205"/>
      <c r="H511" s="205"/>
      <c r="I511" s="204"/>
      <c r="J511" s="204"/>
      <c r="K511" s="204"/>
      <c r="L511" s="204"/>
      <c r="M511" s="204"/>
      <c r="N511" s="206"/>
      <c r="O511" s="202"/>
      <c r="P511" s="207"/>
      <c r="Q511" s="207"/>
      <c r="R511" s="207"/>
      <c r="S511" s="210"/>
    </row>
    <row r="512" spans="1:19" ht="35.25" hidden="1" customHeight="1">
      <c r="A512" s="196" t="str">
        <f ca="1">IFERROR(A511+MATCH(D512,OFFSET('Nhập đơn'!$E$1,'ORDERED LIST'!$A511,0,1000),0),"")</f>
        <v/>
      </c>
      <c r="B512" s="209">
        <v>10</v>
      </c>
      <c r="C512" s="203" t="str" cm="1">
        <f t="array" aca="1" ref="C512" ca="1">IFERROR(INDEX('Nhập đơn'!C:C,'ORDERED LIST'!$A512,0),"")</f>
        <v/>
      </c>
      <c r="D512" s="203" t="str">
        <f>IF(COUNTIFS($D$502:D511,$B$502)&lt;$S$502,$B$502,"")</f>
        <v/>
      </c>
      <c r="E512" s="202" t="str" cm="1">
        <f t="array" aca="1" ref="E512" ca="1">IFERROR(INDEX('Nhập đơn'!I:I,'ORDERED LIST'!$A512,0),"")</f>
        <v/>
      </c>
      <c r="F512" s="204" t="str" cm="1">
        <f t="array" aca="1" ref="F512" ca="1">IFERROR(INDEX('Nhập đơn'!H:H,'ORDERED LIST'!$A512,0),"")</f>
        <v/>
      </c>
      <c r="G512" s="205"/>
      <c r="H512" s="205"/>
      <c r="I512" s="204"/>
      <c r="J512" s="204"/>
      <c r="K512" s="204"/>
      <c r="L512" s="204"/>
      <c r="M512" s="204"/>
      <c r="N512" s="206"/>
      <c r="O512" s="202"/>
      <c r="P512" s="207"/>
      <c r="Q512" s="207"/>
      <c r="R512" s="207"/>
      <c r="S512" s="210"/>
    </row>
    <row r="513" spans="1:19" ht="35.25" hidden="1" customHeight="1">
      <c r="A513" s="196" t="str">
        <f ca="1">IFERROR(A512+MATCH(D513,OFFSET('Nhập đơn'!$E$1,'ORDERED LIST'!$A512,0,1000),0),"")</f>
        <v/>
      </c>
      <c r="B513" s="209">
        <v>11</v>
      </c>
      <c r="C513" s="203" t="str" cm="1">
        <f t="array" aca="1" ref="C513" ca="1">IFERROR(INDEX('Nhập đơn'!C:C,'ORDERED LIST'!$A513,0),"")</f>
        <v/>
      </c>
      <c r="D513" s="203" t="str">
        <f>IF(COUNTIFS($D$502:D512,$B$502)&lt;$S$502,$B$502,"")</f>
        <v/>
      </c>
      <c r="E513" s="202" t="str" cm="1">
        <f t="array" aca="1" ref="E513" ca="1">IFERROR(INDEX('Nhập đơn'!I:I,'ORDERED LIST'!$A513,0),"")</f>
        <v/>
      </c>
      <c r="F513" s="204" t="str" cm="1">
        <f t="array" aca="1" ref="F513" ca="1">IFERROR(INDEX('Nhập đơn'!H:H,'ORDERED LIST'!$A513,0),"")</f>
        <v/>
      </c>
      <c r="G513" s="205"/>
      <c r="H513" s="205"/>
      <c r="I513" s="204"/>
      <c r="J513" s="204"/>
      <c r="K513" s="204"/>
      <c r="L513" s="204"/>
      <c r="M513" s="204"/>
      <c r="N513" s="206"/>
      <c r="O513" s="202"/>
      <c r="P513" s="207"/>
      <c r="Q513" s="207"/>
      <c r="R513" s="207"/>
      <c r="S513" s="210"/>
    </row>
    <row r="514" spans="1:19" ht="35.25" hidden="1" customHeight="1">
      <c r="A514" s="196" t="str">
        <f ca="1">IFERROR(A513+MATCH(D514,OFFSET('Nhập đơn'!$E$1,'ORDERED LIST'!$A513,0,1000),0),"")</f>
        <v/>
      </c>
      <c r="B514" s="209">
        <v>12</v>
      </c>
      <c r="C514" s="203" t="str" cm="1">
        <f t="array" aca="1" ref="C514" ca="1">IFERROR(INDEX('Nhập đơn'!C:C,'ORDERED LIST'!$A514,0),"")</f>
        <v/>
      </c>
      <c r="D514" s="203" t="str">
        <f>IF(COUNTIFS($D$502:D513,$B$502)&lt;$S$502,$B$502,"")</f>
        <v/>
      </c>
      <c r="E514" s="202" t="str" cm="1">
        <f t="array" aca="1" ref="E514" ca="1">IFERROR(INDEX('Nhập đơn'!I:I,'ORDERED LIST'!$A514,0),"")</f>
        <v/>
      </c>
      <c r="F514" s="204" t="str" cm="1">
        <f t="array" aca="1" ref="F514" ca="1">IFERROR(INDEX('Nhập đơn'!H:H,'ORDERED LIST'!$A514,0),"")</f>
        <v/>
      </c>
      <c r="G514" s="205"/>
      <c r="H514" s="205"/>
      <c r="I514" s="204"/>
      <c r="J514" s="204"/>
      <c r="K514" s="204"/>
      <c r="L514" s="204"/>
      <c r="M514" s="204"/>
      <c r="N514" s="206"/>
      <c r="O514" s="202"/>
      <c r="P514" s="207"/>
      <c r="Q514" s="207"/>
      <c r="R514" s="207"/>
      <c r="S514" s="210"/>
    </row>
    <row r="515" spans="1:19" ht="35.25" hidden="1" customHeight="1">
      <c r="A515" s="196" t="str">
        <f ca="1">IFERROR(A514+MATCH(D515,OFFSET('Nhập đơn'!$E$1,'ORDERED LIST'!$A514,0,1000),0),"")</f>
        <v/>
      </c>
      <c r="B515" s="209">
        <v>13</v>
      </c>
      <c r="C515" s="203" t="str" cm="1">
        <f t="array" aca="1" ref="C515" ca="1">IFERROR(INDEX('Nhập đơn'!C:C,'ORDERED LIST'!$A515,0),"")</f>
        <v/>
      </c>
      <c r="D515" s="203" t="str">
        <f>IF(COUNTIFS($D$502:D514,$B$502)&lt;$S$502,$B$502,"")</f>
        <v/>
      </c>
      <c r="E515" s="202" t="str" cm="1">
        <f t="array" aca="1" ref="E515" ca="1">IFERROR(INDEX('Nhập đơn'!I:I,'ORDERED LIST'!$A515,0),"")</f>
        <v/>
      </c>
      <c r="F515" s="204" t="str" cm="1">
        <f t="array" aca="1" ref="F515" ca="1">IFERROR(INDEX('Nhập đơn'!H:H,'ORDERED LIST'!$A515,0),"")</f>
        <v/>
      </c>
      <c r="G515" s="205"/>
      <c r="H515" s="205"/>
      <c r="I515" s="204"/>
      <c r="J515" s="204"/>
      <c r="K515" s="204"/>
      <c r="L515" s="204"/>
      <c r="M515" s="204"/>
      <c r="N515" s="206"/>
      <c r="O515" s="202"/>
      <c r="P515" s="207"/>
      <c r="Q515" s="207"/>
      <c r="R515" s="207"/>
      <c r="S515" s="210"/>
    </row>
    <row r="516" spans="1:19" ht="35.25" hidden="1" customHeight="1">
      <c r="A516" s="196" t="str">
        <f ca="1">IFERROR(A515+MATCH(D516,OFFSET('Nhập đơn'!$E$1,'ORDERED LIST'!$A515,0,1000),0),"")</f>
        <v/>
      </c>
      <c r="B516" s="209">
        <v>14</v>
      </c>
      <c r="C516" s="203" t="str" cm="1">
        <f t="array" aca="1" ref="C516" ca="1">IFERROR(INDEX('Nhập đơn'!C:C,'ORDERED LIST'!$A516,0),"")</f>
        <v/>
      </c>
      <c r="D516" s="203" t="str">
        <f>IF(COUNTIFS($D$502:D515,$B$502)&lt;$S$502,$B$502,"")</f>
        <v/>
      </c>
      <c r="E516" s="202" t="str" cm="1">
        <f t="array" aca="1" ref="E516" ca="1">IFERROR(INDEX('Nhập đơn'!I:I,'ORDERED LIST'!$A516,0),"")</f>
        <v/>
      </c>
      <c r="F516" s="204" t="str" cm="1">
        <f t="array" aca="1" ref="F516" ca="1">IFERROR(INDEX('Nhập đơn'!H:H,'ORDERED LIST'!$A516,0),"")</f>
        <v/>
      </c>
      <c r="G516" s="205"/>
      <c r="H516" s="205"/>
      <c r="I516" s="204"/>
      <c r="J516" s="204"/>
      <c r="K516" s="204"/>
      <c r="L516" s="204"/>
      <c r="M516" s="204"/>
      <c r="N516" s="206"/>
      <c r="O516" s="202"/>
      <c r="P516" s="207"/>
      <c r="Q516" s="207"/>
      <c r="R516" s="207"/>
      <c r="S516" s="210"/>
    </row>
    <row r="517" spans="1:19" ht="35.25" hidden="1" customHeight="1">
      <c r="A517" s="196" t="str">
        <f ca="1">IFERROR(A516+MATCH(D517,OFFSET('Nhập đơn'!$E$1,'ORDERED LIST'!$A516,0,1000),0),"")</f>
        <v/>
      </c>
      <c r="B517" s="209">
        <v>15</v>
      </c>
      <c r="C517" s="203" t="str" cm="1">
        <f t="array" aca="1" ref="C517" ca="1">IFERROR(INDEX('Nhập đơn'!C:C,'ORDERED LIST'!$A517,0),"")</f>
        <v/>
      </c>
      <c r="D517" s="203" t="str">
        <f>IF(COUNTIFS($D$502:D516,$B$502)&lt;$S$502,$B$502,"")</f>
        <v/>
      </c>
      <c r="E517" s="202" t="str" cm="1">
        <f t="array" aca="1" ref="E517" ca="1">IFERROR(INDEX('Nhập đơn'!I:I,'ORDERED LIST'!$A517,0),"")</f>
        <v/>
      </c>
      <c r="F517" s="204" t="str" cm="1">
        <f t="array" aca="1" ref="F517" ca="1">IFERROR(INDEX('Nhập đơn'!H:H,'ORDERED LIST'!$A517,0),"")</f>
        <v/>
      </c>
      <c r="G517" s="205"/>
      <c r="H517" s="205"/>
      <c r="I517" s="204"/>
      <c r="J517" s="204"/>
      <c r="K517" s="204"/>
      <c r="L517" s="204"/>
      <c r="M517" s="204"/>
      <c r="N517" s="206"/>
      <c r="O517" s="202"/>
      <c r="P517" s="207"/>
      <c r="Q517" s="207"/>
      <c r="R517" s="207"/>
      <c r="S517" s="210"/>
    </row>
    <row r="518" spans="1:19" ht="35.25" hidden="1" customHeight="1">
      <c r="A518" s="196" t="str">
        <f ca="1">IFERROR(A517+MATCH(D518,OFFSET('Nhập đơn'!$E$1,'ORDERED LIST'!$A517,0,1000),0),"")</f>
        <v/>
      </c>
      <c r="B518" s="209">
        <v>16</v>
      </c>
      <c r="C518" s="203" t="str" cm="1">
        <f t="array" aca="1" ref="C518" ca="1">IFERROR(INDEX('Nhập đơn'!C:C,'ORDERED LIST'!$A518,0),"")</f>
        <v/>
      </c>
      <c r="D518" s="203" t="str">
        <f>IF(COUNTIFS($D$502:D517,$B$502)&lt;$S$502,$B$502,"")</f>
        <v/>
      </c>
      <c r="E518" s="202" t="str" cm="1">
        <f t="array" aca="1" ref="E518" ca="1">IFERROR(INDEX('Nhập đơn'!I:I,'ORDERED LIST'!$A518,0),"")</f>
        <v/>
      </c>
      <c r="F518" s="204" t="str" cm="1">
        <f t="array" aca="1" ref="F518" ca="1">IFERROR(INDEX('Nhập đơn'!H:H,'ORDERED LIST'!$A518,0),"")</f>
        <v/>
      </c>
      <c r="G518" s="205"/>
      <c r="H518" s="205"/>
      <c r="I518" s="204"/>
      <c r="J518" s="204"/>
      <c r="K518" s="204"/>
      <c r="L518" s="204"/>
      <c r="M518" s="204"/>
      <c r="N518" s="206"/>
      <c r="O518" s="202"/>
      <c r="P518" s="207"/>
      <c r="Q518" s="207"/>
      <c r="R518" s="207"/>
      <c r="S518" s="210"/>
    </row>
    <row r="519" spans="1:19" s="215" customFormat="1" ht="35.25" customHeight="1">
      <c r="B519" s="216" t="s">
        <v>1486</v>
      </c>
      <c r="C519" s="217"/>
      <c r="D519" s="217"/>
      <c r="E519" s="217"/>
      <c r="F519" s="217"/>
      <c r="G519" s="217"/>
      <c r="H519" s="217"/>
      <c r="I519" s="217"/>
      <c r="J519" s="217"/>
      <c r="K519" s="217"/>
      <c r="L519" s="217"/>
      <c r="M519" s="217"/>
      <c r="N519" s="217"/>
      <c r="O519" s="217"/>
      <c r="P519" s="217"/>
      <c r="Q519" s="217"/>
      <c r="R519" s="217"/>
      <c r="S519" s="289">
        <f>COUNTIFS('Nhập đơn'!E:E,B519)</f>
        <v>2</v>
      </c>
    </row>
    <row r="520" spans="1:19" ht="35.25" customHeight="1">
      <c r="A520" s="196">
        <f ca="1">IFERROR(A519+MATCH(D520,OFFSET('Nhập đơn'!$E$1,'ORDERED LIST'!$A519,0,1000),0),"")</f>
        <v>295</v>
      </c>
      <c r="B520" s="202">
        <v>1</v>
      </c>
      <c r="C520" s="203" t="str" cm="1">
        <f t="array" aca="1" ref="C520" ca="1">IFERROR(INDEX('Nhập đơn'!C:C,'ORDERED LIST'!$A520,0),"")</f>
        <v>AWZH</v>
      </c>
      <c r="D520" s="203" t="str">
        <f>IF(COUNTIFS($D$519:D519,$B$519)&lt;$S$519,$B$519,"")</f>
        <v>Khoai lang tím (củ lớn) weight</v>
      </c>
      <c r="E520" s="202" t="str" cm="1">
        <f t="array" aca="1" ref="E520" ca="1">IFERROR(INDEX('Nhập đơn'!I:I,'ORDERED LIST'!$A520,0),"")</f>
        <v/>
      </c>
      <c r="F520" s="204" cm="1">
        <f t="array" aca="1" ref="F520" ca="1">IFERROR(INDEX('Nhập đơn'!H:H,'ORDERED LIST'!$A520,0),"")</f>
        <v>1</v>
      </c>
      <c r="G520" s="205"/>
      <c r="H520" s="205"/>
      <c r="I520" s="204"/>
      <c r="J520" s="204"/>
      <c r="K520" s="204"/>
      <c r="L520" s="204"/>
      <c r="M520" s="204"/>
      <c r="N520" s="206"/>
      <c r="O520" s="202"/>
      <c r="P520" s="207"/>
      <c r="Q520" s="207"/>
      <c r="R520" s="207"/>
      <c r="S520" s="207"/>
    </row>
    <row r="521" spans="1:19" ht="35.25" customHeight="1">
      <c r="A521" s="196">
        <f ca="1">IFERROR(A520+MATCH(D521,OFFSET('Nhập đơn'!$E$1,'ORDERED LIST'!$A520,0,1000),0),"")</f>
        <v>369</v>
      </c>
      <c r="B521" s="202">
        <v>2</v>
      </c>
      <c r="C521" s="203" t="str" cm="1">
        <f t="array" aca="1" ref="C521" ca="1">IFERROR(INDEX('Nhập đơn'!C:C,'ORDERED LIST'!$A521,0),"")</f>
        <v>NAM2ZH</v>
      </c>
      <c r="D521" s="203" t="str">
        <f>IF(COUNTIFS($D$519:D520,$B$519)&lt;$S$519,$B$519,"")</f>
        <v>Khoai lang tím (củ lớn) weight</v>
      </c>
      <c r="E521" s="202" t="str" cm="1">
        <f t="array" aca="1" ref="E521" ca="1">IFERROR(INDEX('Nhập đơn'!I:I,'ORDERED LIST'!$A521,0),"")</f>
        <v/>
      </c>
      <c r="F521" s="204" cm="1">
        <f t="array" aca="1" ref="F521" ca="1">IFERROR(INDEX('Nhập đơn'!H:H,'ORDERED LIST'!$A521,0),"")</f>
        <v>2</v>
      </c>
      <c r="G521" s="205"/>
      <c r="H521" s="205"/>
      <c r="I521" s="204"/>
      <c r="J521" s="204"/>
      <c r="K521" s="204"/>
      <c r="L521" s="204"/>
      <c r="M521" s="204"/>
      <c r="N521" s="206"/>
      <c r="O521" s="202"/>
      <c r="P521" s="207"/>
      <c r="Q521" s="207"/>
      <c r="R521" s="207"/>
      <c r="S521" s="208"/>
    </row>
    <row r="522" spans="1:19" ht="35.25" hidden="1" customHeight="1">
      <c r="A522" s="196" t="str">
        <f ca="1">IFERROR(A521+MATCH(D522,OFFSET('Nhập đơn'!$E$1,'ORDERED LIST'!$A521,0,1000),0),"")</f>
        <v/>
      </c>
      <c r="B522" s="209">
        <v>3</v>
      </c>
      <c r="C522" s="203" t="str" cm="1">
        <f t="array" aca="1" ref="C522" ca="1">IFERROR(INDEX('Nhập đơn'!C:C,'ORDERED LIST'!$A522,0),"")</f>
        <v/>
      </c>
      <c r="D522" s="203" t="str">
        <f>IF(COUNTIFS($D$519:D521,$B$519)&lt;$S$519,$B$519,"")</f>
        <v/>
      </c>
      <c r="E522" s="202" t="str" cm="1">
        <f t="array" aca="1" ref="E522" ca="1">IFERROR(INDEX('Nhập đơn'!I:I,'ORDERED LIST'!$A522,0),"")</f>
        <v/>
      </c>
      <c r="F522" s="204" t="str" cm="1">
        <f t="array" aca="1" ref="F522" ca="1">IFERROR(INDEX('Nhập đơn'!H:H,'ORDERED LIST'!$A522,0),"")</f>
        <v/>
      </c>
      <c r="G522" s="205"/>
      <c r="H522" s="205"/>
      <c r="I522" s="204"/>
      <c r="J522" s="204"/>
      <c r="K522" s="204"/>
      <c r="L522" s="204"/>
      <c r="M522" s="204"/>
      <c r="N522" s="206"/>
      <c r="O522" s="202"/>
      <c r="P522" s="207"/>
      <c r="Q522" s="207"/>
      <c r="R522" s="207"/>
      <c r="S522" s="210"/>
    </row>
    <row r="523" spans="1:19" ht="35.25" hidden="1" customHeight="1">
      <c r="A523" s="196" t="str">
        <f ca="1">IFERROR(A522+MATCH(D523,OFFSET('Nhập đơn'!$E$1,'ORDERED LIST'!$A522,0,1000),0),"")</f>
        <v/>
      </c>
      <c r="B523" s="209">
        <v>4</v>
      </c>
      <c r="C523" s="203" t="str" cm="1">
        <f t="array" aca="1" ref="C523" ca="1">IFERROR(INDEX('Nhập đơn'!C:C,'ORDERED LIST'!$A523,0),"")</f>
        <v/>
      </c>
      <c r="D523" s="203" t="str">
        <f>IF(COUNTIFS($D$519:D522,$B$519)&lt;$S$519,$B$519,"")</f>
        <v/>
      </c>
      <c r="E523" s="202" t="str" cm="1">
        <f t="array" aca="1" ref="E523" ca="1">IFERROR(INDEX('Nhập đơn'!I:I,'ORDERED LIST'!$A523,0),"")</f>
        <v/>
      </c>
      <c r="F523" s="204" t="str" cm="1">
        <f t="array" aca="1" ref="F523" ca="1">IFERROR(INDEX('Nhập đơn'!H:H,'ORDERED LIST'!$A523,0),"")</f>
        <v/>
      </c>
      <c r="G523" s="205"/>
      <c r="H523" s="205"/>
      <c r="I523" s="204"/>
      <c r="J523" s="204"/>
      <c r="K523" s="204"/>
      <c r="L523" s="204"/>
      <c r="M523" s="204"/>
      <c r="N523" s="206"/>
      <c r="O523" s="202"/>
      <c r="P523" s="207"/>
      <c r="Q523" s="207"/>
      <c r="R523" s="207"/>
      <c r="S523" s="210"/>
    </row>
    <row r="524" spans="1:19" ht="35.25" hidden="1" customHeight="1">
      <c r="A524" s="196" t="str">
        <f ca="1">IFERROR(A523+MATCH(D524,OFFSET('Nhập đơn'!$E$1,'ORDERED LIST'!$A523,0,1000),0),"")</f>
        <v/>
      </c>
      <c r="B524" s="209">
        <v>5</v>
      </c>
      <c r="C524" s="203" t="str" cm="1">
        <f t="array" aca="1" ref="C524" ca="1">IFERROR(INDEX('Nhập đơn'!C:C,'ORDERED LIST'!$A524,0),"")</f>
        <v/>
      </c>
      <c r="D524" s="203" t="str">
        <f>IF(COUNTIFS($D$519:D523,$B$519)&lt;$S$519,$B$519,"")</f>
        <v/>
      </c>
      <c r="E524" s="202" t="str" cm="1">
        <f t="array" aca="1" ref="E524" ca="1">IFERROR(INDEX('Nhập đơn'!I:I,'ORDERED LIST'!$A524,0),"")</f>
        <v/>
      </c>
      <c r="F524" s="204" t="str" cm="1">
        <f t="array" aca="1" ref="F524" ca="1">IFERROR(INDEX('Nhập đơn'!H:H,'ORDERED LIST'!$A524,0),"")</f>
        <v/>
      </c>
      <c r="G524" s="205"/>
      <c r="H524" s="205"/>
      <c r="I524" s="204"/>
      <c r="J524" s="204"/>
      <c r="K524" s="204"/>
      <c r="L524" s="204"/>
      <c r="M524" s="204"/>
      <c r="N524" s="206"/>
      <c r="O524" s="202"/>
      <c r="P524" s="207"/>
      <c r="Q524" s="207"/>
      <c r="R524" s="207"/>
      <c r="S524" s="210"/>
    </row>
    <row r="525" spans="1:19" ht="35.25" hidden="1" customHeight="1">
      <c r="A525" s="196" t="str">
        <f ca="1">IFERROR(A524+MATCH(D525,OFFSET('Nhập đơn'!$E$1,'ORDERED LIST'!$A524,0,1000),0),"")</f>
        <v/>
      </c>
      <c r="B525" s="209">
        <v>6</v>
      </c>
      <c r="C525" s="203" t="str" cm="1">
        <f t="array" aca="1" ref="C525" ca="1">IFERROR(INDEX('Nhập đơn'!C:C,'ORDERED LIST'!$A525,0),"")</f>
        <v/>
      </c>
      <c r="D525" s="203" t="str">
        <f>IF(COUNTIFS($D$519:D524,$B$519)&lt;$S$519,$B$519,"")</f>
        <v/>
      </c>
      <c r="E525" s="202" t="str" cm="1">
        <f t="array" aca="1" ref="E525" ca="1">IFERROR(INDEX('Nhập đơn'!I:I,'ORDERED LIST'!$A525,0),"")</f>
        <v/>
      </c>
      <c r="F525" s="204" t="str" cm="1">
        <f t="array" aca="1" ref="F525" ca="1">IFERROR(INDEX('Nhập đơn'!H:H,'ORDERED LIST'!$A525,0),"")</f>
        <v/>
      </c>
      <c r="G525" s="205"/>
      <c r="H525" s="205"/>
      <c r="I525" s="204"/>
      <c r="J525" s="204"/>
      <c r="K525" s="204"/>
      <c r="L525" s="204"/>
      <c r="M525" s="204"/>
      <c r="N525" s="206"/>
      <c r="O525" s="202"/>
      <c r="P525" s="207"/>
      <c r="Q525" s="207"/>
      <c r="R525" s="207"/>
      <c r="S525" s="210"/>
    </row>
    <row r="526" spans="1:19" ht="35.25" hidden="1" customHeight="1">
      <c r="A526" s="196" t="str">
        <f ca="1">IFERROR(A525+MATCH(D526,OFFSET('Nhập đơn'!$E$1,'ORDERED LIST'!$A525,0,1000),0),"")</f>
        <v/>
      </c>
      <c r="B526" s="209">
        <v>7</v>
      </c>
      <c r="C526" s="203" t="str" cm="1">
        <f t="array" aca="1" ref="C526" ca="1">IFERROR(INDEX('Nhập đơn'!C:C,'ORDERED LIST'!$A526,0),"")</f>
        <v/>
      </c>
      <c r="D526" s="203" t="str">
        <f>IF(COUNTIFS($D$519:D525,$B$519)&lt;$S$519,$B$519,"")</f>
        <v/>
      </c>
      <c r="E526" s="202" t="str" cm="1">
        <f t="array" aca="1" ref="E526" ca="1">IFERROR(INDEX('Nhập đơn'!I:I,'ORDERED LIST'!$A526,0),"")</f>
        <v/>
      </c>
      <c r="F526" s="204" t="str" cm="1">
        <f t="array" aca="1" ref="F526" ca="1">IFERROR(INDEX('Nhập đơn'!H:H,'ORDERED LIST'!$A526,0),"")</f>
        <v/>
      </c>
      <c r="G526" s="205"/>
      <c r="H526" s="205"/>
      <c r="I526" s="204"/>
      <c r="J526" s="204"/>
      <c r="K526" s="204"/>
      <c r="L526" s="204"/>
      <c r="M526" s="204"/>
      <c r="N526" s="206"/>
      <c r="O526" s="202"/>
      <c r="P526" s="207"/>
      <c r="Q526" s="207"/>
      <c r="R526" s="207"/>
      <c r="S526" s="210"/>
    </row>
    <row r="527" spans="1:19" ht="35.25" hidden="1" customHeight="1">
      <c r="A527" s="196" t="str">
        <f ca="1">IFERROR(A526+MATCH(D527,OFFSET('Nhập đơn'!$E$1,'ORDERED LIST'!$A526,0,1000),0),"")</f>
        <v/>
      </c>
      <c r="B527" s="209">
        <v>8</v>
      </c>
      <c r="C527" s="203" t="str" cm="1">
        <f t="array" aca="1" ref="C527" ca="1">IFERROR(INDEX('Nhập đơn'!C:C,'ORDERED LIST'!$A527,0),"")</f>
        <v/>
      </c>
      <c r="D527" s="203" t="str">
        <f>IF(COUNTIFS($D$519:D526,$B$519)&lt;$S$519,$B$519,"")</f>
        <v/>
      </c>
      <c r="E527" s="202" t="str" cm="1">
        <f t="array" aca="1" ref="E527" ca="1">IFERROR(INDEX('Nhập đơn'!I:I,'ORDERED LIST'!$A527,0),"")</f>
        <v/>
      </c>
      <c r="F527" s="204" t="str" cm="1">
        <f t="array" aca="1" ref="F527" ca="1">IFERROR(INDEX('Nhập đơn'!H:H,'ORDERED LIST'!$A527,0),"")</f>
        <v/>
      </c>
      <c r="G527" s="205"/>
      <c r="H527" s="205"/>
      <c r="I527" s="204"/>
      <c r="J527" s="204"/>
      <c r="K527" s="204"/>
      <c r="L527" s="204"/>
      <c r="M527" s="204"/>
      <c r="N527" s="206"/>
      <c r="O527" s="202"/>
      <c r="P527" s="207"/>
      <c r="Q527" s="207"/>
      <c r="R527" s="207"/>
      <c r="S527" s="210"/>
    </row>
    <row r="528" spans="1:19" ht="35.25" hidden="1" customHeight="1">
      <c r="A528" s="196" t="str">
        <f ca="1">IFERROR(A527+MATCH(D528,OFFSET('Nhập đơn'!$E$1,'ORDERED LIST'!$A527,0,1000),0),"")</f>
        <v/>
      </c>
      <c r="B528" s="209">
        <v>9</v>
      </c>
      <c r="C528" s="203" t="str" cm="1">
        <f t="array" aca="1" ref="C528" ca="1">IFERROR(INDEX('Nhập đơn'!C:C,'ORDERED LIST'!$A528,0),"")</f>
        <v/>
      </c>
      <c r="D528" s="203" t="str">
        <f>IF(COUNTIFS($D$519:D527,$B$519)&lt;$S$519,$B$519,"")</f>
        <v/>
      </c>
      <c r="E528" s="202" t="str" cm="1">
        <f t="array" aca="1" ref="E528" ca="1">IFERROR(INDEX('Nhập đơn'!I:I,'ORDERED LIST'!$A528,0),"")</f>
        <v/>
      </c>
      <c r="F528" s="204" t="str" cm="1">
        <f t="array" aca="1" ref="F528" ca="1">IFERROR(INDEX('Nhập đơn'!H:H,'ORDERED LIST'!$A528,0),"")</f>
        <v/>
      </c>
      <c r="G528" s="205"/>
      <c r="H528" s="205"/>
      <c r="I528" s="204"/>
      <c r="J528" s="204"/>
      <c r="K528" s="204"/>
      <c r="L528" s="204"/>
      <c r="M528" s="204"/>
      <c r="N528" s="206"/>
      <c r="O528" s="202"/>
      <c r="P528" s="207"/>
      <c r="Q528" s="207"/>
      <c r="R528" s="207"/>
      <c r="S528" s="210"/>
    </row>
    <row r="529" spans="1:19" ht="35.25" hidden="1" customHeight="1">
      <c r="A529" s="196" t="str">
        <f ca="1">IFERROR(A528+MATCH(D529,OFFSET('Nhập đơn'!$E$1,'ORDERED LIST'!$A528,0,1000),0),"")</f>
        <v/>
      </c>
      <c r="B529" s="209">
        <v>10</v>
      </c>
      <c r="C529" s="203" t="str" cm="1">
        <f t="array" aca="1" ref="C529" ca="1">IFERROR(INDEX('Nhập đơn'!C:C,'ORDERED LIST'!$A529,0),"")</f>
        <v/>
      </c>
      <c r="D529" s="203" t="str">
        <f>IF(COUNTIFS($D$519:D528,$B$519)&lt;$S$519,$B$519,"")</f>
        <v/>
      </c>
      <c r="E529" s="202" t="str" cm="1">
        <f t="array" aca="1" ref="E529" ca="1">IFERROR(INDEX('Nhập đơn'!I:I,'ORDERED LIST'!$A529,0),"")</f>
        <v/>
      </c>
      <c r="F529" s="204" t="str" cm="1">
        <f t="array" aca="1" ref="F529" ca="1">IFERROR(INDEX('Nhập đơn'!H:H,'ORDERED LIST'!$A529,0),"")</f>
        <v/>
      </c>
      <c r="G529" s="205"/>
      <c r="H529" s="205"/>
      <c r="I529" s="204"/>
      <c r="J529" s="204"/>
      <c r="K529" s="204"/>
      <c r="L529" s="204"/>
      <c r="M529" s="204"/>
      <c r="N529" s="206"/>
      <c r="O529" s="202"/>
      <c r="P529" s="207"/>
      <c r="Q529" s="207"/>
      <c r="R529" s="207"/>
      <c r="S529" s="210"/>
    </row>
    <row r="530" spans="1:19" ht="35.25" hidden="1" customHeight="1">
      <c r="A530" s="196" t="str">
        <f ca="1">IFERROR(A529+MATCH(D530,OFFSET('Nhập đơn'!$E$1,'ORDERED LIST'!$A529,0,1000),0),"")</f>
        <v/>
      </c>
      <c r="B530" s="209">
        <v>11</v>
      </c>
      <c r="C530" s="203" t="str" cm="1">
        <f t="array" aca="1" ref="C530" ca="1">IFERROR(INDEX('Nhập đơn'!C:C,'ORDERED LIST'!$A530,0),"")</f>
        <v/>
      </c>
      <c r="D530" s="203" t="str">
        <f>IF(COUNTIFS($D$519:D529,$B$519)&lt;$S$519,$B$519,"")</f>
        <v/>
      </c>
      <c r="E530" s="202" t="str" cm="1">
        <f t="array" aca="1" ref="E530" ca="1">IFERROR(INDEX('Nhập đơn'!I:I,'ORDERED LIST'!$A530,0),"")</f>
        <v/>
      </c>
      <c r="F530" s="204" t="str" cm="1">
        <f t="array" aca="1" ref="F530" ca="1">IFERROR(INDEX('Nhập đơn'!H:H,'ORDERED LIST'!$A530,0),"")</f>
        <v/>
      </c>
      <c r="G530" s="205"/>
      <c r="H530" s="205"/>
      <c r="I530" s="204"/>
      <c r="J530" s="204"/>
      <c r="K530" s="204"/>
      <c r="L530" s="204"/>
      <c r="M530" s="204"/>
      <c r="N530" s="206"/>
      <c r="O530" s="202"/>
      <c r="P530" s="207"/>
      <c r="Q530" s="207"/>
      <c r="R530" s="207"/>
      <c r="S530" s="210"/>
    </row>
    <row r="531" spans="1:19" ht="35.25" hidden="1" customHeight="1">
      <c r="A531" s="196" t="str">
        <f ca="1">IFERROR(A530+MATCH(D531,OFFSET('Nhập đơn'!$E$1,'ORDERED LIST'!$A530,0,1000),0),"")</f>
        <v/>
      </c>
      <c r="B531" s="209">
        <v>12</v>
      </c>
      <c r="C531" s="203" t="str" cm="1">
        <f t="array" aca="1" ref="C531" ca="1">IFERROR(INDEX('Nhập đơn'!C:C,'ORDERED LIST'!$A531,0),"")</f>
        <v/>
      </c>
      <c r="D531" s="203" t="str">
        <f>IF(COUNTIFS($D$519:D530,$B$519)&lt;$S$519,$B$519,"")</f>
        <v/>
      </c>
      <c r="E531" s="202" t="str" cm="1">
        <f t="array" aca="1" ref="E531" ca="1">IFERROR(INDEX('Nhập đơn'!I:I,'ORDERED LIST'!$A531,0),"")</f>
        <v/>
      </c>
      <c r="F531" s="204" t="str" cm="1">
        <f t="array" aca="1" ref="F531" ca="1">IFERROR(INDEX('Nhập đơn'!H:H,'ORDERED LIST'!$A531,0),"")</f>
        <v/>
      </c>
      <c r="G531" s="205"/>
      <c r="H531" s="205"/>
      <c r="I531" s="204"/>
      <c r="J531" s="204"/>
      <c r="K531" s="204"/>
      <c r="L531" s="204"/>
      <c r="M531" s="204"/>
      <c r="N531" s="206"/>
      <c r="O531" s="202"/>
      <c r="P531" s="207"/>
      <c r="Q531" s="207"/>
      <c r="R531" s="207"/>
      <c r="S531" s="210"/>
    </row>
    <row r="532" spans="1:19" ht="35.25" hidden="1" customHeight="1">
      <c r="A532" s="196" t="str">
        <f ca="1">IFERROR(A531+MATCH(D532,OFFSET('Nhập đơn'!$E$1,'ORDERED LIST'!$A531,0,1000),0),"")</f>
        <v/>
      </c>
      <c r="B532" s="209">
        <v>13</v>
      </c>
      <c r="C532" s="203" t="str" cm="1">
        <f t="array" aca="1" ref="C532" ca="1">IFERROR(INDEX('Nhập đơn'!C:C,'ORDERED LIST'!$A532,0),"")</f>
        <v/>
      </c>
      <c r="D532" s="203" t="str">
        <f>IF(COUNTIFS($D$519:D531,$B$519)&lt;$S$519,$B$519,"")</f>
        <v/>
      </c>
      <c r="E532" s="202" t="str" cm="1">
        <f t="array" aca="1" ref="E532" ca="1">IFERROR(INDEX('Nhập đơn'!I:I,'ORDERED LIST'!$A532,0),"")</f>
        <v/>
      </c>
      <c r="F532" s="204" t="str" cm="1">
        <f t="array" aca="1" ref="F532" ca="1">IFERROR(INDEX('Nhập đơn'!H:H,'ORDERED LIST'!$A532,0),"")</f>
        <v/>
      </c>
      <c r="G532" s="205"/>
      <c r="H532" s="205"/>
      <c r="I532" s="204"/>
      <c r="J532" s="204"/>
      <c r="K532" s="204"/>
      <c r="L532" s="204"/>
      <c r="M532" s="204"/>
      <c r="N532" s="206"/>
      <c r="O532" s="202"/>
      <c r="P532" s="207"/>
      <c r="Q532" s="207"/>
      <c r="R532" s="207"/>
      <c r="S532" s="210"/>
    </row>
    <row r="533" spans="1:19" ht="35.25" hidden="1" customHeight="1">
      <c r="A533" s="196" t="str">
        <f ca="1">IFERROR(A532+MATCH(D533,OFFSET('Nhập đơn'!$E$1,'ORDERED LIST'!$A532,0,1000),0),"")</f>
        <v/>
      </c>
      <c r="B533" s="209">
        <v>14</v>
      </c>
      <c r="C533" s="203" t="str" cm="1">
        <f t="array" aca="1" ref="C533" ca="1">IFERROR(INDEX('Nhập đơn'!C:C,'ORDERED LIST'!$A533,0),"")</f>
        <v/>
      </c>
      <c r="D533" s="203" t="str">
        <f>IF(COUNTIFS($D$519:D532,$B$519)&lt;$S$519,$B$519,"")</f>
        <v/>
      </c>
      <c r="E533" s="202" t="str" cm="1">
        <f t="array" aca="1" ref="E533" ca="1">IFERROR(INDEX('Nhập đơn'!I:I,'ORDERED LIST'!$A533,0),"")</f>
        <v/>
      </c>
      <c r="F533" s="204" t="str" cm="1">
        <f t="array" aca="1" ref="F533" ca="1">IFERROR(INDEX('Nhập đơn'!H:H,'ORDERED LIST'!$A533,0),"")</f>
        <v/>
      </c>
      <c r="G533" s="205"/>
      <c r="H533" s="205"/>
      <c r="I533" s="204"/>
      <c r="J533" s="204"/>
      <c r="K533" s="204"/>
      <c r="L533" s="204"/>
      <c r="M533" s="204"/>
      <c r="N533" s="206"/>
      <c r="O533" s="202"/>
      <c r="P533" s="207"/>
      <c r="Q533" s="207"/>
      <c r="R533" s="207"/>
      <c r="S533" s="210"/>
    </row>
    <row r="534" spans="1:19" ht="35.25" hidden="1" customHeight="1">
      <c r="A534" s="196" t="str">
        <f ca="1">IFERROR(A533+MATCH(D534,OFFSET('Nhập đơn'!$E$1,'ORDERED LIST'!$A533,0,1000),0),"")</f>
        <v/>
      </c>
      <c r="B534" s="209">
        <v>15</v>
      </c>
      <c r="C534" s="203" t="str" cm="1">
        <f t="array" aca="1" ref="C534" ca="1">IFERROR(INDEX('Nhập đơn'!C:C,'ORDERED LIST'!$A534,0),"")</f>
        <v/>
      </c>
      <c r="D534" s="203" t="str">
        <f>IF(COUNTIFS($D$519:D533,$B$519)&lt;$S$519,$B$519,"")</f>
        <v/>
      </c>
      <c r="E534" s="202" t="str" cm="1">
        <f t="array" aca="1" ref="E534" ca="1">IFERROR(INDEX('Nhập đơn'!I:I,'ORDERED LIST'!$A534,0),"")</f>
        <v/>
      </c>
      <c r="F534" s="204" t="str" cm="1">
        <f t="array" aca="1" ref="F534" ca="1">IFERROR(INDEX('Nhập đơn'!H:H,'ORDERED LIST'!$A534,0),"")</f>
        <v/>
      </c>
      <c r="G534" s="205"/>
      <c r="H534" s="205"/>
      <c r="I534" s="204"/>
      <c r="J534" s="204"/>
      <c r="K534" s="204"/>
      <c r="L534" s="204"/>
      <c r="M534" s="204"/>
      <c r="N534" s="206"/>
      <c r="O534" s="202"/>
      <c r="P534" s="207"/>
      <c r="Q534" s="207"/>
      <c r="R534" s="207"/>
      <c r="S534" s="210"/>
    </row>
    <row r="535" spans="1:19" ht="35.25" hidden="1" customHeight="1">
      <c r="A535" s="196" t="str">
        <f ca="1">IFERROR(A534+MATCH(D535,OFFSET('Nhập đơn'!$E$1,'ORDERED LIST'!$A534,0,1000),0),"")</f>
        <v/>
      </c>
      <c r="B535" s="209">
        <v>16</v>
      </c>
      <c r="C535" s="203" t="str" cm="1">
        <f t="array" aca="1" ref="C535" ca="1">IFERROR(INDEX('Nhập đơn'!C:C,'ORDERED LIST'!$A535,0),"")</f>
        <v/>
      </c>
      <c r="D535" s="203" t="str">
        <f>IF(COUNTIFS($D$519:D534,$B$519)&lt;$S$519,$B$519,"")</f>
        <v/>
      </c>
      <c r="E535" s="202" t="str" cm="1">
        <f t="array" aca="1" ref="E535" ca="1">IFERROR(INDEX('Nhập đơn'!I:I,'ORDERED LIST'!$A535,0),"")</f>
        <v/>
      </c>
      <c r="F535" s="204" t="str" cm="1">
        <f t="array" aca="1" ref="F535" ca="1">IFERROR(INDEX('Nhập đơn'!H:H,'ORDERED LIST'!$A535,0),"")</f>
        <v/>
      </c>
      <c r="G535" s="205"/>
      <c r="H535" s="205"/>
      <c r="I535" s="204"/>
      <c r="J535" s="204"/>
      <c r="K535" s="204"/>
      <c r="L535" s="204"/>
      <c r="M535" s="204"/>
      <c r="N535" s="206"/>
      <c r="O535" s="202"/>
      <c r="P535" s="207"/>
      <c r="Q535" s="207"/>
      <c r="R535" s="207"/>
      <c r="S535" s="210"/>
    </row>
    <row r="536" spans="1:19" s="215" customFormat="1" ht="35.25" customHeight="1">
      <c r="B536" s="216" t="s">
        <v>3721</v>
      </c>
      <c r="C536" s="217"/>
      <c r="D536" s="217"/>
      <c r="E536" s="217"/>
      <c r="F536" s="217"/>
      <c r="G536" s="217"/>
      <c r="H536" s="217"/>
      <c r="I536" s="217"/>
      <c r="J536" s="217"/>
      <c r="K536" s="217"/>
      <c r="L536" s="217"/>
      <c r="M536" s="217"/>
      <c r="N536" s="217"/>
      <c r="O536" s="217"/>
      <c r="P536" s="217"/>
      <c r="Q536" s="217"/>
      <c r="R536" s="217"/>
      <c r="S536" s="289">
        <f>COUNTIFS('Nhập đơn'!E:E,B536)</f>
        <v>1</v>
      </c>
    </row>
    <row r="537" spans="1:19" ht="35.25" customHeight="1">
      <c r="A537" s="196">
        <f ca="1">IFERROR(A536+MATCH(D537,OFFSET('Nhập đơn'!$E$1,'ORDERED LIST'!$A536,0,1000),0),"")</f>
        <v>122</v>
      </c>
      <c r="B537" s="202">
        <v>1</v>
      </c>
      <c r="C537" s="203" t="str" cm="1">
        <f t="array" aca="1" ref="C537" ca="1">IFERROR(INDEX('Nhập đơn'!C:C,'ORDERED LIST'!$A537,0),"")</f>
        <v>AWLU</v>
      </c>
      <c r="D537" s="203" t="str">
        <f>IF(COUNTIFS($D$536:D536,$B$536)&lt;$S$536,$B$536,"")</f>
        <v>Khoai lang tím (củ nhỏ) 500 gr</v>
      </c>
      <c r="E537" s="202" cm="1">
        <f t="array" aca="1" ref="E537" ca="1">IFERROR(INDEX('Nhập đơn'!I:I,'ORDERED LIST'!$A537,0),"")</f>
        <v>2</v>
      </c>
      <c r="F537" s="204" cm="1">
        <f t="array" aca="1" ref="F537" ca="1">IFERROR(INDEX('Nhập đơn'!H:H,'ORDERED LIST'!$A537,0),"")</f>
        <v>1</v>
      </c>
      <c r="G537" s="205"/>
      <c r="H537" s="205"/>
      <c r="I537" s="204"/>
      <c r="J537" s="204"/>
      <c r="K537" s="204"/>
      <c r="L537" s="204"/>
      <c r="M537" s="204"/>
      <c r="N537" s="206"/>
      <c r="O537" s="202"/>
      <c r="P537" s="207"/>
      <c r="Q537" s="207"/>
      <c r="R537" s="207"/>
      <c r="S537" s="207"/>
    </row>
    <row r="538" spans="1:19" ht="35.25" hidden="1" customHeight="1">
      <c r="A538" s="196" t="str">
        <f ca="1">IFERROR(A537+MATCH(D538,OFFSET('Nhập đơn'!$E$1,'ORDERED LIST'!$A537,0,1000),0),"")</f>
        <v/>
      </c>
      <c r="B538" s="202">
        <v>2</v>
      </c>
      <c r="C538" s="203" t="str" cm="1">
        <f t="array" aca="1" ref="C538" ca="1">IFERROR(INDEX('Nhập đơn'!C:C,'ORDERED LIST'!$A538,0),"")</f>
        <v/>
      </c>
      <c r="D538" s="203" t="str">
        <f>IF(COUNTIFS($D$536:D537,$B$536)&lt;$S$536,$B$536,"")</f>
        <v/>
      </c>
      <c r="E538" s="202" t="str" cm="1">
        <f t="array" aca="1" ref="E538" ca="1">IFERROR(INDEX('Nhập đơn'!I:I,'ORDERED LIST'!$A538,0),"")</f>
        <v/>
      </c>
      <c r="F538" s="204" t="str" cm="1">
        <f t="array" aca="1" ref="F538" ca="1">IFERROR(INDEX('Nhập đơn'!H:H,'ORDERED LIST'!$A538,0),"")</f>
        <v/>
      </c>
      <c r="G538" s="205"/>
      <c r="H538" s="205"/>
      <c r="I538" s="204"/>
      <c r="J538" s="204"/>
      <c r="K538" s="204"/>
      <c r="L538" s="204"/>
      <c r="M538" s="204"/>
      <c r="N538" s="206"/>
      <c r="O538" s="202"/>
      <c r="P538" s="207"/>
      <c r="Q538" s="207"/>
      <c r="R538" s="207"/>
      <c r="S538" s="208"/>
    </row>
    <row r="539" spans="1:19" ht="35.25" hidden="1" customHeight="1">
      <c r="A539" s="196" t="str">
        <f ca="1">IFERROR(A538+MATCH(D539,OFFSET('Nhập đơn'!$E$1,'ORDERED LIST'!$A538,0,1000),0),"")</f>
        <v/>
      </c>
      <c r="B539" s="209">
        <v>3</v>
      </c>
      <c r="C539" s="203" t="str" cm="1">
        <f t="array" aca="1" ref="C539" ca="1">IFERROR(INDEX('Nhập đơn'!C:C,'ORDERED LIST'!$A539,0),"")</f>
        <v/>
      </c>
      <c r="D539" s="203" t="str">
        <f>IF(COUNTIFS($D$536:D538,$B$536)&lt;$S$536,$B$536,"")</f>
        <v/>
      </c>
      <c r="E539" s="202" t="str" cm="1">
        <f t="array" aca="1" ref="E539" ca="1">IFERROR(INDEX('Nhập đơn'!I:I,'ORDERED LIST'!$A539,0),"")</f>
        <v/>
      </c>
      <c r="F539" s="204" t="str" cm="1">
        <f t="array" aca="1" ref="F539" ca="1">IFERROR(INDEX('Nhập đơn'!H:H,'ORDERED LIST'!$A539,0),"")</f>
        <v/>
      </c>
      <c r="G539" s="205"/>
      <c r="H539" s="205"/>
      <c r="I539" s="204"/>
      <c r="J539" s="204"/>
      <c r="K539" s="204"/>
      <c r="L539" s="204"/>
      <c r="M539" s="204"/>
      <c r="N539" s="206"/>
      <c r="O539" s="202"/>
      <c r="P539" s="207"/>
      <c r="Q539" s="207"/>
      <c r="R539" s="207"/>
      <c r="S539" s="210"/>
    </row>
    <row r="540" spans="1:19" ht="35.25" hidden="1" customHeight="1">
      <c r="A540" s="196" t="str">
        <f ca="1">IFERROR(A539+MATCH(D540,OFFSET('Nhập đơn'!$E$1,'ORDERED LIST'!$A539,0,1000),0),"")</f>
        <v/>
      </c>
      <c r="B540" s="209">
        <v>4</v>
      </c>
      <c r="C540" s="203" t="str" cm="1">
        <f t="array" aca="1" ref="C540" ca="1">IFERROR(INDEX('Nhập đơn'!C:C,'ORDERED LIST'!$A540,0),"")</f>
        <v/>
      </c>
      <c r="D540" s="203" t="str">
        <f>IF(COUNTIFS($D$536:D539,$B$536)&lt;$S$536,$B$536,"")</f>
        <v/>
      </c>
      <c r="E540" s="202" t="str" cm="1">
        <f t="array" aca="1" ref="E540" ca="1">IFERROR(INDEX('Nhập đơn'!I:I,'ORDERED LIST'!$A540,0),"")</f>
        <v/>
      </c>
      <c r="F540" s="204" t="str" cm="1">
        <f t="array" aca="1" ref="F540" ca="1">IFERROR(INDEX('Nhập đơn'!H:H,'ORDERED LIST'!$A540,0),"")</f>
        <v/>
      </c>
      <c r="G540" s="205"/>
      <c r="H540" s="205"/>
      <c r="I540" s="204"/>
      <c r="J540" s="204"/>
      <c r="K540" s="204"/>
      <c r="L540" s="204"/>
      <c r="M540" s="204"/>
      <c r="N540" s="206"/>
      <c r="O540" s="202"/>
      <c r="P540" s="207"/>
      <c r="Q540" s="207"/>
      <c r="R540" s="207"/>
      <c r="S540" s="210"/>
    </row>
    <row r="541" spans="1:19" ht="35.25" hidden="1" customHeight="1">
      <c r="A541" s="196" t="str">
        <f ca="1">IFERROR(A540+MATCH(D541,OFFSET('Nhập đơn'!$E$1,'ORDERED LIST'!$A540,0,1000),0),"")</f>
        <v/>
      </c>
      <c r="B541" s="209">
        <v>5</v>
      </c>
      <c r="C541" s="203" t="str" cm="1">
        <f t="array" aca="1" ref="C541" ca="1">IFERROR(INDEX('Nhập đơn'!C:C,'ORDERED LIST'!$A541,0),"")</f>
        <v/>
      </c>
      <c r="D541" s="203" t="str">
        <f>IF(COUNTIFS($D$536:D540,$B$536)&lt;$S$536,$B$536,"")</f>
        <v/>
      </c>
      <c r="E541" s="202" t="str" cm="1">
        <f t="array" aca="1" ref="E541" ca="1">IFERROR(INDEX('Nhập đơn'!I:I,'ORDERED LIST'!$A541,0),"")</f>
        <v/>
      </c>
      <c r="F541" s="204" t="str" cm="1">
        <f t="array" aca="1" ref="F541" ca="1">IFERROR(INDEX('Nhập đơn'!H:H,'ORDERED LIST'!$A541,0),"")</f>
        <v/>
      </c>
      <c r="G541" s="205"/>
      <c r="H541" s="205"/>
      <c r="I541" s="204"/>
      <c r="J541" s="204"/>
      <c r="K541" s="204"/>
      <c r="L541" s="204"/>
      <c r="M541" s="204"/>
      <c r="N541" s="206"/>
      <c r="O541" s="202"/>
      <c r="P541" s="207"/>
      <c r="Q541" s="207"/>
      <c r="R541" s="207"/>
      <c r="S541" s="210"/>
    </row>
    <row r="542" spans="1:19" ht="35.25" hidden="1" customHeight="1">
      <c r="A542" s="196" t="str">
        <f ca="1">IFERROR(A541+MATCH(D542,OFFSET('Nhập đơn'!$E$1,'ORDERED LIST'!$A541,0,1000),0),"")</f>
        <v/>
      </c>
      <c r="B542" s="209">
        <v>6</v>
      </c>
      <c r="C542" s="203" t="str" cm="1">
        <f t="array" aca="1" ref="C542" ca="1">IFERROR(INDEX('Nhập đơn'!C:C,'ORDERED LIST'!$A542,0),"")</f>
        <v/>
      </c>
      <c r="D542" s="203" t="str">
        <f>IF(COUNTIFS($D$536:D541,$B$536)&lt;$S$536,$B$536,"")</f>
        <v/>
      </c>
      <c r="E542" s="202" t="str" cm="1">
        <f t="array" aca="1" ref="E542" ca="1">IFERROR(INDEX('Nhập đơn'!I:I,'ORDERED LIST'!$A542,0),"")</f>
        <v/>
      </c>
      <c r="F542" s="204" t="str" cm="1">
        <f t="array" aca="1" ref="F542" ca="1">IFERROR(INDEX('Nhập đơn'!H:H,'ORDERED LIST'!$A542,0),"")</f>
        <v/>
      </c>
      <c r="G542" s="205"/>
      <c r="H542" s="205"/>
      <c r="I542" s="204"/>
      <c r="J542" s="204"/>
      <c r="K542" s="204"/>
      <c r="L542" s="204"/>
      <c r="M542" s="204"/>
      <c r="N542" s="206"/>
      <c r="O542" s="202"/>
      <c r="P542" s="207"/>
      <c r="Q542" s="207"/>
      <c r="R542" s="207"/>
      <c r="S542" s="210"/>
    </row>
    <row r="543" spans="1:19" ht="35.25" hidden="1" customHeight="1">
      <c r="A543" s="196" t="str">
        <f ca="1">IFERROR(A542+MATCH(D543,OFFSET('Nhập đơn'!$E$1,'ORDERED LIST'!$A542,0,1000),0),"")</f>
        <v/>
      </c>
      <c r="B543" s="209">
        <v>7</v>
      </c>
      <c r="C543" s="203" t="str" cm="1">
        <f t="array" aca="1" ref="C543" ca="1">IFERROR(INDEX('Nhập đơn'!C:C,'ORDERED LIST'!$A543,0),"")</f>
        <v/>
      </c>
      <c r="D543" s="203" t="str">
        <f>IF(COUNTIFS($D$536:D542,$B$536)&lt;$S$536,$B$536,"")</f>
        <v/>
      </c>
      <c r="E543" s="202" t="str" cm="1">
        <f t="array" aca="1" ref="E543" ca="1">IFERROR(INDEX('Nhập đơn'!I:I,'ORDERED LIST'!$A543,0),"")</f>
        <v/>
      </c>
      <c r="F543" s="204" t="str" cm="1">
        <f t="array" aca="1" ref="F543" ca="1">IFERROR(INDEX('Nhập đơn'!H:H,'ORDERED LIST'!$A543,0),"")</f>
        <v/>
      </c>
      <c r="G543" s="205"/>
      <c r="H543" s="205"/>
      <c r="I543" s="204"/>
      <c r="J543" s="204"/>
      <c r="K543" s="204"/>
      <c r="L543" s="204"/>
      <c r="M543" s="204"/>
      <c r="N543" s="206"/>
      <c r="O543" s="202"/>
      <c r="P543" s="207"/>
      <c r="Q543" s="207"/>
      <c r="R543" s="207"/>
      <c r="S543" s="210"/>
    </row>
    <row r="544" spans="1:19" ht="35.25" hidden="1" customHeight="1">
      <c r="A544" s="196" t="str">
        <f ca="1">IFERROR(A543+MATCH(D544,OFFSET('Nhập đơn'!$E$1,'ORDERED LIST'!$A543,0,1000),0),"")</f>
        <v/>
      </c>
      <c r="B544" s="209">
        <v>8</v>
      </c>
      <c r="C544" s="203" t="str" cm="1">
        <f t="array" aca="1" ref="C544" ca="1">IFERROR(INDEX('Nhập đơn'!C:C,'ORDERED LIST'!$A544,0),"")</f>
        <v/>
      </c>
      <c r="D544" s="203" t="str">
        <f>IF(COUNTIFS($D$536:D543,$B$536)&lt;$S$536,$B$536,"")</f>
        <v/>
      </c>
      <c r="E544" s="202" t="str" cm="1">
        <f t="array" aca="1" ref="E544" ca="1">IFERROR(INDEX('Nhập đơn'!I:I,'ORDERED LIST'!$A544,0),"")</f>
        <v/>
      </c>
      <c r="F544" s="204" t="str" cm="1">
        <f t="array" aca="1" ref="F544" ca="1">IFERROR(INDEX('Nhập đơn'!H:H,'ORDERED LIST'!$A544,0),"")</f>
        <v/>
      </c>
      <c r="G544" s="205"/>
      <c r="H544" s="205"/>
      <c r="I544" s="204"/>
      <c r="J544" s="204"/>
      <c r="K544" s="204"/>
      <c r="L544" s="204"/>
      <c r="M544" s="204"/>
      <c r="N544" s="206"/>
      <c r="O544" s="202"/>
      <c r="P544" s="207"/>
      <c r="Q544" s="207"/>
      <c r="R544" s="207"/>
      <c r="S544" s="210"/>
    </row>
    <row r="545" spans="1:19" ht="35.25" hidden="1" customHeight="1">
      <c r="A545" s="196" t="str">
        <f ca="1">IFERROR(A544+MATCH(D545,OFFSET('Nhập đơn'!$E$1,'ORDERED LIST'!$A544,0,1000),0),"")</f>
        <v/>
      </c>
      <c r="B545" s="209">
        <v>9</v>
      </c>
      <c r="C545" s="203" t="str" cm="1">
        <f t="array" aca="1" ref="C545" ca="1">IFERROR(INDEX('Nhập đơn'!C:C,'ORDERED LIST'!$A545,0),"")</f>
        <v/>
      </c>
      <c r="D545" s="203" t="str">
        <f>IF(COUNTIFS($D$536:D544,$B$536)&lt;$S$536,$B$536,"")</f>
        <v/>
      </c>
      <c r="E545" s="202" t="str" cm="1">
        <f t="array" aca="1" ref="E545" ca="1">IFERROR(INDEX('Nhập đơn'!I:I,'ORDERED LIST'!$A545,0),"")</f>
        <v/>
      </c>
      <c r="F545" s="204" t="str" cm="1">
        <f t="array" aca="1" ref="F545" ca="1">IFERROR(INDEX('Nhập đơn'!H:H,'ORDERED LIST'!$A545,0),"")</f>
        <v/>
      </c>
      <c r="G545" s="205"/>
      <c r="H545" s="205"/>
      <c r="I545" s="204"/>
      <c r="J545" s="204"/>
      <c r="K545" s="204"/>
      <c r="L545" s="204"/>
      <c r="M545" s="204"/>
      <c r="N545" s="206"/>
      <c r="O545" s="202"/>
      <c r="P545" s="207"/>
      <c r="Q545" s="207"/>
      <c r="R545" s="207"/>
      <c r="S545" s="210"/>
    </row>
    <row r="546" spans="1:19" ht="35.25" hidden="1" customHeight="1">
      <c r="A546" s="196" t="str">
        <f ca="1">IFERROR(A545+MATCH(D546,OFFSET('Nhập đơn'!$E$1,'ORDERED LIST'!$A545,0,1000),0),"")</f>
        <v/>
      </c>
      <c r="B546" s="209">
        <v>10</v>
      </c>
      <c r="C546" s="203" t="str" cm="1">
        <f t="array" aca="1" ref="C546" ca="1">IFERROR(INDEX('Nhập đơn'!C:C,'ORDERED LIST'!$A546,0),"")</f>
        <v/>
      </c>
      <c r="D546" s="203" t="str">
        <f>IF(COUNTIFS($D$536:D545,$B$536)&lt;$S$536,$B$536,"")</f>
        <v/>
      </c>
      <c r="E546" s="202" t="str" cm="1">
        <f t="array" aca="1" ref="E546" ca="1">IFERROR(INDEX('Nhập đơn'!I:I,'ORDERED LIST'!$A546,0),"")</f>
        <v/>
      </c>
      <c r="F546" s="204" t="str" cm="1">
        <f t="array" aca="1" ref="F546" ca="1">IFERROR(INDEX('Nhập đơn'!H:H,'ORDERED LIST'!$A546,0),"")</f>
        <v/>
      </c>
      <c r="G546" s="205"/>
      <c r="H546" s="205"/>
      <c r="I546" s="204"/>
      <c r="J546" s="204"/>
      <c r="K546" s="204"/>
      <c r="L546" s="204"/>
      <c r="M546" s="204"/>
      <c r="N546" s="206"/>
      <c r="O546" s="202"/>
      <c r="P546" s="207"/>
      <c r="Q546" s="207"/>
      <c r="R546" s="207"/>
      <c r="S546" s="210"/>
    </row>
    <row r="547" spans="1:19" ht="35.25" hidden="1" customHeight="1">
      <c r="A547" s="196" t="str">
        <f ca="1">IFERROR(A546+MATCH(D547,OFFSET('Nhập đơn'!$E$1,'ORDERED LIST'!$A546,0,1000),0),"")</f>
        <v/>
      </c>
      <c r="B547" s="209">
        <v>11</v>
      </c>
      <c r="C547" s="203" t="str" cm="1">
        <f t="array" aca="1" ref="C547" ca="1">IFERROR(INDEX('Nhập đơn'!C:C,'ORDERED LIST'!$A547,0),"")</f>
        <v/>
      </c>
      <c r="D547" s="203" t="str">
        <f>IF(COUNTIFS($D$536:D546,$B$536)&lt;$S$536,$B$536,"")</f>
        <v/>
      </c>
      <c r="E547" s="202" t="str" cm="1">
        <f t="array" aca="1" ref="E547" ca="1">IFERROR(INDEX('Nhập đơn'!I:I,'ORDERED LIST'!$A547,0),"")</f>
        <v/>
      </c>
      <c r="F547" s="204" t="str" cm="1">
        <f t="array" aca="1" ref="F547" ca="1">IFERROR(INDEX('Nhập đơn'!H:H,'ORDERED LIST'!$A547,0),"")</f>
        <v/>
      </c>
      <c r="G547" s="205"/>
      <c r="H547" s="205"/>
      <c r="I547" s="204"/>
      <c r="J547" s="204"/>
      <c r="K547" s="204"/>
      <c r="L547" s="204"/>
      <c r="M547" s="204"/>
      <c r="N547" s="206"/>
      <c r="O547" s="202"/>
      <c r="P547" s="207"/>
      <c r="Q547" s="207"/>
      <c r="R547" s="207"/>
      <c r="S547" s="210"/>
    </row>
    <row r="548" spans="1:19" ht="35.25" hidden="1" customHeight="1">
      <c r="A548" s="196" t="str">
        <f ca="1">IFERROR(A547+MATCH(D548,OFFSET('Nhập đơn'!$E$1,'ORDERED LIST'!$A547,0,1000),0),"")</f>
        <v/>
      </c>
      <c r="B548" s="209">
        <v>12</v>
      </c>
      <c r="C548" s="203" t="str" cm="1">
        <f t="array" aca="1" ref="C548" ca="1">IFERROR(INDEX('Nhập đơn'!C:C,'ORDERED LIST'!$A548,0),"")</f>
        <v/>
      </c>
      <c r="D548" s="203" t="str">
        <f>IF(COUNTIFS($D$536:D547,$B$536)&lt;$S$536,$B$536,"")</f>
        <v/>
      </c>
      <c r="E548" s="202" t="str" cm="1">
        <f t="array" aca="1" ref="E548" ca="1">IFERROR(INDEX('Nhập đơn'!I:I,'ORDERED LIST'!$A548,0),"")</f>
        <v/>
      </c>
      <c r="F548" s="204" t="str" cm="1">
        <f t="array" aca="1" ref="F548" ca="1">IFERROR(INDEX('Nhập đơn'!H:H,'ORDERED LIST'!$A548,0),"")</f>
        <v/>
      </c>
      <c r="G548" s="205"/>
      <c r="H548" s="205"/>
      <c r="I548" s="204"/>
      <c r="J548" s="204"/>
      <c r="K548" s="204"/>
      <c r="L548" s="204"/>
      <c r="M548" s="204"/>
      <c r="N548" s="206"/>
      <c r="O548" s="202"/>
      <c r="P548" s="207"/>
      <c r="Q548" s="207"/>
      <c r="R548" s="207"/>
      <c r="S548" s="210"/>
    </row>
    <row r="549" spans="1:19" ht="35.25" hidden="1" customHeight="1">
      <c r="A549" s="196" t="str">
        <f ca="1">IFERROR(A548+MATCH(D549,OFFSET('Nhập đơn'!$E$1,'ORDERED LIST'!$A548,0,1000),0),"")</f>
        <v/>
      </c>
      <c r="B549" s="209">
        <v>13</v>
      </c>
      <c r="C549" s="203" t="str" cm="1">
        <f t="array" aca="1" ref="C549" ca="1">IFERROR(INDEX('Nhập đơn'!C:C,'ORDERED LIST'!$A549,0),"")</f>
        <v/>
      </c>
      <c r="D549" s="203" t="str">
        <f>IF(COUNTIFS($D$536:D548,$B$536)&lt;$S$536,$B$536,"")</f>
        <v/>
      </c>
      <c r="E549" s="202" t="str" cm="1">
        <f t="array" aca="1" ref="E549" ca="1">IFERROR(INDEX('Nhập đơn'!I:I,'ORDERED LIST'!$A549,0),"")</f>
        <v/>
      </c>
      <c r="F549" s="204" t="str" cm="1">
        <f t="array" aca="1" ref="F549" ca="1">IFERROR(INDEX('Nhập đơn'!H:H,'ORDERED LIST'!$A549,0),"")</f>
        <v/>
      </c>
      <c r="G549" s="205"/>
      <c r="H549" s="205"/>
      <c r="I549" s="204"/>
      <c r="J549" s="204"/>
      <c r="K549" s="204"/>
      <c r="L549" s="204"/>
      <c r="M549" s="204"/>
      <c r="N549" s="206"/>
      <c r="O549" s="202"/>
      <c r="P549" s="207"/>
      <c r="Q549" s="207"/>
      <c r="R549" s="207"/>
      <c r="S549" s="210"/>
    </row>
    <row r="550" spans="1:19" ht="35.25" hidden="1" customHeight="1">
      <c r="A550" s="196" t="str">
        <f ca="1">IFERROR(A549+MATCH(D550,OFFSET('Nhập đơn'!$E$1,'ORDERED LIST'!$A549,0,1000),0),"")</f>
        <v/>
      </c>
      <c r="B550" s="209">
        <v>14</v>
      </c>
      <c r="C550" s="203" t="str" cm="1">
        <f t="array" aca="1" ref="C550" ca="1">IFERROR(INDEX('Nhập đơn'!C:C,'ORDERED LIST'!$A550,0),"")</f>
        <v/>
      </c>
      <c r="D550" s="203" t="str">
        <f>IF(COUNTIFS($D$536:D549,$B$536)&lt;$S$536,$B$536,"")</f>
        <v/>
      </c>
      <c r="E550" s="202" t="str" cm="1">
        <f t="array" aca="1" ref="E550" ca="1">IFERROR(INDEX('Nhập đơn'!I:I,'ORDERED LIST'!$A550,0),"")</f>
        <v/>
      </c>
      <c r="F550" s="204" t="str" cm="1">
        <f t="array" aca="1" ref="F550" ca="1">IFERROR(INDEX('Nhập đơn'!H:H,'ORDERED LIST'!$A550,0),"")</f>
        <v/>
      </c>
      <c r="G550" s="205"/>
      <c r="H550" s="205"/>
      <c r="I550" s="204"/>
      <c r="J550" s="204"/>
      <c r="K550" s="204"/>
      <c r="L550" s="204"/>
      <c r="M550" s="204"/>
      <c r="N550" s="206"/>
      <c r="O550" s="202"/>
      <c r="P550" s="207"/>
      <c r="Q550" s="207"/>
      <c r="R550" s="207"/>
      <c r="S550" s="210"/>
    </row>
    <row r="551" spans="1:19" ht="35.25" hidden="1" customHeight="1">
      <c r="A551" s="196" t="str">
        <f ca="1">IFERROR(A550+MATCH(D551,OFFSET('Nhập đơn'!$E$1,'ORDERED LIST'!$A550,0,1000),0),"")</f>
        <v/>
      </c>
      <c r="B551" s="209">
        <v>15</v>
      </c>
      <c r="C551" s="203" t="str" cm="1">
        <f t="array" aca="1" ref="C551" ca="1">IFERROR(INDEX('Nhập đơn'!C:C,'ORDERED LIST'!$A551,0),"")</f>
        <v/>
      </c>
      <c r="D551" s="203" t="str">
        <f>IF(COUNTIFS($D$536:D550,$B$536)&lt;$S$536,$B$536,"")</f>
        <v/>
      </c>
      <c r="E551" s="202" t="str" cm="1">
        <f t="array" aca="1" ref="E551" ca="1">IFERROR(INDEX('Nhập đơn'!I:I,'ORDERED LIST'!$A551,0),"")</f>
        <v/>
      </c>
      <c r="F551" s="204" t="str" cm="1">
        <f t="array" aca="1" ref="F551" ca="1">IFERROR(INDEX('Nhập đơn'!H:H,'ORDERED LIST'!$A551,0),"")</f>
        <v/>
      </c>
      <c r="G551" s="205"/>
      <c r="H551" s="205"/>
      <c r="I551" s="204"/>
      <c r="J551" s="204"/>
      <c r="K551" s="204"/>
      <c r="L551" s="204"/>
      <c r="M551" s="204"/>
      <c r="N551" s="206"/>
      <c r="O551" s="202"/>
      <c r="P551" s="207"/>
      <c r="Q551" s="207"/>
      <c r="R551" s="207"/>
      <c r="S551" s="210"/>
    </row>
    <row r="552" spans="1:19" ht="35.25" hidden="1" customHeight="1">
      <c r="A552" s="196" t="str">
        <f ca="1">IFERROR(A551+MATCH(D552,OFFSET('Nhập đơn'!$E$1,'ORDERED LIST'!$A551,0,1000),0),"")</f>
        <v/>
      </c>
      <c r="B552" s="209">
        <v>16</v>
      </c>
      <c r="C552" s="203" t="str" cm="1">
        <f t="array" aca="1" ref="C552" ca="1">IFERROR(INDEX('Nhập đơn'!C:C,'ORDERED LIST'!$A552,0),"")</f>
        <v/>
      </c>
      <c r="D552" s="203" t="str">
        <f>IF(COUNTIFS($D$536:D551,$B$536)&lt;$S$536,$B$536,"")</f>
        <v/>
      </c>
      <c r="E552" s="202" t="str" cm="1">
        <f t="array" aca="1" ref="E552" ca="1">IFERROR(INDEX('Nhập đơn'!I:I,'ORDERED LIST'!$A552,0),"")</f>
        <v/>
      </c>
      <c r="F552" s="204" t="str" cm="1">
        <f t="array" aca="1" ref="F552" ca="1">IFERROR(INDEX('Nhập đơn'!H:H,'ORDERED LIST'!$A552,0),"")</f>
        <v/>
      </c>
      <c r="G552" s="205"/>
      <c r="H552" s="205"/>
      <c r="I552" s="204"/>
      <c r="J552" s="204"/>
      <c r="K552" s="204"/>
      <c r="L552" s="204"/>
      <c r="M552" s="204"/>
      <c r="N552" s="206"/>
      <c r="O552" s="202"/>
      <c r="P552" s="207"/>
      <c r="Q552" s="207"/>
      <c r="R552" s="207"/>
      <c r="S552" s="210"/>
    </row>
    <row r="553" spans="1:19" s="215" customFormat="1" ht="35.25" customHeight="1">
      <c r="B553" s="216" t="s">
        <v>1493</v>
      </c>
      <c r="C553" s="217"/>
      <c r="D553" s="217"/>
      <c r="E553" s="217"/>
      <c r="F553" s="217"/>
      <c r="G553" s="217"/>
      <c r="H553" s="217"/>
      <c r="I553" s="217"/>
      <c r="J553" s="217"/>
      <c r="K553" s="217"/>
      <c r="L553" s="217"/>
      <c r="M553" s="217"/>
      <c r="N553" s="217"/>
      <c r="O553" s="217"/>
      <c r="P553" s="217"/>
      <c r="Q553" s="217"/>
      <c r="R553" s="217"/>
      <c r="S553" s="289">
        <f>COUNTIFS('Nhập đơn'!E:E,B553)</f>
        <v>2</v>
      </c>
    </row>
    <row r="554" spans="1:19" ht="35.25" customHeight="1">
      <c r="A554" s="196">
        <f ca="1">IFERROR(A553+MATCH(D554,OFFSET('Nhập đơn'!$E$1,'ORDERED LIST'!$A553,0,1000),0),"")</f>
        <v>235</v>
      </c>
      <c r="B554" s="202">
        <v>1</v>
      </c>
      <c r="C554" s="203" t="str" cm="1">
        <f t="array" aca="1" ref="C554" ca="1">IFERROR(INDEX('Nhập đơn'!C:C,'ORDERED LIST'!$A554,0),"")</f>
        <v>AWWT</v>
      </c>
      <c r="D554" s="203" t="str">
        <f>IF(COUNTIFS($D$553:D553,$B$553)&lt;$S$553,$B$553,"")</f>
        <v>Khoai lang trắng (củ lớn) weight</v>
      </c>
      <c r="E554" s="202" t="str" cm="1">
        <f t="array" aca="1" ref="E554" ca="1">IFERROR(INDEX('Nhập đơn'!I:I,'ORDERED LIST'!$A554,0),"")</f>
        <v/>
      </c>
      <c r="F554" s="204" cm="1">
        <f t="array" aca="1" ref="F554" ca="1">IFERROR(INDEX('Nhập đơn'!H:H,'ORDERED LIST'!$A554,0),"")</f>
        <v>1</v>
      </c>
      <c r="G554" s="205"/>
      <c r="H554" s="205"/>
      <c r="I554" s="204"/>
      <c r="J554" s="204"/>
      <c r="K554" s="204"/>
      <c r="L554" s="204"/>
      <c r="M554" s="204"/>
      <c r="N554" s="206"/>
      <c r="O554" s="202"/>
      <c r="P554" s="207"/>
      <c r="Q554" s="207"/>
      <c r="R554" s="207"/>
      <c r="S554" s="207"/>
    </row>
    <row r="555" spans="1:19" ht="35.25" customHeight="1">
      <c r="A555" s="196">
        <f ca="1">IFERROR(A554+MATCH(D555,OFFSET('Nhập đơn'!$E$1,'ORDERED LIST'!$A554,0,1000),0),"")</f>
        <v>297</v>
      </c>
      <c r="B555" s="202">
        <v>2</v>
      </c>
      <c r="C555" s="203" t="str" cm="1">
        <f t="array" aca="1" ref="C555" ca="1">IFERROR(INDEX('Nhập đơn'!C:C,'ORDERED LIST'!$A555,0),"")</f>
        <v>AWZH</v>
      </c>
      <c r="D555" s="203" t="str">
        <f>IF(COUNTIFS($D$553:D554,$B$553)&lt;$S$553,$B$553,"")</f>
        <v>Khoai lang trắng (củ lớn) weight</v>
      </c>
      <c r="E555" s="202" t="str" cm="1">
        <f t="array" aca="1" ref="E555" ca="1">IFERROR(INDEX('Nhập đơn'!I:I,'ORDERED LIST'!$A555,0),"")</f>
        <v/>
      </c>
      <c r="F555" s="204" cm="1">
        <f t="array" aca="1" ref="F555" ca="1">IFERROR(INDEX('Nhập đơn'!H:H,'ORDERED LIST'!$A555,0),"")</f>
        <v>1</v>
      </c>
      <c r="G555" s="205"/>
      <c r="H555" s="205"/>
      <c r="I555" s="204"/>
      <c r="J555" s="204"/>
      <c r="K555" s="204"/>
      <c r="L555" s="204"/>
      <c r="M555" s="204"/>
      <c r="N555" s="206"/>
      <c r="O555" s="202"/>
      <c r="P555" s="207"/>
      <c r="Q555" s="207"/>
      <c r="R555" s="207"/>
      <c r="S555" s="208"/>
    </row>
    <row r="556" spans="1:19" ht="35.25" hidden="1" customHeight="1">
      <c r="A556" s="196" t="str">
        <f ca="1">IFERROR(A555+MATCH(D556,OFFSET('Nhập đơn'!$E$1,'ORDERED LIST'!$A555,0,1000),0),"")</f>
        <v/>
      </c>
      <c r="B556" s="209">
        <v>3</v>
      </c>
      <c r="C556" s="203" t="str" cm="1">
        <f t="array" aca="1" ref="C556" ca="1">IFERROR(INDEX('Nhập đơn'!C:C,'ORDERED LIST'!$A556,0),"")</f>
        <v/>
      </c>
      <c r="D556" s="203" t="str">
        <f>IF(COUNTIFS($D$553:D555,$B$553)&lt;$S$553,$B$553,"")</f>
        <v/>
      </c>
      <c r="E556" s="202" t="str" cm="1">
        <f t="array" aca="1" ref="E556" ca="1">IFERROR(INDEX('Nhập đơn'!I:I,'ORDERED LIST'!$A556,0),"")</f>
        <v/>
      </c>
      <c r="F556" s="204" t="str" cm="1">
        <f t="array" aca="1" ref="F556" ca="1">IFERROR(INDEX('Nhập đơn'!H:H,'ORDERED LIST'!$A556,0),"")</f>
        <v/>
      </c>
      <c r="G556" s="205"/>
      <c r="H556" s="205"/>
      <c r="I556" s="204"/>
      <c r="J556" s="204"/>
      <c r="K556" s="204"/>
      <c r="L556" s="204"/>
      <c r="M556" s="204"/>
      <c r="N556" s="206"/>
      <c r="O556" s="202"/>
      <c r="P556" s="207"/>
      <c r="Q556" s="207"/>
      <c r="R556" s="207"/>
      <c r="S556" s="210"/>
    </row>
    <row r="557" spans="1:19" ht="35.25" hidden="1" customHeight="1">
      <c r="A557" s="196" t="str">
        <f ca="1">IFERROR(A556+MATCH(D557,OFFSET('Nhập đơn'!$E$1,'ORDERED LIST'!$A556,0,1000),0),"")</f>
        <v/>
      </c>
      <c r="B557" s="209">
        <v>4</v>
      </c>
      <c r="C557" s="203" t="str" cm="1">
        <f t="array" aca="1" ref="C557" ca="1">IFERROR(INDEX('Nhập đơn'!C:C,'ORDERED LIST'!$A557,0),"")</f>
        <v/>
      </c>
      <c r="D557" s="203" t="str">
        <f>IF(COUNTIFS($D$553:D556,$B$553)&lt;$S$553,$B$553,"")</f>
        <v/>
      </c>
      <c r="E557" s="202" t="str" cm="1">
        <f t="array" aca="1" ref="E557" ca="1">IFERROR(INDEX('Nhập đơn'!I:I,'ORDERED LIST'!$A557,0),"")</f>
        <v/>
      </c>
      <c r="F557" s="204" t="str" cm="1">
        <f t="array" aca="1" ref="F557" ca="1">IFERROR(INDEX('Nhập đơn'!H:H,'ORDERED LIST'!$A557,0),"")</f>
        <v/>
      </c>
      <c r="G557" s="205"/>
      <c r="H557" s="205"/>
      <c r="I557" s="204"/>
      <c r="J557" s="204"/>
      <c r="K557" s="204"/>
      <c r="L557" s="204"/>
      <c r="M557" s="204"/>
      <c r="N557" s="206"/>
      <c r="O557" s="202"/>
      <c r="P557" s="207"/>
      <c r="Q557" s="207"/>
      <c r="R557" s="207"/>
      <c r="S557" s="210"/>
    </row>
    <row r="558" spans="1:19" ht="35.25" hidden="1" customHeight="1">
      <c r="A558" s="196" t="str">
        <f ca="1">IFERROR(A557+MATCH(D558,OFFSET('Nhập đơn'!$E$1,'ORDERED LIST'!$A557,0,1000),0),"")</f>
        <v/>
      </c>
      <c r="B558" s="209">
        <v>5</v>
      </c>
      <c r="C558" s="203" t="str" cm="1">
        <f t="array" aca="1" ref="C558" ca="1">IFERROR(INDEX('Nhập đơn'!C:C,'ORDERED LIST'!$A558,0),"")</f>
        <v/>
      </c>
      <c r="D558" s="203" t="str">
        <f>IF(COUNTIFS($D$553:D557,$B$553)&lt;$S$553,$B$553,"")</f>
        <v/>
      </c>
      <c r="E558" s="202" t="str" cm="1">
        <f t="array" aca="1" ref="E558" ca="1">IFERROR(INDEX('Nhập đơn'!I:I,'ORDERED LIST'!$A558,0),"")</f>
        <v/>
      </c>
      <c r="F558" s="204" t="str" cm="1">
        <f t="array" aca="1" ref="F558" ca="1">IFERROR(INDEX('Nhập đơn'!H:H,'ORDERED LIST'!$A558,0),"")</f>
        <v/>
      </c>
      <c r="G558" s="205"/>
      <c r="H558" s="205"/>
      <c r="I558" s="204"/>
      <c r="J558" s="204"/>
      <c r="K558" s="204"/>
      <c r="L558" s="204"/>
      <c r="M558" s="204"/>
      <c r="N558" s="206"/>
      <c r="O558" s="202"/>
      <c r="P558" s="207"/>
      <c r="Q558" s="207"/>
      <c r="R558" s="207"/>
      <c r="S558" s="210"/>
    </row>
    <row r="559" spans="1:19" ht="35.25" hidden="1" customHeight="1">
      <c r="A559" s="196" t="str">
        <f ca="1">IFERROR(A558+MATCH(D559,OFFSET('Nhập đơn'!$E$1,'ORDERED LIST'!$A558,0,1000),0),"")</f>
        <v/>
      </c>
      <c r="B559" s="209">
        <v>6</v>
      </c>
      <c r="C559" s="203" t="str" cm="1">
        <f t="array" aca="1" ref="C559" ca="1">IFERROR(INDEX('Nhập đơn'!C:C,'ORDERED LIST'!$A559,0),"")</f>
        <v/>
      </c>
      <c r="D559" s="203" t="str">
        <f>IF(COUNTIFS($D$553:D558,$B$553)&lt;$S$553,$B$553,"")</f>
        <v/>
      </c>
      <c r="E559" s="202" t="str" cm="1">
        <f t="array" aca="1" ref="E559" ca="1">IFERROR(INDEX('Nhập đơn'!I:I,'ORDERED LIST'!$A559,0),"")</f>
        <v/>
      </c>
      <c r="F559" s="204" t="str" cm="1">
        <f t="array" aca="1" ref="F559" ca="1">IFERROR(INDEX('Nhập đơn'!H:H,'ORDERED LIST'!$A559,0),"")</f>
        <v/>
      </c>
      <c r="G559" s="205"/>
      <c r="H559" s="205"/>
      <c r="I559" s="204"/>
      <c r="J559" s="204"/>
      <c r="K559" s="204"/>
      <c r="L559" s="204"/>
      <c r="M559" s="204"/>
      <c r="N559" s="206"/>
      <c r="O559" s="202"/>
      <c r="P559" s="207"/>
      <c r="Q559" s="207"/>
      <c r="R559" s="207"/>
      <c r="S559" s="210"/>
    </row>
    <row r="560" spans="1:19" ht="35.25" hidden="1" customHeight="1">
      <c r="A560" s="196" t="str">
        <f ca="1">IFERROR(A559+MATCH(D560,OFFSET('Nhập đơn'!$E$1,'ORDERED LIST'!$A559,0,1000),0),"")</f>
        <v/>
      </c>
      <c r="B560" s="209">
        <v>7</v>
      </c>
      <c r="C560" s="203" t="str" cm="1">
        <f t="array" aca="1" ref="C560" ca="1">IFERROR(INDEX('Nhập đơn'!C:C,'ORDERED LIST'!$A560,0),"")</f>
        <v/>
      </c>
      <c r="D560" s="203" t="str">
        <f>IF(COUNTIFS($D$553:D559,$B$553)&lt;$S$553,$B$553,"")</f>
        <v/>
      </c>
      <c r="E560" s="202" t="str" cm="1">
        <f t="array" aca="1" ref="E560" ca="1">IFERROR(INDEX('Nhập đơn'!I:I,'ORDERED LIST'!$A560,0),"")</f>
        <v/>
      </c>
      <c r="F560" s="204" t="str" cm="1">
        <f t="array" aca="1" ref="F560" ca="1">IFERROR(INDEX('Nhập đơn'!H:H,'ORDERED LIST'!$A560,0),"")</f>
        <v/>
      </c>
      <c r="G560" s="205"/>
      <c r="H560" s="205"/>
      <c r="I560" s="204"/>
      <c r="J560" s="204"/>
      <c r="K560" s="204"/>
      <c r="L560" s="204"/>
      <c r="M560" s="204"/>
      <c r="N560" s="206"/>
      <c r="O560" s="202"/>
      <c r="P560" s="207"/>
      <c r="Q560" s="207"/>
      <c r="R560" s="207"/>
      <c r="S560" s="210"/>
    </row>
    <row r="561" spans="1:19" ht="35.25" hidden="1" customHeight="1">
      <c r="A561" s="196" t="str">
        <f ca="1">IFERROR(A560+MATCH(D561,OFFSET('Nhập đơn'!$E$1,'ORDERED LIST'!$A560,0,1000),0),"")</f>
        <v/>
      </c>
      <c r="B561" s="209">
        <v>8</v>
      </c>
      <c r="C561" s="203" t="str" cm="1">
        <f t="array" aca="1" ref="C561" ca="1">IFERROR(INDEX('Nhập đơn'!C:C,'ORDERED LIST'!$A561,0),"")</f>
        <v/>
      </c>
      <c r="D561" s="203" t="str">
        <f>IF(COUNTIFS($D$553:D560,$B$553)&lt;$S$553,$B$553,"")</f>
        <v/>
      </c>
      <c r="E561" s="202" t="str" cm="1">
        <f t="array" aca="1" ref="E561" ca="1">IFERROR(INDEX('Nhập đơn'!I:I,'ORDERED LIST'!$A561,0),"")</f>
        <v/>
      </c>
      <c r="F561" s="204" t="str" cm="1">
        <f t="array" aca="1" ref="F561" ca="1">IFERROR(INDEX('Nhập đơn'!H:H,'ORDERED LIST'!$A561,0),"")</f>
        <v/>
      </c>
      <c r="G561" s="205"/>
      <c r="H561" s="205"/>
      <c r="I561" s="204"/>
      <c r="J561" s="204"/>
      <c r="K561" s="204"/>
      <c r="L561" s="204"/>
      <c r="M561" s="204"/>
      <c r="N561" s="206"/>
      <c r="O561" s="202"/>
      <c r="P561" s="207"/>
      <c r="Q561" s="207"/>
      <c r="R561" s="207"/>
      <c r="S561" s="210"/>
    </row>
    <row r="562" spans="1:19" ht="35.25" hidden="1" customHeight="1">
      <c r="A562" s="196" t="str">
        <f ca="1">IFERROR(A561+MATCH(D562,OFFSET('Nhập đơn'!$E$1,'ORDERED LIST'!$A561,0,1000),0),"")</f>
        <v/>
      </c>
      <c r="B562" s="209">
        <v>9</v>
      </c>
      <c r="C562" s="203" t="str" cm="1">
        <f t="array" aca="1" ref="C562" ca="1">IFERROR(INDEX('Nhập đơn'!C:C,'ORDERED LIST'!$A562,0),"")</f>
        <v/>
      </c>
      <c r="D562" s="203" t="str">
        <f>IF(COUNTIFS($D$553:D561,$B$553)&lt;$S$553,$B$553,"")</f>
        <v/>
      </c>
      <c r="E562" s="202" t="str" cm="1">
        <f t="array" aca="1" ref="E562" ca="1">IFERROR(INDEX('Nhập đơn'!I:I,'ORDERED LIST'!$A562,0),"")</f>
        <v/>
      </c>
      <c r="F562" s="204" t="str" cm="1">
        <f t="array" aca="1" ref="F562" ca="1">IFERROR(INDEX('Nhập đơn'!H:H,'ORDERED LIST'!$A562,0),"")</f>
        <v/>
      </c>
      <c r="G562" s="205"/>
      <c r="H562" s="205"/>
      <c r="I562" s="204"/>
      <c r="J562" s="204"/>
      <c r="K562" s="204"/>
      <c r="L562" s="204"/>
      <c r="M562" s="204"/>
      <c r="N562" s="206"/>
      <c r="O562" s="202"/>
      <c r="P562" s="207"/>
      <c r="Q562" s="207"/>
      <c r="R562" s="207"/>
      <c r="S562" s="210"/>
    </row>
    <row r="563" spans="1:19" ht="35.25" hidden="1" customHeight="1">
      <c r="A563" s="196" t="str">
        <f ca="1">IFERROR(A562+MATCH(D563,OFFSET('Nhập đơn'!$E$1,'ORDERED LIST'!$A562,0,1000),0),"")</f>
        <v/>
      </c>
      <c r="B563" s="209">
        <v>10</v>
      </c>
      <c r="C563" s="203" t="str" cm="1">
        <f t="array" aca="1" ref="C563" ca="1">IFERROR(INDEX('Nhập đơn'!C:C,'ORDERED LIST'!$A563,0),"")</f>
        <v/>
      </c>
      <c r="D563" s="203" t="str">
        <f>IF(COUNTIFS($D$553:D562,$B$553)&lt;$S$553,$B$553,"")</f>
        <v/>
      </c>
      <c r="E563" s="202" t="str" cm="1">
        <f t="array" aca="1" ref="E563" ca="1">IFERROR(INDEX('Nhập đơn'!I:I,'ORDERED LIST'!$A563,0),"")</f>
        <v/>
      </c>
      <c r="F563" s="204" t="str" cm="1">
        <f t="array" aca="1" ref="F563" ca="1">IFERROR(INDEX('Nhập đơn'!H:H,'ORDERED LIST'!$A563,0),"")</f>
        <v/>
      </c>
      <c r="G563" s="205"/>
      <c r="H563" s="205"/>
      <c r="I563" s="204"/>
      <c r="J563" s="204"/>
      <c r="K563" s="204"/>
      <c r="L563" s="204"/>
      <c r="M563" s="204"/>
      <c r="N563" s="206"/>
      <c r="O563" s="202"/>
      <c r="P563" s="207"/>
      <c r="Q563" s="207"/>
      <c r="R563" s="207"/>
      <c r="S563" s="210"/>
    </row>
    <row r="564" spans="1:19" ht="35.25" hidden="1" customHeight="1">
      <c r="A564" s="196" t="str">
        <f ca="1">IFERROR(A563+MATCH(D564,OFFSET('Nhập đơn'!$E$1,'ORDERED LIST'!$A563,0,1000),0),"")</f>
        <v/>
      </c>
      <c r="B564" s="209">
        <v>11</v>
      </c>
      <c r="C564" s="203" t="str" cm="1">
        <f t="array" aca="1" ref="C564" ca="1">IFERROR(INDEX('Nhập đơn'!C:C,'ORDERED LIST'!$A564,0),"")</f>
        <v/>
      </c>
      <c r="D564" s="203" t="str">
        <f>IF(COUNTIFS($D$553:D563,$B$553)&lt;$S$553,$B$553,"")</f>
        <v/>
      </c>
      <c r="E564" s="202" t="str" cm="1">
        <f t="array" aca="1" ref="E564" ca="1">IFERROR(INDEX('Nhập đơn'!I:I,'ORDERED LIST'!$A564,0),"")</f>
        <v/>
      </c>
      <c r="F564" s="204" t="str" cm="1">
        <f t="array" aca="1" ref="F564" ca="1">IFERROR(INDEX('Nhập đơn'!H:H,'ORDERED LIST'!$A564,0),"")</f>
        <v/>
      </c>
      <c r="G564" s="205"/>
      <c r="H564" s="205"/>
      <c r="I564" s="204"/>
      <c r="J564" s="204"/>
      <c r="K564" s="204"/>
      <c r="L564" s="204"/>
      <c r="M564" s="204"/>
      <c r="N564" s="206"/>
      <c r="O564" s="202"/>
      <c r="P564" s="207"/>
      <c r="Q564" s="207"/>
      <c r="R564" s="207"/>
      <c r="S564" s="210"/>
    </row>
    <row r="565" spans="1:19" ht="35.25" hidden="1" customHeight="1">
      <c r="A565" s="196" t="str">
        <f ca="1">IFERROR(A564+MATCH(D565,OFFSET('Nhập đơn'!$E$1,'ORDERED LIST'!$A564,0,1000),0),"")</f>
        <v/>
      </c>
      <c r="B565" s="209">
        <v>12</v>
      </c>
      <c r="C565" s="203" t="str" cm="1">
        <f t="array" aca="1" ref="C565" ca="1">IFERROR(INDEX('Nhập đơn'!C:C,'ORDERED LIST'!$A565,0),"")</f>
        <v/>
      </c>
      <c r="D565" s="203" t="str">
        <f>IF(COUNTIFS($D$553:D564,$B$553)&lt;$S$553,$B$553,"")</f>
        <v/>
      </c>
      <c r="E565" s="202" t="str" cm="1">
        <f t="array" aca="1" ref="E565" ca="1">IFERROR(INDEX('Nhập đơn'!I:I,'ORDERED LIST'!$A565,0),"")</f>
        <v/>
      </c>
      <c r="F565" s="204" t="str" cm="1">
        <f t="array" aca="1" ref="F565" ca="1">IFERROR(INDEX('Nhập đơn'!H:H,'ORDERED LIST'!$A565,0),"")</f>
        <v/>
      </c>
      <c r="G565" s="205"/>
      <c r="H565" s="205"/>
      <c r="I565" s="204"/>
      <c r="J565" s="204"/>
      <c r="K565" s="204"/>
      <c r="L565" s="204"/>
      <c r="M565" s="204"/>
      <c r="N565" s="206"/>
      <c r="O565" s="202"/>
      <c r="P565" s="207"/>
      <c r="Q565" s="207"/>
      <c r="R565" s="207"/>
      <c r="S565" s="210"/>
    </row>
    <row r="566" spans="1:19" ht="35.25" hidden="1" customHeight="1">
      <c r="A566" s="196" t="str">
        <f ca="1">IFERROR(A565+MATCH(D566,OFFSET('Nhập đơn'!$E$1,'ORDERED LIST'!$A565,0,1000),0),"")</f>
        <v/>
      </c>
      <c r="B566" s="209">
        <v>13</v>
      </c>
      <c r="C566" s="203" t="str" cm="1">
        <f t="array" aca="1" ref="C566" ca="1">IFERROR(INDEX('Nhập đơn'!C:C,'ORDERED LIST'!$A566,0),"")</f>
        <v/>
      </c>
      <c r="D566" s="203" t="str">
        <f>IF(COUNTIFS($D$553:D565,$B$553)&lt;$S$553,$B$553,"")</f>
        <v/>
      </c>
      <c r="E566" s="202" t="str" cm="1">
        <f t="array" aca="1" ref="E566" ca="1">IFERROR(INDEX('Nhập đơn'!I:I,'ORDERED LIST'!$A566,0),"")</f>
        <v/>
      </c>
      <c r="F566" s="204" t="str" cm="1">
        <f t="array" aca="1" ref="F566" ca="1">IFERROR(INDEX('Nhập đơn'!H:H,'ORDERED LIST'!$A566,0),"")</f>
        <v/>
      </c>
      <c r="G566" s="205"/>
      <c r="H566" s="205"/>
      <c r="I566" s="204"/>
      <c r="J566" s="204"/>
      <c r="K566" s="204"/>
      <c r="L566" s="204"/>
      <c r="M566" s="204"/>
      <c r="N566" s="206"/>
      <c r="O566" s="202"/>
      <c r="P566" s="207"/>
      <c r="Q566" s="207"/>
      <c r="R566" s="207"/>
      <c r="S566" s="210"/>
    </row>
    <row r="567" spans="1:19" ht="35.25" hidden="1" customHeight="1">
      <c r="A567" s="196" t="str">
        <f ca="1">IFERROR(A566+MATCH(D567,OFFSET('Nhập đơn'!$E$1,'ORDERED LIST'!$A566,0,1000),0),"")</f>
        <v/>
      </c>
      <c r="B567" s="209">
        <v>14</v>
      </c>
      <c r="C567" s="203" t="str" cm="1">
        <f t="array" aca="1" ref="C567" ca="1">IFERROR(INDEX('Nhập đơn'!C:C,'ORDERED LIST'!$A567,0),"")</f>
        <v/>
      </c>
      <c r="D567" s="203" t="str">
        <f>IF(COUNTIFS($D$553:D566,$B$553)&lt;$S$553,$B$553,"")</f>
        <v/>
      </c>
      <c r="E567" s="202" t="str" cm="1">
        <f t="array" aca="1" ref="E567" ca="1">IFERROR(INDEX('Nhập đơn'!I:I,'ORDERED LIST'!$A567,0),"")</f>
        <v/>
      </c>
      <c r="F567" s="204" t="str" cm="1">
        <f t="array" aca="1" ref="F567" ca="1">IFERROR(INDEX('Nhập đơn'!H:H,'ORDERED LIST'!$A567,0),"")</f>
        <v/>
      </c>
      <c r="G567" s="205"/>
      <c r="H567" s="205"/>
      <c r="I567" s="204"/>
      <c r="J567" s="204"/>
      <c r="K567" s="204"/>
      <c r="L567" s="204"/>
      <c r="M567" s="204"/>
      <c r="N567" s="206"/>
      <c r="O567" s="202"/>
      <c r="P567" s="207"/>
      <c r="Q567" s="207"/>
      <c r="R567" s="207"/>
      <c r="S567" s="210"/>
    </row>
    <row r="568" spans="1:19" ht="35.25" hidden="1" customHeight="1">
      <c r="A568" s="196" t="str">
        <f ca="1">IFERROR(A567+MATCH(D568,OFFSET('Nhập đơn'!$E$1,'ORDERED LIST'!$A567,0,1000),0),"")</f>
        <v/>
      </c>
      <c r="B568" s="209">
        <v>15</v>
      </c>
      <c r="C568" s="203" t="str" cm="1">
        <f t="array" aca="1" ref="C568" ca="1">IFERROR(INDEX('Nhập đơn'!C:C,'ORDERED LIST'!$A568,0),"")</f>
        <v/>
      </c>
      <c r="D568" s="203" t="str">
        <f>IF(COUNTIFS($D$553:D567,$B$553)&lt;$S$553,$B$553,"")</f>
        <v/>
      </c>
      <c r="E568" s="202" t="str" cm="1">
        <f t="array" aca="1" ref="E568" ca="1">IFERROR(INDEX('Nhập đơn'!I:I,'ORDERED LIST'!$A568,0),"")</f>
        <v/>
      </c>
      <c r="F568" s="204" t="str" cm="1">
        <f t="array" aca="1" ref="F568" ca="1">IFERROR(INDEX('Nhập đơn'!H:H,'ORDERED LIST'!$A568,0),"")</f>
        <v/>
      </c>
      <c r="G568" s="205"/>
      <c r="H568" s="205"/>
      <c r="I568" s="204"/>
      <c r="J568" s="204"/>
      <c r="K568" s="204"/>
      <c r="L568" s="204"/>
      <c r="M568" s="204"/>
      <c r="N568" s="206"/>
      <c r="O568" s="202"/>
      <c r="P568" s="207"/>
      <c r="Q568" s="207"/>
      <c r="R568" s="207"/>
      <c r="S568" s="210"/>
    </row>
    <row r="569" spans="1:19" ht="35.25" hidden="1" customHeight="1">
      <c r="A569" s="196" t="str">
        <f ca="1">IFERROR(A568+MATCH(D569,OFFSET('Nhập đơn'!$E$1,'ORDERED LIST'!$A568,0,1000),0),"")</f>
        <v/>
      </c>
      <c r="B569" s="209">
        <v>16</v>
      </c>
      <c r="C569" s="203" t="str" cm="1">
        <f t="array" aca="1" ref="C569" ca="1">IFERROR(INDEX('Nhập đơn'!C:C,'ORDERED LIST'!$A569,0),"")</f>
        <v/>
      </c>
      <c r="D569" s="203" t="str">
        <f>IF(COUNTIFS($D$553:D568,$B$553)&lt;$S$553,$B$553,"")</f>
        <v/>
      </c>
      <c r="E569" s="202" t="str" cm="1">
        <f t="array" aca="1" ref="E569" ca="1">IFERROR(INDEX('Nhập đơn'!I:I,'ORDERED LIST'!$A569,0),"")</f>
        <v/>
      </c>
      <c r="F569" s="204" t="str" cm="1">
        <f t="array" aca="1" ref="F569" ca="1">IFERROR(INDEX('Nhập đơn'!H:H,'ORDERED LIST'!$A569,0),"")</f>
        <v/>
      </c>
      <c r="G569" s="205"/>
      <c r="H569" s="205"/>
      <c r="I569" s="204"/>
      <c r="J569" s="204"/>
      <c r="K569" s="204"/>
      <c r="L569" s="204"/>
      <c r="M569" s="204"/>
      <c r="N569" s="206"/>
      <c r="O569" s="202"/>
      <c r="P569" s="207"/>
      <c r="Q569" s="207"/>
      <c r="R569" s="207"/>
      <c r="S569" s="210"/>
    </row>
    <row r="570" spans="1:19" ht="35.25" customHeight="1">
      <c r="A570" s="196"/>
      <c r="B570" s="213" t="s">
        <v>3713</v>
      </c>
      <c r="C570" s="211"/>
      <c r="D570" s="211"/>
      <c r="E570" s="211"/>
      <c r="F570" s="211"/>
      <c r="G570" s="211"/>
      <c r="H570" s="211"/>
      <c r="I570" s="211"/>
      <c r="J570" s="211"/>
      <c r="K570" s="211"/>
      <c r="L570" s="211"/>
      <c r="M570" s="211"/>
      <c r="N570" s="211"/>
      <c r="O570" s="211"/>
      <c r="P570" s="211"/>
      <c r="Q570" s="211"/>
      <c r="R570" s="211"/>
      <c r="S570" s="289">
        <f>COUNTIFS('Nhập đơn'!E:E,B570)</f>
        <v>2</v>
      </c>
    </row>
    <row r="571" spans="1:19" ht="35.25" customHeight="1">
      <c r="A571" s="196">
        <f ca="1">IFERROR(A570+MATCH(D571,OFFSET('Nhập đơn'!$E$1,'ORDERED LIST'!$A570,0,1000),0),"")</f>
        <v>70</v>
      </c>
      <c r="B571" s="202">
        <v>1</v>
      </c>
      <c r="C571" s="203" t="str" cm="1">
        <f t="array" aca="1" ref="C571" ca="1">IFERROR(INDEX('Nhập đơn'!C:C,'ORDERED LIST'!$A571,0),"")</f>
        <v>MKVD</v>
      </c>
      <c r="D571" s="203" t="str">
        <f>IF(COUNTIFS($D$570:D570,$B$570)&lt;$S$570,$B$570,"")</f>
        <v>Khoai lang trắng (củ nhỏ) 500 gr</v>
      </c>
      <c r="E571" s="202" cm="1">
        <f t="array" aca="1" ref="E571" ca="1">IFERROR(INDEX('Nhập đơn'!I:I,'ORDERED LIST'!$A571,0),"")</f>
        <v>1</v>
      </c>
      <c r="F571" s="204" cm="1">
        <f t="array" aca="1" ref="F571" ca="1">IFERROR(INDEX('Nhập đơn'!H:H,'ORDERED LIST'!$A571,0),"")</f>
        <v>0.5</v>
      </c>
      <c r="G571" s="205"/>
      <c r="H571" s="205"/>
      <c r="I571" s="204"/>
      <c r="J571" s="204"/>
      <c r="K571" s="204"/>
      <c r="L571" s="204"/>
      <c r="M571" s="204"/>
      <c r="N571" s="206"/>
      <c r="O571" s="202"/>
      <c r="P571" s="207"/>
      <c r="Q571" s="207"/>
      <c r="R571" s="207"/>
      <c r="S571" s="207"/>
    </row>
    <row r="572" spans="1:19" ht="35.25" customHeight="1">
      <c r="A572" s="196">
        <f ca="1">IFERROR(A571+MATCH(D572,OFFSET('Nhập đơn'!$E$1,'ORDERED LIST'!$A571,0,1000),0),"")</f>
        <v>124</v>
      </c>
      <c r="B572" s="202">
        <v>2</v>
      </c>
      <c r="C572" s="203" t="str" cm="1">
        <f t="array" aca="1" ref="C572" ca="1">IFERROR(INDEX('Nhập đơn'!C:C,'ORDERED LIST'!$A572,0),"")</f>
        <v>AWLU</v>
      </c>
      <c r="D572" s="203" t="str">
        <f>IF(COUNTIFS($D$570:D571,$B$570)&lt;$S$570,$B$570,"")</f>
        <v>Khoai lang trắng (củ nhỏ) 500 gr</v>
      </c>
      <c r="E572" s="202" cm="1">
        <f t="array" aca="1" ref="E572" ca="1">IFERROR(INDEX('Nhập đơn'!I:I,'ORDERED LIST'!$A572,0),"")</f>
        <v>2</v>
      </c>
      <c r="F572" s="204" cm="1">
        <f t="array" aca="1" ref="F572" ca="1">IFERROR(INDEX('Nhập đơn'!H:H,'ORDERED LIST'!$A572,0),"")</f>
        <v>1</v>
      </c>
      <c r="G572" s="205"/>
      <c r="H572" s="205"/>
      <c r="I572" s="204"/>
      <c r="J572" s="204"/>
      <c r="K572" s="204"/>
      <c r="L572" s="204"/>
      <c r="M572" s="204"/>
      <c r="N572" s="206"/>
      <c r="O572" s="202"/>
      <c r="P572" s="207"/>
      <c r="Q572" s="207"/>
      <c r="R572" s="207"/>
      <c r="S572" s="208"/>
    </row>
    <row r="573" spans="1:19" ht="35.25" hidden="1" customHeight="1">
      <c r="A573" s="196" t="str">
        <f ca="1">IFERROR(A572+MATCH(D573,OFFSET('Nhập đơn'!$E$1,'ORDERED LIST'!$A572,0,1000),0),"")</f>
        <v/>
      </c>
      <c r="B573" s="209">
        <v>3</v>
      </c>
      <c r="C573" s="203" t="str" cm="1">
        <f t="array" aca="1" ref="C573" ca="1">IFERROR(INDEX('Nhập đơn'!C:C,'ORDERED LIST'!$A573,0),"")</f>
        <v/>
      </c>
      <c r="D573" s="203" t="str">
        <f>IF(COUNTIFS($D$570:D572,$B$570)&lt;$S$570,$B$570,"")</f>
        <v/>
      </c>
      <c r="E573" s="202" t="str" cm="1">
        <f t="array" aca="1" ref="E573" ca="1">IFERROR(INDEX('Nhập đơn'!I:I,'ORDERED LIST'!$A573,0),"")</f>
        <v/>
      </c>
      <c r="F573" s="204" t="str" cm="1">
        <f t="array" aca="1" ref="F573" ca="1">IFERROR(INDEX('Nhập đơn'!H:H,'ORDERED LIST'!$A573,0),"")</f>
        <v/>
      </c>
      <c r="G573" s="205"/>
      <c r="H573" s="205"/>
      <c r="I573" s="204"/>
      <c r="J573" s="204"/>
      <c r="K573" s="204"/>
      <c r="L573" s="204"/>
      <c r="M573" s="204"/>
      <c r="N573" s="206"/>
      <c r="O573" s="202"/>
      <c r="P573" s="207"/>
      <c r="Q573" s="207"/>
      <c r="R573" s="207"/>
      <c r="S573" s="210"/>
    </row>
    <row r="574" spans="1:19" ht="35.25" hidden="1" customHeight="1">
      <c r="A574" s="196" t="str">
        <f ca="1">IFERROR(A573+MATCH(D574,OFFSET('Nhập đơn'!$E$1,'ORDERED LIST'!$A573,0,1000),0),"")</f>
        <v/>
      </c>
      <c r="B574" s="209">
        <v>4</v>
      </c>
      <c r="C574" s="203" t="str" cm="1">
        <f t="array" aca="1" ref="C574" ca="1">IFERROR(INDEX('Nhập đơn'!C:C,'ORDERED LIST'!$A574,0),"")</f>
        <v/>
      </c>
      <c r="D574" s="203" t="str">
        <f>IF(COUNTIFS($D$570:D573,$B$570)&lt;$S$570,$B$570,"")</f>
        <v/>
      </c>
      <c r="E574" s="202" t="str" cm="1">
        <f t="array" aca="1" ref="E574" ca="1">IFERROR(INDEX('Nhập đơn'!I:I,'ORDERED LIST'!$A574,0),"")</f>
        <v/>
      </c>
      <c r="F574" s="204" t="str" cm="1">
        <f t="array" aca="1" ref="F574" ca="1">IFERROR(INDEX('Nhập đơn'!H:H,'ORDERED LIST'!$A574,0),"")</f>
        <v/>
      </c>
      <c r="G574" s="205"/>
      <c r="H574" s="205"/>
      <c r="I574" s="204"/>
      <c r="J574" s="204"/>
      <c r="K574" s="204"/>
      <c r="L574" s="204"/>
      <c r="M574" s="204"/>
      <c r="N574" s="206"/>
      <c r="O574" s="202"/>
      <c r="P574" s="207"/>
      <c r="Q574" s="207"/>
      <c r="R574" s="207"/>
      <c r="S574" s="210"/>
    </row>
    <row r="575" spans="1:19" ht="35.25" hidden="1" customHeight="1">
      <c r="A575" s="196" t="str">
        <f ca="1">IFERROR(A574+MATCH(D575,OFFSET('Nhập đơn'!$E$1,'ORDERED LIST'!$A574,0,1000),0),"")</f>
        <v/>
      </c>
      <c r="B575" s="209">
        <v>5</v>
      </c>
      <c r="C575" s="203" t="str" cm="1">
        <f t="array" aca="1" ref="C575" ca="1">IFERROR(INDEX('Nhập đơn'!C:C,'ORDERED LIST'!$A575,0),"")</f>
        <v/>
      </c>
      <c r="D575" s="203" t="str">
        <f>IF(COUNTIFS($D$570:D574,$B$570)&lt;$S$570,$B$570,"")</f>
        <v/>
      </c>
      <c r="E575" s="202" t="str" cm="1">
        <f t="array" aca="1" ref="E575" ca="1">IFERROR(INDEX('Nhập đơn'!I:I,'ORDERED LIST'!$A575,0),"")</f>
        <v/>
      </c>
      <c r="F575" s="204" t="str" cm="1">
        <f t="array" aca="1" ref="F575" ca="1">IFERROR(INDEX('Nhập đơn'!H:H,'ORDERED LIST'!$A575,0),"")</f>
        <v/>
      </c>
      <c r="G575" s="205"/>
      <c r="H575" s="205"/>
      <c r="I575" s="204"/>
      <c r="J575" s="204"/>
      <c r="K575" s="204"/>
      <c r="L575" s="204"/>
      <c r="M575" s="204"/>
      <c r="N575" s="206"/>
      <c r="O575" s="202"/>
      <c r="P575" s="207"/>
      <c r="Q575" s="207"/>
      <c r="R575" s="207"/>
      <c r="S575" s="210"/>
    </row>
    <row r="576" spans="1:19" ht="35.25" hidden="1" customHeight="1">
      <c r="A576" s="196" t="str">
        <f ca="1">IFERROR(A575+MATCH(D576,OFFSET('Nhập đơn'!$E$1,'ORDERED LIST'!$A575,0,1000),0),"")</f>
        <v/>
      </c>
      <c r="B576" s="209">
        <v>6</v>
      </c>
      <c r="C576" s="203" t="str" cm="1">
        <f t="array" aca="1" ref="C576" ca="1">IFERROR(INDEX('Nhập đơn'!C:C,'ORDERED LIST'!$A576,0),"")</f>
        <v/>
      </c>
      <c r="D576" s="203" t="str">
        <f>IF(COUNTIFS($D$570:D575,$B$570)&lt;$S$570,$B$570,"")</f>
        <v/>
      </c>
      <c r="E576" s="202" t="str" cm="1">
        <f t="array" aca="1" ref="E576" ca="1">IFERROR(INDEX('Nhập đơn'!I:I,'ORDERED LIST'!$A576,0),"")</f>
        <v/>
      </c>
      <c r="F576" s="204" t="str" cm="1">
        <f t="array" aca="1" ref="F576" ca="1">IFERROR(INDEX('Nhập đơn'!H:H,'ORDERED LIST'!$A576,0),"")</f>
        <v/>
      </c>
      <c r="G576" s="205"/>
      <c r="H576" s="205"/>
      <c r="I576" s="204"/>
      <c r="J576" s="204"/>
      <c r="K576" s="204"/>
      <c r="L576" s="204"/>
      <c r="M576" s="204"/>
      <c r="N576" s="206"/>
      <c r="O576" s="202"/>
      <c r="P576" s="207"/>
      <c r="Q576" s="207"/>
      <c r="R576" s="207"/>
      <c r="S576" s="210"/>
    </row>
    <row r="577" spans="1:19" ht="35.25" hidden="1" customHeight="1">
      <c r="A577" s="196" t="str">
        <f ca="1">IFERROR(A576+MATCH(D577,OFFSET('Nhập đơn'!$E$1,'ORDERED LIST'!$A576,0,1000),0),"")</f>
        <v/>
      </c>
      <c r="B577" s="209">
        <v>7</v>
      </c>
      <c r="C577" s="203" t="str" cm="1">
        <f t="array" aca="1" ref="C577" ca="1">IFERROR(INDEX('Nhập đơn'!C:C,'ORDERED LIST'!$A577,0),"")</f>
        <v/>
      </c>
      <c r="D577" s="203" t="str">
        <f>IF(COUNTIFS($D$570:D576,$B$570)&lt;$S$570,$B$570,"")</f>
        <v/>
      </c>
      <c r="E577" s="202" t="str" cm="1">
        <f t="array" aca="1" ref="E577" ca="1">IFERROR(INDEX('Nhập đơn'!I:I,'ORDERED LIST'!$A577,0),"")</f>
        <v/>
      </c>
      <c r="F577" s="204" t="str" cm="1">
        <f t="array" aca="1" ref="F577" ca="1">IFERROR(INDEX('Nhập đơn'!H:H,'ORDERED LIST'!$A577,0),"")</f>
        <v/>
      </c>
      <c r="G577" s="205"/>
      <c r="H577" s="205"/>
      <c r="I577" s="204"/>
      <c r="J577" s="204"/>
      <c r="K577" s="204"/>
      <c r="L577" s="204"/>
      <c r="M577" s="204"/>
      <c r="N577" s="206"/>
      <c r="O577" s="202"/>
      <c r="P577" s="207"/>
      <c r="Q577" s="207"/>
      <c r="R577" s="207"/>
      <c r="S577" s="210"/>
    </row>
    <row r="578" spans="1:19" ht="35.25" hidden="1" customHeight="1">
      <c r="A578" s="196" t="str">
        <f ca="1">IFERROR(A577+MATCH(D578,OFFSET('Nhập đơn'!$E$1,'ORDERED LIST'!$A577,0,1000),0),"")</f>
        <v/>
      </c>
      <c r="B578" s="209">
        <v>8</v>
      </c>
      <c r="C578" s="203" t="str" cm="1">
        <f t="array" aca="1" ref="C578" ca="1">IFERROR(INDEX('Nhập đơn'!C:C,'ORDERED LIST'!$A578,0),"")</f>
        <v/>
      </c>
      <c r="D578" s="203" t="str">
        <f>IF(COUNTIFS($D$570:D577,$B$570)&lt;$S$570,$B$570,"")</f>
        <v/>
      </c>
      <c r="E578" s="202" t="str" cm="1">
        <f t="array" aca="1" ref="E578" ca="1">IFERROR(INDEX('Nhập đơn'!I:I,'ORDERED LIST'!$A578,0),"")</f>
        <v/>
      </c>
      <c r="F578" s="204" t="str" cm="1">
        <f t="array" aca="1" ref="F578" ca="1">IFERROR(INDEX('Nhập đơn'!H:H,'ORDERED LIST'!$A578,0),"")</f>
        <v/>
      </c>
      <c r="G578" s="205"/>
      <c r="H578" s="205"/>
      <c r="I578" s="204"/>
      <c r="J578" s="204"/>
      <c r="K578" s="204"/>
      <c r="L578" s="204"/>
      <c r="M578" s="204"/>
      <c r="N578" s="206"/>
      <c r="O578" s="202"/>
      <c r="P578" s="207"/>
      <c r="Q578" s="207"/>
      <c r="R578" s="207"/>
      <c r="S578" s="210"/>
    </row>
    <row r="579" spans="1:19" ht="35.25" hidden="1" customHeight="1">
      <c r="A579" s="196" t="str">
        <f ca="1">IFERROR(A578+MATCH(D579,OFFSET('Nhập đơn'!$E$1,'ORDERED LIST'!$A578,0,1000),0),"")</f>
        <v/>
      </c>
      <c r="B579" s="209">
        <v>9</v>
      </c>
      <c r="C579" s="203" t="str" cm="1">
        <f t="array" aca="1" ref="C579" ca="1">IFERROR(INDEX('Nhập đơn'!C:C,'ORDERED LIST'!$A579,0),"")</f>
        <v/>
      </c>
      <c r="D579" s="203" t="str">
        <f>IF(COUNTIFS($D$570:D578,$B$570)&lt;$S$570,$B$570,"")</f>
        <v/>
      </c>
      <c r="E579" s="202" t="str" cm="1">
        <f t="array" aca="1" ref="E579" ca="1">IFERROR(INDEX('Nhập đơn'!I:I,'ORDERED LIST'!$A579,0),"")</f>
        <v/>
      </c>
      <c r="F579" s="204" t="str" cm="1">
        <f t="array" aca="1" ref="F579" ca="1">IFERROR(INDEX('Nhập đơn'!H:H,'ORDERED LIST'!$A579,0),"")</f>
        <v/>
      </c>
      <c r="G579" s="205"/>
      <c r="H579" s="205"/>
      <c r="I579" s="204"/>
      <c r="J579" s="204"/>
      <c r="K579" s="204"/>
      <c r="L579" s="204"/>
      <c r="M579" s="204"/>
      <c r="N579" s="206"/>
      <c r="O579" s="202"/>
      <c r="P579" s="207"/>
      <c r="Q579" s="207"/>
      <c r="R579" s="207"/>
      <c r="S579" s="210"/>
    </row>
    <row r="580" spans="1:19" ht="35.25" hidden="1" customHeight="1">
      <c r="A580" s="196" t="str">
        <f ca="1">IFERROR(A579+MATCH(D580,OFFSET('Nhập đơn'!$E$1,'ORDERED LIST'!$A579,0,1000),0),"")</f>
        <v/>
      </c>
      <c r="B580" s="209">
        <v>10</v>
      </c>
      <c r="C580" s="203" t="str" cm="1">
        <f t="array" aca="1" ref="C580" ca="1">IFERROR(INDEX('Nhập đơn'!C:C,'ORDERED LIST'!$A580,0),"")</f>
        <v/>
      </c>
      <c r="D580" s="203" t="str">
        <f>IF(COUNTIFS($D$570:D579,$B$570)&lt;$S$570,$B$570,"")</f>
        <v/>
      </c>
      <c r="E580" s="202" t="str" cm="1">
        <f t="array" aca="1" ref="E580" ca="1">IFERROR(INDEX('Nhập đơn'!I:I,'ORDERED LIST'!$A580,0),"")</f>
        <v/>
      </c>
      <c r="F580" s="204" t="str" cm="1">
        <f t="array" aca="1" ref="F580" ca="1">IFERROR(INDEX('Nhập đơn'!H:H,'ORDERED LIST'!$A580,0),"")</f>
        <v/>
      </c>
      <c r="G580" s="205"/>
      <c r="H580" s="205"/>
      <c r="I580" s="204"/>
      <c r="J580" s="204"/>
      <c r="K580" s="204"/>
      <c r="L580" s="204"/>
      <c r="M580" s="204"/>
      <c r="N580" s="206"/>
      <c r="O580" s="202"/>
      <c r="P580" s="207"/>
      <c r="Q580" s="207"/>
      <c r="R580" s="207"/>
      <c r="S580" s="210"/>
    </row>
    <row r="581" spans="1:19" ht="35.25" hidden="1" customHeight="1">
      <c r="A581" s="196" t="str">
        <f ca="1">IFERROR(A580+MATCH(D581,OFFSET('Nhập đơn'!$E$1,'ORDERED LIST'!$A580,0,1000),0),"")</f>
        <v/>
      </c>
      <c r="B581" s="209">
        <v>11</v>
      </c>
      <c r="C581" s="203" t="str" cm="1">
        <f t="array" aca="1" ref="C581" ca="1">IFERROR(INDEX('Nhập đơn'!C:C,'ORDERED LIST'!$A581,0),"")</f>
        <v/>
      </c>
      <c r="D581" s="203" t="str">
        <f>IF(COUNTIFS($D$570:D580,$B$570)&lt;$S$570,$B$570,"")</f>
        <v/>
      </c>
      <c r="E581" s="202" t="str" cm="1">
        <f t="array" aca="1" ref="E581" ca="1">IFERROR(INDEX('Nhập đơn'!I:I,'ORDERED LIST'!$A581,0),"")</f>
        <v/>
      </c>
      <c r="F581" s="204" t="str" cm="1">
        <f t="array" aca="1" ref="F581" ca="1">IFERROR(INDEX('Nhập đơn'!H:H,'ORDERED LIST'!$A581,0),"")</f>
        <v/>
      </c>
      <c r="G581" s="205"/>
      <c r="H581" s="205"/>
      <c r="I581" s="204"/>
      <c r="J581" s="204"/>
      <c r="K581" s="204"/>
      <c r="L581" s="204"/>
      <c r="M581" s="204"/>
      <c r="N581" s="206"/>
      <c r="O581" s="202"/>
      <c r="P581" s="207"/>
      <c r="Q581" s="207"/>
      <c r="R581" s="207"/>
      <c r="S581" s="210"/>
    </row>
    <row r="582" spans="1:19" ht="35.25" hidden="1" customHeight="1">
      <c r="A582" s="196" t="str">
        <f ca="1">IFERROR(A581+MATCH(D582,OFFSET('Nhập đơn'!$E$1,'ORDERED LIST'!$A581,0,1000),0),"")</f>
        <v/>
      </c>
      <c r="B582" s="209">
        <v>12</v>
      </c>
      <c r="C582" s="203" t="str" cm="1">
        <f t="array" aca="1" ref="C582" ca="1">IFERROR(INDEX('Nhập đơn'!C:C,'ORDERED LIST'!$A582,0),"")</f>
        <v/>
      </c>
      <c r="D582" s="203" t="str">
        <f>IF(COUNTIFS($D$570:D581,$B$570)&lt;$S$570,$B$570,"")</f>
        <v/>
      </c>
      <c r="E582" s="202" t="str" cm="1">
        <f t="array" aca="1" ref="E582" ca="1">IFERROR(INDEX('Nhập đơn'!I:I,'ORDERED LIST'!$A582,0),"")</f>
        <v/>
      </c>
      <c r="F582" s="204" t="str" cm="1">
        <f t="array" aca="1" ref="F582" ca="1">IFERROR(INDEX('Nhập đơn'!H:H,'ORDERED LIST'!$A582,0),"")</f>
        <v/>
      </c>
      <c r="G582" s="205"/>
      <c r="H582" s="205"/>
      <c r="I582" s="204"/>
      <c r="J582" s="204"/>
      <c r="K582" s="204"/>
      <c r="L582" s="204"/>
      <c r="M582" s="204"/>
      <c r="N582" s="206"/>
      <c r="O582" s="202"/>
      <c r="P582" s="207"/>
      <c r="Q582" s="207"/>
      <c r="R582" s="207"/>
      <c r="S582" s="210"/>
    </row>
    <row r="583" spans="1:19" ht="35.25" hidden="1" customHeight="1">
      <c r="A583" s="196" t="str">
        <f ca="1">IFERROR(A582+MATCH(D583,OFFSET('Nhập đơn'!$E$1,'ORDERED LIST'!$A582,0,1000),0),"")</f>
        <v/>
      </c>
      <c r="B583" s="209">
        <v>13</v>
      </c>
      <c r="C583" s="203" t="str" cm="1">
        <f t="array" aca="1" ref="C583" ca="1">IFERROR(INDEX('Nhập đơn'!C:C,'ORDERED LIST'!$A583,0),"")</f>
        <v/>
      </c>
      <c r="D583" s="203" t="str">
        <f>IF(COUNTIFS($D$570:D582,$B$570)&lt;$S$570,$B$570,"")</f>
        <v/>
      </c>
      <c r="E583" s="202" t="str" cm="1">
        <f t="array" aca="1" ref="E583" ca="1">IFERROR(INDEX('Nhập đơn'!I:I,'ORDERED LIST'!$A583,0),"")</f>
        <v/>
      </c>
      <c r="F583" s="204" t="str" cm="1">
        <f t="array" aca="1" ref="F583" ca="1">IFERROR(INDEX('Nhập đơn'!H:H,'ORDERED LIST'!$A583,0),"")</f>
        <v/>
      </c>
      <c r="G583" s="205"/>
      <c r="H583" s="205"/>
      <c r="I583" s="204"/>
      <c r="J583" s="204"/>
      <c r="K583" s="204"/>
      <c r="L583" s="204"/>
      <c r="M583" s="204"/>
      <c r="N583" s="206"/>
      <c r="O583" s="202"/>
      <c r="P583" s="207"/>
      <c r="Q583" s="207"/>
      <c r="R583" s="207"/>
      <c r="S583" s="210"/>
    </row>
    <row r="584" spans="1:19" ht="35.25" hidden="1" customHeight="1">
      <c r="A584" s="196" t="str">
        <f ca="1">IFERROR(A583+MATCH(D584,OFFSET('Nhập đơn'!$E$1,'ORDERED LIST'!$A583,0,1000),0),"")</f>
        <v/>
      </c>
      <c r="B584" s="209">
        <v>14</v>
      </c>
      <c r="C584" s="203" t="str" cm="1">
        <f t="array" aca="1" ref="C584" ca="1">IFERROR(INDEX('Nhập đơn'!C:C,'ORDERED LIST'!$A584,0),"")</f>
        <v/>
      </c>
      <c r="D584" s="203" t="str">
        <f>IF(COUNTIFS($D$570:D583,$B$570)&lt;$S$570,$B$570,"")</f>
        <v/>
      </c>
      <c r="E584" s="202" t="str" cm="1">
        <f t="array" aca="1" ref="E584" ca="1">IFERROR(INDEX('Nhập đơn'!I:I,'ORDERED LIST'!$A584,0),"")</f>
        <v/>
      </c>
      <c r="F584" s="204" t="str" cm="1">
        <f t="array" aca="1" ref="F584" ca="1">IFERROR(INDEX('Nhập đơn'!H:H,'ORDERED LIST'!$A584,0),"")</f>
        <v/>
      </c>
      <c r="G584" s="205"/>
      <c r="H584" s="205"/>
      <c r="I584" s="204"/>
      <c r="J584" s="204"/>
      <c r="K584" s="204"/>
      <c r="L584" s="204"/>
      <c r="M584" s="204"/>
      <c r="N584" s="206"/>
      <c r="O584" s="202"/>
      <c r="P584" s="207"/>
      <c r="Q584" s="207"/>
      <c r="R584" s="207"/>
      <c r="S584" s="210"/>
    </row>
    <row r="585" spans="1:19" ht="35.25" hidden="1" customHeight="1">
      <c r="A585" s="196" t="str">
        <f ca="1">IFERROR(A584+MATCH(D585,OFFSET('Nhập đơn'!$E$1,'ORDERED LIST'!$A584,0,1000),0),"")</f>
        <v/>
      </c>
      <c r="B585" s="209">
        <v>15</v>
      </c>
      <c r="C585" s="203" t="str" cm="1">
        <f t="array" aca="1" ref="C585" ca="1">IFERROR(INDEX('Nhập đơn'!C:C,'ORDERED LIST'!$A585,0),"")</f>
        <v/>
      </c>
      <c r="D585" s="203" t="str">
        <f>IF(COUNTIFS($D$570:D584,$B$570)&lt;$S$570,$B$570,"")</f>
        <v/>
      </c>
      <c r="E585" s="202" t="str" cm="1">
        <f t="array" aca="1" ref="E585" ca="1">IFERROR(INDEX('Nhập đơn'!I:I,'ORDERED LIST'!$A585,0),"")</f>
        <v/>
      </c>
      <c r="F585" s="204" t="str" cm="1">
        <f t="array" aca="1" ref="F585" ca="1">IFERROR(INDEX('Nhập đơn'!H:H,'ORDERED LIST'!$A585,0),"")</f>
        <v/>
      </c>
      <c r="G585" s="205"/>
      <c r="H585" s="205"/>
      <c r="I585" s="204"/>
      <c r="J585" s="204"/>
      <c r="K585" s="204"/>
      <c r="L585" s="204"/>
      <c r="M585" s="204"/>
      <c r="N585" s="206"/>
      <c r="O585" s="202"/>
      <c r="P585" s="207"/>
      <c r="Q585" s="207"/>
      <c r="R585" s="207"/>
      <c r="S585" s="210"/>
    </row>
    <row r="586" spans="1:19" ht="35.25" hidden="1" customHeight="1">
      <c r="A586" s="196" t="str">
        <f ca="1">IFERROR(A585+MATCH(D586,OFFSET('Nhập đơn'!$E$1,'ORDERED LIST'!$A585,0,1000),0),"")</f>
        <v/>
      </c>
      <c r="B586" s="209">
        <v>16</v>
      </c>
      <c r="C586" s="203" t="str" cm="1">
        <f t="array" aca="1" ref="C586" ca="1">IFERROR(INDEX('Nhập đơn'!C:C,'ORDERED LIST'!$A586,0),"")</f>
        <v/>
      </c>
      <c r="D586" s="203" t="str">
        <f>IF(COUNTIFS($D$570:D585,$B$570)&lt;$S$570,$B$570,"")</f>
        <v/>
      </c>
      <c r="E586" s="202" t="str" cm="1">
        <f t="array" aca="1" ref="E586" ca="1">IFERROR(INDEX('Nhập đơn'!I:I,'ORDERED LIST'!$A586,0),"")</f>
        <v/>
      </c>
      <c r="F586" s="204" t="str" cm="1">
        <f t="array" aca="1" ref="F586" ca="1">IFERROR(INDEX('Nhập đơn'!H:H,'ORDERED LIST'!$A586,0),"")</f>
        <v/>
      </c>
      <c r="G586" s="205"/>
      <c r="H586" s="205"/>
      <c r="I586" s="204"/>
      <c r="J586" s="204"/>
      <c r="K586" s="204"/>
      <c r="L586" s="204"/>
      <c r="M586" s="204"/>
      <c r="N586" s="206"/>
      <c r="O586" s="202"/>
      <c r="P586" s="207"/>
      <c r="Q586" s="207"/>
      <c r="R586" s="207"/>
      <c r="S586" s="210"/>
    </row>
    <row r="587" spans="1:19" s="215" customFormat="1" ht="35.25" customHeight="1">
      <c r="B587" s="216" t="s">
        <v>1586</v>
      </c>
      <c r="C587" s="217"/>
      <c r="D587" s="217"/>
      <c r="E587" s="217"/>
      <c r="F587" s="217"/>
      <c r="G587" s="217"/>
      <c r="H587" s="217"/>
      <c r="I587" s="217"/>
      <c r="J587" s="217"/>
      <c r="K587" s="217"/>
      <c r="L587" s="217"/>
      <c r="M587" s="217"/>
      <c r="N587" s="217"/>
      <c r="O587" s="217"/>
      <c r="P587" s="217"/>
      <c r="Q587" s="217"/>
      <c r="R587" s="217"/>
      <c r="S587" s="289">
        <f>COUNTIFS('Nhập đơn'!E:E,B587)</f>
        <v>2</v>
      </c>
    </row>
    <row r="588" spans="1:19" ht="35.25" customHeight="1">
      <c r="A588" s="196">
        <f ca="1">IFERROR(A587+MATCH(D588,OFFSET('Nhập đơn'!$E$1,'ORDERED LIST'!$A587,0,1000),0),"")</f>
        <v>237</v>
      </c>
      <c r="B588" s="202">
        <v>1</v>
      </c>
      <c r="C588" s="203" t="str" cm="1">
        <f t="array" aca="1" ref="C588" ca="1">IFERROR(INDEX('Nhập đơn'!C:C,'ORDERED LIST'!$A588,0),"")</f>
        <v>AWWT</v>
      </c>
      <c r="D588" s="203" t="str">
        <f>IF(COUNTIFS($D$587:D587,$B$587)&lt;$S$587,$B$587,"")</f>
        <v>Khoai lang vàng (củ lớn) weight</v>
      </c>
      <c r="E588" s="202" t="str" cm="1">
        <f t="array" aca="1" ref="E588" ca="1">IFERROR(INDEX('Nhập đơn'!I:I,'ORDERED LIST'!$A588,0),"")</f>
        <v/>
      </c>
      <c r="F588" s="204" cm="1">
        <f t="array" aca="1" ref="F588" ca="1">IFERROR(INDEX('Nhập đơn'!H:H,'ORDERED LIST'!$A588,0),"")</f>
        <v>1</v>
      </c>
      <c r="G588" s="205"/>
      <c r="H588" s="205"/>
      <c r="I588" s="204"/>
      <c r="J588" s="204"/>
      <c r="K588" s="204"/>
      <c r="L588" s="204"/>
      <c r="M588" s="204"/>
      <c r="N588" s="206"/>
      <c r="O588" s="202"/>
      <c r="P588" s="207"/>
      <c r="Q588" s="207"/>
      <c r="R588" s="207"/>
      <c r="S588" s="207"/>
    </row>
    <row r="589" spans="1:19" ht="35.25" customHeight="1">
      <c r="A589" s="196">
        <f ca="1">IFERROR(A588+MATCH(D589,OFFSET('Nhập đơn'!$E$1,'ORDERED LIST'!$A588,0,1000),0),"")</f>
        <v>299</v>
      </c>
      <c r="B589" s="202">
        <v>2</v>
      </c>
      <c r="C589" s="203" t="str" cm="1">
        <f t="array" aca="1" ref="C589" ca="1">IFERROR(INDEX('Nhập đơn'!C:C,'ORDERED LIST'!$A589,0),"")</f>
        <v>AWZH</v>
      </c>
      <c r="D589" s="203" t="str">
        <f>IF(COUNTIFS($D$587:D588,$B$587)&lt;$S$587,$B$587,"")</f>
        <v>Khoai lang vàng (củ lớn) weight</v>
      </c>
      <c r="E589" s="202" t="str" cm="1">
        <f t="array" aca="1" ref="E589" ca="1">IFERROR(INDEX('Nhập đơn'!I:I,'ORDERED LIST'!$A589,0),"")</f>
        <v/>
      </c>
      <c r="F589" s="204" cm="1">
        <f t="array" aca="1" ref="F589" ca="1">IFERROR(INDEX('Nhập đơn'!H:H,'ORDERED LIST'!$A589,0),"")</f>
        <v>1</v>
      </c>
      <c r="G589" s="205"/>
      <c r="H589" s="205"/>
      <c r="I589" s="204"/>
      <c r="J589" s="204"/>
      <c r="K589" s="204"/>
      <c r="L589" s="204"/>
      <c r="M589" s="204"/>
      <c r="N589" s="206"/>
      <c r="O589" s="202"/>
      <c r="P589" s="207"/>
      <c r="Q589" s="207"/>
      <c r="R589" s="207"/>
      <c r="S589" s="208"/>
    </row>
    <row r="590" spans="1:19" ht="35.25" hidden="1" customHeight="1">
      <c r="A590" s="196" t="str">
        <f ca="1">IFERROR(A589+MATCH(D590,OFFSET('Nhập đơn'!$E$1,'ORDERED LIST'!$A589,0,1000),0),"")</f>
        <v/>
      </c>
      <c r="B590" s="209">
        <v>3</v>
      </c>
      <c r="C590" s="203" t="str" cm="1">
        <f t="array" aca="1" ref="C590" ca="1">IFERROR(INDEX('Nhập đơn'!C:C,'ORDERED LIST'!$A590,0),"")</f>
        <v/>
      </c>
      <c r="D590" s="203" t="str">
        <f>IF(COUNTIFS($D$587:D589,$B$587)&lt;$S$587,$B$587,"")</f>
        <v/>
      </c>
      <c r="E590" s="202" t="str" cm="1">
        <f t="array" aca="1" ref="E590" ca="1">IFERROR(INDEX('Nhập đơn'!I:I,'ORDERED LIST'!$A590,0),"")</f>
        <v/>
      </c>
      <c r="F590" s="204" t="str" cm="1">
        <f t="array" aca="1" ref="F590" ca="1">IFERROR(INDEX('Nhập đơn'!H:H,'ORDERED LIST'!$A590,0),"")</f>
        <v/>
      </c>
      <c r="G590" s="205"/>
      <c r="H590" s="205"/>
      <c r="I590" s="204"/>
      <c r="J590" s="204"/>
      <c r="K590" s="204"/>
      <c r="L590" s="204"/>
      <c r="M590" s="204"/>
      <c r="N590" s="206"/>
      <c r="O590" s="202"/>
      <c r="P590" s="207"/>
      <c r="Q590" s="207"/>
      <c r="R590" s="207"/>
      <c r="S590" s="210"/>
    </row>
    <row r="591" spans="1:19" ht="35.25" hidden="1" customHeight="1">
      <c r="A591" s="196" t="str">
        <f ca="1">IFERROR(A590+MATCH(D591,OFFSET('Nhập đơn'!$E$1,'ORDERED LIST'!$A590,0,1000),0),"")</f>
        <v/>
      </c>
      <c r="B591" s="209">
        <v>4</v>
      </c>
      <c r="C591" s="203" t="str" cm="1">
        <f t="array" aca="1" ref="C591" ca="1">IFERROR(INDEX('Nhập đơn'!C:C,'ORDERED LIST'!$A591,0),"")</f>
        <v/>
      </c>
      <c r="D591" s="203" t="str">
        <f>IF(COUNTIFS($D$587:D590,$B$587)&lt;$S$587,$B$587,"")</f>
        <v/>
      </c>
      <c r="E591" s="202" t="str" cm="1">
        <f t="array" aca="1" ref="E591" ca="1">IFERROR(INDEX('Nhập đơn'!I:I,'ORDERED LIST'!$A591,0),"")</f>
        <v/>
      </c>
      <c r="F591" s="204" t="str" cm="1">
        <f t="array" aca="1" ref="F591" ca="1">IFERROR(INDEX('Nhập đơn'!H:H,'ORDERED LIST'!$A591,0),"")</f>
        <v/>
      </c>
      <c r="G591" s="205"/>
      <c r="H591" s="205"/>
      <c r="I591" s="204"/>
      <c r="J591" s="204"/>
      <c r="K591" s="204"/>
      <c r="L591" s="204"/>
      <c r="M591" s="204"/>
      <c r="N591" s="206"/>
      <c r="O591" s="202"/>
      <c r="P591" s="207"/>
      <c r="Q591" s="207"/>
      <c r="R591" s="207"/>
      <c r="S591" s="210"/>
    </row>
    <row r="592" spans="1:19" ht="35.25" hidden="1" customHeight="1">
      <c r="A592" s="196" t="str">
        <f ca="1">IFERROR(A591+MATCH(D592,OFFSET('Nhập đơn'!$E$1,'ORDERED LIST'!$A591,0,1000),0),"")</f>
        <v/>
      </c>
      <c r="B592" s="209">
        <v>5</v>
      </c>
      <c r="C592" s="203" t="str" cm="1">
        <f t="array" aca="1" ref="C592" ca="1">IFERROR(INDEX('Nhập đơn'!C:C,'ORDERED LIST'!$A592,0),"")</f>
        <v/>
      </c>
      <c r="D592" s="203" t="str">
        <f>IF(COUNTIFS($D$587:D591,$B$587)&lt;$S$587,$B$587,"")</f>
        <v/>
      </c>
      <c r="E592" s="202" t="str" cm="1">
        <f t="array" aca="1" ref="E592" ca="1">IFERROR(INDEX('Nhập đơn'!I:I,'ORDERED LIST'!$A592,0),"")</f>
        <v/>
      </c>
      <c r="F592" s="204" t="str" cm="1">
        <f t="array" aca="1" ref="F592" ca="1">IFERROR(INDEX('Nhập đơn'!H:H,'ORDERED LIST'!$A592,0),"")</f>
        <v/>
      </c>
      <c r="G592" s="205"/>
      <c r="H592" s="205"/>
      <c r="I592" s="204"/>
      <c r="J592" s="204"/>
      <c r="K592" s="204"/>
      <c r="L592" s="204"/>
      <c r="M592" s="204"/>
      <c r="N592" s="206"/>
      <c r="O592" s="202"/>
      <c r="P592" s="207"/>
      <c r="Q592" s="207"/>
      <c r="R592" s="207"/>
      <c r="S592" s="210"/>
    </row>
    <row r="593" spans="1:19" ht="35.25" hidden="1" customHeight="1">
      <c r="A593" s="196" t="str">
        <f ca="1">IFERROR(A592+MATCH(D593,OFFSET('Nhập đơn'!$E$1,'ORDERED LIST'!$A592,0,1000),0),"")</f>
        <v/>
      </c>
      <c r="B593" s="209">
        <v>6</v>
      </c>
      <c r="C593" s="203" t="str" cm="1">
        <f t="array" aca="1" ref="C593" ca="1">IFERROR(INDEX('Nhập đơn'!C:C,'ORDERED LIST'!$A593,0),"")</f>
        <v/>
      </c>
      <c r="D593" s="203" t="str">
        <f>IF(COUNTIFS($D$587:D592,$B$587)&lt;$S$587,$B$587,"")</f>
        <v/>
      </c>
      <c r="E593" s="202" t="str" cm="1">
        <f t="array" aca="1" ref="E593" ca="1">IFERROR(INDEX('Nhập đơn'!I:I,'ORDERED LIST'!$A593,0),"")</f>
        <v/>
      </c>
      <c r="F593" s="204" t="str" cm="1">
        <f t="array" aca="1" ref="F593" ca="1">IFERROR(INDEX('Nhập đơn'!H:H,'ORDERED LIST'!$A593,0),"")</f>
        <v/>
      </c>
      <c r="G593" s="205"/>
      <c r="H593" s="205"/>
      <c r="I593" s="204"/>
      <c r="J593" s="204"/>
      <c r="K593" s="204"/>
      <c r="L593" s="204"/>
      <c r="M593" s="204"/>
      <c r="N593" s="206"/>
      <c r="O593" s="202"/>
      <c r="P593" s="207"/>
      <c r="Q593" s="207"/>
      <c r="R593" s="207"/>
      <c r="S593" s="210"/>
    </row>
    <row r="594" spans="1:19" ht="35.25" hidden="1" customHeight="1">
      <c r="A594" s="196" t="str">
        <f ca="1">IFERROR(A593+MATCH(D594,OFFSET('Nhập đơn'!$E$1,'ORDERED LIST'!$A593,0,1000),0),"")</f>
        <v/>
      </c>
      <c r="B594" s="209">
        <v>7</v>
      </c>
      <c r="C594" s="203" t="str" cm="1">
        <f t="array" aca="1" ref="C594" ca="1">IFERROR(INDEX('Nhập đơn'!C:C,'ORDERED LIST'!$A594,0),"")</f>
        <v/>
      </c>
      <c r="D594" s="203" t="str">
        <f>IF(COUNTIFS($D$587:D593,$B$587)&lt;$S$587,$B$587,"")</f>
        <v/>
      </c>
      <c r="E594" s="202" t="str" cm="1">
        <f t="array" aca="1" ref="E594" ca="1">IFERROR(INDEX('Nhập đơn'!I:I,'ORDERED LIST'!$A594,0),"")</f>
        <v/>
      </c>
      <c r="F594" s="204" t="str" cm="1">
        <f t="array" aca="1" ref="F594" ca="1">IFERROR(INDEX('Nhập đơn'!H:H,'ORDERED LIST'!$A594,0),"")</f>
        <v/>
      </c>
      <c r="G594" s="205"/>
      <c r="H594" s="205"/>
      <c r="I594" s="204"/>
      <c r="J594" s="204"/>
      <c r="K594" s="204"/>
      <c r="L594" s="204"/>
      <c r="M594" s="204"/>
      <c r="N594" s="206"/>
      <c r="O594" s="202"/>
      <c r="P594" s="207"/>
      <c r="Q594" s="207"/>
      <c r="R594" s="207"/>
      <c r="S594" s="210"/>
    </row>
    <row r="595" spans="1:19" ht="35.25" hidden="1" customHeight="1">
      <c r="A595" s="196" t="str">
        <f ca="1">IFERROR(A594+MATCH(D595,OFFSET('Nhập đơn'!$E$1,'ORDERED LIST'!$A594,0,1000),0),"")</f>
        <v/>
      </c>
      <c r="B595" s="209">
        <v>8</v>
      </c>
      <c r="C595" s="203" t="str" cm="1">
        <f t="array" aca="1" ref="C595" ca="1">IFERROR(INDEX('Nhập đơn'!C:C,'ORDERED LIST'!$A595,0),"")</f>
        <v/>
      </c>
      <c r="D595" s="203" t="str">
        <f>IF(COUNTIFS($D$587:D594,$B$587)&lt;$S$587,$B$587,"")</f>
        <v/>
      </c>
      <c r="E595" s="202" t="str" cm="1">
        <f t="array" aca="1" ref="E595" ca="1">IFERROR(INDEX('Nhập đơn'!I:I,'ORDERED LIST'!$A595,0),"")</f>
        <v/>
      </c>
      <c r="F595" s="204" t="str" cm="1">
        <f t="array" aca="1" ref="F595" ca="1">IFERROR(INDEX('Nhập đơn'!H:H,'ORDERED LIST'!$A595,0),"")</f>
        <v/>
      </c>
      <c r="G595" s="205"/>
      <c r="H595" s="205"/>
      <c r="I595" s="204"/>
      <c r="J595" s="204"/>
      <c r="K595" s="204"/>
      <c r="L595" s="204"/>
      <c r="M595" s="204"/>
      <c r="N595" s="206"/>
      <c r="O595" s="202"/>
      <c r="P595" s="207"/>
      <c r="Q595" s="207"/>
      <c r="R595" s="207"/>
      <c r="S595" s="210"/>
    </row>
    <row r="596" spans="1:19" ht="35.25" hidden="1" customHeight="1">
      <c r="A596" s="196" t="str">
        <f ca="1">IFERROR(A595+MATCH(D596,OFFSET('Nhập đơn'!$E$1,'ORDERED LIST'!$A595,0,1000),0),"")</f>
        <v/>
      </c>
      <c r="B596" s="209">
        <v>9</v>
      </c>
      <c r="C596" s="203" t="str" cm="1">
        <f t="array" aca="1" ref="C596" ca="1">IFERROR(INDEX('Nhập đơn'!C:C,'ORDERED LIST'!$A596,0),"")</f>
        <v/>
      </c>
      <c r="D596" s="203" t="str">
        <f>IF(COUNTIFS($D$587:D595,$B$587)&lt;$S$587,$B$587,"")</f>
        <v/>
      </c>
      <c r="E596" s="202" t="str" cm="1">
        <f t="array" aca="1" ref="E596" ca="1">IFERROR(INDEX('Nhập đơn'!I:I,'ORDERED LIST'!$A596,0),"")</f>
        <v/>
      </c>
      <c r="F596" s="204" t="str" cm="1">
        <f t="array" aca="1" ref="F596" ca="1">IFERROR(INDEX('Nhập đơn'!H:H,'ORDERED LIST'!$A596,0),"")</f>
        <v/>
      </c>
      <c r="G596" s="205"/>
      <c r="H596" s="205"/>
      <c r="I596" s="204"/>
      <c r="J596" s="204"/>
      <c r="K596" s="204"/>
      <c r="L596" s="204"/>
      <c r="M596" s="204"/>
      <c r="N596" s="206"/>
      <c r="O596" s="202"/>
      <c r="P596" s="207"/>
      <c r="Q596" s="207"/>
      <c r="R596" s="207"/>
      <c r="S596" s="210"/>
    </row>
    <row r="597" spans="1:19" ht="35.25" hidden="1" customHeight="1">
      <c r="A597" s="196" t="str">
        <f ca="1">IFERROR(A596+MATCH(D597,OFFSET('Nhập đơn'!$E$1,'ORDERED LIST'!$A596,0,1000),0),"")</f>
        <v/>
      </c>
      <c r="B597" s="209">
        <v>10</v>
      </c>
      <c r="C597" s="203" t="str" cm="1">
        <f t="array" aca="1" ref="C597" ca="1">IFERROR(INDEX('Nhập đơn'!C:C,'ORDERED LIST'!$A597,0),"")</f>
        <v/>
      </c>
      <c r="D597" s="203" t="str">
        <f>IF(COUNTIFS($D$587:D596,$B$587)&lt;$S$587,$B$587,"")</f>
        <v/>
      </c>
      <c r="E597" s="202" t="str" cm="1">
        <f t="array" aca="1" ref="E597" ca="1">IFERROR(INDEX('Nhập đơn'!I:I,'ORDERED LIST'!$A597,0),"")</f>
        <v/>
      </c>
      <c r="F597" s="204" t="str" cm="1">
        <f t="array" aca="1" ref="F597" ca="1">IFERROR(INDEX('Nhập đơn'!H:H,'ORDERED LIST'!$A597,0),"")</f>
        <v/>
      </c>
      <c r="G597" s="205"/>
      <c r="H597" s="205"/>
      <c r="I597" s="204"/>
      <c r="J597" s="204"/>
      <c r="K597" s="204"/>
      <c r="L597" s="204"/>
      <c r="M597" s="204"/>
      <c r="N597" s="206"/>
      <c r="O597" s="202"/>
      <c r="P597" s="207"/>
      <c r="Q597" s="207"/>
      <c r="R597" s="207"/>
      <c r="S597" s="210"/>
    </row>
    <row r="598" spans="1:19" ht="35.25" hidden="1" customHeight="1">
      <c r="A598" s="196" t="str">
        <f ca="1">IFERROR(A597+MATCH(D598,OFFSET('Nhập đơn'!$E$1,'ORDERED LIST'!$A597,0,1000),0),"")</f>
        <v/>
      </c>
      <c r="B598" s="209">
        <v>11</v>
      </c>
      <c r="C598" s="203" t="str" cm="1">
        <f t="array" aca="1" ref="C598" ca="1">IFERROR(INDEX('Nhập đơn'!C:C,'ORDERED LIST'!$A598,0),"")</f>
        <v/>
      </c>
      <c r="D598" s="203" t="str">
        <f>IF(COUNTIFS($D$587:D597,$B$587)&lt;$S$587,$B$587,"")</f>
        <v/>
      </c>
      <c r="E598" s="202" t="str" cm="1">
        <f t="array" aca="1" ref="E598" ca="1">IFERROR(INDEX('Nhập đơn'!I:I,'ORDERED LIST'!$A598,0),"")</f>
        <v/>
      </c>
      <c r="F598" s="204" t="str" cm="1">
        <f t="array" aca="1" ref="F598" ca="1">IFERROR(INDEX('Nhập đơn'!H:H,'ORDERED LIST'!$A598,0),"")</f>
        <v/>
      </c>
      <c r="G598" s="205"/>
      <c r="H598" s="205"/>
      <c r="I598" s="204"/>
      <c r="J598" s="204"/>
      <c r="K598" s="204"/>
      <c r="L598" s="204"/>
      <c r="M598" s="204"/>
      <c r="N598" s="206"/>
      <c r="O598" s="202"/>
      <c r="P598" s="207"/>
      <c r="Q598" s="207"/>
      <c r="R598" s="207"/>
      <c r="S598" s="210"/>
    </row>
    <row r="599" spans="1:19" ht="35.25" hidden="1" customHeight="1">
      <c r="A599" s="196" t="str">
        <f ca="1">IFERROR(A598+MATCH(D599,OFFSET('Nhập đơn'!$E$1,'ORDERED LIST'!$A598,0,1000),0),"")</f>
        <v/>
      </c>
      <c r="B599" s="209">
        <v>12</v>
      </c>
      <c r="C599" s="203" t="str" cm="1">
        <f t="array" aca="1" ref="C599" ca="1">IFERROR(INDEX('Nhập đơn'!C:C,'ORDERED LIST'!$A599,0),"")</f>
        <v/>
      </c>
      <c r="D599" s="203" t="str">
        <f>IF(COUNTIFS($D$587:D598,$B$587)&lt;$S$587,$B$587,"")</f>
        <v/>
      </c>
      <c r="E599" s="202" t="str" cm="1">
        <f t="array" aca="1" ref="E599" ca="1">IFERROR(INDEX('Nhập đơn'!I:I,'ORDERED LIST'!$A599,0),"")</f>
        <v/>
      </c>
      <c r="F599" s="204" t="str" cm="1">
        <f t="array" aca="1" ref="F599" ca="1">IFERROR(INDEX('Nhập đơn'!H:H,'ORDERED LIST'!$A599,0),"")</f>
        <v/>
      </c>
      <c r="G599" s="205"/>
      <c r="H599" s="205"/>
      <c r="I599" s="204"/>
      <c r="J599" s="204"/>
      <c r="K599" s="204"/>
      <c r="L599" s="204"/>
      <c r="M599" s="204"/>
      <c r="N599" s="206"/>
      <c r="O599" s="202"/>
      <c r="P599" s="207"/>
      <c r="Q599" s="207"/>
      <c r="R599" s="207"/>
      <c r="S599" s="210"/>
    </row>
    <row r="600" spans="1:19" ht="35.25" hidden="1" customHeight="1">
      <c r="A600" s="196" t="str">
        <f ca="1">IFERROR(A599+MATCH(D600,OFFSET('Nhập đơn'!$E$1,'ORDERED LIST'!$A599,0,1000),0),"")</f>
        <v/>
      </c>
      <c r="B600" s="209">
        <v>13</v>
      </c>
      <c r="C600" s="203" t="str" cm="1">
        <f t="array" aca="1" ref="C600" ca="1">IFERROR(INDEX('Nhập đơn'!C:C,'ORDERED LIST'!$A600,0),"")</f>
        <v/>
      </c>
      <c r="D600" s="203" t="str">
        <f>IF(COUNTIFS($D$587:D599,$B$587)&lt;$S$587,$B$587,"")</f>
        <v/>
      </c>
      <c r="E600" s="202" t="str" cm="1">
        <f t="array" aca="1" ref="E600" ca="1">IFERROR(INDEX('Nhập đơn'!I:I,'ORDERED LIST'!$A600,0),"")</f>
        <v/>
      </c>
      <c r="F600" s="204" t="str" cm="1">
        <f t="array" aca="1" ref="F600" ca="1">IFERROR(INDEX('Nhập đơn'!H:H,'ORDERED LIST'!$A600,0),"")</f>
        <v/>
      </c>
      <c r="G600" s="205"/>
      <c r="H600" s="205"/>
      <c r="I600" s="204"/>
      <c r="J600" s="204"/>
      <c r="K600" s="204"/>
      <c r="L600" s="204"/>
      <c r="M600" s="204"/>
      <c r="N600" s="206"/>
      <c r="O600" s="202"/>
      <c r="P600" s="207"/>
      <c r="Q600" s="207"/>
      <c r="R600" s="207"/>
      <c r="S600" s="210"/>
    </row>
    <row r="601" spans="1:19" ht="35.25" hidden="1" customHeight="1">
      <c r="A601" s="196" t="str">
        <f ca="1">IFERROR(A600+MATCH(D601,OFFSET('Nhập đơn'!$E$1,'ORDERED LIST'!$A600,0,1000),0),"")</f>
        <v/>
      </c>
      <c r="B601" s="209">
        <v>14</v>
      </c>
      <c r="C601" s="203" t="str" cm="1">
        <f t="array" aca="1" ref="C601" ca="1">IFERROR(INDEX('Nhập đơn'!C:C,'ORDERED LIST'!$A601,0),"")</f>
        <v/>
      </c>
      <c r="D601" s="203" t="str">
        <f>IF(COUNTIFS($D$587:D600,$B$587)&lt;$S$587,$B$587,"")</f>
        <v/>
      </c>
      <c r="E601" s="202" t="str" cm="1">
        <f t="array" aca="1" ref="E601" ca="1">IFERROR(INDEX('Nhập đơn'!I:I,'ORDERED LIST'!$A601,0),"")</f>
        <v/>
      </c>
      <c r="F601" s="204" t="str" cm="1">
        <f t="array" aca="1" ref="F601" ca="1">IFERROR(INDEX('Nhập đơn'!H:H,'ORDERED LIST'!$A601,0),"")</f>
        <v/>
      </c>
      <c r="G601" s="205"/>
      <c r="H601" s="205"/>
      <c r="I601" s="204"/>
      <c r="J601" s="204"/>
      <c r="K601" s="204"/>
      <c r="L601" s="204"/>
      <c r="M601" s="204"/>
      <c r="N601" s="206"/>
      <c r="O601" s="202"/>
      <c r="P601" s="207"/>
      <c r="Q601" s="207"/>
      <c r="R601" s="207"/>
      <c r="S601" s="210"/>
    </row>
    <row r="602" spans="1:19" ht="35.25" hidden="1" customHeight="1">
      <c r="A602" s="196" t="str">
        <f ca="1">IFERROR(A601+MATCH(D602,OFFSET('Nhập đơn'!$E$1,'ORDERED LIST'!$A601,0,1000),0),"")</f>
        <v/>
      </c>
      <c r="B602" s="209">
        <v>15</v>
      </c>
      <c r="C602" s="203" t="str" cm="1">
        <f t="array" aca="1" ref="C602" ca="1">IFERROR(INDEX('Nhập đơn'!C:C,'ORDERED LIST'!$A602,0),"")</f>
        <v/>
      </c>
      <c r="D602" s="203" t="str">
        <f>IF(COUNTIFS($D$587:D601,$B$587)&lt;$S$587,$B$587,"")</f>
        <v/>
      </c>
      <c r="E602" s="202" t="str" cm="1">
        <f t="array" aca="1" ref="E602" ca="1">IFERROR(INDEX('Nhập đơn'!I:I,'ORDERED LIST'!$A602,0),"")</f>
        <v/>
      </c>
      <c r="F602" s="204" t="str" cm="1">
        <f t="array" aca="1" ref="F602" ca="1">IFERROR(INDEX('Nhập đơn'!H:H,'ORDERED LIST'!$A602,0),"")</f>
        <v/>
      </c>
      <c r="G602" s="205"/>
      <c r="H602" s="205"/>
      <c r="I602" s="204"/>
      <c r="J602" s="204"/>
      <c r="K602" s="204"/>
      <c r="L602" s="204"/>
      <c r="M602" s="204"/>
      <c r="N602" s="206"/>
      <c r="O602" s="202"/>
      <c r="P602" s="207"/>
      <c r="Q602" s="207"/>
      <c r="R602" s="207"/>
      <c r="S602" s="210"/>
    </row>
    <row r="603" spans="1:19" ht="35.25" hidden="1" customHeight="1">
      <c r="A603" s="196" t="str">
        <f ca="1">IFERROR(A602+MATCH(D603,OFFSET('Nhập đơn'!$E$1,'ORDERED LIST'!$A602,0,1000),0),"")</f>
        <v/>
      </c>
      <c r="B603" s="209">
        <v>16</v>
      </c>
      <c r="C603" s="203" t="str" cm="1">
        <f t="array" aca="1" ref="C603" ca="1">IFERROR(INDEX('Nhập đơn'!C:C,'ORDERED LIST'!$A603,0),"")</f>
        <v/>
      </c>
      <c r="D603" s="203" t="str">
        <f>IF(COUNTIFS($D$587:D602,$B$587)&lt;$S$587,$B$587,"")</f>
        <v/>
      </c>
      <c r="E603" s="202" t="str" cm="1">
        <f t="array" aca="1" ref="E603" ca="1">IFERROR(INDEX('Nhập đơn'!I:I,'ORDERED LIST'!$A603,0),"")</f>
        <v/>
      </c>
      <c r="F603" s="204" t="str" cm="1">
        <f t="array" aca="1" ref="F603" ca="1">IFERROR(INDEX('Nhập đơn'!H:H,'ORDERED LIST'!$A603,0),"")</f>
        <v/>
      </c>
      <c r="G603" s="205"/>
      <c r="H603" s="205"/>
      <c r="I603" s="204"/>
      <c r="J603" s="204"/>
      <c r="K603" s="204"/>
      <c r="L603" s="204"/>
      <c r="M603" s="204"/>
      <c r="N603" s="206"/>
      <c r="O603" s="202"/>
      <c r="P603" s="207"/>
      <c r="Q603" s="207"/>
      <c r="R603" s="207"/>
      <c r="S603" s="210"/>
    </row>
    <row r="604" spans="1:19" s="215" customFormat="1" ht="35.25" customHeight="1">
      <c r="B604" s="216" t="s">
        <v>1650</v>
      </c>
      <c r="C604" s="217"/>
      <c r="D604" s="217"/>
      <c r="E604" s="217"/>
      <c r="F604" s="217"/>
      <c r="G604" s="217"/>
      <c r="H604" s="217"/>
      <c r="I604" s="217"/>
      <c r="J604" s="217"/>
      <c r="K604" s="217"/>
      <c r="L604" s="217"/>
      <c r="M604" s="217"/>
      <c r="N604" s="217"/>
      <c r="O604" s="217"/>
      <c r="P604" s="217"/>
      <c r="Q604" s="217"/>
      <c r="R604" s="217"/>
      <c r="S604" s="289">
        <f>COUNTIFS('Nhập đơn'!E:E,B604)</f>
        <v>1</v>
      </c>
    </row>
    <row r="605" spans="1:19" ht="35.25" customHeight="1">
      <c r="A605" s="196">
        <f ca="1">IFERROR(A604+MATCH(D605,OFFSET('Nhập đơn'!$E$1,'ORDERED LIST'!$A604,0,1000),0),"")</f>
        <v>23</v>
      </c>
      <c r="B605" s="202">
        <v>1</v>
      </c>
      <c r="C605" s="203" t="str" cm="1">
        <f t="array" aca="1" ref="C605" ca="1">IFERROR(INDEX('Nhập đơn'!C:C,'ORDERED LIST'!$A605,0),"")</f>
        <v>MKFR</v>
      </c>
      <c r="D605" s="203" t="str">
        <f>IF(COUNTIFS($D$604:D604,$B$604)&lt;$S$604,$B$604,"")</f>
        <v>Khoai lang vàng (củ nhỏ) 500 gr</v>
      </c>
      <c r="E605" s="202" cm="1">
        <f t="array" aca="1" ref="E605" ca="1">IFERROR(INDEX('Nhập đơn'!I:I,'ORDERED LIST'!$A605,0),"")</f>
        <v>1</v>
      </c>
      <c r="F605" s="204" cm="1">
        <f t="array" aca="1" ref="F605" ca="1">IFERROR(INDEX('Nhập đơn'!H:H,'ORDERED LIST'!$A605,0),"")</f>
        <v>0.5</v>
      </c>
      <c r="G605" s="205"/>
      <c r="H605" s="205"/>
      <c r="I605" s="204"/>
      <c r="J605" s="204"/>
      <c r="K605" s="204"/>
      <c r="L605" s="204"/>
      <c r="M605" s="204"/>
      <c r="N605" s="206"/>
      <c r="O605" s="202"/>
      <c r="P605" s="207"/>
      <c r="Q605" s="207"/>
      <c r="R605" s="207"/>
      <c r="S605" s="207"/>
    </row>
    <row r="606" spans="1:19" ht="35.25" hidden="1" customHeight="1">
      <c r="A606" s="196" t="str">
        <f ca="1">IFERROR(A605+MATCH(D606,OFFSET('Nhập đơn'!$E$1,'ORDERED LIST'!$A605,0,1000),0),"")</f>
        <v/>
      </c>
      <c r="B606" s="202">
        <v>2</v>
      </c>
      <c r="C606" s="203" t="str" cm="1">
        <f t="array" aca="1" ref="C606" ca="1">IFERROR(INDEX('Nhập đơn'!C:C,'ORDERED LIST'!$A606,0),"")</f>
        <v/>
      </c>
      <c r="D606" s="203" t="str">
        <f>IF(COUNTIFS($D$604:D605,$B$604)&lt;$S$604,$B$604,"")</f>
        <v/>
      </c>
      <c r="E606" s="202" t="str" cm="1">
        <f t="array" aca="1" ref="E606" ca="1">IFERROR(INDEX('Nhập đơn'!I:I,'ORDERED LIST'!$A606,0),"")</f>
        <v/>
      </c>
      <c r="F606" s="204" t="str" cm="1">
        <f t="array" aca="1" ref="F606" ca="1">IFERROR(INDEX('Nhập đơn'!H:H,'ORDERED LIST'!$A606,0),"")</f>
        <v/>
      </c>
      <c r="G606" s="205"/>
      <c r="H606" s="205"/>
      <c r="I606" s="204"/>
      <c r="J606" s="204"/>
      <c r="K606" s="204"/>
      <c r="L606" s="204"/>
      <c r="M606" s="204"/>
      <c r="N606" s="206"/>
      <c r="O606" s="202"/>
      <c r="P606" s="207"/>
      <c r="Q606" s="207"/>
      <c r="R606" s="207"/>
      <c r="S606" s="208"/>
    </row>
    <row r="607" spans="1:19" ht="35.25" hidden="1" customHeight="1">
      <c r="A607" s="196" t="str">
        <f ca="1">IFERROR(A606+MATCH(D607,OFFSET('Nhập đơn'!$E$1,'ORDERED LIST'!$A606,0,1000),0),"")</f>
        <v/>
      </c>
      <c r="B607" s="209">
        <v>3</v>
      </c>
      <c r="C607" s="203" t="str" cm="1">
        <f t="array" aca="1" ref="C607" ca="1">IFERROR(INDEX('Nhập đơn'!C:C,'ORDERED LIST'!$A607,0),"")</f>
        <v/>
      </c>
      <c r="D607" s="203" t="str">
        <f>IF(COUNTIFS($D$604:D606,$B$604)&lt;$S$604,$B$604,"")</f>
        <v/>
      </c>
      <c r="E607" s="202" t="str" cm="1">
        <f t="array" aca="1" ref="E607" ca="1">IFERROR(INDEX('Nhập đơn'!I:I,'ORDERED LIST'!$A607,0),"")</f>
        <v/>
      </c>
      <c r="F607" s="204" t="str" cm="1">
        <f t="array" aca="1" ref="F607" ca="1">IFERROR(INDEX('Nhập đơn'!H:H,'ORDERED LIST'!$A607,0),"")</f>
        <v/>
      </c>
      <c r="G607" s="205"/>
      <c r="H607" s="205"/>
      <c r="I607" s="204"/>
      <c r="J607" s="204"/>
      <c r="K607" s="204"/>
      <c r="L607" s="204"/>
      <c r="M607" s="204"/>
      <c r="N607" s="206"/>
      <c r="O607" s="202"/>
      <c r="P607" s="207"/>
      <c r="Q607" s="207"/>
      <c r="R607" s="207"/>
      <c r="S607" s="210"/>
    </row>
    <row r="608" spans="1:19" ht="35.25" hidden="1" customHeight="1">
      <c r="A608" s="196" t="str">
        <f ca="1">IFERROR(A607+MATCH(D608,OFFSET('Nhập đơn'!$E$1,'ORDERED LIST'!$A607,0,1000),0),"")</f>
        <v/>
      </c>
      <c r="B608" s="209">
        <v>4</v>
      </c>
      <c r="C608" s="203" t="str" cm="1">
        <f t="array" aca="1" ref="C608" ca="1">IFERROR(INDEX('Nhập đơn'!C:C,'ORDERED LIST'!$A608,0),"")</f>
        <v/>
      </c>
      <c r="D608" s="203" t="str">
        <f>IF(COUNTIFS($D$604:D607,$B$604)&lt;$S$604,$B$604,"")</f>
        <v/>
      </c>
      <c r="E608" s="202" t="str" cm="1">
        <f t="array" aca="1" ref="E608" ca="1">IFERROR(INDEX('Nhập đơn'!I:I,'ORDERED LIST'!$A608,0),"")</f>
        <v/>
      </c>
      <c r="F608" s="204" t="str" cm="1">
        <f t="array" aca="1" ref="F608" ca="1">IFERROR(INDEX('Nhập đơn'!H:H,'ORDERED LIST'!$A608,0),"")</f>
        <v/>
      </c>
      <c r="G608" s="205"/>
      <c r="H608" s="205"/>
      <c r="I608" s="204"/>
      <c r="J608" s="204"/>
      <c r="K608" s="204"/>
      <c r="L608" s="204"/>
      <c r="M608" s="204"/>
      <c r="N608" s="206"/>
      <c r="O608" s="202"/>
      <c r="P608" s="207"/>
      <c r="Q608" s="207"/>
      <c r="R608" s="207"/>
      <c r="S608" s="210"/>
    </row>
    <row r="609" spans="1:19" ht="35.25" hidden="1" customHeight="1">
      <c r="A609" s="196" t="str">
        <f ca="1">IFERROR(A608+MATCH(D609,OFFSET('Nhập đơn'!$E$1,'ORDERED LIST'!$A608,0,1000),0),"")</f>
        <v/>
      </c>
      <c r="B609" s="209">
        <v>5</v>
      </c>
      <c r="C609" s="203" t="str" cm="1">
        <f t="array" aca="1" ref="C609" ca="1">IFERROR(INDEX('Nhập đơn'!C:C,'ORDERED LIST'!$A609,0),"")</f>
        <v/>
      </c>
      <c r="D609" s="203" t="str">
        <f>IF(COUNTIFS($D$604:D608,$B$604)&lt;$S$604,$B$604,"")</f>
        <v/>
      </c>
      <c r="E609" s="202" t="str" cm="1">
        <f t="array" aca="1" ref="E609" ca="1">IFERROR(INDEX('Nhập đơn'!I:I,'ORDERED LIST'!$A609,0),"")</f>
        <v/>
      </c>
      <c r="F609" s="204" t="str" cm="1">
        <f t="array" aca="1" ref="F609" ca="1">IFERROR(INDEX('Nhập đơn'!H:H,'ORDERED LIST'!$A609,0),"")</f>
        <v/>
      </c>
      <c r="G609" s="205"/>
      <c r="H609" s="205"/>
      <c r="I609" s="204"/>
      <c r="J609" s="204"/>
      <c r="K609" s="204"/>
      <c r="L609" s="204"/>
      <c r="M609" s="204"/>
      <c r="N609" s="206"/>
      <c r="O609" s="202"/>
      <c r="P609" s="207"/>
      <c r="Q609" s="207"/>
      <c r="R609" s="207"/>
      <c r="S609" s="210"/>
    </row>
    <row r="610" spans="1:19" ht="35.25" hidden="1" customHeight="1">
      <c r="A610" s="196" t="str">
        <f ca="1">IFERROR(A609+MATCH(D610,OFFSET('Nhập đơn'!$E$1,'ORDERED LIST'!$A609,0,1000),0),"")</f>
        <v/>
      </c>
      <c r="B610" s="209">
        <v>6</v>
      </c>
      <c r="C610" s="203" t="str" cm="1">
        <f t="array" aca="1" ref="C610" ca="1">IFERROR(INDEX('Nhập đơn'!C:C,'ORDERED LIST'!$A610,0),"")</f>
        <v/>
      </c>
      <c r="D610" s="203" t="str">
        <f>IF(COUNTIFS($D$604:D609,$B$604)&lt;$S$604,$B$604,"")</f>
        <v/>
      </c>
      <c r="E610" s="202" t="str" cm="1">
        <f t="array" aca="1" ref="E610" ca="1">IFERROR(INDEX('Nhập đơn'!I:I,'ORDERED LIST'!$A610,0),"")</f>
        <v/>
      </c>
      <c r="F610" s="204" t="str" cm="1">
        <f t="array" aca="1" ref="F610" ca="1">IFERROR(INDEX('Nhập đơn'!H:H,'ORDERED LIST'!$A610,0),"")</f>
        <v/>
      </c>
      <c r="G610" s="205"/>
      <c r="H610" s="205"/>
      <c r="I610" s="204"/>
      <c r="J610" s="204"/>
      <c r="K610" s="204"/>
      <c r="L610" s="204"/>
      <c r="M610" s="204"/>
      <c r="N610" s="206"/>
      <c r="O610" s="202"/>
      <c r="P610" s="207"/>
      <c r="Q610" s="207"/>
      <c r="R610" s="207"/>
      <c r="S610" s="210"/>
    </row>
    <row r="611" spans="1:19" ht="35.25" hidden="1" customHeight="1">
      <c r="A611" s="196" t="str">
        <f ca="1">IFERROR(A610+MATCH(D611,OFFSET('Nhập đơn'!$E$1,'ORDERED LIST'!$A610,0,1000),0),"")</f>
        <v/>
      </c>
      <c r="B611" s="209">
        <v>7</v>
      </c>
      <c r="C611" s="203" t="str" cm="1">
        <f t="array" aca="1" ref="C611" ca="1">IFERROR(INDEX('Nhập đơn'!C:C,'ORDERED LIST'!$A611,0),"")</f>
        <v/>
      </c>
      <c r="D611" s="203" t="str">
        <f>IF(COUNTIFS($D$604:D610,$B$604)&lt;$S$604,$B$604,"")</f>
        <v/>
      </c>
      <c r="E611" s="202" t="str" cm="1">
        <f t="array" aca="1" ref="E611" ca="1">IFERROR(INDEX('Nhập đơn'!I:I,'ORDERED LIST'!$A611,0),"")</f>
        <v/>
      </c>
      <c r="F611" s="204" t="str" cm="1">
        <f t="array" aca="1" ref="F611" ca="1">IFERROR(INDEX('Nhập đơn'!H:H,'ORDERED LIST'!$A611,0),"")</f>
        <v/>
      </c>
      <c r="G611" s="205"/>
      <c r="H611" s="205"/>
      <c r="I611" s="204"/>
      <c r="J611" s="204"/>
      <c r="K611" s="204"/>
      <c r="L611" s="204"/>
      <c r="M611" s="204"/>
      <c r="N611" s="206"/>
      <c r="O611" s="202"/>
      <c r="P611" s="207"/>
      <c r="Q611" s="207"/>
      <c r="R611" s="207"/>
      <c r="S611" s="210"/>
    </row>
    <row r="612" spans="1:19" ht="35.25" hidden="1" customHeight="1">
      <c r="A612" s="196" t="str">
        <f ca="1">IFERROR(A611+MATCH(D612,OFFSET('Nhập đơn'!$E$1,'ORDERED LIST'!$A611,0,1000),0),"")</f>
        <v/>
      </c>
      <c r="B612" s="209">
        <v>8</v>
      </c>
      <c r="C612" s="203" t="str" cm="1">
        <f t="array" aca="1" ref="C612" ca="1">IFERROR(INDEX('Nhập đơn'!C:C,'ORDERED LIST'!$A612,0),"")</f>
        <v/>
      </c>
      <c r="D612" s="203" t="str">
        <f>IF(COUNTIFS($D$604:D611,$B$604)&lt;$S$604,$B$604,"")</f>
        <v/>
      </c>
      <c r="E612" s="202" t="str" cm="1">
        <f t="array" aca="1" ref="E612" ca="1">IFERROR(INDEX('Nhập đơn'!I:I,'ORDERED LIST'!$A612,0),"")</f>
        <v/>
      </c>
      <c r="F612" s="204" t="str" cm="1">
        <f t="array" aca="1" ref="F612" ca="1">IFERROR(INDEX('Nhập đơn'!H:H,'ORDERED LIST'!$A612,0),"")</f>
        <v/>
      </c>
      <c r="G612" s="205"/>
      <c r="H612" s="205"/>
      <c r="I612" s="204"/>
      <c r="J612" s="204"/>
      <c r="K612" s="204"/>
      <c r="L612" s="204"/>
      <c r="M612" s="204"/>
      <c r="N612" s="206"/>
      <c r="O612" s="202"/>
      <c r="P612" s="207"/>
      <c r="Q612" s="207"/>
      <c r="R612" s="207"/>
      <c r="S612" s="210"/>
    </row>
    <row r="613" spans="1:19" ht="35.25" hidden="1" customHeight="1">
      <c r="A613" s="196" t="str">
        <f ca="1">IFERROR(A612+MATCH(D613,OFFSET('Nhập đơn'!$E$1,'ORDERED LIST'!$A612,0,1000),0),"")</f>
        <v/>
      </c>
      <c r="B613" s="209">
        <v>9</v>
      </c>
      <c r="C613" s="203" t="str" cm="1">
        <f t="array" aca="1" ref="C613" ca="1">IFERROR(INDEX('Nhập đơn'!C:C,'ORDERED LIST'!$A613,0),"")</f>
        <v/>
      </c>
      <c r="D613" s="203" t="str">
        <f>IF(COUNTIFS($D$604:D612,$B$604)&lt;$S$604,$B$604,"")</f>
        <v/>
      </c>
      <c r="E613" s="202" t="str" cm="1">
        <f t="array" aca="1" ref="E613" ca="1">IFERROR(INDEX('Nhập đơn'!I:I,'ORDERED LIST'!$A613,0),"")</f>
        <v/>
      </c>
      <c r="F613" s="204" t="str" cm="1">
        <f t="array" aca="1" ref="F613" ca="1">IFERROR(INDEX('Nhập đơn'!H:H,'ORDERED LIST'!$A613,0),"")</f>
        <v/>
      </c>
      <c r="G613" s="205"/>
      <c r="H613" s="205"/>
      <c r="I613" s="204"/>
      <c r="J613" s="204"/>
      <c r="K613" s="204"/>
      <c r="L613" s="204"/>
      <c r="M613" s="204"/>
      <c r="N613" s="206"/>
      <c r="O613" s="202"/>
      <c r="P613" s="207"/>
      <c r="Q613" s="207"/>
      <c r="R613" s="207"/>
      <c r="S613" s="210"/>
    </row>
    <row r="614" spans="1:19" ht="35.25" hidden="1" customHeight="1">
      <c r="A614" s="196" t="str">
        <f ca="1">IFERROR(A613+MATCH(D614,OFFSET('Nhập đơn'!$E$1,'ORDERED LIST'!$A613,0,1000),0),"")</f>
        <v/>
      </c>
      <c r="B614" s="209">
        <v>10</v>
      </c>
      <c r="C614" s="203" t="str" cm="1">
        <f t="array" aca="1" ref="C614" ca="1">IFERROR(INDEX('Nhập đơn'!C:C,'ORDERED LIST'!$A614,0),"")</f>
        <v/>
      </c>
      <c r="D614" s="203" t="str">
        <f>IF(COUNTIFS($D$604:D613,$B$604)&lt;$S$604,$B$604,"")</f>
        <v/>
      </c>
      <c r="E614" s="202" t="str" cm="1">
        <f t="array" aca="1" ref="E614" ca="1">IFERROR(INDEX('Nhập đơn'!I:I,'ORDERED LIST'!$A614,0),"")</f>
        <v/>
      </c>
      <c r="F614" s="204" t="str" cm="1">
        <f t="array" aca="1" ref="F614" ca="1">IFERROR(INDEX('Nhập đơn'!H:H,'ORDERED LIST'!$A614,0),"")</f>
        <v/>
      </c>
      <c r="G614" s="205"/>
      <c r="H614" s="205"/>
      <c r="I614" s="204"/>
      <c r="J614" s="204"/>
      <c r="K614" s="204"/>
      <c r="L614" s="204"/>
      <c r="M614" s="204"/>
      <c r="N614" s="206"/>
      <c r="O614" s="202"/>
      <c r="P614" s="207"/>
      <c r="Q614" s="207"/>
      <c r="R614" s="207"/>
      <c r="S614" s="210"/>
    </row>
    <row r="615" spans="1:19" ht="35.25" hidden="1" customHeight="1">
      <c r="A615" s="196" t="str">
        <f ca="1">IFERROR(A614+MATCH(D615,OFFSET('Nhập đơn'!$E$1,'ORDERED LIST'!$A614,0,1000),0),"")</f>
        <v/>
      </c>
      <c r="B615" s="209">
        <v>11</v>
      </c>
      <c r="C615" s="203" t="str" cm="1">
        <f t="array" aca="1" ref="C615" ca="1">IFERROR(INDEX('Nhập đơn'!C:C,'ORDERED LIST'!$A615,0),"")</f>
        <v/>
      </c>
      <c r="D615" s="203" t="str">
        <f>IF(COUNTIFS($D$604:D614,$B$604)&lt;$S$604,$B$604,"")</f>
        <v/>
      </c>
      <c r="E615" s="202" t="str" cm="1">
        <f t="array" aca="1" ref="E615" ca="1">IFERROR(INDEX('Nhập đơn'!I:I,'ORDERED LIST'!$A615,0),"")</f>
        <v/>
      </c>
      <c r="F615" s="204" t="str" cm="1">
        <f t="array" aca="1" ref="F615" ca="1">IFERROR(INDEX('Nhập đơn'!H:H,'ORDERED LIST'!$A615,0),"")</f>
        <v/>
      </c>
      <c r="G615" s="205"/>
      <c r="H615" s="205"/>
      <c r="I615" s="204"/>
      <c r="J615" s="204"/>
      <c r="K615" s="204"/>
      <c r="L615" s="204"/>
      <c r="M615" s="204"/>
      <c r="N615" s="206"/>
      <c r="O615" s="202"/>
      <c r="P615" s="207"/>
      <c r="Q615" s="207"/>
      <c r="R615" s="207"/>
      <c r="S615" s="210"/>
    </row>
    <row r="616" spans="1:19" ht="35.25" hidden="1" customHeight="1">
      <c r="A616" s="196" t="str">
        <f ca="1">IFERROR(A615+MATCH(D616,OFFSET('Nhập đơn'!$E$1,'ORDERED LIST'!$A615,0,1000),0),"")</f>
        <v/>
      </c>
      <c r="B616" s="209">
        <v>12</v>
      </c>
      <c r="C616" s="203" t="str" cm="1">
        <f t="array" aca="1" ref="C616" ca="1">IFERROR(INDEX('Nhập đơn'!C:C,'ORDERED LIST'!$A616,0),"")</f>
        <v/>
      </c>
      <c r="D616" s="203" t="str">
        <f>IF(COUNTIFS($D$604:D615,$B$604)&lt;$S$604,$B$604,"")</f>
        <v/>
      </c>
      <c r="E616" s="202" t="str" cm="1">
        <f t="array" aca="1" ref="E616" ca="1">IFERROR(INDEX('Nhập đơn'!I:I,'ORDERED LIST'!$A616,0),"")</f>
        <v/>
      </c>
      <c r="F616" s="204" t="str" cm="1">
        <f t="array" aca="1" ref="F616" ca="1">IFERROR(INDEX('Nhập đơn'!H:H,'ORDERED LIST'!$A616,0),"")</f>
        <v/>
      </c>
      <c r="G616" s="205"/>
      <c r="H616" s="205"/>
      <c r="I616" s="204"/>
      <c r="J616" s="204"/>
      <c r="K616" s="204"/>
      <c r="L616" s="204"/>
      <c r="M616" s="204"/>
      <c r="N616" s="206"/>
      <c r="O616" s="202"/>
      <c r="P616" s="207"/>
      <c r="Q616" s="207"/>
      <c r="R616" s="207"/>
      <c r="S616" s="210"/>
    </row>
    <row r="617" spans="1:19" ht="35.25" hidden="1" customHeight="1">
      <c r="A617" s="196" t="str">
        <f ca="1">IFERROR(A616+MATCH(D617,OFFSET('Nhập đơn'!$E$1,'ORDERED LIST'!$A616,0,1000),0),"")</f>
        <v/>
      </c>
      <c r="B617" s="209">
        <v>13</v>
      </c>
      <c r="C617" s="203" t="str" cm="1">
        <f t="array" aca="1" ref="C617" ca="1">IFERROR(INDEX('Nhập đơn'!C:C,'ORDERED LIST'!$A617,0),"")</f>
        <v/>
      </c>
      <c r="D617" s="203" t="str">
        <f>IF(COUNTIFS($D$604:D616,$B$604)&lt;$S$604,$B$604,"")</f>
        <v/>
      </c>
      <c r="E617" s="202" t="str" cm="1">
        <f t="array" aca="1" ref="E617" ca="1">IFERROR(INDEX('Nhập đơn'!I:I,'ORDERED LIST'!$A617,0),"")</f>
        <v/>
      </c>
      <c r="F617" s="204" t="str" cm="1">
        <f t="array" aca="1" ref="F617" ca="1">IFERROR(INDEX('Nhập đơn'!H:H,'ORDERED LIST'!$A617,0),"")</f>
        <v/>
      </c>
      <c r="G617" s="205"/>
      <c r="H617" s="205"/>
      <c r="I617" s="204"/>
      <c r="J617" s="204"/>
      <c r="K617" s="204"/>
      <c r="L617" s="204"/>
      <c r="M617" s="204"/>
      <c r="N617" s="206"/>
      <c r="O617" s="202"/>
      <c r="P617" s="207"/>
      <c r="Q617" s="207"/>
      <c r="R617" s="207"/>
      <c r="S617" s="210"/>
    </row>
    <row r="618" spans="1:19" ht="35.25" hidden="1" customHeight="1">
      <c r="A618" s="196" t="str">
        <f ca="1">IFERROR(A617+MATCH(D618,OFFSET('Nhập đơn'!$E$1,'ORDERED LIST'!$A617,0,1000),0),"")</f>
        <v/>
      </c>
      <c r="B618" s="209">
        <v>14</v>
      </c>
      <c r="C618" s="203" t="str" cm="1">
        <f t="array" aca="1" ref="C618" ca="1">IFERROR(INDEX('Nhập đơn'!C:C,'ORDERED LIST'!$A618,0),"")</f>
        <v/>
      </c>
      <c r="D618" s="203" t="str">
        <f>IF(COUNTIFS($D$604:D617,$B$604)&lt;$S$604,$B$604,"")</f>
        <v/>
      </c>
      <c r="E618" s="202" t="str" cm="1">
        <f t="array" aca="1" ref="E618" ca="1">IFERROR(INDEX('Nhập đơn'!I:I,'ORDERED LIST'!$A618,0),"")</f>
        <v/>
      </c>
      <c r="F618" s="204" t="str" cm="1">
        <f t="array" aca="1" ref="F618" ca="1">IFERROR(INDEX('Nhập đơn'!H:H,'ORDERED LIST'!$A618,0),"")</f>
        <v/>
      </c>
      <c r="G618" s="205"/>
      <c r="H618" s="205"/>
      <c r="I618" s="204"/>
      <c r="J618" s="204"/>
      <c r="K618" s="204"/>
      <c r="L618" s="204"/>
      <c r="M618" s="204"/>
      <c r="N618" s="206"/>
      <c r="O618" s="202"/>
      <c r="P618" s="207"/>
      <c r="Q618" s="207"/>
      <c r="R618" s="207"/>
      <c r="S618" s="210"/>
    </row>
    <row r="619" spans="1:19" ht="35.25" hidden="1" customHeight="1">
      <c r="A619" s="196" t="str">
        <f ca="1">IFERROR(A618+MATCH(D619,OFFSET('Nhập đơn'!$E$1,'ORDERED LIST'!$A618,0,1000),0),"")</f>
        <v/>
      </c>
      <c r="B619" s="209">
        <v>15</v>
      </c>
      <c r="C619" s="203" t="str" cm="1">
        <f t="array" aca="1" ref="C619" ca="1">IFERROR(INDEX('Nhập đơn'!C:C,'ORDERED LIST'!$A619,0),"")</f>
        <v/>
      </c>
      <c r="D619" s="203" t="str">
        <f>IF(COUNTIFS($D$604:D618,$B$604)&lt;$S$604,$B$604,"")</f>
        <v/>
      </c>
      <c r="E619" s="202" t="str" cm="1">
        <f t="array" aca="1" ref="E619" ca="1">IFERROR(INDEX('Nhập đơn'!I:I,'ORDERED LIST'!$A619,0),"")</f>
        <v/>
      </c>
      <c r="F619" s="204" t="str" cm="1">
        <f t="array" aca="1" ref="F619" ca="1">IFERROR(INDEX('Nhập đơn'!H:H,'ORDERED LIST'!$A619,0),"")</f>
        <v/>
      </c>
      <c r="G619" s="205"/>
      <c r="H619" s="205"/>
      <c r="I619" s="204"/>
      <c r="J619" s="204"/>
      <c r="K619" s="204"/>
      <c r="L619" s="204"/>
      <c r="M619" s="204"/>
      <c r="N619" s="206"/>
      <c r="O619" s="202"/>
      <c r="P619" s="207"/>
      <c r="Q619" s="207"/>
      <c r="R619" s="207"/>
      <c r="S619" s="210"/>
    </row>
    <row r="620" spans="1:19" ht="35.25" hidden="1" customHeight="1">
      <c r="A620" s="196" t="str">
        <f ca="1">IFERROR(A619+MATCH(#REF!,OFFSET('Nhập đơn'!$E$1,'ORDERED LIST'!$A619,0,1000),0),"")</f>
        <v/>
      </c>
      <c r="B620" s="209">
        <v>16</v>
      </c>
      <c r="C620" s="203" t="str" cm="1">
        <f t="array" aca="1" ref="C620" ca="1">IFERROR(INDEX('Nhập đơn'!C:C,'ORDERED LIST'!$A620,0),"")</f>
        <v/>
      </c>
      <c r="D620" s="203" t="str">
        <f>IF(COUNTIFS($D$604:D619,$B$604)&lt;$S$604,$B$604,"")</f>
        <v/>
      </c>
      <c r="E620" s="202" t="str" cm="1">
        <f t="array" aca="1" ref="E620" ca="1">IFERROR(INDEX('Nhập đơn'!I:I,'ORDERED LIST'!$A620,0),"")</f>
        <v/>
      </c>
      <c r="F620" s="204" t="str" cm="1">
        <f t="array" aca="1" ref="F620" ca="1">IFERROR(INDEX('Nhập đơn'!H:H,'ORDERED LIST'!$A620,0),"")</f>
        <v/>
      </c>
      <c r="G620" s="205"/>
      <c r="H620" s="205"/>
      <c r="I620" s="204"/>
      <c r="J620" s="204"/>
      <c r="K620" s="204"/>
      <c r="L620" s="204"/>
      <c r="M620" s="204"/>
      <c r="N620" s="206"/>
      <c r="O620" s="202"/>
      <c r="P620" s="207"/>
      <c r="Q620" s="207"/>
      <c r="R620" s="207"/>
      <c r="S620" s="210"/>
    </row>
    <row r="621" spans="1:19" s="215" customFormat="1" ht="35.25" customHeight="1">
      <c r="B621" s="216" t="s">
        <v>612</v>
      </c>
      <c r="C621" s="217"/>
      <c r="D621" s="217"/>
      <c r="E621" s="217"/>
      <c r="F621" s="217"/>
      <c r="G621" s="217"/>
      <c r="H621" s="217"/>
      <c r="I621" s="217"/>
      <c r="J621" s="217"/>
      <c r="K621" s="217"/>
      <c r="L621" s="217"/>
      <c r="M621" s="217"/>
      <c r="N621" s="217"/>
      <c r="O621" s="217"/>
      <c r="P621" s="217"/>
      <c r="Q621" s="217"/>
      <c r="R621" s="217"/>
      <c r="S621" s="289">
        <f>COUNTIFS('Nhập đơn'!E:E,B621)</f>
        <v>3</v>
      </c>
    </row>
    <row r="622" spans="1:19" ht="35.25" customHeight="1">
      <c r="A622" s="196">
        <f ca="1">IFERROR(A621+MATCH(D622,OFFSET('Nhập đơn'!$E$1,'ORDERED LIST'!$A621,0,1000),0),"")</f>
        <v>72</v>
      </c>
      <c r="B622" s="202">
        <v>1</v>
      </c>
      <c r="C622" s="203" t="str" cm="1">
        <f t="array" aca="1" ref="C622" ca="1">IFERROR(INDEX('Nhập đơn'!C:C,'ORDERED LIST'!$A622,0),"")</f>
        <v>MKVD</v>
      </c>
      <c r="D622" s="203" t="str">
        <f>IF(COUNTIFS($D$621:D621,$B$621)&lt;$S$621,$B$621,"")</f>
        <v>Khoai môn weight</v>
      </c>
      <c r="E622" s="202" t="str" cm="1">
        <f t="array" aca="1" ref="E622" ca="1">IFERROR(INDEX('Nhập đơn'!I:I,'ORDERED LIST'!$A622,0),"")</f>
        <v/>
      </c>
      <c r="F622" s="204" cm="1">
        <f t="array" aca="1" ref="F622" ca="1">IFERROR(INDEX('Nhập đơn'!H:H,'ORDERED LIST'!$A622,0),"")</f>
        <v>0.7</v>
      </c>
      <c r="G622" s="205"/>
      <c r="H622" s="205"/>
      <c r="I622" s="204"/>
      <c r="J622" s="204"/>
      <c r="K622" s="204"/>
      <c r="L622" s="204"/>
      <c r="M622" s="204"/>
      <c r="N622" s="206"/>
      <c r="O622" s="202"/>
      <c r="P622" s="207"/>
      <c r="Q622" s="207"/>
      <c r="R622" s="207"/>
      <c r="S622" s="207"/>
    </row>
    <row r="623" spans="1:19" ht="35.25" customHeight="1">
      <c r="A623" s="196">
        <f ca="1">IFERROR(A622+MATCH(D623,OFFSET('Nhập đơn'!$E$1,'ORDERED LIST'!$A622,0,1000),0),"")</f>
        <v>126</v>
      </c>
      <c r="B623" s="202">
        <v>2</v>
      </c>
      <c r="C623" s="203" t="str" cm="1">
        <f t="array" aca="1" ref="C623" ca="1">IFERROR(INDEX('Nhập đơn'!C:C,'ORDERED LIST'!$A623,0),"")</f>
        <v>AWLU</v>
      </c>
      <c r="D623" s="203" t="str">
        <f>IF(COUNTIFS($D$621:D622,$B$621)&lt;$S$621,$B$621,"")</f>
        <v>Khoai môn weight</v>
      </c>
      <c r="E623" s="202" t="str" cm="1">
        <f t="array" aca="1" ref="E623" ca="1">IFERROR(INDEX('Nhập đơn'!I:I,'ORDERED LIST'!$A623,0),"")</f>
        <v/>
      </c>
      <c r="F623" s="204" cm="1">
        <f t="array" aca="1" ref="F623" ca="1">IFERROR(INDEX('Nhập đơn'!H:H,'ORDERED LIST'!$A623,0),"")</f>
        <v>2.1</v>
      </c>
      <c r="G623" s="205"/>
      <c r="H623" s="205"/>
      <c r="I623" s="204"/>
      <c r="J623" s="204"/>
      <c r="K623" s="204"/>
      <c r="L623" s="204"/>
      <c r="M623" s="204"/>
      <c r="N623" s="206"/>
      <c r="O623" s="202"/>
      <c r="P623" s="207"/>
      <c r="Q623" s="207"/>
      <c r="R623" s="207"/>
      <c r="S623" s="207"/>
    </row>
    <row r="624" spans="1:19" ht="35.25" customHeight="1">
      <c r="A624" s="196">
        <f ca="1">IFERROR(A623+MATCH(D624,OFFSET('Nhập đơn'!$E$1,'ORDERED LIST'!$A623,0,1000),0),"")</f>
        <v>300</v>
      </c>
      <c r="B624" s="209">
        <v>3</v>
      </c>
      <c r="C624" s="203" t="str" cm="1">
        <f t="array" aca="1" ref="C624" ca="1">IFERROR(INDEX('Nhập đơn'!C:C,'ORDERED LIST'!$A624,0),"")</f>
        <v>AWZH</v>
      </c>
      <c r="D624" s="203" t="str">
        <f>IF(COUNTIFS($D$621:D623,$B$621)&lt;$S$621,$B$621,"")</f>
        <v>Khoai môn weight</v>
      </c>
      <c r="E624" s="202" t="str" cm="1">
        <f t="array" aca="1" ref="E624" ca="1">IFERROR(INDEX('Nhập đơn'!I:I,'ORDERED LIST'!$A624,0),"")</f>
        <v/>
      </c>
      <c r="F624" s="204" cm="1">
        <f t="array" aca="1" ref="F624" ca="1">IFERROR(INDEX('Nhập đơn'!H:H,'ORDERED LIST'!$A624,0),"")</f>
        <v>1.4</v>
      </c>
      <c r="G624" s="205"/>
      <c r="H624" s="205"/>
      <c r="I624" s="204"/>
      <c r="J624" s="204"/>
      <c r="K624" s="204"/>
      <c r="L624" s="204"/>
      <c r="M624" s="204"/>
      <c r="N624" s="206"/>
      <c r="O624" s="202"/>
      <c r="P624" s="207"/>
      <c r="Q624" s="207"/>
      <c r="R624" s="207"/>
      <c r="S624" s="207"/>
    </row>
    <row r="625" spans="1:19" ht="35.25" hidden="1" customHeight="1">
      <c r="A625" s="196" t="str">
        <f ca="1">IFERROR(A624+MATCH(D625,OFFSET('Nhập đơn'!$E$1,'ORDERED LIST'!$A624,0,1000),0),"")</f>
        <v/>
      </c>
      <c r="B625" s="209">
        <v>4</v>
      </c>
      <c r="C625" s="203" t="str" cm="1">
        <f t="array" aca="1" ref="C625" ca="1">IFERROR(INDEX('Nhập đơn'!C:C,'ORDERED LIST'!$A625,0),"")</f>
        <v/>
      </c>
      <c r="D625" s="203" t="str">
        <f>IF(COUNTIFS($D$621:D624,$B$621)&lt;$S$621,$B$621,"")</f>
        <v/>
      </c>
      <c r="E625" s="202" t="str" cm="1">
        <f t="array" aca="1" ref="E625" ca="1">IFERROR(INDEX('Nhập đơn'!I:I,'ORDERED LIST'!$A625,0),"")</f>
        <v/>
      </c>
      <c r="F625" s="204" t="str" cm="1">
        <f t="array" aca="1" ref="F625" ca="1">IFERROR(INDEX('Nhập đơn'!H:H,'ORDERED LIST'!$A625,0),"")</f>
        <v/>
      </c>
      <c r="G625" s="205"/>
      <c r="H625" s="205"/>
      <c r="I625" s="204"/>
      <c r="J625" s="204"/>
      <c r="K625" s="204"/>
      <c r="L625" s="204"/>
      <c r="M625" s="204"/>
      <c r="N625" s="206"/>
      <c r="O625" s="202"/>
      <c r="P625" s="207"/>
      <c r="Q625" s="207"/>
      <c r="R625" s="207"/>
      <c r="S625" s="207"/>
    </row>
    <row r="626" spans="1:19" ht="35.25" hidden="1" customHeight="1">
      <c r="A626" s="196" t="str">
        <f ca="1">IFERROR(A625+MATCH(D626,OFFSET('Nhập đơn'!$E$1,'ORDERED LIST'!$A625,0,1000),0),"")</f>
        <v/>
      </c>
      <c r="B626" s="209">
        <v>5</v>
      </c>
      <c r="C626" s="203" t="str" cm="1">
        <f t="array" aca="1" ref="C626" ca="1">IFERROR(INDEX('Nhập đơn'!C:C,'ORDERED LIST'!$A626,0),"")</f>
        <v/>
      </c>
      <c r="D626" s="203" t="str">
        <f>IF(COUNTIFS($D$621:D625,$B$621)&lt;$S$621,$B$621,"")</f>
        <v/>
      </c>
      <c r="E626" s="202" t="str" cm="1">
        <f t="array" aca="1" ref="E626" ca="1">IFERROR(INDEX('Nhập đơn'!I:I,'ORDERED LIST'!$A626,0),"")</f>
        <v/>
      </c>
      <c r="F626" s="204" t="str" cm="1">
        <f t="array" aca="1" ref="F626" ca="1">IFERROR(INDEX('Nhập đơn'!H:H,'ORDERED LIST'!$A626,0),"")</f>
        <v/>
      </c>
      <c r="G626" s="205"/>
      <c r="H626" s="205"/>
      <c r="I626" s="204"/>
      <c r="J626" s="204"/>
      <c r="K626" s="204"/>
      <c r="L626" s="204"/>
      <c r="M626" s="204"/>
      <c r="N626" s="206"/>
      <c r="O626" s="202"/>
      <c r="P626" s="207"/>
      <c r="Q626" s="207"/>
      <c r="R626" s="207"/>
      <c r="S626" s="207"/>
    </row>
    <row r="627" spans="1:19" ht="35.25" hidden="1" customHeight="1">
      <c r="A627" s="196" t="str">
        <f ca="1">IFERROR(A626+MATCH(D627,OFFSET('Nhập đơn'!$E$1,'ORDERED LIST'!$A626,0,1000),0),"")</f>
        <v/>
      </c>
      <c r="B627" s="209">
        <v>6</v>
      </c>
      <c r="C627" s="203" t="str" cm="1">
        <f t="array" aca="1" ref="C627" ca="1">IFERROR(INDEX('Nhập đơn'!C:C,'ORDERED LIST'!$A627,0),"")</f>
        <v/>
      </c>
      <c r="D627" s="203" t="str">
        <f>IF(COUNTIFS($D$621:D626,$B$621)&lt;$S$621,$B$621,"")</f>
        <v/>
      </c>
      <c r="E627" s="202" t="str" cm="1">
        <f t="array" aca="1" ref="E627" ca="1">IFERROR(INDEX('Nhập đơn'!I:I,'ORDERED LIST'!$A627,0),"")</f>
        <v/>
      </c>
      <c r="F627" s="204" t="str" cm="1">
        <f t="array" aca="1" ref="F627" ca="1">IFERROR(INDEX('Nhập đơn'!H:H,'ORDERED LIST'!$A627,0),"")</f>
        <v/>
      </c>
      <c r="G627" s="205"/>
      <c r="H627" s="205"/>
      <c r="I627" s="204"/>
      <c r="J627" s="204"/>
      <c r="K627" s="204"/>
      <c r="L627" s="204"/>
      <c r="M627" s="204"/>
      <c r="N627" s="206"/>
      <c r="O627" s="202"/>
      <c r="P627" s="207"/>
      <c r="Q627" s="207"/>
      <c r="R627" s="207"/>
      <c r="S627" s="210"/>
    </row>
    <row r="628" spans="1:19" ht="35.25" hidden="1" customHeight="1">
      <c r="A628" s="196" t="str">
        <f ca="1">IFERROR(A627+MATCH(D628,OFFSET('Nhập đơn'!$E$1,'ORDERED LIST'!$A627,0,1000),0),"")</f>
        <v/>
      </c>
      <c r="B628" s="209">
        <v>7</v>
      </c>
      <c r="C628" s="203" t="str" cm="1">
        <f t="array" aca="1" ref="C628" ca="1">IFERROR(INDEX('Nhập đơn'!C:C,'ORDERED LIST'!$A628,0),"")</f>
        <v/>
      </c>
      <c r="D628" s="203" t="str">
        <f>IF(COUNTIFS($D$621:D627,$B$621)&lt;$S$621,$B$621,"")</f>
        <v/>
      </c>
      <c r="E628" s="202" t="str" cm="1">
        <f t="array" aca="1" ref="E628" ca="1">IFERROR(INDEX('Nhập đơn'!I:I,'ORDERED LIST'!$A628,0),"")</f>
        <v/>
      </c>
      <c r="F628" s="204" t="str" cm="1">
        <f t="array" aca="1" ref="F628" ca="1">IFERROR(INDEX('Nhập đơn'!H:H,'ORDERED LIST'!$A628,0),"")</f>
        <v/>
      </c>
      <c r="G628" s="205"/>
      <c r="H628" s="205"/>
      <c r="I628" s="204"/>
      <c r="J628" s="204"/>
      <c r="K628" s="204"/>
      <c r="L628" s="204"/>
      <c r="M628" s="204"/>
      <c r="N628" s="206"/>
      <c r="O628" s="202"/>
      <c r="P628" s="207"/>
      <c r="Q628" s="207"/>
      <c r="R628" s="207"/>
      <c r="S628" s="210"/>
    </row>
    <row r="629" spans="1:19" ht="35.25" hidden="1" customHeight="1">
      <c r="A629" s="196" t="str">
        <f ca="1">IFERROR(A628+MATCH(D629,OFFSET('Nhập đơn'!$E$1,'ORDERED LIST'!$A628,0,1000),0),"")</f>
        <v/>
      </c>
      <c r="B629" s="209">
        <v>8</v>
      </c>
      <c r="C629" s="203" t="str" cm="1">
        <f t="array" aca="1" ref="C629" ca="1">IFERROR(INDEX('Nhập đơn'!C:C,'ORDERED LIST'!$A629,0),"")</f>
        <v/>
      </c>
      <c r="D629" s="203" t="str">
        <f>IF(COUNTIFS($D$621:D628,$B$621)&lt;$S$621,$B$621,"")</f>
        <v/>
      </c>
      <c r="E629" s="202" t="str" cm="1">
        <f t="array" aca="1" ref="E629" ca="1">IFERROR(INDEX('Nhập đơn'!I:I,'ORDERED LIST'!$A629,0),"")</f>
        <v/>
      </c>
      <c r="F629" s="204" t="str" cm="1">
        <f t="array" aca="1" ref="F629" ca="1">IFERROR(INDEX('Nhập đơn'!H:H,'ORDERED LIST'!$A629,0),"")</f>
        <v/>
      </c>
      <c r="G629" s="205"/>
      <c r="H629" s="205"/>
      <c r="I629" s="204"/>
      <c r="J629" s="204"/>
      <c r="K629" s="204"/>
      <c r="L629" s="204"/>
      <c r="M629" s="204"/>
      <c r="N629" s="206"/>
      <c r="O629" s="202"/>
      <c r="P629" s="207"/>
      <c r="Q629" s="207"/>
      <c r="R629" s="207"/>
      <c r="S629" s="210"/>
    </row>
    <row r="630" spans="1:19" ht="35.25" hidden="1" customHeight="1">
      <c r="A630" s="196" t="str">
        <f ca="1">IFERROR(A629+MATCH(D630,OFFSET('Nhập đơn'!$E$1,'ORDERED LIST'!$A629,0,1000),0),"")</f>
        <v/>
      </c>
      <c r="B630" s="209">
        <v>9</v>
      </c>
      <c r="C630" s="203" t="str" cm="1">
        <f t="array" aca="1" ref="C630" ca="1">IFERROR(INDEX('Nhập đơn'!C:C,'ORDERED LIST'!$A630,0),"")</f>
        <v/>
      </c>
      <c r="D630" s="203" t="str">
        <f>IF(COUNTIFS($D$621:D629,$B$621)&lt;$S$621,$B$621,"")</f>
        <v/>
      </c>
      <c r="E630" s="202" t="str" cm="1">
        <f t="array" aca="1" ref="E630" ca="1">IFERROR(INDEX('Nhập đơn'!I:I,'ORDERED LIST'!$A630,0),"")</f>
        <v/>
      </c>
      <c r="F630" s="204" t="str" cm="1">
        <f t="array" aca="1" ref="F630" ca="1">IFERROR(INDEX('Nhập đơn'!H:H,'ORDERED LIST'!$A630,0),"")</f>
        <v/>
      </c>
      <c r="G630" s="205"/>
      <c r="H630" s="205"/>
      <c r="I630" s="204"/>
      <c r="J630" s="204"/>
      <c r="K630" s="204"/>
      <c r="L630" s="204"/>
      <c r="M630" s="204"/>
      <c r="N630" s="206"/>
      <c r="O630" s="202"/>
      <c r="P630" s="207"/>
      <c r="Q630" s="207"/>
      <c r="R630" s="207"/>
      <c r="S630" s="210"/>
    </row>
    <row r="631" spans="1:19" ht="35.25" hidden="1" customHeight="1">
      <c r="A631" s="196" t="str">
        <f ca="1">IFERROR(A630+MATCH(D631,OFFSET('Nhập đơn'!$E$1,'ORDERED LIST'!$A630,0,1000),0),"")</f>
        <v/>
      </c>
      <c r="B631" s="209">
        <v>10</v>
      </c>
      <c r="C631" s="203" t="str" cm="1">
        <f t="array" aca="1" ref="C631" ca="1">IFERROR(INDEX('Nhập đơn'!C:C,'ORDERED LIST'!$A631,0),"")</f>
        <v/>
      </c>
      <c r="D631" s="203" t="str">
        <f>IF(COUNTIFS($D$621:D630,$B$621)&lt;$S$621,$B$621,"")</f>
        <v/>
      </c>
      <c r="E631" s="202" t="str" cm="1">
        <f t="array" aca="1" ref="E631" ca="1">IFERROR(INDEX('Nhập đơn'!I:I,'ORDERED LIST'!$A631,0),"")</f>
        <v/>
      </c>
      <c r="F631" s="204" t="str" cm="1">
        <f t="array" aca="1" ref="F631" ca="1">IFERROR(INDEX('Nhập đơn'!H:H,'ORDERED LIST'!$A631,0),"")</f>
        <v/>
      </c>
      <c r="G631" s="205"/>
      <c r="H631" s="205"/>
      <c r="I631" s="204"/>
      <c r="J631" s="204"/>
      <c r="K631" s="204"/>
      <c r="L631" s="204"/>
      <c r="M631" s="204"/>
      <c r="N631" s="206"/>
      <c r="O631" s="202"/>
      <c r="P631" s="207"/>
      <c r="Q631" s="207"/>
      <c r="R631" s="207"/>
      <c r="S631" s="210"/>
    </row>
    <row r="632" spans="1:19" ht="35.25" hidden="1" customHeight="1">
      <c r="A632" s="196" t="str">
        <f ca="1">IFERROR(A631+MATCH(D632,OFFSET('Nhập đơn'!$E$1,'ORDERED LIST'!$A631,0,1000),0),"")</f>
        <v/>
      </c>
      <c r="B632" s="209">
        <v>11</v>
      </c>
      <c r="C632" s="203" t="str" cm="1">
        <f t="array" aca="1" ref="C632" ca="1">IFERROR(INDEX('Nhập đơn'!C:C,'ORDERED LIST'!$A632,0),"")</f>
        <v/>
      </c>
      <c r="D632" s="203" t="str">
        <f>IF(COUNTIFS($D$621:D631,$B$621)&lt;$S$621,$B$621,"")</f>
        <v/>
      </c>
      <c r="E632" s="202" t="str" cm="1">
        <f t="array" aca="1" ref="E632" ca="1">IFERROR(INDEX('Nhập đơn'!I:I,'ORDERED LIST'!$A632,0),"")</f>
        <v/>
      </c>
      <c r="F632" s="204" t="str" cm="1">
        <f t="array" aca="1" ref="F632" ca="1">IFERROR(INDEX('Nhập đơn'!H:H,'ORDERED LIST'!$A632,0),"")</f>
        <v/>
      </c>
      <c r="G632" s="205"/>
      <c r="H632" s="205"/>
      <c r="I632" s="204"/>
      <c r="J632" s="204"/>
      <c r="K632" s="204"/>
      <c r="L632" s="204"/>
      <c r="M632" s="204"/>
      <c r="N632" s="206"/>
      <c r="O632" s="202"/>
      <c r="P632" s="207"/>
      <c r="Q632" s="207"/>
      <c r="R632" s="207"/>
      <c r="S632" s="210"/>
    </row>
    <row r="633" spans="1:19" ht="35.25" hidden="1" customHeight="1">
      <c r="A633" s="196" t="str">
        <f ca="1">IFERROR(A632+MATCH(D633,OFFSET('Nhập đơn'!$E$1,'ORDERED LIST'!$A632,0,1000),0),"")</f>
        <v/>
      </c>
      <c r="B633" s="209">
        <v>12</v>
      </c>
      <c r="C633" s="203" t="str" cm="1">
        <f t="array" aca="1" ref="C633" ca="1">IFERROR(INDEX('Nhập đơn'!C:C,'ORDERED LIST'!$A633,0),"")</f>
        <v/>
      </c>
      <c r="D633" s="203" t="str">
        <f>IF(COUNTIFS($D$604:D632,$B$604)&lt;$S$604,$B$604,"")</f>
        <v/>
      </c>
      <c r="E633" s="202" t="str" cm="1">
        <f t="array" aca="1" ref="E633" ca="1">IFERROR(INDEX('Nhập đơn'!I:I,'ORDERED LIST'!$A633,0),"")</f>
        <v/>
      </c>
      <c r="F633" s="204" t="str" cm="1">
        <f t="array" aca="1" ref="F633" ca="1">IFERROR(INDEX('Nhập đơn'!H:H,'ORDERED LIST'!$A633,0),"")</f>
        <v/>
      </c>
      <c r="G633" s="205"/>
      <c r="H633" s="205"/>
      <c r="I633" s="204"/>
      <c r="J633" s="204"/>
      <c r="K633" s="204"/>
      <c r="L633" s="204"/>
      <c r="M633" s="204"/>
      <c r="N633" s="206"/>
      <c r="O633" s="202"/>
      <c r="P633" s="207"/>
      <c r="Q633" s="207"/>
      <c r="R633" s="207"/>
      <c r="S633" s="210"/>
    </row>
    <row r="634" spans="1:19" ht="35.25" hidden="1" customHeight="1">
      <c r="A634" s="196" t="str">
        <f ca="1">IFERROR(A633+MATCH(D634,OFFSET('Nhập đơn'!$E$1,'ORDERED LIST'!$A633,0,1000),0),"")</f>
        <v/>
      </c>
      <c r="B634" s="209">
        <v>13</v>
      </c>
      <c r="C634" s="203" t="str" cm="1">
        <f t="array" aca="1" ref="C634" ca="1">IFERROR(INDEX('Nhập đơn'!C:C,'ORDERED LIST'!$A634,0),"")</f>
        <v/>
      </c>
      <c r="D634" s="203" t="str">
        <f>IF(COUNTIFS($D$604:D633,$B$604)&lt;$S$604,$B$604,"")</f>
        <v/>
      </c>
      <c r="E634" s="202" t="str" cm="1">
        <f t="array" aca="1" ref="E634" ca="1">IFERROR(INDEX('Nhập đơn'!I:I,'ORDERED LIST'!$A634,0),"")</f>
        <v/>
      </c>
      <c r="F634" s="204" t="str" cm="1">
        <f t="array" aca="1" ref="F634" ca="1">IFERROR(INDEX('Nhập đơn'!H:H,'ORDERED LIST'!$A634,0),"")</f>
        <v/>
      </c>
      <c r="G634" s="205"/>
      <c r="H634" s="205"/>
      <c r="I634" s="204"/>
      <c r="J634" s="204"/>
      <c r="K634" s="204"/>
      <c r="L634" s="204"/>
      <c r="M634" s="204"/>
      <c r="N634" s="206"/>
      <c r="O634" s="202"/>
      <c r="P634" s="207"/>
      <c r="Q634" s="207"/>
      <c r="R634" s="207"/>
      <c r="S634" s="210"/>
    </row>
    <row r="635" spans="1:19" ht="35.25" hidden="1" customHeight="1">
      <c r="A635" s="196" t="str">
        <f ca="1">IFERROR(A634+MATCH(D635,OFFSET('Nhập đơn'!$E$1,'ORDERED LIST'!$A634,0,1000),0),"")</f>
        <v/>
      </c>
      <c r="B635" s="209">
        <v>14</v>
      </c>
      <c r="C635" s="203" t="str" cm="1">
        <f t="array" aca="1" ref="C635" ca="1">IFERROR(INDEX('Nhập đơn'!C:C,'ORDERED LIST'!$A635,0),"")</f>
        <v/>
      </c>
      <c r="D635" s="203" t="str">
        <f>IF(COUNTIFS($D$604:D634,$B$604)&lt;$S$604,$B$604,"")</f>
        <v/>
      </c>
      <c r="E635" s="202" t="str" cm="1">
        <f t="array" aca="1" ref="E635" ca="1">IFERROR(INDEX('Nhập đơn'!I:I,'ORDERED LIST'!$A635,0),"")</f>
        <v/>
      </c>
      <c r="F635" s="204" t="str" cm="1">
        <f t="array" aca="1" ref="F635" ca="1">IFERROR(INDEX('Nhập đơn'!H:H,'ORDERED LIST'!$A635,0),"")</f>
        <v/>
      </c>
      <c r="G635" s="205"/>
      <c r="H635" s="205"/>
      <c r="I635" s="204"/>
      <c r="J635" s="204"/>
      <c r="K635" s="204"/>
      <c r="L635" s="204"/>
      <c r="M635" s="204"/>
      <c r="N635" s="206"/>
      <c r="O635" s="202"/>
      <c r="P635" s="207"/>
      <c r="Q635" s="207"/>
      <c r="R635" s="207"/>
      <c r="S635" s="210"/>
    </row>
    <row r="636" spans="1:19" ht="35.25" hidden="1" customHeight="1">
      <c r="A636" s="196" t="str">
        <f ca="1">IFERROR(A635+MATCH(D636,OFFSET('Nhập đơn'!$E$1,'ORDERED LIST'!$A635,0,1000),0),"")</f>
        <v/>
      </c>
      <c r="B636" s="209">
        <v>15</v>
      </c>
      <c r="C636" s="203" t="str" cm="1">
        <f t="array" aca="1" ref="C636" ca="1">IFERROR(INDEX('Nhập đơn'!C:C,'ORDERED LIST'!$A636,0),"")</f>
        <v/>
      </c>
      <c r="D636" s="203" t="str">
        <f>IF(COUNTIFS($D$604:D635,$B$604)&lt;$S$604,$B$604,"")</f>
        <v/>
      </c>
      <c r="E636" s="202" t="str" cm="1">
        <f t="array" aca="1" ref="E636" ca="1">IFERROR(INDEX('Nhập đơn'!I:I,'ORDERED LIST'!$A636,0),"")</f>
        <v/>
      </c>
      <c r="F636" s="204" t="str" cm="1">
        <f t="array" aca="1" ref="F636" ca="1">IFERROR(INDEX('Nhập đơn'!H:H,'ORDERED LIST'!$A636,0),"")</f>
        <v/>
      </c>
      <c r="G636" s="205"/>
      <c r="H636" s="205"/>
      <c r="I636" s="204"/>
      <c r="J636" s="204"/>
      <c r="K636" s="204"/>
      <c r="L636" s="204"/>
      <c r="M636" s="204"/>
      <c r="N636" s="206"/>
      <c r="O636" s="202"/>
      <c r="P636" s="207"/>
      <c r="Q636" s="207"/>
      <c r="R636" s="207"/>
      <c r="S636" s="210"/>
    </row>
    <row r="637" spans="1:19" ht="35.25" hidden="1" customHeight="1">
      <c r="A637" s="196" t="str">
        <f ca="1">IFERROR(A636+MATCH(D637,OFFSET('Nhập đơn'!$E$1,'ORDERED LIST'!$A636,0,1000),0),"")</f>
        <v/>
      </c>
      <c r="B637" s="209">
        <v>16</v>
      </c>
      <c r="C637" s="203" t="str" cm="1">
        <f t="array" aca="1" ref="C637" ca="1">IFERROR(INDEX('Nhập đơn'!C:C,'ORDERED LIST'!$A637,0),"")</f>
        <v/>
      </c>
      <c r="D637" s="203" t="str">
        <f>IF(COUNTIFS($D$604:D624,$B$604)&lt;$S$604,$B$604,"")</f>
        <v/>
      </c>
      <c r="E637" s="202" t="str" cm="1">
        <f t="array" aca="1" ref="E637" ca="1">IFERROR(INDEX('Nhập đơn'!I:I,'ORDERED LIST'!$A637,0),"")</f>
        <v/>
      </c>
      <c r="F637" s="204" t="str" cm="1">
        <f t="array" aca="1" ref="F637" ca="1">IFERROR(INDEX('Nhập đơn'!H:H,'ORDERED LIST'!$A637,0),"")</f>
        <v/>
      </c>
      <c r="G637" s="205"/>
      <c r="H637" s="205"/>
      <c r="I637" s="204"/>
      <c r="J637" s="204"/>
      <c r="K637" s="204"/>
      <c r="L637" s="204"/>
      <c r="M637" s="204"/>
      <c r="N637" s="206"/>
      <c r="O637" s="202"/>
      <c r="P637" s="207"/>
      <c r="Q637" s="207"/>
      <c r="R637" s="207"/>
      <c r="S637" s="210"/>
    </row>
    <row r="638" spans="1:19" s="215" customFormat="1" ht="35.25" customHeight="1">
      <c r="B638" s="216" t="s">
        <v>1657</v>
      </c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17"/>
      <c r="S638" s="289">
        <f>COUNTIFS('Nhập đơn'!E:E,B638)</f>
        <v>2</v>
      </c>
    </row>
    <row r="639" spans="1:19" ht="35.25" customHeight="1">
      <c r="A639" s="196">
        <f ca="1">IFERROR(A638+MATCH(D639,OFFSET('Nhập đơn'!$E$1,'ORDERED LIST'!$A638,0,1000),0),"")</f>
        <v>71</v>
      </c>
      <c r="B639" s="202">
        <v>1</v>
      </c>
      <c r="C639" s="203" t="str" cm="1">
        <f t="array" aca="1" ref="C639" ca="1">IFERROR(INDEX('Nhập đơn'!C:C,'ORDERED LIST'!$A639,0),"")</f>
        <v>MKVD</v>
      </c>
      <c r="D639" s="203" t="str">
        <f>IF(COUNTIFS($D$638:D638,$B$638)&lt;$S$638,$B$638,"")</f>
        <v>Khoai mỡ tím weight</v>
      </c>
      <c r="E639" s="202" t="str" cm="1">
        <f t="array" aca="1" ref="E639" ca="1">IFERROR(INDEX('Nhập đơn'!I:I,'ORDERED LIST'!$A639,0),"")</f>
        <v/>
      </c>
      <c r="F639" s="204" cm="1">
        <f t="array" aca="1" ref="F639" ca="1">IFERROR(INDEX('Nhập đơn'!H:H,'ORDERED LIST'!$A639,0),"")</f>
        <v>1</v>
      </c>
      <c r="G639" s="205"/>
      <c r="H639" s="205"/>
      <c r="I639" s="204"/>
      <c r="J639" s="204"/>
      <c r="K639" s="204"/>
      <c r="L639" s="204"/>
      <c r="M639" s="204"/>
      <c r="N639" s="206"/>
      <c r="O639" s="202"/>
      <c r="P639" s="207"/>
      <c r="Q639" s="207"/>
      <c r="R639" s="207"/>
      <c r="S639" s="207"/>
    </row>
    <row r="640" spans="1:19" ht="35.25" customHeight="1">
      <c r="A640" s="196">
        <f ca="1">IFERROR(A639+MATCH(D640,OFFSET('Nhập đơn'!$E$1,'ORDERED LIST'!$A639,0,1000),0),"")</f>
        <v>125</v>
      </c>
      <c r="B640" s="202">
        <v>2</v>
      </c>
      <c r="C640" s="203" t="str" cm="1">
        <f t="array" aca="1" ref="C640" ca="1">IFERROR(INDEX('Nhập đơn'!C:C,'ORDERED LIST'!$A640,0),"")</f>
        <v>AWLU</v>
      </c>
      <c r="D640" s="203" t="str">
        <f>IF(COUNTIFS($D$638:D639,$B$638)&lt;$S$638,$B$638,"")</f>
        <v>Khoai mỡ tím weight</v>
      </c>
      <c r="E640" s="202" t="str" cm="1">
        <f t="array" aca="1" ref="E640" ca="1">IFERROR(INDEX('Nhập đơn'!I:I,'ORDERED LIST'!$A640,0),"")</f>
        <v/>
      </c>
      <c r="F640" s="204" cm="1">
        <f t="array" aca="1" ref="F640" ca="1">IFERROR(INDEX('Nhập đơn'!H:H,'ORDERED LIST'!$A640,0),"")</f>
        <v>3</v>
      </c>
      <c r="G640" s="205"/>
      <c r="H640" s="205"/>
      <c r="I640" s="204"/>
      <c r="J640" s="204"/>
      <c r="K640" s="204"/>
      <c r="L640" s="204"/>
      <c r="M640" s="204"/>
      <c r="N640" s="206"/>
      <c r="O640" s="202"/>
      <c r="P640" s="207"/>
      <c r="Q640" s="207"/>
      <c r="R640" s="207"/>
      <c r="S640" s="208"/>
    </row>
    <row r="641" spans="1:19" ht="35.25" hidden="1" customHeight="1">
      <c r="A641" s="196" t="str">
        <f ca="1">IFERROR(A640+MATCH(D641,OFFSET('Nhập đơn'!$E$1,'ORDERED LIST'!$A640,0,1000),0),"")</f>
        <v/>
      </c>
      <c r="B641" s="209">
        <v>3</v>
      </c>
      <c r="C641" s="203" t="str" cm="1">
        <f t="array" aca="1" ref="C641" ca="1">IFERROR(INDEX('Nhập đơn'!C:C,'ORDERED LIST'!$A641,0),"")</f>
        <v/>
      </c>
      <c r="D641" s="203" t="str">
        <f>IF(COUNTIFS($D$638:D640,$B$638)&lt;$S$638,$B$638,"")</f>
        <v/>
      </c>
      <c r="E641" s="202" t="str" cm="1">
        <f t="array" aca="1" ref="E641" ca="1">IFERROR(INDEX('Nhập đơn'!I:I,'ORDERED LIST'!$A641,0),"")</f>
        <v/>
      </c>
      <c r="F641" s="204" t="str" cm="1">
        <f t="array" aca="1" ref="F641" ca="1">IFERROR(INDEX('Nhập đơn'!H:H,'ORDERED LIST'!$A641,0),"")</f>
        <v/>
      </c>
      <c r="G641" s="205"/>
      <c r="H641" s="205"/>
      <c r="I641" s="204"/>
      <c r="J641" s="204"/>
      <c r="K641" s="204"/>
      <c r="L641" s="204"/>
      <c r="M641" s="204"/>
      <c r="N641" s="206"/>
      <c r="O641" s="202"/>
      <c r="P641" s="207"/>
      <c r="Q641" s="207"/>
      <c r="R641" s="207"/>
      <c r="S641" s="210"/>
    </row>
    <row r="642" spans="1:19" ht="35.25" hidden="1" customHeight="1">
      <c r="A642" s="196" t="str">
        <f ca="1">IFERROR(A641+MATCH(D642,OFFSET('Nhập đơn'!$E$1,'ORDERED LIST'!$A641,0,1000),0),"")</f>
        <v/>
      </c>
      <c r="B642" s="209">
        <v>4</v>
      </c>
      <c r="C642" s="203" t="str" cm="1">
        <f t="array" aca="1" ref="C642" ca="1">IFERROR(INDEX('Nhập đơn'!C:C,'ORDERED LIST'!$A642,0),"")</f>
        <v/>
      </c>
      <c r="D642" s="203" t="str">
        <f>IF(COUNTIFS($D$638:D641,$B$638)&lt;$S$638,$B$638,"")</f>
        <v/>
      </c>
      <c r="E642" s="202" t="str" cm="1">
        <f t="array" aca="1" ref="E642" ca="1">IFERROR(INDEX('Nhập đơn'!I:I,'ORDERED LIST'!$A642,0),"")</f>
        <v/>
      </c>
      <c r="F642" s="204" t="str" cm="1">
        <f t="array" aca="1" ref="F642" ca="1">IFERROR(INDEX('Nhập đơn'!H:H,'ORDERED LIST'!$A642,0),"")</f>
        <v/>
      </c>
      <c r="G642" s="205"/>
      <c r="H642" s="205"/>
      <c r="I642" s="204"/>
      <c r="J642" s="204"/>
      <c r="K642" s="204"/>
      <c r="L642" s="204"/>
      <c r="M642" s="204"/>
      <c r="N642" s="206"/>
      <c r="O642" s="202"/>
      <c r="P642" s="207"/>
      <c r="Q642" s="207"/>
      <c r="R642" s="207"/>
      <c r="S642" s="210"/>
    </row>
    <row r="643" spans="1:19" ht="35.25" hidden="1" customHeight="1">
      <c r="A643" s="196" t="str">
        <f ca="1">IFERROR(A642+MATCH(D643,OFFSET('Nhập đơn'!$E$1,'ORDERED LIST'!$A642,0,1000),0),"")</f>
        <v/>
      </c>
      <c r="B643" s="209">
        <v>5</v>
      </c>
      <c r="C643" s="203" t="str" cm="1">
        <f t="array" aca="1" ref="C643" ca="1">IFERROR(INDEX('Nhập đơn'!C:C,'ORDERED LIST'!$A643,0),"")</f>
        <v/>
      </c>
      <c r="D643" s="203" t="str">
        <f>IF(COUNTIFS($D$638:D642,$B$638)&lt;$S$638,$B$638,"")</f>
        <v/>
      </c>
      <c r="E643" s="202" t="str" cm="1">
        <f t="array" aca="1" ref="E643" ca="1">IFERROR(INDEX('Nhập đơn'!I:I,'ORDERED LIST'!$A643,0),"")</f>
        <v/>
      </c>
      <c r="F643" s="204" t="str" cm="1">
        <f t="array" aca="1" ref="F643" ca="1">IFERROR(INDEX('Nhập đơn'!H:H,'ORDERED LIST'!$A643,0),"")</f>
        <v/>
      </c>
      <c r="G643" s="205"/>
      <c r="H643" s="205"/>
      <c r="I643" s="204"/>
      <c r="J643" s="204"/>
      <c r="K643" s="204"/>
      <c r="L643" s="204"/>
      <c r="M643" s="204"/>
      <c r="N643" s="206"/>
      <c r="O643" s="202"/>
      <c r="P643" s="207"/>
      <c r="Q643" s="207"/>
      <c r="R643" s="207"/>
      <c r="S643" s="210"/>
    </row>
    <row r="644" spans="1:19" ht="35.25" hidden="1" customHeight="1">
      <c r="A644" s="196" t="str">
        <f ca="1">IFERROR(A643+MATCH(D644,OFFSET('Nhập đơn'!$E$1,'ORDERED LIST'!$A643,0,1000),0),"")</f>
        <v/>
      </c>
      <c r="B644" s="209">
        <v>6</v>
      </c>
      <c r="C644" s="203" t="str" cm="1">
        <f t="array" aca="1" ref="C644" ca="1">IFERROR(INDEX('Nhập đơn'!C:C,'ORDERED LIST'!$A644,0),"")</f>
        <v/>
      </c>
      <c r="D644" s="203" t="str">
        <f>IF(COUNTIFS($D$638:D643,$B$638)&lt;$S$638,$B$638,"")</f>
        <v/>
      </c>
      <c r="E644" s="202" t="str" cm="1">
        <f t="array" aca="1" ref="E644" ca="1">IFERROR(INDEX('Nhập đơn'!I:I,'ORDERED LIST'!$A644,0),"")</f>
        <v/>
      </c>
      <c r="F644" s="204" t="str" cm="1">
        <f t="array" aca="1" ref="F644" ca="1">IFERROR(INDEX('Nhập đơn'!H:H,'ORDERED LIST'!$A644,0),"")</f>
        <v/>
      </c>
      <c r="G644" s="205"/>
      <c r="H644" s="205"/>
      <c r="I644" s="204"/>
      <c r="J644" s="204"/>
      <c r="K644" s="204"/>
      <c r="L644" s="204"/>
      <c r="M644" s="204"/>
      <c r="N644" s="206"/>
      <c r="O644" s="202"/>
      <c r="P644" s="207"/>
      <c r="Q644" s="207"/>
      <c r="R644" s="207"/>
      <c r="S644" s="210"/>
    </row>
    <row r="645" spans="1:19" ht="35.25" hidden="1" customHeight="1">
      <c r="A645" s="196" t="str">
        <f ca="1">IFERROR(A644+MATCH(D645,OFFSET('Nhập đơn'!$E$1,'ORDERED LIST'!$A644,0,1000),0),"")</f>
        <v/>
      </c>
      <c r="B645" s="209">
        <v>7</v>
      </c>
      <c r="C645" s="203" t="str" cm="1">
        <f t="array" aca="1" ref="C645" ca="1">IFERROR(INDEX('Nhập đơn'!C:C,'ORDERED LIST'!$A645,0),"")</f>
        <v/>
      </c>
      <c r="D645" s="203" t="str">
        <f>IF(COUNTIFS($D$638:D644,$B$638)&lt;$S$638,$B$638,"")</f>
        <v/>
      </c>
      <c r="E645" s="202" t="str" cm="1">
        <f t="array" aca="1" ref="E645" ca="1">IFERROR(INDEX('Nhập đơn'!I:I,'ORDERED LIST'!$A645,0),"")</f>
        <v/>
      </c>
      <c r="F645" s="204" t="str" cm="1">
        <f t="array" aca="1" ref="F645" ca="1">IFERROR(INDEX('Nhập đơn'!H:H,'ORDERED LIST'!$A645,0),"")</f>
        <v/>
      </c>
      <c r="G645" s="205"/>
      <c r="H645" s="205"/>
      <c r="I645" s="204"/>
      <c r="J645" s="204"/>
      <c r="K645" s="204"/>
      <c r="L645" s="204"/>
      <c r="M645" s="204"/>
      <c r="N645" s="206"/>
      <c r="O645" s="202"/>
      <c r="P645" s="207"/>
      <c r="Q645" s="207"/>
      <c r="R645" s="207"/>
      <c r="S645" s="210"/>
    </row>
    <row r="646" spans="1:19" ht="35.25" hidden="1" customHeight="1">
      <c r="A646" s="196" t="str">
        <f ca="1">IFERROR(A645+MATCH(D646,OFFSET('Nhập đơn'!$E$1,'ORDERED LIST'!$A645,0,1000),0),"")</f>
        <v/>
      </c>
      <c r="B646" s="209">
        <v>8</v>
      </c>
      <c r="C646" s="203" t="str" cm="1">
        <f t="array" aca="1" ref="C646" ca="1">IFERROR(INDEX('Nhập đơn'!C:C,'ORDERED LIST'!$A646,0),"")</f>
        <v/>
      </c>
      <c r="D646" s="203" t="str">
        <f>IF(COUNTIFS($D$638:D645,$B$638)&lt;$S$638,$B$638,"")</f>
        <v/>
      </c>
      <c r="E646" s="202" t="str" cm="1">
        <f t="array" aca="1" ref="E646" ca="1">IFERROR(INDEX('Nhập đơn'!I:I,'ORDERED LIST'!$A646,0),"")</f>
        <v/>
      </c>
      <c r="F646" s="204" t="str" cm="1">
        <f t="array" aca="1" ref="F646" ca="1">IFERROR(INDEX('Nhập đơn'!H:H,'ORDERED LIST'!$A646,0),"")</f>
        <v/>
      </c>
      <c r="G646" s="205"/>
      <c r="H646" s="205"/>
      <c r="I646" s="204"/>
      <c r="J646" s="204"/>
      <c r="K646" s="204"/>
      <c r="L646" s="204"/>
      <c r="M646" s="204"/>
      <c r="N646" s="206"/>
      <c r="O646" s="202"/>
      <c r="P646" s="207"/>
      <c r="Q646" s="207"/>
      <c r="R646" s="207"/>
      <c r="S646" s="210"/>
    </row>
    <row r="647" spans="1:19" ht="35.25" hidden="1" customHeight="1">
      <c r="A647" s="196" t="str">
        <f ca="1">IFERROR(A646+MATCH(D647,OFFSET('Nhập đơn'!$E$1,'ORDERED LIST'!$A646,0,1000),0),"")</f>
        <v/>
      </c>
      <c r="B647" s="209">
        <v>9</v>
      </c>
      <c r="C647" s="203" t="str" cm="1">
        <f t="array" aca="1" ref="C647" ca="1">IFERROR(INDEX('Nhập đơn'!C:C,'ORDERED LIST'!$A647,0),"")</f>
        <v/>
      </c>
      <c r="D647" s="203" t="str">
        <f>IF(COUNTIFS($D$638:D646,$B$638)&lt;$S$638,$B$638,"")</f>
        <v/>
      </c>
      <c r="E647" s="202" t="str" cm="1">
        <f t="array" aca="1" ref="E647" ca="1">IFERROR(INDEX('Nhập đơn'!I:I,'ORDERED LIST'!$A647,0),"")</f>
        <v/>
      </c>
      <c r="F647" s="204" t="str" cm="1">
        <f t="array" aca="1" ref="F647" ca="1">IFERROR(INDEX('Nhập đơn'!H:H,'ORDERED LIST'!$A647,0),"")</f>
        <v/>
      </c>
      <c r="G647" s="205"/>
      <c r="H647" s="205"/>
      <c r="I647" s="204"/>
      <c r="J647" s="204"/>
      <c r="K647" s="204"/>
      <c r="L647" s="204"/>
      <c r="M647" s="204"/>
      <c r="N647" s="206"/>
      <c r="O647" s="202"/>
      <c r="P647" s="207"/>
      <c r="Q647" s="207"/>
      <c r="R647" s="207"/>
      <c r="S647" s="210"/>
    </row>
    <row r="648" spans="1:19" ht="35.25" hidden="1" customHeight="1">
      <c r="A648" s="196" t="str">
        <f ca="1">IFERROR(A647+MATCH(D648,OFFSET('Nhập đơn'!$E$1,'ORDERED LIST'!$A647,0,1000),0),"")</f>
        <v/>
      </c>
      <c r="B648" s="209">
        <v>10</v>
      </c>
      <c r="C648" s="203" t="str" cm="1">
        <f t="array" aca="1" ref="C648" ca="1">IFERROR(INDEX('Nhập đơn'!C:C,'ORDERED LIST'!$A648,0),"")</f>
        <v/>
      </c>
      <c r="D648" s="203" t="str">
        <f>IF(COUNTIFS($D$638:D647,$B$638)&lt;$S$638,$B$638,"")</f>
        <v/>
      </c>
      <c r="E648" s="202" t="str" cm="1">
        <f t="array" aca="1" ref="E648" ca="1">IFERROR(INDEX('Nhập đơn'!I:I,'ORDERED LIST'!$A648,0),"")</f>
        <v/>
      </c>
      <c r="F648" s="204" t="str" cm="1">
        <f t="array" aca="1" ref="F648" ca="1">IFERROR(INDEX('Nhập đơn'!H:H,'ORDERED LIST'!$A648,0),"")</f>
        <v/>
      </c>
      <c r="G648" s="205"/>
      <c r="H648" s="205"/>
      <c r="I648" s="204"/>
      <c r="J648" s="204"/>
      <c r="K648" s="204"/>
      <c r="L648" s="204"/>
      <c r="M648" s="204"/>
      <c r="N648" s="206"/>
      <c r="O648" s="202"/>
      <c r="P648" s="207"/>
      <c r="Q648" s="207"/>
      <c r="R648" s="207"/>
      <c r="S648" s="210"/>
    </row>
    <row r="649" spans="1:19" ht="35.25" hidden="1" customHeight="1">
      <c r="A649" s="196" t="str">
        <f ca="1">IFERROR(A648+MATCH(D649,OFFSET('Nhập đơn'!$E$1,'ORDERED LIST'!$A648,0,1000),0),"")</f>
        <v/>
      </c>
      <c r="B649" s="209">
        <v>11</v>
      </c>
      <c r="C649" s="203" t="str" cm="1">
        <f t="array" aca="1" ref="C649" ca="1">IFERROR(INDEX('Nhập đơn'!C:C,'ORDERED LIST'!$A649,0),"")</f>
        <v/>
      </c>
      <c r="D649" s="203" t="str">
        <f>IF(COUNTIFS($D$638:D648,$B$638)&lt;$S$638,$B$638,"")</f>
        <v/>
      </c>
      <c r="E649" s="202" t="str" cm="1">
        <f t="array" aca="1" ref="E649" ca="1">IFERROR(INDEX('Nhập đơn'!I:I,'ORDERED LIST'!$A649,0),"")</f>
        <v/>
      </c>
      <c r="F649" s="204" t="str" cm="1">
        <f t="array" aca="1" ref="F649" ca="1">IFERROR(INDEX('Nhập đơn'!H:H,'ORDERED LIST'!$A649,0),"")</f>
        <v/>
      </c>
      <c r="G649" s="205"/>
      <c r="H649" s="205"/>
      <c r="I649" s="204"/>
      <c r="J649" s="204"/>
      <c r="K649" s="204"/>
      <c r="L649" s="204"/>
      <c r="M649" s="204"/>
      <c r="N649" s="206"/>
      <c r="O649" s="202"/>
      <c r="P649" s="207"/>
      <c r="Q649" s="207"/>
      <c r="R649" s="207"/>
      <c r="S649" s="210"/>
    </row>
    <row r="650" spans="1:19" ht="35.25" hidden="1" customHeight="1">
      <c r="A650" s="196" t="str">
        <f ca="1">IFERROR(A649+MATCH(D650,OFFSET('Nhập đơn'!$E$1,'ORDERED LIST'!$A649,0,1000),0),"")</f>
        <v/>
      </c>
      <c r="B650" s="209">
        <v>12</v>
      </c>
      <c r="C650" s="203" t="str" cm="1">
        <f t="array" aca="1" ref="C650" ca="1">IFERROR(INDEX('Nhập đơn'!C:C,'ORDERED LIST'!$A650,0),"")</f>
        <v/>
      </c>
      <c r="D650" s="203" t="str">
        <f>IF(COUNTIFS($D$638:D649,$B$638)&lt;$S$638,$B$638,"")</f>
        <v/>
      </c>
      <c r="E650" s="202" t="str" cm="1">
        <f t="array" aca="1" ref="E650" ca="1">IFERROR(INDEX('Nhập đơn'!I:I,'ORDERED LIST'!$A650,0),"")</f>
        <v/>
      </c>
      <c r="F650" s="204" t="str" cm="1">
        <f t="array" aca="1" ref="F650" ca="1">IFERROR(INDEX('Nhập đơn'!H:H,'ORDERED LIST'!$A650,0),"")</f>
        <v/>
      </c>
      <c r="G650" s="205"/>
      <c r="H650" s="205"/>
      <c r="I650" s="204"/>
      <c r="J650" s="204"/>
      <c r="K650" s="204"/>
      <c r="L650" s="204"/>
      <c r="M650" s="204"/>
      <c r="N650" s="206"/>
      <c r="O650" s="202"/>
      <c r="P650" s="207"/>
      <c r="Q650" s="207"/>
      <c r="R650" s="207"/>
      <c r="S650" s="210"/>
    </row>
    <row r="651" spans="1:19" ht="35.25" hidden="1" customHeight="1">
      <c r="A651" s="196" t="str">
        <f ca="1">IFERROR(A650+MATCH(D651,OFFSET('Nhập đơn'!$E$1,'ORDERED LIST'!$A650,0,1000),0),"")</f>
        <v/>
      </c>
      <c r="B651" s="209">
        <v>13</v>
      </c>
      <c r="C651" s="203" t="str" cm="1">
        <f t="array" aca="1" ref="C651" ca="1">IFERROR(INDEX('Nhập đơn'!C:C,'ORDERED LIST'!$A651,0),"")</f>
        <v/>
      </c>
      <c r="D651" s="203" t="str">
        <f>IF(COUNTIFS($D$638:D650,$B$638)&lt;$S$638,$B$638,"")</f>
        <v/>
      </c>
      <c r="E651" s="202" t="str" cm="1">
        <f t="array" aca="1" ref="E651" ca="1">IFERROR(INDEX('Nhập đơn'!I:I,'ORDERED LIST'!$A651,0),"")</f>
        <v/>
      </c>
      <c r="F651" s="204" t="str" cm="1">
        <f t="array" aca="1" ref="F651" ca="1">IFERROR(INDEX('Nhập đơn'!H:H,'ORDERED LIST'!$A651,0),"")</f>
        <v/>
      </c>
      <c r="G651" s="205"/>
      <c r="H651" s="205"/>
      <c r="I651" s="204"/>
      <c r="J651" s="204"/>
      <c r="K651" s="204"/>
      <c r="L651" s="204"/>
      <c r="M651" s="204"/>
      <c r="N651" s="206"/>
      <c r="O651" s="202"/>
      <c r="P651" s="207"/>
      <c r="Q651" s="207"/>
      <c r="R651" s="207"/>
      <c r="S651" s="210"/>
    </row>
    <row r="652" spans="1:19" ht="35.25" hidden="1" customHeight="1">
      <c r="A652" s="196" t="str">
        <f ca="1">IFERROR(A651+MATCH(D652,OFFSET('Nhập đơn'!$E$1,'ORDERED LIST'!$A651,0,1000),0),"")</f>
        <v/>
      </c>
      <c r="B652" s="209">
        <v>14</v>
      </c>
      <c r="C652" s="203" t="str" cm="1">
        <f t="array" aca="1" ref="C652" ca="1">IFERROR(INDEX('Nhập đơn'!C:C,'ORDERED LIST'!$A652,0),"")</f>
        <v/>
      </c>
      <c r="D652" s="203" t="str">
        <f>IF(COUNTIFS($D$638:D651,$B$638)&lt;$S$638,$B$638,"")</f>
        <v/>
      </c>
      <c r="E652" s="202" t="str" cm="1">
        <f t="array" aca="1" ref="E652" ca="1">IFERROR(INDEX('Nhập đơn'!I:I,'ORDERED LIST'!$A652,0),"")</f>
        <v/>
      </c>
      <c r="F652" s="204" t="str" cm="1">
        <f t="array" aca="1" ref="F652" ca="1">IFERROR(INDEX('Nhập đơn'!H:H,'ORDERED LIST'!$A652,0),"")</f>
        <v/>
      </c>
      <c r="G652" s="205"/>
      <c r="H652" s="205"/>
      <c r="I652" s="204"/>
      <c r="J652" s="204"/>
      <c r="K652" s="204"/>
      <c r="L652" s="204"/>
      <c r="M652" s="204"/>
      <c r="N652" s="206"/>
      <c r="O652" s="202"/>
      <c r="P652" s="207"/>
      <c r="Q652" s="207"/>
      <c r="R652" s="207"/>
      <c r="S652" s="210"/>
    </row>
    <row r="653" spans="1:19" ht="35.25" hidden="1" customHeight="1">
      <c r="A653" s="196" t="str">
        <f ca="1">IFERROR(A652+MATCH(D653,OFFSET('Nhập đơn'!$E$1,'ORDERED LIST'!$A652,0,1000),0),"")</f>
        <v/>
      </c>
      <c r="B653" s="209">
        <v>15</v>
      </c>
      <c r="C653" s="203" t="str" cm="1">
        <f t="array" aca="1" ref="C653" ca="1">IFERROR(INDEX('Nhập đơn'!C:C,'ORDERED LIST'!$A653,0),"")</f>
        <v/>
      </c>
      <c r="D653" s="203" t="str">
        <f>IF(COUNTIFS($D$638:D652,$B$638)&lt;$S$638,$B$638,"")</f>
        <v/>
      </c>
      <c r="E653" s="202" t="str" cm="1">
        <f t="array" aca="1" ref="E653" ca="1">IFERROR(INDEX('Nhập đơn'!I:I,'ORDERED LIST'!$A653,0),"")</f>
        <v/>
      </c>
      <c r="F653" s="204" t="str" cm="1">
        <f t="array" aca="1" ref="F653" ca="1">IFERROR(INDEX('Nhập đơn'!H:H,'ORDERED LIST'!$A653,0),"")</f>
        <v/>
      </c>
      <c r="G653" s="205"/>
      <c r="H653" s="205"/>
      <c r="I653" s="204"/>
      <c r="J653" s="204"/>
      <c r="K653" s="204"/>
      <c r="L653" s="204"/>
      <c r="M653" s="204"/>
      <c r="N653" s="206"/>
      <c r="O653" s="202"/>
      <c r="P653" s="207"/>
      <c r="Q653" s="207"/>
      <c r="R653" s="207"/>
      <c r="S653" s="210"/>
    </row>
    <row r="654" spans="1:19" ht="35.25" hidden="1" customHeight="1">
      <c r="A654" s="196" t="str">
        <f ca="1">IFERROR(A653+MATCH(#REF!,OFFSET('Nhập đơn'!$E$1,'ORDERED LIST'!$A653,0,1000),0),"")</f>
        <v/>
      </c>
      <c r="B654" s="209">
        <v>16</v>
      </c>
      <c r="C654" s="203" t="str" cm="1">
        <f t="array" aca="1" ref="C654" ca="1">IFERROR(INDEX('Nhập đơn'!C:C,'ORDERED LIST'!$A654,0),"")</f>
        <v/>
      </c>
      <c r="D654" s="203" t="str">
        <f>IF(COUNTIFS($D$638:D653,$B$638)&lt;$S$638,$B$638,"")</f>
        <v/>
      </c>
      <c r="E654" s="202" t="str" cm="1">
        <f t="array" aca="1" ref="E654" ca="1">IFERROR(INDEX('Nhập đơn'!I:I,'ORDERED LIST'!$A654,0),"")</f>
        <v/>
      </c>
      <c r="F654" s="204" t="str" cm="1">
        <f t="array" aca="1" ref="F654" ca="1">IFERROR(INDEX('Nhập đơn'!H:H,'ORDERED LIST'!$A654,0),"")</f>
        <v/>
      </c>
      <c r="G654" s="205"/>
      <c r="H654" s="205"/>
      <c r="I654" s="204"/>
      <c r="J654" s="204"/>
      <c r="K654" s="204"/>
      <c r="L654" s="204"/>
      <c r="M654" s="204"/>
      <c r="N654" s="206"/>
      <c r="O654" s="202"/>
      <c r="P654" s="207"/>
      <c r="Q654" s="207"/>
      <c r="R654" s="207"/>
      <c r="S654" s="210"/>
    </row>
    <row r="655" spans="1:19" s="215" customFormat="1" ht="35.25" customHeight="1">
      <c r="B655" s="216" t="s">
        <v>3650</v>
      </c>
      <c r="C655" s="217"/>
      <c r="D655" s="217"/>
      <c r="E655" s="217"/>
      <c r="F655" s="217"/>
      <c r="G655" s="217"/>
      <c r="H655" s="217"/>
      <c r="I655" s="217"/>
      <c r="J655" s="217"/>
      <c r="K655" s="217"/>
      <c r="L655" s="217"/>
      <c r="M655" s="217"/>
      <c r="N655" s="217"/>
      <c r="O655" s="217"/>
      <c r="P655" s="217"/>
      <c r="Q655" s="217"/>
      <c r="R655" s="217"/>
      <c r="S655" s="289">
        <f>COUNTIFS('Nhập đơn'!E:E,B655)</f>
        <v>4</v>
      </c>
    </row>
    <row r="656" spans="1:19" ht="35.25" customHeight="1">
      <c r="A656" s="196">
        <f ca="1">IFERROR(A655+MATCH(D656,OFFSET('Nhập đơn'!$E$1,'ORDERED LIST'!$A655,0,1000),0),"")</f>
        <v>73</v>
      </c>
      <c r="B656" s="202">
        <v>1</v>
      </c>
      <c r="C656" s="203" t="str" cm="1">
        <f t="array" aca="1" ref="C656" ca="1">IFERROR(INDEX('Nhập đơn'!C:C,'ORDERED LIST'!$A656,0),"")</f>
        <v>MKVD</v>
      </c>
      <c r="D656" s="203" t="str">
        <f>IF(COUNTIFS($D$655:D655,$B$655)&lt;$S$655,$B$655,"")</f>
        <v>Khoai sọ 500 gr</v>
      </c>
      <c r="E656" s="202" cm="1">
        <f t="array" aca="1" ref="E656" ca="1">IFERROR(INDEX('Nhập đơn'!I:I,'ORDERED LIST'!$A656,0),"")</f>
        <v>1</v>
      </c>
      <c r="F656" s="204" cm="1">
        <f t="array" aca="1" ref="F656" ca="1">IFERROR(INDEX('Nhập đơn'!H:H,'ORDERED LIST'!$A656,0),"")</f>
        <v>0.5</v>
      </c>
      <c r="G656" s="205"/>
      <c r="H656" s="205"/>
      <c r="I656" s="204"/>
      <c r="J656" s="204"/>
      <c r="K656" s="204"/>
      <c r="L656" s="204"/>
      <c r="M656" s="204"/>
      <c r="N656" s="206"/>
      <c r="O656" s="202"/>
      <c r="P656" s="207"/>
      <c r="Q656" s="207"/>
      <c r="R656" s="207"/>
      <c r="S656" s="207"/>
    </row>
    <row r="657" spans="1:19" ht="35.25" customHeight="1">
      <c r="A657" s="196">
        <f ca="1">IFERROR(A656+MATCH(D657,OFFSET('Nhập đơn'!$E$1,'ORDERED LIST'!$A656,0,1000),0),"")</f>
        <v>127</v>
      </c>
      <c r="B657" s="202">
        <v>2</v>
      </c>
      <c r="C657" s="203" t="str" cm="1">
        <f t="array" aca="1" ref="C657" ca="1">IFERROR(INDEX('Nhập đơn'!C:C,'ORDERED LIST'!$A657,0),"")</f>
        <v>AWLU</v>
      </c>
      <c r="D657" s="203" t="str">
        <f>IF(COUNTIFS($D$655:D656,$B$655)&lt;$S$655,$B$655,"")</f>
        <v>Khoai sọ 500 gr</v>
      </c>
      <c r="E657" s="202" cm="1">
        <f t="array" aca="1" ref="E657" ca="1">IFERROR(INDEX('Nhập đơn'!I:I,'ORDERED LIST'!$A657,0),"")</f>
        <v>2</v>
      </c>
      <c r="F657" s="204" cm="1">
        <f t="array" aca="1" ref="F657" ca="1">IFERROR(INDEX('Nhập đơn'!H:H,'ORDERED LIST'!$A657,0),"")</f>
        <v>1</v>
      </c>
      <c r="G657" s="205"/>
      <c r="H657" s="205"/>
      <c r="I657" s="204"/>
      <c r="J657" s="204"/>
      <c r="K657" s="204"/>
      <c r="L657" s="204"/>
      <c r="M657" s="204"/>
      <c r="N657" s="206"/>
      <c r="O657" s="202"/>
      <c r="P657" s="207"/>
      <c r="Q657" s="207"/>
      <c r="R657" s="207"/>
      <c r="S657" s="208"/>
    </row>
    <row r="658" spans="1:19" ht="35.25" customHeight="1">
      <c r="A658" s="196">
        <f ca="1">IFERROR(A657+MATCH(D658,OFFSET('Nhập đơn'!$E$1,'ORDERED LIST'!$A657,0,1000),0),"")</f>
        <v>179</v>
      </c>
      <c r="B658" s="209">
        <v>3</v>
      </c>
      <c r="C658" s="203" t="str" cm="1">
        <f t="array" aca="1" ref="C658" ca="1">IFERROR(INDEX('Nhập đơn'!C:C,'ORDERED LIST'!$A658,0),"")</f>
        <v>AWSG</v>
      </c>
      <c r="D658" s="203" t="str">
        <f>IF(COUNTIFS($D$655:D657,$B$655)&lt;$S$655,$B$655,"")</f>
        <v>Khoai sọ 500 gr</v>
      </c>
      <c r="E658" s="202" cm="1">
        <f t="array" aca="1" ref="E658" ca="1">IFERROR(INDEX('Nhập đơn'!I:I,'ORDERED LIST'!$A658,0),"")</f>
        <v>2</v>
      </c>
      <c r="F658" s="204" cm="1">
        <f t="array" aca="1" ref="F658" ca="1">IFERROR(INDEX('Nhập đơn'!H:H,'ORDERED LIST'!$A658,0),"")</f>
        <v>1</v>
      </c>
      <c r="G658" s="205"/>
      <c r="H658" s="205"/>
      <c r="I658" s="204"/>
      <c r="J658" s="204"/>
      <c r="K658" s="204"/>
      <c r="L658" s="204"/>
      <c r="M658" s="204"/>
      <c r="N658" s="206"/>
      <c r="O658" s="202"/>
      <c r="P658" s="207"/>
      <c r="Q658" s="207"/>
      <c r="R658" s="207"/>
      <c r="S658" s="210"/>
    </row>
    <row r="659" spans="1:19" ht="35.25" customHeight="1">
      <c r="A659" s="196">
        <f ca="1">IFERROR(A658+MATCH(D659,OFFSET('Nhập đơn'!$E$1,'ORDERED LIST'!$A658,0,1000),0),"")</f>
        <v>238</v>
      </c>
      <c r="B659" s="209">
        <v>4</v>
      </c>
      <c r="C659" s="203" t="str" cm="1">
        <f t="array" aca="1" ref="C659" ca="1">IFERROR(INDEX('Nhập đơn'!C:C,'ORDERED LIST'!$A659,0),"")</f>
        <v>AWWT</v>
      </c>
      <c r="D659" s="203" t="str">
        <f>IF(COUNTIFS($D$655:D658,$B$655)&lt;$S$655,$B$655,"")</f>
        <v>Khoai sọ 500 gr</v>
      </c>
      <c r="E659" s="202" cm="1">
        <f t="array" aca="1" ref="E659" ca="1">IFERROR(INDEX('Nhập đơn'!I:I,'ORDERED LIST'!$A659,0),"")</f>
        <v>2</v>
      </c>
      <c r="F659" s="204" cm="1">
        <f t="array" aca="1" ref="F659" ca="1">IFERROR(INDEX('Nhập đơn'!H:H,'ORDERED LIST'!$A659,0),"")</f>
        <v>1</v>
      </c>
      <c r="G659" s="205"/>
      <c r="H659" s="205"/>
      <c r="I659" s="204"/>
      <c r="J659" s="204"/>
      <c r="K659" s="204"/>
      <c r="L659" s="204"/>
      <c r="M659" s="204"/>
      <c r="N659" s="206"/>
      <c r="O659" s="202"/>
      <c r="P659" s="207"/>
      <c r="Q659" s="207"/>
      <c r="R659" s="207"/>
      <c r="S659" s="210"/>
    </row>
    <row r="660" spans="1:19" ht="35.25" hidden="1" customHeight="1">
      <c r="A660" s="196" t="str">
        <f ca="1">IFERROR(A659+MATCH(D660,OFFSET('Nhập đơn'!$E$1,'ORDERED LIST'!$A659,0,1000),0),"")</f>
        <v/>
      </c>
      <c r="B660" s="209">
        <v>5</v>
      </c>
      <c r="C660" s="203" t="str" cm="1">
        <f t="array" aca="1" ref="C660" ca="1">IFERROR(INDEX('Nhập đơn'!C:C,'ORDERED LIST'!$A660,0),"")</f>
        <v/>
      </c>
      <c r="D660" s="203" t="str">
        <f>IF(COUNTIFS($D$655:D659,$B$655)&lt;$S$655,$B$655,"")</f>
        <v/>
      </c>
      <c r="E660" s="202" t="str" cm="1">
        <f t="array" aca="1" ref="E660" ca="1">IFERROR(INDEX('Nhập đơn'!I:I,'ORDERED LIST'!$A660,0),"")</f>
        <v/>
      </c>
      <c r="F660" s="204" t="str" cm="1">
        <f t="array" aca="1" ref="F660" ca="1">IFERROR(INDEX('Nhập đơn'!H:H,'ORDERED LIST'!$A660,0),"")</f>
        <v/>
      </c>
      <c r="G660" s="205"/>
      <c r="H660" s="205"/>
      <c r="I660" s="204"/>
      <c r="J660" s="204"/>
      <c r="K660" s="204"/>
      <c r="L660" s="204"/>
      <c r="M660" s="204"/>
      <c r="N660" s="206"/>
      <c r="O660" s="202"/>
      <c r="P660" s="207"/>
      <c r="Q660" s="207"/>
      <c r="R660" s="207"/>
      <c r="S660" s="210"/>
    </row>
    <row r="661" spans="1:19" ht="35.25" hidden="1" customHeight="1">
      <c r="A661" s="196" t="str">
        <f ca="1">IFERROR(A660+MATCH(D661,OFFSET('Nhập đơn'!$E$1,'ORDERED LIST'!$A660,0,1000),0),"")</f>
        <v/>
      </c>
      <c r="B661" s="209">
        <v>6</v>
      </c>
      <c r="C661" s="203" t="str" cm="1">
        <f t="array" aca="1" ref="C661" ca="1">IFERROR(INDEX('Nhập đơn'!C:C,'ORDERED LIST'!$A661,0),"")</f>
        <v/>
      </c>
      <c r="D661" s="203" t="str">
        <f>IF(COUNTIFS($D$655:D660,$B$655)&lt;$S$655,$B$655,"")</f>
        <v/>
      </c>
      <c r="E661" s="202" t="str" cm="1">
        <f t="array" aca="1" ref="E661" ca="1">IFERROR(INDEX('Nhập đơn'!I:I,'ORDERED LIST'!$A661,0),"")</f>
        <v/>
      </c>
      <c r="F661" s="204" t="str" cm="1">
        <f t="array" aca="1" ref="F661" ca="1">IFERROR(INDEX('Nhập đơn'!H:H,'ORDERED LIST'!$A661,0),"")</f>
        <v/>
      </c>
      <c r="G661" s="205"/>
      <c r="H661" s="205"/>
      <c r="I661" s="204"/>
      <c r="J661" s="204"/>
      <c r="K661" s="204"/>
      <c r="L661" s="204"/>
      <c r="M661" s="204"/>
      <c r="N661" s="206"/>
      <c r="O661" s="202"/>
      <c r="P661" s="207"/>
      <c r="Q661" s="207"/>
      <c r="R661" s="207"/>
      <c r="S661" s="210"/>
    </row>
    <row r="662" spans="1:19" ht="35.25" hidden="1" customHeight="1">
      <c r="A662" s="196" t="str">
        <f ca="1">IFERROR(A661+MATCH(D662,OFFSET('Nhập đơn'!$E$1,'ORDERED LIST'!$A661,0,1000),0),"")</f>
        <v/>
      </c>
      <c r="B662" s="209">
        <v>7</v>
      </c>
      <c r="C662" s="203" t="str" cm="1">
        <f t="array" aca="1" ref="C662" ca="1">IFERROR(INDEX('Nhập đơn'!C:C,'ORDERED LIST'!$A662,0),"")</f>
        <v/>
      </c>
      <c r="D662" s="203" t="str">
        <f>IF(COUNTIFS($D$655:D661,$B$655)&lt;$S$655,$B$655,"")</f>
        <v/>
      </c>
      <c r="E662" s="202" t="str" cm="1">
        <f t="array" aca="1" ref="E662" ca="1">IFERROR(INDEX('Nhập đơn'!I:I,'ORDERED LIST'!$A662,0),"")</f>
        <v/>
      </c>
      <c r="F662" s="204" t="str" cm="1">
        <f t="array" aca="1" ref="F662" ca="1">IFERROR(INDEX('Nhập đơn'!H:H,'ORDERED LIST'!$A662,0),"")</f>
        <v/>
      </c>
      <c r="G662" s="205"/>
      <c r="H662" s="205"/>
      <c r="I662" s="204"/>
      <c r="J662" s="204"/>
      <c r="K662" s="204"/>
      <c r="L662" s="204"/>
      <c r="M662" s="204"/>
      <c r="N662" s="206"/>
      <c r="O662" s="202"/>
      <c r="P662" s="207"/>
      <c r="Q662" s="207"/>
      <c r="R662" s="207"/>
      <c r="S662" s="210"/>
    </row>
    <row r="663" spans="1:19" ht="35.25" hidden="1" customHeight="1">
      <c r="A663" s="196" t="str">
        <f ca="1">IFERROR(A662+MATCH(D663,OFFSET('Nhập đơn'!$E$1,'ORDERED LIST'!$A662,0,1000),0),"")</f>
        <v/>
      </c>
      <c r="B663" s="209">
        <v>8</v>
      </c>
      <c r="C663" s="203" t="str" cm="1">
        <f t="array" aca="1" ref="C663" ca="1">IFERROR(INDEX('Nhập đơn'!C:C,'ORDERED LIST'!$A663,0),"")</f>
        <v/>
      </c>
      <c r="D663" s="203" t="str">
        <f>IF(COUNTIFS($D$655:D662,$B$655)&lt;$S$655,$B$655,"")</f>
        <v/>
      </c>
      <c r="E663" s="202" t="str" cm="1">
        <f t="array" aca="1" ref="E663" ca="1">IFERROR(INDEX('Nhập đơn'!I:I,'ORDERED LIST'!$A663,0),"")</f>
        <v/>
      </c>
      <c r="F663" s="204" t="str" cm="1">
        <f t="array" aca="1" ref="F663" ca="1">IFERROR(INDEX('Nhập đơn'!H:H,'ORDERED LIST'!$A663,0),"")</f>
        <v/>
      </c>
      <c r="G663" s="205"/>
      <c r="H663" s="205"/>
      <c r="I663" s="204"/>
      <c r="J663" s="204"/>
      <c r="K663" s="204"/>
      <c r="L663" s="204"/>
      <c r="M663" s="204"/>
      <c r="N663" s="206"/>
      <c r="O663" s="202"/>
      <c r="P663" s="207"/>
      <c r="Q663" s="207"/>
      <c r="R663" s="207"/>
      <c r="S663" s="210"/>
    </row>
    <row r="664" spans="1:19" ht="35.25" hidden="1" customHeight="1">
      <c r="A664" s="196" t="str">
        <f ca="1">IFERROR(A663+MATCH(D664,OFFSET('Nhập đơn'!$E$1,'ORDERED LIST'!$A663,0,1000),0),"")</f>
        <v/>
      </c>
      <c r="B664" s="209">
        <v>9</v>
      </c>
      <c r="C664" s="203" t="str" cm="1">
        <f t="array" aca="1" ref="C664" ca="1">IFERROR(INDEX('Nhập đơn'!C:C,'ORDERED LIST'!$A664,0),"")</f>
        <v/>
      </c>
      <c r="D664" s="203" t="str">
        <f>IF(COUNTIFS($D$655:D663,$B$655)&lt;$S$655,$B$655,"")</f>
        <v/>
      </c>
      <c r="E664" s="202" t="str" cm="1">
        <f t="array" aca="1" ref="E664" ca="1">IFERROR(INDEX('Nhập đơn'!I:I,'ORDERED LIST'!$A664,0),"")</f>
        <v/>
      </c>
      <c r="F664" s="204" t="str" cm="1">
        <f t="array" aca="1" ref="F664" ca="1">IFERROR(INDEX('Nhập đơn'!H:H,'ORDERED LIST'!$A664,0),"")</f>
        <v/>
      </c>
      <c r="G664" s="205"/>
      <c r="H664" s="205"/>
      <c r="I664" s="204"/>
      <c r="J664" s="204"/>
      <c r="K664" s="204"/>
      <c r="L664" s="204"/>
      <c r="M664" s="204"/>
      <c r="N664" s="206"/>
      <c r="O664" s="202"/>
      <c r="P664" s="207"/>
      <c r="Q664" s="207"/>
      <c r="R664" s="207"/>
      <c r="S664" s="210"/>
    </row>
    <row r="665" spans="1:19" ht="35.25" hidden="1" customHeight="1">
      <c r="A665" s="196" t="str">
        <f ca="1">IFERROR(A664+MATCH(D665,OFFSET('Nhập đơn'!$E$1,'ORDERED LIST'!$A664,0,1000),0),"")</f>
        <v/>
      </c>
      <c r="B665" s="209">
        <v>10</v>
      </c>
      <c r="C665" s="203" t="str" cm="1">
        <f t="array" aca="1" ref="C665" ca="1">IFERROR(INDEX('Nhập đơn'!C:C,'ORDERED LIST'!$A665,0),"")</f>
        <v/>
      </c>
      <c r="D665" s="203" t="str">
        <f>IF(COUNTIFS($D$655:D664,$B$655)&lt;$S$655,$B$655,"")</f>
        <v/>
      </c>
      <c r="E665" s="202" t="str" cm="1">
        <f t="array" aca="1" ref="E665" ca="1">IFERROR(INDEX('Nhập đơn'!I:I,'ORDERED LIST'!$A665,0),"")</f>
        <v/>
      </c>
      <c r="F665" s="204" t="str" cm="1">
        <f t="array" aca="1" ref="F665" ca="1">IFERROR(INDEX('Nhập đơn'!H:H,'ORDERED LIST'!$A665,0),"")</f>
        <v/>
      </c>
      <c r="G665" s="205"/>
      <c r="H665" s="205"/>
      <c r="I665" s="204"/>
      <c r="J665" s="204"/>
      <c r="K665" s="204"/>
      <c r="L665" s="204"/>
      <c r="M665" s="204"/>
      <c r="N665" s="206"/>
      <c r="O665" s="202"/>
      <c r="P665" s="207"/>
      <c r="Q665" s="207"/>
      <c r="R665" s="207"/>
      <c r="S665" s="210"/>
    </row>
    <row r="666" spans="1:19" ht="35.25" hidden="1" customHeight="1">
      <c r="A666" s="196" t="str">
        <f ca="1">IFERROR(A665+MATCH(D666,OFFSET('Nhập đơn'!$E$1,'ORDERED LIST'!$A665,0,1000),0),"")</f>
        <v/>
      </c>
      <c r="B666" s="209">
        <v>11</v>
      </c>
      <c r="C666" s="203" t="str" cm="1">
        <f t="array" aca="1" ref="C666" ca="1">IFERROR(INDEX('Nhập đơn'!C:C,'ORDERED LIST'!$A666,0),"")</f>
        <v/>
      </c>
      <c r="D666" s="203" t="str">
        <f>IF(COUNTIFS($D$655:D665,$B$655)&lt;$S$655,$B$655,"")</f>
        <v/>
      </c>
      <c r="E666" s="202" t="str" cm="1">
        <f t="array" aca="1" ref="E666" ca="1">IFERROR(INDEX('Nhập đơn'!I:I,'ORDERED LIST'!$A666,0),"")</f>
        <v/>
      </c>
      <c r="F666" s="204" t="str" cm="1">
        <f t="array" aca="1" ref="F666" ca="1">IFERROR(INDEX('Nhập đơn'!H:H,'ORDERED LIST'!$A666,0),"")</f>
        <v/>
      </c>
      <c r="G666" s="205"/>
      <c r="H666" s="205"/>
      <c r="I666" s="204"/>
      <c r="J666" s="204"/>
      <c r="K666" s="204"/>
      <c r="L666" s="204"/>
      <c r="M666" s="204"/>
      <c r="N666" s="206"/>
      <c r="O666" s="202"/>
      <c r="P666" s="207"/>
      <c r="Q666" s="207"/>
      <c r="R666" s="207"/>
      <c r="S666" s="210"/>
    </row>
    <row r="667" spans="1:19" ht="35.25" hidden="1" customHeight="1">
      <c r="A667" s="196" t="str">
        <f ca="1">IFERROR(A666+MATCH(D667,OFFSET('Nhập đơn'!$E$1,'ORDERED LIST'!$A666,0,1000),0),"")</f>
        <v/>
      </c>
      <c r="B667" s="209">
        <v>12</v>
      </c>
      <c r="C667" s="203" t="str" cm="1">
        <f t="array" aca="1" ref="C667" ca="1">IFERROR(INDEX('Nhập đơn'!C:C,'ORDERED LIST'!$A667,0),"")</f>
        <v/>
      </c>
      <c r="D667" s="203" t="str">
        <f>IF(COUNTIFS($D$655:D666,$B$655)&lt;$S$655,$B$655,"")</f>
        <v/>
      </c>
      <c r="E667" s="202" t="str" cm="1">
        <f t="array" aca="1" ref="E667" ca="1">IFERROR(INDEX('Nhập đơn'!I:I,'ORDERED LIST'!$A667,0),"")</f>
        <v/>
      </c>
      <c r="F667" s="204" t="str" cm="1">
        <f t="array" aca="1" ref="F667" ca="1">IFERROR(INDEX('Nhập đơn'!H:H,'ORDERED LIST'!$A667,0),"")</f>
        <v/>
      </c>
      <c r="G667" s="205"/>
      <c r="H667" s="205"/>
      <c r="I667" s="204"/>
      <c r="J667" s="204"/>
      <c r="K667" s="204"/>
      <c r="L667" s="204"/>
      <c r="M667" s="204"/>
      <c r="N667" s="206"/>
      <c r="O667" s="202"/>
      <c r="P667" s="207"/>
      <c r="Q667" s="207"/>
      <c r="R667" s="207"/>
      <c r="S667" s="210"/>
    </row>
    <row r="668" spans="1:19" ht="35.25" hidden="1" customHeight="1">
      <c r="A668" s="196" t="str">
        <f ca="1">IFERROR(A667+MATCH(D668,OFFSET('Nhập đơn'!$E$1,'ORDERED LIST'!$A667,0,1000),0),"")</f>
        <v/>
      </c>
      <c r="B668" s="209">
        <v>13</v>
      </c>
      <c r="C668" s="203" t="str" cm="1">
        <f t="array" aca="1" ref="C668" ca="1">IFERROR(INDEX('Nhập đơn'!C:C,'ORDERED LIST'!$A668,0),"")</f>
        <v/>
      </c>
      <c r="D668" s="203" t="str">
        <f>IF(COUNTIFS($D$655:D667,$B$655)&lt;$S$655,$B$655,"")</f>
        <v/>
      </c>
      <c r="E668" s="202" t="str" cm="1">
        <f t="array" aca="1" ref="E668" ca="1">IFERROR(INDEX('Nhập đơn'!I:I,'ORDERED LIST'!$A668,0),"")</f>
        <v/>
      </c>
      <c r="F668" s="204" t="str" cm="1">
        <f t="array" aca="1" ref="F668" ca="1">IFERROR(INDEX('Nhập đơn'!H:H,'ORDERED LIST'!$A668,0),"")</f>
        <v/>
      </c>
      <c r="G668" s="205"/>
      <c r="H668" s="205"/>
      <c r="I668" s="204"/>
      <c r="J668" s="204"/>
      <c r="K668" s="204"/>
      <c r="L668" s="204"/>
      <c r="M668" s="204"/>
      <c r="N668" s="206"/>
      <c r="O668" s="202"/>
      <c r="P668" s="207"/>
      <c r="Q668" s="207"/>
      <c r="R668" s="207"/>
      <c r="S668" s="210"/>
    </row>
    <row r="669" spans="1:19" ht="35.25" hidden="1" customHeight="1">
      <c r="A669" s="196" t="str">
        <f ca="1">IFERROR(A668+MATCH(D669,OFFSET('Nhập đơn'!$E$1,'ORDERED LIST'!$A668,0,1000),0),"")</f>
        <v/>
      </c>
      <c r="B669" s="209">
        <v>14</v>
      </c>
      <c r="C669" s="203" t="str" cm="1">
        <f t="array" aca="1" ref="C669" ca="1">IFERROR(INDEX('Nhập đơn'!C:C,'ORDERED LIST'!$A669,0),"")</f>
        <v/>
      </c>
      <c r="D669" s="203" t="str">
        <f>IF(COUNTIFS($D$655:D668,$B$655)&lt;$S$655,$B$655,"")</f>
        <v/>
      </c>
      <c r="E669" s="202" t="str" cm="1">
        <f t="array" aca="1" ref="E669" ca="1">IFERROR(INDEX('Nhập đơn'!I:I,'ORDERED LIST'!$A669,0),"")</f>
        <v/>
      </c>
      <c r="F669" s="204" t="str" cm="1">
        <f t="array" aca="1" ref="F669" ca="1">IFERROR(INDEX('Nhập đơn'!H:H,'ORDERED LIST'!$A669,0),"")</f>
        <v/>
      </c>
      <c r="G669" s="205"/>
      <c r="H669" s="205"/>
      <c r="I669" s="204"/>
      <c r="J669" s="204"/>
      <c r="K669" s="204"/>
      <c r="L669" s="204"/>
      <c r="M669" s="204"/>
      <c r="N669" s="206"/>
      <c r="O669" s="202"/>
      <c r="P669" s="207"/>
      <c r="Q669" s="207"/>
      <c r="R669" s="207"/>
      <c r="S669" s="210"/>
    </row>
    <row r="670" spans="1:19" ht="35.25" hidden="1" customHeight="1">
      <c r="A670" s="196" t="str">
        <f ca="1">IFERROR(A669+MATCH(D670,OFFSET('Nhập đơn'!$E$1,'ORDERED LIST'!$A669,0,1000),0),"")</f>
        <v/>
      </c>
      <c r="B670" s="209">
        <v>15</v>
      </c>
      <c r="C670" s="203" t="str" cm="1">
        <f t="array" aca="1" ref="C670" ca="1">IFERROR(INDEX('Nhập đơn'!C:C,'ORDERED LIST'!$A670,0),"")</f>
        <v/>
      </c>
      <c r="D670" s="203" t="str">
        <f>IF(COUNTIFS($D$655:D669,$B$655)&lt;$S$655,$B$655,"")</f>
        <v/>
      </c>
      <c r="E670" s="202" t="str" cm="1">
        <f t="array" aca="1" ref="E670" ca="1">IFERROR(INDEX('Nhập đơn'!I:I,'ORDERED LIST'!$A670,0),"")</f>
        <v/>
      </c>
      <c r="F670" s="204" t="str" cm="1">
        <f t="array" aca="1" ref="F670" ca="1">IFERROR(INDEX('Nhập đơn'!H:H,'ORDERED LIST'!$A670,0),"")</f>
        <v/>
      </c>
      <c r="G670" s="205"/>
      <c r="H670" s="205"/>
      <c r="I670" s="204"/>
      <c r="J670" s="204"/>
      <c r="K670" s="204"/>
      <c r="L670" s="204"/>
      <c r="M670" s="204"/>
      <c r="N670" s="206"/>
      <c r="O670" s="202"/>
      <c r="P670" s="207"/>
      <c r="Q670" s="207"/>
      <c r="R670" s="207"/>
      <c r="S670" s="210"/>
    </row>
    <row r="671" spans="1:19" ht="35.25" hidden="1" customHeight="1">
      <c r="A671" s="196" t="str">
        <f ca="1">IFERROR(A670+MATCH(D671,OFFSET('Nhập đơn'!$E$1,'ORDERED LIST'!$A670,0,1000),0),"")</f>
        <v/>
      </c>
      <c r="B671" s="209">
        <v>16</v>
      </c>
      <c r="C671" s="203" t="str" cm="1">
        <f t="array" aca="1" ref="C671" ca="1">IFERROR(INDEX('Nhập đơn'!C:C,'ORDERED LIST'!$A671,0),"")</f>
        <v/>
      </c>
      <c r="D671" s="203" t="str">
        <f>IF(COUNTIFS($D$655:D670,$B$655)&lt;$S$655,$B$655,"")</f>
        <v/>
      </c>
      <c r="E671" s="202" t="str" cm="1">
        <f t="array" aca="1" ref="E671" ca="1">IFERROR(INDEX('Nhập đơn'!I:I,'ORDERED LIST'!$A671,0),"")</f>
        <v/>
      </c>
      <c r="F671" s="204" t="str" cm="1">
        <f t="array" aca="1" ref="F671" ca="1">IFERROR(INDEX('Nhập đơn'!H:H,'ORDERED LIST'!$A671,0),"")</f>
        <v/>
      </c>
      <c r="G671" s="205"/>
      <c r="H671" s="205"/>
      <c r="I671" s="204"/>
      <c r="J671" s="204"/>
      <c r="K671" s="204"/>
      <c r="L671" s="204"/>
      <c r="M671" s="204"/>
      <c r="N671" s="206"/>
      <c r="O671" s="202"/>
      <c r="P671" s="207"/>
      <c r="Q671" s="207"/>
      <c r="R671" s="207"/>
      <c r="S671" s="210"/>
    </row>
    <row r="672" spans="1:19" s="215" customFormat="1" ht="35.25" customHeight="1">
      <c r="B672" s="216" t="s">
        <v>1673</v>
      </c>
      <c r="C672" s="217"/>
      <c r="D672" s="217"/>
      <c r="E672" s="217"/>
      <c r="F672" s="217"/>
      <c r="G672" s="217"/>
      <c r="H672" s="217"/>
      <c r="I672" s="217"/>
      <c r="J672" s="217"/>
      <c r="K672" s="217"/>
      <c r="L672" s="217"/>
      <c r="M672" s="217"/>
      <c r="N672" s="217"/>
      <c r="O672" s="217"/>
      <c r="P672" s="217"/>
      <c r="Q672" s="217"/>
      <c r="R672" s="217"/>
      <c r="S672" s="289">
        <f>COUNTIFS('Nhập đơn'!E:E,B672)</f>
        <v>6</v>
      </c>
    </row>
    <row r="673" spans="1:19" ht="35.25" customHeight="1">
      <c r="A673" s="196">
        <f ca="1">IFERROR(A672+MATCH(D673,OFFSET('Nhập đơn'!$E$1,'ORDERED LIST'!$A672,0,1000),0),"")</f>
        <v>74</v>
      </c>
      <c r="B673" s="202">
        <v>1</v>
      </c>
      <c r="C673" s="203" t="str" cm="1">
        <f t="array" aca="1" ref="C673" ca="1">IFERROR(INDEX('Nhập đơn'!C:C,'ORDERED LIST'!$A673,0),"")</f>
        <v>MKVD</v>
      </c>
      <c r="D673" s="203" t="str">
        <f>IF(COUNTIFS($D$672:D672,$B$672)&lt;$S$672,$B$672,"")</f>
        <v>Lá chuối 500 gr</v>
      </c>
      <c r="E673" s="202" cm="1">
        <f t="array" aca="1" ref="E673" ca="1">IFERROR(INDEX('Nhập đơn'!I:I,'ORDERED LIST'!$A673,0),"")</f>
        <v>2</v>
      </c>
      <c r="F673" s="204" cm="1">
        <f t="array" aca="1" ref="F673" ca="1">IFERROR(INDEX('Nhập đơn'!H:H,'ORDERED LIST'!$A673,0),"")</f>
        <v>1</v>
      </c>
      <c r="G673" s="205"/>
      <c r="H673" s="205"/>
      <c r="I673" s="204"/>
      <c r="J673" s="204"/>
      <c r="K673" s="204"/>
      <c r="L673" s="204"/>
      <c r="M673" s="204"/>
      <c r="N673" s="206"/>
      <c r="O673" s="202"/>
      <c r="P673" s="207"/>
      <c r="Q673" s="207"/>
      <c r="R673" s="207"/>
      <c r="S673" s="207"/>
    </row>
    <row r="674" spans="1:19" ht="35.25" customHeight="1">
      <c r="A674" s="196">
        <f ca="1">IFERROR(A673+MATCH(D674,OFFSET('Nhập đơn'!$E$1,'ORDERED LIST'!$A673,0,1000),0),"")</f>
        <v>129</v>
      </c>
      <c r="B674" s="202">
        <v>2</v>
      </c>
      <c r="C674" s="203" t="str" cm="1">
        <f t="array" aca="1" ref="C674" ca="1">IFERROR(INDEX('Nhập đơn'!C:C,'ORDERED LIST'!$A674,0),"")</f>
        <v>AWLU</v>
      </c>
      <c r="D674" s="203" t="str">
        <f>IF(COUNTIFS($D$672:D673,$B$672)&lt;$S$672,$B$672,"")</f>
        <v>Lá chuối 500 gr</v>
      </c>
      <c r="E674" s="202" cm="1">
        <f t="array" aca="1" ref="E674" ca="1">IFERROR(INDEX('Nhập đơn'!I:I,'ORDERED LIST'!$A674,0),"")</f>
        <v>5</v>
      </c>
      <c r="F674" s="204" cm="1">
        <f t="array" aca="1" ref="F674" ca="1">IFERROR(INDEX('Nhập đơn'!H:H,'ORDERED LIST'!$A674,0),"")</f>
        <v>2.5</v>
      </c>
      <c r="G674" s="205"/>
      <c r="H674" s="205"/>
      <c r="I674" s="204"/>
      <c r="J674" s="204"/>
      <c r="K674" s="204"/>
      <c r="L674" s="204"/>
      <c r="M674" s="204"/>
      <c r="N674" s="206"/>
      <c r="O674" s="202"/>
      <c r="P674" s="207"/>
      <c r="Q674" s="207"/>
      <c r="R674" s="207"/>
      <c r="S674" s="208"/>
    </row>
    <row r="675" spans="1:19" ht="35.25" customHeight="1">
      <c r="A675" s="196">
        <f ca="1">IFERROR(A674+MATCH(D675,OFFSET('Nhập đơn'!$E$1,'ORDERED LIST'!$A674,0,1000),0),"")</f>
        <v>180</v>
      </c>
      <c r="B675" s="209">
        <v>3</v>
      </c>
      <c r="C675" s="203" t="str" cm="1">
        <f t="array" aca="1" ref="C675" ca="1">IFERROR(INDEX('Nhập đơn'!C:C,'ORDERED LIST'!$A675,0),"")</f>
        <v>AWSG</v>
      </c>
      <c r="D675" s="203" t="str">
        <f>IF(COUNTIFS($D$672:D674,$B$672)&lt;$S$672,$B$672,"")</f>
        <v>Lá chuối 500 gr</v>
      </c>
      <c r="E675" s="202" cm="1">
        <f t="array" aca="1" ref="E675" ca="1">IFERROR(INDEX('Nhập đơn'!I:I,'ORDERED LIST'!$A675,0),"")</f>
        <v>6</v>
      </c>
      <c r="F675" s="204" cm="1">
        <f t="array" aca="1" ref="F675" ca="1">IFERROR(INDEX('Nhập đơn'!H:H,'ORDERED LIST'!$A675,0),"")</f>
        <v>3</v>
      </c>
      <c r="G675" s="205"/>
      <c r="H675" s="205"/>
      <c r="I675" s="204"/>
      <c r="J675" s="204"/>
      <c r="K675" s="204"/>
      <c r="L675" s="204"/>
      <c r="M675" s="204"/>
      <c r="N675" s="206"/>
      <c r="O675" s="202"/>
      <c r="P675" s="207"/>
      <c r="Q675" s="207"/>
      <c r="R675" s="207"/>
      <c r="S675" s="210"/>
    </row>
    <row r="676" spans="1:19" ht="35.25" customHeight="1">
      <c r="A676" s="196">
        <f ca="1">IFERROR(A675+MATCH(D676,OFFSET('Nhập đơn'!$E$1,'ORDERED LIST'!$A675,0,1000),0),"")</f>
        <v>240</v>
      </c>
      <c r="B676" s="209">
        <v>4</v>
      </c>
      <c r="C676" s="203" t="str" cm="1">
        <f t="array" aca="1" ref="C676" ca="1">IFERROR(INDEX('Nhập đơn'!C:C,'ORDERED LIST'!$A676,0),"")</f>
        <v>AWWT</v>
      </c>
      <c r="D676" s="203" t="str">
        <f>IF(COUNTIFS($D$672:D675,$B$672)&lt;$S$672,$B$672,"")</f>
        <v>Lá chuối 500 gr</v>
      </c>
      <c r="E676" s="202" cm="1">
        <f t="array" aca="1" ref="E676" ca="1">IFERROR(INDEX('Nhập đơn'!I:I,'ORDERED LIST'!$A676,0),"")</f>
        <v>5</v>
      </c>
      <c r="F676" s="204" cm="1">
        <f t="array" aca="1" ref="F676" ca="1">IFERROR(INDEX('Nhập đơn'!H:H,'ORDERED LIST'!$A676,0),"")</f>
        <v>2.5</v>
      </c>
      <c r="G676" s="205"/>
      <c r="H676" s="205"/>
      <c r="I676" s="204"/>
      <c r="J676" s="204"/>
      <c r="K676" s="204"/>
      <c r="L676" s="204"/>
      <c r="M676" s="204"/>
      <c r="N676" s="206"/>
      <c r="O676" s="202"/>
      <c r="P676" s="207"/>
      <c r="Q676" s="207"/>
      <c r="R676" s="207"/>
      <c r="S676" s="210"/>
    </row>
    <row r="677" spans="1:19" ht="35.25" customHeight="1">
      <c r="A677" s="196">
        <f ca="1">IFERROR(A676+MATCH(D677,OFFSET('Nhập đơn'!$E$1,'ORDERED LIST'!$A676,0,1000),0),"")</f>
        <v>301</v>
      </c>
      <c r="B677" s="209">
        <v>5</v>
      </c>
      <c r="C677" s="203" t="str" cm="1">
        <f t="array" aca="1" ref="C677" ca="1">IFERROR(INDEX('Nhập đơn'!C:C,'ORDERED LIST'!$A677,0),"")</f>
        <v>AWZH</v>
      </c>
      <c r="D677" s="203" t="str">
        <f>IF(COUNTIFS($D$672:D676,$B$672)&lt;$S$672,$B$672,"")</f>
        <v>Lá chuối 500 gr</v>
      </c>
      <c r="E677" s="202" cm="1">
        <f t="array" aca="1" ref="E677" ca="1">IFERROR(INDEX('Nhập đơn'!I:I,'ORDERED LIST'!$A677,0),"")</f>
        <v>4</v>
      </c>
      <c r="F677" s="204" cm="1">
        <f t="array" aca="1" ref="F677" ca="1">IFERROR(INDEX('Nhập đơn'!H:H,'ORDERED LIST'!$A677,0),"")</f>
        <v>2</v>
      </c>
      <c r="G677" s="205"/>
      <c r="H677" s="205"/>
      <c r="I677" s="204"/>
      <c r="J677" s="204"/>
      <c r="K677" s="204"/>
      <c r="L677" s="204"/>
      <c r="M677" s="204"/>
      <c r="N677" s="206"/>
      <c r="O677" s="202"/>
      <c r="P677" s="207"/>
      <c r="Q677" s="207"/>
      <c r="R677" s="207"/>
      <c r="S677" s="210"/>
    </row>
    <row r="678" spans="1:19" ht="35.25" customHeight="1">
      <c r="A678" s="196">
        <f ca="1">IFERROR(A677+MATCH(D678,OFFSET('Nhập đơn'!$E$1,'ORDERED LIST'!$A677,0,1000),0),"")</f>
        <v>393</v>
      </c>
      <c r="B678" s="209">
        <v>6</v>
      </c>
      <c r="C678" s="203" t="str" cm="1">
        <f t="array" aca="1" ref="C678" ca="1">IFERROR(INDEX('Nhập đơn'!C:C,'ORDERED LIST'!$A678,0),"")</f>
        <v>NAM1</v>
      </c>
      <c r="D678" s="203" t="str">
        <f>IF(COUNTIFS($D$672:D677,$B$672)&lt;$S$672,$B$672,"")</f>
        <v>Lá chuối 500 gr</v>
      </c>
      <c r="E678" s="202" cm="1">
        <f t="array" aca="1" ref="E678" ca="1">IFERROR(INDEX('Nhập đơn'!I:I,'ORDERED LIST'!$A678,0),"")</f>
        <v>10</v>
      </c>
      <c r="F678" s="204" cm="1">
        <f t="array" aca="1" ref="F678" ca="1">IFERROR(INDEX('Nhập đơn'!H:H,'ORDERED LIST'!$A678,0),"")</f>
        <v>5</v>
      </c>
      <c r="G678" s="205"/>
      <c r="H678" s="205"/>
      <c r="I678" s="204"/>
      <c r="J678" s="204"/>
      <c r="K678" s="204"/>
      <c r="L678" s="204"/>
      <c r="M678" s="204"/>
      <c r="N678" s="206"/>
      <c r="O678" s="202"/>
      <c r="P678" s="207"/>
      <c r="Q678" s="207"/>
      <c r="R678" s="207"/>
      <c r="S678" s="210"/>
    </row>
    <row r="679" spans="1:19" ht="35.25" hidden="1" customHeight="1">
      <c r="A679" s="196" t="str">
        <f ca="1">IFERROR(A678+MATCH(D679,OFFSET('Nhập đơn'!$E$1,'ORDERED LIST'!$A678,0,1000),0),"")</f>
        <v/>
      </c>
      <c r="B679" s="209">
        <v>7</v>
      </c>
      <c r="C679" s="203" t="str" cm="1">
        <f t="array" aca="1" ref="C679" ca="1">IFERROR(INDEX('Nhập đơn'!C:C,'ORDERED LIST'!$A679,0),"")</f>
        <v/>
      </c>
      <c r="D679" s="203" t="str">
        <f>IF(COUNTIFS($D$672:D678,$B$672)&lt;$S$672,$B$672,"")</f>
        <v/>
      </c>
      <c r="E679" s="202" t="str" cm="1">
        <f t="array" aca="1" ref="E679" ca="1">IFERROR(INDEX('Nhập đơn'!I:I,'ORDERED LIST'!$A679,0),"")</f>
        <v/>
      </c>
      <c r="F679" s="204" t="str" cm="1">
        <f t="array" aca="1" ref="F679" ca="1">IFERROR(INDEX('Nhập đơn'!H:H,'ORDERED LIST'!$A679,0),"")</f>
        <v/>
      </c>
      <c r="G679" s="205"/>
      <c r="H679" s="205"/>
      <c r="I679" s="204"/>
      <c r="J679" s="204"/>
      <c r="K679" s="204"/>
      <c r="L679" s="204"/>
      <c r="M679" s="204"/>
      <c r="N679" s="206"/>
      <c r="O679" s="202"/>
      <c r="P679" s="207"/>
      <c r="Q679" s="207"/>
      <c r="R679" s="207"/>
      <c r="S679" s="210"/>
    </row>
    <row r="680" spans="1:19" ht="35.25" hidden="1" customHeight="1">
      <c r="A680" s="196" t="str">
        <f ca="1">IFERROR(A679+MATCH(D680,OFFSET('Nhập đơn'!$E$1,'ORDERED LIST'!$A679,0,1000),0),"")</f>
        <v/>
      </c>
      <c r="B680" s="209">
        <v>8</v>
      </c>
      <c r="C680" s="203" t="str" cm="1">
        <f t="array" aca="1" ref="C680" ca="1">IFERROR(INDEX('Nhập đơn'!C:C,'ORDERED LIST'!$A680,0),"")</f>
        <v/>
      </c>
      <c r="D680" s="203" t="str">
        <f>IF(COUNTIFS($D$672:D679,$B$672)&lt;$S$672,$B$672,"")</f>
        <v/>
      </c>
      <c r="E680" s="202" t="str" cm="1">
        <f t="array" aca="1" ref="E680" ca="1">IFERROR(INDEX('Nhập đơn'!I:I,'ORDERED LIST'!$A680,0),"")</f>
        <v/>
      </c>
      <c r="F680" s="204" t="str" cm="1">
        <f t="array" aca="1" ref="F680" ca="1">IFERROR(INDEX('Nhập đơn'!H:H,'ORDERED LIST'!$A680,0),"")</f>
        <v/>
      </c>
      <c r="G680" s="205"/>
      <c r="H680" s="205"/>
      <c r="I680" s="204"/>
      <c r="J680" s="204"/>
      <c r="K680" s="204"/>
      <c r="L680" s="204"/>
      <c r="M680" s="204"/>
      <c r="N680" s="206"/>
      <c r="O680" s="202"/>
      <c r="P680" s="207"/>
      <c r="Q680" s="207"/>
      <c r="R680" s="207"/>
      <c r="S680" s="210"/>
    </row>
    <row r="681" spans="1:19" ht="35.25" hidden="1" customHeight="1">
      <c r="A681" s="196" t="str">
        <f ca="1">IFERROR(A680+MATCH(D681,OFFSET('Nhập đơn'!$E$1,'ORDERED LIST'!$A680,0,1000),0),"")</f>
        <v/>
      </c>
      <c r="B681" s="209">
        <v>9</v>
      </c>
      <c r="C681" s="203" t="str" cm="1">
        <f t="array" aca="1" ref="C681" ca="1">IFERROR(INDEX('Nhập đơn'!C:C,'ORDERED LIST'!$A681,0),"")</f>
        <v/>
      </c>
      <c r="D681" s="203" t="str">
        <f>IF(COUNTIFS($D$672:D680,$B$672)&lt;$S$672,$B$672,"")</f>
        <v/>
      </c>
      <c r="E681" s="202" t="str" cm="1">
        <f t="array" aca="1" ref="E681" ca="1">IFERROR(INDEX('Nhập đơn'!I:I,'ORDERED LIST'!$A681,0),"")</f>
        <v/>
      </c>
      <c r="F681" s="204" t="str" cm="1">
        <f t="array" aca="1" ref="F681" ca="1">IFERROR(INDEX('Nhập đơn'!H:H,'ORDERED LIST'!$A681,0),"")</f>
        <v/>
      </c>
      <c r="G681" s="205"/>
      <c r="H681" s="205"/>
      <c r="I681" s="204"/>
      <c r="J681" s="204"/>
      <c r="K681" s="204"/>
      <c r="L681" s="204"/>
      <c r="M681" s="204"/>
      <c r="N681" s="206"/>
      <c r="O681" s="202"/>
      <c r="P681" s="207"/>
      <c r="Q681" s="207"/>
      <c r="R681" s="207"/>
      <c r="S681" s="210"/>
    </row>
    <row r="682" spans="1:19" ht="35.25" hidden="1" customHeight="1">
      <c r="A682" s="196" t="str">
        <f ca="1">IFERROR(A681+MATCH(D682,OFFSET('Nhập đơn'!$E$1,'ORDERED LIST'!$A681,0,1000),0),"")</f>
        <v/>
      </c>
      <c r="B682" s="209">
        <v>10</v>
      </c>
      <c r="C682" s="203" t="str" cm="1">
        <f t="array" aca="1" ref="C682" ca="1">IFERROR(INDEX('Nhập đơn'!C:C,'ORDERED LIST'!$A682,0),"")</f>
        <v/>
      </c>
      <c r="D682" s="203" t="str">
        <f>IF(COUNTIFS($D$672:D681,$B$672)&lt;$S$672,$B$672,"")</f>
        <v/>
      </c>
      <c r="E682" s="202" t="str" cm="1">
        <f t="array" aca="1" ref="E682" ca="1">IFERROR(INDEX('Nhập đơn'!I:I,'ORDERED LIST'!$A682,0),"")</f>
        <v/>
      </c>
      <c r="F682" s="204" t="str" cm="1">
        <f t="array" aca="1" ref="F682" ca="1">IFERROR(INDEX('Nhập đơn'!H:H,'ORDERED LIST'!$A682,0),"")</f>
        <v/>
      </c>
      <c r="G682" s="205"/>
      <c r="H682" s="205"/>
      <c r="I682" s="204"/>
      <c r="J682" s="204"/>
      <c r="K682" s="204"/>
      <c r="L682" s="204"/>
      <c r="M682" s="204"/>
      <c r="N682" s="206"/>
      <c r="O682" s="202"/>
      <c r="P682" s="207"/>
      <c r="Q682" s="207"/>
      <c r="R682" s="207"/>
      <c r="S682" s="210"/>
    </row>
    <row r="683" spans="1:19" ht="35.25" hidden="1" customHeight="1">
      <c r="A683" s="196" t="str">
        <f ca="1">IFERROR(A682+MATCH(D683,OFFSET('Nhập đơn'!$E$1,'ORDERED LIST'!$A682,0,1000),0),"")</f>
        <v/>
      </c>
      <c r="B683" s="209">
        <v>11</v>
      </c>
      <c r="C683" s="203" t="str" cm="1">
        <f t="array" aca="1" ref="C683" ca="1">IFERROR(INDEX('Nhập đơn'!C:C,'ORDERED LIST'!$A683,0),"")</f>
        <v/>
      </c>
      <c r="D683" s="203" t="str">
        <f>IF(COUNTIFS($D$672:D682,$B$672)&lt;$S$672,$B$672,"")</f>
        <v/>
      </c>
      <c r="E683" s="202" t="str" cm="1">
        <f t="array" aca="1" ref="E683" ca="1">IFERROR(INDEX('Nhập đơn'!I:I,'ORDERED LIST'!$A683,0),"")</f>
        <v/>
      </c>
      <c r="F683" s="204" t="str" cm="1">
        <f t="array" aca="1" ref="F683" ca="1">IFERROR(INDEX('Nhập đơn'!H:H,'ORDERED LIST'!$A683,0),"")</f>
        <v/>
      </c>
      <c r="G683" s="205"/>
      <c r="H683" s="205"/>
      <c r="I683" s="204"/>
      <c r="J683" s="204"/>
      <c r="K683" s="204"/>
      <c r="L683" s="204"/>
      <c r="M683" s="204"/>
      <c r="N683" s="206"/>
      <c r="O683" s="202"/>
      <c r="P683" s="207"/>
      <c r="Q683" s="207"/>
      <c r="R683" s="207"/>
      <c r="S683" s="210"/>
    </row>
    <row r="684" spans="1:19" ht="35.25" hidden="1" customHeight="1">
      <c r="A684" s="196" t="str">
        <f ca="1">IFERROR(A683+MATCH(D684,OFFSET('Nhập đơn'!$E$1,'ORDERED LIST'!$A683,0,1000),0),"")</f>
        <v/>
      </c>
      <c r="B684" s="209">
        <v>12</v>
      </c>
      <c r="C684" s="203" t="str" cm="1">
        <f t="array" aca="1" ref="C684" ca="1">IFERROR(INDEX('Nhập đơn'!C:C,'ORDERED LIST'!$A684,0),"")</f>
        <v/>
      </c>
      <c r="D684" s="203" t="str">
        <f>IF(COUNTIFS($D$672:D683,$B$672)&lt;$S$672,$B$672,"")</f>
        <v/>
      </c>
      <c r="E684" s="202" t="str" cm="1">
        <f t="array" aca="1" ref="E684" ca="1">IFERROR(INDEX('Nhập đơn'!I:I,'ORDERED LIST'!$A684,0),"")</f>
        <v/>
      </c>
      <c r="F684" s="204" t="str" cm="1">
        <f t="array" aca="1" ref="F684" ca="1">IFERROR(INDEX('Nhập đơn'!H:H,'ORDERED LIST'!$A684,0),"")</f>
        <v/>
      </c>
      <c r="G684" s="205"/>
      <c r="H684" s="205"/>
      <c r="I684" s="204"/>
      <c r="J684" s="204"/>
      <c r="K684" s="204"/>
      <c r="L684" s="204"/>
      <c r="M684" s="204"/>
      <c r="N684" s="206"/>
      <c r="O684" s="202"/>
      <c r="P684" s="207"/>
      <c r="Q684" s="207"/>
      <c r="R684" s="207"/>
      <c r="S684" s="210"/>
    </row>
    <row r="685" spans="1:19" ht="35.25" hidden="1" customHeight="1">
      <c r="A685" s="196" t="str">
        <f ca="1">IFERROR(A684+MATCH(D685,OFFSET('Nhập đơn'!$E$1,'ORDERED LIST'!$A684,0,1000),0),"")</f>
        <v/>
      </c>
      <c r="B685" s="209">
        <v>13</v>
      </c>
      <c r="C685" s="203" t="str" cm="1">
        <f t="array" aca="1" ref="C685" ca="1">IFERROR(INDEX('Nhập đơn'!C:C,'ORDERED LIST'!$A685,0),"")</f>
        <v/>
      </c>
      <c r="D685" s="203" t="str">
        <f>IF(COUNTIFS($D$672:D684,$B$672)&lt;$S$672,$B$672,"")</f>
        <v/>
      </c>
      <c r="E685" s="202" t="str" cm="1">
        <f t="array" aca="1" ref="E685" ca="1">IFERROR(INDEX('Nhập đơn'!I:I,'ORDERED LIST'!$A685,0),"")</f>
        <v/>
      </c>
      <c r="F685" s="204" t="str" cm="1">
        <f t="array" aca="1" ref="F685" ca="1">IFERROR(INDEX('Nhập đơn'!H:H,'ORDERED LIST'!$A685,0),"")</f>
        <v/>
      </c>
      <c r="G685" s="205"/>
      <c r="H685" s="205"/>
      <c r="I685" s="204"/>
      <c r="J685" s="204"/>
      <c r="K685" s="204"/>
      <c r="L685" s="204"/>
      <c r="M685" s="204"/>
      <c r="N685" s="206"/>
      <c r="O685" s="202"/>
      <c r="P685" s="207"/>
      <c r="Q685" s="207"/>
      <c r="R685" s="207"/>
      <c r="S685" s="210"/>
    </row>
    <row r="686" spans="1:19" ht="35.25" hidden="1" customHeight="1">
      <c r="A686" s="196" t="str">
        <f ca="1">IFERROR(A685+MATCH(D686,OFFSET('Nhập đơn'!$E$1,'ORDERED LIST'!$A685,0,1000),0),"")</f>
        <v/>
      </c>
      <c r="B686" s="209">
        <v>14</v>
      </c>
      <c r="C686" s="203" t="str" cm="1">
        <f t="array" aca="1" ref="C686" ca="1">IFERROR(INDEX('Nhập đơn'!C:C,'ORDERED LIST'!$A686,0),"")</f>
        <v/>
      </c>
      <c r="D686" s="203" t="str">
        <f>IF(COUNTIFS($D$672:D685,$B$672)&lt;$S$672,$B$672,"")</f>
        <v/>
      </c>
      <c r="E686" s="202" t="str" cm="1">
        <f t="array" aca="1" ref="E686" ca="1">IFERROR(INDEX('Nhập đơn'!I:I,'ORDERED LIST'!$A686,0),"")</f>
        <v/>
      </c>
      <c r="F686" s="204" t="str" cm="1">
        <f t="array" aca="1" ref="F686" ca="1">IFERROR(INDEX('Nhập đơn'!H:H,'ORDERED LIST'!$A686,0),"")</f>
        <v/>
      </c>
      <c r="G686" s="205"/>
      <c r="H686" s="205"/>
      <c r="I686" s="204"/>
      <c r="J686" s="204"/>
      <c r="K686" s="204"/>
      <c r="L686" s="204"/>
      <c r="M686" s="204"/>
      <c r="N686" s="206"/>
      <c r="O686" s="202"/>
      <c r="P686" s="207"/>
      <c r="Q686" s="207"/>
      <c r="R686" s="207"/>
      <c r="S686" s="210"/>
    </row>
    <row r="687" spans="1:19" ht="35.25" hidden="1" customHeight="1">
      <c r="A687" s="196" t="str">
        <f ca="1">IFERROR(A686+MATCH(D687,OFFSET('Nhập đơn'!$E$1,'ORDERED LIST'!$A686,0,1000),0),"")</f>
        <v/>
      </c>
      <c r="B687" s="209">
        <v>15</v>
      </c>
      <c r="C687" s="203" t="str" cm="1">
        <f t="array" aca="1" ref="C687" ca="1">IFERROR(INDEX('Nhập đơn'!C:C,'ORDERED LIST'!$A687,0),"")</f>
        <v/>
      </c>
      <c r="D687" s="203" t="str">
        <f>IF(COUNTIFS($D$672:D686,$B$672)&lt;$S$672,$B$672,"")</f>
        <v/>
      </c>
      <c r="E687" s="202" t="str" cm="1">
        <f t="array" aca="1" ref="E687" ca="1">IFERROR(INDEX('Nhập đơn'!I:I,'ORDERED LIST'!$A687,0),"")</f>
        <v/>
      </c>
      <c r="F687" s="204" t="str" cm="1">
        <f t="array" aca="1" ref="F687" ca="1">IFERROR(INDEX('Nhập đơn'!H:H,'ORDERED LIST'!$A687,0),"")</f>
        <v/>
      </c>
      <c r="G687" s="205"/>
      <c r="H687" s="205"/>
      <c r="I687" s="204"/>
      <c r="J687" s="204"/>
      <c r="K687" s="204"/>
      <c r="L687" s="204"/>
      <c r="M687" s="204"/>
      <c r="N687" s="206"/>
      <c r="O687" s="202"/>
      <c r="P687" s="207"/>
      <c r="Q687" s="207"/>
      <c r="R687" s="207"/>
      <c r="S687" s="210"/>
    </row>
    <row r="688" spans="1:19" ht="35.25" hidden="1" customHeight="1">
      <c r="A688" s="196" t="str">
        <f ca="1">IFERROR(A687+MATCH(D688,OFFSET('Nhập đơn'!$E$1,'ORDERED LIST'!$A687,0,1000),0),"")</f>
        <v/>
      </c>
      <c r="B688" s="209">
        <v>16</v>
      </c>
      <c r="C688" s="203" t="str" cm="1">
        <f t="array" aca="1" ref="C688" ca="1">IFERROR(INDEX('Nhập đơn'!C:C,'ORDERED LIST'!$A688,0),"")</f>
        <v/>
      </c>
      <c r="D688" s="203" t="str">
        <f>IF(COUNTIFS($D$672:D687,$B$672)&lt;$S$672,$B$672,"")</f>
        <v/>
      </c>
      <c r="E688" s="202" t="str" cm="1">
        <f t="array" aca="1" ref="E688" ca="1">IFERROR(INDEX('Nhập đơn'!I:I,'ORDERED LIST'!$A688,0),"")</f>
        <v/>
      </c>
      <c r="F688" s="204" t="str" cm="1">
        <f t="array" aca="1" ref="F688" ca="1">IFERROR(INDEX('Nhập đơn'!H:H,'ORDERED LIST'!$A688,0),"")</f>
        <v/>
      </c>
      <c r="G688" s="205"/>
      <c r="H688" s="205"/>
      <c r="I688" s="204"/>
      <c r="J688" s="204"/>
      <c r="K688" s="204"/>
      <c r="L688" s="204"/>
      <c r="M688" s="204"/>
      <c r="N688" s="206"/>
      <c r="O688" s="202"/>
      <c r="P688" s="207"/>
      <c r="Q688" s="207"/>
      <c r="R688" s="207"/>
      <c r="S688" s="210"/>
    </row>
    <row r="689" spans="1:19" s="215" customFormat="1" ht="35.25" customHeight="1">
      <c r="B689" s="216" t="s">
        <v>500</v>
      </c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17"/>
      <c r="P689" s="217"/>
      <c r="Q689" s="217"/>
      <c r="R689" s="217"/>
      <c r="S689" s="289">
        <f>COUNTIFS('Nhập đơn'!E:E,B689)</f>
        <v>8</v>
      </c>
    </row>
    <row r="690" spans="1:19" ht="35.25" customHeight="1">
      <c r="A690" s="196">
        <f ca="1">IFERROR(A689+MATCH(D690,OFFSET('Nhập đơn'!$E$1,'ORDERED LIST'!$A689,0,1000),0),"")</f>
        <v>21</v>
      </c>
      <c r="B690" s="202">
        <v>1</v>
      </c>
      <c r="C690" s="203" t="str" cm="1">
        <f t="array" aca="1" ref="C690" ca="1">IFERROR(INDEX('Nhập đơn'!C:C,'ORDERED LIST'!$A690,0),"")</f>
        <v>MKFR</v>
      </c>
      <c r="D690" s="203" t="str">
        <f>IF(COUNTIFS($D$689:D689,$B$689)&lt;$S$689,$B$689,"")</f>
        <v>Lá lốt 100 gr</v>
      </c>
      <c r="E690" s="202" cm="1">
        <f t="array" aca="1" ref="E690" ca="1">IFERROR(INDEX('Nhập đơn'!I:I,'ORDERED LIST'!$A690,0),"")</f>
        <v>2</v>
      </c>
      <c r="F690" s="204" cm="1">
        <f t="array" aca="1" ref="F690" ca="1">IFERROR(INDEX('Nhập đơn'!H:H,'ORDERED LIST'!$A690,0),"")</f>
        <v>0.2</v>
      </c>
      <c r="G690" s="205"/>
      <c r="H690" s="205"/>
      <c r="I690" s="204"/>
      <c r="J690" s="204"/>
      <c r="K690" s="204"/>
      <c r="L690" s="204"/>
      <c r="M690" s="204"/>
      <c r="N690" s="206"/>
      <c r="O690" s="202"/>
      <c r="P690" s="207"/>
      <c r="Q690" s="207"/>
      <c r="R690" s="207"/>
      <c r="S690" s="207"/>
    </row>
    <row r="691" spans="1:19" ht="35.25" customHeight="1">
      <c r="A691" s="196">
        <f ca="1">IFERROR(A690+MATCH(D691,OFFSET('Nhập đơn'!$E$1,'ORDERED LIST'!$A690,0,1000),0),"")</f>
        <v>75</v>
      </c>
      <c r="B691" s="202">
        <v>2</v>
      </c>
      <c r="C691" s="203" t="str" cm="1">
        <f t="array" aca="1" ref="C691" ca="1">IFERROR(INDEX('Nhập đơn'!C:C,'ORDERED LIST'!$A691,0),"")</f>
        <v>MKVD</v>
      </c>
      <c r="D691" s="203" t="str">
        <f>IF(COUNTIFS($D$689:D690,$B$689)&lt;$S$689,$B$689,"")</f>
        <v>Lá lốt 100 gr</v>
      </c>
      <c r="E691" s="202" cm="1">
        <f t="array" aca="1" ref="E691" ca="1">IFERROR(INDEX('Nhập đơn'!I:I,'ORDERED LIST'!$A691,0),"")</f>
        <v>5</v>
      </c>
      <c r="F691" s="204" cm="1">
        <f t="array" aca="1" ref="F691" ca="1">IFERROR(INDEX('Nhập đơn'!H:H,'ORDERED LIST'!$A691,0),"")</f>
        <v>0.5</v>
      </c>
      <c r="G691" s="205"/>
      <c r="H691" s="205"/>
      <c r="I691" s="204"/>
      <c r="J691" s="204"/>
      <c r="K691" s="204"/>
      <c r="L691" s="204"/>
      <c r="M691" s="204"/>
      <c r="N691" s="206"/>
      <c r="O691" s="202"/>
      <c r="P691" s="207"/>
      <c r="Q691" s="207"/>
      <c r="R691" s="207"/>
      <c r="S691" s="208"/>
    </row>
    <row r="692" spans="1:19" ht="35.25" customHeight="1">
      <c r="A692" s="196">
        <f ca="1">IFERROR(A691+MATCH(D692,OFFSET('Nhập đơn'!$E$1,'ORDERED LIST'!$A691,0,1000),0),"")</f>
        <v>130</v>
      </c>
      <c r="B692" s="209">
        <v>3</v>
      </c>
      <c r="C692" s="203" t="str" cm="1">
        <f t="array" aca="1" ref="C692" ca="1">IFERROR(INDEX('Nhập đơn'!C:C,'ORDERED LIST'!$A692,0),"")</f>
        <v>AWLU</v>
      </c>
      <c r="D692" s="203" t="str">
        <f>IF(COUNTIFS($D$689:D691,$B$689)&lt;$S$689,$B$689,"")</f>
        <v>Lá lốt 100 gr</v>
      </c>
      <c r="E692" s="202" cm="1">
        <f t="array" aca="1" ref="E692" ca="1">IFERROR(INDEX('Nhập đơn'!I:I,'ORDERED LIST'!$A692,0),"")</f>
        <v>10</v>
      </c>
      <c r="F692" s="204" cm="1">
        <f t="array" aca="1" ref="F692" ca="1">IFERROR(INDEX('Nhập đơn'!H:H,'ORDERED LIST'!$A692,0),"")</f>
        <v>1</v>
      </c>
      <c r="G692" s="205"/>
      <c r="H692" s="205"/>
      <c r="I692" s="204"/>
      <c r="J692" s="204"/>
      <c r="K692" s="204"/>
      <c r="L692" s="204"/>
      <c r="M692" s="204"/>
      <c r="N692" s="206"/>
      <c r="O692" s="202"/>
      <c r="P692" s="207"/>
      <c r="Q692" s="207"/>
      <c r="R692" s="207"/>
      <c r="S692" s="210"/>
    </row>
    <row r="693" spans="1:19" ht="35.25" customHeight="1">
      <c r="A693" s="196">
        <f ca="1">IFERROR(A692+MATCH(D693,OFFSET('Nhập đơn'!$E$1,'ORDERED LIST'!$A692,0,1000),0),"")</f>
        <v>181</v>
      </c>
      <c r="B693" s="209">
        <v>4</v>
      </c>
      <c r="C693" s="203" t="str" cm="1">
        <f t="array" aca="1" ref="C693" ca="1">IFERROR(INDEX('Nhập đơn'!C:C,'ORDERED LIST'!$A693,0),"")</f>
        <v>AWSG</v>
      </c>
      <c r="D693" s="203" t="str">
        <f>IF(COUNTIFS($D$689:D692,$B$689)&lt;$S$689,$B$689,"")</f>
        <v>Lá lốt 100 gr</v>
      </c>
      <c r="E693" s="202" cm="1">
        <f t="array" aca="1" ref="E693" ca="1">IFERROR(INDEX('Nhập đơn'!I:I,'ORDERED LIST'!$A693,0),"")</f>
        <v>8</v>
      </c>
      <c r="F693" s="204" cm="1">
        <f t="array" aca="1" ref="F693" ca="1">IFERROR(INDEX('Nhập đơn'!H:H,'ORDERED LIST'!$A693,0),"")</f>
        <v>0.8</v>
      </c>
      <c r="G693" s="205"/>
      <c r="H693" s="205"/>
      <c r="I693" s="204"/>
      <c r="J693" s="204"/>
      <c r="K693" s="204"/>
      <c r="L693" s="204"/>
      <c r="M693" s="204"/>
      <c r="N693" s="206"/>
      <c r="O693" s="202"/>
      <c r="P693" s="207"/>
      <c r="Q693" s="207"/>
      <c r="R693" s="207"/>
      <c r="S693" s="210"/>
    </row>
    <row r="694" spans="1:19" ht="35.25" customHeight="1">
      <c r="A694" s="196">
        <f ca="1">IFERROR(A693+MATCH(D694,OFFSET('Nhập đơn'!$E$1,'ORDERED LIST'!$A693,0,1000),0),"")</f>
        <v>241</v>
      </c>
      <c r="B694" s="209">
        <v>5</v>
      </c>
      <c r="C694" s="203" t="str" cm="1">
        <f t="array" aca="1" ref="C694" ca="1">IFERROR(INDEX('Nhập đơn'!C:C,'ORDERED LIST'!$A694,0),"")</f>
        <v>AWWT</v>
      </c>
      <c r="D694" s="203" t="str">
        <f>IF(COUNTIFS($D$689:D693,$B$689)&lt;$S$689,$B$689,"")</f>
        <v>Lá lốt 100 gr</v>
      </c>
      <c r="E694" s="202" cm="1">
        <f t="array" aca="1" ref="E694" ca="1">IFERROR(INDEX('Nhập đơn'!I:I,'ORDERED LIST'!$A694,0),"")</f>
        <v>5</v>
      </c>
      <c r="F694" s="204" cm="1">
        <f t="array" aca="1" ref="F694" ca="1">IFERROR(INDEX('Nhập đơn'!H:H,'ORDERED LIST'!$A694,0),"")</f>
        <v>0.5</v>
      </c>
      <c r="G694" s="205"/>
      <c r="H694" s="205"/>
      <c r="I694" s="204"/>
      <c r="J694" s="204"/>
      <c r="K694" s="204"/>
      <c r="L694" s="204"/>
      <c r="M694" s="204"/>
      <c r="N694" s="206"/>
      <c r="O694" s="202"/>
      <c r="P694" s="207"/>
      <c r="Q694" s="207"/>
      <c r="R694" s="207"/>
      <c r="S694" s="210"/>
    </row>
    <row r="695" spans="1:19" ht="35.25" customHeight="1">
      <c r="A695" s="196">
        <f ca="1">IFERROR(A694+MATCH(D695,OFFSET('Nhập đơn'!$E$1,'ORDERED LIST'!$A694,0,1000),0),"")</f>
        <v>302</v>
      </c>
      <c r="B695" s="209">
        <v>6</v>
      </c>
      <c r="C695" s="203" t="str" cm="1">
        <f t="array" aca="1" ref="C695" ca="1">IFERROR(INDEX('Nhập đơn'!C:C,'ORDERED LIST'!$A695,0),"")</f>
        <v>AWZH</v>
      </c>
      <c r="D695" s="203" t="str">
        <f>IF(COUNTIFS($D$689:D694,$B$689)&lt;$S$689,$B$689,"")</f>
        <v>Lá lốt 100 gr</v>
      </c>
      <c r="E695" s="202" cm="1">
        <f t="array" aca="1" ref="E695" ca="1">IFERROR(INDEX('Nhập đơn'!I:I,'ORDERED LIST'!$A695,0),"")</f>
        <v>10</v>
      </c>
      <c r="F695" s="204" cm="1">
        <f t="array" aca="1" ref="F695" ca="1">IFERROR(INDEX('Nhập đơn'!H:H,'ORDERED LIST'!$A695,0),"")</f>
        <v>1</v>
      </c>
      <c r="G695" s="205"/>
      <c r="H695" s="205"/>
      <c r="I695" s="204"/>
      <c r="J695" s="204"/>
      <c r="K695" s="204"/>
      <c r="L695" s="204"/>
      <c r="M695" s="204"/>
      <c r="N695" s="206"/>
      <c r="O695" s="202"/>
      <c r="P695" s="207"/>
      <c r="Q695" s="207"/>
      <c r="R695" s="207"/>
      <c r="S695" s="210"/>
    </row>
    <row r="696" spans="1:19" ht="35.25" customHeight="1">
      <c r="A696" s="196">
        <f ca="1">IFERROR(A695+MATCH(D696,OFFSET('Nhập đơn'!$E$1,'ORDERED LIST'!$A695,0,1000),0),"")</f>
        <v>328</v>
      </c>
      <c r="B696" s="209">
        <v>7</v>
      </c>
      <c r="C696" s="203" t="str" cm="1">
        <f t="array" aca="1" ref="C696" ca="1">IFERROR(INDEX('Nhập đơn'!C:C,'ORDERED LIST'!$A696,0),"")</f>
        <v>BSM</v>
      </c>
      <c r="D696" s="203" t="str">
        <f>IF(COUNTIFS($D$689:D695,$B$689)&lt;$S$689,$B$689,"")</f>
        <v>Lá lốt 100 gr</v>
      </c>
      <c r="E696" s="202" cm="1">
        <f t="array" aca="1" ref="E696" ca="1">IFERROR(INDEX('Nhập đơn'!I:I,'ORDERED LIST'!$A696,0),"")</f>
        <v>2</v>
      </c>
      <c r="F696" s="204" cm="1">
        <f t="array" aca="1" ref="F696" ca="1">IFERROR(INDEX('Nhập đơn'!H:H,'ORDERED LIST'!$A696,0),"")</f>
        <v>0.2</v>
      </c>
      <c r="G696" s="205"/>
      <c r="H696" s="205"/>
      <c r="I696" s="204"/>
      <c r="J696" s="204"/>
      <c r="K696" s="204"/>
      <c r="L696" s="204"/>
      <c r="M696" s="204"/>
      <c r="N696" s="206"/>
      <c r="O696" s="202"/>
      <c r="P696" s="207"/>
      <c r="Q696" s="207"/>
      <c r="R696" s="207"/>
      <c r="S696" s="210"/>
    </row>
    <row r="697" spans="1:19" ht="35.25" customHeight="1">
      <c r="A697" s="196">
        <f ca="1">IFERROR(A696+MATCH(D697,OFFSET('Nhập đơn'!$E$1,'ORDERED LIST'!$A696,0,1000),0),"")</f>
        <v>384</v>
      </c>
      <c r="B697" s="209">
        <v>8</v>
      </c>
      <c r="C697" s="203" t="str" cm="1">
        <f t="array" aca="1" ref="C697" ca="1">IFERROR(INDEX('Nhập đơn'!C:C,'ORDERED LIST'!$A697,0),"")</f>
        <v>NAM1</v>
      </c>
      <c r="D697" s="203" t="str">
        <f>IF(COUNTIFS($D$689:D696,$B$689)&lt;$S$689,$B$689,"")</f>
        <v>Lá lốt 100 gr</v>
      </c>
      <c r="E697" s="202" cm="1">
        <f t="array" aca="1" ref="E697" ca="1">IFERROR(INDEX('Nhập đơn'!I:I,'ORDERED LIST'!$A697,0),"")</f>
        <v>20</v>
      </c>
      <c r="F697" s="204" cm="1">
        <f t="array" aca="1" ref="F697" ca="1">IFERROR(INDEX('Nhập đơn'!H:H,'ORDERED LIST'!$A697,0),"")</f>
        <v>2</v>
      </c>
      <c r="G697" s="205"/>
      <c r="H697" s="205"/>
      <c r="I697" s="204"/>
      <c r="J697" s="204"/>
      <c r="K697" s="204"/>
      <c r="L697" s="204"/>
      <c r="M697" s="204"/>
      <c r="N697" s="206"/>
      <c r="O697" s="202"/>
      <c r="P697" s="207"/>
      <c r="Q697" s="207"/>
      <c r="R697" s="207"/>
      <c r="S697" s="210"/>
    </row>
    <row r="698" spans="1:19" ht="35.25" hidden="1" customHeight="1">
      <c r="A698" s="196" t="str">
        <f ca="1">IFERROR(A697+MATCH(D698,OFFSET('Nhập đơn'!$E$1,'ORDERED LIST'!$A697,0,1000),0),"")</f>
        <v/>
      </c>
      <c r="B698" s="209">
        <v>9</v>
      </c>
      <c r="C698" s="203" t="str" cm="1">
        <f t="array" aca="1" ref="C698" ca="1">IFERROR(INDEX('Nhập đơn'!C:C,'ORDERED LIST'!$A698,0),"")</f>
        <v/>
      </c>
      <c r="D698" s="203" t="str">
        <f>IF(COUNTIFS($D$689:D697,$B$689)&lt;$S$689,$B$689,"")</f>
        <v/>
      </c>
      <c r="E698" s="202" t="str" cm="1">
        <f t="array" aca="1" ref="E698" ca="1">IFERROR(INDEX('Nhập đơn'!I:I,'ORDERED LIST'!$A698,0),"")</f>
        <v/>
      </c>
      <c r="F698" s="204" t="str" cm="1">
        <f t="array" aca="1" ref="F698" ca="1">IFERROR(INDEX('Nhập đơn'!H:H,'ORDERED LIST'!$A698,0),"")</f>
        <v/>
      </c>
      <c r="G698" s="205"/>
      <c r="H698" s="205"/>
      <c r="I698" s="204"/>
      <c r="J698" s="204"/>
      <c r="K698" s="204"/>
      <c r="L698" s="204"/>
      <c r="M698" s="204"/>
      <c r="N698" s="206"/>
      <c r="O698" s="202"/>
      <c r="P698" s="207"/>
      <c r="Q698" s="207"/>
      <c r="R698" s="207"/>
      <c r="S698" s="210"/>
    </row>
    <row r="699" spans="1:19" ht="35.25" hidden="1" customHeight="1">
      <c r="A699" s="196" t="str">
        <f ca="1">IFERROR(A698+MATCH(D699,OFFSET('Nhập đơn'!$E$1,'ORDERED LIST'!$A698,0,1000),0),"")</f>
        <v/>
      </c>
      <c r="B699" s="209">
        <v>10</v>
      </c>
      <c r="C699" s="203" t="str" cm="1">
        <f t="array" aca="1" ref="C699" ca="1">IFERROR(INDEX('Nhập đơn'!C:C,'ORDERED LIST'!$A699,0),"")</f>
        <v/>
      </c>
      <c r="D699" s="203" t="str">
        <f>IF(COUNTIFS($D$689:D698,$B$689)&lt;$S$689,$B$689,"")</f>
        <v/>
      </c>
      <c r="E699" s="202" t="str" cm="1">
        <f t="array" aca="1" ref="E699" ca="1">IFERROR(INDEX('Nhập đơn'!I:I,'ORDERED LIST'!$A699,0),"")</f>
        <v/>
      </c>
      <c r="F699" s="204" t="str" cm="1">
        <f t="array" aca="1" ref="F699" ca="1">IFERROR(INDEX('Nhập đơn'!H:H,'ORDERED LIST'!$A699,0),"")</f>
        <v/>
      </c>
      <c r="G699" s="205"/>
      <c r="H699" s="205"/>
      <c r="I699" s="204"/>
      <c r="J699" s="204"/>
      <c r="K699" s="204"/>
      <c r="L699" s="204"/>
      <c r="M699" s="204"/>
      <c r="N699" s="206"/>
      <c r="O699" s="202"/>
      <c r="P699" s="207"/>
      <c r="Q699" s="207"/>
      <c r="R699" s="207"/>
      <c r="S699" s="210"/>
    </row>
    <row r="700" spans="1:19" ht="35.25" hidden="1" customHeight="1">
      <c r="A700" s="196" t="str">
        <f ca="1">IFERROR(A699+MATCH(D700,OFFSET('Nhập đơn'!$E$1,'ORDERED LIST'!$A699,0,1000),0),"")</f>
        <v/>
      </c>
      <c r="B700" s="209">
        <v>11</v>
      </c>
      <c r="C700" s="203" t="str" cm="1">
        <f t="array" aca="1" ref="C700" ca="1">IFERROR(INDEX('Nhập đơn'!C:C,'ORDERED LIST'!$A700,0),"")</f>
        <v/>
      </c>
      <c r="D700" s="203" t="str">
        <f>IF(COUNTIFS($D$689:D699,$B$689)&lt;$S$689,$B$689,"")</f>
        <v/>
      </c>
      <c r="E700" s="202" t="str" cm="1">
        <f t="array" aca="1" ref="E700" ca="1">IFERROR(INDEX('Nhập đơn'!I:I,'ORDERED LIST'!$A700,0),"")</f>
        <v/>
      </c>
      <c r="F700" s="204" t="str" cm="1">
        <f t="array" aca="1" ref="F700" ca="1">IFERROR(INDEX('Nhập đơn'!H:H,'ORDERED LIST'!$A700,0),"")</f>
        <v/>
      </c>
      <c r="G700" s="205"/>
      <c r="H700" s="205"/>
      <c r="I700" s="204"/>
      <c r="J700" s="204"/>
      <c r="K700" s="204"/>
      <c r="L700" s="204"/>
      <c r="M700" s="204"/>
      <c r="N700" s="206"/>
      <c r="O700" s="202"/>
      <c r="P700" s="207"/>
      <c r="Q700" s="207"/>
      <c r="R700" s="207"/>
      <c r="S700" s="210"/>
    </row>
    <row r="701" spans="1:19" ht="35.25" hidden="1" customHeight="1">
      <c r="A701" s="196" t="str">
        <f ca="1">IFERROR(A700+MATCH(D701,OFFSET('Nhập đơn'!$E$1,'ORDERED LIST'!$A700,0,1000),0),"")</f>
        <v/>
      </c>
      <c r="B701" s="209">
        <v>12</v>
      </c>
      <c r="C701" s="203" t="str" cm="1">
        <f t="array" aca="1" ref="C701" ca="1">IFERROR(INDEX('Nhập đơn'!C:C,'ORDERED LIST'!$A701,0),"")</f>
        <v/>
      </c>
      <c r="D701" s="203" t="str">
        <f>IF(COUNTIFS($D$689:D700,$B$689)&lt;$S$689,$B$689,"")</f>
        <v/>
      </c>
      <c r="E701" s="202" t="str" cm="1">
        <f t="array" aca="1" ref="E701" ca="1">IFERROR(INDEX('Nhập đơn'!I:I,'ORDERED LIST'!$A701,0),"")</f>
        <v/>
      </c>
      <c r="F701" s="204" t="str" cm="1">
        <f t="array" aca="1" ref="F701" ca="1">IFERROR(INDEX('Nhập đơn'!H:H,'ORDERED LIST'!$A701,0),"")</f>
        <v/>
      </c>
      <c r="G701" s="205"/>
      <c r="H701" s="205"/>
      <c r="I701" s="204"/>
      <c r="J701" s="204"/>
      <c r="K701" s="204"/>
      <c r="L701" s="204"/>
      <c r="M701" s="204"/>
      <c r="N701" s="206"/>
      <c r="O701" s="202"/>
      <c r="P701" s="207"/>
      <c r="Q701" s="207"/>
      <c r="R701" s="207"/>
      <c r="S701" s="210"/>
    </row>
    <row r="702" spans="1:19" ht="35.25" hidden="1" customHeight="1">
      <c r="A702" s="196" t="str">
        <f ca="1">IFERROR(A701+MATCH(D702,OFFSET('Nhập đơn'!$E$1,'ORDERED LIST'!$A701,0,1000),0),"")</f>
        <v/>
      </c>
      <c r="B702" s="209">
        <v>13</v>
      </c>
      <c r="C702" s="203" t="str" cm="1">
        <f t="array" aca="1" ref="C702" ca="1">IFERROR(INDEX('Nhập đơn'!C:C,'ORDERED LIST'!$A702,0),"")</f>
        <v/>
      </c>
      <c r="D702" s="203" t="str">
        <f>IF(COUNTIFS($D$689:D701,$B$689)&lt;$S$689,$B$689,"")</f>
        <v/>
      </c>
      <c r="E702" s="202" t="str" cm="1">
        <f t="array" aca="1" ref="E702" ca="1">IFERROR(INDEX('Nhập đơn'!I:I,'ORDERED LIST'!$A702,0),"")</f>
        <v/>
      </c>
      <c r="F702" s="204" t="str" cm="1">
        <f t="array" aca="1" ref="F702" ca="1">IFERROR(INDEX('Nhập đơn'!H:H,'ORDERED LIST'!$A702,0),"")</f>
        <v/>
      </c>
      <c r="G702" s="205"/>
      <c r="H702" s="205"/>
      <c r="I702" s="204"/>
      <c r="J702" s="204"/>
      <c r="K702" s="204"/>
      <c r="L702" s="204"/>
      <c r="M702" s="204"/>
      <c r="N702" s="206"/>
      <c r="O702" s="202"/>
      <c r="P702" s="207"/>
      <c r="Q702" s="207"/>
      <c r="R702" s="207"/>
      <c r="S702" s="210"/>
    </row>
    <row r="703" spans="1:19" ht="35.25" hidden="1" customHeight="1">
      <c r="A703" s="196" t="str">
        <f ca="1">IFERROR(A702+MATCH(D703,OFFSET('Nhập đơn'!$E$1,'ORDERED LIST'!$A702,0,1000),0),"")</f>
        <v/>
      </c>
      <c r="B703" s="209">
        <v>14</v>
      </c>
      <c r="C703" s="203" t="str" cm="1">
        <f t="array" aca="1" ref="C703" ca="1">IFERROR(INDEX('Nhập đơn'!C:C,'ORDERED LIST'!$A703,0),"")</f>
        <v/>
      </c>
      <c r="D703" s="203" t="str">
        <f>IF(COUNTIFS($D$689:D702,$B$689)&lt;$S$689,$B$689,"")</f>
        <v/>
      </c>
      <c r="E703" s="202" t="str" cm="1">
        <f t="array" aca="1" ref="E703" ca="1">IFERROR(INDEX('Nhập đơn'!I:I,'ORDERED LIST'!$A703,0),"")</f>
        <v/>
      </c>
      <c r="F703" s="204" t="str" cm="1">
        <f t="array" aca="1" ref="F703" ca="1">IFERROR(INDEX('Nhập đơn'!H:H,'ORDERED LIST'!$A703,0),"")</f>
        <v/>
      </c>
      <c r="G703" s="205"/>
      <c r="H703" s="205"/>
      <c r="I703" s="204"/>
      <c r="J703" s="204"/>
      <c r="K703" s="204"/>
      <c r="L703" s="204"/>
      <c r="M703" s="204"/>
      <c r="N703" s="206"/>
      <c r="O703" s="202"/>
      <c r="P703" s="207"/>
      <c r="Q703" s="207"/>
      <c r="R703" s="207"/>
      <c r="S703" s="210"/>
    </row>
    <row r="704" spans="1:19" ht="35.25" hidden="1" customHeight="1">
      <c r="A704" s="196" t="str">
        <f ca="1">IFERROR(A703+MATCH(D704,OFFSET('Nhập đơn'!$E$1,'ORDERED LIST'!$A703,0,1000),0),"")</f>
        <v/>
      </c>
      <c r="B704" s="209">
        <v>15</v>
      </c>
      <c r="C704" s="203" t="str" cm="1">
        <f t="array" aca="1" ref="C704" ca="1">IFERROR(INDEX('Nhập đơn'!C:C,'ORDERED LIST'!$A704,0),"")</f>
        <v/>
      </c>
      <c r="D704" s="203" t="str">
        <f>IF(COUNTIFS($D$689:D703,$B$689)&lt;$S$689,$B$689,"")</f>
        <v/>
      </c>
      <c r="E704" s="202" t="str" cm="1">
        <f t="array" aca="1" ref="E704" ca="1">IFERROR(INDEX('Nhập đơn'!I:I,'ORDERED LIST'!$A704,0),"")</f>
        <v/>
      </c>
      <c r="F704" s="204" t="str" cm="1">
        <f t="array" aca="1" ref="F704" ca="1">IFERROR(INDEX('Nhập đơn'!H:H,'ORDERED LIST'!$A704,0),"")</f>
        <v/>
      </c>
      <c r="G704" s="205"/>
      <c r="H704" s="205"/>
      <c r="I704" s="204"/>
      <c r="J704" s="204"/>
      <c r="K704" s="204"/>
      <c r="L704" s="204"/>
      <c r="M704" s="204"/>
      <c r="N704" s="206"/>
      <c r="O704" s="202"/>
      <c r="P704" s="207"/>
      <c r="Q704" s="207"/>
      <c r="R704" s="207"/>
      <c r="S704" s="210"/>
    </row>
    <row r="705" spans="1:19" ht="35.25" hidden="1" customHeight="1">
      <c r="A705" s="196" t="str">
        <f ca="1">IFERROR(A704+MATCH(D705,OFFSET('Nhập đơn'!$E$1,'ORDERED LIST'!$A704,0,1000),0),"")</f>
        <v/>
      </c>
      <c r="B705" s="209">
        <v>16</v>
      </c>
      <c r="C705" s="203" t="str" cm="1">
        <f t="array" aca="1" ref="C705" ca="1">IFERROR(INDEX('Nhập đơn'!C:C,'ORDERED LIST'!$A705,0),"")</f>
        <v/>
      </c>
      <c r="D705" s="203" t="str">
        <f>IF(COUNTIFS($D$689:D704,$B$689)&lt;$S$689,$B$689,"")</f>
        <v/>
      </c>
      <c r="E705" s="202" t="str" cm="1">
        <f t="array" aca="1" ref="E705" ca="1">IFERROR(INDEX('Nhập đơn'!I:I,'ORDERED LIST'!$A705,0),"")</f>
        <v/>
      </c>
      <c r="F705" s="204" t="str" cm="1">
        <f t="array" aca="1" ref="F705" ca="1">IFERROR(INDEX('Nhập đơn'!H:H,'ORDERED LIST'!$A705,0),"")</f>
        <v/>
      </c>
      <c r="G705" s="205"/>
      <c r="H705" s="205"/>
      <c r="I705" s="204"/>
      <c r="J705" s="204"/>
      <c r="K705" s="204"/>
      <c r="L705" s="204"/>
      <c r="M705" s="204"/>
      <c r="N705" s="206"/>
      <c r="O705" s="202"/>
      <c r="P705" s="207"/>
      <c r="Q705" s="207"/>
      <c r="R705" s="207"/>
      <c r="S705" s="210"/>
    </row>
    <row r="706" spans="1:19" s="215" customFormat="1" ht="35.25" customHeight="1">
      <c r="B706" s="216" t="s">
        <v>218</v>
      </c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289">
        <f>COUNTIFS('Nhập đơn'!E:E,B706)</f>
        <v>6</v>
      </c>
    </row>
    <row r="707" spans="1:19" ht="35.25" customHeight="1">
      <c r="A707" s="196">
        <f ca="1">IFERROR(A706+MATCH(D707,OFFSET('Nhập đơn'!$E$1,'ORDERED LIST'!$A706,0,1000),0),"")</f>
        <v>22</v>
      </c>
      <c r="B707" s="202">
        <v>1</v>
      </c>
      <c r="C707" s="203" t="str" cm="1">
        <f t="array" aca="1" ref="C707" ca="1">IFERROR(INDEX('Nhập đơn'!C:C,'ORDERED LIST'!$A707,0),"")</f>
        <v>MKFR</v>
      </c>
      <c r="D707" s="203" t="str">
        <f>IF(COUNTIFS($D$706:D706,$B$706)&lt;$S$706,$B$706,"")</f>
        <v>Lá quế 100 gr</v>
      </c>
      <c r="E707" s="202" cm="1">
        <f t="array" aca="1" ref="E707" ca="1">IFERROR(INDEX('Nhập đơn'!I:I,'ORDERED LIST'!$A707,0),"")</f>
        <v>15</v>
      </c>
      <c r="F707" s="204" cm="1">
        <f t="array" aca="1" ref="F707" ca="1">IFERROR(INDEX('Nhập đơn'!H:H,'ORDERED LIST'!$A707,0),"")</f>
        <v>1.5</v>
      </c>
      <c r="G707" s="205"/>
      <c r="H707" s="205"/>
      <c r="I707" s="204"/>
      <c r="J707" s="204"/>
      <c r="K707" s="204"/>
      <c r="L707" s="204"/>
      <c r="M707" s="204"/>
      <c r="N707" s="206"/>
      <c r="O707" s="202"/>
      <c r="P707" s="207"/>
      <c r="Q707" s="207"/>
      <c r="R707" s="207"/>
      <c r="S707" s="207"/>
    </row>
    <row r="708" spans="1:19" ht="35.25" customHeight="1">
      <c r="A708" s="196">
        <f ca="1">IFERROR(A707+MATCH(D708,OFFSET('Nhập đơn'!$E$1,'ORDERED LIST'!$A707,0,1000),0),"")</f>
        <v>76</v>
      </c>
      <c r="B708" s="202">
        <v>2</v>
      </c>
      <c r="C708" s="203" t="str" cm="1">
        <f t="array" aca="1" ref="C708" ca="1">IFERROR(INDEX('Nhập đơn'!C:C,'ORDERED LIST'!$A708,0),"")</f>
        <v>MKVD</v>
      </c>
      <c r="D708" s="203" t="str">
        <f>IF(COUNTIFS($D$706:D707,$B$706)&lt;$S$706,$B$706,"")</f>
        <v>Lá quế 100 gr</v>
      </c>
      <c r="E708" s="202" cm="1">
        <f t="array" aca="1" ref="E708" ca="1">IFERROR(INDEX('Nhập đơn'!I:I,'ORDERED LIST'!$A708,0),"")</f>
        <v>40</v>
      </c>
      <c r="F708" s="204" cm="1">
        <f t="array" aca="1" ref="F708" ca="1">IFERROR(INDEX('Nhập đơn'!H:H,'ORDERED LIST'!$A708,0),"")</f>
        <v>4</v>
      </c>
      <c r="G708" s="205"/>
      <c r="H708" s="205"/>
      <c r="I708" s="204"/>
      <c r="J708" s="204"/>
      <c r="K708" s="204"/>
      <c r="L708" s="204"/>
      <c r="M708" s="204"/>
      <c r="N708" s="206"/>
      <c r="O708" s="202"/>
      <c r="P708" s="207"/>
      <c r="Q708" s="207"/>
      <c r="R708" s="207"/>
      <c r="S708" s="208"/>
    </row>
    <row r="709" spans="1:19" ht="35.25" customHeight="1">
      <c r="A709" s="196">
        <f ca="1">IFERROR(A708+MATCH(D709,OFFSET('Nhập đơn'!$E$1,'ORDERED LIST'!$A708,0,1000),0),"")</f>
        <v>131</v>
      </c>
      <c r="B709" s="209">
        <v>3</v>
      </c>
      <c r="C709" s="203" t="str" cm="1">
        <f t="array" aca="1" ref="C709" ca="1">IFERROR(INDEX('Nhập đơn'!C:C,'ORDERED LIST'!$A709,0),"")</f>
        <v>AWLU</v>
      </c>
      <c r="D709" s="203" t="str">
        <f>IF(COUNTIFS($D$706:D708,$B$706)&lt;$S$706,$B$706,"")</f>
        <v>Lá quế 100 gr</v>
      </c>
      <c r="E709" s="202" cm="1">
        <f t="array" aca="1" ref="E709" ca="1">IFERROR(INDEX('Nhập đơn'!I:I,'ORDERED LIST'!$A709,0),"")</f>
        <v>80</v>
      </c>
      <c r="F709" s="204" cm="1">
        <f t="array" aca="1" ref="F709" ca="1">IFERROR(INDEX('Nhập đơn'!H:H,'ORDERED LIST'!$A709,0),"")</f>
        <v>8</v>
      </c>
      <c r="G709" s="205"/>
      <c r="H709" s="205"/>
      <c r="I709" s="204"/>
      <c r="J709" s="204"/>
      <c r="K709" s="204"/>
      <c r="L709" s="204"/>
      <c r="M709" s="204"/>
      <c r="N709" s="206"/>
      <c r="O709" s="202"/>
      <c r="P709" s="207"/>
      <c r="Q709" s="207"/>
      <c r="R709" s="207"/>
      <c r="S709" s="210"/>
    </row>
    <row r="710" spans="1:19" ht="35.25" customHeight="1">
      <c r="A710" s="196">
        <f ca="1">IFERROR(A709+MATCH(D710,OFFSET('Nhập đơn'!$E$1,'ORDERED LIST'!$A709,0,1000),0),"")</f>
        <v>182</v>
      </c>
      <c r="B710" s="209">
        <v>4</v>
      </c>
      <c r="C710" s="203" t="str" cm="1">
        <f t="array" aca="1" ref="C710" ca="1">IFERROR(INDEX('Nhập đơn'!C:C,'ORDERED LIST'!$A710,0),"")</f>
        <v>AWSG</v>
      </c>
      <c r="D710" s="203" t="str">
        <f>IF(COUNTIFS($D$706:D709,$B$706)&lt;$S$706,$B$706,"")</f>
        <v>Lá quế 100 gr</v>
      </c>
      <c r="E710" s="202" cm="1">
        <f t="array" aca="1" ref="E710" ca="1">IFERROR(INDEX('Nhập đơn'!I:I,'ORDERED LIST'!$A710,0),"")</f>
        <v>40</v>
      </c>
      <c r="F710" s="204" cm="1">
        <f t="array" aca="1" ref="F710" ca="1">IFERROR(INDEX('Nhập đơn'!H:H,'ORDERED LIST'!$A710,0),"")</f>
        <v>4</v>
      </c>
      <c r="G710" s="205"/>
      <c r="H710" s="205"/>
      <c r="I710" s="204"/>
      <c r="J710" s="204"/>
      <c r="K710" s="204"/>
      <c r="L710" s="204"/>
      <c r="M710" s="204"/>
      <c r="N710" s="206"/>
      <c r="O710" s="202"/>
      <c r="P710" s="207"/>
      <c r="Q710" s="207"/>
      <c r="R710" s="207"/>
      <c r="S710" s="210"/>
    </row>
    <row r="711" spans="1:19" ht="35.25" customHeight="1">
      <c r="A711" s="196">
        <f ca="1">IFERROR(A710+MATCH(D711,OFFSET('Nhập đơn'!$E$1,'ORDERED LIST'!$A710,0,1000),0),"")</f>
        <v>242</v>
      </c>
      <c r="B711" s="209">
        <v>5</v>
      </c>
      <c r="C711" s="203" t="str" cm="1">
        <f t="array" aca="1" ref="C711" ca="1">IFERROR(INDEX('Nhập đơn'!C:C,'ORDERED LIST'!$A711,0),"")</f>
        <v>AWWT</v>
      </c>
      <c r="D711" s="203" t="str">
        <f>IF(COUNTIFS($D$706:D710,$B$706)&lt;$S$706,$B$706,"")</f>
        <v>Lá quế 100 gr</v>
      </c>
      <c r="E711" s="202" cm="1">
        <f t="array" aca="1" ref="E711" ca="1">IFERROR(INDEX('Nhập đơn'!I:I,'ORDERED LIST'!$A711,0),"")</f>
        <v>60</v>
      </c>
      <c r="F711" s="204" cm="1">
        <f t="array" aca="1" ref="F711" ca="1">IFERROR(INDEX('Nhập đơn'!H:H,'ORDERED LIST'!$A711,0),"")</f>
        <v>6</v>
      </c>
      <c r="G711" s="205"/>
      <c r="H711" s="205"/>
      <c r="I711" s="204"/>
      <c r="J711" s="204"/>
      <c r="K711" s="204"/>
      <c r="L711" s="204"/>
      <c r="M711" s="204"/>
      <c r="N711" s="206"/>
      <c r="O711" s="202"/>
      <c r="P711" s="207"/>
      <c r="Q711" s="207"/>
      <c r="R711" s="207"/>
      <c r="S711" s="210"/>
    </row>
    <row r="712" spans="1:19" ht="35.25" customHeight="1">
      <c r="A712" s="196">
        <f ca="1">IFERROR(A711+MATCH(D712,OFFSET('Nhập đơn'!$E$1,'ORDERED LIST'!$A711,0,1000),0),"")</f>
        <v>303</v>
      </c>
      <c r="B712" s="209">
        <v>6</v>
      </c>
      <c r="C712" s="203" t="str" cm="1">
        <f t="array" aca="1" ref="C712" ca="1">IFERROR(INDEX('Nhập đơn'!C:C,'ORDERED LIST'!$A712,0),"")</f>
        <v>AWZH</v>
      </c>
      <c r="D712" s="203" t="str">
        <f>IF(COUNTIFS($D$706:D711,$B$706)&lt;$S$706,$B$706,"")</f>
        <v>Lá quế 100 gr</v>
      </c>
      <c r="E712" s="202" cm="1">
        <f t="array" aca="1" ref="E712" ca="1">IFERROR(INDEX('Nhập đơn'!I:I,'ORDERED LIST'!$A712,0),"")</f>
        <v>65</v>
      </c>
      <c r="F712" s="204" cm="1">
        <f t="array" aca="1" ref="F712" ca="1">IFERROR(INDEX('Nhập đơn'!H:H,'ORDERED LIST'!$A712,0),"")</f>
        <v>6.5</v>
      </c>
      <c r="G712" s="205"/>
      <c r="H712" s="205"/>
      <c r="I712" s="204"/>
      <c r="J712" s="204"/>
      <c r="K712" s="204"/>
      <c r="L712" s="204"/>
      <c r="M712" s="204"/>
      <c r="N712" s="206"/>
      <c r="O712" s="202"/>
      <c r="P712" s="207"/>
      <c r="Q712" s="207"/>
      <c r="R712" s="207"/>
      <c r="S712" s="210"/>
    </row>
    <row r="713" spans="1:19" ht="35.25" hidden="1" customHeight="1">
      <c r="A713" s="196" t="str">
        <f ca="1">IFERROR(A712+MATCH(D713,OFFSET('Nhập đơn'!$E$1,'ORDERED LIST'!$A712,0,1000),0),"")</f>
        <v/>
      </c>
      <c r="B713" s="209">
        <v>7</v>
      </c>
      <c r="C713" s="203" t="str" cm="1">
        <f t="array" aca="1" ref="C713" ca="1">IFERROR(INDEX('Nhập đơn'!C:C,'ORDERED LIST'!$A713,0),"")</f>
        <v/>
      </c>
      <c r="D713" s="203" t="str">
        <f>IF(COUNTIFS($D$706:D712,$B$706)&lt;$S$706,$B$706,"")</f>
        <v/>
      </c>
      <c r="E713" s="202" t="str" cm="1">
        <f t="array" aca="1" ref="E713" ca="1">IFERROR(INDEX('Nhập đơn'!I:I,'ORDERED LIST'!$A713,0),"")</f>
        <v/>
      </c>
      <c r="F713" s="204" t="str" cm="1">
        <f t="array" aca="1" ref="F713" ca="1">IFERROR(INDEX('Nhập đơn'!H:H,'ORDERED LIST'!$A713,0),"")</f>
        <v/>
      </c>
      <c r="G713" s="205"/>
      <c r="H713" s="205"/>
      <c r="I713" s="204"/>
      <c r="J713" s="204"/>
      <c r="K713" s="204"/>
      <c r="L713" s="204"/>
      <c r="M713" s="204"/>
      <c r="N713" s="206"/>
      <c r="O713" s="202"/>
      <c r="P713" s="207"/>
      <c r="Q713" s="207"/>
      <c r="R713" s="207"/>
      <c r="S713" s="210"/>
    </row>
    <row r="714" spans="1:19" ht="35.25" hidden="1" customHeight="1">
      <c r="A714" s="196" t="str">
        <f ca="1">IFERROR(A713+MATCH(D714,OFFSET('Nhập đơn'!$E$1,'ORDERED LIST'!$A713,0,1000),0),"")</f>
        <v/>
      </c>
      <c r="B714" s="209">
        <v>8</v>
      </c>
      <c r="C714" s="203" t="str" cm="1">
        <f t="array" aca="1" ref="C714" ca="1">IFERROR(INDEX('Nhập đơn'!C:C,'ORDERED LIST'!$A714,0),"")</f>
        <v/>
      </c>
      <c r="D714" s="203" t="str">
        <f>IF(COUNTIFS($D$706:D713,$B$706)&lt;$S$706,$B$706,"")</f>
        <v/>
      </c>
      <c r="E714" s="202" t="str" cm="1">
        <f t="array" aca="1" ref="E714" ca="1">IFERROR(INDEX('Nhập đơn'!I:I,'ORDERED LIST'!$A714,0),"")</f>
        <v/>
      </c>
      <c r="F714" s="204" t="str" cm="1">
        <f t="array" aca="1" ref="F714" ca="1">IFERROR(INDEX('Nhập đơn'!H:H,'ORDERED LIST'!$A714,0),"")</f>
        <v/>
      </c>
      <c r="G714" s="205"/>
      <c r="H714" s="205"/>
      <c r="I714" s="204"/>
      <c r="J714" s="204"/>
      <c r="K714" s="204"/>
      <c r="L714" s="204"/>
      <c r="M714" s="204"/>
      <c r="N714" s="206"/>
      <c r="O714" s="202"/>
      <c r="P714" s="207"/>
      <c r="Q714" s="207"/>
      <c r="R714" s="207"/>
      <c r="S714" s="210"/>
    </row>
    <row r="715" spans="1:19" ht="35.25" hidden="1" customHeight="1">
      <c r="A715" s="196" t="str">
        <f ca="1">IFERROR(A714+MATCH(D715,OFFSET('Nhập đơn'!$E$1,'ORDERED LIST'!$A714,0,1000),0),"")</f>
        <v/>
      </c>
      <c r="B715" s="209">
        <v>9</v>
      </c>
      <c r="C715" s="203" t="str" cm="1">
        <f t="array" aca="1" ref="C715" ca="1">IFERROR(INDEX('Nhập đơn'!C:C,'ORDERED LIST'!$A715,0),"")</f>
        <v/>
      </c>
      <c r="D715" s="203" t="str">
        <f>IF(COUNTIFS($D$706:D714,$B$706)&lt;$S$706,$B$706,"")</f>
        <v/>
      </c>
      <c r="E715" s="202" t="str" cm="1">
        <f t="array" aca="1" ref="E715" ca="1">IFERROR(INDEX('Nhập đơn'!I:I,'ORDERED LIST'!$A715,0),"")</f>
        <v/>
      </c>
      <c r="F715" s="204" t="str" cm="1">
        <f t="array" aca="1" ref="F715" ca="1">IFERROR(INDEX('Nhập đơn'!H:H,'ORDERED LIST'!$A715,0),"")</f>
        <v/>
      </c>
      <c r="G715" s="205"/>
      <c r="H715" s="205"/>
      <c r="I715" s="204"/>
      <c r="J715" s="204"/>
      <c r="K715" s="204"/>
      <c r="L715" s="204"/>
      <c r="M715" s="204"/>
      <c r="N715" s="206"/>
      <c r="O715" s="202"/>
      <c r="P715" s="207"/>
      <c r="Q715" s="207"/>
      <c r="R715" s="207"/>
      <c r="S715" s="210"/>
    </row>
    <row r="716" spans="1:19" ht="35.25" hidden="1" customHeight="1">
      <c r="A716" s="196" t="str">
        <f ca="1">IFERROR(A715+MATCH(D716,OFFSET('Nhập đơn'!$E$1,'ORDERED LIST'!$A715,0,1000),0),"")</f>
        <v/>
      </c>
      <c r="B716" s="209">
        <v>10</v>
      </c>
      <c r="C716" s="203" t="str" cm="1">
        <f t="array" aca="1" ref="C716" ca="1">IFERROR(INDEX('Nhập đơn'!C:C,'ORDERED LIST'!$A716,0),"")</f>
        <v/>
      </c>
      <c r="D716" s="203" t="str">
        <f>IF(COUNTIFS($D$706:D715,$B$706)&lt;$S$706,$B$706,"")</f>
        <v/>
      </c>
      <c r="E716" s="202" t="str" cm="1">
        <f t="array" aca="1" ref="E716" ca="1">IFERROR(INDEX('Nhập đơn'!I:I,'ORDERED LIST'!$A716,0),"")</f>
        <v/>
      </c>
      <c r="F716" s="204" t="str" cm="1">
        <f t="array" aca="1" ref="F716" ca="1">IFERROR(INDEX('Nhập đơn'!H:H,'ORDERED LIST'!$A716,0),"")</f>
        <v/>
      </c>
      <c r="G716" s="205"/>
      <c r="H716" s="205"/>
      <c r="I716" s="204"/>
      <c r="J716" s="204"/>
      <c r="K716" s="204"/>
      <c r="L716" s="204"/>
      <c r="M716" s="204"/>
      <c r="N716" s="206"/>
      <c r="O716" s="202"/>
      <c r="P716" s="207"/>
      <c r="Q716" s="207"/>
      <c r="R716" s="207"/>
      <c r="S716" s="210"/>
    </row>
    <row r="717" spans="1:19" ht="35.25" hidden="1" customHeight="1">
      <c r="A717" s="196" t="str">
        <f ca="1">IFERROR(A716+MATCH(D717,OFFSET('Nhập đơn'!$E$1,'ORDERED LIST'!$A716,0,1000),0),"")</f>
        <v/>
      </c>
      <c r="B717" s="209">
        <v>11</v>
      </c>
      <c r="C717" s="203" t="str" cm="1">
        <f t="array" aca="1" ref="C717" ca="1">IFERROR(INDEX('Nhập đơn'!C:C,'ORDERED LIST'!$A717,0),"")</f>
        <v/>
      </c>
      <c r="D717" s="203" t="str">
        <f>IF(COUNTIFS($D$706:D716,$B$706)&lt;$S$706,$B$706,"")</f>
        <v/>
      </c>
      <c r="E717" s="202" t="str" cm="1">
        <f t="array" aca="1" ref="E717" ca="1">IFERROR(INDEX('Nhập đơn'!I:I,'ORDERED LIST'!$A717,0),"")</f>
        <v/>
      </c>
      <c r="F717" s="204" t="str" cm="1">
        <f t="array" aca="1" ref="F717" ca="1">IFERROR(INDEX('Nhập đơn'!H:H,'ORDERED LIST'!$A717,0),"")</f>
        <v/>
      </c>
      <c r="G717" s="205"/>
      <c r="H717" s="205"/>
      <c r="I717" s="204"/>
      <c r="J717" s="204"/>
      <c r="K717" s="204"/>
      <c r="L717" s="204"/>
      <c r="M717" s="204"/>
      <c r="N717" s="206"/>
      <c r="O717" s="202"/>
      <c r="P717" s="207"/>
      <c r="Q717" s="207"/>
      <c r="R717" s="207"/>
      <c r="S717" s="210"/>
    </row>
    <row r="718" spans="1:19" ht="35.25" hidden="1" customHeight="1">
      <c r="A718" s="196" t="str">
        <f ca="1">IFERROR(A717+MATCH(D718,OFFSET('Nhập đơn'!$E$1,'ORDERED LIST'!$A717,0,1000),0),"")</f>
        <v/>
      </c>
      <c r="B718" s="209">
        <v>12</v>
      </c>
      <c r="C718" s="203" t="str" cm="1">
        <f t="array" aca="1" ref="C718" ca="1">IFERROR(INDEX('Nhập đơn'!C:C,'ORDERED LIST'!$A718,0),"")</f>
        <v/>
      </c>
      <c r="D718" s="203" t="str">
        <f>IF(COUNTIFS($D$706:D717,$B$706)&lt;$S$706,$B$706,"")</f>
        <v/>
      </c>
      <c r="E718" s="202" t="str" cm="1">
        <f t="array" aca="1" ref="E718" ca="1">IFERROR(INDEX('Nhập đơn'!I:I,'ORDERED LIST'!$A718,0),"")</f>
        <v/>
      </c>
      <c r="F718" s="204" t="str" cm="1">
        <f t="array" aca="1" ref="F718" ca="1">IFERROR(INDEX('Nhập đơn'!H:H,'ORDERED LIST'!$A718,0),"")</f>
        <v/>
      </c>
      <c r="G718" s="205"/>
      <c r="H718" s="205"/>
      <c r="I718" s="204"/>
      <c r="J718" s="204"/>
      <c r="K718" s="204"/>
      <c r="L718" s="204"/>
      <c r="M718" s="204"/>
      <c r="N718" s="206"/>
      <c r="O718" s="202"/>
      <c r="P718" s="207"/>
      <c r="Q718" s="207"/>
      <c r="R718" s="207"/>
      <c r="S718" s="210"/>
    </row>
    <row r="719" spans="1:19" ht="35.25" hidden="1" customHeight="1">
      <c r="A719" s="196" t="str">
        <f ca="1">IFERROR(A718+MATCH(D719,OFFSET('Nhập đơn'!$E$1,'ORDERED LIST'!$A718,0,1000),0),"")</f>
        <v/>
      </c>
      <c r="B719" s="209">
        <v>13</v>
      </c>
      <c r="C719" s="203" t="str" cm="1">
        <f t="array" aca="1" ref="C719" ca="1">IFERROR(INDEX('Nhập đơn'!C:C,'ORDERED LIST'!$A719,0),"")</f>
        <v/>
      </c>
      <c r="D719" s="203" t="str">
        <f>IF(COUNTIFS($D$706:D718,$B$706)&lt;$S$706,$B$706,"")</f>
        <v/>
      </c>
      <c r="E719" s="202" t="str" cm="1">
        <f t="array" aca="1" ref="E719" ca="1">IFERROR(INDEX('Nhập đơn'!I:I,'ORDERED LIST'!$A719,0),"")</f>
        <v/>
      </c>
      <c r="F719" s="204" t="str" cm="1">
        <f t="array" aca="1" ref="F719" ca="1">IFERROR(INDEX('Nhập đơn'!H:H,'ORDERED LIST'!$A719,0),"")</f>
        <v/>
      </c>
      <c r="G719" s="205"/>
      <c r="H719" s="205"/>
      <c r="I719" s="204"/>
      <c r="J719" s="204"/>
      <c r="K719" s="204"/>
      <c r="L719" s="204"/>
      <c r="M719" s="204"/>
      <c r="N719" s="206"/>
      <c r="O719" s="202"/>
      <c r="P719" s="207"/>
      <c r="Q719" s="207"/>
      <c r="R719" s="207"/>
      <c r="S719" s="210"/>
    </row>
    <row r="720" spans="1:19" ht="35.25" hidden="1" customHeight="1">
      <c r="A720" s="196" t="str">
        <f ca="1">IFERROR(A719+MATCH(D720,OFFSET('Nhập đơn'!$E$1,'ORDERED LIST'!$A719,0,1000),0),"")</f>
        <v/>
      </c>
      <c r="B720" s="209">
        <v>14</v>
      </c>
      <c r="C720" s="203" t="str" cm="1">
        <f t="array" aca="1" ref="C720" ca="1">IFERROR(INDEX('Nhập đơn'!C:C,'ORDERED LIST'!$A720,0),"")</f>
        <v/>
      </c>
      <c r="D720" s="203" t="str">
        <f>IF(COUNTIFS($D$706:D719,$B$706)&lt;$S$706,$B$706,"")</f>
        <v/>
      </c>
      <c r="E720" s="202" t="str" cm="1">
        <f t="array" aca="1" ref="E720" ca="1">IFERROR(INDEX('Nhập đơn'!I:I,'ORDERED LIST'!$A720,0),"")</f>
        <v/>
      </c>
      <c r="F720" s="204" t="str" cm="1">
        <f t="array" aca="1" ref="F720" ca="1">IFERROR(INDEX('Nhập đơn'!H:H,'ORDERED LIST'!$A720,0),"")</f>
        <v/>
      </c>
      <c r="G720" s="205"/>
      <c r="H720" s="205"/>
      <c r="I720" s="204"/>
      <c r="J720" s="204"/>
      <c r="K720" s="204"/>
      <c r="L720" s="204"/>
      <c r="M720" s="204"/>
      <c r="N720" s="206"/>
      <c r="O720" s="202"/>
      <c r="P720" s="207"/>
      <c r="Q720" s="207"/>
      <c r="R720" s="207"/>
      <c r="S720" s="210"/>
    </row>
    <row r="721" spans="1:19" ht="35.25" hidden="1" customHeight="1">
      <c r="A721" s="196" t="str">
        <f ca="1">IFERROR(A720+MATCH(D721,OFFSET('Nhập đơn'!$E$1,'ORDERED LIST'!$A720,0,1000),0),"")</f>
        <v/>
      </c>
      <c r="B721" s="209">
        <v>15</v>
      </c>
      <c r="C721" s="203" t="str" cm="1">
        <f t="array" aca="1" ref="C721" ca="1">IFERROR(INDEX('Nhập đơn'!C:C,'ORDERED LIST'!$A721,0),"")</f>
        <v/>
      </c>
      <c r="D721" s="203" t="str">
        <f>IF(COUNTIFS($D$706:D720,$B$706)&lt;$S$706,$B$706,"")</f>
        <v/>
      </c>
      <c r="E721" s="202" t="str" cm="1">
        <f t="array" aca="1" ref="E721" ca="1">IFERROR(INDEX('Nhập đơn'!I:I,'ORDERED LIST'!$A721,0),"")</f>
        <v/>
      </c>
      <c r="F721" s="204" t="str" cm="1">
        <f t="array" aca="1" ref="F721" ca="1">IFERROR(INDEX('Nhập đơn'!H:H,'ORDERED LIST'!$A721,0),"")</f>
        <v/>
      </c>
      <c r="G721" s="205"/>
      <c r="H721" s="205"/>
      <c r="I721" s="204"/>
      <c r="J721" s="204"/>
      <c r="K721" s="204"/>
      <c r="L721" s="204"/>
      <c r="M721" s="204"/>
      <c r="N721" s="206"/>
      <c r="O721" s="202"/>
      <c r="P721" s="207"/>
      <c r="Q721" s="207"/>
      <c r="R721" s="207"/>
      <c r="S721" s="210"/>
    </row>
    <row r="722" spans="1:19" ht="35.25" hidden="1" customHeight="1">
      <c r="A722" s="196" t="str">
        <f ca="1">IFERROR(A721+MATCH(D722,OFFSET('Nhập đơn'!$E$1,'ORDERED LIST'!$A721,0,1000),0),"")</f>
        <v/>
      </c>
      <c r="B722" s="209">
        <v>16</v>
      </c>
      <c r="C722" s="203" t="str" cm="1">
        <f t="array" aca="1" ref="C722" ca="1">IFERROR(INDEX('Nhập đơn'!C:C,'ORDERED LIST'!$A722,0),"")</f>
        <v/>
      </c>
      <c r="D722" s="203" t="str">
        <f>IF(COUNTIFS($D$706:D721,$B$706)&lt;$S$706,$B$706,"")</f>
        <v/>
      </c>
      <c r="E722" s="202" t="str" cm="1">
        <f t="array" aca="1" ref="E722" ca="1">IFERROR(INDEX('Nhập đơn'!I:I,'ORDERED LIST'!$A722,0),"")</f>
        <v/>
      </c>
      <c r="F722" s="204" t="str" cm="1">
        <f t="array" aca="1" ref="F722" ca="1">IFERROR(INDEX('Nhập đơn'!H:H,'ORDERED LIST'!$A722,0),"")</f>
        <v/>
      </c>
      <c r="G722" s="205"/>
      <c r="H722" s="205"/>
      <c r="I722" s="204"/>
      <c r="J722" s="204"/>
      <c r="K722" s="204"/>
      <c r="L722" s="204"/>
      <c r="M722" s="204"/>
      <c r="N722" s="206"/>
      <c r="O722" s="202"/>
      <c r="P722" s="207"/>
      <c r="Q722" s="207"/>
      <c r="R722" s="207"/>
      <c r="S722" s="210"/>
    </row>
    <row r="723" spans="1:19" s="215" customFormat="1" ht="35.25" customHeight="1">
      <c r="B723" s="216" t="s">
        <v>2725</v>
      </c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289">
        <f>COUNTIFS('Nhập đơn'!E:E,B723)</f>
        <v>5</v>
      </c>
    </row>
    <row r="724" spans="1:19" ht="35.25" customHeight="1">
      <c r="A724" s="196">
        <f ca="1">IFERROR(A723+MATCH(D724,OFFSET('Nhập đơn'!$E$1,'ORDERED LIST'!$A723,0,1000),0),"")</f>
        <v>132</v>
      </c>
      <c r="B724" s="202">
        <v>1</v>
      </c>
      <c r="C724" s="203" t="str" cm="1">
        <f t="array" aca="1" ref="C724" ca="1">IFERROR(INDEX('Nhập đơn'!C:C,'ORDERED LIST'!$A724,0),"")</f>
        <v>AWLU</v>
      </c>
      <c r="D724" s="203" t="str">
        <f>IF(COUNTIFS($D$723:D723,$B$723)&lt;$S$723,$B$723,"")</f>
        <v>Măng tươi weight</v>
      </c>
      <c r="E724" s="202" t="str" cm="1">
        <f t="array" aca="1" ref="E724" ca="1">IFERROR(INDEX('Nhập đơn'!I:I,'ORDERED LIST'!$A724,0),"")</f>
        <v/>
      </c>
      <c r="F724" s="204" cm="1">
        <f t="array" aca="1" ref="F724" ca="1">IFERROR(INDEX('Nhập đơn'!H:H,'ORDERED LIST'!$A724,0),"")</f>
        <v>2.4</v>
      </c>
      <c r="G724" s="205"/>
      <c r="H724" s="205"/>
      <c r="I724" s="204"/>
      <c r="J724" s="204"/>
      <c r="K724" s="204"/>
      <c r="L724" s="204"/>
      <c r="M724" s="204"/>
      <c r="N724" s="206"/>
      <c r="O724" s="202"/>
      <c r="P724" s="207"/>
      <c r="Q724" s="207"/>
      <c r="R724" s="639"/>
      <c r="S724" s="640"/>
    </row>
    <row r="725" spans="1:19" ht="35.25" customHeight="1">
      <c r="A725" s="196">
        <f ca="1">IFERROR(A724+MATCH(D725,OFFSET('Nhập đơn'!$E$1,'ORDERED LIST'!$A724,0,1000),0),"")</f>
        <v>183</v>
      </c>
      <c r="B725" s="202">
        <v>2</v>
      </c>
      <c r="C725" s="203" t="str" cm="1">
        <f t="array" aca="1" ref="C725" ca="1">IFERROR(INDEX('Nhập đơn'!C:C,'ORDERED LIST'!$A725,0),"")</f>
        <v>AWSG</v>
      </c>
      <c r="D725" s="203" t="str">
        <f>IF(COUNTIFS($D$723:D724,$B$723)&lt;$S$723,$B$723,"")</f>
        <v>Măng tươi weight</v>
      </c>
      <c r="E725" s="202" t="str" cm="1">
        <f t="array" aca="1" ref="E725" ca="1">IFERROR(INDEX('Nhập đơn'!I:I,'ORDERED LIST'!$A725,0),"")</f>
        <v/>
      </c>
      <c r="F725" s="204" cm="1">
        <f t="array" aca="1" ref="F725" ca="1">IFERROR(INDEX('Nhập đơn'!H:H,'ORDERED LIST'!$A725,0),"")</f>
        <v>0.8</v>
      </c>
      <c r="G725" s="205"/>
      <c r="H725" s="205"/>
      <c r="I725" s="204"/>
      <c r="J725" s="204"/>
      <c r="K725" s="204"/>
      <c r="L725" s="204"/>
      <c r="M725" s="204"/>
      <c r="N725" s="206"/>
      <c r="O725" s="202"/>
      <c r="P725" s="207"/>
      <c r="Q725" s="207"/>
      <c r="R725" s="207"/>
      <c r="S725" s="208"/>
    </row>
    <row r="726" spans="1:19" ht="35.25" customHeight="1">
      <c r="A726" s="196">
        <f ca="1">IFERROR(A725+MATCH(D726,OFFSET('Nhập đơn'!$E$1,'ORDERED LIST'!$A725,0,1000),0),"")</f>
        <v>243</v>
      </c>
      <c r="B726" s="209">
        <v>3</v>
      </c>
      <c r="C726" s="203" t="str" cm="1">
        <f t="array" aca="1" ref="C726" ca="1">IFERROR(INDEX('Nhập đơn'!C:C,'ORDERED LIST'!$A726,0),"")</f>
        <v>AWWT</v>
      </c>
      <c r="D726" s="203" t="str">
        <f>IF(COUNTIFS($D$723:D725,$B$723)&lt;$S$723,$B$723,"")</f>
        <v>Măng tươi weight</v>
      </c>
      <c r="E726" s="202" t="str" cm="1">
        <f t="array" aca="1" ref="E726" ca="1">IFERROR(INDEX('Nhập đơn'!I:I,'ORDERED LIST'!$A726,0),"")</f>
        <v/>
      </c>
      <c r="F726" s="204" cm="1">
        <f t="array" aca="1" ref="F726" ca="1">IFERROR(INDEX('Nhập đơn'!H:H,'ORDERED LIST'!$A726,0),"")</f>
        <v>1.6</v>
      </c>
      <c r="G726" s="205"/>
      <c r="H726" s="205"/>
      <c r="I726" s="204"/>
      <c r="J726" s="204"/>
      <c r="K726" s="204"/>
      <c r="L726" s="204"/>
      <c r="M726" s="204"/>
      <c r="N726" s="206"/>
      <c r="O726" s="202"/>
      <c r="P726" s="207"/>
      <c r="Q726" s="207"/>
      <c r="R726" s="207"/>
      <c r="S726" s="210"/>
    </row>
    <row r="727" spans="1:19" ht="35.25" customHeight="1">
      <c r="A727" s="196">
        <f ca="1">IFERROR(A726+MATCH(D727,OFFSET('Nhập đơn'!$E$1,'ORDERED LIST'!$A726,0,1000),0),"")</f>
        <v>304</v>
      </c>
      <c r="B727" s="209">
        <v>4</v>
      </c>
      <c r="C727" s="203" t="str" cm="1">
        <f t="array" aca="1" ref="C727" ca="1">IFERROR(INDEX('Nhập đơn'!C:C,'ORDERED LIST'!$A727,0),"")</f>
        <v>AWZH</v>
      </c>
      <c r="D727" s="203" t="str">
        <f>IF(COUNTIFS($D$723:D726,$B$723)&lt;$S$723,$B$723,"")</f>
        <v>Măng tươi weight</v>
      </c>
      <c r="E727" s="202" t="str" cm="1">
        <f t="array" aca="1" ref="E727" ca="1">IFERROR(INDEX('Nhập đơn'!I:I,'ORDERED LIST'!$A727,0),"")</f>
        <v/>
      </c>
      <c r="F727" s="204" cm="1">
        <f t="array" aca="1" ref="F727" ca="1">IFERROR(INDEX('Nhập đơn'!H:H,'ORDERED LIST'!$A727,0),"")</f>
        <v>1.6</v>
      </c>
      <c r="G727" s="205"/>
      <c r="H727" s="205"/>
      <c r="I727" s="204"/>
      <c r="J727" s="204"/>
      <c r="K727" s="204"/>
      <c r="L727" s="204"/>
      <c r="M727" s="204"/>
      <c r="N727" s="206"/>
      <c r="O727" s="202"/>
      <c r="P727" s="207"/>
      <c r="Q727" s="207"/>
      <c r="R727" s="207"/>
      <c r="S727" s="210"/>
    </row>
    <row r="728" spans="1:19" ht="35.25" customHeight="1">
      <c r="A728" s="196">
        <f ca="1">IFERROR(A727+MATCH(D728,OFFSET('Nhập đơn'!$E$1,'ORDERED LIST'!$A727,0,1000),0),"")</f>
        <v>343</v>
      </c>
      <c r="B728" s="209">
        <v>5</v>
      </c>
      <c r="C728" s="203" t="str" cm="1">
        <f t="array" aca="1" ref="C728" ca="1">IFERROR(INDEX('Nhập đơn'!C:C,'ORDERED LIST'!$A728,0),"")</f>
        <v>TH</v>
      </c>
      <c r="D728" s="203" t="str">
        <f>IF(COUNTIFS($D$723:D727,$B$723)&lt;$S$723,$B$723,"")</f>
        <v>Măng tươi weight</v>
      </c>
      <c r="E728" s="202" t="str" cm="1">
        <f t="array" aca="1" ref="E728" ca="1">IFERROR(INDEX('Nhập đơn'!I:I,'ORDERED LIST'!$A728,0),"")</f>
        <v/>
      </c>
      <c r="F728" s="204" cm="1">
        <f t="array" aca="1" ref="F728" ca="1">IFERROR(INDEX('Nhập đơn'!H:H,'ORDERED LIST'!$A728,0),"")</f>
        <v>1.6</v>
      </c>
      <c r="G728" s="205"/>
      <c r="H728" s="205"/>
      <c r="I728" s="204"/>
      <c r="J728" s="204"/>
      <c r="K728" s="204"/>
      <c r="L728" s="204"/>
      <c r="M728" s="204"/>
      <c r="N728" s="206"/>
      <c r="O728" s="202"/>
      <c r="P728" s="207"/>
      <c r="Q728" s="207"/>
      <c r="R728" s="207"/>
      <c r="S728" s="210"/>
    </row>
    <row r="729" spans="1:19" ht="35.25" hidden="1" customHeight="1">
      <c r="A729" s="196" t="str">
        <f ca="1">IFERROR(A728+MATCH(D729,OFFSET('Nhập đơn'!$E$1,'ORDERED LIST'!$A728,0,1000),0),"")</f>
        <v/>
      </c>
      <c r="B729" s="209">
        <v>6</v>
      </c>
      <c r="C729" s="203" t="str" cm="1">
        <f t="array" aca="1" ref="C729" ca="1">IFERROR(INDEX('Nhập đơn'!C:C,'ORDERED LIST'!$A729,0),"")</f>
        <v/>
      </c>
      <c r="D729" s="203" t="str">
        <f>IF(COUNTIFS($D$723:D728,$B$723)&lt;$S$723,$B$723,"")</f>
        <v/>
      </c>
      <c r="E729" s="202" t="str" cm="1">
        <f t="array" aca="1" ref="E729" ca="1">IFERROR(INDEX('Nhập đơn'!I:I,'ORDERED LIST'!$A729,0),"")</f>
        <v/>
      </c>
      <c r="F729" s="204" t="str" cm="1">
        <f t="array" aca="1" ref="F729" ca="1">IFERROR(INDEX('Nhập đơn'!H:H,'ORDERED LIST'!$A729,0),"")</f>
        <v/>
      </c>
      <c r="G729" s="205"/>
      <c r="H729" s="205"/>
      <c r="I729" s="204"/>
      <c r="J729" s="204"/>
      <c r="K729" s="204"/>
      <c r="L729" s="204"/>
      <c r="M729" s="204"/>
      <c r="N729" s="206"/>
      <c r="O729" s="202"/>
      <c r="P729" s="207"/>
      <c r="Q729" s="207"/>
      <c r="R729" s="207"/>
      <c r="S729" s="210"/>
    </row>
    <row r="730" spans="1:19" ht="35.25" hidden="1" customHeight="1">
      <c r="A730" s="196" t="str">
        <f ca="1">IFERROR(A729+MATCH(D730,OFFSET('Nhập đơn'!$E$1,'ORDERED LIST'!$A729,0,1000),0),"")</f>
        <v/>
      </c>
      <c r="B730" s="209">
        <v>7</v>
      </c>
      <c r="C730" s="203" t="str" cm="1">
        <f t="array" aca="1" ref="C730" ca="1">IFERROR(INDEX('Nhập đơn'!C:C,'ORDERED LIST'!$A730,0),"")</f>
        <v/>
      </c>
      <c r="D730" s="203" t="str">
        <f>IF(COUNTIFS($D$723:D729,$B$723)&lt;$S$723,$B$723,"")</f>
        <v/>
      </c>
      <c r="E730" s="202" t="str" cm="1">
        <f t="array" aca="1" ref="E730" ca="1">IFERROR(INDEX('Nhập đơn'!I:I,'ORDERED LIST'!$A730,0),"")</f>
        <v/>
      </c>
      <c r="F730" s="204" t="str" cm="1">
        <f t="array" aca="1" ref="F730" ca="1">IFERROR(INDEX('Nhập đơn'!H:H,'ORDERED LIST'!$A730,0),"")</f>
        <v/>
      </c>
      <c r="G730" s="205"/>
      <c r="H730" s="205"/>
      <c r="I730" s="204"/>
      <c r="J730" s="204"/>
      <c r="K730" s="204"/>
      <c r="L730" s="204"/>
      <c r="M730" s="204"/>
      <c r="N730" s="206"/>
      <c r="O730" s="202"/>
      <c r="P730" s="207"/>
      <c r="Q730" s="207"/>
      <c r="R730" s="207"/>
      <c r="S730" s="210"/>
    </row>
    <row r="731" spans="1:19" ht="35.25" hidden="1" customHeight="1">
      <c r="A731" s="196" t="str">
        <f ca="1">IFERROR(A730+MATCH(D731,OFFSET('Nhập đơn'!$E$1,'ORDERED LIST'!$A730,0,1000),0),"")</f>
        <v/>
      </c>
      <c r="B731" s="209">
        <v>8</v>
      </c>
      <c r="C731" s="203" t="str" cm="1">
        <f t="array" aca="1" ref="C731" ca="1">IFERROR(INDEX('Nhập đơn'!C:C,'ORDERED LIST'!$A731,0),"")</f>
        <v/>
      </c>
      <c r="D731" s="203" t="str">
        <f>IF(COUNTIFS($D$723:D730,$B$723)&lt;$S$723,$B$723,"")</f>
        <v/>
      </c>
      <c r="E731" s="202" t="str" cm="1">
        <f t="array" aca="1" ref="E731" ca="1">IFERROR(INDEX('Nhập đơn'!I:I,'ORDERED LIST'!$A731,0),"")</f>
        <v/>
      </c>
      <c r="F731" s="204" t="str" cm="1">
        <f t="array" aca="1" ref="F731" ca="1">IFERROR(INDEX('Nhập đơn'!H:H,'ORDERED LIST'!$A731,0),"")</f>
        <v/>
      </c>
      <c r="G731" s="205"/>
      <c r="H731" s="205"/>
      <c r="I731" s="204"/>
      <c r="J731" s="204"/>
      <c r="K731" s="204"/>
      <c r="L731" s="204"/>
      <c r="M731" s="204"/>
      <c r="N731" s="206"/>
      <c r="O731" s="202"/>
      <c r="P731" s="207"/>
      <c r="Q731" s="207"/>
      <c r="R731" s="207"/>
      <c r="S731" s="210"/>
    </row>
    <row r="732" spans="1:19" ht="35.25" hidden="1" customHeight="1">
      <c r="A732" s="196" t="str">
        <f ca="1">IFERROR(A731+MATCH(D732,OFFSET('Nhập đơn'!$E$1,'ORDERED LIST'!$A731,0,1000),0),"")</f>
        <v/>
      </c>
      <c r="B732" s="209">
        <v>9</v>
      </c>
      <c r="C732" s="203" t="str" cm="1">
        <f t="array" aca="1" ref="C732" ca="1">IFERROR(INDEX('Nhập đơn'!C:C,'ORDERED LIST'!$A732,0),"")</f>
        <v/>
      </c>
      <c r="D732" s="203" t="str">
        <f>IF(COUNTIFS($D$723:D731,$B$723)&lt;$S$723,$B$723,"")</f>
        <v/>
      </c>
      <c r="E732" s="202" t="str" cm="1">
        <f t="array" aca="1" ref="E732" ca="1">IFERROR(INDEX('Nhập đơn'!I:I,'ORDERED LIST'!$A732,0),"")</f>
        <v/>
      </c>
      <c r="F732" s="204" t="str" cm="1">
        <f t="array" aca="1" ref="F732" ca="1">IFERROR(INDEX('Nhập đơn'!H:H,'ORDERED LIST'!$A732,0),"")</f>
        <v/>
      </c>
      <c r="G732" s="205"/>
      <c r="H732" s="205"/>
      <c r="I732" s="204"/>
      <c r="J732" s="204"/>
      <c r="K732" s="204"/>
      <c r="L732" s="204"/>
      <c r="M732" s="204"/>
      <c r="N732" s="206"/>
      <c r="O732" s="202"/>
      <c r="P732" s="207"/>
      <c r="Q732" s="207"/>
      <c r="R732" s="207"/>
      <c r="S732" s="210"/>
    </row>
    <row r="733" spans="1:19" ht="35.25" hidden="1" customHeight="1">
      <c r="A733" s="196" t="str">
        <f ca="1">IFERROR(A732+MATCH(D733,OFFSET('Nhập đơn'!$E$1,'ORDERED LIST'!$A732,0,1000),0),"")</f>
        <v/>
      </c>
      <c r="B733" s="209">
        <v>10</v>
      </c>
      <c r="C733" s="203" t="str" cm="1">
        <f t="array" aca="1" ref="C733" ca="1">IFERROR(INDEX('Nhập đơn'!C:C,'ORDERED LIST'!$A733,0),"")</f>
        <v/>
      </c>
      <c r="D733" s="203" t="str">
        <f>IF(COUNTIFS($D$723:D732,$B$723)&lt;$S$723,$B$723,"")</f>
        <v/>
      </c>
      <c r="E733" s="202" t="str" cm="1">
        <f t="array" aca="1" ref="E733" ca="1">IFERROR(INDEX('Nhập đơn'!I:I,'ORDERED LIST'!$A733,0),"")</f>
        <v/>
      </c>
      <c r="F733" s="204" t="str" cm="1">
        <f t="array" aca="1" ref="F733" ca="1">IFERROR(INDEX('Nhập đơn'!H:H,'ORDERED LIST'!$A733,0),"")</f>
        <v/>
      </c>
      <c r="G733" s="205"/>
      <c r="H733" s="205"/>
      <c r="I733" s="204"/>
      <c r="J733" s="204"/>
      <c r="K733" s="204"/>
      <c r="L733" s="204"/>
      <c r="M733" s="204"/>
      <c r="N733" s="206"/>
      <c r="O733" s="202"/>
      <c r="P733" s="207"/>
      <c r="Q733" s="207"/>
      <c r="R733" s="207"/>
      <c r="S733" s="210"/>
    </row>
    <row r="734" spans="1:19" ht="35.25" hidden="1" customHeight="1">
      <c r="A734" s="196" t="str">
        <f ca="1">IFERROR(A733+MATCH(D734,OFFSET('Nhập đơn'!$E$1,'ORDERED LIST'!$A733,0,1000),0),"")</f>
        <v/>
      </c>
      <c r="B734" s="209">
        <v>11</v>
      </c>
      <c r="C734" s="203" t="str" cm="1">
        <f t="array" aca="1" ref="C734" ca="1">IFERROR(INDEX('Nhập đơn'!C:C,'ORDERED LIST'!$A734,0),"")</f>
        <v/>
      </c>
      <c r="D734" s="203" t="str">
        <f>IF(COUNTIFS($D$723:D733,$B$723)&lt;$S$723,$B$723,"")</f>
        <v/>
      </c>
      <c r="E734" s="202" t="str" cm="1">
        <f t="array" aca="1" ref="E734" ca="1">IFERROR(INDEX('Nhập đơn'!I:I,'ORDERED LIST'!$A734,0),"")</f>
        <v/>
      </c>
      <c r="F734" s="204" t="str" cm="1">
        <f t="array" aca="1" ref="F734" ca="1">IFERROR(INDEX('Nhập đơn'!H:H,'ORDERED LIST'!$A734,0),"")</f>
        <v/>
      </c>
      <c r="G734" s="205"/>
      <c r="H734" s="205"/>
      <c r="I734" s="204"/>
      <c r="J734" s="204"/>
      <c r="K734" s="204"/>
      <c r="L734" s="204"/>
      <c r="M734" s="204"/>
      <c r="N734" s="206"/>
      <c r="O734" s="202"/>
      <c r="P734" s="207"/>
      <c r="Q734" s="207"/>
      <c r="R734" s="207"/>
      <c r="S734" s="210"/>
    </row>
    <row r="735" spans="1:19" ht="35.25" hidden="1" customHeight="1">
      <c r="A735" s="196" t="str">
        <f ca="1">IFERROR(A734+MATCH(D735,OFFSET('Nhập đơn'!$E$1,'ORDERED LIST'!$A734,0,1000),0),"")</f>
        <v/>
      </c>
      <c r="B735" s="209">
        <v>12</v>
      </c>
      <c r="C735" s="203" t="str" cm="1">
        <f t="array" aca="1" ref="C735" ca="1">IFERROR(INDEX('Nhập đơn'!C:C,'ORDERED LIST'!$A735,0),"")</f>
        <v/>
      </c>
      <c r="D735" s="203" t="str">
        <f>IF(COUNTIFS($D$723:D734,$B$723)&lt;$S$723,$B$723,"")</f>
        <v/>
      </c>
      <c r="E735" s="202" t="str" cm="1">
        <f t="array" aca="1" ref="E735" ca="1">IFERROR(INDEX('Nhập đơn'!I:I,'ORDERED LIST'!$A735,0),"")</f>
        <v/>
      </c>
      <c r="F735" s="204" t="str" cm="1">
        <f t="array" aca="1" ref="F735" ca="1">IFERROR(INDEX('Nhập đơn'!H:H,'ORDERED LIST'!$A735,0),"")</f>
        <v/>
      </c>
      <c r="G735" s="205"/>
      <c r="H735" s="205"/>
      <c r="I735" s="204"/>
      <c r="J735" s="204"/>
      <c r="K735" s="204"/>
      <c r="L735" s="204"/>
      <c r="M735" s="204"/>
      <c r="N735" s="206"/>
      <c r="O735" s="202"/>
      <c r="P735" s="207"/>
      <c r="Q735" s="207"/>
      <c r="R735" s="207"/>
      <c r="S735" s="210"/>
    </row>
    <row r="736" spans="1:19" ht="35.25" hidden="1" customHeight="1">
      <c r="A736" s="196" t="str">
        <f ca="1">IFERROR(A735+MATCH(D736,OFFSET('Nhập đơn'!$E$1,'ORDERED LIST'!$A735,0,1000),0),"")</f>
        <v/>
      </c>
      <c r="B736" s="209">
        <v>13</v>
      </c>
      <c r="C736" s="203" t="str" cm="1">
        <f t="array" aca="1" ref="C736" ca="1">IFERROR(INDEX('Nhập đơn'!C:C,'ORDERED LIST'!$A736,0),"")</f>
        <v/>
      </c>
      <c r="D736" s="203" t="str">
        <f>IF(COUNTIFS($D$723:D735,$B$723)&lt;$S$723,$B$723,"")</f>
        <v/>
      </c>
      <c r="E736" s="202" t="str" cm="1">
        <f t="array" aca="1" ref="E736" ca="1">IFERROR(INDEX('Nhập đơn'!I:I,'ORDERED LIST'!$A736,0),"")</f>
        <v/>
      </c>
      <c r="F736" s="204" t="str" cm="1">
        <f t="array" aca="1" ref="F736" ca="1">IFERROR(INDEX('Nhập đơn'!H:H,'ORDERED LIST'!$A736,0),"")</f>
        <v/>
      </c>
      <c r="G736" s="205"/>
      <c r="H736" s="205"/>
      <c r="I736" s="204"/>
      <c r="J736" s="204"/>
      <c r="K736" s="204"/>
      <c r="L736" s="204"/>
      <c r="M736" s="204"/>
      <c r="N736" s="206"/>
      <c r="O736" s="202"/>
      <c r="P736" s="207"/>
      <c r="Q736" s="207"/>
      <c r="R736" s="207"/>
      <c r="S736" s="210"/>
    </row>
    <row r="737" spans="1:19" ht="35.25" hidden="1" customHeight="1">
      <c r="A737" s="196" t="str">
        <f ca="1">IFERROR(A736+MATCH(D737,OFFSET('Nhập đơn'!$E$1,'ORDERED LIST'!$A736,0,1000),0),"")</f>
        <v/>
      </c>
      <c r="B737" s="209">
        <v>14</v>
      </c>
      <c r="C737" s="203" t="str" cm="1">
        <f t="array" aca="1" ref="C737" ca="1">IFERROR(INDEX('Nhập đơn'!C:C,'ORDERED LIST'!$A737,0),"")</f>
        <v/>
      </c>
      <c r="D737" s="203" t="str">
        <f>IF(COUNTIFS($D$723:D736,$B$723)&lt;$S$723,$B$723,"")</f>
        <v/>
      </c>
      <c r="E737" s="202" t="str" cm="1">
        <f t="array" aca="1" ref="E737" ca="1">IFERROR(INDEX('Nhập đơn'!I:I,'ORDERED LIST'!$A737,0),"")</f>
        <v/>
      </c>
      <c r="F737" s="204" t="str" cm="1">
        <f t="array" aca="1" ref="F737" ca="1">IFERROR(INDEX('Nhập đơn'!H:H,'ORDERED LIST'!$A737,0),"")</f>
        <v/>
      </c>
      <c r="G737" s="205"/>
      <c r="H737" s="205"/>
      <c r="I737" s="204"/>
      <c r="J737" s="204"/>
      <c r="K737" s="204"/>
      <c r="L737" s="204"/>
      <c r="M737" s="204"/>
      <c r="N737" s="206"/>
      <c r="O737" s="202"/>
      <c r="P737" s="207"/>
      <c r="Q737" s="207"/>
      <c r="R737" s="207"/>
      <c r="S737" s="210"/>
    </row>
    <row r="738" spans="1:19" ht="35.25" hidden="1" customHeight="1">
      <c r="A738" s="196" t="str">
        <f ca="1">IFERROR(A737+MATCH(D738,OFFSET('Nhập đơn'!$E$1,'ORDERED LIST'!$A737,0,1000),0),"")</f>
        <v/>
      </c>
      <c r="B738" s="209">
        <v>15</v>
      </c>
      <c r="C738" s="203" t="str" cm="1">
        <f t="array" aca="1" ref="C738" ca="1">IFERROR(INDEX('Nhập đơn'!C:C,'ORDERED LIST'!$A738,0),"")</f>
        <v/>
      </c>
      <c r="D738" s="203" t="str">
        <f>IF(COUNTIFS($D$723:D737,$B$723)&lt;$S$723,$B$723,"")</f>
        <v/>
      </c>
      <c r="E738" s="202" t="str" cm="1">
        <f t="array" aca="1" ref="E738" ca="1">IFERROR(INDEX('Nhập đơn'!I:I,'ORDERED LIST'!$A738,0),"")</f>
        <v/>
      </c>
      <c r="F738" s="204" t="str" cm="1">
        <f t="array" aca="1" ref="F738" ca="1">IFERROR(INDEX('Nhập đơn'!H:H,'ORDERED LIST'!$A738,0),"")</f>
        <v/>
      </c>
      <c r="G738" s="205"/>
      <c r="H738" s="205"/>
      <c r="I738" s="204"/>
      <c r="J738" s="204"/>
      <c r="K738" s="204"/>
      <c r="L738" s="204"/>
      <c r="M738" s="204"/>
      <c r="N738" s="206"/>
      <c r="O738" s="202"/>
      <c r="P738" s="207"/>
      <c r="Q738" s="207"/>
      <c r="R738" s="207"/>
      <c r="S738" s="210"/>
    </row>
    <row r="739" spans="1:19" ht="35.25" hidden="1" customHeight="1">
      <c r="A739" s="196" t="str">
        <f ca="1">IFERROR(A738+MATCH(D739,OFFSET('Nhập đơn'!$E$1,'ORDERED LIST'!$A738,0,1000),0),"")</f>
        <v/>
      </c>
      <c r="B739" s="209">
        <v>16</v>
      </c>
      <c r="C739" s="203" t="str" cm="1">
        <f t="array" aca="1" ref="C739" ca="1">IFERROR(INDEX('Nhập đơn'!C:C,'ORDERED LIST'!$A739,0),"")</f>
        <v/>
      </c>
      <c r="D739" s="203" t="str">
        <f>IF(COUNTIFS($D$723:D738,$B$723)&lt;$S$723,$B$723,"")</f>
        <v/>
      </c>
      <c r="E739" s="202" t="str" cm="1">
        <f t="array" aca="1" ref="E739" ca="1">IFERROR(INDEX('Nhập đơn'!I:I,'ORDERED LIST'!$A739,0),"")</f>
        <v/>
      </c>
      <c r="F739" s="204" t="str" cm="1">
        <f t="array" aca="1" ref="F739" ca="1">IFERROR(INDEX('Nhập đơn'!H:H,'ORDERED LIST'!$A739,0),"")</f>
        <v/>
      </c>
      <c r="G739" s="205"/>
      <c r="H739" s="205"/>
      <c r="I739" s="204"/>
      <c r="J739" s="204"/>
      <c r="K739" s="204"/>
      <c r="L739" s="204"/>
      <c r="M739" s="204"/>
      <c r="N739" s="206"/>
      <c r="O739" s="202"/>
      <c r="P739" s="207"/>
      <c r="Q739" s="207"/>
      <c r="R739" s="207"/>
      <c r="S739" s="210"/>
    </row>
    <row r="740" spans="1:19" s="215" customFormat="1" ht="35.25" customHeight="1">
      <c r="B740" s="216" t="s">
        <v>3242</v>
      </c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289">
        <f>COUNTIFS('Nhập đơn'!E:E,B740)</f>
        <v>7</v>
      </c>
    </row>
    <row r="741" spans="1:19" ht="35.25" customHeight="1">
      <c r="A741" s="196">
        <f ca="1">IFERROR(A740+MATCH(D741,OFFSET('Nhập đơn'!$E$1,'ORDERED LIST'!$A740,0,1000),0),"")</f>
        <v>24</v>
      </c>
      <c r="B741" s="202">
        <v>1</v>
      </c>
      <c r="C741" s="203" t="str" cm="1">
        <f t="array" aca="1" ref="C741" ca="1">IFERROR(INDEX('Nhập đơn'!C:C,'ORDERED LIST'!$A741,0),"")</f>
        <v>MKFR</v>
      </c>
      <c r="D741" s="203" t="str">
        <f>IF(COUNTIFS($D$740:D740,$B$740)&lt;$S$740,$B$740,"")</f>
        <v>Mít đỏ ( tách hạt)  300 gr</v>
      </c>
      <c r="E741" s="202" cm="1">
        <f t="array" aca="1" ref="E741" ca="1">IFERROR(INDEX('Nhập đơn'!I:I,'ORDERED LIST'!$A741,0),"")</f>
        <v>3</v>
      </c>
      <c r="F741" s="204" cm="1">
        <f t="array" aca="1" ref="F741" ca="1">IFERROR(INDEX('Nhập đơn'!H:H,'ORDERED LIST'!$A741,0),"")</f>
        <v>0.9</v>
      </c>
      <c r="G741" s="205"/>
      <c r="H741" s="205"/>
      <c r="I741" s="204"/>
      <c r="J741" s="204"/>
      <c r="K741" s="204"/>
      <c r="L741" s="204"/>
      <c r="M741" s="204"/>
      <c r="N741" s="206"/>
      <c r="O741" s="202"/>
      <c r="P741" s="207"/>
      <c r="Q741" s="207"/>
      <c r="R741" s="207"/>
      <c r="S741" s="207"/>
    </row>
    <row r="742" spans="1:19" ht="35.25" customHeight="1">
      <c r="A742" s="196">
        <f ca="1">IFERROR(A741+MATCH(D742,OFFSET('Nhập đơn'!$E$1,'ORDERED LIST'!$A741,0,1000),0),"")</f>
        <v>77</v>
      </c>
      <c r="B742" s="202">
        <v>2</v>
      </c>
      <c r="C742" s="203" t="str" cm="1">
        <f t="array" aca="1" ref="C742" ca="1">IFERROR(INDEX('Nhập đơn'!C:C,'ORDERED LIST'!$A742,0),"")</f>
        <v>MKVD</v>
      </c>
      <c r="D742" s="203" t="str">
        <f>IF(COUNTIFS($D$740:D741,$B$740)&lt;$S$740,$B$740,"")</f>
        <v>Mít đỏ ( tách hạt)  300 gr</v>
      </c>
      <c r="E742" s="202" cm="1">
        <f t="array" aca="1" ref="E742" ca="1">IFERROR(INDEX('Nhập đơn'!I:I,'ORDERED LIST'!$A742,0),"")</f>
        <v>3</v>
      </c>
      <c r="F742" s="204" cm="1">
        <f t="array" aca="1" ref="F742" ca="1">IFERROR(INDEX('Nhập đơn'!H:H,'ORDERED LIST'!$A742,0),"")</f>
        <v>0.9</v>
      </c>
      <c r="G742" s="205"/>
      <c r="H742" s="205"/>
      <c r="I742" s="204"/>
      <c r="J742" s="204"/>
      <c r="K742" s="204"/>
      <c r="L742" s="204"/>
      <c r="M742" s="204"/>
      <c r="N742" s="206"/>
      <c r="O742" s="202"/>
      <c r="P742" s="207"/>
      <c r="Q742" s="207"/>
      <c r="R742" s="207"/>
      <c r="S742" s="208"/>
    </row>
    <row r="743" spans="1:19" ht="35.25" customHeight="1">
      <c r="A743" s="196">
        <f ca="1">IFERROR(A742+MATCH(D743,OFFSET('Nhập đơn'!$E$1,'ORDERED LIST'!$A742,0,1000),0),"")</f>
        <v>133</v>
      </c>
      <c r="B743" s="209">
        <v>3</v>
      </c>
      <c r="C743" s="203" t="str" cm="1">
        <f t="array" aca="1" ref="C743" ca="1">IFERROR(INDEX('Nhập đơn'!C:C,'ORDERED LIST'!$A743,0),"")</f>
        <v>AWLU</v>
      </c>
      <c r="D743" s="203" t="str">
        <f>IF(COUNTIFS($D$740:D742,$B$740)&lt;$S$740,$B$740,"")</f>
        <v>Mít đỏ ( tách hạt)  300 gr</v>
      </c>
      <c r="E743" s="202" cm="1">
        <f t="array" aca="1" ref="E743" ca="1">IFERROR(INDEX('Nhập đơn'!I:I,'ORDERED LIST'!$A743,0),"")</f>
        <v>8</v>
      </c>
      <c r="F743" s="204" cm="1">
        <f t="array" aca="1" ref="F743" ca="1">IFERROR(INDEX('Nhập đơn'!H:H,'ORDERED LIST'!$A743,0),"")</f>
        <v>2.4</v>
      </c>
      <c r="G743" s="205"/>
      <c r="H743" s="205"/>
      <c r="I743" s="204"/>
      <c r="J743" s="204"/>
      <c r="K743" s="204"/>
      <c r="L743" s="204"/>
      <c r="M743" s="204"/>
      <c r="N743" s="206"/>
      <c r="O743" s="202"/>
      <c r="P743" s="207"/>
      <c r="Q743" s="207"/>
      <c r="R743" s="207"/>
      <c r="S743" s="210"/>
    </row>
    <row r="744" spans="1:19" ht="35.25" customHeight="1">
      <c r="A744" s="196">
        <f ca="1">IFERROR(A743+MATCH(D744,OFFSET('Nhập đơn'!$E$1,'ORDERED LIST'!$A743,0,1000),0),"")</f>
        <v>184</v>
      </c>
      <c r="B744" s="209">
        <v>4</v>
      </c>
      <c r="C744" s="203" t="str" cm="1">
        <f t="array" aca="1" ref="C744" ca="1">IFERROR(INDEX('Nhập đơn'!C:C,'ORDERED LIST'!$A744,0),"")</f>
        <v>AWSG</v>
      </c>
      <c r="D744" s="203" t="str">
        <f>IF(COUNTIFS($D$740:D743,$B$740)&lt;$S$740,$B$740,"")</f>
        <v>Mít đỏ ( tách hạt)  300 gr</v>
      </c>
      <c r="E744" s="202" cm="1">
        <f t="array" aca="1" ref="E744" ca="1">IFERROR(INDEX('Nhập đơn'!I:I,'ORDERED LIST'!$A744,0),"")</f>
        <v>2</v>
      </c>
      <c r="F744" s="204" cm="1">
        <f t="array" aca="1" ref="F744" ca="1">IFERROR(INDEX('Nhập đơn'!H:H,'ORDERED LIST'!$A744,0),"")</f>
        <v>0.6</v>
      </c>
      <c r="G744" s="205"/>
      <c r="H744" s="205"/>
      <c r="I744" s="204"/>
      <c r="J744" s="204"/>
      <c r="K744" s="204"/>
      <c r="L744" s="204"/>
      <c r="M744" s="204"/>
      <c r="N744" s="206"/>
      <c r="O744" s="202"/>
      <c r="P744" s="207"/>
      <c r="Q744" s="207"/>
      <c r="R744" s="207"/>
      <c r="S744" s="210"/>
    </row>
    <row r="745" spans="1:19" ht="35.25" customHeight="1">
      <c r="A745" s="196">
        <f ca="1">IFERROR(A744+MATCH(D745,OFFSET('Nhập đơn'!$E$1,'ORDERED LIST'!$A744,0,1000),0),"")</f>
        <v>244</v>
      </c>
      <c r="B745" s="209">
        <v>5</v>
      </c>
      <c r="C745" s="203" t="str" cm="1">
        <f t="array" aca="1" ref="C745" ca="1">IFERROR(INDEX('Nhập đơn'!C:C,'ORDERED LIST'!$A745,0),"")</f>
        <v>AWWT</v>
      </c>
      <c r="D745" s="203" t="str">
        <f>IF(COUNTIFS($D$740:D744,$B$740)&lt;$S$740,$B$740,"")</f>
        <v>Mít đỏ ( tách hạt)  300 gr</v>
      </c>
      <c r="E745" s="202" cm="1">
        <f t="array" aca="1" ref="E745" ca="1">IFERROR(INDEX('Nhập đơn'!I:I,'ORDERED LIST'!$A745,0),"")</f>
        <v>6</v>
      </c>
      <c r="F745" s="204" cm="1">
        <f t="array" aca="1" ref="F745" ca="1">IFERROR(INDEX('Nhập đơn'!H:H,'ORDERED LIST'!$A745,0),"")</f>
        <v>1.8</v>
      </c>
      <c r="G745" s="205"/>
      <c r="H745" s="205"/>
      <c r="I745" s="204"/>
      <c r="J745" s="204"/>
      <c r="K745" s="204"/>
      <c r="L745" s="204"/>
      <c r="M745" s="204"/>
      <c r="N745" s="206"/>
      <c r="O745" s="202"/>
      <c r="P745" s="207"/>
      <c r="Q745" s="207"/>
      <c r="R745" s="207"/>
      <c r="S745" s="210"/>
    </row>
    <row r="746" spans="1:19" ht="35.25" customHeight="1">
      <c r="A746" s="196">
        <f ca="1">IFERROR(A745+MATCH(D746,OFFSET('Nhập đơn'!$E$1,'ORDERED LIST'!$A745,0,1000),0),"")</f>
        <v>305</v>
      </c>
      <c r="B746" s="209">
        <v>6</v>
      </c>
      <c r="C746" s="203" t="str" cm="1">
        <f t="array" aca="1" ref="C746" ca="1">IFERROR(INDEX('Nhập đơn'!C:C,'ORDERED LIST'!$A746,0),"")</f>
        <v>AWZH</v>
      </c>
      <c r="D746" s="203" t="str">
        <f>IF(COUNTIFS($D$740:D745,$B$740)&lt;$S$740,$B$740,"")</f>
        <v>Mít đỏ ( tách hạt)  300 gr</v>
      </c>
      <c r="E746" s="202" cm="1">
        <f t="array" aca="1" ref="E746" ca="1">IFERROR(INDEX('Nhập đơn'!I:I,'ORDERED LIST'!$A746,0),"")</f>
        <v>3</v>
      </c>
      <c r="F746" s="204" cm="1">
        <f t="array" aca="1" ref="F746" ca="1">IFERROR(INDEX('Nhập đơn'!H:H,'ORDERED LIST'!$A746,0),"")</f>
        <v>0.9</v>
      </c>
      <c r="G746" s="205"/>
      <c r="H746" s="205"/>
      <c r="I746" s="204"/>
      <c r="J746" s="204"/>
      <c r="K746" s="204"/>
      <c r="L746" s="204"/>
      <c r="M746" s="204"/>
      <c r="N746" s="206"/>
      <c r="O746" s="202"/>
      <c r="P746" s="207"/>
      <c r="Q746" s="207"/>
      <c r="R746" s="207"/>
      <c r="S746" s="210"/>
    </row>
    <row r="747" spans="1:19" ht="35.25" customHeight="1">
      <c r="A747" s="196">
        <f ca="1">IFERROR(A746+MATCH(D747,OFFSET('Nhập đơn'!$E$1,'ORDERED LIST'!$A746,0,1000),0),"")</f>
        <v>388</v>
      </c>
      <c r="B747" s="209">
        <v>7</v>
      </c>
      <c r="C747" s="203" t="str" cm="1">
        <f t="array" aca="1" ref="C747" ca="1">IFERROR(INDEX('Nhập đơn'!C:C,'ORDERED LIST'!$A747,0),"")</f>
        <v>NAM1</v>
      </c>
      <c r="D747" s="203" t="str">
        <f>IF(COUNTIFS($D$740:D746,$B$740)&lt;$S$740,$B$740,"")</f>
        <v>Mít đỏ ( tách hạt)  300 gr</v>
      </c>
      <c r="E747" s="202" cm="1">
        <f t="array" aca="1" ref="E747" ca="1">IFERROR(INDEX('Nhập đơn'!I:I,'ORDERED LIST'!$A747,0),"")</f>
        <v>10</v>
      </c>
      <c r="F747" s="204" cm="1">
        <f t="array" aca="1" ref="F747" ca="1">IFERROR(INDEX('Nhập đơn'!H:H,'ORDERED LIST'!$A747,0),"")</f>
        <v>3</v>
      </c>
      <c r="G747" s="205"/>
      <c r="H747" s="205"/>
      <c r="I747" s="204"/>
      <c r="J747" s="204"/>
      <c r="K747" s="204"/>
      <c r="L747" s="204"/>
      <c r="M747" s="204"/>
      <c r="N747" s="206"/>
      <c r="O747" s="202"/>
      <c r="P747" s="207"/>
      <c r="Q747" s="207"/>
      <c r="R747" s="207"/>
      <c r="S747" s="210"/>
    </row>
    <row r="748" spans="1:19" ht="35.25" hidden="1" customHeight="1">
      <c r="A748" s="196" t="str">
        <f ca="1">IFERROR(A747+MATCH(D748,OFFSET('Nhập đơn'!$E$1,'ORDERED LIST'!$A747,0,1000),0),"")</f>
        <v/>
      </c>
      <c r="B748" s="209">
        <v>8</v>
      </c>
      <c r="C748" s="203" t="str" cm="1">
        <f t="array" aca="1" ref="C748" ca="1">IFERROR(INDEX('Nhập đơn'!C:C,'ORDERED LIST'!$A748,0),"")</f>
        <v/>
      </c>
      <c r="D748" s="203" t="str">
        <f>IF(COUNTIFS($D$740:D747,$B$740)&lt;$S$740,$B$740,"")</f>
        <v/>
      </c>
      <c r="E748" s="202" t="str" cm="1">
        <f t="array" aca="1" ref="E748" ca="1">IFERROR(INDEX('Nhập đơn'!I:I,'ORDERED LIST'!$A748,0),"")</f>
        <v/>
      </c>
      <c r="F748" s="204" t="str" cm="1">
        <f t="array" aca="1" ref="F748" ca="1">IFERROR(INDEX('Nhập đơn'!H:H,'ORDERED LIST'!$A748,0),"")</f>
        <v/>
      </c>
      <c r="G748" s="205"/>
      <c r="H748" s="205"/>
      <c r="I748" s="204"/>
      <c r="J748" s="204"/>
      <c r="K748" s="204"/>
      <c r="L748" s="204"/>
      <c r="M748" s="204"/>
      <c r="N748" s="206"/>
      <c r="O748" s="202"/>
      <c r="P748" s="207"/>
      <c r="Q748" s="207"/>
      <c r="R748" s="207"/>
      <c r="S748" s="210"/>
    </row>
    <row r="749" spans="1:19" ht="35.25" hidden="1" customHeight="1">
      <c r="A749" s="196" t="str">
        <f ca="1">IFERROR(A748+MATCH(D749,OFFSET('Nhập đơn'!$E$1,'ORDERED LIST'!$A748,0,1000),0),"")</f>
        <v/>
      </c>
      <c r="B749" s="209">
        <v>9</v>
      </c>
      <c r="C749" s="203" t="str" cm="1">
        <f t="array" aca="1" ref="C749" ca="1">IFERROR(INDEX('Nhập đơn'!C:C,'ORDERED LIST'!$A749,0),"")</f>
        <v/>
      </c>
      <c r="D749" s="203" t="str">
        <f>IF(COUNTIFS($D$740:D748,$B$740)&lt;$S$740,$B$740,"")</f>
        <v/>
      </c>
      <c r="E749" s="202" t="str" cm="1">
        <f t="array" aca="1" ref="E749" ca="1">IFERROR(INDEX('Nhập đơn'!I:I,'ORDERED LIST'!$A749,0),"")</f>
        <v/>
      </c>
      <c r="F749" s="204" t="str" cm="1">
        <f t="array" aca="1" ref="F749" ca="1">IFERROR(INDEX('Nhập đơn'!H:H,'ORDERED LIST'!$A749,0),"")</f>
        <v/>
      </c>
      <c r="G749" s="205"/>
      <c r="H749" s="205"/>
      <c r="I749" s="204"/>
      <c r="J749" s="204"/>
      <c r="K749" s="204"/>
      <c r="L749" s="204"/>
      <c r="M749" s="204"/>
      <c r="N749" s="206"/>
      <c r="O749" s="202"/>
      <c r="P749" s="207"/>
      <c r="Q749" s="207"/>
      <c r="R749" s="207"/>
      <c r="S749" s="210"/>
    </row>
    <row r="750" spans="1:19" ht="35.25" hidden="1" customHeight="1">
      <c r="A750" s="196" t="str">
        <f ca="1">IFERROR(A749+MATCH(D750,OFFSET('Nhập đơn'!$E$1,'ORDERED LIST'!$A749,0,1000),0),"")</f>
        <v/>
      </c>
      <c r="B750" s="209">
        <v>10</v>
      </c>
      <c r="C750" s="203" t="str" cm="1">
        <f t="array" aca="1" ref="C750" ca="1">IFERROR(INDEX('Nhập đơn'!C:C,'ORDERED LIST'!$A750,0),"")</f>
        <v/>
      </c>
      <c r="D750" s="203" t="str">
        <f>IF(COUNTIFS($D$740:D749,$B$740)&lt;$S$740,$B$740,"")</f>
        <v/>
      </c>
      <c r="E750" s="202" t="str" cm="1">
        <f t="array" aca="1" ref="E750" ca="1">IFERROR(INDEX('Nhập đơn'!I:I,'ORDERED LIST'!$A750,0),"")</f>
        <v/>
      </c>
      <c r="F750" s="204" t="str" cm="1">
        <f t="array" aca="1" ref="F750" ca="1">IFERROR(INDEX('Nhập đơn'!H:H,'ORDERED LIST'!$A750,0),"")</f>
        <v/>
      </c>
      <c r="G750" s="205"/>
      <c r="H750" s="205"/>
      <c r="I750" s="204"/>
      <c r="J750" s="204"/>
      <c r="K750" s="204"/>
      <c r="L750" s="204"/>
      <c r="M750" s="204"/>
      <c r="N750" s="206"/>
      <c r="O750" s="202"/>
      <c r="P750" s="207"/>
      <c r="Q750" s="207"/>
      <c r="R750" s="207"/>
      <c r="S750" s="210"/>
    </row>
    <row r="751" spans="1:19" ht="35.25" hidden="1" customHeight="1">
      <c r="A751" s="196" t="str">
        <f ca="1">IFERROR(A750+MATCH(D751,OFFSET('Nhập đơn'!$E$1,'ORDERED LIST'!$A750,0,1000),0),"")</f>
        <v/>
      </c>
      <c r="B751" s="209">
        <v>11</v>
      </c>
      <c r="C751" s="203" t="str" cm="1">
        <f t="array" aca="1" ref="C751" ca="1">IFERROR(INDEX('Nhập đơn'!C:C,'ORDERED LIST'!$A751,0),"")</f>
        <v/>
      </c>
      <c r="D751" s="203" t="str">
        <f>IF(COUNTIFS($D$740:D750,$B$740)&lt;$S$740,$B$740,"")</f>
        <v/>
      </c>
      <c r="E751" s="202" t="str" cm="1">
        <f t="array" aca="1" ref="E751" ca="1">IFERROR(INDEX('Nhập đơn'!I:I,'ORDERED LIST'!$A751,0),"")</f>
        <v/>
      </c>
      <c r="F751" s="204" t="str" cm="1">
        <f t="array" aca="1" ref="F751" ca="1">IFERROR(INDEX('Nhập đơn'!H:H,'ORDERED LIST'!$A751,0),"")</f>
        <v/>
      </c>
      <c r="G751" s="205"/>
      <c r="H751" s="205"/>
      <c r="I751" s="204"/>
      <c r="J751" s="204"/>
      <c r="K751" s="204"/>
      <c r="L751" s="204"/>
      <c r="M751" s="204"/>
      <c r="N751" s="206"/>
      <c r="O751" s="202"/>
      <c r="P751" s="207"/>
      <c r="Q751" s="207"/>
      <c r="R751" s="207"/>
      <c r="S751" s="210"/>
    </row>
    <row r="752" spans="1:19" ht="35.25" hidden="1" customHeight="1">
      <c r="A752" s="196" t="str">
        <f ca="1">IFERROR(A751+MATCH(D752,OFFSET('Nhập đơn'!$E$1,'ORDERED LIST'!$A751,0,1000),0),"")</f>
        <v/>
      </c>
      <c r="B752" s="209">
        <v>12</v>
      </c>
      <c r="C752" s="203" t="str" cm="1">
        <f t="array" aca="1" ref="C752" ca="1">IFERROR(INDEX('Nhập đơn'!C:C,'ORDERED LIST'!$A752,0),"")</f>
        <v/>
      </c>
      <c r="D752" s="203" t="str">
        <f>IF(COUNTIFS($D$740:D751,$B$740)&lt;$S$740,$B$740,"")</f>
        <v/>
      </c>
      <c r="E752" s="202" t="str" cm="1">
        <f t="array" aca="1" ref="E752" ca="1">IFERROR(INDEX('Nhập đơn'!I:I,'ORDERED LIST'!$A752,0),"")</f>
        <v/>
      </c>
      <c r="F752" s="204" t="str" cm="1">
        <f t="array" aca="1" ref="F752" ca="1">IFERROR(INDEX('Nhập đơn'!H:H,'ORDERED LIST'!$A752,0),"")</f>
        <v/>
      </c>
      <c r="G752" s="205"/>
      <c r="H752" s="205"/>
      <c r="I752" s="204"/>
      <c r="J752" s="204"/>
      <c r="K752" s="204"/>
      <c r="L752" s="204"/>
      <c r="M752" s="204"/>
      <c r="N752" s="206"/>
      <c r="O752" s="202"/>
      <c r="P752" s="207"/>
      <c r="Q752" s="207"/>
      <c r="R752" s="207"/>
      <c r="S752" s="210"/>
    </row>
    <row r="753" spans="1:19" ht="35.25" hidden="1" customHeight="1">
      <c r="A753" s="196" t="str">
        <f ca="1">IFERROR(A752+MATCH(D753,OFFSET('Nhập đơn'!$E$1,'ORDERED LIST'!$A752,0,1000),0),"")</f>
        <v/>
      </c>
      <c r="B753" s="209">
        <v>13</v>
      </c>
      <c r="C753" s="203" t="str" cm="1">
        <f t="array" aca="1" ref="C753" ca="1">IFERROR(INDEX('Nhập đơn'!C:C,'ORDERED LIST'!$A753,0),"")</f>
        <v/>
      </c>
      <c r="D753" s="203" t="str">
        <f>IF(COUNTIFS($D$740:D752,$B$740)&lt;$S$740,$B$740,"")</f>
        <v/>
      </c>
      <c r="E753" s="202" t="str" cm="1">
        <f t="array" aca="1" ref="E753" ca="1">IFERROR(INDEX('Nhập đơn'!I:I,'ORDERED LIST'!$A753,0),"")</f>
        <v/>
      </c>
      <c r="F753" s="204" t="str" cm="1">
        <f t="array" aca="1" ref="F753" ca="1">IFERROR(INDEX('Nhập đơn'!H:H,'ORDERED LIST'!$A753,0),"")</f>
        <v/>
      </c>
      <c r="G753" s="205"/>
      <c r="H753" s="205"/>
      <c r="I753" s="204"/>
      <c r="J753" s="204"/>
      <c r="K753" s="204"/>
      <c r="L753" s="204"/>
      <c r="M753" s="204"/>
      <c r="N753" s="206"/>
      <c r="O753" s="202"/>
      <c r="P753" s="207"/>
      <c r="Q753" s="207"/>
      <c r="R753" s="207"/>
      <c r="S753" s="210"/>
    </row>
    <row r="754" spans="1:19" ht="35.25" hidden="1" customHeight="1">
      <c r="A754" s="196" t="str">
        <f ca="1">IFERROR(A753+MATCH(D754,OFFSET('Nhập đơn'!$E$1,'ORDERED LIST'!$A753,0,1000),0),"")</f>
        <v/>
      </c>
      <c r="B754" s="209">
        <v>14</v>
      </c>
      <c r="C754" s="203" t="str" cm="1">
        <f t="array" aca="1" ref="C754" ca="1">IFERROR(INDEX('Nhập đơn'!C:C,'ORDERED LIST'!$A754,0),"")</f>
        <v/>
      </c>
      <c r="D754" s="203" t="str">
        <f>IF(COUNTIFS($D$740:D753,$B$740)&lt;$S$740,$B$740,"")</f>
        <v/>
      </c>
      <c r="E754" s="202" t="str" cm="1">
        <f t="array" aca="1" ref="E754" ca="1">IFERROR(INDEX('Nhập đơn'!I:I,'ORDERED LIST'!$A754,0),"")</f>
        <v/>
      </c>
      <c r="F754" s="204" t="str" cm="1">
        <f t="array" aca="1" ref="F754" ca="1">IFERROR(INDEX('Nhập đơn'!H:H,'ORDERED LIST'!$A754,0),"")</f>
        <v/>
      </c>
      <c r="G754" s="205"/>
      <c r="H754" s="205"/>
      <c r="I754" s="204"/>
      <c r="J754" s="204"/>
      <c r="K754" s="204"/>
      <c r="L754" s="204"/>
      <c r="M754" s="204"/>
      <c r="N754" s="206"/>
      <c r="O754" s="202"/>
      <c r="P754" s="207"/>
      <c r="Q754" s="207"/>
      <c r="R754" s="207"/>
      <c r="S754" s="210"/>
    </row>
    <row r="755" spans="1:19" ht="35.25" hidden="1" customHeight="1">
      <c r="A755" s="196" t="str">
        <f ca="1">IFERROR(A754+MATCH(D755,OFFSET('Nhập đơn'!$E$1,'ORDERED LIST'!$A754,0,1000),0),"")</f>
        <v/>
      </c>
      <c r="B755" s="209">
        <v>15</v>
      </c>
      <c r="C755" s="203" t="str" cm="1">
        <f t="array" aca="1" ref="C755" ca="1">IFERROR(INDEX('Nhập đơn'!C:C,'ORDERED LIST'!$A755,0),"")</f>
        <v/>
      </c>
      <c r="D755" s="203" t="str">
        <f>IF(COUNTIFS($D$740:D754,$B$740)&lt;$S$740,$B$740,"")</f>
        <v/>
      </c>
      <c r="E755" s="202" t="str" cm="1">
        <f t="array" aca="1" ref="E755" ca="1">IFERROR(INDEX('Nhập đơn'!I:I,'ORDERED LIST'!$A755,0),"")</f>
        <v/>
      </c>
      <c r="F755" s="204" t="str" cm="1">
        <f t="array" aca="1" ref="F755" ca="1">IFERROR(INDEX('Nhập đơn'!H:H,'ORDERED LIST'!$A755,0),"")</f>
        <v/>
      </c>
      <c r="G755" s="205"/>
      <c r="H755" s="205"/>
      <c r="I755" s="204"/>
      <c r="J755" s="204"/>
      <c r="K755" s="204"/>
      <c r="L755" s="204"/>
      <c r="M755" s="204"/>
      <c r="N755" s="206"/>
      <c r="O755" s="202"/>
      <c r="P755" s="207"/>
      <c r="Q755" s="207"/>
      <c r="R755" s="207"/>
      <c r="S755" s="210"/>
    </row>
    <row r="756" spans="1:19" ht="35.25" hidden="1" customHeight="1">
      <c r="A756" s="196" t="str">
        <f ca="1">IFERROR(A755+MATCH(D756,OFFSET('Nhập đơn'!$E$1,'ORDERED LIST'!$A755,0,1000),0),"")</f>
        <v/>
      </c>
      <c r="B756" s="209">
        <v>16</v>
      </c>
      <c r="C756" s="203" t="str" cm="1">
        <f t="array" aca="1" ref="C756" ca="1">IFERROR(INDEX('Nhập đơn'!C:C,'ORDERED LIST'!$A756,0),"")</f>
        <v/>
      </c>
      <c r="D756" s="203" t="str">
        <f>IF(COUNTIFS($D$740:D755,$B$740)&lt;$S$740,$B$740,"")</f>
        <v/>
      </c>
      <c r="E756" s="202" t="str" cm="1">
        <f t="array" aca="1" ref="E756" ca="1">IFERROR(INDEX('Nhập đơn'!I:I,'ORDERED LIST'!$A756,0),"")</f>
        <v/>
      </c>
      <c r="F756" s="204" t="str" cm="1">
        <f t="array" aca="1" ref="F756" ca="1">IFERROR(INDEX('Nhập đơn'!H:H,'ORDERED LIST'!$A756,0),"")</f>
        <v/>
      </c>
      <c r="G756" s="205"/>
      <c r="H756" s="205"/>
      <c r="I756" s="204"/>
      <c r="J756" s="204"/>
      <c r="K756" s="204"/>
      <c r="L756" s="204"/>
      <c r="M756" s="204"/>
      <c r="N756" s="206"/>
      <c r="O756" s="202"/>
      <c r="P756" s="207"/>
      <c r="Q756" s="207"/>
      <c r="R756" s="207"/>
      <c r="S756" s="210"/>
    </row>
    <row r="757" spans="1:19" s="215" customFormat="1" ht="35.25" customHeight="1">
      <c r="B757" s="216" t="s">
        <v>3233</v>
      </c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289">
        <f>COUNTIFS('Nhập đơn'!E:E,B757)</f>
        <v>4</v>
      </c>
    </row>
    <row r="758" spans="1:19" ht="35.25" customHeight="1">
      <c r="A758" s="196">
        <f ca="1">IFERROR(A757+MATCH(D758,OFFSET('Nhập đơn'!$E$1,'ORDERED LIST'!$A757,0,1000),0),"")</f>
        <v>134</v>
      </c>
      <c r="B758" s="202">
        <v>1</v>
      </c>
      <c r="C758" s="203" t="str" cm="1">
        <f t="array" aca="1" ref="C758" ca="1">IFERROR(INDEX('Nhập đơn'!C:C,'ORDERED LIST'!$A758,0),"")</f>
        <v>AWLU</v>
      </c>
      <c r="D758" s="203" t="str">
        <f>IF(COUNTIFS($D$757:D757,$B$757)&lt;$S$757,$B$757,"")</f>
        <v>Mít đỏ ( xẻ miếng) weight</v>
      </c>
      <c r="E758" s="202" t="str" cm="1">
        <f t="array" aca="1" ref="E758" ca="1">IFERROR(INDEX('Nhập đơn'!I:I,'ORDERED LIST'!$A758,0),"")</f>
        <v/>
      </c>
      <c r="F758" s="204" cm="1">
        <f t="array" aca="1" ref="F758" ca="1">IFERROR(INDEX('Nhập đơn'!H:H,'ORDERED LIST'!$A758,0),"")</f>
        <v>3</v>
      </c>
      <c r="G758" s="205"/>
      <c r="H758" s="205"/>
      <c r="I758" s="204"/>
      <c r="J758" s="204"/>
      <c r="K758" s="204"/>
      <c r="L758" s="204"/>
      <c r="M758" s="204"/>
      <c r="N758" s="206"/>
      <c r="O758" s="202"/>
      <c r="P758" s="207"/>
      <c r="Q758" s="207"/>
      <c r="R758" s="207"/>
      <c r="S758" s="207"/>
    </row>
    <row r="759" spans="1:19" ht="35.25" customHeight="1">
      <c r="A759" s="196">
        <f ca="1">IFERROR(A758+MATCH(D759,OFFSET('Nhập đơn'!$E$1,'ORDERED LIST'!$A758,0,1000),0),"")</f>
        <v>185</v>
      </c>
      <c r="B759" s="202">
        <v>2</v>
      </c>
      <c r="C759" s="203" t="str" cm="1">
        <f t="array" aca="1" ref="C759" ca="1">IFERROR(INDEX('Nhập đơn'!C:C,'ORDERED LIST'!$A759,0),"")</f>
        <v>AWSG</v>
      </c>
      <c r="D759" s="203" t="str">
        <f>IF(COUNTIFS($D$757:D758,$B$757)&lt;$S$757,$B$757,"")</f>
        <v>Mít đỏ ( xẻ miếng) weight</v>
      </c>
      <c r="E759" s="202" t="str" cm="1">
        <f t="array" aca="1" ref="E759" ca="1">IFERROR(INDEX('Nhập đơn'!I:I,'ORDERED LIST'!$A759,0),"")</f>
        <v/>
      </c>
      <c r="F759" s="204" cm="1">
        <f t="array" aca="1" ref="F759" ca="1">IFERROR(INDEX('Nhập đơn'!H:H,'ORDERED LIST'!$A759,0),"")</f>
        <v>1</v>
      </c>
      <c r="G759" s="205"/>
      <c r="H759" s="205"/>
      <c r="I759" s="204"/>
      <c r="J759" s="204"/>
      <c r="K759" s="204"/>
      <c r="L759" s="204"/>
      <c r="M759" s="204"/>
      <c r="N759" s="206"/>
      <c r="O759" s="202"/>
      <c r="P759" s="207"/>
      <c r="Q759" s="207"/>
      <c r="R759" s="207"/>
      <c r="S759" s="208"/>
    </row>
    <row r="760" spans="1:19" ht="35.25" customHeight="1">
      <c r="A760" s="196">
        <f ca="1">IFERROR(A759+MATCH(D760,OFFSET('Nhập đơn'!$E$1,'ORDERED LIST'!$A759,0,1000),0),"")</f>
        <v>306</v>
      </c>
      <c r="B760" s="209">
        <v>3</v>
      </c>
      <c r="C760" s="203" t="str" cm="1">
        <f t="array" aca="1" ref="C760" ca="1">IFERROR(INDEX('Nhập đơn'!C:C,'ORDERED LIST'!$A760,0),"")</f>
        <v>AWZH</v>
      </c>
      <c r="D760" s="203" t="str">
        <f>IF(COUNTIFS($D$757:D759,$B$757)&lt;$S$757,$B$757,"")</f>
        <v>Mít đỏ ( xẻ miếng) weight</v>
      </c>
      <c r="E760" s="202" t="str" cm="1">
        <f t="array" aca="1" ref="E760" ca="1">IFERROR(INDEX('Nhập đơn'!I:I,'ORDERED LIST'!$A760,0),"")</f>
        <v/>
      </c>
      <c r="F760" s="204" cm="1">
        <f t="array" aca="1" ref="F760" ca="1">IFERROR(INDEX('Nhập đơn'!H:H,'ORDERED LIST'!$A760,0),"")</f>
        <v>1</v>
      </c>
      <c r="G760" s="205"/>
      <c r="H760" s="205"/>
      <c r="I760" s="204"/>
      <c r="J760" s="204"/>
      <c r="K760" s="204"/>
      <c r="L760" s="204"/>
      <c r="M760" s="204"/>
      <c r="N760" s="206"/>
      <c r="O760" s="202"/>
      <c r="P760" s="207"/>
      <c r="Q760" s="207"/>
      <c r="R760" s="207"/>
      <c r="S760" s="210"/>
    </row>
    <row r="761" spans="1:19" ht="35.25" customHeight="1">
      <c r="A761" s="196">
        <f ca="1">IFERROR(A760+MATCH(D761,OFFSET('Nhập đơn'!$E$1,'ORDERED LIST'!$A760,0,1000),0),"")</f>
        <v>389</v>
      </c>
      <c r="B761" s="209">
        <v>4</v>
      </c>
      <c r="C761" s="203" t="str" cm="1">
        <f t="array" aca="1" ref="C761" ca="1">IFERROR(INDEX('Nhập đơn'!C:C,'ORDERED LIST'!$A761,0),"")</f>
        <v>NAM1</v>
      </c>
      <c r="D761" s="203" t="str">
        <f>IF(COUNTIFS($D$757:D760,$B$757)&lt;$S$757,$B$757,"")</f>
        <v>Mít đỏ ( xẻ miếng) weight</v>
      </c>
      <c r="E761" s="202" t="str" cm="1">
        <f t="array" aca="1" ref="E761" ca="1">IFERROR(INDEX('Nhập đơn'!I:I,'ORDERED LIST'!$A761,0),"")</f>
        <v/>
      </c>
      <c r="F761" s="204" cm="1">
        <f t="array" aca="1" ref="F761" ca="1">IFERROR(INDEX('Nhập đơn'!H:H,'ORDERED LIST'!$A761,0),"")</f>
        <v>3</v>
      </c>
      <c r="G761" s="205"/>
      <c r="H761" s="205"/>
      <c r="I761" s="204"/>
      <c r="J761" s="204"/>
      <c r="K761" s="204"/>
      <c r="L761" s="204"/>
      <c r="M761" s="204"/>
      <c r="N761" s="206"/>
      <c r="O761" s="202"/>
      <c r="P761" s="207"/>
      <c r="Q761" s="207"/>
      <c r="R761" s="207"/>
      <c r="S761" s="210"/>
    </row>
    <row r="762" spans="1:19" ht="35.25" hidden="1" customHeight="1">
      <c r="A762" s="196" t="str">
        <f ca="1">IFERROR(A761+MATCH(D762,OFFSET('Nhập đơn'!$E$1,'ORDERED LIST'!$A761,0,1000),0),"")</f>
        <v/>
      </c>
      <c r="B762" s="209">
        <v>5</v>
      </c>
      <c r="C762" s="203" t="str" cm="1">
        <f t="array" aca="1" ref="C762" ca="1">IFERROR(INDEX('Nhập đơn'!C:C,'ORDERED LIST'!$A762,0),"")</f>
        <v/>
      </c>
      <c r="D762" s="203" t="str">
        <f>IF(COUNTIFS($D$757:D761,$B$757)&lt;$S$757,$B$757,"")</f>
        <v/>
      </c>
      <c r="E762" s="202" t="str" cm="1">
        <f t="array" aca="1" ref="E762" ca="1">IFERROR(INDEX('Nhập đơn'!I:I,'ORDERED LIST'!$A762,0),"")</f>
        <v/>
      </c>
      <c r="F762" s="204" t="str" cm="1">
        <f t="array" aca="1" ref="F762" ca="1">IFERROR(INDEX('Nhập đơn'!H:H,'ORDERED LIST'!$A762,0),"")</f>
        <v/>
      </c>
      <c r="G762" s="205"/>
      <c r="H762" s="205"/>
      <c r="I762" s="204"/>
      <c r="J762" s="204"/>
      <c r="K762" s="204"/>
      <c r="L762" s="204"/>
      <c r="M762" s="204"/>
      <c r="N762" s="206"/>
      <c r="O762" s="202"/>
      <c r="P762" s="207"/>
      <c r="Q762" s="207"/>
      <c r="R762" s="207"/>
      <c r="S762" s="210"/>
    </row>
    <row r="763" spans="1:19" ht="35.25" hidden="1" customHeight="1">
      <c r="A763" s="196" t="str">
        <f ca="1">IFERROR(A762+MATCH(D763,OFFSET('Nhập đơn'!$E$1,'ORDERED LIST'!$A762,0,1000),0),"")</f>
        <v/>
      </c>
      <c r="B763" s="209">
        <v>6</v>
      </c>
      <c r="C763" s="203" t="str" cm="1">
        <f t="array" aca="1" ref="C763" ca="1">IFERROR(INDEX('Nhập đơn'!C:C,'ORDERED LIST'!$A763,0),"")</f>
        <v/>
      </c>
      <c r="D763" s="203" t="str">
        <f>IF(COUNTIFS($D$757:D762,$B$757)&lt;$S$757,$B$757,"")</f>
        <v/>
      </c>
      <c r="E763" s="202" t="str" cm="1">
        <f t="array" aca="1" ref="E763" ca="1">IFERROR(INDEX('Nhập đơn'!I:I,'ORDERED LIST'!$A763,0),"")</f>
        <v/>
      </c>
      <c r="F763" s="204" t="str" cm="1">
        <f t="array" aca="1" ref="F763" ca="1">IFERROR(INDEX('Nhập đơn'!H:H,'ORDERED LIST'!$A763,0),"")</f>
        <v/>
      </c>
      <c r="G763" s="205"/>
      <c r="H763" s="205"/>
      <c r="I763" s="204"/>
      <c r="J763" s="204"/>
      <c r="K763" s="204"/>
      <c r="L763" s="204"/>
      <c r="M763" s="204"/>
      <c r="N763" s="206"/>
      <c r="O763" s="202"/>
      <c r="P763" s="207"/>
      <c r="Q763" s="207"/>
      <c r="R763" s="207"/>
      <c r="S763" s="210"/>
    </row>
    <row r="764" spans="1:19" ht="35.25" hidden="1" customHeight="1">
      <c r="A764" s="196" t="str">
        <f ca="1">IFERROR(A763+MATCH(D764,OFFSET('Nhập đơn'!$E$1,'ORDERED LIST'!$A763,0,1000),0),"")</f>
        <v/>
      </c>
      <c r="B764" s="209">
        <v>7</v>
      </c>
      <c r="C764" s="203" t="str" cm="1">
        <f t="array" aca="1" ref="C764" ca="1">IFERROR(INDEX('Nhập đơn'!C:C,'ORDERED LIST'!$A764,0),"")</f>
        <v/>
      </c>
      <c r="D764" s="203" t="str">
        <f>IF(COUNTIFS($D$757:D763,$B$757)&lt;$S$757,$B$757,"")</f>
        <v/>
      </c>
      <c r="E764" s="202" t="str" cm="1">
        <f t="array" aca="1" ref="E764" ca="1">IFERROR(INDEX('Nhập đơn'!I:I,'ORDERED LIST'!$A764,0),"")</f>
        <v/>
      </c>
      <c r="F764" s="204" t="str" cm="1">
        <f t="array" aca="1" ref="F764" ca="1">IFERROR(INDEX('Nhập đơn'!H:H,'ORDERED LIST'!$A764,0),"")</f>
        <v/>
      </c>
      <c r="G764" s="205"/>
      <c r="H764" s="205"/>
      <c r="I764" s="204"/>
      <c r="J764" s="204"/>
      <c r="K764" s="204"/>
      <c r="L764" s="204"/>
      <c r="M764" s="204"/>
      <c r="N764" s="206"/>
      <c r="O764" s="202"/>
      <c r="P764" s="207"/>
      <c r="Q764" s="207"/>
      <c r="R764" s="207"/>
      <c r="S764" s="210"/>
    </row>
    <row r="765" spans="1:19" ht="35.25" hidden="1" customHeight="1">
      <c r="A765" s="196" t="str">
        <f ca="1">IFERROR(A764+MATCH(D765,OFFSET('Nhập đơn'!$E$1,'ORDERED LIST'!$A764,0,1000),0),"")</f>
        <v/>
      </c>
      <c r="B765" s="209">
        <v>8</v>
      </c>
      <c r="C765" s="203" t="str" cm="1">
        <f t="array" aca="1" ref="C765" ca="1">IFERROR(INDEX('Nhập đơn'!C:C,'ORDERED LIST'!$A765,0),"")</f>
        <v/>
      </c>
      <c r="D765" s="203" t="str">
        <f>IF(COUNTIFS($D$757:D764,$B$757)&lt;$S$757,$B$757,"")</f>
        <v/>
      </c>
      <c r="E765" s="202" t="str" cm="1">
        <f t="array" aca="1" ref="E765" ca="1">IFERROR(INDEX('Nhập đơn'!I:I,'ORDERED LIST'!$A765,0),"")</f>
        <v/>
      </c>
      <c r="F765" s="204" t="str" cm="1">
        <f t="array" aca="1" ref="F765" ca="1">IFERROR(INDEX('Nhập đơn'!H:H,'ORDERED LIST'!$A765,0),"")</f>
        <v/>
      </c>
      <c r="G765" s="205"/>
      <c r="H765" s="205"/>
      <c r="I765" s="204"/>
      <c r="J765" s="204"/>
      <c r="K765" s="204"/>
      <c r="L765" s="204"/>
      <c r="M765" s="204"/>
      <c r="N765" s="206"/>
      <c r="O765" s="202"/>
      <c r="P765" s="207"/>
      <c r="Q765" s="207"/>
      <c r="R765" s="207"/>
      <c r="S765" s="210"/>
    </row>
    <row r="766" spans="1:19" ht="35.25" hidden="1" customHeight="1">
      <c r="A766" s="196" t="str">
        <f ca="1">IFERROR(A765+MATCH(D766,OFFSET('Nhập đơn'!$E$1,'ORDERED LIST'!$A765,0,1000),0),"")</f>
        <v/>
      </c>
      <c r="B766" s="209">
        <v>9</v>
      </c>
      <c r="C766" s="203" t="str" cm="1">
        <f t="array" aca="1" ref="C766" ca="1">IFERROR(INDEX('Nhập đơn'!C:C,'ORDERED LIST'!$A766,0),"")</f>
        <v/>
      </c>
      <c r="D766" s="203" t="str">
        <f>IF(COUNTIFS($D$757:D765,$B$757)&lt;$S$757,$B$757,"")</f>
        <v/>
      </c>
      <c r="E766" s="202" t="str" cm="1">
        <f t="array" aca="1" ref="E766" ca="1">IFERROR(INDEX('Nhập đơn'!I:I,'ORDERED LIST'!$A766,0),"")</f>
        <v/>
      </c>
      <c r="F766" s="204" t="str" cm="1">
        <f t="array" aca="1" ref="F766" ca="1">IFERROR(INDEX('Nhập đơn'!H:H,'ORDERED LIST'!$A766,0),"")</f>
        <v/>
      </c>
      <c r="G766" s="205"/>
      <c r="H766" s="205"/>
      <c r="I766" s="204"/>
      <c r="J766" s="204"/>
      <c r="K766" s="204"/>
      <c r="L766" s="204"/>
      <c r="M766" s="204"/>
      <c r="N766" s="206"/>
      <c r="O766" s="202"/>
      <c r="P766" s="207"/>
      <c r="Q766" s="207"/>
      <c r="R766" s="207"/>
      <c r="S766" s="210"/>
    </row>
    <row r="767" spans="1:19" ht="35.25" hidden="1" customHeight="1">
      <c r="A767" s="196" t="str">
        <f ca="1">IFERROR(A766+MATCH(D767,OFFSET('Nhập đơn'!$E$1,'ORDERED LIST'!$A766,0,1000),0),"")</f>
        <v/>
      </c>
      <c r="B767" s="209">
        <v>10</v>
      </c>
      <c r="C767" s="203" t="str" cm="1">
        <f t="array" aca="1" ref="C767" ca="1">IFERROR(INDEX('Nhập đơn'!C:C,'ORDERED LIST'!$A767,0),"")</f>
        <v/>
      </c>
      <c r="D767" s="203" t="str">
        <f>IF(COUNTIFS($D$757:D766,$B$757)&lt;$S$757,$B$757,"")</f>
        <v/>
      </c>
      <c r="E767" s="202" t="str" cm="1">
        <f t="array" aca="1" ref="E767" ca="1">IFERROR(INDEX('Nhập đơn'!I:I,'ORDERED LIST'!$A767,0),"")</f>
        <v/>
      </c>
      <c r="F767" s="204" t="str" cm="1">
        <f t="array" aca="1" ref="F767" ca="1">IFERROR(INDEX('Nhập đơn'!H:H,'ORDERED LIST'!$A767,0),"")</f>
        <v/>
      </c>
      <c r="G767" s="205"/>
      <c r="H767" s="205"/>
      <c r="I767" s="204"/>
      <c r="J767" s="204"/>
      <c r="K767" s="204"/>
      <c r="L767" s="204"/>
      <c r="M767" s="204"/>
      <c r="N767" s="206"/>
      <c r="O767" s="202"/>
      <c r="P767" s="207"/>
      <c r="Q767" s="207"/>
      <c r="R767" s="207"/>
      <c r="S767" s="210"/>
    </row>
    <row r="768" spans="1:19" ht="35.25" hidden="1" customHeight="1">
      <c r="A768" s="196" t="str">
        <f ca="1">IFERROR(A767+MATCH(D768,OFFSET('Nhập đơn'!$E$1,'ORDERED LIST'!$A767,0,1000),0),"")</f>
        <v/>
      </c>
      <c r="B768" s="209">
        <v>11</v>
      </c>
      <c r="C768" s="203" t="str" cm="1">
        <f t="array" aca="1" ref="C768" ca="1">IFERROR(INDEX('Nhập đơn'!C:C,'ORDERED LIST'!$A768,0),"")</f>
        <v/>
      </c>
      <c r="D768" s="203" t="str">
        <f>IF(COUNTIFS($D$757:D767,$B$757)&lt;$S$757,$B$757,"")</f>
        <v/>
      </c>
      <c r="E768" s="202" t="str" cm="1">
        <f t="array" aca="1" ref="E768" ca="1">IFERROR(INDEX('Nhập đơn'!I:I,'ORDERED LIST'!$A768,0),"")</f>
        <v/>
      </c>
      <c r="F768" s="204" t="str" cm="1">
        <f t="array" aca="1" ref="F768" ca="1">IFERROR(INDEX('Nhập đơn'!H:H,'ORDERED LIST'!$A768,0),"")</f>
        <v/>
      </c>
      <c r="G768" s="205"/>
      <c r="H768" s="205"/>
      <c r="I768" s="204"/>
      <c r="J768" s="204"/>
      <c r="K768" s="204"/>
      <c r="L768" s="204"/>
      <c r="M768" s="204"/>
      <c r="N768" s="206"/>
      <c r="O768" s="202"/>
      <c r="P768" s="207"/>
      <c r="Q768" s="207"/>
      <c r="R768" s="207"/>
      <c r="S768" s="210"/>
    </row>
    <row r="769" spans="1:19" ht="35.25" hidden="1" customHeight="1">
      <c r="A769" s="196" t="str">
        <f ca="1">IFERROR(A768+MATCH(D769,OFFSET('Nhập đơn'!$E$1,'ORDERED LIST'!$A768,0,1000),0),"")</f>
        <v/>
      </c>
      <c r="B769" s="209">
        <v>12</v>
      </c>
      <c r="C769" s="203" t="str" cm="1">
        <f t="array" aca="1" ref="C769" ca="1">IFERROR(INDEX('Nhập đơn'!C:C,'ORDERED LIST'!$A769,0),"")</f>
        <v/>
      </c>
      <c r="D769" s="203" t="str">
        <f>IF(COUNTIFS($D$757:D768,$B$757)&lt;$S$757,$B$757,"")</f>
        <v/>
      </c>
      <c r="E769" s="202" t="str" cm="1">
        <f t="array" aca="1" ref="E769" ca="1">IFERROR(INDEX('Nhập đơn'!I:I,'ORDERED LIST'!$A769,0),"")</f>
        <v/>
      </c>
      <c r="F769" s="204" t="str" cm="1">
        <f t="array" aca="1" ref="F769" ca="1">IFERROR(INDEX('Nhập đơn'!H:H,'ORDERED LIST'!$A769,0),"")</f>
        <v/>
      </c>
      <c r="G769" s="205"/>
      <c r="H769" s="205"/>
      <c r="I769" s="204"/>
      <c r="J769" s="204"/>
      <c r="K769" s="204"/>
      <c r="L769" s="204"/>
      <c r="M769" s="204"/>
      <c r="N769" s="206"/>
      <c r="O769" s="202"/>
      <c r="P769" s="207"/>
      <c r="Q769" s="207"/>
      <c r="R769" s="207"/>
      <c r="S769" s="210"/>
    </row>
    <row r="770" spans="1:19" ht="35.25" hidden="1" customHeight="1">
      <c r="A770" s="196" t="str">
        <f ca="1">IFERROR(A769+MATCH(D770,OFFSET('Nhập đơn'!$E$1,'ORDERED LIST'!$A769,0,1000),0),"")</f>
        <v/>
      </c>
      <c r="B770" s="209">
        <v>13</v>
      </c>
      <c r="C770" s="203" t="str" cm="1">
        <f t="array" aca="1" ref="C770" ca="1">IFERROR(INDEX('Nhập đơn'!C:C,'ORDERED LIST'!$A770,0),"")</f>
        <v/>
      </c>
      <c r="D770" s="203" t="str">
        <f>IF(COUNTIFS($D$757:D769,$B$757)&lt;$S$757,$B$757,"")</f>
        <v/>
      </c>
      <c r="E770" s="202" t="str" cm="1">
        <f t="array" aca="1" ref="E770" ca="1">IFERROR(INDEX('Nhập đơn'!I:I,'ORDERED LIST'!$A770,0),"")</f>
        <v/>
      </c>
      <c r="F770" s="204" t="str" cm="1">
        <f t="array" aca="1" ref="F770" ca="1">IFERROR(INDEX('Nhập đơn'!H:H,'ORDERED LIST'!$A770,0),"")</f>
        <v/>
      </c>
      <c r="G770" s="205"/>
      <c r="H770" s="205"/>
      <c r="I770" s="204"/>
      <c r="J770" s="204"/>
      <c r="K770" s="204"/>
      <c r="L770" s="204"/>
      <c r="M770" s="204"/>
      <c r="N770" s="206"/>
      <c r="O770" s="202"/>
      <c r="P770" s="207"/>
      <c r="Q770" s="207"/>
      <c r="R770" s="207"/>
      <c r="S770" s="210"/>
    </row>
    <row r="771" spans="1:19" ht="35.25" hidden="1" customHeight="1">
      <c r="A771" s="196" t="str">
        <f ca="1">IFERROR(A770+MATCH(D771,OFFSET('Nhập đơn'!$E$1,'ORDERED LIST'!$A770,0,1000),0),"")</f>
        <v/>
      </c>
      <c r="B771" s="209">
        <v>14</v>
      </c>
      <c r="C771" s="203" t="str" cm="1">
        <f t="array" aca="1" ref="C771" ca="1">IFERROR(INDEX('Nhập đơn'!C:C,'ORDERED LIST'!$A771,0),"")</f>
        <v/>
      </c>
      <c r="D771" s="203" t="str">
        <f>IF(COUNTIFS($D$757:D770,$B$757)&lt;$S$757,$B$757,"")</f>
        <v/>
      </c>
      <c r="E771" s="202" t="str" cm="1">
        <f t="array" aca="1" ref="E771" ca="1">IFERROR(INDEX('Nhập đơn'!I:I,'ORDERED LIST'!$A771,0),"")</f>
        <v/>
      </c>
      <c r="F771" s="204" t="str" cm="1">
        <f t="array" aca="1" ref="F771" ca="1">IFERROR(INDEX('Nhập đơn'!H:H,'ORDERED LIST'!$A771,0),"")</f>
        <v/>
      </c>
      <c r="G771" s="205"/>
      <c r="H771" s="205"/>
      <c r="I771" s="204"/>
      <c r="J771" s="204"/>
      <c r="K771" s="204"/>
      <c r="L771" s="204"/>
      <c r="M771" s="204"/>
      <c r="N771" s="206"/>
      <c r="O771" s="202"/>
      <c r="P771" s="207"/>
      <c r="Q771" s="207"/>
      <c r="R771" s="207"/>
      <c r="S771" s="210"/>
    </row>
    <row r="772" spans="1:19" ht="35.25" hidden="1" customHeight="1">
      <c r="A772" s="196" t="str">
        <f ca="1">IFERROR(A771+MATCH(D772,OFFSET('Nhập đơn'!$E$1,'ORDERED LIST'!$A771,0,1000),0),"")</f>
        <v/>
      </c>
      <c r="B772" s="209">
        <v>15</v>
      </c>
      <c r="C772" s="203" t="str" cm="1">
        <f t="array" aca="1" ref="C772" ca="1">IFERROR(INDEX('Nhập đơn'!C:C,'ORDERED LIST'!$A772,0),"")</f>
        <v/>
      </c>
      <c r="D772" s="203" t="str">
        <f>IF(COUNTIFS($D$757:D771,$B$757)&lt;$S$757,$B$757,"")</f>
        <v/>
      </c>
      <c r="E772" s="202" t="str" cm="1">
        <f t="array" aca="1" ref="E772" ca="1">IFERROR(INDEX('Nhập đơn'!I:I,'ORDERED LIST'!$A772,0),"")</f>
        <v/>
      </c>
      <c r="F772" s="204" t="str" cm="1">
        <f t="array" aca="1" ref="F772" ca="1">IFERROR(INDEX('Nhập đơn'!H:H,'ORDERED LIST'!$A772,0),"")</f>
        <v/>
      </c>
      <c r="G772" s="205"/>
      <c r="H772" s="205"/>
      <c r="I772" s="204"/>
      <c r="J772" s="204"/>
      <c r="K772" s="204"/>
      <c r="L772" s="204"/>
      <c r="M772" s="204"/>
      <c r="N772" s="206"/>
      <c r="O772" s="202"/>
      <c r="P772" s="207"/>
      <c r="Q772" s="207"/>
      <c r="R772" s="207"/>
      <c r="S772" s="210"/>
    </row>
    <row r="773" spans="1:19" ht="35.25" hidden="1" customHeight="1">
      <c r="A773" s="196" t="str">
        <f ca="1">IFERROR(A772+MATCH(D773,OFFSET('Nhập đơn'!$E$1,'ORDERED LIST'!$A772,0,1000),0),"")</f>
        <v/>
      </c>
      <c r="B773" s="209">
        <v>16</v>
      </c>
      <c r="C773" s="203" t="str" cm="1">
        <f t="array" aca="1" ref="C773" ca="1">IFERROR(INDEX('Nhập đơn'!C:C,'ORDERED LIST'!$A773,0),"")</f>
        <v/>
      </c>
      <c r="D773" s="203" t="str">
        <f>IF(COUNTIFS($D$757:D772,$B$757)&lt;$S$757,$B$757,"")</f>
        <v/>
      </c>
      <c r="E773" s="202" t="str" cm="1">
        <f t="array" aca="1" ref="E773" ca="1">IFERROR(INDEX('Nhập đơn'!I:I,'ORDERED LIST'!$A773,0),"")</f>
        <v/>
      </c>
      <c r="F773" s="204" t="str" cm="1">
        <f t="array" aca="1" ref="F773" ca="1">IFERROR(INDEX('Nhập đơn'!H:H,'ORDERED LIST'!$A773,0),"")</f>
        <v/>
      </c>
      <c r="G773" s="205"/>
      <c r="H773" s="205"/>
      <c r="I773" s="204"/>
      <c r="J773" s="204"/>
      <c r="K773" s="204"/>
      <c r="L773" s="204"/>
      <c r="M773" s="204"/>
      <c r="N773" s="206"/>
      <c r="O773" s="202"/>
      <c r="P773" s="207"/>
      <c r="Q773" s="207"/>
      <c r="R773" s="207"/>
      <c r="S773" s="210"/>
    </row>
    <row r="774" spans="1:19" s="215" customFormat="1" ht="35.25" customHeight="1">
      <c r="B774" s="216" t="s">
        <v>3273</v>
      </c>
      <c r="C774" s="217"/>
      <c r="D774" s="217"/>
      <c r="E774" s="217"/>
      <c r="F774" s="217"/>
      <c r="G774" s="217"/>
      <c r="H774" s="217"/>
      <c r="I774" s="217"/>
      <c r="J774" s="217"/>
      <c r="K774" s="217"/>
      <c r="L774" s="217"/>
      <c r="M774" s="217"/>
      <c r="N774" s="217"/>
      <c r="O774" s="217"/>
      <c r="P774" s="217"/>
      <c r="Q774" s="217"/>
      <c r="R774" s="217"/>
      <c r="S774" s="289">
        <f>COUNTIFS('Nhập đơn'!E:E,B774)</f>
        <v>5</v>
      </c>
    </row>
    <row r="775" spans="1:19" ht="35.25" customHeight="1">
      <c r="A775" s="196">
        <f ca="1">IFERROR(A774+MATCH(D775,OFFSET('Nhập đơn'!$E$1,'ORDERED LIST'!$A774,0,1000),0),"")</f>
        <v>25</v>
      </c>
      <c r="B775" s="202">
        <v>1</v>
      </c>
      <c r="C775" s="203" t="str" cm="1">
        <f t="array" aca="1" ref="C775" ca="1">IFERROR(INDEX('Nhập đơn'!C:C,'ORDERED LIST'!$A775,0),"")</f>
        <v>MKFR</v>
      </c>
      <c r="D775" s="203" t="str">
        <f>IF(COUNTIFS($D$774:D774,$B$774)&lt;$S$774,$B$774,"")</f>
        <v>Mít Thái ( tách hạt)  300 gr</v>
      </c>
      <c r="E775" s="202" cm="1">
        <f t="array" aca="1" ref="E775" ca="1">IFERROR(INDEX('Nhập đơn'!I:I,'ORDERED LIST'!$A775,0),"")</f>
        <v>3</v>
      </c>
      <c r="F775" s="204" cm="1">
        <f t="array" aca="1" ref="F775" ca="1">IFERROR(INDEX('Nhập đơn'!H:H,'ORDERED LIST'!$A775,0),"")</f>
        <v>0.9</v>
      </c>
      <c r="G775" s="205"/>
      <c r="H775" s="205"/>
      <c r="I775" s="204"/>
      <c r="J775" s="204"/>
      <c r="K775" s="204"/>
      <c r="L775" s="204"/>
      <c r="M775" s="204"/>
      <c r="N775" s="206"/>
      <c r="O775" s="202"/>
      <c r="P775" s="207"/>
      <c r="Q775" s="207"/>
      <c r="R775" s="207"/>
      <c r="S775" s="207"/>
    </row>
    <row r="776" spans="1:19" ht="35.25" customHeight="1">
      <c r="A776" s="196">
        <f ca="1">IFERROR(A775+MATCH(D776,OFFSET('Nhập đơn'!$E$1,'ORDERED LIST'!$A775,0,1000),0),"")</f>
        <v>78</v>
      </c>
      <c r="B776" s="202">
        <v>2</v>
      </c>
      <c r="C776" s="203" t="str" cm="1">
        <f t="array" aca="1" ref="C776" ca="1">IFERROR(INDEX('Nhập đơn'!C:C,'ORDERED LIST'!$A776,0),"")</f>
        <v>MKVD</v>
      </c>
      <c r="D776" s="203" t="str">
        <f>IF(COUNTIFS($D$774:D775,$B$774)&lt;$S$774,$B$774,"")</f>
        <v>Mít Thái ( tách hạt)  300 gr</v>
      </c>
      <c r="E776" s="202" cm="1">
        <f t="array" aca="1" ref="E776" ca="1">IFERROR(INDEX('Nhập đơn'!I:I,'ORDERED LIST'!$A776,0),"")</f>
        <v>3</v>
      </c>
      <c r="F776" s="204" cm="1">
        <f t="array" aca="1" ref="F776" ca="1">IFERROR(INDEX('Nhập đơn'!H:H,'ORDERED LIST'!$A776,0),"")</f>
        <v>0.9</v>
      </c>
      <c r="G776" s="205"/>
      <c r="H776" s="205"/>
      <c r="I776" s="204"/>
      <c r="J776" s="204"/>
      <c r="K776" s="204"/>
      <c r="L776" s="204"/>
      <c r="M776" s="204"/>
      <c r="N776" s="206"/>
      <c r="O776" s="202"/>
      <c r="P776" s="207"/>
      <c r="Q776" s="207"/>
      <c r="R776" s="207"/>
      <c r="S776" s="208"/>
    </row>
    <row r="777" spans="1:19" ht="35.25" customHeight="1">
      <c r="A777" s="196">
        <f ca="1">IFERROR(A776+MATCH(D777,OFFSET('Nhập đơn'!$E$1,'ORDERED LIST'!$A776,0,1000),0),"")</f>
        <v>186</v>
      </c>
      <c r="B777" s="209">
        <v>3</v>
      </c>
      <c r="C777" s="203" t="str" cm="1">
        <f t="array" aca="1" ref="C777" ca="1">IFERROR(INDEX('Nhập đơn'!C:C,'ORDERED LIST'!$A777,0),"")</f>
        <v>AWSG</v>
      </c>
      <c r="D777" s="203" t="str">
        <f>IF(COUNTIFS($D$774:D776,$B$774)&lt;$S$774,$B$774,"")</f>
        <v>Mít Thái ( tách hạt)  300 gr</v>
      </c>
      <c r="E777" s="202" cm="1">
        <f t="array" aca="1" ref="E777" ca="1">IFERROR(INDEX('Nhập đơn'!I:I,'ORDERED LIST'!$A777,0),"")</f>
        <v>2</v>
      </c>
      <c r="F777" s="204" cm="1">
        <f t="array" aca="1" ref="F777" ca="1">IFERROR(INDEX('Nhập đơn'!H:H,'ORDERED LIST'!$A777,0),"")</f>
        <v>0.6</v>
      </c>
      <c r="G777" s="205"/>
      <c r="H777" s="205"/>
      <c r="I777" s="204"/>
      <c r="J777" s="204"/>
      <c r="K777" s="204"/>
      <c r="L777" s="204"/>
      <c r="M777" s="204"/>
      <c r="N777" s="206"/>
      <c r="O777" s="202"/>
      <c r="P777" s="207"/>
      <c r="Q777" s="207"/>
      <c r="R777" s="207"/>
      <c r="S777" s="210"/>
    </row>
    <row r="778" spans="1:19" ht="35.25" customHeight="1">
      <c r="A778" s="196">
        <f ca="1">IFERROR(A777+MATCH(D778,OFFSET('Nhập đơn'!$E$1,'ORDERED LIST'!$A777,0,1000),0),"")</f>
        <v>246</v>
      </c>
      <c r="B778" s="209">
        <v>4</v>
      </c>
      <c r="C778" s="203" t="str" cm="1">
        <f t="array" aca="1" ref="C778" ca="1">IFERROR(INDEX('Nhập đơn'!C:C,'ORDERED LIST'!$A778,0),"")</f>
        <v>AWWT</v>
      </c>
      <c r="D778" s="203" t="str">
        <f>IF(COUNTIFS($D$774:D777,$B$774)&lt;$S$774,$B$774,"")</f>
        <v>Mít Thái ( tách hạt)  300 gr</v>
      </c>
      <c r="E778" s="202" cm="1">
        <f t="array" aca="1" ref="E778" ca="1">IFERROR(INDEX('Nhập đơn'!I:I,'ORDERED LIST'!$A778,0),"")</f>
        <v>10</v>
      </c>
      <c r="F778" s="204" cm="1">
        <f t="array" aca="1" ref="F778" ca="1">IFERROR(INDEX('Nhập đơn'!H:H,'ORDERED LIST'!$A778,0),"")</f>
        <v>3</v>
      </c>
      <c r="G778" s="205"/>
      <c r="H778" s="205"/>
      <c r="I778" s="204"/>
      <c r="J778" s="204"/>
      <c r="K778" s="204"/>
      <c r="L778" s="204"/>
      <c r="M778" s="204"/>
      <c r="N778" s="206"/>
      <c r="O778" s="202"/>
      <c r="P778" s="207"/>
      <c r="Q778" s="207"/>
      <c r="R778" s="207"/>
      <c r="S778" s="210"/>
    </row>
    <row r="779" spans="1:19" ht="35.25" customHeight="1">
      <c r="A779" s="196">
        <f ca="1">IFERROR(A778+MATCH(D779,OFFSET('Nhập đơn'!$E$1,'ORDERED LIST'!$A778,0,1000),0),"")</f>
        <v>307</v>
      </c>
      <c r="B779" s="209">
        <v>5</v>
      </c>
      <c r="C779" s="203" t="str" cm="1">
        <f t="array" aca="1" ref="C779" ca="1">IFERROR(INDEX('Nhập đơn'!C:C,'ORDERED LIST'!$A779,0),"")</f>
        <v>AWZH</v>
      </c>
      <c r="D779" s="203" t="str">
        <f>IF(COUNTIFS($D$774:D778,$B$774)&lt;$S$774,$B$774,"")</f>
        <v>Mít Thái ( tách hạt)  300 gr</v>
      </c>
      <c r="E779" s="202" cm="1">
        <f t="array" aca="1" ref="E779" ca="1">IFERROR(INDEX('Nhập đơn'!I:I,'ORDERED LIST'!$A779,0),"")</f>
        <v>5</v>
      </c>
      <c r="F779" s="204" cm="1">
        <f t="array" aca="1" ref="F779" ca="1">IFERROR(INDEX('Nhập đơn'!H:H,'ORDERED LIST'!$A779,0),"")</f>
        <v>1.5</v>
      </c>
      <c r="G779" s="205"/>
      <c r="H779" s="205"/>
      <c r="I779" s="204"/>
      <c r="J779" s="204"/>
      <c r="K779" s="204"/>
      <c r="L779" s="204"/>
      <c r="M779" s="204"/>
      <c r="N779" s="206"/>
      <c r="O779" s="202"/>
      <c r="P779" s="207"/>
      <c r="Q779" s="207"/>
      <c r="R779" s="207"/>
      <c r="S779" s="210"/>
    </row>
    <row r="780" spans="1:19" ht="35.25" hidden="1" customHeight="1">
      <c r="A780" s="196" t="str">
        <f ca="1">IFERROR(A779+MATCH(D780,OFFSET('Nhập đơn'!$E$1,'ORDERED LIST'!$A779,0,1000),0),"")</f>
        <v/>
      </c>
      <c r="B780" s="209">
        <v>6</v>
      </c>
      <c r="C780" s="203" t="str" cm="1">
        <f t="array" aca="1" ref="C780" ca="1">IFERROR(INDEX('Nhập đơn'!C:C,'ORDERED LIST'!$A780,0),"")</f>
        <v/>
      </c>
      <c r="D780" s="203" t="str">
        <f>IF(COUNTIFS($D$774:D779,$B$774)&lt;$S$774,$B$774,"")</f>
        <v/>
      </c>
      <c r="E780" s="202" t="str" cm="1">
        <f t="array" aca="1" ref="E780" ca="1">IFERROR(INDEX('Nhập đơn'!I:I,'ORDERED LIST'!$A780,0),"")</f>
        <v/>
      </c>
      <c r="F780" s="204" t="str" cm="1">
        <f t="array" aca="1" ref="F780" ca="1">IFERROR(INDEX('Nhập đơn'!H:H,'ORDERED LIST'!$A780,0),"")</f>
        <v/>
      </c>
      <c r="G780" s="205"/>
      <c r="H780" s="205"/>
      <c r="I780" s="204"/>
      <c r="J780" s="204"/>
      <c r="K780" s="204"/>
      <c r="L780" s="204"/>
      <c r="M780" s="204"/>
      <c r="N780" s="206"/>
      <c r="O780" s="202"/>
      <c r="P780" s="207"/>
      <c r="Q780" s="207"/>
      <c r="R780" s="207"/>
      <c r="S780" s="210"/>
    </row>
    <row r="781" spans="1:19" ht="35.25" hidden="1" customHeight="1">
      <c r="A781" s="196" t="str">
        <f ca="1">IFERROR(A780+MATCH(D781,OFFSET('Nhập đơn'!$E$1,'ORDERED LIST'!$A780,0,1000),0),"")</f>
        <v/>
      </c>
      <c r="B781" s="209">
        <v>7</v>
      </c>
      <c r="C781" s="203" t="str" cm="1">
        <f t="array" aca="1" ref="C781" ca="1">IFERROR(INDEX('Nhập đơn'!C:C,'ORDERED LIST'!$A781,0),"")</f>
        <v/>
      </c>
      <c r="D781" s="203" t="str">
        <f>IF(COUNTIFS($D$774:D780,$B$774)&lt;$S$774,$B$774,"")</f>
        <v/>
      </c>
      <c r="E781" s="202" t="str" cm="1">
        <f t="array" aca="1" ref="E781" ca="1">IFERROR(INDEX('Nhập đơn'!I:I,'ORDERED LIST'!$A781,0),"")</f>
        <v/>
      </c>
      <c r="F781" s="204" t="str" cm="1">
        <f t="array" aca="1" ref="F781" ca="1">IFERROR(INDEX('Nhập đơn'!H:H,'ORDERED LIST'!$A781,0),"")</f>
        <v/>
      </c>
      <c r="G781" s="205"/>
      <c r="H781" s="205"/>
      <c r="I781" s="204"/>
      <c r="J781" s="204"/>
      <c r="K781" s="204"/>
      <c r="L781" s="204"/>
      <c r="M781" s="204"/>
      <c r="N781" s="206"/>
      <c r="O781" s="202"/>
      <c r="P781" s="207"/>
      <c r="Q781" s="207"/>
      <c r="R781" s="207"/>
      <c r="S781" s="210"/>
    </row>
    <row r="782" spans="1:19" ht="35.25" hidden="1" customHeight="1">
      <c r="A782" s="196" t="str">
        <f ca="1">IFERROR(A781+MATCH(D782,OFFSET('Nhập đơn'!$E$1,'ORDERED LIST'!$A781,0,1000),0),"")</f>
        <v/>
      </c>
      <c r="B782" s="209">
        <v>8</v>
      </c>
      <c r="C782" s="203" t="str" cm="1">
        <f t="array" aca="1" ref="C782" ca="1">IFERROR(INDEX('Nhập đơn'!C:C,'ORDERED LIST'!$A782,0),"")</f>
        <v/>
      </c>
      <c r="D782" s="203" t="str">
        <f>IF(COUNTIFS($D$774:D781,$B$774)&lt;$S$774,$B$774,"")</f>
        <v/>
      </c>
      <c r="E782" s="202" t="str" cm="1">
        <f t="array" aca="1" ref="E782" ca="1">IFERROR(INDEX('Nhập đơn'!I:I,'ORDERED LIST'!$A782,0),"")</f>
        <v/>
      </c>
      <c r="F782" s="204" t="str" cm="1">
        <f t="array" aca="1" ref="F782" ca="1">IFERROR(INDEX('Nhập đơn'!H:H,'ORDERED LIST'!$A782,0),"")</f>
        <v/>
      </c>
      <c r="G782" s="205"/>
      <c r="H782" s="205"/>
      <c r="I782" s="204"/>
      <c r="J782" s="204"/>
      <c r="K782" s="204"/>
      <c r="L782" s="204"/>
      <c r="M782" s="204"/>
      <c r="N782" s="206"/>
      <c r="O782" s="202"/>
      <c r="P782" s="207"/>
      <c r="Q782" s="207"/>
      <c r="R782" s="207"/>
      <c r="S782" s="210"/>
    </row>
    <row r="783" spans="1:19" ht="35.25" hidden="1" customHeight="1">
      <c r="A783" s="196" t="str">
        <f ca="1">IFERROR(A782+MATCH(D783,OFFSET('Nhập đơn'!$E$1,'ORDERED LIST'!$A782,0,1000),0),"")</f>
        <v/>
      </c>
      <c r="B783" s="209">
        <v>9</v>
      </c>
      <c r="C783" s="203" t="str" cm="1">
        <f t="array" aca="1" ref="C783" ca="1">IFERROR(INDEX('Nhập đơn'!C:C,'ORDERED LIST'!$A783,0),"")</f>
        <v/>
      </c>
      <c r="D783" s="203" t="str">
        <f>IF(COUNTIFS($D$774:D782,$B$774)&lt;$S$774,$B$774,"")</f>
        <v/>
      </c>
      <c r="E783" s="202" t="str" cm="1">
        <f t="array" aca="1" ref="E783" ca="1">IFERROR(INDEX('Nhập đơn'!I:I,'ORDERED LIST'!$A783,0),"")</f>
        <v/>
      </c>
      <c r="F783" s="204" t="str" cm="1">
        <f t="array" aca="1" ref="F783" ca="1">IFERROR(INDEX('Nhập đơn'!H:H,'ORDERED LIST'!$A783,0),"")</f>
        <v/>
      </c>
      <c r="G783" s="205"/>
      <c r="H783" s="205"/>
      <c r="I783" s="204"/>
      <c r="J783" s="204"/>
      <c r="K783" s="204"/>
      <c r="L783" s="204"/>
      <c r="M783" s="204"/>
      <c r="N783" s="206"/>
      <c r="O783" s="202"/>
      <c r="P783" s="207"/>
      <c r="Q783" s="207"/>
      <c r="R783" s="207"/>
      <c r="S783" s="210"/>
    </row>
    <row r="784" spans="1:19" ht="35.25" hidden="1" customHeight="1">
      <c r="A784" s="196" t="str">
        <f ca="1">IFERROR(A783+MATCH(D784,OFFSET('Nhập đơn'!$E$1,'ORDERED LIST'!$A783,0,1000),0),"")</f>
        <v/>
      </c>
      <c r="B784" s="209">
        <v>10</v>
      </c>
      <c r="C784" s="203" t="str" cm="1">
        <f t="array" aca="1" ref="C784" ca="1">IFERROR(INDEX('Nhập đơn'!C:C,'ORDERED LIST'!$A784,0),"")</f>
        <v/>
      </c>
      <c r="D784" s="203" t="str">
        <f>IF(COUNTIFS($D$774:D783,$B$774)&lt;$S$774,$B$774,"")</f>
        <v/>
      </c>
      <c r="E784" s="202" t="str" cm="1">
        <f t="array" aca="1" ref="E784" ca="1">IFERROR(INDEX('Nhập đơn'!I:I,'ORDERED LIST'!$A784,0),"")</f>
        <v/>
      </c>
      <c r="F784" s="204" t="str" cm="1">
        <f t="array" aca="1" ref="F784" ca="1">IFERROR(INDEX('Nhập đơn'!H:H,'ORDERED LIST'!$A784,0),"")</f>
        <v/>
      </c>
      <c r="G784" s="205"/>
      <c r="H784" s="205"/>
      <c r="I784" s="204"/>
      <c r="J784" s="204"/>
      <c r="K784" s="204"/>
      <c r="L784" s="204"/>
      <c r="M784" s="204"/>
      <c r="N784" s="206"/>
      <c r="O784" s="202"/>
      <c r="P784" s="207"/>
      <c r="Q784" s="207"/>
      <c r="R784" s="207"/>
      <c r="S784" s="210"/>
    </row>
    <row r="785" spans="1:19" ht="35.25" hidden="1" customHeight="1">
      <c r="A785" s="196" t="str">
        <f ca="1">IFERROR(A784+MATCH(D785,OFFSET('Nhập đơn'!$E$1,'ORDERED LIST'!$A784,0,1000),0),"")</f>
        <v/>
      </c>
      <c r="B785" s="209">
        <v>11</v>
      </c>
      <c r="C785" s="203" t="str" cm="1">
        <f t="array" aca="1" ref="C785" ca="1">IFERROR(INDEX('Nhập đơn'!C:C,'ORDERED LIST'!$A785,0),"")</f>
        <v/>
      </c>
      <c r="D785" s="203" t="str">
        <f>IF(COUNTIFS($D$774:D784,$B$774)&lt;$S$774,$B$774,"")</f>
        <v/>
      </c>
      <c r="E785" s="202" t="str" cm="1">
        <f t="array" aca="1" ref="E785" ca="1">IFERROR(INDEX('Nhập đơn'!I:I,'ORDERED LIST'!$A785,0),"")</f>
        <v/>
      </c>
      <c r="F785" s="204" t="str" cm="1">
        <f t="array" aca="1" ref="F785" ca="1">IFERROR(INDEX('Nhập đơn'!H:H,'ORDERED LIST'!$A785,0),"")</f>
        <v/>
      </c>
      <c r="G785" s="205"/>
      <c r="H785" s="205"/>
      <c r="I785" s="204"/>
      <c r="J785" s="204"/>
      <c r="K785" s="204"/>
      <c r="L785" s="204"/>
      <c r="M785" s="204"/>
      <c r="N785" s="206"/>
      <c r="O785" s="202"/>
      <c r="P785" s="207"/>
      <c r="Q785" s="207"/>
      <c r="R785" s="207"/>
      <c r="S785" s="210"/>
    </row>
    <row r="786" spans="1:19" ht="35.25" hidden="1" customHeight="1">
      <c r="A786" s="196" t="str">
        <f ca="1">IFERROR(A785+MATCH(D786,OFFSET('Nhập đơn'!$E$1,'ORDERED LIST'!$A785,0,1000),0),"")</f>
        <v/>
      </c>
      <c r="B786" s="209">
        <v>12</v>
      </c>
      <c r="C786" s="203" t="str" cm="1">
        <f t="array" aca="1" ref="C786" ca="1">IFERROR(INDEX('Nhập đơn'!C:C,'ORDERED LIST'!$A786,0),"")</f>
        <v/>
      </c>
      <c r="D786" s="203" t="str">
        <f>IF(COUNTIFS($D$774:D785,$B$774)&lt;$S$774,$B$774,"")</f>
        <v/>
      </c>
      <c r="E786" s="202" t="str" cm="1">
        <f t="array" aca="1" ref="E786" ca="1">IFERROR(INDEX('Nhập đơn'!I:I,'ORDERED LIST'!$A786,0),"")</f>
        <v/>
      </c>
      <c r="F786" s="204" t="str" cm="1">
        <f t="array" aca="1" ref="F786" ca="1">IFERROR(INDEX('Nhập đơn'!H:H,'ORDERED LIST'!$A786,0),"")</f>
        <v/>
      </c>
      <c r="G786" s="205"/>
      <c r="H786" s="205"/>
      <c r="I786" s="204"/>
      <c r="J786" s="204"/>
      <c r="K786" s="204"/>
      <c r="L786" s="204"/>
      <c r="M786" s="204"/>
      <c r="N786" s="206"/>
      <c r="O786" s="202"/>
      <c r="P786" s="207"/>
      <c r="Q786" s="207"/>
      <c r="R786" s="207"/>
      <c r="S786" s="210"/>
    </row>
    <row r="787" spans="1:19" ht="35.25" hidden="1" customHeight="1">
      <c r="A787" s="196" t="str">
        <f ca="1">IFERROR(A786+MATCH(D787,OFFSET('Nhập đơn'!$E$1,'ORDERED LIST'!$A786,0,1000),0),"")</f>
        <v/>
      </c>
      <c r="B787" s="209">
        <v>13</v>
      </c>
      <c r="C787" s="203" t="str" cm="1">
        <f t="array" aca="1" ref="C787" ca="1">IFERROR(INDEX('Nhập đơn'!C:C,'ORDERED LIST'!$A787,0),"")</f>
        <v/>
      </c>
      <c r="D787" s="203" t="str">
        <f>IF(COUNTIFS($D$774:D786,$B$774)&lt;$S$774,$B$774,"")</f>
        <v/>
      </c>
      <c r="E787" s="202" t="str" cm="1">
        <f t="array" aca="1" ref="E787" ca="1">IFERROR(INDEX('Nhập đơn'!I:I,'ORDERED LIST'!$A787,0),"")</f>
        <v/>
      </c>
      <c r="F787" s="204" t="str" cm="1">
        <f t="array" aca="1" ref="F787" ca="1">IFERROR(INDEX('Nhập đơn'!H:H,'ORDERED LIST'!$A787,0),"")</f>
        <v/>
      </c>
      <c r="G787" s="205"/>
      <c r="H787" s="205"/>
      <c r="I787" s="204"/>
      <c r="J787" s="204"/>
      <c r="K787" s="204"/>
      <c r="L787" s="204"/>
      <c r="M787" s="204"/>
      <c r="N787" s="206"/>
      <c r="O787" s="202"/>
      <c r="P787" s="207"/>
      <c r="Q787" s="207"/>
      <c r="R787" s="207"/>
      <c r="S787" s="210"/>
    </row>
    <row r="788" spans="1:19" ht="35.25" hidden="1" customHeight="1">
      <c r="A788" s="196" t="str">
        <f ca="1">IFERROR(A787+MATCH(D788,OFFSET('Nhập đơn'!$E$1,'ORDERED LIST'!$A787,0,1000),0),"")</f>
        <v/>
      </c>
      <c r="B788" s="209">
        <v>14</v>
      </c>
      <c r="C788" s="203" t="str" cm="1">
        <f t="array" aca="1" ref="C788" ca="1">IFERROR(INDEX('Nhập đơn'!C:C,'ORDERED LIST'!$A788,0),"")</f>
        <v/>
      </c>
      <c r="D788" s="203" t="str">
        <f>IF(COUNTIFS($D$774:D787,$B$774)&lt;$S$774,$B$774,"")</f>
        <v/>
      </c>
      <c r="E788" s="202" t="str" cm="1">
        <f t="array" aca="1" ref="E788" ca="1">IFERROR(INDEX('Nhập đơn'!I:I,'ORDERED LIST'!$A788,0),"")</f>
        <v/>
      </c>
      <c r="F788" s="204" t="str" cm="1">
        <f t="array" aca="1" ref="F788" ca="1">IFERROR(INDEX('Nhập đơn'!H:H,'ORDERED LIST'!$A788,0),"")</f>
        <v/>
      </c>
      <c r="G788" s="205"/>
      <c r="H788" s="205"/>
      <c r="I788" s="204"/>
      <c r="J788" s="204"/>
      <c r="K788" s="204"/>
      <c r="L788" s="204"/>
      <c r="M788" s="204"/>
      <c r="N788" s="206"/>
      <c r="O788" s="202"/>
      <c r="P788" s="207"/>
      <c r="Q788" s="207"/>
      <c r="R788" s="207"/>
      <c r="S788" s="210"/>
    </row>
    <row r="789" spans="1:19" ht="35.25" hidden="1" customHeight="1">
      <c r="A789" s="196" t="str">
        <f ca="1">IFERROR(A788+MATCH(D789,OFFSET('Nhập đơn'!$E$1,'ORDERED LIST'!$A788,0,1000),0),"")</f>
        <v/>
      </c>
      <c r="B789" s="209">
        <v>15</v>
      </c>
      <c r="C789" s="203" t="str" cm="1">
        <f t="array" aca="1" ref="C789" ca="1">IFERROR(INDEX('Nhập đơn'!C:C,'ORDERED LIST'!$A789,0),"")</f>
        <v/>
      </c>
      <c r="D789" s="203" t="str">
        <f>IF(COUNTIFS($D$774:D788,$B$774)&lt;$S$774,$B$774,"")</f>
        <v/>
      </c>
      <c r="E789" s="202" t="str" cm="1">
        <f t="array" aca="1" ref="E789" ca="1">IFERROR(INDEX('Nhập đơn'!I:I,'ORDERED LIST'!$A789,0),"")</f>
        <v/>
      </c>
      <c r="F789" s="204" t="str" cm="1">
        <f t="array" aca="1" ref="F789" ca="1">IFERROR(INDEX('Nhập đơn'!H:H,'ORDERED LIST'!$A789,0),"")</f>
        <v/>
      </c>
      <c r="G789" s="205"/>
      <c r="H789" s="205"/>
      <c r="I789" s="204"/>
      <c r="J789" s="204"/>
      <c r="K789" s="204"/>
      <c r="L789" s="204"/>
      <c r="M789" s="204"/>
      <c r="N789" s="206"/>
      <c r="O789" s="202"/>
      <c r="P789" s="207"/>
      <c r="Q789" s="207"/>
      <c r="R789" s="207"/>
      <c r="S789" s="210"/>
    </row>
    <row r="790" spans="1:19" ht="35.25" hidden="1" customHeight="1">
      <c r="A790" s="196" t="str">
        <f ca="1">IFERROR(A789+MATCH(D790,OFFSET('Nhập đơn'!$E$1,'ORDERED LIST'!$A789,0,1000),0),"")</f>
        <v/>
      </c>
      <c r="B790" s="209">
        <v>16</v>
      </c>
      <c r="C790" s="203" t="str" cm="1">
        <f t="array" aca="1" ref="C790" ca="1">IFERROR(INDEX('Nhập đơn'!C:C,'ORDERED LIST'!$A790,0),"")</f>
        <v/>
      </c>
      <c r="D790" s="203" t="str">
        <f>IF(COUNTIFS($D$774:D789,$B$774)&lt;$S$774,$B$774,"")</f>
        <v/>
      </c>
      <c r="E790" s="202" t="str" cm="1">
        <f t="array" aca="1" ref="E790" ca="1">IFERROR(INDEX('Nhập đơn'!I:I,'ORDERED LIST'!$A790,0),"")</f>
        <v/>
      </c>
      <c r="F790" s="204" t="str" cm="1">
        <f t="array" aca="1" ref="F790" ca="1">IFERROR(INDEX('Nhập đơn'!H:H,'ORDERED LIST'!$A790,0),"")</f>
        <v/>
      </c>
      <c r="G790" s="205"/>
      <c r="H790" s="205"/>
      <c r="I790" s="204"/>
      <c r="J790" s="204"/>
      <c r="K790" s="204"/>
      <c r="L790" s="204"/>
      <c r="M790" s="204"/>
      <c r="N790" s="206"/>
      <c r="O790" s="202"/>
      <c r="P790" s="207"/>
      <c r="Q790" s="207"/>
      <c r="R790" s="207"/>
      <c r="S790" s="210"/>
    </row>
    <row r="791" spans="1:19" s="215" customFormat="1" ht="35.25" customHeight="1">
      <c r="B791" s="216" t="s">
        <v>3266</v>
      </c>
      <c r="C791" s="217"/>
      <c r="D791" s="217"/>
      <c r="E791" s="217"/>
      <c r="F791" s="217"/>
      <c r="G791" s="217"/>
      <c r="H791" s="217"/>
      <c r="I791" s="217"/>
      <c r="J791" s="217"/>
      <c r="K791" s="217"/>
      <c r="L791" s="217"/>
      <c r="M791" s="217"/>
      <c r="N791" s="217"/>
      <c r="O791" s="217"/>
      <c r="P791" s="217"/>
      <c r="Q791" s="217"/>
      <c r="R791" s="217"/>
      <c r="S791" s="289">
        <f>COUNTIFS('Nhập đơn'!E:E,B791)</f>
        <v>2</v>
      </c>
    </row>
    <row r="792" spans="1:19" ht="35.25" customHeight="1">
      <c r="A792" s="196">
        <f ca="1">IFERROR(A791+MATCH(D792,OFFSET('Nhập đơn'!$E$1,'ORDERED LIST'!$A791,0,1000),0),"")</f>
        <v>187</v>
      </c>
      <c r="B792" s="202">
        <v>1</v>
      </c>
      <c r="C792" s="203" t="str" cm="1">
        <f t="array" aca="1" ref="C792" ca="1">IFERROR(INDEX('Nhập đơn'!C:C,'ORDERED LIST'!$A792,0),"")</f>
        <v>AWSG</v>
      </c>
      <c r="D792" s="203" t="str">
        <f>IF(COUNTIFS($D$791:D791,$B$791)&lt;$S$791,$B$791,"")</f>
        <v>Mít Thái weight</v>
      </c>
      <c r="E792" s="202" t="str" cm="1">
        <f t="array" aca="1" ref="E792" ca="1">IFERROR(INDEX('Nhập đơn'!I:I,'ORDERED LIST'!$A792,0),"")</f>
        <v/>
      </c>
      <c r="F792" s="204" cm="1">
        <f t="array" aca="1" ref="F792" ca="1">IFERROR(INDEX('Nhập đơn'!H:H,'ORDERED LIST'!$A792,0),"")</f>
        <v>1</v>
      </c>
      <c r="G792" s="205"/>
      <c r="H792" s="205"/>
      <c r="I792" s="204"/>
      <c r="J792" s="204"/>
      <c r="K792" s="204"/>
      <c r="L792" s="204"/>
      <c r="M792" s="204"/>
      <c r="N792" s="206"/>
      <c r="O792" s="202"/>
      <c r="P792" s="207"/>
      <c r="Q792" s="207"/>
      <c r="R792" s="207"/>
      <c r="S792" s="207"/>
    </row>
    <row r="793" spans="1:19" ht="35.25" customHeight="1">
      <c r="A793" s="196">
        <f ca="1">IFERROR(A792+MATCH(D793,OFFSET('Nhập đơn'!$E$1,'ORDERED LIST'!$A792,0,1000),0),"")</f>
        <v>308</v>
      </c>
      <c r="B793" s="202">
        <v>2</v>
      </c>
      <c r="C793" s="203" t="str" cm="1">
        <f t="array" aca="1" ref="C793" ca="1">IFERROR(INDEX('Nhập đơn'!C:C,'ORDERED LIST'!$A793,0),"")</f>
        <v>AWZH</v>
      </c>
      <c r="D793" s="203" t="str">
        <f>IF(COUNTIFS($D$791:D792,$B$791)&lt;$S$791,$B$791,"")</f>
        <v>Mít Thái weight</v>
      </c>
      <c r="E793" s="202" t="str" cm="1">
        <f t="array" aca="1" ref="E793" ca="1">IFERROR(INDEX('Nhập đơn'!I:I,'ORDERED LIST'!$A793,0),"")</f>
        <v/>
      </c>
      <c r="F793" s="204" cm="1">
        <f t="array" aca="1" ref="F793" ca="1">IFERROR(INDEX('Nhập đơn'!H:H,'ORDERED LIST'!$A793,0),"")</f>
        <v>1</v>
      </c>
      <c r="G793" s="205"/>
      <c r="H793" s="205"/>
      <c r="I793" s="204"/>
      <c r="J793" s="204"/>
      <c r="K793" s="204"/>
      <c r="L793" s="204"/>
      <c r="M793" s="204"/>
      <c r="N793" s="206"/>
      <c r="O793" s="202"/>
      <c r="P793" s="207"/>
      <c r="Q793" s="207"/>
      <c r="R793" s="207"/>
      <c r="S793" s="208"/>
    </row>
    <row r="794" spans="1:19" ht="35.25" hidden="1" customHeight="1">
      <c r="A794" s="196" t="str">
        <f ca="1">IFERROR(A793+MATCH(D794,OFFSET('Nhập đơn'!$E$1,'ORDERED LIST'!$A793,0,1000),0),"")</f>
        <v/>
      </c>
      <c r="B794" s="209">
        <v>3</v>
      </c>
      <c r="C794" s="203" t="str" cm="1">
        <f t="array" aca="1" ref="C794" ca="1">IFERROR(INDEX('Nhập đơn'!C:C,'ORDERED LIST'!$A794,0),"")</f>
        <v/>
      </c>
      <c r="D794" s="203" t="str">
        <f>IF(COUNTIFS($D$791:D793,$B$791)&lt;$S$791,$B$791,"")</f>
        <v/>
      </c>
      <c r="E794" s="202" t="str" cm="1">
        <f t="array" aca="1" ref="E794" ca="1">IFERROR(INDEX('Nhập đơn'!I:I,'ORDERED LIST'!$A794,0),"")</f>
        <v/>
      </c>
      <c r="F794" s="204" t="str" cm="1">
        <f t="array" aca="1" ref="F794" ca="1">IFERROR(INDEX('Nhập đơn'!H:H,'ORDERED LIST'!$A794,0),"")</f>
        <v/>
      </c>
      <c r="G794" s="205"/>
      <c r="H794" s="205"/>
      <c r="I794" s="204"/>
      <c r="J794" s="204"/>
      <c r="K794" s="204"/>
      <c r="L794" s="204"/>
      <c r="M794" s="204"/>
      <c r="N794" s="206"/>
      <c r="O794" s="202"/>
      <c r="P794" s="207"/>
      <c r="Q794" s="207"/>
      <c r="R794" s="207"/>
      <c r="S794" s="210"/>
    </row>
    <row r="795" spans="1:19" ht="35.25" hidden="1" customHeight="1">
      <c r="A795" s="196" t="str">
        <f ca="1">IFERROR(A794+MATCH(D795,OFFSET('Nhập đơn'!$E$1,'ORDERED LIST'!$A794,0,1000),0),"")</f>
        <v/>
      </c>
      <c r="B795" s="209">
        <v>4</v>
      </c>
      <c r="C795" s="203" t="str" cm="1">
        <f t="array" aca="1" ref="C795" ca="1">IFERROR(INDEX('Nhập đơn'!C:C,'ORDERED LIST'!$A795,0),"")</f>
        <v/>
      </c>
      <c r="D795" s="203" t="str">
        <f>IF(COUNTIFS($D$791:D794,$B$791)&lt;$S$791,$B$791,"")</f>
        <v/>
      </c>
      <c r="E795" s="202" t="str" cm="1">
        <f t="array" aca="1" ref="E795" ca="1">IFERROR(INDEX('Nhập đơn'!I:I,'ORDERED LIST'!$A795,0),"")</f>
        <v/>
      </c>
      <c r="F795" s="204" t="str" cm="1">
        <f t="array" aca="1" ref="F795" ca="1">IFERROR(INDEX('Nhập đơn'!H:H,'ORDERED LIST'!$A795,0),"")</f>
        <v/>
      </c>
      <c r="G795" s="205"/>
      <c r="H795" s="205"/>
      <c r="I795" s="204"/>
      <c r="J795" s="204"/>
      <c r="K795" s="204"/>
      <c r="L795" s="204"/>
      <c r="M795" s="204"/>
      <c r="N795" s="206"/>
      <c r="O795" s="202"/>
      <c r="P795" s="207"/>
      <c r="Q795" s="207"/>
      <c r="R795" s="207"/>
      <c r="S795" s="210"/>
    </row>
    <row r="796" spans="1:19" ht="35.25" hidden="1" customHeight="1">
      <c r="A796" s="196" t="str">
        <f ca="1">IFERROR(A795+MATCH(D796,OFFSET('Nhập đơn'!$E$1,'ORDERED LIST'!$A795,0,1000),0),"")</f>
        <v/>
      </c>
      <c r="B796" s="209">
        <v>5</v>
      </c>
      <c r="C796" s="203" t="str" cm="1">
        <f t="array" aca="1" ref="C796" ca="1">IFERROR(INDEX('Nhập đơn'!C:C,'ORDERED LIST'!$A796,0),"")</f>
        <v/>
      </c>
      <c r="D796" s="203" t="str">
        <f>IF(COUNTIFS($D$791:D795,$B$791)&lt;$S$791,$B$791,"")</f>
        <v/>
      </c>
      <c r="E796" s="202" t="str" cm="1">
        <f t="array" aca="1" ref="E796" ca="1">IFERROR(INDEX('Nhập đơn'!I:I,'ORDERED LIST'!$A796,0),"")</f>
        <v/>
      </c>
      <c r="F796" s="204" t="str" cm="1">
        <f t="array" aca="1" ref="F796" ca="1">IFERROR(INDEX('Nhập đơn'!H:H,'ORDERED LIST'!$A796,0),"")</f>
        <v/>
      </c>
      <c r="G796" s="205"/>
      <c r="H796" s="205"/>
      <c r="I796" s="204"/>
      <c r="J796" s="204"/>
      <c r="K796" s="204"/>
      <c r="L796" s="204"/>
      <c r="M796" s="204"/>
      <c r="N796" s="206"/>
      <c r="O796" s="202"/>
      <c r="P796" s="207"/>
      <c r="Q796" s="207"/>
      <c r="R796" s="207"/>
      <c r="S796" s="210"/>
    </row>
    <row r="797" spans="1:19" ht="35.25" hidden="1" customHeight="1">
      <c r="A797" s="196" t="str">
        <f ca="1">IFERROR(A796+MATCH(D797,OFFSET('Nhập đơn'!$E$1,'ORDERED LIST'!$A796,0,1000),0),"")</f>
        <v/>
      </c>
      <c r="B797" s="209">
        <v>6</v>
      </c>
      <c r="C797" s="203" t="str" cm="1">
        <f t="array" aca="1" ref="C797" ca="1">IFERROR(INDEX('Nhập đơn'!C:C,'ORDERED LIST'!$A797,0),"")</f>
        <v/>
      </c>
      <c r="D797" s="203" t="str">
        <f>IF(COUNTIFS($D$791:D796,$B$791)&lt;$S$791,$B$791,"")</f>
        <v/>
      </c>
      <c r="E797" s="202" t="str" cm="1">
        <f t="array" aca="1" ref="E797" ca="1">IFERROR(INDEX('Nhập đơn'!I:I,'ORDERED LIST'!$A797,0),"")</f>
        <v/>
      </c>
      <c r="F797" s="204" t="str" cm="1">
        <f t="array" aca="1" ref="F797" ca="1">IFERROR(INDEX('Nhập đơn'!H:H,'ORDERED LIST'!$A797,0),"")</f>
        <v/>
      </c>
      <c r="G797" s="205"/>
      <c r="H797" s="205"/>
      <c r="I797" s="204"/>
      <c r="J797" s="204"/>
      <c r="K797" s="204"/>
      <c r="L797" s="204"/>
      <c r="M797" s="204"/>
      <c r="N797" s="206"/>
      <c r="O797" s="202"/>
      <c r="P797" s="207"/>
      <c r="Q797" s="207"/>
      <c r="R797" s="207"/>
      <c r="S797" s="210"/>
    </row>
    <row r="798" spans="1:19" ht="35.25" hidden="1" customHeight="1">
      <c r="A798" s="196" t="str">
        <f ca="1">IFERROR(A797+MATCH(D798,OFFSET('Nhập đơn'!$E$1,'ORDERED LIST'!$A797,0,1000),0),"")</f>
        <v/>
      </c>
      <c r="B798" s="209">
        <v>7</v>
      </c>
      <c r="C798" s="203" t="str" cm="1">
        <f t="array" aca="1" ref="C798" ca="1">IFERROR(INDEX('Nhập đơn'!C:C,'ORDERED LIST'!$A798,0),"")</f>
        <v/>
      </c>
      <c r="D798" s="203" t="str">
        <f>IF(COUNTIFS($D$791:D797,$B$791)&lt;$S$791,$B$791,"")</f>
        <v/>
      </c>
      <c r="E798" s="202" t="str" cm="1">
        <f t="array" aca="1" ref="E798" ca="1">IFERROR(INDEX('Nhập đơn'!I:I,'ORDERED LIST'!$A798,0),"")</f>
        <v/>
      </c>
      <c r="F798" s="204" t="str" cm="1">
        <f t="array" aca="1" ref="F798" ca="1">IFERROR(INDEX('Nhập đơn'!H:H,'ORDERED LIST'!$A798,0),"")</f>
        <v/>
      </c>
      <c r="G798" s="205"/>
      <c r="H798" s="205"/>
      <c r="I798" s="204"/>
      <c r="J798" s="204"/>
      <c r="K798" s="204"/>
      <c r="L798" s="204"/>
      <c r="M798" s="204"/>
      <c r="N798" s="206"/>
      <c r="O798" s="202"/>
      <c r="P798" s="207"/>
      <c r="Q798" s="207"/>
      <c r="R798" s="207"/>
      <c r="S798" s="210"/>
    </row>
    <row r="799" spans="1:19" ht="35.25" hidden="1" customHeight="1">
      <c r="A799" s="196" t="str">
        <f ca="1">IFERROR(A798+MATCH(D799,OFFSET('Nhập đơn'!$E$1,'ORDERED LIST'!$A798,0,1000),0),"")</f>
        <v/>
      </c>
      <c r="B799" s="209">
        <v>8</v>
      </c>
      <c r="C799" s="203" t="str" cm="1">
        <f t="array" aca="1" ref="C799" ca="1">IFERROR(INDEX('Nhập đơn'!C:C,'ORDERED LIST'!$A799,0),"")</f>
        <v/>
      </c>
      <c r="D799" s="203" t="str">
        <f>IF(COUNTIFS($D$791:D798,$B$791)&lt;$S$791,$B$791,"")</f>
        <v/>
      </c>
      <c r="E799" s="202" t="str" cm="1">
        <f t="array" aca="1" ref="E799" ca="1">IFERROR(INDEX('Nhập đơn'!I:I,'ORDERED LIST'!$A799,0),"")</f>
        <v/>
      </c>
      <c r="F799" s="204" t="str" cm="1">
        <f t="array" aca="1" ref="F799" ca="1">IFERROR(INDEX('Nhập đơn'!H:H,'ORDERED LIST'!$A799,0),"")</f>
        <v/>
      </c>
      <c r="G799" s="205"/>
      <c r="H799" s="205"/>
      <c r="I799" s="204"/>
      <c r="J799" s="204"/>
      <c r="K799" s="204"/>
      <c r="L799" s="204"/>
      <c r="M799" s="204"/>
      <c r="N799" s="206"/>
      <c r="O799" s="202"/>
      <c r="P799" s="207"/>
      <c r="Q799" s="207"/>
      <c r="R799" s="207"/>
      <c r="S799" s="210"/>
    </row>
    <row r="800" spans="1:19" ht="35.25" hidden="1" customHeight="1">
      <c r="A800" s="196" t="str">
        <f ca="1">IFERROR(A799+MATCH(D800,OFFSET('Nhập đơn'!$E$1,'ORDERED LIST'!$A799,0,1000),0),"")</f>
        <v/>
      </c>
      <c r="B800" s="209">
        <v>9</v>
      </c>
      <c r="C800" s="203" t="str" cm="1">
        <f t="array" aca="1" ref="C800" ca="1">IFERROR(INDEX('Nhập đơn'!C:C,'ORDERED LIST'!$A800,0),"")</f>
        <v/>
      </c>
      <c r="D800" s="203" t="str">
        <f>IF(COUNTIFS($D$791:D799,$B$791)&lt;$S$791,$B$791,"")</f>
        <v/>
      </c>
      <c r="E800" s="202" t="str" cm="1">
        <f t="array" aca="1" ref="E800" ca="1">IFERROR(INDEX('Nhập đơn'!I:I,'ORDERED LIST'!$A800,0),"")</f>
        <v/>
      </c>
      <c r="F800" s="204" t="str" cm="1">
        <f t="array" aca="1" ref="F800" ca="1">IFERROR(INDEX('Nhập đơn'!H:H,'ORDERED LIST'!$A800,0),"")</f>
        <v/>
      </c>
      <c r="G800" s="205"/>
      <c r="H800" s="205"/>
      <c r="I800" s="204"/>
      <c r="J800" s="204"/>
      <c r="K800" s="204"/>
      <c r="L800" s="204"/>
      <c r="M800" s="204"/>
      <c r="N800" s="206"/>
      <c r="O800" s="202"/>
      <c r="P800" s="207"/>
      <c r="Q800" s="207"/>
      <c r="R800" s="207"/>
      <c r="S800" s="210"/>
    </row>
    <row r="801" spans="1:19" ht="35.25" hidden="1" customHeight="1">
      <c r="A801" s="196" t="str">
        <f ca="1">IFERROR(A800+MATCH(D801,OFFSET('Nhập đơn'!$E$1,'ORDERED LIST'!$A800,0,1000),0),"")</f>
        <v/>
      </c>
      <c r="B801" s="209">
        <v>10</v>
      </c>
      <c r="C801" s="203" t="str" cm="1">
        <f t="array" aca="1" ref="C801" ca="1">IFERROR(INDEX('Nhập đơn'!C:C,'ORDERED LIST'!$A801,0),"")</f>
        <v/>
      </c>
      <c r="D801" s="203" t="str">
        <f>IF(COUNTIFS($D$791:D800,$B$791)&lt;$S$791,$B$791,"")</f>
        <v/>
      </c>
      <c r="E801" s="202" t="str" cm="1">
        <f t="array" aca="1" ref="E801" ca="1">IFERROR(INDEX('Nhập đơn'!I:I,'ORDERED LIST'!$A801,0),"")</f>
        <v/>
      </c>
      <c r="F801" s="204" t="str" cm="1">
        <f t="array" aca="1" ref="F801" ca="1">IFERROR(INDEX('Nhập đơn'!H:H,'ORDERED LIST'!$A801,0),"")</f>
        <v/>
      </c>
      <c r="G801" s="205"/>
      <c r="H801" s="205"/>
      <c r="I801" s="204"/>
      <c r="J801" s="204"/>
      <c r="K801" s="204"/>
      <c r="L801" s="204"/>
      <c r="M801" s="204"/>
      <c r="N801" s="206"/>
      <c r="O801" s="202"/>
      <c r="P801" s="207"/>
      <c r="Q801" s="207"/>
      <c r="R801" s="207"/>
      <c r="S801" s="210"/>
    </row>
    <row r="802" spans="1:19" ht="35.25" hidden="1" customHeight="1">
      <c r="A802" s="196" t="str">
        <f ca="1">IFERROR(A801+MATCH(D802,OFFSET('Nhập đơn'!$E$1,'ORDERED LIST'!$A801,0,1000),0),"")</f>
        <v/>
      </c>
      <c r="B802" s="209">
        <v>11</v>
      </c>
      <c r="C802" s="203" t="str" cm="1">
        <f t="array" aca="1" ref="C802" ca="1">IFERROR(INDEX('Nhập đơn'!C:C,'ORDERED LIST'!$A802,0),"")</f>
        <v/>
      </c>
      <c r="D802" s="203" t="str">
        <f>IF(COUNTIFS($D$791:D801,$B$791)&lt;$S$791,$B$791,"")</f>
        <v/>
      </c>
      <c r="E802" s="202" t="str" cm="1">
        <f t="array" aca="1" ref="E802" ca="1">IFERROR(INDEX('Nhập đơn'!I:I,'ORDERED LIST'!$A802,0),"")</f>
        <v/>
      </c>
      <c r="F802" s="204" t="str" cm="1">
        <f t="array" aca="1" ref="F802" ca="1">IFERROR(INDEX('Nhập đơn'!H:H,'ORDERED LIST'!$A802,0),"")</f>
        <v/>
      </c>
      <c r="G802" s="205"/>
      <c r="H802" s="205"/>
      <c r="I802" s="204"/>
      <c r="J802" s="204"/>
      <c r="K802" s="204"/>
      <c r="L802" s="204"/>
      <c r="M802" s="204"/>
      <c r="N802" s="206"/>
      <c r="O802" s="202"/>
      <c r="P802" s="207"/>
      <c r="Q802" s="207"/>
      <c r="R802" s="207"/>
      <c r="S802" s="210"/>
    </row>
    <row r="803" spans="1:19" ht="35.25" hidden="1" customHeight="1">
      <c r="A803" s="196" t="str">
        <f ca="1">IFERROR(A802+MATCH(D803,OFFSET('Nhập đơn'!$E$1,'ORDERED LIST'!$A802,0,1000),0),"")</f>
        <v/>
      </c>
      <c r="B803" s="209">
        <v>12</v>
      </c>
      <c r="C803" s="203" t="str" cm="1">
        <f t="array" aca="1" ref="C803" ca="1">IFERROR(INDEX('Nhập đơn'!C:C,'ORDERED LIST'!$A803,0),"")</f>
        <v/>
      </c>
      <c r="D803" s="203" t="str">
        <f>IF(COUNTIFS($D$791:D802,$B$791)&lt;$S$791,$B$791,"")</f>
        <v/>
      </c>
      <c r="E803" s="202" t="str" cm="1">
        <f t="array" aca="1" ref="E803" ca="1">IFERROR(INDEX('Nhập đơn'!I:I,'ORDERED LIST'!$A803,0),"")</f>
        <v/>
      </c>
      <c r="F803" s="204" t="str" cm="1">
        <f t="array" aca="1" ref="F803" ca="1">IFERROR(INDEX('Nhập đơn'!H:H,'ORDERED LIST'!$A803,0),"")</f>
        <v/>
      </c>
      <c r="G803" s="205"/>
      <c r="H803" s="205"/>
      <c r="I803" s="204"/>
      <c r="J803" s="204"/>
      <c r="K803" s="204"/>
      <c r="L803" s="204"/>
      <c r="M803" s="204"/>
      <c r="N803" s="206"/>
      <c r="O803" s="202"/>
      <c r="P803" s="207"/>
      <c r="Q803" s="207"/>
      <c r="R803" s="207"/>
      <c r="S803" s="210"/>
    </row>
    <row r="804" spans="1:19" ht="35.25" hidden="1" customHeight="1">
      <c r="A804" s="196" t="str">
        <f ca="1">IFERROR(A803+MATCH(D804,OFFSET('Nhập đơn'!$E$1,'ORDERED LIST'!$A803,0,1000),0),"")</f>
        <v/>
      </c>
      <c r="B804" s="209">
        <v>13</v>
      </c>
      <c r="C804" s="203" t="str" cm="1">
        <f t="array" aca="1" ref="C804" ca="1">IFERROR(INDEX('Nhập đơn'!C:C,'ORDERED LIST'!$A804,0),"")</f>
        <v/>
      </c>
      <c r="D804" s="203" t="str">
        <f>IF(COUNTIFS($D$791:D803,$B$791)&lt;$S$791,$B$791,"")</f>
        <v/>
      </c>
      <c r="E804" s="202" t="str" cm="1">
        <f t="array" aca="1" ref="E804" ca="1">IFERROR(INDEX('Nhập đơn'!I:I,'ORDERED LIST'!$A804,0),"")</f>
        <v/>
      </c>
      <c r="F804" s="204" t="str" cm="1">
        <f t="array" aca="1" ref="F804" ca="1">IFERROR(INDEX('Nhập đơn'!H:H,'ORDERED LIST'!$A804,0),"")</f>
        <v/>
      </c>
      <c r="G804" s="205"/>
      <c r="H804" s="205"/>
      <c r="I804" s="204"/>
      <c r="J804" s="204"/>
      <c r="K804" s="204"/>
      <c r="L804" s="204"/>
      <c r="M804" s="204"/>
      <c r="N804" s="206"/>
      <c r="O804" s="202"/>
      <c r="P804" s="207"/>
      <c r="Q804" s="207"/>
      <c r="R804" s="207"/>
      <c r="S804" s="210"/>
    </row>
    <row r="805" spans="1:19" ht="35.25" hidden="1" customHeight="1">
      <c r="A805" s="196" t="str">
        <f ca="1">IFERROR(A804+MATCH(D805,OFFSET('Nhập đơn'!$E$1,'ORDERED LIST'!$A804,0,1000),0),"")</f>
        <v/>
      </c>
      <c r="B805" s="209">
        <v>14</v>
      </c>
      <c r="C805" s="203" t="str" cm="1">
        <f t="array" aca="1" ref="C805" ca="1">IFERROR(INDEX('Nhập đơn'!C:C,'ORDERED LIST'!$A805,0),"")</f>
        <v/>
      </c>
      <c r="D805" s="203" t="str">
        <f>IF(COUNTIFS($D$791:D804,$B$791)&lt;$S$791,$B$791,"")</f>
        <v/>
      </c>
      <c r="E805" s="202" t="str" cm="1">
        <f t="array" aca="1" ref="E805" ca="1">IFERROR(INDEX('Nhập đơn'!I:I,'ORDERED LIST'!$A805,0),"")</f>
        <v/>
      </c>
      <c r="F805" s="204" t="str" cm="1">
        <f t="array" aca="1" ref="F805" ca="1">IFERROR(INDEX('Nhập đơn'!H:H,'ORDERED LIST'!$A805,0),"")</f>
        <v/>
      </c>
      <c r="G805" s="205"/>
      <c r="H805" s="205"/>
      <c r="I805" s="204"/>
      <c r="J805" s="204"/>
      <c r="K805" s="204"/>
      <c r="L805" s="204"/>
      <c r="M805" s="204"/>
      <c r="N805" s="206"/>
      <c r="O805" s="202"/>
      <c r="P805" s="207"/>
      <c r="Q805" s="207"/>
      <c r="R805" s="207"/>
      <c r="S805" s="210"/>
    </row>
    <row r="806" spans="1:19" ht="35.25" hidden="1" customHeight="1">
      <c r="A806" s="196" t="str">
        <f ca="1">IFERROR(A805+MATCH(D806,OFFSET('Nhập đơn'!$E$1,'ORDERED LIST'!$A805,0,1000),0),"")</f>
        <v/>
      </c>
      <c r="B806" s="209">
        <v>15</v>
      </c>
      <c r="C806" s="203" t="str" cm="1">
        <f t="array" aca="1" ref="C806" ca="1">IFERROR(INDEX('Nhập đơn'!C:C,'ORDERED LIST'!$A806,0),"")</f>
        <v/>
      </c>
      <c r="D806" s="203" t="str">
        <f>IF(COUNTIFS($D$791:D805,$B$791)&lt;$S$791,$B$791,"")</f>
        <v/>
      </c>
      <c r="E806" s="202" t="str" cm="1">
        <f t="array" aca="1" ref="E806" ca="1">IFERROR(INDEX('Nhập đơn'!I:I,'ORDERED LIST'!$A806,0),"")</f>
        <v/>
      </c>
      <c r="F806" s="204" t="str" cm="1">
        <f t="array" aca="1" ref="F806" ca="1">IFERROR(INDEX('Nhập đơn'!H:H,'ORDERED LIST'!$A806,0),"")</f>
        <v/>
      </c>
      <c r="G806" s="205"/>
      <c r="H806" s="205"/>
      <c r="I806" s="204"/>
      <c r="J806" s="204"/>
      <c r="K806" s="204"/>
      <c r="L806" s="204"/>
      <c r="M806" s="204"/>
      <c r="N806" s="206"/>
      <c r="O806" s="202"/>
      <c r="P806" s="207"/>
      <c r="Q806" s="207"/>
      <c r="R806" s="207"/>
      <c r="S806" s="210"/>
    </row>
    <row r="807" spans="1:19" ht="35.25" hidden="1" customHeight="1">
      <c r="A807" s="196" t="str">
        <f ca="1">IFERROR(A806+MATCH(D807,OFFSET('Nhập đơn'!$E$1,'ORDERED LIST'!$A806,0,1000),0),"")</f>
        <v/>
      </c>
      <c r="B807" s="209">
        <v>16</v>
      </c>
      <c r="C807" s="203" t="str" cm="1">
        <f t="array" aca="1" ref="C807" ca="1">IFERROR(INDEX('Nhập đơn'!C:C,'ORDERED LIST'!$A807,0),"")</f>
        <v/>
      </c>
      <c r="D807" s="203" t="str">
        <f>IF(COUNTIFS($D$791:D806,$B$791)&lt;$S$791,$B$791,"")</f>
        <v/>
      </c>
      <c r="E807" s="202" t="str" cm="1">
        <f t="array" aca="1" ref="E807" ca="1">IFERROR(INDEX('Nhập đơn'!I:I,'ORDERED LIST'!$A807,0),"")</f>
        <v/>
      </c>
      <c r="F807" s="204" t="str" cm="1">
        <f t="array" aca="1" ref="F807" ca="1">IFERROR(INDEX('Nhập đơn'!H:H,'ORDERED LIST'!$A807,0),"")</f>
        <v/>
      </c>
      <c r="G807" s="205"/>
      <c r="H807" s="205"/>
      <c r="I807" s="204"/>
      <c r="J807" s="204"/>
      <c r="K807" s="204"/>
      <c r="L807" s="204"/>
      <c r="M807" s="204"/>
      <c r="N807" s="206"/>
      <c r="O807" s="202"/>
      <c r="P807" s="207"/>
      <c r="Q807" s="207"/>
      <c r="R807" s="207"/>
      <c r="S807" s="210"/>
    </row>
    <row r="808" spans="1:19" s="215" customFormat="1" ht="35.25" customHeight="1">
      <c r="B808" s="216" t="s">
        <v>199</v>
      </c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289">
        <f>COUNTIFS('Nhập đơn'!E:E,B808)</f>
        <v>8</v>
      </c>
    </row>
    <row r="809" spans="1:19" ht="35.25" customHeight="1">
      <c r="A809" s="196">
        <f ca="1">IFERROR(A808+MATCH(D809,OFFSET('Nhập đơn'!$E$1,'ORDERED LIST'!$A808,0,1000),0),"")</f>
        <v>26</v>
      </c>
      <c r="B809" s="202">
        <v>1</v>
      </c>
      <c r="C809" s="203" t="str" cm="1">
        <f t="array" aca="1" ref="C809" ca="1">IFERROR(INDEX('Nhập đơn'!C:C,'ORDERED LIST'!$A809,0),"")</f>
        <v>MKFR</v>
      </c>
      <c r="D809" s="203" t="str">
        <f>IF(COUNTIFS($D$808:D808,$B$808)&lt;$S$808,$B$808,"")</f>
        <v>Mồng tơi 300 gr</v>
      </c>
      <c r="E809" s="202" cm="1">
        <f t="array" aca="1" ref="E809" ca="1">IFERROR(INDEX('Nhập đơn'!I:I,'ORDERED LIST'!$A809,0),"")</f>
        <v>2</v>
      </c>
      <c r="F809" s="204" cm="1">
        <f t="array" aca="1" ref="F809" ca="1">IFERROR(INDEX('Nhập đơn'!H:H,'ORDERED LIST'!$A809,0),"")</f>
        <v>0.6</v>
      </c>
      <c r="G809" s="205"/>
      <c r="H809" s="205"/>
      <c r="I809" s="204"/>
      <c r="J809" s="204"/>
      <c r="K809" s="204"/>
      <c r="L809" s="204"/>
      <c r="M809" s="204"/>
      <c r="N809" s="206"/>
      <c r="O809" s="202"/>
      <c r="P809" s="207"/>
      <c r="Q809" s="207"/>
      <c r="R809" s="207"/>
      <c r="S809" s="207"/>
    </row>
    <row r="810" spans="1:19" ht="35.25" customHeight="1">
      <c r="A810" s="196">
        <f ca="1">IFERROR(A809+MATCH(D810,OFFSET('Nhập đơn'!$E$1,'ORDERED LIST'!$A809,0,1000),0),"")</f>
        <v>79</v>
      </c>
      <c r="B810" s="202">
        <v>2</v>
      </c>
      <c r="C810" s="203" t="str" cm="1">
        <f t="array" aca="1" ref="C810" ca="1">IFERROR(INDEX('Nhập đơn'!C:C,'ORDERED LIST'!$A810,0),"")</f>
        <v>MKVD</v>
      </c>
      <c r="D810" s="203" t="str">
        <f>IF(COUNTIFS($D$808:D809,$B$808)&lt;$S$808,$B$808,"")</f>
        <v>Mồng tơi 300 gr</v>
      </c>
      <c r="E810" s="202" cm="1">
        <f t="array" aca="1" ref="E810" ca="1">IFERROR(INDEX('Nhập đơn'!I:I,'ORDERED LIST'!$A810,0),"")</f>
        <v>2</v>
      </c>
      <c r="F810" s="204" cm="1">
        <f t="array" aca="1" ref="F810" ca="1">IFERROR(INDEX('Nhập đơn'!H:H,'ORDERED LIST'!$A810,0),"")</f>
        <v>0.6</v>
      </c>
      <c r="G810" s="205"/>
      <c r="H810" s="205"/>
      <c r="I810" s="204"/>
      <c r="J810" s="204"/>
      <c r="K810" s="204"/>
      <c r="L810" s="204"/>
      <c r="M810" s="204"/>
      <c r="N810" s="206"/>
      <c r="O810" s="202"/>
      <c r="P810" s="207"/>
      <c r="Q810" s="207"/>
      <c r="R810" s="207"/>
      <c r="S810" s="208"/>
    </row>
    <row r="811" spans="1:19" ht="35.25" customHeight="1">
      <c r="A811" s="196">
        <f ca="1">IFERROR(A810+MATCH(D811,OFFSET('Nhập đơn'!$E$1,'ORDERED LIST'!$A810,0,1000),0),"")</f>
        <v>135</v>
      </c>
      <c r="B811" s="209">
        <v>3</v>
      </c>
      <c r="C811" s="203" t="str" cm="1">
        <f t="array" aca="1" ref="C811" ca="1">IFERROR(INDEX('Nhập đơn'!C:C,'ORDERED LIST'!$A811,0),"")</f>
        <v>AWLU</v>
      </c>
      <c r="D811" s="203" t="str">
        <f>IF(COUNTIFS($D$808:D810,$B$808)&lt;$S$808,$B$808,"")</f>
        <v>Mồng tơi 300 gr</v>
      </c>
      <c r="E811" s="202" cm="1">
        <f t="array" aca="1" ref="E811" ca="1">IFERROR(INDEX('Nhập đơn'!I:I,'ORDERED LIST'!$A811,0),"")</f>
        <v>4</v>
      </c>
      <c r="F811" s="204" cm="1">
        <f t="array" aca="1" ref="F811" ca="1">IFERROR(INDEX('Nhập đơn'!H:H,'ORDERED LIST'!$A811,0),"")</f>
        <v>1.2</v>
      </c>
      <c r="G811" s="205"/>
      <c r="H811" s="205"/>
      <c r="I811" s="204"/>
      <c r="J811" s="204"/>
      <c r="K811" s="204"/>
      <c r="L811" s="204"/>
      <c r="M811" s="204"/>
      <c r="N811" s="206"/>
      <c r="O811" s="202"/>
      <c r="P811" s="207"/>
      <c r="Q811" s="207"/>
      <c r="R811" s="207"/>
      <c r="S811" s="210"/>
    </row>
    <row r="812" spans="1:19" ht="35.25" customHeight="1">
      <c r="A812" s="196">
        <f ca="1">IFERROR(A811+MATCH(D812,OFFSET('Nhập đơn'!$E$1,'ORDERED LIST'!$A811,0,1000),0),"")</f>
        <v>188</v>
      </c>
      <c r="B812" s="209">
        <v>4</v>
      </c>
      <c r="C812" s="203" t="str" cm="1">
        <f t="array" aca="1" ref="C812" ca="1">IFERROR(INDEX('Nhập đơn'!C:C,'ORDERED LIST'!$A812,0),"")</f>
        <v>AWSG</v>
      </c>
      <c r="D812" s="203" t="str">
        <f>IF(COUNTIFS($D$808:D811,$B$808)&lt;$S$808,$B$808,"")</f>
        <v>Mồng tơi 300 gr</v>
      </c>
      <c r="E812" s="202" cm="1">
        <f t="array" aca="1" ref="E812" ca="1">IFERROR(INDEX('Nhập đơn'!I:I,'ORDERED LIST'!$A812,0),"")</f>
        <v>2</v>
      </c>
      <c r="F812" s="204" cm="1">
        <f t="array" aca="1" ref="F812" ca="1">IFERROR(INDEX('Nhập đơn'!H:H,'ORDERED LIST'!$A812,0),"")</f>
        <v>0.6</v>
      </c>
      <c r="G812" s="205"/>
      <c r="H812" s="205"/>
      <c r="I812" s="204"/>
      <c r="J812" s="204"/>
      <c r="K812" s="204"/>
      <c r="L812" s="204"/>
      <c r="M812" s="204"/>
      <c r="N812" s="206"/>
      <c r="O812" s="202"/>
      <c r="P812" s="207"/>
      <c r="Q812" s="207"/>
      <c r="R812" s="207"/>
      <c r="S812" s="210"/>
    </row>
    <row r="813" spans="1:19" ht="35.25" customHeight="1">
      <c r="A813" s="196">
        <f ca="1">IFERROR(A812+MATCH(D813,OFFSET('Nhập đơn'!$E$1,'ORDERED LIST'!$A812,0,1000),0),"")</f>
        <v>247</v>
      </c>
      <c r="B813" s="209">
        <v>5</v>
      </c>
      <c r="C813" s="203" t="str" cm="1">
        <f t="array" aca="1" ref="C813" ca="1">IFERROR(INDEX('Nhập đơn'!C:C,'ORDERED LIST'!$A813,0),"")</f>
        <v>AWWT</v>
      </c>
      <c r="D813" s="203" t="str">
        <f>IF(COUNTIFS($D$808:D812,$B$808)&lt;$S$808,$B$808,"")</f>
        <v>Mồng tơi 300 gr</v>
      </c>
      <c r="E813" s="202" cm="1">
        <f t="array" aca="1" ref="E813" ca="1">IFERROR(INDEX('Nhập đơn'!I:I,'ORDERED LIST'!$A813,0),"")</f>
        <v>2</v>
      </c>
      <c r="F813" s="204" cm="1">
        <f t="array" aca="1" ref="F813" ca="1">IFERROR(INDEX('Nhập đơn'!H:H,'ORDERED LIST'!$A813,0),"")</f>
        <v>0.6</v>
      </c>
      <c r="G813" s="205"/>
      <c r="H813" s="205"/>
      <c r="I813" s="204"/>
      <c r="J813" s="204"/>
      <c r="K813" s="204"/>
      <c r="L813" s="204"/>
      <c r="M813" s="204"/>
      <c r="N813" s="206"/>
      <c r="O813" s="202"/>
      <c r="P813" s="207"/>
      <c r="Q813" s="207"/>
      <c r="R813" s="207"/>
      <c r="S813" s="210"/>
    </row>
    <row r="814" spans="1:19" ht="35.25" customHeight="1">
      <c r="A814" s="196">
        <f ca="1">IFERROR(A813+MATCH(D814,OFFSET('Nhập đơn'!$E$1,'ORDERED LIST'!$A813,0,1000),0),"")</f>
        <v>309</v>
      </c>
      <c r="B814" s="209">
        <v>6</v>
      </c>
      <c r="C814" s="203" t="str" cm="1">
        <f t="array" aca="1" ref="C814" ca="1">IFERROR(INDEX('Nhập đơn'!C:C,'ORDERED LIST'!$A814,0),"")</f>
        <v>AWZH</v>
      </c>
      <c r="D814" s="203" t="str">
        <f>IF(COUNTIFS($D$808:D813,$B$808)&lt;$S$808,$B$808,"")</f>
        <v>Mồng tơi 300 gr</v>
      </c>
      <c r="E814" s="202" cm="1">
        <f t="array" aca="1" ref="E814" ca="1">IFERROR(INDEX('Nhập đơn'!I:I,'ORDERED LIST'!$A814,0),"")</f>
        <v>3</v>
      </c>
      <c r="F814" s="204" cm="1">
        <f t="array" aca="1" ref="F814" ca="1">IFERROR(INDEX('Nhập đơn'!H:H,'ORDERED LIST'!$A814,0),"")</f>
        <v>0.9</v>
      </c>
      <c r="G814" s="205"/>
      <c r="H814" s="205"/>
      <c r="I814" s="204"/>
      <c r="J814" s="204"/>
      <c r="K814" s="204"/>
      <c r="L814" s="204"/>
      <c r="M814" s="204"/>
      <c r="N814" s="206"/>
      <c r="O814" s="202"/>
      <c r="P814" s="207"/>
      <c r="Q814" s="207"/>
      <c r="R814" s="207"/>
      <c r="S814" s="210"/>
    </row>
    <row r="815" spans="1:19" ht="35.25" customHeight="1">
      <c r="A815" s="196">
        <f ca="1">IFERROR(A814+MATCH(D815,OFFSET('Nhập đơn'!$E$1,'ORDERED LIST'!$A814,0,1000),0),"")</f>
        <v>371</v>
      </c>
      <c r="B815" s="209">
        <v>7</v>
      </c>
      <c r="C815" s="203" t="str" cm="1">
        <f t="array" aca="1" ref="C815" ca="1">IFERROR(INDEX('Nhập đơn'!C:C,'ORDERED LIST'!$A815,0),"")</f>
        <v>NAM2ZH</v>
      </c>
      <c r="D815" s="203" t="str">
        <f>IF(COUNTIFS($D$808:D814,$B$808)&lt;$S$808,$B$808,"")</f>
        <v>Mồng tơi 300 gr</v>
      </c>
      <c r="E815" s="202" cm="1">
        <f t="array" aca="1" ref="E815" ca="1">IFERROR(INDEX('Nhập đơn'!I:I,'ORDERED LIST'!$A815,0),"")</f>
        <v>5</v>
      </c>
      <c r="F815" s="204" cm="1">
        <f t="array" aca="1" ref="F815" ca="1">IFERROR(INDEX('Nhập đơn'!H:H,'ORDERED LIST'!$A815,0),"")</f>
        <v>1.5</v>
      </c>
      <c r="G815" s="205"/>
      <c r="H815" s="205"/>
      <c r="I815" s="204"/>
      <c r="J815" s="204"/>
      <c r="K815" s="204"/>
      <c r="L815" s="204"/>
      <c r="M815" s="204"/>
      <c r="N815" s="206"/>
      <c r="O815" s="202"/>
      <c r="P815" s="207"/>
      <c r="Q815" s="207"/>
      <c r="R815" s="207"/>
      <c r="S815" s="210"/>
    </row>
    <row r="816" spans="1:19" ht="35.25" customHeight="1">
      <c r="A816" s="196">
        <f ca="1">IFERROR(A815+MATCH(D816,OFFSET('Nhập đơn'!$E$1,'ORDERED LIST'!$A815,0,1000),0),"")</f>
        <v>381</v>
      </c>
      <c r="B816" s="209">
        <v>8</v>
      </c>
      <c r="C816" s="203" t="str" cm="1">
        <f t="array" aca="1" ref="C816" ca="1">IFERROR(INDEX('Nhập đơn'!C:C,'ORDERED LIST'!$A816,0),"")</f>
        <v>NAM1</v>
      </c>
      <c r="D816" s="203" t="str">
        <f>IF(COUNTIFS($D$808:D815,$B$808)&lt;$S$808,$B$808,"")</f>
        <v>Mồng tơi 300 gr</v>
      </c>
      <c r="E816" s="202" cm="1">
        <f t="array" aca="1" ref="E816" ca="1">IFERROR(INDEX('Nhập đơn'!I:I,'ORDERED LIST'!$A816,0),"")</f>
        <v>7</v>
      </c>
      <c r="F816" s="204" cm="1">
        <f t="array" aca="1" ref="F816" ca="1">IFERROR(INDEX('Nhập đơn'!H:H,'ORDERED LIST'!$A816,0),"")</f>
        <v>2.1</v>
      </c>
      <c r="G816" s="205"/>
      <c r="H816" s="205"/>
      <c r="I816" s="204"/>
      <c r="J816" s="204"/>
      <c r="K816" s="204"/>
      <c r="L816" s="204"/>
      <c r="M816" s="204"/>
      <c r="N816" s="206"/>
      <c r="O816" s="202"/>
      <c r="P816" s="207"/>
      <c r="Q816" s="207"/>
      <c r="R816" s="207"/>
      <c r="S816" s="210"/>
    </row>
    <row r="817" spans="1:19" ht="35.25" hidden="1" customHeight="1">
      <c r="A817" s="196" t="str">
        <f ca="1">IFERROR(A816+MATCH(D817,OFFSET('Nhập đơn'!$E$1,'ORDERED LIST'!$A816,0,1000),0),"")</f>
        <v/>
      </c>
      <c r="B817" s="209">
        <v>9</v>
      </c>
      <c r="C817" s="203" t="str" cm="1">
        <f t="array" aca="1" ref="C817" ca="1">IFERROR(INDEX('Nhập đơn'!C:C,'ORDERED LIST'!$A817,0),"")</f>
        <v/>
      </c>
      <c r="D817" s="203" t="str">
        <f>IF(COUNTIFS($D$808:D816,$B$808)&lt;$S$808,$B$808,"")</f>
        <v/>
      </c>
      <c r="E817" s="202" t="str" cm="1">
        <f t="array" aca="1" ref="E817" ca="1">IFERROR(INDEX('Nhập đơn'!I:I,'ORDERED LIST'!$A817,0),"")</f>
        <v/>
      </c>
      <c r="F817" s="204" t="str" cm="1">
        <f t="array" aca="1" ref="F817" ca="1">IFERROR(INDEX('Nhập đơn'!H:H,'ORDERED LIST'!$A817,0),"")</f>
        <v/>
      </c>
      <c r="G817" s="205"/>
      <c r="H817" s="205"/>
      <c r="I817" s="204"/>
      <c r="J817" s="204"/>
      <c r="K817" s="204"/>
      <c r="L817" s="204"/>
      <c r="M817" s="204"/>
      <c r="N817" s="206"/>
      <c r="O817" s="202"/>
      <c r="P817" s="207"/>
      <c r="Q817" s="207"/>
      <c r="R817" s="207"/>
      <c r="S817" s="210"/>
    </row>
    <row r="818" spans="1:19" ht="35.25" hidden="1" customHeight="1">
      <c r="A818" s="196" t="str">
        <f ca="1">IFERROR(A817+MATCH(D818,OFFSET('Nhập đơn'!$E$1,'ORDERED LIST'!$A817,0,1000),0),"")</f>
        <v/>
      </c>
      <c r="B818" s="209">
        <v>10</v>
      </c>
      <c r="C818" s="203" t="str" cm="1">
        <f t="array" aca="1" ref="C818" ca="1">IFERROR(INDEX('Nhập đơn'!C:C,'ORDERED LIST'!$A818,0),"")</f>
        <v/>
      </c>
      <c r="D818" s="203" t="str">
        <f>IF(COUNTIFS($D$808:D817,$B$808)&lt;$S$808,$B$808,"")</f>
        <v/>
      </c>
      <c r="E818" s="202" t="str" cm="1">
        <f t="array" aca="1" ref="E818" ca="1">IFERROR(INDEX('Nhập đơn'!I:I,'ORDERED LIST'!$A818,0),"")</f>
        <v/>
      </c>
      <c r="F818" s="204" t="str" cm="1">
        <f t="array" aca="1" ref="F818" ca="1">IFERROR(INDEX('Nhập đơn'!H:H,'ORDERED LIST'!$A818,0),"")</f>
        <v/>
      </c>
      <c r="G818" s="205"/>
      <c r="H818" s="205"/>
      <c r="I818" s="204"/>
      <c r="J818" s="204"/>
      <c r="K818" s="204"/>
      <c r="L818" s="204"/>
      <c r="M818" s="204"/>
      <c r="N818" s="206"/>
      <c r="O818" s="202"/>
      <c r="P818" s="207"/>
      <c r="Q818" s="207"/>
      <c r="R818" s="207"/>
      <c r="S818" s="210"/>
    </row>
    <row r="819" spans="1:19" ht="35.25" hidden="1" customHeight="1">
      <c r="A819" s="196" t="str">
        <f ca="1">IFERROR(A818+MATCH(D819,OFFSET('Nhập đơn'!$E$1,'ORDERED LIST'!$A818,0,1000),0),"")</f>
        <v/>
      </c>
      <c r="B819" s="209">
        <v>11</v>
      </c>
      <c r="C819" s="203" t="str" cm="1">
        <f t="array" aca="1" ref="C819" ca="1">IFERROR(INDEX('Nhập đơn'!C:C,'ORDERED LIST'!$A819,0),"")</f>
        <v/>
      </c>
      <c r="D819" s="203" t="str">
        <f>IF(COUNTIFS($D$808:D818,$B$808)&lt;$S$808,$B$808,"")</f>
        <v/>
      </c>
      <c r="E819" s="202" t="str" cm="1">
        <f t="array" aca="1" ref="E819" ca="1">IFERROR(INDEX('Nhập đơn'!I:I,'ORDERED LIST'!$A819,0),"")</f>
        <v/>
      </c>
      <c r="F819" s="204" t="str" cm="1">
        <f t="array" aca="1" ref="F819" ca="1">IFERROR(INDEX('Nhập đơn'!H:H,'ORDERED LIST'!$A819,0),"")</f>
        <v/>
      </c>
      <c r="G819" s="205"/>
      <c r="H819" s="205"/>
      <c r="I819" s="204"/>
      <c r="J819" s="204"/>
      <c r="K819" s="204"/>
      <c r="L819" s="204"/>
      <c r="M819" s="204"/>
      <c r="N819" s="206"/>
      <c r="O819" s="202"/>
      <c r="P819" s="207"/>
      <c r="Q819" s="207"/>
      <c r="R819" s="207"/>
      <c r="S819" s="210"/>
    </row>
    <row r="820" spans="1:19" ht="35.25" hidden="1" customHeight="1">
      <c r="A820" s="196" t="str">
        <f ca="1">IFERROR(A819+MATCH(D820,OFFSET('Nhập đơn'!$E$1,'ORDERED LIST'!$A819,0,1000),0),"")</f>
        <v/>
      </c>
      <c r="B820" s="209">
        <v>12</v>
      </c>
      <c r="C820" s="203" t="str" cm="1">
        <f t="array" aca="1" ref="C820" ca="1">IFERROR(INDEX('Nhập đơn'!C:C,'ORDERED LIST'!$A820,0),"")</f>
        <v/>
      </c>
      <c r="D820" s="203" t="str">
        <f>IF(COUNTIFS($D$808:D819,$B$808)&lt;$S$808,$B$808,"")</f>
        <v/>
      </c>
      <c r="E820" s="202" t="str" cm="1">
        <f t="array" aca="1" ref="E820" ca="1">IFERROR(INDEX('Nhập đơn'!I:I,'ORDERED LIST'!$A820,0),"")</f>
        <v/>
      </c>
      <c r="F820" s="204" t="str" cm="1">
        <f t="array" aca="1" ref="F820" ca="1">IFERROR(INDEX('Nhập đơn'!H:H,'ORDERED LIST'!$A820,0),"")</f>
        <v/>
      </c>
      <c r="G820" s="205"/>
      <c r="H820" s="205"/>
      <c r="I820" s="204"/>
      <c r="J820" s="204"/>
      <c r="K820" s="204"/>
      <c r="L820" s="204"/>
      <c r="M820" s="204"/>
      <c r="N820" s="206"/>
      <c r="O820" s="202"/>
      <c r="P820" s="207"/>
      <c r="Q820" s="207"/>
      <c r="R820" s="207"/>
      <c r="S820" s="210"/>
    </row>
    <row r="821" spans="1:19" ht="35.25" hidden="1" customHeight="1">
      <c r="A821" s="196" t="str">
        <f ca="1">IFERROR(A820+MATCH(D821,OFFSET('Nhập đơn'!$E$1,'ORDERED LIST'!$A820,0,1000),0),"")</f>
        <v/>
      </c>
      <c r="B821" s="209">
        <v>13</v>
      </c>
      <c r="C821" s="203" t="str" cm="1">
        <f t="array" aca="1" ref="C821" ca="1">IFERROR(INDEX('Nhập đơn'!C:C,'ORDERED LIST'!$A821,0),"")</f>
        <v/>
      </c>
      <c r="D821" s="203" t="str">
        <f>IF(COUNTIFS($D$808:D820,$B$808)&lt;$S$808,$B$808,"")</f>
        <v/>
      </c>
      <c r="E821" s="202" t="str" cm="1">
        <f t="array" aca="1" ref="E821" ca="1">IFERROR(INDEX('Nhập đơn'!I:I,'ORDERED LIST'!$A821,0),"")</f>
        <v/>
      </c>
      <c r="F821" s="204" t="str" cm="1">
        <f t="array" aca="1" ref="F821" ca="1">IFERROR(INDEX('Nhập đơn'!H:H,'ORDERED LIST'!$A821,0),"")</f>
        <v/>
      </c>
      <c r="G821" s="205"/>
      <c r="H821" s="205"/>
      <c r="I821" s="204"/>
      <c r="J821" s="204"/>
      <c r="K821" s="204"/>
      <c r="L821" s="204"/>
      <c r="M821" s="204"/>
      <c r="N821" s="206"/>
      <c r="O821" s="202"/>
      <c r="P821" s="207"/>
      <c r="Q821" s="207"/>
      <c r="R821" s="207"/>
      <c r="S821" s="210"/>
    </row>
    <row r="822" spans="1:19" ht="35.25" hidden="1" customHeight="1">
      <c r="A822" s="196" t="str">
        <f ca="1">IFERROR(A821+MATCH(D822,OFFSET('Nhập đơn'!$E$1,'ORDERED LIST'!$A821,0,1000),0),"")</f>
        <v/>
      </c>
      <c r="B822" s="209">
        <v>14</v>
      </c>
      <c r="C822" s="203" t="str" cm="1">
        <f t="array" aca="1" ref="C822" ca="1">IFERROR(INDEX('Nhập đơn'!C:C,'ORDERED LIST'!$A822,0),"")</f>
        <v/>
      </c>
      <c r="D822" s="203" t="str">
        <f>IF(COUNTIFS($D$808:D821,$B$808)&lt;$S$808,$B$808,"")</f>
        <v/>
      </c>
      <c r="E822" s="202" t="str" cm="1">
        <f t="array" aca="1" ref="E822" ca="1">IFERROR(INDEX('Nhập đơn'!I:I,'ORDERED LIST'!$A822,0),"")</f>
        <v/>
      </c>
      <c r="F822" s="204" t="str" cm="1">
        <f t="array" aca="1" ref="F822" ca="1">IFERROR(INDEX('Nhập đơn'!H:H,'ORDERED LIST'!$A822,0),"")</f>
        <v/>
      </c>
      <c r="G822" s="205"/>
      <c r="H822" s="205"/>
      <c r="I822" s="204"/>
      <c r="J822" s="204"/>
      <c r="K822" s="204"/>
      <c r="L822" s="204"/>
      <c r="M822" s="204"/>
      <c r="N822" s="206"/>
      <c r="O822" s="202"/>
      <c r="P822" s="207"/>
      <c r="Q822" s="207"/>
      <c r="R822" s="207"/>
      <c r="S822" s="210"/>
    </row>
    <row r="823" spans="1:19" ht="35.25" hidden="1" customHeight="1">
      <c r="A823" s="196" t="str">
        <f ca="1">IFERROR(A822+MATCH(D823,OFFSET('Nhập đơn'!$E$1,'ORDERED LIST'!$A822,0,1000),0),"")</f>
        <v/>
      </c>
      <c r="B823" s="209">
        <v>15</v>
      </c>
      <c r="C823" s="203" t="str" cm="1">
        <f t="array" aca="1" ref="C823" ca="1">IFERROR(INDEX('Nhập đơn'!C:C,'ORDERED LIST'!$A823,0),"")</f>
        <v/>
      </c>
      <c r="D823" s="203" t="str">
        <f>IF(COUNTIFS($D$808:D822,$B$808)&lt;$S$808,$B$808,"")</f>
        <v/>
      </c>
      <c r="E823" s="202" t="str" cm="1">
        <f t="array" aca="1" ref="E823" ca="1">IFERROR(INDEX('Nhập đơn'!I:I,'ORDERED LIST'!$A823,0),"")</f>
        <v/>
      </c>
      <c r="F823" s="204" t="str" cm="1">
        <f t="array" aca="1" ref="F823" ca="1">IFERROR(INDEX('Nhập đơn'!H:H,'ORDERED LIST'!$A823,0),"")</f>
        <v/>
      </c>
      <c r="G823" s="205"/>
      <c r="H823" s="205"/>
      <c r="I823" s="204"/>
      <c r="J823" s="204"/>
      <c r="K823" s="204"/>
      <c r="L823" s="204"/>
      <c r="M823" s="204"/>
      <c r="N823" s="206"/>
      <c r="O823" s="202"/>
      <c r="P823" s="207"/>
      <c r="Q823" s="207"/>
      <c r="R823" s="207"/>
      <c r="S823" s="210"/>
    </row>
    <row r="824" spans="1:19" ht="35.25" hidden="1" customHeight="1">
      <c r="A824" s="196" t="str">
        <f ca="1">IFERROR(A823+MATCH(D824,OFFSET('Nhập đơn'!$E$1,'ORDERED LIST'!$A823,0,1000),0),"")</f>
        <v/>
      </c>
      <c r="B824" s="209">
        <v>16</v>
      </c>
      <c r="C824" s="203" t="str" cm="1">
        <f t="array" aca="1" ref="C824" ca="1">IFERROR(INDEX('Nhập đơn'!C:C,'ORDERED LIST'!$A824,0),"")</f>
        <v/>
      </c>
      <c r="D824" s="203" t="str">
        <f>IF(COUNTIFS($D$808:D823,$B$808)&lt;$S$808,$B$808,"")</f>
        <v/>
      </c>
      <c r="E824" s="202" t="str" cm="1">
        <f t="array" aca="1" ref="E824" ca="1">IFERROR(INDEX('Nhập đơn'!I:I,'ORDERED LIST'!$A824,0),"")</f>
        <v/>
      </c>
      <c r="F824" s="204" t="str" cm="1">
        <f t="array" aca="1" ref="F824" ca="1">IFERROR(INDEX('Nhập đơn'!H:H,'ORDERED LIST'!$A824,0),"")</f>
        <v/>
      </c>
      <c r="G824" s="205"/>
      <c r="H824" s="205"/>
      <c r="I824" s="204"/>
      <c r="J824" s="204"/>
      <c r="K824" s="204"/>
      <c r="L824" s="204"/>
      <c r="M824" s="204"/>
      <c r="N824" s="206"/>
      <c r="O824" s="202"/>
      <c r="P824" s="207"/>
      <c r="Q824" s="207"/>
      <c r="R824" s="207"/>
      <c r="S824" s="210"/>
    </row>
    <row r="825" spans="1:19" s="215" customFormat="1" ht="35.25" customHeight="1">
      <c r="B825" s="216" t="s">
        <v>400</v>
      </c>
      <c r="C825" s="217"/>
      <c r="D825" s="217"/>
      <c r="E825" s="217"/>
      <c r="F825" s="217"/>
      <c r="G825" s="217"/>
      <c r="H825" s="217"/>
      <c r="I825" s="217"/>
      <c r="J825" s="217"/>
      <c r="K825" s="217"/>
      <c r="L825" s="217"/>
      <c r="M825" s="217"/>
      <c r="N825" s="217"/>
      <c r="O825" s="217"/>
      <c r="P825" s="217"/>
      <c r="Q825" s="217"/>
      <c r="R825" s="217"/>
      <c r="S825" s="289">
        <f>COUNTIFS('Nhập đơn'!E:E,B825)</f>
        <v>8</v>
      </c>
    </row>
    <row r="826" spans="1:19" ht="35.25" customHeight="1">
      <c r="A826" s="196">
        <f ca="1">IFERROR(A825+MATCH(D826,OFFSET('Nhập đơn'!$E$1,'ORDERED LIST'!$A825,0,1000),0),"")</f>
        <v>27</v>
      </c>
      <c r="B826" s="202">
        <v>1</v>
      </c>
      <c r="C826" s="203" t="str" cm="1">
        <f t="array" aca="1" ref="C826" ca="1">IFERROR(INDEX('Nhập đơn'!C:C,'ORDERED LIST'!$A826,0),"")</f>
        <v>MKFR</v>
      </c>
      <c r="D826" s="203" t="str">
        <f>IF(COUNTIFS($D$825:D825,$B$825)&lt;$S$825,$B$825,"")</f>
        <v>Mướp hương weight</v>
      </c>
      <c r="E826" s="202" t="str" cm="1">
        <f t="array" aca="1" ref="E826" ca="1">IFERROR(INDEX('Nhập đơn'!I:I,'ORDERED LIST'!$A826,0),"")</f>
        <v/>
      </c>
      <c r="F826" s="204" cm="1">
        <f t="array" aca="1" ref="F826" ca="1">IFERROR(INDEX('Nhập đơn'!H:H,'ORDERED LIST'!$A826,0),"")</f>
        <v>0.9</v>
      </c>
      <c r="G826" s="205"/>
      <c r="H826" s="205"/>
      <c r="I826" s="204"/>
      <c r="J826" s="204"/>
      <c r="K826" s="204"/>
      <c r="L826" s="204"/>
      <c r="M826" s="204"/>
      <c r="N826" s="206"/>
      <c r="O826" s="202"/>
      <c r="P826" s="207"/>
      <c r="Q826" s="207"/>
      <c r="R826" s="207"/>
      <c r="S826" s="207"/>
    </row>
    <row r="827" spans="1:19" ht="35.25" customHeight="1">
      <c r="A827" s="196">
        <f ca="1">IFERROR(A826+MATCH(D827,OFFSET('Nhập đơn'!$E$1,'ORDERED LIST'!$A826,0,1000),0),"")</f>
        <v>80</v>
      </c>
      <c r="B827" s="202">
        <v>2</v>
      </c>
      <c r="C827" s="203" t="str" cm="1">
        <f t="array" aca="1" ref="C827" ca="1">IFERROR(INDEX('Nhập đơn'!C:C,'ORDERED LIST'!$A827,0),"")</f>
        <v>MKVD</v>
      </c>
      <c r="D827" s="203" t="str">
        <f>IF(COUNTIFS($D$825:D826,$B$825)&lt;$S$825,$B$825,"")</f>
        <v>Mướp hương weight</v>
      </c>
      <c r="E827" s="202" t="str" cm="1">
        <f t="array" aca="1" ref="E827" ca="1">IFERROR(INDEX('Nhập đơn'!I:I,'ORDERED LIST'!$A827,0),"")</f>
        <v/>
      </c>
      <c r="F827" s="204" cm="1">
        <f t="array" aca="1" ref="F827" ca="1">IFERROR(INDEX('Nhập đơn'!H:H,'ORDERED LIST'!$A827,0),"")</f>
        <v>0.6</v>
      </c>
      <c r="G827" s="205"/>
      <c r="H827" s="205"/>
      <c r="I827" s="204"/>
      <c r="J827" s="204"/>
      <c r="K827" s="204"/>
      <c r="L827" s="204"/>
      <c r="M827" s="204"/>
      <c r="N827" s="206"/>
      <c r="O827" s="202"/>
      <c r="P827" s="207"/>
      <c r="Q827" s="207"/>
      <c r="R827" s="207"/>
      <c r="S827" s="208"/>
    </row>
    <row r="828" spans="1:19" ht="35.25" customHeight="1">
      <c r="A828" s="196">
        <f ca="1">IFERROR(A827+MATCH(D828,OFFSET('Nhập đơn'!$E$1,'ORDERED LIST'!$A827,0,1000),0),"")</f>
        <v>136</v>
      </c>
      <c r="B828" s="209">
        <v>3</v>
      </c>
      <c r="C828" s="203" t="str" cm="1">
        <f t="array" aca="1" ref="C828" ca="1">IFERROR(INDEX('Nhập đơn'!C:C,'ORDERED LIST'!$A828,0),"")</f>
        <v>AWLU</v>
      </c>
      <c r="D828" s="203" t="str">
        <f>IF(COUNTIFS($D$825:D827,$B$825)&lt;$S$825,$B$825,"")</f>
        <v>Mướp hương weight</v>
      </c>
      <c r="E828" s="202" t="str" cm="1">
        <f t="array" aca="1" ref="E828" ca="1">IFERROR(INDEX('Nhập đơn'!I:I,'ORDERED LIST'!$A828,0),"")</f>
        <v/>
      </c>
      <c r="F828" s="204" cm="1">
        <f t="array" aca="1" ref="F828" ca="1">IFERROR(INDEX('Nhập đơn'!H:H,'ORDERED LIST'!$A828,0),"")</f>
        <v>1.2</v>
      </c>
      <c r="G828" s="205"/>
      <c r="H828" s="205"/>
      <c r="I828" s="204"/>
      <c r="J828" s="204"/>
      <c r="K828" s="204"/>
      <c r="L828" s="204"/>
      <c r="M828" s="204"/>
      <c r="N828" s="206"/>
      <c r="O828" s="202"/>
      <c r="P828" s="207"/>
      <c r="Q828" s="207"/>
      <c r="R828" s="207"/>
      <c r="S828" s="210"/>
    </row>
    <row r="829" spans="1:19" ht="35.25" customHeight="1">
      <c r="A829" s="196">
        <f ca="1">IFERROR(A828+MATCH(D829,OFFSET('Nhập đơn'!$E$1,'ORDERED LIST'!$A828,0,1000),0),"")</f>
        <v>189</v>
      </c>
      <c r="B829" s="209">
        <v>4</v>
      </c>
      <c r="C829" s="203" t="str" cm="1">
        <f t="array" aca="1" ref="C829" ca="1">IFERROR(INDEX('Nhập đơn'!C:C,'ORDERED LIST'!$A829,0),"")</f>
        <v>AWSG</v>
      </c>
      <c r="D829" s="203" t="str">
        <f>IF(COUNTIFS($D$825:D828,$B$825)&lt;$S$825,$B$825,"")</f>
        <v>Mướp hương weight</v>
      </c>
      <c r="E829" s="202" t="str" cm="1">
        <f t="array" aca="1" ref="E829" ca="1">IFERROR(INDEX('Nhập đơn'!I:I,'ORDERED LIST'!$A829,0),"")</f>
        <v/>
      </c>
      <c r="F829" s="204" cm="1">
        <f t="array" aca="1" ref="F829" ca="1">IFERROR(INDEX('Nhập đơn'!H:H,'ORDERED LIST'!$A829,0),"")</f>
        <v>1.2</v>
      </c>
      <c r="G829" s="205"/>
      <c r="H829" s="205"/>
      <c r="I829" s="204"/>
      <c r="J829" s="204"/>
      <c r="K829" s="204"/>
      <c r="L829" s="204"/>
      <c r="M829" s="204"/>
      <c r="N829" s="206"/>
      <c r="O829" s="202"/>
      <c r="P829" s="207"/>
      <c r="Q829" s="207"/>
      <c r="R829" s="207"/>
      <c r="S829" s="210"/>
    </row>
    <row r="830" spans="1:19" ht="35.25" customHeight="1">
      <c r="A830" s="196">
        <f ca="1">IFERROR(A829+MATCH(D830,OFFSET('Nhập đơn'!$E$1,'ORDERED LIST'!$A829,0,1000),0),"")</f>
        <v>248</v>
      </c>
      <c r="B830" s="209">
        <v>5</v>
      </c>
      <c r="C830" s="203" t="str" cm="1">
        <f t="array" aca="1" ref="C830" ca="1">IFERROR(INDEX('Nhập đơn'!C:C,'ORDERED LIST'!$A830,0),"")</f>
        <v>AWWT</v>
      </c>
      <c r="D830" s="203" t="str">
        <f>IF(COUNTIFS($D$825:D829,$B$825)&lt;$S$825,$B$825,"")</f>
        <v>Mướp hương weight</v>
      </c>
      <c r="E830" s="202" t="str" cm="1">
        <f t="array" aca="1" ref="E830" ca="1">IFERROR(INDEX('Nhập đơn'!I:I,'ORDERED LIST'!$A830,0),"")</f>
        <v/>
      </c>
      <c r="F830" s="204" cm="1">
        <f t="array" aca="1" ref="F830" ca="1">IFERROR(INDEX('Nhập đơn'!H:H,'ORDERED LIST'!$A830,0),"")</f>
        <v>1.2</v>
      </c>
      <c r="G830" s="205"/>
      <c r="H830" s="205"/>
      <c r="I830" s="204"/>
      <c r="J830" s="204"/>
      <c r="K830" s="204"/>
      <c r="L830" s="204"/>
      <c r="M830" s="204"/>
      <c r="N830" s="206"/>
      <c r="O830" s="202"/>
      <c r="P830" s="207"/>
      <c r="Q830" s="207"/>
      <c r="R830" s="207"/>
      <c r="S830" s="210"/>
    </row>
    <row r="831" spans="1:19" ht="35.25" customHeight="1">
      <c r="A831" s="196">
        <f ca="1">IFERROR(A830+MATCH(D831,OFFSET('Nhập đơn'!$E$1,'ORDERED LIST'!$A830,0,1000),0),"")</f>
        <v>310</v>
      </c>
      <c r="B831" s="209">
        <v>6</v>
      </c>
      <c r="C831" s="203" t="str" cm="1">
        <f t="array" aca="1" ref="C831" ca="1">IFERROR(INDEX('Nhập đơn'!C:C,'ORDERED LIST'!$A831,0),"")</f>
        <v>AWZH</v>
      </c>
      <c r="D831" s="203" t="str">
        <f>IF(COUNTIFS($D$825:D830,$B$825)&lt;$S$825,$B$825,"")</f>
        <v>Mướp hương weight</v>
      </c>
      <c r="E831" s="202" t="str" cm="1">
        <f t="array" aca="1" ref="E831" ca="1">IFERROR(INDEX('Nhập đơn'!I:I,'ORDERED LIST'!$A831,0),"")</f>
        <v/>
      </c>
      <c r="F831" s="204" cm="1">
        <f t="array" aca="1" ref="F831" ca="1">IFERROR(INDEX('Nhập đơn'!H:H,'ORDERED LIST'!$A831,0),"")</f>
        <v>1.8</v>
      </c>
      <c r="G831" s="205"/>
      <c r="H831" s="205"/>
      <c r="I831" s="204"/>
      <c r="J831" s="204"/>
      <c r="K831" s="204"/>
      <c r="L831" s="204"/>
      <c r="M831" s="204"/>
      <c r="N831" s="206"/>
      <c r="O831" s="202"/>
      <c r="P831" s="207"/>
      <c r="Q831" s="207"/>
      <c r="R831" s="207"/>
      <c r="S831" s="210"/>
    </row>
    <row r="832" spans="1:19" ht="35.25" customHeight="1">
      <c r="A832" s="196">
        <f ca="1">IFERROR(A831+MATCH(D832,OFFSET('Nhập đơn'!$E$1,'ORDERED LIST'!$A831,0,1000),0),"")</f>
        <v>370</v>
      </c>
      <c r="B832" s="209">
        <v>7</v>
      </c>
      <c r="C832" s="203" t="str" cm="1">
        <f t="array" aca="1" ref="C832" ca="1">IFERROR(INDEX('Nhập đơn'!C:C,'ORDERED LIST'!$A832,0),"")</f>
        <v>NAM2ZH</v>
      </c>
      <c r="D832" s="203" t="str">
        <f>IF(COUNTIFS($D$825:D831,$B$825)&lt;$S$825,$B$825,"")</f>
        <v>Mướp hương weight</v>
      </c>
      <c r="E832" s="202" t="str" cm="1">
        <f t="array" aca="1" ref="E832" ca="1">IFERROR(INDEX('Nhập đơn'!I:I,'ORDERED LIST'!$A832,0),"")</f>
        <v/>
      </c>
      <c r="F832" s="204" cm="1">
        <f t="array" aca="1" ref="F832" ca="1">IFERROR(INDEX('Nhập đơn'!H:H,'ORDERED LIST'!$A832,0),"")</f>
        <v>2.1</v>
      </c>
      <c r="G832" s="205"/>
      <c r="H832" s="205"/>
      <c r="I832" s="204"/>
      <c r="J832" s="204"/>
      <c r="K832" s="204"/>
      <c r="L832" s="204"/>
      <c r="M832" s="204"/>
      <c r="N832" s="206"/>
      <c r="O832" s="202"/>
      <c r="P832" s="207"/>
      <c r="Q832" s="207"/>
      <c r="R832" s="207"/>
      <c r="S832" s="210"/>
    </row>
    <row r="833" spans="1:19" ht="35.25" customHeight="1">
      <c r="A833" s="196">
        <f ca="1">IFERROR(A832+MATCH(D833,OFFSET('Nhập đơn'!$E$1,'ORDERED LIST'!$A832,0,1000),0),"")</f>
        <v>383</v>
      </c>
      <c r="B833" s="209">
        <v>8</v>
      </c>
      <c r="C833" s="203" t="str" cm="1">
        <f t="array" aca="1" ref="C833" ca="1">IFERROR(INDEX('Nhập đơn'!C:C,'ORDERED LIST'!$A833,0),"")</f>
        <v>NAM1</v>
      </c>
      <c r="D833" s="203" t="str">
        <f>IF(COUNTIFS($D$825:D832,$B$825)&lt;$S$825,$B$825,"")</f>
        <v>Mướp hương weight</v>
      </c>
      <c r="E833" s="202" t="str" cm="1">
        <f t="array" aca="1" ref="E833" ca="1">IFERROR(INDEX('Nhập đơn'!I:I,'ORDERED LIST'!$A833,0),"")</f>
        <v/>
      </c>
      <c r="F833" s="204" cm="1">
        <f t="array" aca="1" ref="F833" ca="1">IFERROR(INDEX('Nhập đơn'!H:H,'ORDERED LIST'!$A833,0),"")</f>
        <v>4.2</v>
      </c>
      <c r="G833" s="205"/>
      <c r="H833" s="205"/>
      <c r="I833" s="204"/>
      <c r="J833" s="204"/>
      <c r="K833" s="204"/>
      <c r="L833" s="204"/>
      <c r="M833" s="204"/>
      <c r="N833" s="206"/>
      <c r="O833" s="202"/>
      <c r="P833" s="207"/>
      <c r="Q833" s="207"/>
      <c r="R833" s="207"/>
      <c r="S833" s="210"/>
    </row>
    <row r="834" spans="1:19" ht="35.25" hidden="1" customHeight="1">
      <c r="A834" s="196" t="str">
        <f ca="1">IFERROR(A833+MATCH(D834,OFFSET('Nhập đơn'!$E$1,'ORDERED LIST'!$A833,0,1000),0),"")</f>
        <v/>
      </c>
      <c r="B834" s="209">
        <v>9</v>
      </c>
      <c r="C834" s="203" t="str" cm="1">
        <f t="array" aca="1" ref="C834" ca="1">IFERROR(INDEX('Nhập đơn'!C:C,'ORDERED LIST'!$A834,0),"")</f>
        <v/>
      </c>
      <c r="D834" s="203" t="str">
        <f>IF(COUNTIFS($D$825:D833,$B$825)&lt;$S$825,$B$825,"")</f>
        <v/>
      </c>
      <c r="E834" s="202" t="str" cm="1">
        <f t="array" aca="1" ref="E834" ca="1">IFERROR(INDEX('Nhập đơn'!I:I,'ORDERED LIST'!$A834,0),"")</f>
        <v/>
      </c>
      <c r="F834" s="204" t="str" cm="1">
        <f t="array" aca="1" ref="F834" ca="1">IFERROR(INDEX('Nhập đơn'!H:H,'ORDERED LIST'!$A834,0),"")</f>
        <v/>
      </c>
      <c r="G834" s="205"/>
      <c r="H834" s="205"/>
      <c r="I834" s="204"/>
      <c r="J834" s="204"/>
      <c r="K834" s="204"/>
      <c r="L834" s="204"/>
      <c r="M834" s="204"/>
      <c r="N834" s="206"/>
      <c r="O834" s="202"/>
      <c r="P834" s="207"/>
      <c r="Q834" s="207"/>
      <c r="R834" s="207"/>
      <c r="S834" s="210"/>
    </row>
    <row r="835" spans="1:19" ht="35.25" hidden="1" customHeight="1">
      <c r="A835" s="196" t="str">
        <f ca="1">IFERROR(A834+MATCH(D835,OFFSET('Nhập đơn'!$E$1,'ORDERED LIST'!$A834,0,1000),0),"")</f>
        <v/>
      </c>
      <c r="B835" s="209">
        <v>10</v>
      </c>
      <c r="C835" s="203" t="str" cm="1">
        <f t="array" aca="1" ref="C835" ca="1">IFERROR(INDEX('Nhập đơn'!C:C,'ORDERED LIST'!$A835,0),"")</f>
        <v/>
      </c>
      <c r="D835" s="203" t="str">
        <f>IF(COUNTIFS($D$825:D834,$B$825)&lt;$S$825,$B$825,"")</f>
        <v/>
      </c>
      <c r="E835" s="202" t="str" cm="1">
        <f t="array" aca="1" ref="E835" ca="1">IFERROR(INDEX('Nhập đơn'!I:I,'ORDERED LIST'!$A835,0),"")</f>
        <v/>
      </c>
      <c r="F835" s="204" t="str" cm="1">
        <f t="array" aca="1" ref="F835" ca="1">IFERROR(INDEX('Nhập đơn'!H:H,'ORDERED LIST'!$A835,0),"")</f>
        <v/>
      </c>
      <c r="G835" s="205"/>
      <c r="H835" s="205"/>
      <c r="I835" s="204"/>
      <c r="J835" s="204"/>
      <c r="K835" s="204"/>
      <c r="L835" s="204"/>
      <c r="M835" s="204"/>
      <c r="N835" s="206"/>
      <c r="O835" s="202"/>
      <c r="P835" s="207"/>
      <c r="Q835" s="207"/>
      <c r="R835" s="207"/>
      <c r="S835" s="210"/>
    </row>
    <row r="836" spans="1:19" ht="35.25" hidden="1" customHeight="1">
      <c r="A836" s="196" t="str">
        <f ca="1">IFERROR(A835+MATCH(D836,OFFSET('Nhập đơn'!$E$1,'ORDERED LIST'!$A835,0,1000),0),"")</f>
        <v/>
      </c>
      <c r="B836" s="209">
        <v>11</v>
      </c>
      <c r="C836" s="203" t="str" cm="1">
        <f t="array" aca="1" ref="C836" ca="1">IFERROR(INDEX('Nhập đơn'!C:C,'ORDERED LIST'!$A836,0),"")</f>
        <v/>
      </c>
      <c r="D836" s="203" t="str">
        <f>IF(COUNTIFS($D$825:D835,$B$825)&lt;$S$825,$B$825,"")</f>
        <v/>
      </c>
      <c r="E836" s="202" t="str" cm="1">
        <f t="array" aca="1" ref="E836" ca="1">IFERROR(INDEX('Nhập đơn'!I:I,'ORDERED LIST'!$A836,0),"")</f>
        <v/>
      </c>
      <c r="F836" s="204" t="str" cm="1">
        <f t="array" aca="1" ref="F836" ca="1">IFERROR(INDEX('Nhập đơn'!H:H,'ORDERED LIST'!$A836,0),"")</f>
        <v/>
      </c>
      <c r="G836" s="205"/>
      <c r="H836" s="205"/>
      <c r="I836" s="204"/>
      <c r="J836" s="204"/>
      <c r="K836" s="204"/>
      <c r="L836" s="204"/>
      <c r="M836" s="204"/>
      <c r="N836" s="206"/>
      <c r="O836" s="202"/>
      <c r="P836" s="207"/>
      <c r="Q836" s="207"/>
      <c r="R836" s="207"/>
      <c r="S836" s="210"/>
    </row>
    <row r="837" spans="1:19" ht="35.25" hidden="1" customHeight="1">
      <c r="A837" s="196" t="str">
        <f ca="1">IFERROR(A836+MATCH(D837,OFFSET('Nhập đơn'!$E$1,'ORDERED LIST'!$A836,0,1000),0),"")</f>
        <v/>
      </c>
      <c r="B837" s="209">
        <v>12</v>
      </c>
      <c r="C837" s="203" t="str" cm="1">
        <f t="array" aca="1" ref="C837" ca="1">IFERROR(INDEX('Nhập đơn'!C:C,'ORDERED LIST'!$A837,0),"")</f>
        <v/>
      </c>
      <c r="D837" s="203" t="str">
        <f>IF(COUNTIFS($D$825:D836,$B$825)&lt;$S$825,$B$825,"")</f>
        <v/>
      </c>
      <c r="E837" s="202" t="str" cm="1">
        <f t="array" aca="1" ref="E837" ca="1">IFERROR(INDEX('Nhập đơn'!I:I,'ORDERED LIST'!$A837,0),"")</f>
        <v/>
      </c>
      <c r="F837" s="204" t="str" cm="1">
        <f t="array" aca="1" ref="F837" ca="1">IFERROR(INDEX('Nhập đơn'!H:H,'ORDERED LIST'!$A837,0),"")</f>
        <v/>
      </c>
      <c r="G837" s="205"/>
      <c r="H837" s="205"/>
      <c r="I837" s="204"/>
      <c r="J837" s="204"/>
      <c r="K837" s="204"/>
      <c r="L837" s="204"/>
      <c r="M837" s="204"/>
      <c r="N837" s="206"/>
      <c r="O837" s="202"/>
      <c r="P837" s="207"/>
      <c r="Q837" s="207"/>
      <c r="R837" s="207"/>
      <c r="S837" s="210"/>
    </row>
    <row r="838" spans="1:19" ht="35.25" hidden="1" customHeight="1">
      <c r="A838" s="196" t="str">
        <f ca="1">IFERROR(A837+MATCH(D838,OFFSET('Nhập đơn'!$E$1,'ORDERED LIST'!$A837,0,1000),0),"")</f>
        <v/>
      </c>
      <c r="B838" s="209">
        <v>13</v>
      </c>
      <c r="C838" s="203" t="str" cm="1">
        <f t="array" aca="1" ref="C838" ca="1">IFERROR(INDEX('Nhập đơn'!C:C,'ORDERED LIST'!$A838,0),"")</f>
        <v/>
      </c>
      <c r="D838" s="203" t="str">
        <f>IF(COUNTIFS($D$825:D837,$B$825)&lt;$S$825,$B$825,"")</f>
        <v/>
      </c>
      <c r="E838" s="202" t="str" cm="1">
        <f t="array" aca="1" ref="E838" ca="1">IFERROR(INDEX('Nhập đơn'!I:I,'ORDERED LIST'!$A838,0),"")</f>
        <v/>
      </c>
      <c r="F838" s="204" t="str" cm="1">
        <f t="array" aca="1" ref="F838" ca="1">IFERROR(INDEX('Nhập đơn'!H:H,'ORDERED LIST'!$A838,0),"")</f>
        <v/>
      </c>
      <c r="G838" s="205"/>
      <c r="H838" s="205"/>
      <c r="I838" s="204"/>
      <c r="J838" s="204"/>
      <c r="K838" s="204"/>
      <c r="L838" s="204"/>
      <c r="M838" s="204"/>
      <c r="N838" s="206"/>
      <c r="O838" s="202"/>
      <c r="P838" s="207"/>
      <c r="Q838" s="207"/>
      <c r="R838" s="207"/>
      <c r="S838" s="210"/>
    </row>
    <row r="839" spans="1:19" ht="35.25" hidden="1" customHeight="1">
      <c r="A839" s="196" t="str">
        <f ca="1">IFERROR(A838+MATCH(D839,OFFSET('Nhập đơn'!$E$1,'ORDERED LIST'!$A838,0,1000),0),"")</f>
        <v/>
      </c>
      <c r="B839" s="209">
        <v>14</v>
      </c>
      <c r="C839" s="203" t="str" cm="1">
        <f t="array" aca="1" ref="C839" ca="1">IFERROR(INDEX('Nhập đơn'!C:C,'ORDERED LIST'!$A839,0),"")</f>
        <v/>
      </c>
      <c r="D839" s="203" t="str">
        <f>IF(COUNTIFS($D$825:D838,$B$825)&lt;$S$825,$B$825,"")</f>
        <v/>
      </c>
      <c r="E839" s="202" t="str" cm="1">
        <f t="array" aca="1" ref="E839" ca="1">IFERROR(INDEX('Nhập đơn'!I:I,'ORDERED LIST'!$A839,0),"")</f>
        <v/>
      </c>
      <c r="F839" s="204" t="str" cm="1">
        <f t="array" aca="1" ref="F839" ca="1">IFERROR(INDEX('Nhập đơn'!H:H,'ORDERED LIST'!$A839,0),"")</f>
        <v/>
      </c>
      <c r="G839" s="205"/>
      <c r="H839" s="205"/>
      <c r="I839" s="204"/>
      <c r="J839" s="204"/>
      <c r="K839" s="204"/>
      <c r="L839" s="204"/>
      <c r="M839" s="204"/>
      <c r="N839" s="206"/>
      <c r="O839" s="202"/>
      <c r="P839" s="207"/>
      <c r="Q839" s="207"/>
      <c r="R839" s="207"/>
      <c r="S839" s="210"/>
    </row>
    <row r="840" spans="1:19" ht="35.25" hidden="1" customHeight="1">
      <c r="A840" s="196" t="str">
        <f ca="1">IFERROR(A839+MATCH(D840,OFFSET('Nhập đơn'!$E$1,'ORDERED LIST'!$A839,0,1000),0),"")</f>
        <v/>
      </c>
      <c r="B840" s="209">
        <v>15</v>
      </c>
      <c r="C840" s="203" t="str" cm="1">
        <f t="array" aca="1" ref="C840" ca="1">IFERROR(INDEX('Nhập đơn'!C:C,'ORDERED LIST'!$A840,0),"")</f>
        <v/>
      </c>
      <c r="D840" s="203" t="str">
        <f>IF(COUNTIFS($D$825:D839,$B$825)&lt;$S$825,$B$825,"")</f>
        <v/>
      </c>
      <c r="E840" s="202" t="str" cm="1">
        <f t="array" aca="1" ref="E840" ca="1">IFERROR(INDEX('Nhập đơn'!I:I,'ORDERED LIST'!$A840,0),"")</f>
        <v/>
      </c>
      <c r="F840" s="204" t="str" cm="1">
        <f t="array" aca="1" ref="F840" ca="1">IFERROR(INDEX('Nhập đơn'!H:H,'ORDERED LIST'!$A840,0),"")</f>
        <v/>
      </c>
      <c r="G840" s="205"/>
      <c r="H840" s="205"/>
      <c r="I840" s="204"/>
      <c r="J840" s="204"/>
      <c r="K840" s="204"/>
      <c r="L840" s="204"/>
      <c r="M840" s="204"/>
      <c r="N840" s="206"/>
      <c r="O840" s="202"/>
      <c r="P840" s="207"/>
      <c r="Q840" s="207"/>
      <c r="R840" s="207"/>
      <c r="S840" s="210"/>
    </row>
    <row r="841" spans="1:19" ht="35.25" hidden="1" customHeight="1">
      <c r="A841" s="196" t="str">
        <f ca="1">IFERROR(A840+MATCH(D841,OFFSET('Nhập đơn'!$E$1,'ORDERED LIST'!$A840,0,1000),0),"")</f>
        <v/>
      </c>
      <c r="B841" s="209">
        <v>16</v>
      </c>
      <c r="C841" s="203" t="str" cm="1">
        <f t="array" aca="1" ref="C841" ca="1">IFERROR(INDEX('Nhập đơn'!C:C,'ORDERED LIST'!$A841,0),"")</f>
        <v/>
      </c>
      <c r="D841" s="203" t="str">
        <f>IF(COUNTIFS($D$825:D840,$B$825)&lt;$S$825,$B$825,"")</f>
        <v/>
      </c>
      <c r="E841" s="202" t="str" cm="1">
        <f t="array" aca="1" ref="E841" ca="1">IFERROR(INDEX('Nhập đơn'!I:I,'ORDERED LIST'!$A841,0),"")</f>
        <v/>
      </c>
      <c r="F841" s="204" t="str" cm="1">
        <f t="array" aca="1" ref="F841" ca="1">IFERROR(INDEX('Nhập đơn'!H:H,'ORDERED LIST'!$A841,0),"")</f>
        <v/>
      </c>
      <c r="G841" s="205"/>
      <c r="H841" s="205"/>
      <c r="I841" s="204"/>
      <c r="J841" s="204"/>
      <c r="K841" s="204"/>
      <c r="L841" s="204"/>
      <c r="M841" s="204"/>
      <c r="N841" s="206"/>
      <c r="O841" s="202"/>
      <c r="P841" s="207"/>
      <c r="Q841" s="207"/>
      <c r="R841" s="207"/>
      <c r="S841" s="210"/>
    </row>
    <row r="842" spans="1:19" s="215" customFormat="1" ht="35.25" customHeight="1">
      <c r="B842" s="216" t="s">
        <v>2845</v>
      </c>
      <c r="C842" s="217"/>
      <c r="D842" s="217"/>
      <c r="E842" s="217"/>
      <c r="F842" s="217"/>
      <c r="G842" s="217"/>
      <c r="H842" s="217"/>
      <c r="I842" s="217"/>
      <c r="J842" s="217"/>
      <c r="K842" s="217"/>
      <c r="L842" s="217"/>
      <c r="M842" s="217"/>
      <c r="N842" s="217"/>
      <c r="O842" s="217"/>
      <c r="P842" s="217"/>
      <c r="Q842" s="217"/>
      <c r="R842" s="217"/>
      <c r="S842" s="289">
        <f>COUNTIFS('Nhập đơn'!E:E,B842)</f>
        <v>5</v>
      </c>
    </row>
    <row r="843" spans="1:19" ht="35.25" customHeight="1">
      <c r="A843" s="196">
        <f ca="1">IFERROR(A842+MATCH(D843,OFFSET('Nhập đơn'!$E$1,'ORDERED LIST'!$A842,0,1000),0),"")</f>
        <v>28</v>
      </c>
      <c r="B843" s="202">
        <v>1</v>
      </c>
      <c r="C843" s="203" t="str" cm="1">
        <f t="array" aca="1" ref="C843" ca="1">IFERROR(INDEX('Nhập đơn'!C:C,'ORDERED LIST'!$A843,0),"")</f>
        <v>MKFR</v>
      </c>
      <c r="D843" s="203" t="str">
        <f>IF(COUNTIFS($D$842:D842,$B$842)&lt;$S$842,$B$842,"")</f>
        <v>Nấm bạch tuyết 150 gr</v>
      </c>
      <c r="E843" s="202" cm="1">
        <f t="array" aca="1" ref="E843" ca="1">IFERROR(INDEX('Nhập đơn'!I:I,'ORDERED LIST'!$A843,0),"")</f>
        <v>2</v>
      </c>
      <c r="F843" s="204" cm="1">
        <f t="array" aca="1" ref="F843" ca="1">IFERROR(INDEX('Nhập đơn'!H:H,'ORDERED LIST'!$A843,0),"")</f>
        <v>0.3</v>
      </c>
      <c r="G843" s="205"/>
      <c r="H843" s="205"/>
      <c r="I843" s="204"/>
      <c r="J843" s="204"/>
      <c r="K843" s="204"/>
      <c r="L843" s="204"/>
      <c r="M843" s="204"/>
      <c r="N843" s="206"/>
      <c r="O843" s="202"/>
      <c r="P843" s="207"/>
      <c r="Q843" s="207"/>
      <c r="R843" s="207"/>
      <c r="S843" s="207"/>
    </row>
    <row r="844" spans="1:19" ht="35.25" customHeight="1">
      <c r="A844" s="196">
        <f ca="1">IFERROR(A843+MATCH(D844,OFFSET('Nhập đơn'!$E$1,'ORDERED LIST'!$A843,0,1000),0),"")</f>
        <v>81</v>
      </c>
      <c r="B844" s="202">
        <v>2</v>
      </c>
      <c r="C844" s="203" t="str" cm="1">
        <f t="array" aca="1" ref="C844" ca="1">IFERROR(INDEX('Nhập đơn'!C:C,'ORDERED LIST'!$A844,0),"")</f>
        <v>MKVD</v>
      </c>
      <c r="D844" s="203" t="str">
        <f>IF(COUNTIFS($D$842:D843,$B$842)&lt;$S$842,$B$842,"")</f>
        <v>Nấm bạch tuyết 150 gr</v>
      </c>
      <c r="E844" s="202" cm="1">
        <f t="array" aca="1" ref="E844" ca="1">IFERROR(INDEX('Nhập đơn'!I:I,'ORDERED LIST'!$A844,0),"")</f>
        <v>4</v>
      </c>
      <c r="F844" s="204" cm="1">
        <f t="array" aca="1" ref="F844" ca="1">IFERROR(INDEX('Nhập đơn'!H:H,'ORDERED LIST'!$A844,0),"")</f>
        <v>0.6</v>
      </c>
      <c r="G844" s="205"/>
      <c r="H844" s="205"/>
      <c r="I844" s="204"/>
      <c r="J844" s="204"/>
      <c r="K844" s="204"/>
      <c r="L844" s="204"/>
      <c r="M844" s="204"/>
      <c r="N844" s="206"/>
      <c r="O844" s="202"/>
      <c r="P844" s="207"/>
      <c r="Q844" s="207"/>
      <c r="R844" s="207"/>
      <c r="S844" s="208"/>
    </row>
    <row r="845" spans="1:19" ht="35.25" customHeight="1">
      <c r="A845" s="196">
        <f ca="1">IFERROR(A844+MATCH(D845,OFFSET('Nhập đơn'!$E$1,'ORDERED LIST'!$A844,0,1000),0),"")</f>
        <v>190</v>
      </c>
      <c r="B845" s="209">
        <v>3</v>
      </c>
      <c r="C845" s="203" t="str" cm="1">
        <f t="array" aca="1" ref="C845" ca="1">IFERROR(INDEX('Nhập đơn'!C:C,'ORDERED LIST'!$A845,0),"")</f>
        <v>AWSG</v>
      </c>
      <c r="D845" s="203" t="str">
        <f>IF(COUNTIFS($D$842:D844,$B$842)&lt;$S$842,$B$842,"")</f>
        <v>Nấm bạch tuyết 150 gr</v>
      </c>
      <c r="E845" s="202" cm="1">
        <f t="array" aca="1" ref="E845" ca="1">IFERROR(INDEX('Nhập đơn'!I:I,'ORDERED LIST'!$A845,0),"")</f>
        <v>8</v>
      </c>
      <c r="F845" s="204" cm="1">
        <f t="array" aca="1" ref="F845" ca="1">IFERROR(INDEX('Nhập đơn'!H:H,'ORDERED LIST'!$A845,0),"")</f>
        <v>1.2</v>
      </c>
      <c r="G845" s="205"/>
      <c r="H845" s="205"/>
      <c r="I845" s="204"/>
      <c r="J845" s="204"/>
      <c r="K845" s="204"/>
      <c r="L845" s="204"/>
      <c r="M845" s="204"/>
      <c r="N845" s="206"/>
      <c r="O845" s="202"/>
      <c r="P845" s="207"/>
      <c r="Q845" s="207"/>
      <c r="R845" s="207"/>
      <c r="S845" s="210"/>
    </row>
    <row r="846" spans="1:19" ht="35.25" customHeight="1">
      <c r="A846" s="196">
        <f ca="1">IFERROR(A845+MATCH(D846,OFFSET('Nhập đơn'!$E$1,'ORDERED LIST'!$A845,0,1000),0),"")</f>
        <v>249</v>
      </c>
      <c r="B846" s="209">
        <v>4</v>
      </c>
      <c r="C846" s="203" t="str" cm="1">
        <f t="array" aca="1" ref="C846" ca="1">IFERROR(INDEX('Nhập đơn'!C:C,'ORDERED LIST'!$A846,0),"")</f>
        <v>AWWT</v>
      </c>
      <c r="D846" s="203" t="str">
        <f>IF(COUNTIFS($D$842:D845,$B$842)&lt;$S$842,$B$842,"")</f>
        <v>Nấm bạch tuyết 150 gr</v>
      </c>
      <c r="E846" s="202" cm="1">
        <f t="array" aca="1" ref="E846" ca="1">IFERROR(INDEX('Nhập đơn'!I:I,'ORDERED LIST'!$A846,0),"")</f>
        <v>8</v>
      </c>
      <c r="F846" s="204" cm="1">
        <f t="array" aca="1" ref="F846" ca="1">IFERROR(INDEX('Nhập đơn'!H:H,'ORDERED LIST'!$A846,0),"")</f>
        <v>1.2</v>
      </c>
      <c r="G846" s="205"/>
      <c r="H846" s="205"/>
      <c r="I846" s="204"/>
      <c r="J846" s="204"/>
      <c r="K846" s="204"/>
      <c r="L846" s="204"/>
      <c r="M846" s="204"/>
      <c r="N846" s="206"/>
      <c r="O846" s="202"/>
      <c r="P846" s="207"/>
      <c r="Q846" s="207"/>
      <c r="R846" s="207"/>
      <c r="S846" s="210"/>
    </row>
    <row r="847" spans="1:19" ht="35.25" customHeight="1">
      <c r="A847" s="196">
        <f ca="1">IFERROR(A846+MATCH(D847,OFFSET('Nhập đơn'!$E$1,'ORDERED LIST'!$A846,0,1000),0),"")</f>
        <v>311</v>
      </c>
      <c r="B847" s="209">
        <v>5</v>
      </c>
      <c r="C847" s="203" t="str" cm="1">
        <f t="array" aca="1" ref="C847" ca="1">IFERROR(INDEX('Nhập đơn'!C:C,'ORDERED LIST'!$A847,0),"")</f>
        <v>AWZH</v>
      </c>
      <c r="D847" s="203" t="str">
        <f>IF(COUNTIFS($D$842:D846,$B$842)&lt;$S$842,$B$842,"")</f>
        <v>Nấm bạch tuyết 150 gr</v>
      </c>
      <c r="E847" s="202" cm="1">
        <f t="array" aca="1" ref="E847" ca="1">IFERROR(INDEX('Nhập đơn'!I:I,'ORDERED LIST'!$A847,0),"")</f>
        <v>8</v>
      </c>
      <c r="F847" s="204" cm="1">
        <f t="array" aca="1" ref="F847" ca="1">IFERROR(INDEX('Nhập đơn'!H:H,'ORDERED LIST'!$A847,0),"")</f>
        <v>1.2</v>
      </c>
      <c r="G847" s="205"/>
      <c r="H847" s="205"/>
      <c r="I847" s="204"/>
      <c r="J847" s="204"/>
      <c r="K847" s="204"/>
      <c r="L847" s="204"/>
      <c r="M847" s="204"/>
      <c r="N847" s="206"/>
      <c r="O847" s="202"/>
      <c r="P847" s="207"/>
      <c r="Q847" s="207"/>
      <c r="R847" s="207"/>
      <c r="S847" s="210"/>
    </row>
    <row r="848" spans="1:19" ht="35.25" hidden="1" customHeight="1">
      <c r="A848" s="196" t="str">
        <f ca="1">IFERROR(A847+MATCH(D848,OFFSET('Nhập đơn'!$E$1,'ORDERED LIST'!$A847,0,1000),0),"")</f>
        <v/>
      </c>
      <c r="B848" s="209">
        <v>6</v>
      </c>
      <c r="C848" s="203" t="str" cm="1">
        <f t="array" aca="1" ref="C848" ca="1">IFERROR(INDEX('Nhập đơn'!C:C,'ORDERED LIST'!$A848,0),"")</f>
        <v/>
      </c>
      <c r="D848" s="203" t="str">
        <f>IF(COUNTIFS($D$842:D847,$B$842)&lt;$S$842,$B$842,"")</f>
        <v/>
      </c>
      <c r="E848" s="202" t="str" cm="1">
        <f t="array" aca="1" ref="E848" ca="1">IFERROR(INDEX('Nhập đơn'!I:I,'ORDERED LIST'!$A848,0),"")</f>
        <v/>
      </c>
      <c r="F848" s="204" t="str" cm="1">
        <f t="array" aca="1" ref="F848" ca="1">IFERROR(INDEX('Nhập đơn'!H:H,'ORDERED LIST'!$A848,0),"")</f>
        <v/>
      </c>
      <c r="G848" s="205"/>
      <c r="H848" s="205"/>
      <c r="I848" s="204"/>
      <c r="J848" s="204"/>
      <c r="K848" s="204"/>
      <c r="L848" s="204"/>
      <c r="M848" s="204"/>
      <c r="N848" s="206"/>
      <c r="O848" s="202"/>
      <c r="P848" s="207"/>
      <c r="Q848" s="207"/>
      <c r="R848" s="207"/>
      <c r="S848" s="210"/>
    </row>
    <row r="849" spans="1:19" ht="35.25" hidden="1" customHeight="1">
      <c r="A849" s="196" t="str">
        <f ca="1">IFERROR(A848+MATCH(D849,OFFSET('Nhập đơn'!$E$1,'ORDERED LIST'!$A848,0,1000),0),"")</f>
        <v/>
      </c>
      <c r="B849" s="209">
        <v>7</v>
      </c>
      <c r="C849" s="203" t="str" cm="1">
        <f t="array" aca="1" ref="C849" ca="1">IFERROR(INDEX('Nhập đơn'!C:C,'ORDERED LIST'!$A849,0),"")</f>
        <v/>
      </c>
      <c r="D849" s="203" t="str">
        <f>IF(COUNTIFS($D$842:D848,$B$842)&lt;$S$842,$B$842,"")</f>
        <v/>
      </c>
      <c r="E849" s="202" t="str" cm="1">
        <f t="array" aca="1" ref="E849" ca="1">IFERROR(INDEX('Nhập đơn'!I:I,'ORDERED LIST'!$A849,0),"")</f>
        <v/>
      </c>
      <c r="F849" s="204" t="str" cm="1">
        <f t="array" aca="1" ref="F849" ca="1">IFERROR(INDEX('Nhập đơn'!H:H,'ORDERED LIST'!$A849,0),"")</f>
        <v/>
      </c>
      <c r="G849" s="205"/>
      <c r="H849" s="205"/>
      <c r="I849" s="204"/>
      <c r="J849" s="204"/>
      <c r="K849" s="204"/>
      <c r="L849" s="204"/>
      <c r="M849" s="204"/>
      <c r="N849" s="206"/>
      <c r="O849" s="202"/>
      <c r="P849" s="207"/>
      <c r="Q849" s="207"/>
      <c r="R849" s="207"/>
      <c r="S849" s="210"/>
    </row>
    <row r="850" spans="1:19" ht="35.25" hidden="1" customHeight="1">
      <c r="A850" s="196" t="str">
        <f ca="1">IFERROR(A849+MATCH(D850,OFFSET('Nhập đơn'!$E$1,'ORDERED LIST'!$A849,0,1000),0),"")</f>
        <v/>
      </c>
      <c r="B850" s="209">
        <v>8</v>
      </c>
      <c r="C850" s="203" t="str" cm="1">
        <f t="array" aca="1" ref="C850" ca="1">IFERROR(INDEX('Nhập đơn'!C:C,'ORDERED LIST'!$A850,0),"")</f>
        <v/>
      </c>
      <c r="D850" s="203" t="str">
        <f>IF(COUNTIFS($D$842:D849,$B$842)&lt;$S$842,$B$842,"")</f>
        <v/>
      </c>
      <c r="E850" s="202" t="str" cm="1">
        <f t="array" aca="1" ref="E850" ca="1">IFERROR(INDEX('Nhập đơn'!I:I,'ORDERED LIST'!$A850,0),"")</f>
        <v/>
      </c>
      <c r="F850" s="204" t="str" cm="1">
        <f t="array" aca="1" ref="F850" ca="1">IFERROR(INDEX('Nhập đơn'!H:H,'ORDERED LIST'!$A850,0),"")</f>
        <v/>
      </c>
      <c r="G850" s="205"/>
      <c r="H850" s="205"/>
      <c r="I850" s="204"/>
      <c r="J850" s="204"/>
      <c r="K850" s="204"/>
      <c r="L850" s="204"/>
      <c r="M850" s="204"/>
      <c r="N850" s="206"/>
      <c r="O850" s="202"/>
      <c r="P850" s="207"/>
      <c r="Q850" s="207"/>
      <c r="R850" s="207"/>
      <c r="S850" s="210"/>
    </row>
    <row r="851" spans="1:19" ht="35.25" hidden="1" customHeight="1">
      <c r="A851" s="196" t="str">
        <f ca="1">IFERROR(A850+MATCH(D851,OFFSET('Nhập đơn'!$E$1,'ORDERED LIST'!$A850,0,1000),0),"")</f>
        <v/>
      </c>
      <c r="B851" s="209">
        <v>9</v>
      </c>
      <c r="C851" s="203" t="str" cm="1">
        <f t="array" aca="1" ref="C851" ca="1">IFERROR(INDEX('Nhập đơn'!C:C,'ORDERED LIST'!$A851,0),"")</f>
        <v/>
      </c>
      <c r="D851" s="203" t="str">
        <f>IF(COUNTIFS($D$842:D850,$B$842)&lt;$S$842,$B$842,"")</f>
        <v/>
      </c>
      <c r="E851" s="202" t="str" cm="1">
        <f t="array" aca="1" ref="E851" ca="1">IFERROR(INDEX('Nhập đơn'!I:I,'ORDERED LIST'!$A851,0),"")</f>
        <v/>
      </c>
      <c r="F851" s="204" t="str" cm="1">
        <f t="array" aca="1" ref="F851" ca="1">IFERROR(INDEX('Nhập đơn'!H:H,'ORDERED LIST'!$A851,0),"")</f>
        <v/>
      </c>
      <c r="G851" s="205"/>
      <c r="H851" s="205"/>
      <c r="I851" s="204"/>
      <c r="J851" s="204"/>
      <c r="K851" s="204"/>
      <c r="L851" s="204"/>
      <c r="M851" s="204"/>
      <c r="N851" s="206"/>
      <c r="O851" s="202"/>
      <c r="P851" s="207"/>
      <c r="Q851" s="207"/>
      <c r="R851" s="207"/>
      <c r="S851" s="210"/>
    </row>
    <row r="852" spans="1:19" ht="35.25" hidden="1" customHeight="1">
      <c r="A852" s="196" t="str">
        <f ca="1">IFERROR(A851+MATCH(D852,OFFSET('Nhập đơn'!$E$1,'ORDERED LIST'!$A851,0,1000),0),"")</f>
        <v/>
      </c>
      <c r="B852" s="209">
        <v>10</v>
      </c>
      <c r="C852" s="203" t="str" cm="1">
        <f t="array" aca="1" ref="C852" ca="1">IFERROR(INDEX('Nhập đơn'!C:C,'ORDERED LIST'!$A852,0),"")</f>
        <v/>
      </c>
      <c r="D852" s="203" t="str">
        <f>IF(COUNTIFS($D$842:D851,$B$842)&lt;$S$842,$B$842,"")</f>
        <v/>
      </c>
      <c r="E852" s="202" t="str" cm="1">
        <f t="array" aca="1" ref="E852" ca="1">IFERROR(INDEX('Nhập đơn'!I:I,'ORDERED LIST'!$A852,0),"")</f>
        <v/>
      </c>
      <c r="F852" s="204" t="str" cm="1">
        <f t="array" aca="1" ref="F852" ca="1">IFERROR(INDEX('Nhập đơn'!H:H,'ORDERED LIST'!$A852,0),"")</f>
        <v/>
      </c>
      <c r="G852" s="205"/>
      <c r="H852" s="205"/>
      <c r="I852" s="204"/>
      <c r="J852" s="204"/>
      <c r="K852" s="204"/>
      <c r="L852" s="204"/>
      <c r="M852" s="204"/>
      <c r="N852" s="206"/>
      <c r="O852" s="202"/>
      <c r="P852" s="207"/>
      <c r="Q852" s="207"/>
      <c r="R852" s="207"/>
      <c r="S852" s="210"/>
    </row>
    <row r="853" spans="1:19" ht="35.25" hidden="1" customHeight="1">
      <c r="A853" s="196" t="str">
        <f ca="1">IFERROR(A852+MATCH(D853,OFFSET('Nhập đơn'!$E$1,'ORDERED LIST'!$A852,0,1000),0),"")</f>
        <v/>
      </c>
      <c r="B853" s="209">
        <v>11</v>
      </c>
      <c r="C853" s="203" t="str" cm="1">
        <f t="array" aca="1" ref="C853" ca="1">IFERROR(INDEX('Nhập đơn'!C:C,'ORDERED LIST'!$A853,0),"")</f>
        <v/>
      </c>
      <c r="D853" s="203" t="str">
        <f>IF(COUNTIFS($D$842:D852,$B$842)&lt;$S$842,$B$842,"")</f>
        <v/>
      </c>
      <c r="E853" s="202" t="str" cm="1">
        <f t="array" aca="1" ref="E853" ca="1">IFERROR(INDEX('Nhập đơn'!I:I,'ORDERED LIST'!$A853,0),"")</f>
        <v/>
      </c>
      <c r="F853" s="204" t="str" cm="1">
        <f t="array" aca="1" ref="F853" ca="1">IFERROR(INDEX('Nhập đơn'!H:H,'ORDERED LIST'!$A853,0),"")</f>
        <v/>
      </c>
      <c r="G853" s="205"/>
      <c r="H853" s="205"/>
      <c r="I853" s="204"/>
      <c r="J853" s="204"/>
      <c r="K853" s="204"/>
      <c r="L853" s="204"/>
      <c r="M853" s="204"/>
      <c r="N853" s="206"/>
      <c r="O853" s="202"/>
      <c r="P853" s="207"/>
      <c r="Q853" s="207"/>
      <c r="R853" s="207"/>
      <c r="S853" s="210"/>
    </row>
    <row r="854" spans="1:19" ht="35.25" hidden="1" customHeight="1">
      <c r="A854" s="196" t="str">
        <f ca="1">IFERROR(A853+MATCH(D854,OFFSET('Nhập đơn'!$E$1,'ORDERED LIST'!$A853,0,1000),0),"")</f>
        <v/>
      </c>
      <c r="B854" s="209">
        <v>12</v>
      </c>
      <c r="C854" s="203" t="str" cm="1">
        <f t="array" aca="1" ref="C854" ca="1">IFERROR(INDEX('Nhập đơn'!C:C,'ORDERED LIST'!$A854,0),"")</f>
        <v/>
      </c>
      <c r="D854" s="203" t="str">
        <f>IF(COUNTIFS($D$842:D853,$B$842)&lt;$S$842,$B$842,"")</f>
        <v/>
      </c>
      <c r="E854" s="202" t="str" cm="1">
        <f t="array" aca="1" ref="E854" ca="1">IFERROR(INDEX('Nhập đơn'!I:I,'ORDERED LIST'!$A854,0),"")</f>
        <v/>
      </c>
      <c r="F854" s="204" t="str" cm="1">
        <f t="array" aca="1" ref="F854" ca="1">IFERROR(INDEX('Nhập đơn'!H:H,'ORDERED LIST'!$A854,0),"")</f>
        <v/>
      </c>
      <c r="G854" s="205"/>
      <c r="H854" s="205"/>
      <c r="I854" s="204"/>
      <c r="J854" s="204"/>
      <c r="K854" s="204"/>
      <c r="L854" s="204"/>
      <c r="M854" s="204"/>
      <c r="N854" s="206"/>
      <c r="O854" s="202"/>
      <c r="P854" s="207"/>
      <c r="Q854" s="207"/>
      <c r="R854" s="207"/>
      <c r="S854" s="210"/>
    </row>
    <row r="855" spans="1:19" ht="35.25" hidden="1" customHeight="1">
      <c r="A855" s="196" t="str">
        <f ca="1">IFERROR(A854+MATCH(D855,OFFSET('Nhập đơn'!$E$1,'ORDERED LIST'!$A854,0,1000),0),"")</f>
        <v/>
      </c>
      <c r="B855" s="209">
        <v>13</v>
      </c>
      <c r="C855" s="203" t="str" cm="1">
        <f t="array" aca="1" ref="C855" ca="1">IFERROR(INDEX('Nhập đơn'!C:C,'ORDERED LIST'!$A855,0),"")</f>
        <v/>
      </c>
      <c r="D855" s="203" t="str">
        <f>IF(COUNTIFS($D$842:D854,$B$842)&lt;$S$842,$B$842,"")</f>
        <v/>
      </c>
      <c r="E855" s="202" t="str" cm="1">
        <f t="array" aca="1" ref="E855" ca="1">IFERROR(INDEX('Nhập đơn'!I:I,'ORDERED LIST'!$A855,0),"")</f>
        <v/>
      </c>
      <c r="F855" s="204" t="str" cm="1">
        <f t="array" aca="1" ref="F855" ca="1">IFERROR(INDEX('Nhập đơn'!H:H,'ORDERED LIST'!$A855,0),"")</f>
        <v/>
      </c>
      <c r="G855" s="205"/>
      <c r="H855" s="205"/>
      <c r="I855" s="204"/>
      <c r="J855" s="204"/>
      <c r="K855" s="204"/>
      <c r="L855" s="204"/>
      <c r="M855" s="204"/>
      <c r="N855" s="206"/>
      <c r="O855" s="202"/>
      <c r="P855" s="207"/>
      <c r="Q855" s="207"/>
      <c r="R855" s="207"/>
      <c r="S855" s="210"/>
    </row>
    <row r="856" spans="1:19" ht="35.25" hidden="1" customHeight="1">
      <c r="A856" s="196" t="str">
        <f ca="1">IFERROR(A855+MATCH(D856,OFFSET('Nhập đơn'!$E$1,'ORDERED LIST'!$A855,0,1000),0),"")</f>
        <v/>
      </c>
      <c r="B856" s="209">
        <v>14</v>
      </c>
      <c r="C856" s="203" t="str" cm="1">
        <f t="array" aca="1" ref="C856" ca="1">IFERROR(INDEX('Nhập đơn'!C:C,'ORDERED LIST'!$A856,0),"")</f>
        <v/>
      </c>
      <c r="D856" s="203" t="str">
        <f>IF(COUNTIFS($D$842:D855,$B$842)&lt;$S$842,$B$842,"")</f>
        <v/>
      </c>
      <c r="E856" s="202" t="str" cm="1">
        <f t="array" aca="1" ref="E856" ca="1">IFERROR(INDEX('Nhập đơn'!I:I,'ORDERED LIST'!$A856,0),"")</f>
        <v/>
      </c>
      <c r="F856" s="204" t="str" cm="1">
        <f t="array" aca="1" ref="F856" ca="1">IFERROR(INDEX('Nhập đơn'!H:H,'ORDERED LIST'!$A856,0),"")</f>
        <v/>
      </c>
      <c r="G856" s="205"/>
      <c r="H856" s="205"/>
      <c r="I856" s="204"/>
      <c r="J856" s="204"/>
      <c r="K856" s="204"/>
      <c r="L856" s="204"/>
      <c r="M856" s="204"/>
      <c r="N856" s="206"/>
      <c r="O856" s="202"/>
      <c r="P856" s="207"/>
      <c r="Q856" s="207"/>
      <c r="R856" s="207"/>
      <c r="S856" s="210"/>
    </row>
    <row r="857" spans="1:19" ht="35.25" hidden="1" customHeight="1">
      <c r="A857" s="196" t="str">
        <f ca="1">IFERROR(A856+MATCH(D857,OFFSET('Nhập đơn'!$E$1,'ORDERED LIST'!$A856,0,1000),0),"")</f>
        <v/>
      </c>
      <c r="B857" s="209">
        <v>15</v>
      </c>
      <c r="C857" s="203" t="str" cm="1">
        <f t="array" aca="1" ref="C857" ca="1">IFERROR(INDEX('Nhập đơn'!C:C,'ORDERED LIST'!$A857,0),"")</f>
        <v/>
      </c>
      <c r="D857" s="203" t="str">
        <f>IF(COUNTIFS($D$842:D856,$B$842)&lt;$S$842,$B$842,"")</f>
        <v/>
      </c>
      <c r="E857" s="202" t="str" cm="1">
        <f t="array" aca="1" ref="E857" ca="1">IFERROR(INDEX('Nhập đơn'!I:I,'ORDERED LIST'!$A857,0),"")</f>
        <v/>
      </c>
      <c r="F857" s="204" t="str" cm="1">
        <f t="array" aca="1" ref="F857" ca="1">IFERROR(INDEX('Nhập đơn'!H:H,'ORDERED LIST'!$A857,0),"")</f>
        <v/>
      </c>
      <c r="G857" s="205"/>
      <c r="H857" s="205"/>
      <c r="I857" s="204"/>
      <c r="J857" s="204"/>
      <c r="K857" s="204"/>
      <c r="L857" s="204"/>
      <c r="M857" s="204"/>
      <c r="N857" s="206"/>
      <c r="O857" s="202"/>
      <c r="P857" s="207"/>
      <c r="Q857" s="207"/>
      <c r="R857" s="207"/>
      <c r="S857" s="210"/>
    </row>
    <row r="858" spans="1:19" ht="35.25" hidden="1" customHeight="1">
      <c r="A858" s="196" t="str">
        <f ca="1">IFERROR(A857+MATCH(D858,OFFSET('Nhập đơn'!$E$1,'ORDERED LIST'!$A857,0,1000),0),"")</f>
        <v/>
      </c>
      <c r="B858" s="209">
        <v>16</v>
      </c>
      <c r="C858" s="203" t="str" cm="1">
        <f t="array" aca="1" ref="C858" ca="1">IFERROR(INDEX('Nhập đơn'!C:C,'ORDERED LIST'!$A858,0),"")</f>
        <v/>
      </c>
      <c r="D858" s="203" t="str">
        <f>IF(COUNTIFS($D$842:D857,$B$842)&lt;$S$842,$B$842,"")</f>
        <v/>
      </c>
      <c r="E858" s="202" t="str" cm="1">
        <f t="array" aca="1" ref="E858" ca="1">IFERROR(INDEX('Nhập đơn'!I:I,'ORDERED LIST'!$A858,0),"")</f>
        <v/>
      </c>
      <c r="F858" s="204" t="str" cm="1">
        <f t="array" aca="1" ref="F858" ca="1">IFERROR(INDEX('Nhập đơn'!H:H,'ORDERED LIST'!$A858,0),"")</f>
        <v/>
      </c>
      <c r="G858" s="205"/>
      <c r="H858" s="205"/>
      <c r="I858" s="204"/>
      <c r="J858" s="204"/>
      <c r="K858" s="204"/>
      <c r="L858" s="204"/>
      <c r="M858" s="204"/>
      <c r="N858" s="206"/>
      <c r="O858" s="202"/>
      <c r="P858" s="207"/>
      <c r="Q858" s="207"/>
      <c r="R858" s="207"/>
      <c r="S858" s="210"/>
    </row>
    <row r="859" spans="1:19" s="215" customFormat="1" ht="35.25" customHeight="1">
      <c r="B859" s="216" t="s">
        <v>3681</v>
      </c>
      <c r="C859" s="217"/>
      <c r="D859" s="217"/>
      <c r="E859" s="217"/>
      <c r="F859" s="217"/>
      <c r="G859" s="217"/>
      <c r="H859" s="217"/>
      <c r="I859" s="217"/>
      <c r="J859" s="217"/>
      <c r="K859" s="217"/>
      <c r="L859" s="217"/>
      <c r="M859" s="217"/>
      <c r="N859" s="217"/>
      <c r="O859" s="217"/>
      <c r="P859" s="217"/>
      <c r="Q859" s="217"/>
      <c r="R859" s="217"/>
      <c r="S859" s="289">
        <f>COUNTIFS('Nhập đơn'!E:E,B859)</f>
        <v>4</v>
      </c>
    </row>
    <row r="860" spans="1:19" ht="35.25" customHeight="1">
      <c r="A860" s="196">
        <f ca="1">IFERROR(A859+MATCH(D860,OFFSET('Nhập đơn'!$E$1,'ORDERED LIST'!$A859,0,1000),0),"")</f>
        <v>29</v>
      </c>
      <c r="B860" s="202">
        <v>1</v>
      </c>
      <c r="C860" s="203" t="str" cm="1">
        <f t="array" aca="1" ref="C860" ca="1">IFERROR(INDEX('Nhập đơn'!C:C,'ORDERED LIST'!$A860,0),"")</f>
        <v>MKFR</v>
      </c>
      <c r="D860" s="203" t="str">
        <f>IF(COUNTIFS($D$859:D859,$B$859)&lt;$S$859,$B$859,"")</f>
        <v>Nấm đông cô 175 gr</v>
      </c>
      <c r="E860" s="202" cm="1">
        <f t="array" aca="1" ref="E860" ca="1">IFERROR(INDEX('Nhập đơn'!I:I,'ORDERED LIST'!$A860,0),"")</f>
        <v>2</v>
      </c>
      <c r="F860" s="204" cm="1">
        <f t="array" aca="1" ref="F860" ca="1">IFERROR(INDEX('Nhập đơn'!H:H,'ORDERED LIST'!$A860,0),"")</f>
        <v>0.35</v>
      </c>
      <c r="G860" s="205"/>
      <c r="H860" s="205"/>
      <c r="I860" s="204"/>
      <c r="J860" s="204"/>
      <c r="K860" s="204"/>
      <c r="L860" s="204"/>
      <c r="M860" s="204"/>
      <c r="N860" s="206"/>
      <c r="O860" s="202"/>
      <c r="P860" s="207"/>
      <c r="Q860" s="207"/>
      <c r="R860" s="207"/>
      <c r="S860" s="207"/>
    </row>
    <row r="861" spans="1:19" ht="35.25" customHeight="1">
      <c r="A861" s="196">
        <f ca="1">IFERROR(A860+MATCH(D861,OFFSET('Nhập đơn'!$E$1,'ORDERED LIST'!$A860,0,1000),0),"")</f>
        <v>82</v>
      </c>
      <c r="B861" s="202">
        <v>2</v>
      </c>
      <c r="C861" s="203" t="str" cm="1">
        <f t="array" aca="1" ref="C861" ca="1">IFERROR(INDEX('Nhập đơn'!C:C,'ORDERED LIST'!$A861,0),"")</f>
        <v>MKVD</v>
      </c>
      <c r="D861" s="203" t="str">
        <f>IF(COUNTIFS($D$859:D860,$B$859)&lt;$S$859,$B$859,"")</f>
        <v>Nấm đông cô 175 gr</v>
      </c>
      <c r="E861" s="202" cm="1">
        <f t="array" aca="1" ref="E861" ca="1">IFERROR(INDEX('Nhập đơn'!I:I,'ORDERED LIST'!$A861,0),"")</f>
        <v>4</v>
      </c>
      <c r="F861" s="204" cm="1">
        <f t="array" aca="1" ref="F861" ca="1">IFERROR(INDEX('Nhập đơn'!H:H,'ORDERED LIST'!$A861,0),"")</f>
        <v>0.7</v>
      </c>
      <c r="G861" s="205"/>
      <c r="H861" s="205"/>
      <c r="I861" s="204"/>
      <c r="J861" s="204"/>
      <c r="K861" s="204"/>
      <c r="L861" s="204"/>
      <c r="M861" s="204"/>
      <c r="N861" s="206"/>
      <c r="O861" s="202"/>
      <c r="P861" s="207"/>
      <c r="Q861" s="207"/>
      <c r="R861" s="207"/>
      <c r="S861" s="208"/>
    </row>
    <row r="862" spans="1:19" ht="35.25" customHeight="1">
      <c r="A862" s="196">
        <f ca="1">IFERROR(A861+MATCH(D862,OFFSET('Nhập đơn'!$E$1,'ORDERED LIST'!$A861,0,1000),0),"")</f>
        <v>191</v>
      </c>
      <c r="B862" s="209">
        <v>3</v>
      </c>
      <c r="C862" s="203" t="str" cm="1">
        <f t="array" aca="1" ref="C862" ca="1">IFERROR(INDEX('Nhập đơn'!C:C,'ORDERED LIST'!$A862,0),"")</f>
        <v>AWSG</v>
      </c>
      <c r="D862" s="203" t="str">
        <f>IF(COUNTIFS($D$859:D861,$B$859)&lt;$S$859,$B$859,"")</f>
        <v>Nấm đông cô 175 gr</v>
      </c>
      <c r="E862" s="202" cm="1">
        <f t="array" aca="1" ref="E862" ca="1">IFERROR(INDEX('Nhập đơn'!I:I,'ORDERED LIST'!$A862,0),"")</f>
        <v>4</v>
      </c>
      <c r="F862" s="204" cm="1">
        <f t="array" aca="1" ref="F862" ca="1">IFERROR(INDEX('Nhập đơn'!H:H,'ORDERED LIST'!$A862,0),"")</f>
        <v>0.7</v>
      </c>
      <c r="G862" s="205"/>
      <c r="H862" s="205"/>
      <c r="I862" s="204"/>
      <c r="J862" s="204"/>
      <c r="K862" s="204"/>
      <c r="L862" s="204"/>
      <c r="M862" s="204"/>
      <c r="N862" s="206"/>
      <c r="O862" s="202"/>
      <c r="P862" s="207"/>
      <c r="Q862" s="207"/>
      <c r="R862" s="207"/>
      <c r="S862" s="210"/>
    </row>
    <row r="863" spans="1:19" ht="35.25" customHeight="1">
      <c r="A863" s="196">
        <f ca="1">IFERROR(A862+MATCH(D863,OFFSET('Nhập đơn'!$E$1,'ORDERED LIST'!$A862,0,1000),0),"")</f>
        <v>250</v>
      </c>
      <c r="B863" s="209">
        <v>4</v>
      </c>
      <c r="C863" s="203" t="str" cm="1">
        <f t="array" aca="1" ref="C863" ca="1">IFERROR(INDEX('Nhập đơn'!C:C,'ORDERED LIST'!$A863,0),"")</f>
        <v>AWWT</v>
      </c>
      <c r="D863" s="203" t="str">
        <f>IF(COUNTIFS($D$859:D862,$B$859)&lt;$S$859,$B$859,"")</f>
        <v>Nấm đông cô 175 gr</v>
      </c>
      <c r="E863" s="202" cm="1">
        <f t="array" aca="1" ref="E863" ca="1">IFERROR(INDEX('Nhập đơn'!I:I,'ORDERED LIST'!$A863,0),"")</f>
        <v>8</v>
      </c>
      <c r="F863" s="204" cm="1">
        <f t="array" aca="1" ref="F863" ca="1">IFERROR(INDEX('Nhập đơn'!H:H,'ORDERED LIST'!$A863,0),"")</f>
        <v>1.4</v>
      </c>
      <c r="G863" s="205"/>
      <c r="H863" s="205"/>
      <c r="I863" s="204"/>
      <c r="J863" s="204"/>
      <c r="K863" s="204"/>
      <c r="L863" s="204"/>
      <c r="M863" s="204"/>
      <c r="N863" s="206"/>
      <c r="O863" s="202"/>
      <c r="P863" s="207"/>
      <c r="Q863" s="207"/>
      <c r="R863" s="207"/>
      <c r="S863" s="210"/>
    </row>
    <row r="864" spans="1:19" ht="35.25" hidden="1" customHeight="1">
      <c r="A864" s="196" t="str">
        <f ca="1">IFERROR(A863+MATCH(D864,OFFSET('Nhập đơn'!$E$1,'ORDERED LIST'!$A863,0,1000),0),"")</f>
        <v/>
      </c>
      <c r="B864" s="209">
        <v>5</v>
      </c>
      <c r="C864" s="203" t="str" cm="1">
        <f t="array" aca="1" ref="C864" ca="1">IFERROR(INDEX('Nhập đơn'!C:C,'ORDERED LIST'!$A864,0),"")</f>
        <v/>
      </c>
      <c r="D864" s="203" t="str">
        <f>IF(COUNTIFS($D$859:D863,$B$859)&lt;$S$859,$B$859,"")</f>
        <v/>
      </c>
      <c r="E864" s="202" t="str" cm="1">
        <f t="array" aca="1" ref="E864" ca="1">IFERROR(INDEX('Nhập đơn'!I:I,'ORDERED LIST'!$A864,0),"")</f>
        <v/>
      </c>
      <c r="F864" s="204" t="str" cm="1">
        <f t="array" aca="1" ref="F864" ca="1">IFERROR(INDEX('Nhập đơn'!H:H,'ORDERED LIST'!$A864,0),"")</f>
        <v/>
      </c>
      <c r="G864" s="205"/>
      <c r="H864" s="205"/>
      <c r="I864" s="204"/>
      <c r="J864" s="204"/>
      <c r="K864" s="204"/>
      <c r="L864" s="204"/>
      <c r="M864" s="204"/>
      <c r="N864" s="206"/>
      <c r="O864" s="202"/>
      <c r="P864" s="207"/>
      <c r="Q864" s="207"/>
      <c r="R864" s="207"/>
      <c r="S864" s="210"/>
    </row>
    <row r="865" spans="1:19" ht="35.25" hidden="1" customHeight="1">
      <c r="A865" s="196" t="str">
        <f ca="1">IFERROR(A864+MATCH(D865,OFFSET('Nhập đơn'!$E$1,'ORDERED LIST'!$A864,0,1000),0),"")</f>
        <v/>
      </c>
      <c r="B865" s="209">
        <v>6</v>
      </c>
      <c r="C865" s="203" t="str" cm="1">
        <f t="array" aca="1" ref="C865" ca="1">IFERROR(INDEX('Nhập đơn'!C:C,'ORDERED LIST'!$A865,0),"")</f>
        <v/>
      </c>
      <c r="D865" s="203" t="str">
        <f>IF(COUNTIFS($D$859:D864,$B$859)&lt;$S$859,$B$859,"")</f>
        <v/>
      </c>
      <c r="E865" s="202" t="str" cm="1">
        <f t="array" aca="1" ref="E865" ca="1">IFERROR(INDEX('Nhập đơn'!I:I,'ORDERED LIST'!$A865,0),"")</f>
        <v/>
      </c>
      <c r="F865" s="204" t="str" cm="1">
        <f t="array" aca="1" ref="F865" ca="1">IFERROR(INDEX('Nhập đơn'!H:H,'ORDERED LIST'!$A865,0),"")</f>
        <v/>
      </c>
      <c r="G865" s="205"/>
      <c r="H865" s="205"/>
      <c r="I865" s="204"/>
      <c r="J865" s="204"/>
      <c r="K865" s="204"/>
      <c r="L865" s="204"/>
      <c r="M865" s="204"/>
      <c r="N865" s="206"/>
      <c r="O865" s="202"/>
      <c r="P865" s="207"/>
      <c r="Q865" s="207"/>
      <c r="R865" s="207"/>
      <c r="S865" s="210"/>
    </row>
    <row r="866" spans="1:19" ht="35.25" hidden="1" customHeight="1">
      <c r="A866" s="196" t="str">
        <f ca="1">IFERROR(A865+MATCH(D866,OFFSET('Nhập đơn'!$E$1,'ORDERED LIST'!$A865,0,1000),0),"")</f>
        <v/>
      </c>
      <c r="B866" s="209">
        <v>7</v>
      </c>
      <c r="C866" s="203" t="str" cm="1">
        <f t="array" aca="1" ref="C866" ca="1">IFERROR(INDEX('Nhập đơn'!C:C,'ORDERED LIST'!$A866,0),"")</f>
        <v/>
      </c>
      <c r="D866" s="203" t="str">
        <f>IF(COUNTIFS($D$859:D865,$B$859)&lt;$S$859,$B$859,"")</f>
        <v/>
      </c>
      <c r="E866" s="202" t="str" cm="1">
        <f t="array" aca="1" ref="E866" ca="1">IFERROR(INDEX('Nhập đơn'!I:I,'ORDERED LIST'!$A866,0),"")</f>
        <v/>
      </c>
      <c r="F866" s="204" t="str" cm="1">
        <f t="array" aca="1" ref="F866" ca="1">IFERROR(INDEX('Nhập đơn'!H:H,'ORDERED LIST'!$A866,0),"")</f>
        <v/>
      </c>
      <c r="G866" s="205"/>
      <c r="H866" s="205"/>
      <c r="I866" s="204"/>
      <c r="J866" s="204"/>
      <c r="K866" s="204"/>
      <c r="L866" s="204"/>
      <c r="M866" s="204"/>
      <c r="N866" s="206"/>
      <c r="O866" s="202"/>
      <c r="P866" s="207"/>
      <c r="Q866" s="207"/>
      <c r="R866" s="207"/>
      <c r="S866" s="210"/>
    </row>
    <row r="867" spans="1:19" ht="35.25" hidden="1" customHeight="1">
      <c r="A867" s="196" t="str">
        <f ca="1">IFERROR(A866+MATCH(D867,OFFSET('Nhập đơn'!$E$1,'ORDERED LIST'!$A866,0,1000),0),"")</f>
        <v/>
      </c>
      <c r="B867" s="209">
        <v>8</v>
      </c>
      <c r="C867" s="203" t="str" cm="1">
        <f t="array" aca="1" ref="C867" ca="1">IFERROR(INDEX('Nhập đơn'!C:C,'ORDERED LIST'!$A867,0),"")</f>
        <v/>
      </c>
      <c r="D867" s="203" t="str">
        <f>IF(COUNTIFS($D$859:D866,$B$859)&lt;$S$859,$B$859,"")</f>
        <v/>
      </c>
      <c r="E867" s="202" t="str" cm="1">
        <f t="array" aca="1" ref="E867" ca="1">IFERROR(INDEX('Nhập đơn'!I:I,'ORDERED LIST'!$A867,0),"")</f>
        <v/>
      </c>
      <c r="F867" s="204" t="str" cm="1">
        <f t="array" aca="1" ref="F867" ca="1">IFERROR(INDEX('Nhập đơn'!H:H,'ORDERED LIST'!$A867,0),"")</f>
        <v/>
      </c>
      <c r="G867" s="205"/>
      <c r="H867" s="205"/>
      <c r="I867" s="204"/>
      <c r="J867" s="204"/>
      <c r="K867" s="204"/>
      <c r="L867" s="204"/>
      <c r="M867" s="204"/>
      <c r="N867" s="206"/>
      <c r="O867" s="202"/>
      <c r="P867" s="207"/>
      <c r="Q867" s="207"/>
      <c r="R867" s="207"/>
      <c r="S867" s="210"/>
    </row>
    <row r="868" spans="1:19" ht="35.25" hidden="1" customHeight="1">
      <c r="A868" s="196" t="str">
        <f ca="1">IFERROR(A867+MATCH(D868,OFFSET('Nhập đơn'!$E$1,'ORDERED LIST'!$A867,0,1000),0),"")</f>
        <v/>
      </c>
      <c r="B868" s="209">
        <v>9</v>
      </c>
      <c r="C868" s="203" t="str" cm="1">
        <f t="array" aca="1" ref="C868" ca="1">IFERROR(INDEX('Nhập đơn'!C:C,'ORDERED LIST'!$A868,0),"")</f>
        <v/>
      </c>
      <c r="D868" s="203" t="str">
        <f>IF(COUNTIFS($D$859:D867,$B$859)&lt;$S$859,$B$859,"")</f>
        <v/>
      </c>
      <c r="E868" s="202" t="str" cm="1">
        <f t="array" aca="1" ref="E868" ca="1">IFERROR(INDEX('Nhập đơn'!I:I,'ORDERED LIST'!$A868,0),"")</f>
        <v/>
      </c>
      <c r="F868" s="204" t="str" cm="1">
        <f t="array" aca="1" ref="F868" ca="1">IFERROR(INDEX('Nhập đơn'!H:H,'ORDERED LIST'!$A868,0),"")</f>
        <v/>
      </c>
      <c r="G868" s="205"/>
      <c r="H868" s="205"/>
      <c r="I868" s="204"/>
      <c r="J868" s="204"/>
      <c r="K868" s="204"/>
      <c r="L868" s="204"/>
      <c r="M868" s="204"/>
      <c r="N868" s="206"/>
      <c r="O868" s="202"/>
      <c r="P868" s="207"/>
      <c r="Q868" s="207"/>
      <c r="R868" s="207"/>
      <c r="S868" s="210"/>
    </row>
    <row r="869" spans="1:19" ht="35.25" hidden="1" customHeight="1">
      <c r="A869" s="196" t="str">
        <f ca="1">IFERROR(A868+MATCH(D869,OFFSET('Nhập đơn'!$E$1,'ORDERED LIST'!$A868,0,1000),0),"")</f>
        <v/>
      </c>
      <c r="B869" s="209">
        <v>10</v>
      </c>
      <c r="C869" s="203" t="str" cm="1">
        <f t="array" aca="1" ref="C869" ca="1">IFERROR(INDEX('Nhập đơn'!C:C,'ORDERED LIST'!$A869,0),"")</f>
        <v/>
      </c>
      <c r="D869" s="203" t="str">
        <f>IF(COUNTIFS($D$859:D868,$B$859)&lt;$S$859,$B$859,"")</f>
        <v/>
      </c>
      <c r="E869" s="202" t="str" cm="1">
        <f t="array" aca="1" ref="E869" ca="1">IFERROR(INDEX('Nhập đơn'!I:I,'ORDERED LIST'!$A869,0),"")</f>
        <v/>
      </c>
      <c r="F869" s="204" t="str" cm="1">
        <f t="array" aca="1" ref="F869" ca="1">IFERROR(INDEX('Nhập đơn'!H:H,'ORDERED LIST'!$A869,0),"")</f>
        <v/>
      </c>
      <c r="G869" s="205"/>
      <c r="H869" s="205"/>
      <c r="I869" s="204"/>
      <c r="J869" s="204"/>
      <c r="K869" s="204"/>
      <c r="L869" s="204"/>
      <c r="M869" s="204"/>
      <c r="N869" s="206"/>
      <c r="O869" s="202"/>
      <c r="P869" s="207"/>
      <c r="Q869" s="207"/>
      <c r="R869" s="207"/>
      <c r="S869" s="210"/>
    </row>
    <row r="870" spans="1:19" ht="35.25" hidden="1" customHeight="1">
      <c r="A870" s="196" t="str">
        <f ca="1">IFERROR(A869+MATCH(D870,OFFSET('Nhập đơn'!$E$1,'ORDERED LIST'!$A869,0,1000),0),"")</f>
        <v/>
      </c>
      <c r="B870" s="209">
        <v>11</v>
      </c>
      <c r="C870" s="203" t="str" cm="1">
        <f t="array" aca="1" ref="C870" ca="1">IFERROR(INDEX('Nhập đơn'!C:C,'ORDERED LIST'!$A870,0),"")</f>
        <v/>
      </c>
      <c r="D870" s="203" t="str">
        <f>IF(COUNTIFS($D$859:D869,$B$859)&lt;$S$859,$B$859,"")</f>
        <v/>
      </c>
      <c r="E870" s="202" t="str" cm="1">
        <f t="array" aca="1" ref="E870" ca="1">IFERROR(INDEX('Nhập đơn'!I:I,'ORDERED LIST'!$A870,0),"")</f>
        <v/>
      </c>
      <c r="F870" s="204" t="str" cm="1">
        <f t="array" aca="1" ref="F870" ca="1">IFERROR(INDEX('Nhập đơn'!H:H,'ORDERED LIST'!$A870,0),"")</f>
        <v/>
      </c>
      <c r="G870" s="205"/>
      <c r="H870" s="205"/>
      <c r="I870" s="204"/>
      <c r="J870" s="204"/>
      <c r="K870" s="204"/>
      <c r="L870" s="204"/>
      <c r="M870" s="204"/>
      <c r="N870" s="206"/>
      <c r="O870" s="202"/>
      <c r="P870" s="207"/>
      <c r="Q870" s="207"/>
      <c r="R870" s="207"/>
      <c r="S870" s="210"/>
    </row>
    <row r="871" spans="1:19" ht="35.25" hidden="1" customHeight="1">
      <c r="A871" s="196" t="str">
        <f ca="1">IFERROR(A870+MATCH(D871,OFFSET('Nhập đơn'!$E$1,'ORDERED LIST'!$A870,0,1000),0),"")</f>
        <v/>
      </c>
      <c r="B871" s="209">
        <v>12</v>
      </c>
      <c r="C871" s="203" t="str" cm="1">
        <f t="array" aca="1" ref="C871" ca="1">IFERROR(INDEX('Nhập đơn'!C:C,'ORDERED LIST'!$A871,0),"")</f>
        <v/>
      </c>
      <c r="D871" s="203" t="str">
        <f>IF(COUNTIFS($D$859:D870,$B$859)&lt;$S$859,$B$859,"")</f>
        <v/>
      </c>
      <c r="E871" s="202" t="str" cm="1">
        <f t="array" aca="1" ref="E871" ca="1">IFERROR(INDEX('Nhập đơn'!I:I,'ORDERED LIST'!$A871,0),"")</f>
        <v/>
      </c>
      <c r="F871" s="204" t="str" cm="1">
        <f t="array" aca="1" ref="F871" ca="1">IFERROR(INDEX('Nhập đơn'!H:H,'ORDERED LIST'!$A871,0),"")</f>
        <v/>
      </c>
      <c r="G871" s="205"/>
      <c r="H871" s="205"/>
      <c r="I871" s="204"/>
      <c r="J871" s="204"/>
      <c r="K871" s="204"/>
      <c r="L871" s="204"/>
      <c r="M871" s="204"/>
      <c r="N871" s="206"/>
      <c r="O871" s="202"/>
      <c r="P871" s="207"/>
      <c r="Q871" s="207"/>
      <c r="R871" s="207"/>
      <c r="S871" s="210"/>
    </row>
    <row r="872" spans="1:19" ht="35.25" hidden="1" customHeight="1">
      <c r="A872" s="196" t="str">
        <f ca="1">IFERROR(A871+MATCH(D872,OFFSET('Nhập đơn'!$E$1,'ORDERED LIST'!$A871,0,1000),0),"")</f>
        <v/>
      </c>
      <c r="B872" s="209">
        <v>13</v>
      </c>
      <c r="C872" s="203" t="str" cm="1">
        <f t="array" aca="1" ref="C872" ca="1">IFERROR(INDEX('Nhập đơn'!C:C,'ORDERED LIST'!$A872,0),"")</f>
        <v/>
      </c>
      <c r="D872" s="203" t="str">
        <f>IF(COUNTIFS($D$859:D871,$B$859)&lt;$S$859,$B$859,"")</f>
        <v/>
      </c>
      <c r="E872" s="202" t="str" cm="1">
        <f t="array" aca="1" ref="E872" ca="1">IFERROR(INDEX('Nhập đơn'!I:I,'ORDERED LIST'!$A872,0),"")</f>
        <v/>
      </c>
      <c r="F872" s="204" t="str" cm="1">
        <f t="array" aca="1" ref="F872" ca="1">IFERROR(INDEX('Nhập đơn'!H:H,'ORDERED LIST'!$A872,0),"")</f>
        <v/>
      </c>
      <c r="G872" s="205"/>
      <c r="H872" s="205"/>
      <c r="I872" s="204"/>
      <c r="J872" s="204"/>
      <c r="K872" s="204"/>
      <c r="L872" s="204"/>
      <c r="M872" s="204"/>
      <c r="N872" s="206"/>
      <c r="O872" s="202"/>
      <c r="P872" s="207"/>
      <c r="Q872" s="207"/>
      <c r="R872" s="207"/>
      <c r="S872" s="210"/>
    </row>
    <row r="873" spans="1:19" ht="35.25" hidden="1" customHeight="1">
      <c r="A873" s="196" t="str">
        <f ca="1">IFERROR(A872+MATCH(D873,OFFSET('Nhập đơn'!$E$1,'ORDERED LIST'!$A872,0,1000),0),"")</f>
        <v/>
      </c>
      <c r="B873" s="209">
        <v>14</v>
      </c>
      <c r="C873" s="203" t="str" cm="1">
        <f t="array" aca="1" ref="C873" ca="1">IFERROR(INDEX('Nhập đơn'!C:C,'ORDERED LIST'!$A873,0),"")</f>
        <v/>
      </c>
      <c r="D873" s="203" t="str">
        <f>IF(COUNTIFS($D$859:D872,$B$859)&lt;$S$859,$B$859,"")</f>
        <v/>
      </c>
      <c r="E873" s="202" t="str" cm="1">
        <f t="array" aca="1" ref="E873" ca="1">IFERROR(INDEX('Nhập đơn'!I:I,'ORDERED LIST'!$A873,0),"")</f>
        <v/>
      </c>
      <c r="F873" s="204" t="str" cm="1">
        <f t="array" aca="1" ref="F873" ca="1">IFERROR(INDEX('Nhập đơn'!H:H,'ORDERED LIST'!$A873,0),"")</f>
        <v/>
      </c>
      <c r="G873" s="205"/>
      <c r="H873" s="205"/>
      <c r="I873" s="204"/>
      <c r="J873" s="204"/>
      <c r="K873" s="204"/>
      <c r="L873" s="204"/>
      <c r="M873" s="204"/>
      <c r="N873" s="206"/>
      <c r="O873" s="202"/>
      <c r="P873" s="207"/>
      <c r="Q873" s="207"/>
      <c r="R873" s="207"/>
      <c r="S873" s="210"/>
    </row>
    <row r="874" spans="1:19" ht="35.25" hidden="1" customHeight="1">
      <c r="A874" s="196" t="str">
        <f ca="1">IFERROR(A873+MATCH(D874,OFFSET('Nhập đơn'!$E$1,'ORDERED LIST'!$A873,0,1000),0),"")</f>
        <v/>
      </c>
      <c r="B874" s="209">
        <v>15</v>
      </c>
      <c r="C874" s="203" t="str" cm="1">
        <f t="array" aca="1" ref="C874" ca="1">IFERROR(INDEX('Nhập đơn'!C:C,'ORDERED LIST'!$A874,0),"")</f>
        <v/>
      </c>
      <c r="D874" s="203" t="str">
        <f>IF(COUNTIFS($D$859:D873,$B$859)&lt;$S$859,$B$859,"")</f>
        <v/>
      </c>
      <c r="E874" s="202" t="str" cm="1">
        <f t="array" aca="1" ref="E874" ca="1">IFERROR(INDEX('Nhập đơn'!I:I,'ORDERED LIST'!$A874,0),"")</f>
        <v/>
      </c>
      <c r="F874" s="204" t="str" cm="1">
        <f t="array" aca="1" ref="F874" ca="1">IFERROR(INDEX('Nhập đơn'!H:H,'ORDERED LIST'!$A874,0),"")</f>
        <v/>
      </c>
      <c r="G874" s="205"/>
      <c r="H874" s="205"/>
      <c r="I874" s="204"/>
      <c r="J874" s="204"/>
      <c r="K874" s="204"/>
      <c r="L874" s="204"/>
      <c r="M874" s="204"/>
      <c r="N874" s="206"/>
      <c r="O874" s="202"/>
      <c r="P874" s="207"/>
      <c r="Q874" s="207"/>
      <c r="R874" s="207"/>
      <c r="S874" s="210"/>
    </row>
    <row r="875" spans="1:19" ht="35.25" hidden="1" customHeight="1">
      <c r="A875" s="196" t="str">
        <f ca="1">IFERROR(A874+MATCH(D875,OFFSET('Nhập đơn'!$E$1,'ORDERED LIST'!$A874,0,1000),0),"")</f>
        <v/>
      </c>
      <c r="B875" s="209">
        <v>16</v>
      </c>
      <c r="C875" s="203" t="str" cm="1">
        <f t="array" aca="1" ref="C875" ca="1">IFERROR(INDEX('Nhập đơn'!C:C,'ORDERED LIST'!$A875,0),"")</f>
        <v/>
      </c>
      <c r="D875" s="203" t="str">
        <f>IF(COUNTIFS($D$859:D874,$B$859)&lt;$S$859,$B$859,"")</f>
        <v/>
      </c>
      <c r="E875" s="202" t="str" cm="1">
        <f t="array" aca="1" ref="E875" ca="1">IFERROR(INDEX('Nhập đơn'!I:I,'ORDERED LIST'!$A875,0),"")</f>
        <v/>
      </c>
      <c r="F875" s="204" t="str" cm="1">
        <f t="array" aca="1" ref="F875" ca="1">IFERROR(INDEX('Nhập đơn'!H:H,'ORDERED LIST'!$A875,0),"")</f>
        <v/>
      </c>
      <c r="G875" s="205"/>
      <c r="H875" s="205"/>
      <c r="I875" s="204"/>
      <c r="J875" s="204"/>
      <c r="K875" s="204"/>
      <c r="L875" s="204"/>
      <c r="M875" s="204"/>
      <c r="N875" s="206"/>
      <c r="O875" s="202"/>
      <c r="P875" s="207"/>
      <c r="Q875" s="207"/>
      <c r="R875" s="207"/>
      <c r="S875" s="210"/>
    </row>
    <row r="876" spans="1:19" s="215" customFormat="1" ht="35.25" customHeight="1">
      <c r="B876" s="216" t="s">
        <v>3674</v>
      </c>
      <c r="C876" s="217"/>
      <c r="D876" s="217"/>
      <c r="E876" s="217"/>
      <c r="F876" s="217"/>
      <c r="G876" s="217"/>
      <c r="H876" s="217"/>
      <c r="I876" s="217"/>
      <c r="J876" s="217"/>
      <c r="K876" s="217"/>
      <c r="L876" s="217"/>
      <c r="M876" s="217"/>
      <c r="N876" s="217"/>
      <c r="O876" s="217"/>
      <c r="P876" s="217"/>
      <c r="Q876" s="217"/>
      <c r="R876" s="217"/>
      <c r="S876" s="289">
        <f>COUNTIFS('Nhập đơn'!E:E,B876)</f>
        <v>5</v>
      </c>
    </row>
    <row r="877" spans="1:19" ht="35.25" customHeight="1">
      <c r="A877" s="196">
        <f ca="1">IFERROR(A876+MATCH(D877,OFFSET('Nhập đơn'!$E$1,'ORDERED LIST'!$A876,0,1000),0),"")</f>
        <v>30</v>
      </c>
      <c r="B877" s="202">
        <v>1</v>
      </c>
      <c r="C877" s="203" t="str" cm="1">
        <f t="array" aca="1" ref="C877" ca="1">IFERROR(INDEX('Nhập đơn'!C:C,'ORDERED LIST'!$A877,0),"")</f>
        <v>MKFR</v>
      </c>
      <c r="D877" s="203" t="str">
        <f>IF(COUNTIFS($D$876:D876,$B$876)&lt;$S$876,$B$876,"")</f>
        <v>Nấm đùi gà lớn weight</v>
      </c>
      <c r="E877" s="202" t="str" cm="1">
        <f t="array" aca="1" ref="E877" ca="1">IFERROR(INDEX('Nhập đơn'!I:I,'ORDERED LIST'!$A877,0),"")</f>
        <v/>
      </c>
      <c r="F877" s="204" cm="1">
        <f t="array" aca="1" ref="F877" ca="1">IFERROR(INDEX('Nhập đơn'!H:H,'ORDERED LIST'!$A877,0),"")</f>
        <v>0.4</v>
      </c>
      <c r="G877" s="205"/>
      <c r="H877" s="205"/>
      <c r="I877" s="204"/>
      <c r="J877" s="204"/>
      <c r="K877" s="204"/>
      <c r="L877" s="204"/>
      <c r="M877" s="204"/>
      <c r="N877" s="206"/>
      <c r="O877" s="202"/>
      <c r="P877" s="207"/>
      <c r="Q877" s="207"/>
      <c r="R877" s="207"/>
      <c r="S877" s="207"/>
    </row>
    <row r="878" spans="1:19" ht="35.25" customHeight="1">
      <c r="A878" s="196">
        <f ca="1">IFERROR(A877+MATCH(D878,OFFSET('Nhập đơn'!$E$1,'ORDERED LIST'!$A877,0,1000),0),"")</f>
        <v>83</v>
      </c>
      <c r="B878" s="202">
        <v>2</v>
      </c>
      <c r="C878" s="203" t="str" cm="1">
        <f t="array" aca="1" ref="C878" ca="1">IFERROR(INDEX('Nhập đơn'!C:C,'ORDERED LIST'!$A878,0),"")</f>
        <v>MKVD</v>
      </c>
      <c r="D878" s="203" t="str">
        <f>IF(COUNTIFS($D$876:D877,$B$876)&lt;$S$876,$B$876,"")</f>
        <v>Nấm đùi gà lớn weight</v>
      </c>
      <c r="E878" s="202" t="str" cm="1">
        <f t="array" aca="1" ref="E878" ca="1">IFERROR(INDEX('Nhập đơn'!I:I,'ORDERED LIST'!$A878,0),"")</f>
        <v/>
      </c>
      <c r="F878" s="204" cm="1">
        <f t="array" aca="1" ref="F878" ca="1">IFERROR(INDEX('Nhập đơn'!H:H,'ORDERED LIST'!$A878,0),"")</f>
        <v>0.4</v>
      </c>
      <c r="G878" s="205"/>
      <c r="H878" s="205"/>
      <c r="I878" s="204"/>
      <c r="J878" s="204"/>
      <c r="K878" s="204"/>
      <c r="L878" s="204"/>
      <c r="M878" s="204"/>
      <c r="N878" s="206"/>
      <c r="O878" s="202"/>
      <c r="P878" s="207"/>
      <c r="Q878" s="207"/>
      <c r="R878" s="207"/>
      <c r="S878" s="208"/>
    </row>
    <row r="879" spans="1:19" ht="35.25" customHeight="1">
      <c r="A879" s="196">
        <f ca="1">IFERROR(A878+MATCH(D879,OFFSET('Nhập đơn'!$E$1,'ORDERED LIST'!$A878,0,1000),0),"")</f>
        <v>192</v>
      </c>
      <c r="B879" s="209">
        <v>3</v>
      </c>
      <c r="C879" s="203" t="str" cm="1">
        <f t="array" aca="1" ref="C879" ca="1">IFERROR(INDEX('Nhập đơn'!C:C,'ORDERED LIST'!$A879,0),"")</f>
        <v>AWSG</v>
      </c>
      <c r="D879" s="203" t="str">
        <f>IF(COUNTIFS($D$876:D878,$B$876)&lt;$S$876,$B$876,"")</f>
        <v>Nấm đùi gà lớn weight</v>
      </c>
      <c r="E879" s="202" t="str" cm="1">
        <f t="array" aca="1" ref="E879" ca="1">IFERROR(INDEX('Nhập đơn'!I:I,'ORDERED LIST'!$A879,0),"")</f>
        <v/>
      </c>
      <c r="F879" s="204" cm="1">
        <f t="array" aca="1" ref="F879" ca="1">IFERROR(INDEX('Nhập đơn'!H:H,'ORDERED LIST'!$A879,0),"")</f>
        <v>0.8</v>
      </c>
      <c r="G879" s="205"/>
      <c r="H879" s="205"/>
      <c r="I879" s="204"/>
      <c r="J879" s="204"/>
      <c r="K879" s="204"/>
      <c r="L879" s="204"/>
      <c r="M879" s="204"/>
      <c r="N879" s="206"/>
      <c r="O879" s="202"/>
      <c r="P879" s="207"/>
      <c r="Q879" s="207"/>
      <c r="R879" s="207"/>
      <c r="S879" s="210"/>
    </row>
    <row r="880" spans="1:19" ht="35.25" customHeight="1">
      <c r="A880" s="196">
        <f ca="1">IFERROR(A879+MATCH(D880,OFFSET('Nhập đơn'!$E$1,'ORDERED LIST'!$A879,0,1000),0),"")</f>
        <v>251</v>
      </c>
      <c r="B880" s="209">
        <v>4</v>
      </c>
      <c r="C880" s="203" t="str" cm="1">
        <f t="array" aca="1" ref="C880" ca="1">IFERROR(INDEX('Nhập đơn'!C:C,'ORDERED LIST'!$A880,0),"")</f>
        <v>AWWT</v>
      </c>
      <c r="D880" s="203" t="str">
        <f>IF(COUNTIFS($D$876:D879,$B$876)&lt;$S$876,$B$876,"")</f>
        <v>Nấm đùi gà lớn weight</v>
      </c>
      <c r="E880" s="202" t="str" cm="1">
        <f t="array" aca="1" ref="E880" ca="1">IFERROR(INDEX('Nhập đơn'!I:I,'ORDERED LIST'!$A880,0),"")</f>
        <v/>
      </c>
      <c r="F880" s="204" cm="1">
        <f t="array" aca="1" ref="F880" ca="1">IFERROR(INDEX('Nhập đơn'!H:H,'ORDERED LIST'!$A880,0),"")</f>
        <v>2</v>
      </c>
      <c r="G880" s="205"/>
      <c r="H880" s="205"/>
      <c r="I880" s="204"/>
      <c r="J880" s="204"/>
      <c r="K880" s="204"/>
      <c r="L880" s="204"/>
      <c r="M880" s="204"/>
      <c r="N880" s="206"/>
      <c r="O880" s="202"/>
      <c r="P880" s="207"/>
      <c r="Q880" s="207"/>
      <c r="R880" s="207"/>
      <c r="S880" s="210"/>
    </row>
    <row r="881" spans="1:19" ht="35.25" customHeight="1">
      <c r="A881" s="196">
        <f ca="1">IFERROR(A880+MATCH(D881,OFFSET('Nhập đơn'!$E$1,'ORDERED LIST'!$A880,0,1000),0),"")</f>
        <v>313</v>
      </c>
      <c r="B881" s="209">
        <v>5</v>
      </c>
      <c r="C881" s="203" t="str" cm="1">
        <f t="array" aca="1" ref="C881" ca="1">IFERROR(INDEX('Nhập đơn'!C:C,'ORDERED LIST'!$A881,0),"")</f>
        <v>AWZH</v>
      </c>
      <c r="D881" s="203" t="str">
        <f>IF(COUNTIFS($D$876:D880,$B$876)&lt;$S$876,$B$876,"")</f>
        <v>Nấm đùi gà lớn weight</v>
      </c>
      <c r="E881" s="202" t="str" cm="1">
        <f t="array" aca="1" ref="E881" ca="1">IFERROR(INDEX('Nhập đơn'!I:I,'ORDERED LIST'!$A881,0),"")</f>
        <v/>
      </c>
      <c r="F881" s="204" cm="1">
        <f t="array" aca="1" ref="F881" ca="1">IFERROR(INDEX('Nhập đơn'!H:H,'ORDERED LIST'!$A881,0),"")</f>
        <v>0.8</v>
      </c>
      <c r="G881" s="205"/>
      <c r="H881" s="205"/>
      <c r="I881" s="204"/>
      <c r="J881" s="204"/>
      <c r="K881" s="204"/>
      <c r="L881" s="204"/>
      <c r="M881" s="204"/>
      <c r="N881" s="206"/>
      <c r="O881" s="202"/>
      <c r="P881" s="207"/>
      <c r="Q881" s="207"/>
      <c r="R881" s="207"/>
      <c r="S881" s="210"/>
    </row>
    <row r="882" spans="1:19" ht="35.25" hidden="1" customHeight="1">
      <c r="A882" s="196" t="str">
        <f ca="1">IFERROR(A881+MATCH(D882,OFFSET('Nhập đơn'!$E$1,'ORDERED LIST'!$A881,0,1000),0),"")</f>
        <v/>
      </c>
      <c r="B882" s="209">
        <v>6</v>
      </c>
      <c r="C882" s="203" t="str" cm="1">
        <f t="array" aca="1" ref="C882" ca="1">IFERROR(INDEX('Nhập đơn'!C:C,'ORDERED LIST'!$A882,0),"")</f>
        <v/>
      </c>
      <c r="D882" s="203" t="str">
        <f>IF(COUNTIFS($D$876:D881,$B$876)&lt;$S$876,$B$876,"")</f>
        <v/>
      </c>
      <c r="E882" s="202" t="str" cm="1">
        <f t="array" aca="1" ref="E882" ca="1">IFERROR(INDEX('Nhập đơn'!I:I,'ORDERED LIST'!$A882,0),"")</f>
        <v/>
      </c>
      <c r="F882" s="204" t="str" cm="1">
        <f t="array" aca="1" ref="F882" ca="1">IFERROR(INDEX('Nhập đơn'!H:H,'ORDERED LIST'!$A882,0),"")</f>
        <v/>
      </c>
      <c r="G882" s="205"/>
      <c r="H882" s="205"/>
      <c r="I882" s="204"/>
      <c r="J882" s="204"/>
      <c r="K882" s="204"/>
      <c r="L882" s="204"/>
      <c r="M882" s="204"/>
      <c r="N882" s="206"/>
      <c r="O882" s="202"/>
      <c r="P882" s="207"/>
      <c r="Q882" s="207"/>
      <c r="R882" s="207"/>
      <c r="S882" s="210"/>
    </row>
    <row r="883" spans="1:19" ht="35.25" hidden="1" customHeight="1">
      <c r="A883" s="196" t="str">
        <f ca="1">IFERROR(A882+MATCH(D883,OFFSET('Nhập đơn'!$E$1,'ORDERED LIST'!$A882,0,1000),0),"")</f>
        <v/>
      </c>
      <c r="B883" s="209">
        <v>7</v>
      </c>
      <c r="C883" s="203" t="str" cm="1">
        <f t="array" aca="1" ref="C883" ca="1">IFERROR(INDEX('Nhập đơn'!C:C,'ORDERED LIST'!$A883,0),"")</f>
        <v/>
      </c>
      <c r="D883" s="203" t="str">
        <f>IF(COUNTIFS($D$876:D882,$B$876)&lt;$S$876,$B$876,"")</f>
        <v/>
      </c>
      <c r="E883" s="202" t="str" cm="1">
        <f t="array" aca="1" ref="E883" ca="1">IFERROR(INDEX('Nhập đơn'!I:I,'ORDERED LIST'!$A883,0),"")</f>
        <v/>
      </c>
      <c r="F883" s="204" t="str" cm="1">
        <f t="array" aca="1" ref="F883" ca="1">IFERROR(INDEX('Nhập đơn'!H:H,'ORDERED LIST'!$A883,0),"")</f>
        <v/>
      </c>
      <c r="G883" s="205"/>
      <c r="H883" s="205"/>
      <c r="I883" s="204"/>
      <c r="J883" s="204"/>
      <c r="K883" s="204"/>
      <c r="L883" s="204"/>
      <c r="M883" s="204"/>
      <c r="N883" s="206"/>
      <c r="O883" s="202"/>
      <c r="P883" s="207"/>
      <c r="Q883" s="207"/>
      <c r="R883" s="207"/>
      <c r="S883" s="210"/>
    </row>
    <row r="884" spans="1:19" ht="35.25" hidden="1" customHeight="1">
      <c r="A884" s="196" t="str">
        <f ca="1">IFERROR(A883+MATCH(D884,OFFSET('Nhập đơn'!$E$1,'ORDERED LIST'!$A883,0,1000),0),"")</f>
        <v/>
      </c>
      <c r="B884" s="209">
        <v>8</v>
      </c>
      <c r="C884" s="203" t="str" cm="1">
        <f t="array" aca="1" ref="C884" ca="1">IFERROR(INDEX('Nhập đơn'!C:C,'ORDERED LIST'!$A884,0),"")</f>
        <v/>
      </c>
      <c r="D884" s="203" t="str">
        <f>IF(COUNTIFS($D$876:D883,$B$876)&lt;$S$876,$B$876,"")</f>
        <v/>
      </c>
      <c r="E884" s="202" t="str" cm="1">
        <f t="array" aca="1" ref="E884" ca="1">IFERROR(INDEX('Nhập đơn'!I:I,'ORDERED LIST'!$A884,0),"")</f>
        <v/>
      </c>
      <c r="F884" s="204" t="str" cm="1">
        <f t="array" aca="1" ref="F884" ca="1">IFERROR(INDEX('Nhập đơn'!H:H,'ORDERED LIST'!$A884,0),"")</f>
        <v/>
      </c>
      <c r="G884" s="205"/>
      <c r="H884" s="205"/>
      <c r="I884" s="204"/>
      <c r="J884" s="204"/>
      <c r="K884" s="204"/>
      <c r="L884" s="204"/>
      <c r="M884" s="204"/>
      <c r="N884" s="206"/>
      <c r="O884" s="202"/>
      <c r="P884" s="207"/>
      <c r="Q884" s="207"/>
      <c r="R884" s="207"/>
      <c r="S884" s="210"/>
    </row>
    <row r="885" spans="1:19" ht="35.25" hidden="1" customHeight="1">
      <c r="A885" s="196" t="str">
        <f ca="1">IFERROR(A884+MATCH(D885,OFFSET('Nhập đơn'!$E$1,'ORDERED LIST'!$A884,0,1000),0),"")</f>
        <v/>
      </c>
      <c r="B885" s="209">
        <v>9</v>
      </c>
      <c r="C885" s="203" t="str" cm="1">
        <f t="array" aca="1" ref="C885" ca="1">IFERROR(INDEX('Nhập đơn'!C:C,'ORDERED LIST'!$A885,0),"")</f>
        <v/>
      </c>
      <c r="D885" s="203" t="str">
        <f>IF(COUNTIFS($D$876:D884,$B$876)&lt;$S$876,$B$876,"")</f>
        <v/>
      </c>
      <c r="E885" s="202" t="str" cm="1">
        <f t="array" aca="1" ref="E885" ca="1">IFERROR(INDEX('Nhập đơn'!I:I,'ORDERED LIST'!$A885,0),"")</f>
        <v/>
      </c>
      <c r="F885" s="204" t="str" cm="1">
        <f t="array" aca="1" ref="F885" ca="1">IFERROR(INDEX('Nhập đơn'!H:H,'ORDERED LIST'!$A885,0),"")</f>
        <v/>
      </c>
      <c r="G885" s="205"/>
      <c r="H885" s="205"/>
      <c r="I885" s="204"/>
      <c r="J885" s="204"/>
      <c r="K885" s="204"/>
      <c r="L885" s="204"/>
      <c r="M885" s="204"/>
      <c r="N885" s="206"/>
      <c r="O885" s="202"/>
      <c r="P885" s="207"/>
      <c r="Q885" s="207"/>
      <c r="R885" s="207"/>
      <c r="S885" s="210"/>
    </row>
    <row r="886" spans="1:19" ht="35.25" hidden="1" customHeight="1">
      <c r="A886" s="196" t="str">
        <f ca="1">IFERROR(A885+MATCH(D886,OFFSET('Nhập đơn'!$E$1,'ORDERED LIST'!$A885,0,1000),0),"")</f>
        <v/>
      </c>
      <c r="B886" s="209">
        <v>10</v>
      </c>
      <c r="C886" s="203" t="str" cm="1">
        <f t="array" aca="1" ref="C886" ca="1">IFERROR(INDEX('Nhập đơn'!C:C,'ORDERED LIST'!$A886,0),"")</f>
        <v/>
      </c>
      <c r="D886" s="203" t="str">
        <f>IF(COUNTIFS($D$876:D885,$B$876)&lt;$S$876,$B$876,"")</f>
        <v/>
      </c>
      <c r="E886" s="202" t="str" cm="1">
        <f t="array" aca="1" ref="E886" ca="1">IFERROR(INDEX('Nhập đơn'!I:I,'ORDERED LIST'!$A886,0),"")</f>
        <v/>
      </c>
      <c r="F886" s="204" t="str" cm="1">
        <f t="array" aca="1" ref="F886" ca="1">IFERROR(INDEX('Nhập đơn'!H:H,'ORDERED LIST'!$A886,0),"")</f>
        <v/>
      </c>
      <c r="G886" s="205"/>
      <c r="H886" s="205"/>
      <c r="I886" s="204"/>
      <c r="J886" s="204"/>
      <c r="K886" s="204"/>
      <c r="L886" s="204"/>
      <c r="M886" s="204"/>
      <c r="N886" s="206"/>
      <c r="O886" s="202"/>
      <c r="P886" s="207"/>
      <c r="Q886" s="207"/>
      <c r="R886" s="207"/>
      <c r="S886" s="210"/>
    </row>
    <row r="887" spans="1:19" ht="35.25" hidden="1" customHeight="1">
      <c r="A887" s="196" t="str">
        <f ca="1">IFERROR(A886+MATCH(D887,OFFSET('Nhập đơn'!$E$1,'ORDERED LIST'!$A886,0,1000),0),"")</f>
        <v/>
      </c>
      <c r="B887" s="209">
        <v>11</v>
      </c>
      <c r="C887" s="203" t="str" cm="1">
        <f t="array" aca="1" ref="C887" ca="1">IFERROR(INDEX('Nhập đơn'!C:C,'ORDERED LIST'!$A887,0),"")</f>
        <v/>
      </c>
      <c r="D887" s="203" t="str">
        <f>IF(COUNTIFS($D$876:D886,$B$876)&lt;$S$876,$B$876,"")</f>
        <v/>
      </c>
      <c r="E887" s="202" t="str" cm="1">
        <f t="array" aca="1" ref="E887" ca="1">IFERROR(INDEX('Nhập đơn'!I:I,'ORDERED LIST'!$A887,0),"")</f>
        <v/>
      </c>
      <c r="F887" s="204" t="str" cm="1">
        <f t="array" aca="1" ref="F887" ca="1">IFERROR(INDEX('Nhập đơn'!H:H,'ORDERED LIST'!$A887,0),"")</f>
        <v/>
      </c>
      <c r="G887" s="205"/>
      <c r="H887" s="205"/>
      <c r="I887" s="204"/>
      <c r="J887" s="204"/>
      <c r="K887" s="204"/>
      <c r="L887" s="204"/>
      <c r="M887" s="204"/>
      <c r="N887" s="206"/>
      <c r="O887" s="202"/>
      <c r="P887" s="207"/>
      <c r="Q887" s="207"/>
      <c r="R887" s="207"/>
      <c r="S887" s="210"/>
    </row>
    <row r="888" spans="1:19" ht="35.25" hidden="1" customHeight="1">
      <c r="A888" s="196" t="str">
        <f ca="1">IFERROR(A887+MATCH(D888,OFFSET('Nhập đơn'!$E$1,'ORDERED LIST'!$A887,0,1000),0),"")</f>
        <v/>
      </c>
      <c r="B888" s="209">
        <v>12</v>
      </c>
      <c r="C888" s="203" t="str" cm="1">
        <f t="array" aca="1" ref="C888" ca="1">IFERROR(INDEX('Nhập đơn'!C:C,'ORDERED LIST'!$A888,0),"")</f>
        <v/>
      </c>
      <c r="D888" s="203" t="str">
        <f>IF(COUNTIFS($D$876:D887,$B$876)&lt;$S$876,$B$876,"")</f>
        <v/>
      </c>
      <c r="E888" s="202" t="str" cm="1">
        <f t="array" aca="1" ref="E888" ca="1">IFERROR(INDEX('Nhập đơn'!I:I,'ORDERED LIST'!$A888,0),"")</f>
        <v/>
      </c>
      <c r="F888" s="204" t="str" cm="1">
        <f t="array" aca="1" ref="F888" ca="1">IFERROR(INDEX('Nhập đơn'!H:H,'ORDERED LIST'!$A888,0),"")</f>
        <v/>
      </c>
      <c r="G888" s="205"/>
      <c r="H888" s="205"/>
      <c r="I888" s="204"/>
      <c r="J888" s="204"/>
      <c r="K888" s="204"/>
      <c r="L888" s="204"/>
      <c r="M888" s="204"/>
      <c r="N888" s="206"/>
      <c r="O888" s="202"/>
      <c r="P888" s="207"/>
      <c r="Q888" s="207"/>
      <c r="R888" s="207"/>
      <c r="S888" s="210"/>
    </row>
    <row r="889" spans="1:19" ht="35.25" hidden="1" customHeight="1">
      <c r="A889" s="196" t="str">
        <f ca="1">IFERROR(A888+MATCH(D889,OFFSET('Nhập đơn'!$E$1,'ORDERED LIST'!$A888,0,1000),0),"")</f>
        <v/>
      </c>
      <c r="B889" s="209">
        <v>13</v>
      </c>
      <c r="C889" s="203" t="str" cm="1">
        <f t="array" aca="1" ref="C889" ca="1">IFERROR(INDEX('Nhập đơn'!C:C,'ORDERED LIST'!$A889,0),"")</f>
        <v/>
      </c>
      <c r="D889" s="203" t="str">
        <f>IF(COUNTIFS($D$876:D888,$B$876)&lt;$S$876,$B$876,"")</f>
        <v/>
      </c>
      <c r="E889" s="202" t="str" cm="1">
        <f t="array" aca="1" ref="E889" ca="1">IFERROR(INDEX('Nhập đơn'!I:I,'ORDERED LIST'!$A889,0),"")</f>
        <v/>
      </c>
      <c r="F889" s="204" t="str" cm="1">
        <f t="array" aca="1" ref="F889" ca="1">IFERROR(INDEX('Nhập đơn'!H:H,'ORDERED LIST'!$A889,0),"")</f>
        <v/>
      </c>
      <c r="G889" s="205"/>
      <c r="H889" s="205"/>
      <c r="I889" s="204"/>
      <c r="J889" s="204"/>
      <c r="K889" s="204"/>
      <c r="L889" s="204"/>
      <c r="M889" s="204"/>
      <c r="N889" s="206"/>
      <c r="O889" s="202"/>
      <c r="P889" s="207"/>
      <c r="Q889" s="207"/>
      <c r="R889" s="207"/>
      <c r="S889" s="210"/>
    </row>
    <row r="890" spans="1:19" ht="35.25" hidden="1" customHeight="1">
      <c r="A890" s="196" t="str">
        <f ca="1">IFERROR(A889+MATCH(D890,OFFSET('Nhập đơn'!$E$1,'ORDERED LIST'!$A889,0,1000),0),"")</f>
        <v/>
      </c>
      <c r="B890" s="209">
        <v>14</v>
      </c>
      <c r="C890" s="203" t="str" cm="1">
        <f t="array" aca="1" ref="C890" ca="1">IFERROR(INDEX('Nhập đơn'!C:C,'ORDERED LIST'!$A890,0),"")</f>
        <v/>
      </c>
      <c r="D890" s="203" t="str">
        <f>IF(COUNTIFS($D$876:D889,$B$876)&lt;$S$876,$B$876,"")</f>
        <v/>
      </c>
      <c r="E890" s="202" t="str" cm="1">
        <f t="array" aca="1" ref="E890" ca="1">IFERROR(INDEX('Nhập đơn'!I:I,'ORDERED LIST'!$A890,0),"")</f>
        <v/>
      </c>
      <c r="F890" s="204" t="str" cm="1">
        <f t="array" aca="1" ref="F890" ca="1">IFERROR(INDEX('Nhập đơn'!H:H,'ORDERED LIST'!$A890,0),"")</f>
        <v/>
      </c>
      <c r="G890" s="205"/>
      <c r="H890" s="205"/>
      <c r="I890" s="204"/>
      <c r="J890" s="204"/>
      <c r="K890" s="204"/>
      <c r="L890" s="204"/>
      <c r="M890" s="204"/>
      <c r="N890" s="206"/>
      <c r="O890" s="202"/>
      <c r="P890" s="207"/>
      <c r="Q890" s="207"/>
      <c r="R890" s="207"/>
      <c r="S890" s="210"/>
    </row>
    <row r="891" spans="1:19" ht="35.25" hidden="1" customHeight="1">
      <c r="A891" s="196" t="str">
        <f ca="1">IFERROR(A890+MATCH(D891,OFFSET('Nhập đơn'!$E$1,'ORDERED LIST'!$A890,0,1000),0),"")</f>
        <v/>
      </c>
      <c r="B891" s="209">
        <v>15</v>
      </c>
      <c r="C891" s="203" t="str" cm="1">
        <f t="array" aca="1" ref="C891" ca="1">IFERROR(INDEX('Nhập đơn'!C:C,'ORDERED LIST'!$A891,0),"")</f>
        <v/>
      </c>
      <c r="D891" s="203" t="str">
        <f>IF(COUNTIFS($D$876:D890,$B$876)&lt;$S$876,$B$876,"")</f>
        <v/>
      </c>
      <c r="E891" s="202" t="str" cm="1">
        <f t="array" aca="1" ref="E891" ca="1">IFERROR(INDEX('Nhập đơn'!I:I,'ORDERED LIST'!$A891,0),"")</f>
        <v/>
      </c>
      <c r="F891" s="204" t="str" cm="1">
        <f t="array" aca="1" ref="F891" ca="1">IFERROR(INDEX('Nhập đơn'!H:H,'ORDERED LIST'!$A891,0),"")</f>
        <v/>
      </c>
      <c r="G891" s="205"/>
      <c r="H891" s="205"/>
      <c r="I891" s="204"/>
      <c r="J891" s="204"/>
      <c r="K891" s="204"/>
      <c r="L891" s="204"/>
      <c r="M891" s="204"/>
      <c r="N891" s="206"/>
      <c r="O891" s="202"/>
      <c r="P891" s="207"/>
      <c r="Q891" s="207"/>
      <c r="R891" s="207"/>
      <c r="S891" s="210"/>
    </row>
    <row r="892" spans="1:19" ht="35.25" hidden="1" customHeight="1">
      <c r="A892" s="196" t="str">
        <f ca="1">IFERROR(A891+MATCH(D892,OFFSET('Nhập đơn'!$E$1,'ORDERED LIST'!$A891,0,1000),0),"")</f>
        <v/>
      </c>
      <c r="B892" s="209">
        <v>16</v>
      </c>
      <c r="C892" s="203" t="str" cm="1">
        <f t="array" aca="1" ref="C892" ca="1">IFERROR(INDEX('Nhập đơn'!C:C,'ORDERED LIST'!$A892,0),"")</f>
        <v/>
      </c>
      <c r="D892" s="203" t="str">
        <f>IF(COUNTIFS($D$876:D891,$B$876)&lt;$S$876,$B$876,"")</f>
        <v/>
      </c>
      <c r="E892" s="202" t="str" cm="1">
        <f t="array" aca="1" ref="E892" ca="1">IFERROR(INDEX('Nhập đơn'!I:I,'ORDERED LIST'!$A892,0),"")</f>
        <v/>
      </c>
      <c r="F892" s="204" t="str" cm="1">
        <f t="array" aca="1" ref="F892" ca="1">IFERROR(INDEX('Nhập đơn'!H:H,'ORDERED LIST'!$A892,0),"")</f>
        <v/>
      </c>
      <c r="G892" s="205"/>
      <c r="H892" s="205"/>
      <c r="I892" s="204"/>
      <c r="J892" s="204"/>
      <c r="K892" s="204"/>
      <c r="L892" s="204"/>
      <c r="M892" s="204"/>
      <c r="N892" s="206"/>
      <c r="O892" s="202"/>
      <c r="P892" s="207"/>
      <c r="Q892" s="207"/>
      <c r="R892" s="207"/>
      <c r="S892" s="210"/>
    </row>
    <row r="893" spans="1:19" s="215" customFormat="1" ht="35.25" customHeight="1">
      <c r="B893" s="216" t="s">
        <v>1681</v>
      </c>
      <c r="C893" s="217"/>
      <c r="D893" s="217"/>
      <c r="E893" s="217"/>
      <c r="F893" s="217"/>
      <c r="G893" s="217"/>
      <c r="H893" s="217"/>
      <c r="I893" s="217"/>
      <c r="J893" s="217"/>
      <c r="K893" s="217"/>
      <c r="L893" s="217"/>
      <c r="M893" s="217"/>
      <c r="N893" s="217"/>
      <c r="O893" s="217"/>
      <c r="P893" s="217"/>
      <c r="Q893" s="217"/>
      <c r="R893" s="217"/>
      <c r="S893" s="289">
        <f>COUNTIFS('Nhập đơn'!E:E,B893)</f>
        <v>6</v>
      </c>
    </row>
    <row r="894" spans="1:19" ht="35.25" customHeight="1">
      <c r="A894" s="196">
        <f ca="1">IFERROR(A893+MATCH(D894,OFFSET('Nhập đơn'!$E$1,'ORDERED LIST'!$A893,0,1000),0),"")</f>
        <v>31</v>
      </c>
      <c r="B894" s="202">
        <v>1</v>
      </c>
      <c r="C894" s="203" t="str" cm="1">
        <f t="array" aca="1" ref="C894" ca="1">IFERROR(INDEX('Nhập đơn'!C:C,'ORDERED LIST'!$A894,0),"")</f>
        <v>MKFR</v>
      </c>
      <c r="D894" s="203" t="str">
        <f>IF(COUNTIFS($D$893:D893,$B$893)&lt;$S$893,$B$893,"")</f>
        <v>Nấm đùi gà nhỏ 100 gr</v>
      </c>
      <c r="E894" s="202" cm="1">
        <f t="array" aca="1" ref="E894" ca="1">IFERROR(INDEX('Nhập đơn'!I:I,'ORDERED LIST'!$A894,0),"")</f>
        <v>2</v>
      </c>
      <c r="F894" s="204" cm="1">
        <f t="array" aca="1" ref="F894" ca="1">IFERROR(INDEX('Nhập đơn'!H:H,'ORDERED LIST'!$A894,0),"")</f>
        <v>0.2</v>
      </c>
      <c r="G894" s="205"/>
      <c r="H894" s="205"/>
      <c r="I894" s="204"/>
      <c r="J894" s="204"/>
      <c r="K894" s="204"/>
      <c r="L894" s="204"/>
      <c r="M894" s="204"/>
      <c r="N894" s="206"/>
      <c r="O894" s="202"/>
      <c r="P894" s="207"/>
      <c r="Q894" s="207"/>
      <c r="R894" s="207"/>
      <c r="S894" s="207"/>
    </row>
    <row r="895" spans="1:19" ht="35.25" customHeight="1">
      <c r="A895" s="196">
        <f ca="1">IFERROR(A894+MATCH(D895,OFFSET('Nhập đơn'!$E$1,'ORDERED LIST'!$A894,0,1000),0),"")</f>
        <v>84</v>
      </c>
      <c r="B895" s="202">
        <v>2</v>
      </c>
      <c r="C895" s="203" t="str" cm="1">
        <f t="array" aca="1" ref="C895" ca="1">IFERROR(INDEX('Nhập đơn'!C:C,'ORDERED LIST'!$A895,0),"")</f>
        <v>MKVD</v>
      </c>
      <c r="D895" s="203" t="str">
        <f>IF(COUNTIFS($D$893:D894,$B$893)&lt;$S$893,$B$893,"")</f>
        <v>Nấm đùi gà nhỏ 100 gr</v>
      </c>
      <c r="E895" s="202" cm="1">
        <f t="array" aca="1" ref="E895" ca="1">IFERROR(INDEX('Nhập đơn'!I:I,'ORDERED LIST'!$A895,0),"")</f>
        <v>4</v>
      </c>
      <c r="F895" s="204" cm="1">
        <f t="array" aca="1" ref="F895" ca="1">IFERROR(INDEX('Nhập đơn'!H:H,'ORDERED LIST'!$A895,0),"")</f>
        <v>0.4</v>
      </c>
      <c r="G895" s="205"/>
      <c r="H895" s="205"/>
      <c r="I895" s="204"/>
      <c r="J895" s="204"/>
      <c r="K895" s="204"/>
      <c r="L895" s="204"/>
      <c r="M895" s="204"/>
      <c r="N895" s="206"/>
      <c r="O895" s="202"/>
      <c r="P895" s="207"/>
      <c r="Q895" s="207"/>
      <c r="R895" s="207"/>
      <c r="S895" s="208"/>
    </row>
    <row r="896" spans="1:19" ht="35.25" customHeight="1">
      <c r="A896" s="196">
        <f ca="1">IFERROR(A895+MATCH(D896,OFFSET('Nhập đơn'!$E$1,'ORDERED LIST'!$A895,0,1000),0),"")</f>
        <v>137</v>
      </c>
      <c r="B896" s="209">
        <v>3</v>
      </c>
      <c r="C896" s="203" t="str" cm="1">
        <f t="array" aca="1" ref="C896" ca="1">IFERROR(INDEX('Nhập đơn'!C:C,'ORDERED LIST'!$A896,0),"")</f>
        <v>AWLU</v>
      </c>
      <c r="D896" s="203" t="str">
        <f>IF(COUNTIFS($D$893:D895,$B$893)&lt;$S$893,$B$893,"")</f>
        <v>Nấm đùi gà nhỏ 100 gr</v>
      </c>
      <c r="E896" s="202" cm="1">
        <f t="array" aca="1" ref="E896" ca="1">IFERROR(INDEX('Nhập đơn'!I:I,'ORDERED LIST'!$A896,0),"")</f>
        <v>10</v>
      </c>
      <c r="F896" s="204" cm="1">
        <f t="array" aca="1" ref="F896" ca="1">IFERROR(INDEX('Nhập đơn'!H:H,'ORDERED LIST'!$A896,0),"")</f>
        <v>1</v>
      </c>
      <c r="G896" s="205"/>
      <c r="H896" s="205"/>
      <c r="I896" s="204"/>
      <c r="J896" s="204"/>
      <c r="K896" s="204"/>
      <c r="L896" s="204"/>
      <c r="M896" s="204"/>
      <c r="N896" s="206"/>
      <c r="O896" s="202"/>
      <c r="P896" s="207"/>
      <c r="Q896" s="207"/>
      <c r="R896" s="207"/>
      <c r="S896" s="210"/>
    </row>
    <row r="897" spans="1:19" ht="35.25" customHeight="1">
      <c r="A897" s="196">
        <f ca="1">IFERROR(A896+MATCH(D897,OFFSET('Nhập đơn'!$E$1,'ORDERED LIST'!$A896,0,1000),0),"")</f>
        <v>193</v>
      </c>
      <c r="B897" s="209">
        <v>4</v>
      </c>
      <c r="C897" s="203" t="str" cm="1">
        <f t="array" aca="1" ref="C897" ca="1">IFERROR(INDEX('Nhập đơn'!C:C,'ORDERED LIST'!$A897,0),"")</f>
        <v>AWSG</v>
      </c>
      <c r="D897" s="203" t="str">
        <f>IF(COUNTIFS($D$893:D896,$B$893)&lt;$S$893,$B$893,"")</f>
        <v>Nấm đùi gà nhỏ 100 gr</v>
      </c>
      <c r="E897" s="202" cm="1">
        <f t="array" aca="1" ref="E897" ca="1">IFERROR(INDEX('Nhập đơn'!I:I,'ORDERED LIST'!$A897,0),"")</f>
        <v>8</v>
      </c>
      <c r="F897" s="204" cm="1">
        <f t="array" aca="1" ref="F897" ca="1">IFERROR(INDEX('Nhập đơn'!H:H,'ORDERED LIST'!$A897,0),"")</f>
        <v>0.8</v>
      </c>
      <c r="G897" s="205"/>
      <c r="H897" s="205"/>
      <c r="I897" s="204"/>
      <c r="J897" s="204"/>
      <c r="K897" s="204"/>
      <c r="L897" s="204"/>
      <c r="M897" s="204"/>
      <c r="N897" s="206"/>
      <c r="O897" s="202"/>
      <c r="P897" s="207"/>
      <c r="Q897" s="207"/>
      <c r="R897" s="207"/>
      <c r="S897" s="210"/>
    </row>
    <row r="898" spans="1:19" ht="35.25" customHeight="1">
      <c r="A898" s="196">
        <f ca="1">IFERROR(A897+MATCH(D898,OFFSET('Nhập đơn'!$E$1,'ORDERED LIST'!$A897,0,1000),0),"")</f>
        <v>252</v>
      </c>
      <c r="B898" s="209">
        <v>5</v>
      </c>
      <c r="C898" s="203" t="str" cm="1">
        <f t="array" aca="1" ref="C898" ca="1">IFERROR(INDEX('Nhập đơn'!C:C,'ORDERED LIST'!$A898,0),"")</f>
        <v>AWWT</v>
      </c>
      <c r="D898" s="203" t="str">
        <f>IF(COUNTIFS($D$893:D897,$B$893)&lt;$S$893,$B$893,"")</f>
        <v>Nấm đùi gà nhỏ 100 gr</v>
      </c>
      <c r="E898" s="202" cm="1">
        <f t="array" aca="1" ref="E898" ca="1">IFERROR(INDEX('Nhập đơn'!I:I,'ORDERED LIST'!$A898,0),"")</f>
        <v>10</v>
      </c>
      <c r="F898" s="204" cm="1">
        <f t="array" aca="1" ref="F898" ca="1">IFERROR(INDEX('Nhập đơn'!H:H,'ORDERED LIST'!$A898,0),"")</f>
        <v>1</v>
      </c>
      <c r="G898" s="205"/>
      <c r="H898" s="205"/>
      <c r="I898" s="204"/>
      <c r="J898" s="204"/>
      <c r="K898" s="204"/>
      <c r="L898" s="204"/>
      <c r="M898" s="204"/>
      <c r="N898" s="206"/>
      <c r="O898" s="202"/>
      <c r="P898" s="207"/>
      <c r="Q898" s="207"/>
      <c r="R898" s="207"/>
      <c r="S898" s="210"/>
    </row>
    <row r="899" spans="1:19" ht="35.25" customHeight="1">
      <c r="A899" s="196">
        <f ca="1">IFERROR(A898+MATCH(D899,OFFSET('Nhập đơn'!$E$1,'ORDERED LIST'!$A898,0,1000),0),"")</f>
        <v>314</v>
      </c>
      <c r="B899" s="209">
        <v>6</v>
      </c>
      <c r="C899" s="203" t="str" cm="1">
        <f t="array" aca="1" ref="C899" ca="1">IFERROR(INDEX('Nhập đơn'!C:C,'ORDERED LIST'!$A899,0),"")</f>
        <v>AWZH</v>
      </c>
      <c r="D899" s="203" t="str">
        <f>IF(COUNTIFS($D$893:D898,$B$893)&lt;$S$893,$B$893,"")</f>
        <v>Nấm đùi gà nhỏ 100 gr</v>
      </c>
      <c r="E899" s="202" cm="1">
        <f t="array" aca="1" ref="E899" ca="1">IFERROR(INDEX('Nhập đơn'!I:I,'ORDERED LIST'!$A899,0),"")</f>
        <v>4</v>
      </c>
      <c r="F899" s="204" cm="1">
        <f t="array" aca="1" ref="F899" ca="1">IFERROR(INDEX('Nhập đơn'!H:H,'ORDERED LIST'!$A899,0),"")</f>
        <v>0.4</v>
      </c>
      <c r="G899" s="205"/>
      <c r="H899" s="205"/>
      <c r="I899" s="204"/>
      <c r="J899" s="204"/>
      <c r="K899" s="204"/>
      <c r="L899" s="204"/>
      <c r="M899" s="204"/>
      <c r="N899" s="206"/>
      <c r="O899" s="202"/>
      <c r="P899" s="207"/>
      <c r="Q899" s="207"/>
      <c r="R899" s="207"/>
      <c r="S899" s="210"/>
    </row>
    <row r="900" spans="1:19" ht="35.25" hidden="1" customHeight="1">
      <c r="A900" s="196" t="str">
        <f ca="1">IFERROR(A899+MATCH(D900,OFFSET('Nhập đơn'!$E$1,'ORDERED LIST'!$A899,0,1000),0),"")</f>
        <v/>
      </c>
      <c r="B900" s="209">
        <v>7</v>
      </c>
      <c r="C900" s="203" t="str" cm="1">
        <f t="array" aca="1" ref="C900" ca="1">IFERROR(INDEX('Nhập đơn'!C:C,'ORDERED LIST'!$A900,0),"")</f>
        <v/>
      </c>
      <c r="D900" s="203" t="str">
        <f>IF(COUNTIFS($D$893:D899,$B$893)&lt;$S$893,$B$893,"")</f>
        <v/>
      </c>
      <c r="E900" s="202" t="str" cm="1">
        <f t="array" aca="1" ref="E900" ca="1">IFERROR(INDEX('Nhập đơn'!I:I,'ORDERED LIST'!$A900,0),"")</f>
        <v/>
      </c>
      <c r="F900" s="204" t="str" cm="1">
        <f t="array" aca="1" ref="F900" ca="1">IFERROR(INDEX('Nhập đơn'!H:H,'ORDERED LIST'!$A900,0),"")</f>
        <v/>
      </c>
      <c r="G900" s="205"/>
      <c r="H900" s="205"/>
      <c r="I900" s="204"/>
      <c r="J900" s="204"/>
      <c r="K900" s="204"/>
      <c r="L900" s="204"/>
      <c r="M900" s="204"/>
      <c r="N900" s="206"/>
      <c r="O900" s="202"/>
      <c r="P900" s="207"/>
      <c r="Q900" s="207"/>
      <c r="R900" s="207"/>
      <c r="S900" s="210"/>
    </row>
    <row r="901" spans="1:19" ht="35.25" hidden="1" customHeight="1">
      <c r="A901" s="196" t="str">
        <f ca="1">IFERROR(A900+MATCH(D901,OFFSET('Nhập đơn'!$E$1,'ORDERED LIST'!$A900,0,1000),0),"")</f>
        <v/>
      </c>
      <c r="B901" s="209">
        <v>8</v>
      </c>
      <c r="C901" s="203" t="str" cm="1">
        <f t="array" aca="1" ref="C901" ca="1">IFERROR(INDEX('Nhập đơn'!C:C,'ORDERED LIST'!$A901,0),"")</f>
        <v/>
      </c>
      <c r="D901" s="203" t="str">
        <f>IF(COUNTIFS($D$893:D900,$B$893)&lt;$S$893,$B$893,"")</f>
        <v/>
      </c>
      <c r="E901" s="202" t="str" cm="1">
        <f t="array" aca="1" ref="E901" ca="1">IFERROR(INDEX('Nhập đơn'!I:I,'ORDERED LIST'!$A901,0),"")</f>
        <v/>
      </c>
      <c r="F901" s="204" t="str" cm="1">
        <f t="array" aca="1" ref="F901" ca="1">IFERROR(INDEX('Nhập đơn'!H:H,'ORDERED LIST'!$A901,0),"")</f>
        <v/>
      </c>
      <c r="G901" s="205"/>
      <c r="H901" s="205"/>
      <c r="I901" s="204"/>
      <c r="J901" s="204"/>
      <c r="K901" s="204"/>
      <c r="L901" s="204"/>
      <c r="M901" s="204"/>
      <c r="N901" s="206"/>
      <c r="O901" s="202"/>
      <c r="P901" s="207"/>
      <c r="Q901" s="207"/>
      <c r="R901" s="207"/>
      <c r="S901" s="210"/>
    </row>
    <row r="902" spans="1:19" ht="35.25" hidden="1" customHeight="1">
      <c r="A902" s="196" t="str">
        <f ca="1">IFERROR(A901+MATCH(D902,OFFSET('Nhập đơn'!$E$1,'ORDERED LIST'!$A901,0,1000),0),"")</f>
        <v/>
      </c>
      <c r="B902" s="209">
        <v>9</v>
      </c>
      <c r="C902" s="203" t="str" cm="1">
        <f t="array" aca="1" ref="C902" ca="1">IFERROR(INDEX('Nhập đơn'!C:C,'ORDERED LIST'!$A902,0),"")</f>
        <v/>
      </c>
      <c r="D902" s="203" t="str">
        <f>IF(COUNTIFS($D$893:D901,$B$893)&lt;$S$893,$B$893,"")</f>
        <v/>
      </c>
      <c r="E902" s="202" t="str" cm="1">
        <f t="array" aca="1" ref="E902" ca="1">IFERROR(INDEX('Nhập đơn'!I:I,'ORDERED LIST'!$A902,0),"")</f>
        <v/>
      </c>
      <c r="F902" s="204" t="str" cm="1">
        <f t="array" aca="1" ref="F902" ca="1">IFERROR(INDEX('Nhập đơn'!H:H,'ORDERED LIST'!$A902,0),"")</f>
        <v/>
      </c>
      <c r="G902" s="205"/>
      <c r="H902" s="205"/>
      <c r="I902" s="204"/>
      <c r="J902" s="204"/>
      <c r="K902" s="204"/>
      <c r="L902" s="204"/>
      <c r="M902" s="204"/>
      <c r="N902" s="206"/>
      <c r="O902" s="202"/>
      <c r="P902" s="207"/>
      <c r="Q902" s="207"/>
      <c r="R902" s="207"/>
      <c r="S902" s="210"/>
    </row>
    <row r="903" spans="1:19" ht="35.25" hidden="1" customHeight="1">
      <c r="A903" s="196" t="str">
        <f ca="1">IFERROR(A902+MATCH(D903,OFFSET('Nhập đơn'!$E$1,'ORDERED LIST'!$A902,0,1000),0),"")</f>
        <v/>
      </c>
      <c r="B903" s="209">
        <v>10</v>
      </c>
      <c r="C903" s="203" t="str" cm="1">
        <f t="array" aca="1" ref="C903" ca="1">IFERROR(INDEX('Nhập đơn'!C:C,'ORDERED LIST'!$A903,0),"")</f>
        <v/>
      </c>
      <c r="D903" s="203" t="str">
        <f>IF(COUNTIFS($D$893:D902,$B$893)&lt;$S$893,$B$893,"")</f>
        <v/>
      </c>
      <c r="E903" s="202" t="str" cm="1">
        <f t="array" aca="1" ref="E903" ca="1">IFERROR(INDEX('Nhập đơn'!I:I,'ORDERED LIST'!$A903,0),"")</f>
        <v/>
      </c>
      <c r="F903" s="204" t="str" cm="1">
        <f t="array" aca="1" ref="F903" ca="1">IFERROR(INDEX('Nhập đơn'!H:H,'ORDERED LIST'!$A903,0),"")</f>
        <v/>
      </c>
      <c r="G903" s="205"/>
      <c r="H903" s="205"/>
      <c r="I903" s="204"/>
      <c r="J903" s="204"/>
      <c r="K903" s="204"/>
      <c r="L903" s="204"/>
      <c r="M903" s="204"/>
      <c r="N903" s="206"/>
      <c r="O903" s="202"/>
      <c r="P903" s="207"/>
      <c r="Q903" s="207"/>
      <c r="R903" s="207"/>
      <c r="S903" s="210"/>
    </row>
    <row r="904" spans="1:19" ht="35.25" hidden="1" customHeight="1">
      <c r="A904" s="196" t="str">
        <f ca="1">IFERROR(A903+MATCH(D904,OFFSET('Nhập đơn'!$E$1,'ORDERED LIST'!$A903,0,1000),0),"")</f>
        <v/>
      </c>
      <c r="B904" s="209">
        <v>11</v>
      </c>
      <c r="C904" s="203" t="str" cm="1">
        <f t="array" aca="1" ref="C904" ca="1">IFERROR(INDEX('Nhập đơn'!C:C,'ORDERED LIST'!$A904,0),"")</f>
        <v/>
      </c>
      <c r="D904" s="203" t="str">
        <f>IF(COUNTIFS($D$893:D903,$B$893)&lt;$S$893,$B$893,"")</f>
        <v/>
      </c>
      <c r="E904" s="202" t="str" cm="1">
        <f t="array" aca="1" ref="E904" ca="1">IFERROR(INDEX('Nhập đơn'!I:I,'ORDERED LIST'!$A904,0),"")</f>
        <v/>
      </c>
      <c r="F904" s="204" t="str" cm="1">
        <f t="array" aca="1" ref="F904" ca="1">IFERROR(INDEX('Nhập đơn'!H:H,'ORDERED LIST'!$A904,0),"")</f>
        <v/>
      </c>
      <c r="G904" s="205"/>
      <c r="H904" s="205"/>
      <c r="I904" s="204"/>
      <c r="J904" s="204"/>
      <c r="K904" s="204"/>
      <c r="L904" s="204"/>
      <c r="M904" s="204"/>
      <c r="N904" s="206"/>
      <c r="O904" s="202"/>
      <c r="P904" s="207"/>
      <c r="Q904" s="207"/>
      <c r="R904" s="207"/>
      <c r="S904" s="210"/>
    </row>
    <row r="905" spans="1:19" ht="35.25" hidden="1" customHeight="1">
      <c r="A905" s="196" t="str">
        <f ca="1">IFERROR(A904+MATCH(D905,OFFSET('Nhập đơn'!$E$1,'ORDERED LIST'!$A904,0,1000),0),"")</f>
        <v/>
      </c>
      <c r="B905" s="209">
        <v>12</v>
      </c>
      <c r="C905" s="203" t="str" cm="1">
        <f t="array" aca="1" ref="C905" ca="1">IFERROR(INDEX('Nhập đơn'!C:C,'ORDERED LIST'!$A905,0),"")</f>
        <v/>
      </c>
      <c r="D905" s="203" t="str">
        <f>IF(COUNTIFS($D$893:D904,$B$893)&lt;$S$893,$B$893,"")</f>
        <v/>
      </c>
      <c r="E905" s="202" t="str" cm="1">
        <f t="array" aca="1" ref="E905" ca="1">IFERROR(INDEX('Nhập đơn'!I:I,'ORDERED LIST'!$A905,0),"")</f>
        <v/>
      </c>
      <c r="F905" s="204" t="str" cm="1">
        <f t="array" aca="1" ref="F905" ca="1">IFERROR(INDEX('Nhập đơn'!H:H,'ORDERED LIST'!$A905,0),"")</f>
        <v/>
      </c>
      <c r="G905" s="205"/>
      <c r="H905" s="205"/>
      <c r="I905" s="204"/>
      <c r="J905" s="204"/>
      <c r="K905" s="204"/>
      <c r="L905" s="204"/>
      <c r="M905" s="204"/>
      <c r="N905" s="206"/>
      <c r="O905" s="202"/>
      <c r="P905" s="207"/>
      <c r="Q905" s="207"/>
      <c r="R905" s="207"/>
      <c r="S905" s="210"/>
    </row>
    <row r="906" spans="1:19" ht="35.25" hidden="1" customHeight="1">
      <c r="A906" s="196" t="str">
        <f ca="1">IFERROR(A905+MATCH(D906,OFFSET('Nhập đơn'!$E$1,'ORDERED LIST'!$A905,0,1000),0),"")</f>
        <v/>
      </c>
      <c r="B906" s="209">
        <v>13</v>
      </c>
      <c r="C906" s="203" t="str" cm="1">
        <f t="array" aca="1" ref="C906" ca="1">IFERROR(INDEX('Nhập đơn'!C:C,'ORDERED LIST'!$A906,0),"")</f>
        <v/>
      </c>
      <c r="D906" s="203" t="str">
        <f>IF(COUNTIFS($D$893:D905,$B$893)&lt;$S$893,$B$893,"")</f>
        <v/>
      </c>
      <c r="E906" s="202" t="str" cm="1">
        <f t="array" aca="1" ref="E906" ca="1">IFERROR(INDEX('Nhập đơn'!I:I,'ORDERED LIST'!$A906,0),"")</f>
        <v/>
      </c>
      <c r="F906" s="204" t="str" cm="1">
        <f t="array" aca="1" ref="F906" ca="1">IFERROR(INDEX('Nhập đơn'!H:H,'ORDERED LIST'!$A906,0),"")</f>
        <v/>
      </c>
      <c r="G906" s="205"/>
      <c r="H906" s="205"/>
      <c r="I906" s="204"/>
      <c r="J906" s="204"/>
      <c r="K906" s="204"/>
      <c r="L906" s="204"/>
      <c r="M906" s="204"/>
      <c r="N906" s="206"/>
      <c r="O906" s="202"/>
      <c r="P906" s="207"/>
      <c r="Q906" s="207"/>
      <c r="R906" s="207"/>
      <c r="S906" s="210"/>
    </row>
    <row r="907" spans="1:19" ht="35.25" hidden="1" customHeight="1">
      <c r="A907" s="196" t="str">
        <f ca="1">IFERROR(A906+MATCH(D907,OFFSET('Nhập đơn'!$E$1,'ORDERED LIST'!$A906,0,1000),0),"")</f>
        <v/>
      </c>
      <c r="B907" s="209">
        <v>14</v>
      </c>
      <c r="C907" s="203" t="str" cm="1">
        <f t="array" aca="1" ref="C907" ca="1">IFERROR(INDEX('Nhập đơn'!C:C,'ORDERED LIST'!$A907,0),"")</f>
        <v/>
      </c>
      <c r="D907" s="203" t="str">
        <f>IF(COUNTIFS($D$893:D906,$B$893)&lt;$S$893,$B$893,"")</f>
        <v/>
      </c>
      <c r="E907" s="202" t="str" cm="1">
        <f t="array" aca="1" ref="E907" ca="1">IFERROR(INDEX('Nhập đơn'!I:I,'ORDERED LIST'!$A907,0),"")</f>
        <v/>
      </c>
      <c r="F907" s="204" t="str" cm="1">
        <f t="array" aca="1" ref="F907" ca="1">IFERROR(INDEX('Nhập đơn'!H:H,'ORDERED LIST'!$A907,0),"")</f>
        <v/>
      </c>
      <c r="G907" s="205"/>
      <c r="H907" s="205"/>
      <c r="I907" s="204"/>
      <c r="J907" s="204"/>
      <c r="K907" s="204"/>
      <c r="L907" s="204"/>
      <c r="M907" s="204"/>
      <c r="N907" s="206"/>
      <c r="O907" s="202"/>
      <c r="P907" s="207"/>
      <c r="Q907" s="207"/>
      <c r="R907" s="207"/>
      <c r="S907" s="210"/>
    </row>
    <row r="908" spans="1:19" ht="35.25" hidden="1" customHeight="1">
      <c r="A908" s="196" t="str">
        <f ca="1">IFERROR(A907+MATCH(D908,OFFSET('Nhập đơn'!$E$1,'ORDERED LIST'!$A907,0,1000),0),"")</f>
        <v/>
      </c>
      <c r="B908" s="209">
        <v>15</v>
      </c>
      <c r="C908" s="203" t="str" cm="1">
        <f t="array" aca="1" ref="C908" ca="1">IFERROR(INDEX('Nhập đơn'!C:C,'ORDERED LIST'!$A908,0),"")</f>
        <v/>
      </c>
      <c r="D908" s="203" t="str">
        <f>IF(COUNTIFS($D$893:D907,$B$893)&lt;$S$893,$B$893,"")</f>
        <v/>
      </c>
      <c r="E908" s="202" t="str" cm="1">
        <f t="array" aca="1" ref="E908" ca="1">IFERROR(INDEX('Nhập đơn'!I:I,'ORDERED LIST'!$A908,0),"")</f>
        <v/>
      </c>
      <c r="F908" s="204" t="str" cm="1">
        <f t="array" aca="1" ref="F908" ca="1">IFERROR(INDEX('Nhập đơn'!H:H,'ORDERED LIST'!$A908,0),"")</f>
        <v/>
      </c>
      <c r="G908" s="205"/>
      <c r="H908" s="205"/>
      <c r="I908" s="204"/>
      <c r="J908" s="204"/>
      <c r="K908" s="204"/>
      <c r="L908" s="204"/>
      <c r="M908" s="204"/>
      <c r="N908" s="206"/>
      <c r="O908" s="202"/>
      <c r="P908" s="207"/>
      <c r="Q908" s="207"/>
      <c r="R908" s="207"/>
      <c r="S908" s="210"/>
    </row>
    <row r="909" spans="1:19" ht="35.25" hidden="1" customHeight="1">
      <c r="A909" s="196" t="str">
        <f ca="1">IFERROR(A908+MATCH(D909,OFFSET('Nhập đơn'!$E$1,'ORDERED LIST'!$A908,0,1000),0),"")</f>
        <v/>
      </c>
      <c r="B909" s="209">
        <v>16</v>
      </c>
      <c r="C909" s="203" t="str" cm="1">
        <f t="array" aca="1" ref="C909" ca="1">IFERROR(INDEX('Nhập đơn'!C:C,'ORDERED LIST'!$A909,0),"")</f>
        <v/>
      </c>
      <c r="D909" s="203" t="str">
        <f>IF(COUNTIFS($D$893:D908,$B$893)&lt;$S$893,$B$893,"")</f>
        <v/>
      </c>
      <c r="E909" s="202" t="str" cm="1">
        <f t="array" aca="1" ref="E909" ca="1">IFERROR(INDEX('Nhập đơn'!I:I,'ORDERED LIST'!$A909,0),"")</f>
        <v/>
      </c>
      <c r="F909" s="204" t="str" cm="1">
        <f t="array" aca="1" ref="F909" ca="1">IFERROR(INDEX('Nhập đơn'!H:H,'ORDERED LIST'!$A909,0),"")</f>
        <v/>
      </c>
      <c r="G909" s="205"/>
      <c r="H909" s="205"/>
      <c r="I909" s="204"/>
      <c r="J909" s="204"/>
      <c r="K909" s="204"/>
      <c r="L909" s="204"/>
      <c r="M909" s="204"/>
      <c r="N909" s="206"/>
      <c r="O909" s="202"/>
      <c r="P909" s="207"/>
      <c r="Q909" s="207"/>
      <c r="R909" s="207"/>
      <c r="S909" s="210"/>
    </row>
    <row r="910" spans="1:19" s="215" customFormat="1" ht="35.25" customHeight="1">
      <c r="B910" s="216" t="s">
        <v>1690</v>
      </c>
      <c r="C910" s="217"/>
      <c r="D910" s="217"/>
      <c r="E910" s="217"/>
      <c r="F910" s="217"/>
      <c r="G910" s="217"/>
      <c r="H910" s="217"/>
      <c r="I910" s="217"/>
      <c r="J910" s="217"/>
      <c r="K910" s="217"/>
      <c r="L910" s="217"/>
      <c r="M910" s="217"/>
      <c r="N910" s="217"/>
      <c r="O910" s="217"/>
      <c r="P910" s="217"/>
      <c r="Q910" s="217"/>
      <c r="R910" s="217"/>
      <c r="S910" s="289">
        <f>COUNTIFS('Nhập đơn'!E:E,B910)</f>
        <v>6</v>
      </c>
    </row>
    <row r="911" spans="1:19" ht="35.25" customHeight="1">
      <c r="A911" s="196">
        <f ca="1">IFERROR(A910+MATCH(D911,OFFSET('Nhập đơn'!$E$1,'ORDERED LIST'!$A910,0,1000),0),"")</f>
        <v>32</v>
      </c>
      <c r="B911" s="202">
        <v>1</v>
      </c>
      <c r="C911" s="203" t="str" cm="1">
        <f t="array" aca="1" ref="C911" ca="1">IFERROR(INDEX('Nhập đơn'!C:C,'ORDERED LIST'!$A911,0),"")</f>
        <v>MKFR</v>
      </c>
      <c r="D911" s="203" t="str">
        <f>IF(COUNTIFS($D$910:D910,$B$910)&lt;$S$910,$B$910,"")</f>
        <v>Nấm kim châm 200 gr</v>
      </c>
      <c r="E911" s="202" cm="1">
        <f t="array" aca="1" ref="E911" ca="1">IFERROR(INDEX('Nhập đơn'!I:I,'ORDERED LIST'!$A911,0),"")</f>
        <v>10</v>
      </c>
      <c r="F911" s="204" cm="1">
        <f t="array" aca="1" ref="F911" ca="1">IFERROR(INDEX('Nhập đơn'!H:H,'ORDERED LIST'!$A911,0),"")</f>
        <v>2</v>
      </c>
      <c r="G911" s="205"/>
      <c r="H911" s="205"/>
      <c r="I911" s="204"/>
      <c r="J911" s="204"/>
      <c r="K911" s="204"/>
      <c r="L911" s="204"/>
      <c r="M911" s="204"/>
      <c r="N911" s="206"/>
      <c r="O911" s="202"/>
      <c r="P911" s="207"/>
      <c r="Q911" s="207"/>
      <c r="R911" s="207"/>
      <c r="S911" s="207"/>
    </row>
    <row r="912" spans="1:19" ht="35.25" customHeight="1">
      <c r="A912" s="196">
        <f ca="1">IFERROR(A911+MATCH(D912,OFFSET('Nhập đơn'!$E$1,'ORDERED LIST'!$A911,0,1000),0),"")</f>
        <v>85</v>
      </c>
      <c r="B912" s="202">
        <v>2</v>
      </c>
      <c r="C912" s="203" t="str" cm="1">
        <f t="array" aca="1" ref="C912" ca="1">IFERROR(INDEX('Nhập đơn'!C:C,'ORDERED LIST'!$A912,0),"")</f>
        <v>MKVD</v>
      </c>
      <c r="D912" s="203" t="str">
        <f>IF(COUNTIFS($D$910:D911,$B$910)&lt;$S$910,$B$910,"")</f>
        <v>Nấm kim châm 200 gr</v>
      </c>
      <c r="E912" s="202" cm="1">
        <f t="array" aca="1" ref="E912" ca="1">IFERROR(INDEX('Nhập đơn'!I:I,'ORDERED LIST'!$A912,0),"")</f>
        <v>10</v>
      </c>
      <c r="F912" s="204" cm="1">
        <f t="array" aca="1" ref="F912" ca="1">IFERROR(INDEX('Nhập đơn'!H:H,'ORDERED LIST'!$A912,0),"")</f>
        <v>2</v>
      </c>
      <c r="G912" s="205"/>
      <c r="H912" s="205"/>
      <c r="I912" s="204"/>
      <c r="J912" s="204"/>
      <c r="K912" s="204"/>
      <c r="L912" s="204"/>
      <c r="M912" s="204"/>
      <c r="N912" s="206"/>
      <c r="O912" s="202"/>
      <c r="P912" s="207"/>
      <c r="Q912" s="207"/>
      <c r="R912" s="207"/>
      <c r="S912" s="208"/>
    </row>
    <row r="913" spans="1:19" ht="35.25" customHeight="1">
      <c r="A913" s="196">
        <f ca="1">IFERROR(A912+MATCH(D913,OFFSET('Nhập đơn'!$E$1,'ORDERED LIST'!$A912,0,1000),0),"")</f>
        <v>138</v>
      </c>
      <c r="B913" s="209">
        <v>3</v>
      </c>
      <c r="C913" s="203" t="str" cm="1">
        <f t="array" aca="1" ref="C913" ca="1">IFERROR(INDEX('Nhập đơn'!C:C,'ORDERED LIST'!$A913,0),"")</f>
        <v>AWLU</v>
      </c>
      <c r="D913" s="203" t="str">
        <f>IF(COUNTIFS($D$910:D912,$B$910)&lt;$S$910,$B$910,"")</f>
        <v>Nấm kim châm 200 gr</v>
      </c>
      <c r="E913" s="202" cm="1">
        <f t="array" aca="1" ref="E913" ca="1">IFERROR(INDEX('Nhập đơn'!I:I,'ORDERED LIST'!$A913,0),"")</f>
        <v>30</v>
      </c>
      <c r="F913" s="204" cm="1">
        <f t="array" aca="1" ref="F913" ca="1">IFERROR(INDEX('Nhập đơn'!H:H,'ORDERED LIST'!$A913,0),"")</f>
        <v>6</v>
      </c>
      <c r="G913" s="205"/>
      <c r="H913" s="205"/>
      <c r="I913" s="204"/>
      <c r="J913" s="204"/>
      <c r="K913" s="204"/>
      <c r="L913" s="204"/>
      <c r="M913" s="204"/>
      <c r="N913" s="206"/>
      <c r="O913" s="202"/>
      <c r="P913" s="207"/>
      <c r="Q913" s="207"/>
      <c r="R913" s="207"/>
      <c r="S913" s="210"/>
    </row>
    <row r="914" spans="1:19" ht="35.25" customHeight="1">
      <c r="A914" s="196">
        <f ca="1">IFERROR(A913+MATCH(D914,OFFSET('Nhập đơn'!$E$1,'ORDERED LIST'!$A913,0,1000),0),"")</f>
        <v>194</v>
      </c>
      <c r="B914" s="209">
        <v>4</v>
      </c>
      <c r="C914" s="203" t="str" cm="1">
        <f t="array" aca="1" ref="C914" ca="1">IFERROR(INDEX('Nhập đơn'!C:C,'ORDERED LIST'!$A914,0),"")</f>
        <v>AWSG</v>
      </c>
      <c r="D914" s="203" t="str">
        <f>IF(COUNTIFS($D$910:D913,$B$910)&lt;$S$910,$B$910,"")</f>
        <v>Nấm kim châm 200 gr</v>
      </c>
      <c r="E914" s="202" cm="1">
        <f t="array" aca="1" ref="E914" ca="1">IFERROR(INDEX('Nhập đơn'!I:I,'ORDERED LIST'!$A914,0),"")</f>
        <v>10</v>
      </c>
      <c r="F914" s="204" cm="1">
        <f t="array" aca="1" ref="F914" ca="1">IFERROR(INDEX('Nhập đơn'!H:H,'ORDERED LIST'!$A914,0),"")</f>
        <v>2</v>
      </c>
      <c r="G914" s="205"/>
      <c r="H914" s="205"/>
      <c r="I914" s="204"/>
      <c r="J914" s="204"/>
      <c r="K914" s="204"/>
      <c r="L914" s="204"/>
      <c r="M914" s="204"/>
      <c r="N914" s="206"/>
      <c r="O914" s="202"/>
      <c r="P914" s="207"/>
      <c r="Q914" s="207"/>
      <c r="R914" s="207"/>
      <c r="S914" s="210"/>
    </row>
    <row r="915" spans="1:19" ht="35.25" customHeight="1">
      <c r="A915" s="196">
        <f ca="1">IFERROR(A914+MATCH(D915,OFFSET('Nhập đơn'!$E$1,'ORDERED LIST'!$A914,0,1000),0),"")</f>
        <v>253</v>
      </c>
      <c r="B915" s="209">
        <v>5</v>
      </c>
      <c r="C915" s="203" t="str" cm="1">
        <f t="array" aca="1" ref="C915" ca="1">IFERROR(INDEX('Nhập đơn'!C:C,'ORDERED LIST'!$A915,0),"")</f>
        <v>AWWT</v>
      </c>
      <c r="D915" s="203" t="str">
        <f>IF(COUNTIFS($D$910:D914,$B$910)&lt;$S$910,$B$910,"")</f>
        <v>Nấm kim châm 200 gr</v>
      </c>
      <c r="E915" s="202" cm="1">
        <f t="array" aca="1" ref="E915" ca="1">IFERROR(INDEX('Nhập đơn'!I:I,'ORDERED LIST'!$A915,0),"")</f>
        <v>20</v>
      </c>
      <c r="F915" s="204" cm="1">
        <f t="array" aca="1" ref="F915" ca="1">IFERROR(INDEX('Nhập đơn'!H:H,'ORDERED LIST'!$A915,0),"")</f>
        <v>4</v>
      </c>
      <c r="G915" s="205"/>
      <c r="H915" s="205"/>
      <c r="I915" s="204"/>
      <c r="J915" s="204"/>
      <c r="K915" s="204"/>
      <c r="L915" s="204"/>
      <c r="M915" s="204"/>
      <c r="N915" s="206"/>
      <c r="O915" s="202"/>
      <c r="P915" s="207"/>
      <c r="Q915" s="207"/>
      <c r="R915" s="207"/>
      <c r="S915" s="210"/>
    </row>
    <row r="916" spans="1:19" ht="35.25" customHeight="1">
      <c r="A916" s="196">
        <f ca="1">IFERROR(A915+MATCH(D916,OFFSET('Nhập đơn'!$E$1,'ORDERED LIST'!$A915,0,1000),0),"")</f>
        <v>315</v>
      </c>
      <c r="B916" s="209">
        <v>6</v>
      </c>
      <c r="C916" s="203" t="str" cm="1">
        <f t="array" aca="1" ref="C916" ca="1">IFERROR(INDEX('Nhập đơn'!C:C,'ORDERED LIST'!$A916,0),"")</f>
        <v>AWZH</v>
      </c>
      <c r="D916" s="203" t="str">
        <f>IF(COUNTIFS($D$910:D915,$B$910)&lt;$S$910,$B$910,"")</f>
        <v>Nấm kim châm 200 gr</v>
      </c>
      <c r="E916" s="202" cm="1">
        <f t="array" aca="1" ref="E916" ca="1">IFERROR(INDEX('Nhập đơn'!I:I,'ORDERED LIST'!$A916,0),"")</f>
        <v>15</v>
      </c>
      <c r="F916" s="204" cm="1">
        <f t="array" aca="1" ref="F916" ca="1">IFERROR(INDEX('Nhập đơn'!H:H,'ORDERED LIST'!$A916,0),"")</f>
        <v>3</v>
      </c>
      <c r="G916" s="205"/>
      <c r="H916" s="205"/>
      <c r="I916" s="204"/>
      <c r="J916" s="204"/>
      <c r="K916" s="204"/>
      <c r="L916" s="204"/>
      <c r="M916" s="204"/>
      <c r="N916" s="206"/>
      <c r="O916" s="202"/>
      <c r="P916" s="207"/>
      <c r="Q916" s="207"/>
      <c r="R916" s="207"/>
      <c r="S916" s="210"/>
    </row>
    <row r="917" spans="1:19" ht="35.25" hidden="1" customHeight="1">
      <c r="A917" s="196" t="str">
        <f ca="1">IFERROR(A916+MATCH(D917,OFFSET('Nhập đơn'!$E$1,'ORDERED LIST'!$A916,0,1000),0),"")</f>
        <v/>
      </c>
      <c r="B917" s="209">
        <v>7</v>
      </c>
      <c r="C917" s="203" t="str" cm="1">
        <f t="array" aca="1" ref="C917" ca="1">IFERROR(INDEX('Nhập đơn'!C:C,'ORDERED LIST'!$A917,0),"")</f>
        <v/>
      </c>
      <c r="D917" s="203" t="str">
        <f>IF(COUNTIFS($D$910:D916,$B$910)&lt;$S$910,$B$910,"")</f>
        <v/>
      </c>
      <c r="E917" s="202" t="str" cm="1">
        <f t="array" aca="1" ref="E917" ca="1">IFERROR(INDEX('Nhập đơn'!I:I,'ORDERED LIST'!$A917,0),"")</f>
        <v/>
      </c>
      <c r="F917" s="204" t="str" cm="1">
        <f t="array" aca="1" ref="F917" ca="1">IFERROR(INDEX('Nhập đơn'!H:H,'ORDERED LIST'!$A917,0),"")</f>
        <v/>
      </c>
      <c r="G917" s="205"/>
      <c r="H917" s="205"/>
      <c r="I917" s="204"/>
      <c r="J917" s="204"/>
      <c r="K917" s="204"/>
      <c r="L917" s="204"/>
      <c r="M917" s="204"/>
      <c r="N917" s="206"/>
      <c r="O917" s="202"/>
      <c r="P917" s="207"/>
      <c r="Q917" s="207"/>
      <c r="R917" s="207"/>
      <c r="S917" s="210"/>
    </row>
    <row r="918" spans="1:19" ht="35.25" hidden="1" customHeight="1">
      <c r="A918" s="196" t="str">
        <f ca="1">IFERROR(A917+MATCH(D918,OFFSET('Nhập đơn'!$E$1,'ORDERED LIST'!$A917,0,1000),0),"")</f>
        <v/>
      </c>
      <c r="B918" s="209">
        <v>8</v>
      </c>
      <c r="C918" s="203" t="str" cm="1">
        <f t="array" aca="1" ref="C918" ca="1">IFERROR(INDEX('Nhập đơn'!C:C,'ORDERED LIST'!$A918,0),"")</f>
        <v/>
      </c>
      <c r="D918" s="203" t="str">
        <f>IF(COUNTIFS($D$910:D917,$B$910)&lt;$S$910,$B$910,"")</f>
        <v/>
      </c>
      <c r="E918" s="202" t="str" cm="1">
        <f t="array" aca="1" ref="E918" ca="1">IFERROR(INDEX('Nhập đơn'!I:I,'ORDERED LIST'!$A918,0),"")</f>
        <v/>
      </c>
      <c r="F918" s="204" t="str" cm="1">
        <f t="array" aca="1" ref="F918" ca="1">IFERROR(INDEX('Nhập đơn'!H:H,'ORDERED LIST'!$A918,0),"")</f>
        <v/>
      </c>
      <c r="G918" s="205"/>
      <c r="H918" s="205"/>
      <c r="I918" s="204"/>
      <c r="J918" s="204"/>
      <c r="K918" s="204"/>
      <c r="L918" s="204"/>
      <c r="M918" s="204"/>
      <c r="N918" s="206"/>
      <c r="O918" s="202"/>
      <c r="P918" s="207"/>
      <c r="Q918" s="207"/>
      <c r="R918" s="207"/>
      <c r="S918" s="210"/>
    </row>
    <row r="919" spans="1:19" ht="35.25" hidden="1" customHeight="1">
      <c r="A919" s="196" t="str">
        <f ca="1">IFERROR(A918+MATCH(D919,OFFSET('Nhập đơn'!$E$1,'ORDERED LIST'!$A918,0,1000),0),"")</f>
        <v/>
      </c>
      <c r="B919" s="209">
        <v>9</v>
      </c>
      <c r="C919" s="203" t="str" cm="1">
        <f t="array" aca="1" ref="C919" ca="1">IFERROR(INDEX('Nhập đơn'!C:C,'ORDERED LIST'!$A919,0),"")</f>
        <v/>
      </c>
      <c r="D919" s="203" t="str">
        <f>IF(COUNTIFS($D$910:D918,$B$910)&lt;$S$910,$B$910,"")</f>
        <v/>
      </c>
      <c r="E919" s="202" t="str" cm="1">
        <f t="array" aca="1" ref="E919" ca="1">IFERROR(INDEX('Nhập đơn'!I:I,'ORDERED LIST'!$A919,0),"")</f>
        <v/>
      </c>
      <c r="F919" s="204" t="str" cm="1">
        <f t="array" aca="1" ref="F919" ca="1">IFERROR(INDEX('Nhập đơn'!H:H,'ORDERED LIST'!$A919,0),"")</f>
        <v/>
      </c>
      <c r="G919" s="205"/>
      <c r="H919" s="205"/>
      <c r="I919" s="204"/>
      <c r="J919" s="204"/>
      <c r="K919" s="204"/>
      <c r="L919" s="204"/>
      <c r="M919" s="204"/>
      <c r="N919" s="206"/>
      <c r="O919" s="202"/>
      <c r="P919" s="207"/>
      <c r="Q919" s="207"/>
      <c r="R919" s="207"/>
      <c r="S919" s="210"/>
    </row>
    <row r="920" spans="1:19" ht="35.25" hidden="1" customHeight="1">
      <c r="A920" s="196" t="str">
        <f ca="1">IFERROR(A919+MATCH(D920,OFFSET('Nhập đơn'!$E$1,'ORDERED LIST'!$A919,0,1000),0),"")</f>
        <v/>
      </c>
      <c r="B920" s="209">
        <v>10</v>
      </c>
      <c r="C920" s="203" t="str" cm="1">
        <f t="array" aca="1" ref="C920" ca="1">IFERROR(INDEX('Nhập đơn'!C:C,'ORDERED LIST'!$A920,0),"")</f>
        <v/>
      </c>
      <c r="D920" s="203" t="str">
        <f>IF(COUNTIFS($D$910:D919,$B$910)&lt;$S$910,$B$910,"")</f>
        <v/>
      </c>
      <c r="E920" s="202" t="str" cm="1">
        <f t="array" aca="1" ref="E920" ca="1">IFERROR(INDEX('Nhập đơn'!I:I,'ORDERED LIST'!$A920,0),"")</f>
        <v/>
      </c>
      <c r="F920" s="204" t="str" cm="1">
        <f t="array" aca="1" ref="F920" ca="1">IFERROR(INDEX('Nhập đơn'!H:H,'ORDERED LIST'!$A920,0),"")</f>
        <v/>
      </c>
      <c r="G920" s="205"/>
      <c r="H920" s="205"/>
      <c r="I920" s="204"/>
      <c r="J920" s="204"/>
      <c r="K920" s="204"/>
      <c r="L920" s="204"/>
      <c r="M920" s="204"/>
      <c r="N920" s="206"/>
      <c r="O920" s="202"/>
      <c r="P920" s="207"/>
      <c r="Q920" s="207"/>
      <c r="R920" s="207"/>
      <c r="S920" s="210"/>
    </row>
    <row r="921" spans="1:19" ht="35.25" hidden="1" customHeight="1">
      <c r="A921" s="196" t="str">
        <f ca="1">IFERROR(A920+MATCH(D921,OFFSET('Nhập đơn'!$E$1,'ORDERED LIST'!$A920,0,1000),0),"")</f>
        <v/>
      </c>
      <c r="B921" s="209">
        <v>11</v>
      </c>
      <c r="C921" s="203" t="str" cm="1">
        <f t="array" aca="1" ref="C921" ca="1">IFERROR(INDEX('Nhập đơn'!C:C,'ORDERED LIST'!$A921,0),"")</f>
        <v/>
      </c>
      <c r="D921" s="203" t="str">
        <f>IF(COUNTIFS($D$910:D920,$B$910)&lt;$S$910,$B$910,"")</f>
        <v/>
      </c>
      <c r="E921" s="202" t="str" cm="1">
        <f t="array" aca="1" ref="E921" ca="1">IFERROR(INDEX('Nhập đơn'!I:I,'ORDERED LIST'!$A921,0),"")</f>
        <v/>
      </c>
      <c r="F921" s="204" t="str" cm="1">
        <f t="array" aca="1" ref="F921" ca="1">IFERROR(INDEX('Nhập đơn'!H:H,'ORDERED LIST'!$A921,0),"")</f>
        <v/>
      </c>
      <c r="G921" s="205"/>
      <c r="H921" s="205"/>
      <c r="I921" s="204"/>
      <c r="J921" s="204"/>
      <c r="K921" s="204"/>
      <c r="L921" s="204"/>
      <c r="M921" s="204"/>
      <c r="N921" s="206"/>
      <c r="O921" s="202"/>
      <c r="P921" s="207"/>
      <c r="Q921" s="207"/>
      <c r="R921" s="207"/>
      <c r="S921" s="210"/>
    </row>
    <row r="922" spans="1:19" ht="35.25" hidden="1" customHeight="1">
      <c r="A922" s="196" t="str">
        <f ca="1">IFERROR(A921+MATCH(D922,OFFSET('Nhập đơn'!$E$1,'ORDERED LIST'!$A921,0,1000),0),"")</f>
        <v/>
      </c>
      <c r="B922" s="209">
        <v>12</v>
      </c>
      <c r="C922" s="203" t="str" cm="1">
        <f t="array" aca="1" ref="C922" ca="1">IFERROR(INDEX('Nhập đơn'!C:C,'ORDERED LIST'!$A922,0),"")</f>
        <v/>
      </c>
      <c r="D922" s="203" t="str">
        <f>IF(COUNTIFS($D$910:D921,$B$910)&lt;$S$910,$B$910,"")</f>
        <v/>
      </c>
      <c r="E922" s="202" t="str" cm="1">
        <f t="array" aca="1" ref="E922" ca="1">IFERROR(INDEX('Nhập đơn'!I:I,'ORDERED LIST'!$A922,0),"")</f>
        <v/>
      </c>
      <c r="F922" s="204" t="str" cm="1">
        <f t="array" aca="1" ref="F922" ca="1">IFERROR(INDEX('Nhập đơn'!H:H,'ORDERED LIST'!$A922,0),"")</f>
        <v/>
      </c>
      <c r="G922" s="205"/>
      <c r="H922" s="205"/>
      <c r="I922" s="204"/>
      <c r="J922" s="204"/>
      <c r="K922" s="204"/>
      <c r="L922" s="204"/>
      <c r="M922" s="204"/>
      <c r="N922" s="206"/>
      <c r="O922" s="202"/>
      <c r="P922" s="207"/>
      <c r="Q922" s="207"/>
      <c r="R922" s="207"/>
      <c r="S922" s="210"/>
    </row>
    <row r="923" spans="1:19" ht="35.25" hidden="1" customHeight="1">
      <c r="A923" s="196" t="str">
        <f ca="1">IFERROR(A922+MATCH(D923,OFFSET('Nhập đơn'!$E$1,'ORDERED LIST'!$A922,0,1000),0),"")</f>
        <v/>
      </c>
      <c r="B923" s="209">
        <v>13</v>
      </c>
      <c r="C923" s="203" t="str" cm="1">
        <f t="array" aca="1" ref="C923" ca="1">IFERROR(INDEX('Nhập đơn'!C:C,'ORDERED LIST'!$A923,0),"")</f>
        <v/>
      </c>
      <c r="D923" s="203" t="str">
        <f>IF(COUNTIFS($D$910:D922,$B$910)&lt;$S$910,$B$910,"")</f>
        <v/>
      </c>
      <c r="E923" s="202" t="str" cm="1">
        <f t="array" aca="1" ref="E923" ca="1">IFERROR(INDEX('Nhập đơn'!I:I,'ORDERED LIST'!$A923,0),"")</f>
        <v/>
      </c>
      <c r="F923" s="204" t="str" cm="1">
        <f t="array" aca="1" ref="F923" ca="1">IFERROR(INDEX('Nhập đơn'!H:H,'ORDERED LIST'!$A923,0),"")</f>
        <v/>
      </c>
      <c r="G923" s="205"/>
      <c r="H923" s="205"/>
      <c r="I923" s="204"/>
      <c r="J923" s="204"/>
      <c r="K923" s="204"/>
      <c r="L923" s="204"/>
      <c r="M923" s="204"/>
      <c r="N923" s="206"/>
      <c r="O923" s="202"/>
      <c r="P923" s="207"/>
      <c r="Q923" s="207"/>
      <c r="R923" s="207"/>
      <c r="S923" s="210"/>
    </row>
    <row r="924" spans="1:19" ht="35.25" hidden="1" customHeight="1">
      <c r="A924" s="196" t="str">
        <f ca="1">IFERROR(A923+MATCH(D924,OFFSET('Nhập đơn'!$E$1,'ORDERED LIST'!$A923,0,1000),0),"")</f>
        <v/>
      </c>
      <c r="B924" s="209">
        <v>14</v>
      </c>
      <c r="C924" s="203" t="str" cm="1">
        <f t="array" aca="1" ref="C924" ca="1">IFERROR(INDEX('Nhập đơn'!C:C,'ORDERED LIST'!$A924,0),"")</f>
        <v/>
      </c>
      <c r="D924" s="203" t="str">
        <f>IF(COUNTIFS($D$910:D923,$B$910)&lt;$S$910,$B$910,"")</f>
        <v/>
      </c>
      <c r="E924" s="202" t="str" cm="1">
        <f t="array" aca="1" ref="E924" ca="1">IFERROR(INDEX('Nhập đơn'!I:I,'ORDERED LIST'!$A924,0),"")</f>
        <v/>
      </c>
      <c r="F924" s="204" t="str" cm="1">
        <f t="array" aca="1" ref="F924" ca="1">IFERROR(INDEX('Nhập đơn'!H:H,'ORDERED LIST'!$A924,0),"")</f>
        <v/>
      </c>
      <c r="G924" s="205"/>
      <c r="H924" s="205"/>
      <c r="I924" s="204"/>
      <c r="J924" s="204"/>
      <c r="K924" s="204"/>
      <c r="L924" s="204"/>
      <c r="M924" s="204"/>
      <c r="N924" s="206"/>
      <c r="O924" s="202"/>
      <c r="P924" s="207"/>
      <c r="Q924" s="207"/>
      <c r="R924" s="207"/>
      <c r="S924" s="210"/>
    </row>
    <row r="925" spans="1:19" ht="35.25" hidden="1" customHeight="1">
      <c r="A925" s="196" t="str">
        <f ca="1">IFERROR(A924+MATCH(D925,OFFSET('Nhập đơn'!$E$1,'ORDERED LIST'!$A924,0,1000),0),"")</f>
        <v/>
      </c>
      <c r="B925" s="209">
        <v>15</v>
      </c>
      <c r="C925" s="203" t="str" cm="1">
        <f t="array" aca="1" ref="C925" ca="1">IFERROR(INDEX('Nhập đơn'!C:C,'ORDERED LIST'!$A925,0),"")</f>
        <v/>
      </c>
      <c r="D925" s="203" t="str">
        <f>IF(COUNTIFS($D$910:D924,$B$910)&lt;$S$910,$B$910,"")</f>
        <v/>
      </c>
      <c r="E925" s="202" t="str" cm="1">
        <f t="array" aca="1" ref="E925" ca="1">IFERROR(INDEX('Nhập đơn'!I:I,'ORDERED LIST'!$A925,0),"")</f>
        <v/>
      </c>
      <c r="F925" s="204" t="str" cm="1">
        <f t="array" aca="1" ref="F925" ca="1">IFERROR(INDEX('Nhập đơn'!H:H,'ORDERED LIST'!$A925,0),"")</f>
        <v/>
      </c>
      <c r="G925" s="205"/>
      <c r="H925" s="205"/>
      <c r="I925" s="204"/>
      <c r="J925" s="204"/>
      <c r="K925" s="204"/>
      <c r="L925" s="204"/>
      <c r="M925" s="204"/>
      <c r="N925" s="206"/>
      <c r="O925" s="202"/>
      <c r="P925" s="207"/>
      <c r="Q925" s="207"/>
      <c r="R925" s="207"/>
      <c r="S925" s="210"/>
    </row>
    <row r="926" spans="1:19" ht="35.25" hidden="1" customHeight="1">
      <c r="A926" s="196" t="str">
        <f ca="1">IFERROR(A925+MATCH(D926,OFFSET('Nhập đơn'!$E$1,'ORDERED LIST'!$A925,0,1000),0),"")</f>
        <v/>
      </c>
      <c r="B926" s="209">
        <v>16</v>
      </c>
      <c r="C926" s="203" t="str" cm="1">
        <f t="array" aca="1" ref="C926" ca="1">IFERROR(INDEX('Nhập đơn'!C:C,'ORDERED LIST'!$A926,0),"")</f>
        <v/>
      </c>
      <c r="D926" s="203" t="str">
        <f>IF(COUNTIFS($D$910:D925,$B$910)&lt;$S$910,$B$910,"")</f>
        <v/>
      </c>
      <c r="E926" s="202" t="str" cm="1">
        <f t="array" aca="1" ref="E926" ca="1">IFERROR(INDEX('Nhập đơn'!I:I,'ORDERED LIST'!$A926,0),"")</f>
        <v/>
      </c>
      <c r="F926" s="204" t="str" cm="1">
        <f t="array" aca="1" ref="F926" ca="1">IFERROR(INDEX('Nhập đơn'!H:H,'ORDERED LIST'!$A926,0),"")</f>
        <v/>
      </c>
      <c r="G926" s="205"/>
      <c r="H926" s="205"/>
      <c r="I926" s="204"/>
      <c r="J926" s="204"/>
      <c r="K926" s="204"/>
      <c r="L926" s="204"/>
      <c r="M926" s="204"/>
      <c r="N926" s="206"/>
      <c r="O926" s="202"/>
      <c r="P926" s="207"/>
      <c r="Q926" s="207"/>
      <c r="R926" s="207"/>
      <c r="S926" s="210"/>
    </row>
    <row r="927" spans="1:19" s="215" customFormat="1" ht="35.25" customHeight="1">
      <c r="B927" s="216" t="s">
        <v>1710</v>
      </c>
      <c r="C927" s="217"/>
      <c r="D927" s="217"/>
      <c r="E927" s="217"/>
      <c r="F927" s="217"/>
      <c r="G927" s="217"/>
      <c r="H927" s="217"/>
      <c r="I927" s="217"/>
      <c r="J927" s="217"/>
      <c r="K927" s="217"/>
      <c r="L927" s="217"/>
      <c r="M927" s="217"/>
      <c r="N927" s="217"/>
      <c r="O927" s="217"/>
      <c r="P927" s="217"/>
      <c r="Q927" s="217"/>
      <c r="R927" s="217"/>
      <c r="S927" s="289">
        <f>COUNTIFS('Nhập đơn'!E:E,B927)</f>
        <v>6</v>
      </c>
    </row>
    <row r="928" spans="1:19" ht="35.25" customHeight="1">
      <c r="A928" s="196">
        <f ca="1">IFERROR(A927+MATCH(D928,OFFSET('Nhập đơn'!$E$1,'ORDERED LIST'!$A927,0,1000),0),"")</f>
        <v>33</v>
      </c>
      <c r="B928" s="202">
        <v>1</v>
      </c>
      <c r="C928" s="203" t="str" cm="1">
        <f t="array" aca="1" ref="C928" ca="1">IFERROR(INDEX('Nhập đơn'!C:C,'ORDERED LIST'!$A928,0),"")</f>
        <v>MKFR</v>
      </c>
      <c r="D928" s="203" t="str">
        <f>IF(COUNTIFS($D$927:D927,$B$927)&lt;$S$927,$B$927,"")</f>
        <v>Nấm linh chi nâu 125 gr</v>
      </c>
      <c r="E928" s="202" cm="1">
        <f t="array" aca="1" ref="E928" ca="1">IFERROR(INDEX('Nhập đơn'!I:I,'ORDERED LIST'!$A928,0),"")</f>
        <v>4</v>
      </c>
      <c r="F928" s="204" cm="1">
        <f t="array" aca="1" ref="F928" ca="1">IFERROR(INDEX('Nhập đơn'!H:H,'ORDERED LIST'!$A928,0),"")</f>
        <v>0.5</v>
      </c>
      <c r="G928" s="205"/>
      <c r="H928" s="205"/>
      <c r="I928" s="204"/>
      <c r="J928" s="204"/>
      <c r="K928" s="204"/>
      <c r="L928" s="204"/>
      <c r="M928" s="204"/>
      <c r="N928" s="206"/>
      <c r="O928" s="202"/>
      <c r="P928" s="207"/>
      <c r="Q928" s="207"/>
      <c r="R928" s="207"/>
      <c r="S928" s="207"/>
    </row>
    <row r="929" spans="1:19" ht="35.25" customHeight="1">
      <c r="A929" s="196">
        <f ca="1">IFERROR(A928+MATCH(D929,OFFSET('Nhập đơn'!$E$1,'ORDERED LIST'!$A928,0,1000),0),"")</f>
        <v>86</v>
      </c>
      <c r="B929" s="202">
        <v>2</v>
      </c>
      <c r="C929" s="203" t="str" cm="1">
        <f t="array" aca="1" ref="C929" ca="1">IFERROR(INDEX('Nhập đơn'!C:C,'ORDERED LIST'!$A929,0),"")</f>
        <v>MKVD</v>
      </c>
      <c r="D929" s="203" t="str">
        <f>IF(COUNTIFS($D$927:D928,$B$927)&lt;$S$927,$B$927,"")</f>
        <v>Nấm linh chi nâu 125 gr</v>
      </c>
      <c r="E929" s="202" cm="1">
        <f t="array" aca="1" ref="E929" ca="1">IFERROR(INDEX('Nhập đơn'!I:I,'ORDERED LIST'!$A929,0),"")</f>
        <v>4</v>
      </c>
      <c r="F929" s="204" cm="1">
        <f t="array" aca="1" ref="F929" ca="1">IFERROR(INDEX('Nhập đơn'!H:H,'ORDERED LIST'!$A929,0),"")</f>
        <v>0.5</v>
      </c>
      <c r="G929" s="205"/>
      <c r="H929" s="205"/>
      <c r="I929" s="204"/>
      <c r="J929" s="204"/>
      <c r="K929" s="204"/>
      <c r="L929" s="204"/>
      <c r="M929" s="204"/>
      <c r="N929" s="206"/>
      <c r="O929" s="202"/>
      <c r="P929" s="207"/>
      <c r="Q929" s="207"/>
      <c r="R929" s="207"/>
      <c r="S929" s="208"/>
    </row>
    <row r="930" spans="1:19" ht="35.25" customHeight="1">
      <c r="A930" s="196">
        <f ca="1">IFERROR(A929+MATCH(D930,OFFSET('Nhập đơn'!$E$1,'ORDERED LIST'!$A929,0,1000),0),"")</f>
        <v>139</v>
      </c>
      <c r="B930" s="209">
        <v>3</v>
      </c>
      <c r="C930" s="203" t="str" cm="1">
        <f t="array" aca="1" ref="C930" ca="1">IFERROR(INDEX('Nhập đơn'!C:C,'ORDERED LIST'!$A930,0),"")</f>
        <v>AWLU</v>
      </c>
      <c r="D930" s="203" t="str">
        <f>IF(COUNTIFS($D$927:D929,$B$927)&lt;$S$927,$B$927,"")</f>
        <v>Nấm linh chi nâu 125 gr</v>
      </c>
      <c r="E930" s="202" cm="1">
        <f t="array" aca="1" ref="E930" ca="1">IFERROR(INDEX('Nhập đơn'!I:I,'ORDERED LIST'!$A930,0),"")</f>
        <v>6</v>
      </c>
      <c r="F930" s="204" cm="1">
        <f t="array" aca="1" ref="F930" ca="1">IFERROR(INDEX('Nhập đơn'!H:H,'ORDERED LIST'!$A930,0),"")</f>
        <v>0.75</v>
      </c>
      <c r="G930" s="205"/>
      <c r="H930" s="205"/>
      <c r="I930" s="204"/>
      <c r="J930" s="204"/>
      <c r="K930" s="204"/>
      <c r="L930" s="204"/>
      <c r="M930" s="204"/>
      <c r="N930" s="206"/>
      <c r="O930" s="202"/>
      <c r="P930" s="207"/>
      <c r="Q930" s="207"/>
      <c r="R930" s="207"/>
      <c r="S930" s="210"/>
    </row>
    <row r="931" spans="1:19" ht="35.25" customHeight="1">
      <c r="A931" s="196">
        <f ca="1">IFERROR(A930+MATCH(D931,OFFSET('Nhập đơn'!$E$1,'ORDERED LIST'!$A930,0,1000),0),"")</f>
        <v>195</v>
      </c>
      <c r="B931" s="209">
        <v>4</v>
      </c>
      <c r="C931" s="203" t="str" cm="1">
        <f t="array" aca="1" ref="C931" ca="1">IFERROR(INDEX('Nhập đơn'!C:C,'ORDERED LIST'!$A931,0),"")</f>
        <v>AWSG</v>
      </c>
      <c r="D931" s="203" t="str">
        <f>IF(COUNTIFS($D$927:D930,$B$927)&lt;$S$927,$B$927,"")</f>
        <v>Nấm linh chi nâu 125 gr</v>
      </c>
      <c r="E931" s="202" cm="1">
        <f t="array" aca="1" ref="E931" ca="1">IFERROR(INDEX('Nhập đơn'!I:I,'ORDERED LIST'!$A931,0),"")</f>
        <v>6</v>
      </c>
      <c r="F931" s="204" cm="1">
        <f t="array" aca="1" ref="F931" ca="1">IFERROR(INDEX('Nhập đơn'!H:H,'ORDERED LIST'!$A931,0),"")</f>
        <v>0.75</v>
      </c>
      <c r="G931" s="205"/>
      <c r="H931" s="205"/>
      <c r="I931" s="204"/>
      <c r="J931" s="204"/>
      <c r="K931" s="204"/>
      <c r="L931" s="204"/>
      <c r="M931" s="204"/>
      <c r="N931" s="206"/>
      <c r="O931" s="202"/>
      <c r="P931" s="207"/>
      <c r="Q931" s="207"/>
      <c r="R931" s="207"/>
      <c r="S931" s="210"/>
    </row>
    <row r="932" spans="1:19" ht="35.25" customHeight="1">
      <c r="A932" s="196">
        <f ca="1">IFERROR(A931+MATCH(D932,OFFSET('Nhập đơn'!$E$1,'ORDERED LIST'!$A931,0,1000),0),"")</f>
        <v>254</v>
      </c>
      <c r="B932" s="209">
        <v>5</v>
      </c>
      <c r="C932" s="203" t="str" cm="1">
        <f t="array" aca="1" ref="C932" ca="1">IFERROR(INDEX('Nhập đơn'!C:C,'ORDERED LIST'!$A932,0),"")</f>
        <v>AWWT</v>
      </c>
      <c r="D932" s="203" t="str">
        <f>IF(COUNTIFS($D$927:D931,$B$927)&lt;$S$927,$B$927,"")</f>
        <v>Nấm linh chi nâu 125 gr</v>
      </c>
      <c r="E932" s="202" cm="1">
        <f t="array" aca="1" ref="E932" ca="1">IFERROR(INDEX('Nhập đơn'!I:I,'ORDERED LIST'!$A932,0),"")</f>
        <v>10</v>
      </c>
      <c r="F932" s="204" cm="1">
        <f t="array" aca="1" ref="F932" ca="1">IFERROR(INDEX('Nhập đơn'!H:H,'ORDERED LIST'!$A932,0),"")</f>
        <v>1.25</v>
      </c>
      <c r="G932" s="205"/>
      <c r="H932" s="205"/>
      <c r="I932" s="204"/>
      <c r="J932" s="204"/>
      <c r="K932" s="204"/>
      <c r="L932" s="204"/>
      <c r="M932" s="204"/>
      <c r="N932" s="206"/>
      <c r="O932" s="202"/>
      <c r="P932" s="207"/>
      <c r="Q932" s="207"/>
      <c r="R932" s="207"/>
      <c r="S932" s="210"/>
    </row>
    <row r="933" spans="1:19" ht="35.25" customHeight="1">
      <c r="A933" s="196">
        <f ca="1">IFERROR(A932+MATCH(D933,OFFSET('Nhập đơn'!$E$1,'ORDERED LIST'!$A932,0,1000),0),"")</f>
        <v>316</v>
      </c>
      <c r="B933" s="209">
        <v>6</v>
      </c>
      <c r="C933" s="203" t="str" cm="1">
        <f t="array" aca="1" ref="C933" ca="1">IFERROR(INDEX('Nhập đơn'!C:C,'ORDERED LIST'!$A933,0),"")</f>
        <v>AWZH</v>
      </c>
      <c r="D933" s="203" t="str">
        <f>IF(COUNTIFS($D$927:D932,$B$927)&lt;$S$927,$B$927,"")</f>
        <v>Nấm linh chi nâu 125 gr</v>
      </c>
      <c r="E933" s="202" cm="1">
        <f t="array" aca="1" ref="E933" ca="1">IFERROR(INDEX('Nhập đơn'!I:I,'ORDERED LIST'!$A933,0),"")</f>
        <v>4</v>
      </c>
      <c r="F933" s="204" cm="1">
        <f t="array" aca="1" ref="F933" ca="1">IFERROR(INDEX('Nhập đơn'!H:H,'ORDERED LIST'!$A933,0),"")</f>
        <v>0.5</v>
      </c>
      <c r="G933" s="205"/>
      <c r="H933" s="205"/>
      <c r="I933" s="204"/>
      <c r="J933" s="204"/>
      <c r="K933" s="204"/>
      <c r="L933" s="204"/>
      <c r="M933" s="204"/>
      <c r="N933" s="206"/>
      <c r="O933" s="202"/>
      <c r="P933" s="207"/>
      <c r="Q933" s="207"/>
      <c r="R933" s="207"/>
      <c r="S933" s="210"/>
    </row>
    <row r="934" spans="1:19" ht="35.25" hidden="1" customHeight="1">
      <c r="A934" s="196" t="str">
        <f ca="1">IFERROR(A933+MATCH(D934,OFFSET('Nhập đơn'!$E$1,'ORDERED LIST'!$A933,0,1000),0),"")</f>
        <v/>
      </c>
      <c r="B934" s="209">
        <v>7</v>
      </c>
      <c r="C934" s="203" t="str" cm="1">
        <f t="array" aca="1" ref="C934" ca="1">IFERROR(INDEX('Nhập đơn'!C:C,'ORDERED LIST'!$A934,0),"")</f>
        <v/>
      </c>
      <c r="D934" s="203" t="str">
        <f>IF(COUNTIFS($D$927:D933,$B$927)&lt;$S$927,$B$927,"")</f>
        <v/>
      </c>
      <c r="E934" s="202" t="str" cm="1">
        <f t="array" aca="1" ref="E934" ca="1">IFERROR(INDEX('Nhập đơn'!I:I,'ORDERED LIST'!$A934,0),"")</f>
        <v/>
      </c>
      <c r="F934" s="204" t="str" cm="1">
        <f t="array" aca="1" ref="F934" ca="1">IFERROR(INDEX('Nhập đơn'!H:H,'ORDERED LIST'!$A934,0),"")</f>
        <v/>
      </c>
      <c r="G934" s="205"/>
      <c r="H934" s="205"/>
      <c r="I934" s="204"/>
      <c r="J934" s="204"/>
      <c r="K934" s="204"/>
      <c r="L934" s="204"/>
      <c r="M934" s="204"/>
      <c r="N934" s="206"/>
      <c r="O934" s="202"/>
      <c r="P934" s="207"/>
      <c r="Q934" s="207"/>
      <c r="R934" s="207"/>
      <c r="S934" s="210"/>
    </row>
    <row r="935" spans="1:19" ht="35.25" hidden="1" customHeight="1">
      <c r="A935" s="196" t="str">
        <f ca="1">IFERROR(A934+MATCH(D935,OFFSET('Nhập đơn'!$E$1,'ORDERED LIST'!$A934,0,1000),0),"")</f>
        <v/>
      </c>
      <c r="B935" s="209">
        <v>8</v>
      </c>
      <c r="C935" s="203" t="str" cm="1">
        <f t="array" aca="1" ref="C935" ca="1">IFERROR(INDEX('Nhập đơn'!C:C,'ORDERED LIST'!$A935,0),"")</f>
        <v/>
      </c>
      <c r="D935" s="203" t="str">
        <f>IF(COUNTIFS($D$927:D934,$B$927)&lt;$S$927,$B$927,"")</f>
        <v/>
      </c>
      <c r="E935" s="202" t="str" cm="1">
        <f t="array" aca="1" ref="E935" ca="1">IFERROR(INDEX('Nhập đơn'!I:I,'ORDERED LIST'!$A935,0),"")</f>
        <v/>
      </c>
      <c r="F935" s="204" t="str" cm="1">
        <f t="array" aca="1" ref="F935" ca="1">IFERROR(INDEX('Nhập đơn'!H:H,'ORDERED LIST'!$A935,0),"")</f>
        <v/>
      </c>
      <c r="G935" s="205"/>
      <c r="H935" s="205"/>
      <c r="I935" s="204"/>
      <c r="J935" s="204"/>
      <c r="K935" s="204"/>
      <c r="L935" s="204"/>
      <c r="M935" s="204"/>
      <c r="N935" s="206"/>
      <c r="O935" s="202"/>
      <c r="P935" s="207"/>
      <c r="Q935" s="207"/>
      <c r="R935" s="207"/>
      <c r="S935" s="210"/>
    </row>
    <row r="936" spans="1:19" ht="35.25" hidden="1" customHeight="1">
      <c r="A936" s="196" t="str">
        <f ca="1">IFERROR(A935+MATCH(D936,OFFSET('Nhập đơn'!$E$1,'ORDERED LIST'!$A935,0,1000),0),"")</f>
        <v/>
      </c>
      <c r="B936" s="209">
        <v>9</v>
      </c>
      <c r="C936" s="203" t="str" cm="1">
        <f t="array" aca="1" ref="C936" ca="1">IFERROR(INDEX('Nhập đơn'!C:C,'ORDERED LIST'!$A936,0),"")</f>
        <v/>
      </c>
      <c r="D936" s="203" t="str">
        <f>IF(COUNTIFS($D$927:D935,$B$927)&lt;$S$927,$B$927,"")</f>
        <v/>
      </c>
      <c r="E936" s="202" t="str" cm="1">
        <f t="array" aca="1" ref="E936" ca="1">IFERROR(INDEX('Nhập đơn'!I:I,'ORDERED LIST'!$A936,0),"")</f>
        <v/>
      </c>
      <c r="F936" s="204" t="str" cm="1">
        <f t="array" aca="1" ref="F936" ca="1">IFERROR(INDEX('Nhập đơn'!H:H,'ORDERED LIST'!$A936,0),"")</f>
        <v/>
      </c>
      <c r="G936" s="205"/>
      <c r="H936" s="205"/>
      <c r="I936" s="204"/>
      <c r="J936" s="204"/>
      <c r="K936" s="204"/>
      <c r="L936" s="204"/>
      <c r="M936" s="204"/>
      <c r="N936" s="206"/>
      <c r="O936" s="202"/>
      <c r="P936" s="207"/>
      <c r="Q936" s="207"/>
      <c r="R936" s="207"/>
      <c r="S936" s="210"/>
    </row>
    <row r="937" spans="1:19" ht="35.25" hidden="1" customHeight="1">
      <c r="A937" s="196" t="str">
        <f ca="1">IFERROR(A936+MATCH(D937,OFFSET('Nhập đơn'!$E$1,'ORDERED LIST'!$A936,0,1000),0),"")</f>
        <v/>
      </c>
      <c r="B937" s="209">
        <v>10</v>
      </c>
      <c r="C937" s="203" t="str" cm="1">
        <f t="array" aca="1" ref="C937" ca="1">IFERROR(INDEX('Nhập đơn'!C:C,'ORDERED LIST'!$A937,0),"")</f>
        <v/>
      </c>
      <c r="D937" s="203" t="str">
        <f>IF(COUNTIFS($D$927:D936,$B$927)&lt;$S$927,$B$927,"")</f>
        <v/>
      </c>
      <c r="E937" s="202" t="str" cm="1">
        <f t="array" aca="1" ref="E937" ca="1">IFERROR(INDEX('Nhập đơn'!I:I,'ORDERED LIST'!$A937,0),"")</f>
        <v/>
      </c>
      <c r="F937" s="204" t="str" cm="1">
        <f t="array" aca="1" ref="F937" ca="1">IFERROR(INDEX('Nhập đơn'!H:H,'ORDERED LIST'!$A937,0),"")</f>
        <v/>
      </c>
      <c r="G937" s="205"/>
      <c r="H937" s="205"/>
      <c r="I937" s="204"/>
      <c r="J937" s="204"/>
      <c r="K937" s="204"/>
      <c r="L937" s="204"/>
      <c r="M937" s="204"/>
      <c r="N937" s="206"/>
      <c r="O937" s="202"/>
      <c r="P937" s="207"/>
      <c r="Q937" s="207"/>
      <c r="R937" s="207"/>
      <c r="S937" s="210"/>
    </row>
    <row r="938" spans="1:19" ht="35.25" hidden="1" customHeight="1">
      <c r="A938" s="196" t="str">
        <f ca="1">IFERROR(A937+MATCH(D938,OFFSET('Nhập đơn'!$E$1,'ORDERED LIST'!$A937,0,1000),0),"")</f>
        <v/>
      </c>
      <c r="B938" s="209">
        <v>11</v>
      </c>
      <c r="C938" s="203" t="str" cm="1">
        <f t="array" aca="1" ref="C938" ca="1">IFERROR(INDEX('Nhập đơn'!C:C,'ORDERED LIST'!$A938,0),"")</f>
        <v/>
      </c>
      <c r="D938" s="203" t="str">
        <f>IF(COUNTIFS($D$927:D937,$B$927)&lt;$S$927,$B$927,"")</f>
        <v/>
      </c>
      <c r="E938" s="202" t="str" cm="1">
        <f t="array" aca="1" ref="E938" ca="1">IFERROR(INDEX('Nhập đơn'!I:I,'ORDERED LIST'!$A938,0),"")</f>
        <v/>
      </c>
      <c r="F938" s="204" t="str" cm="1">
        <f t="array" aca="1" ref="F938" ca="1">IFERROR(INDEX('Nhập đơn'!H:H,'ORDERED LIST'!$A938,0),"")</f>
        <v/>
      </c>
      <c r="G938" s="205"/>
      <c r="H938" s="205"/>
      <c r="I938" s="204"/>
      <c r="J938" s="204"/>
      <c r="K938" s="204"/>
      <c r="L938" s="204"/>
      <c r="M938" s="204"/>
      <c r="N938" s="206"/>
      <c r="O938" s="202"/>
      <c r="P938" s="207"/>
      <c r="Q938" s="207"/>
      <c r="R938" s="207"/>
      <c r="S938" s="210"/>
    </row>
    <row r="939" spans="1:19" ht="35.25" hidden="1" customHeight="1">
      <c r="A939" s="196" t="str">
        <f ca="1">IFERROR(A938+MATCH(D939,OFFSET('Nhập đơn'!$E$1,'ORDERED LIST'!$A938,0,1000),0),"")</f>
        <v/>
      </c>
      <c r="B939" s="209">
        <v>12</v>
      </c>
      <c r="C939" s="203" t="str" cm="1">
        <f t="array" aca="1" ref="C939" ca="1">IFERROR(INDEX('Nhập đơn'!C:C,'ORDERED LIST'!$A939,0),"")</f>
        <v/>
      </c>
      <c r="D939" s="203" t="str">
        <f>IF(COUNTIFS($D$927:D938,$B$927)&lt;$S$927,$B$927,"")</f>
        <v/>
      </c>
      <c r="E939" s="202" t="str" cm="1">
        <f t="array" aca="1" ref="E939" ca="1">IFERROR(INDEX('Nhập đơn'!I:I,'ORDERED LIST'!$A939,0),"")</f>
        <v/>
      </c>
      <c r="F939" s="204" t="str" cm="1">
        <f t="array" aca="1" ref="F939" ca="1">IFERROR(INDEX('Nhập đơn'!H:H,'ORDERED LIST'!$A939,0),"")</f>
        <v/>
      </c>
      <c r="G939" s="205"/>
      <c r="H939" s="205"/>
      <c r="I939" s="204"/>
      <c r="J939" s="204"/>
      <c r="K939" s="204"/>
      <c r="L939" s="204"/>
      <c r="M939" s="204"/>
      <c r="N939" s="206"/>
      <c r="O939" s="202"/>
      <c r="P939" s="207"/>
      <c r="Q939" s="207"/>
      <c r="R939" s="207"/>
      <c r="S939" s="210"/>
    </row>
    <row r="940" spans="1:19" ht="35.25" hidden="1" customHeight="1">
      <c r="A940" s="196" t="str">
        <f ca="1">IFERROR(A939+MATCH(D940,OFFSET('Nhập đơn'!$E$1,'ORDERED LIST'!$A939,0,1000),0),"")</f>
        <v/>
      </c>
      <c r="B940" s="209">
        <v>13</v>
      </c>
      <c r="C940" s="203" t="str" cm="1">
        <f t="array" aca="1" ref="C940" ca="1">IFERROR(INDEX('Nhập đơn'!C:C,'ORDERED LIST'!$A940,0),"")</f>
        <v/>
      </c>
      <c r="D940" s="203" t="str">
        <f>IF(COUNTIFS($D$927:D939,$B$927)&lt;$S$927,$B$927,"")</f>
        <v/>
      </c>
      <c r="E940" s="202" t="str" cm="1">
        <f t="array" aca="1" ref="E940" ca="1">IFERROR(INDEX('Nhập đơn'!I:I,'ORDERED LIST'!$A940,0),"")</f>
        <v/>
      </c>
      <c r="F940" s="204" t="str" cm="1">
        <f t="array" aca="1" ref="F940" ca="1">IFERROR(INDEX('Nhập đơn'!H:H,'ORDERED LIST'!$A940,0),"")</f>
        <v/>
      </c>
      <c r="G940" s="205"/>
      <c r="H940" s="205"/>
      <c r="I940" s="204"/>
      <c r="J940" s="204"/>
      <c r="K940" s="204"/>
      <c r="L940" s="204"/>
      <c r="M940" s="204"/>
      <c r="N940" s="206"/>
      <c r="O940" s="202"/>
      <c r="P940" s="207"/>
      <c r="Q940" s="207"/>
      <c r="R940" s="207"/>
      <c r="S940" s="210"/>
    </row>
    <row r="941" spans="1:19" ht="35.25" hidden="1" customHeight="1">
      <c r="A941" s="196" t="str">
        <f ca="1">IFERROR(A940+MATCH(D941,OFFSET('Nhập đơn'!$E$1,'ORDERED LIST'!$A940,0,1000),0),"")</f>
        <v/>
      </c>
      <c r="B941" s="209">
        <v>14</v>
      </c>
      <c r="C941" s="203" t="str" cm="1">
        <f t="array" aca="1" ref="C941" ca="1">IFERROR(INDEX('Nhập đơn'!C:C,'ORDERED LIST'!$A941,0),"")</f>
        <v/>
      </c>
      <c r="D941" s="203" t="str">
        <f>IF(COUNTIFS($D$927:D940,$B$927)&lt;$S$927,$B$927,"")</f>
        <v/>
      </c>
      <c r="E941" s="202" t="str" cm="1">
        <f t="array" aca="1" ref="E941" ca="1">IFERROR(INDEX('Nhập đơn'!I:I,'ORDERED LIST'!$A941,0),"")</f>
        <v/>
      </c>
      <c r="F941" s="204" t="str" cm="1">
        <f t="array" aca="1" ref="F941" ca="1">IFERROR(INDEX('Nhập đơn'!H:H,'ORDERED LIST'!$A941,0),"")</f>
        <v/>
      </c>
      <c r="G941" s="205"/>
      <c r="H941" s="205"/>
      <c r="I941" s="204"/>
      <c r="J941" s="204"/>
      <c r="K941" s="204"/>
      <c r="L941" s="204"/>
      <c r="M941" s="204"/>
      <c r="N941" s="206"/>
      <c r="O941" s="202"/>
      <c r="P941" s="207"/>
      <c r="Q941" s="207"/>
      <c r="R941" s="207"/>
      <c r="S941" s="210"/>
    </row>
    <row r="942" spans="1:19" ht="35.25" hidden="1" customHeight="1">
      <c r="A942" s="196" t="str">
        <f ca="1">IFERROR(A941+MATCH(D942,OFFSET('Nhập đơn'!$E$1,'ORDERED LIST'!$A941,0,1000),0),"")</f>
        <v/>
      </c>
      <c r="B942" s="209">
        <v>15</v>
      </c>
      <c r="C942" s="203" t="str" cm="1">
        <f t="array" aca="1" ref="C942" ca="1">IFERROR(INDEX('Nhập đơn'!C:C,'ORDERED LIST'!$A942,0),"")</f>
        <v/>
      </c>
      <c r="D942" s="203" t="str">
        <f>IF(COUNTIFS($D$927:D941,$B$927)&lt;$S$927,$B$927,"")</f>
        <v/>
      </c>
      <c r="E942" s="202" t="str" cm="1">
        <f t="array" aca="1" ref="E942" ca="1">IFERROR(INDEX('Nhập đơn'!I:I,'ORDERED LIST'!$A942,0),"")</f>
        <v/>
      </c>
      <c r="F942" s="204" t="str" cm="1">
        <f t="array" aca="1" ref="F942" ca="1">IFERROR(INDEX('Nhập đơn'!H:H,'ORDERED LIST'!$A942,0),"")</f>
        <v/>
      </c>
      <c r="G942" s="205"/>
      <c r="H942" s="205"/>
      <c r="I942" s="204"/>
      <c r="J942" s="204"/>
      <c r="K942" s="204"/>
      <c r="L942" s="204"/>
      <c r="M942" s="204"/>
      <c r="N942" s="206"/>
      <c r="O942" s="202"/>
      <c r="P942" s="207"/>
      <c r="Q942" s="207"/>
      <c r="R942" s="207"/>
      <c r="S942" s="210"/>
    </row>
    <row r="943" spans="1:19" ht="35.25" hidden="1" customHeight="1">
      <c r="A943" s="196" t="str">
        <f ca="1">IFERROR(A942+MATCH(D943,OFFSET('Nhập đơn'!$E$1,'ORDERED LIST'!$A942,0,1000),0),"")</f>
        <v/>
      </c>
      <c r="B943" s="209">
        <v>16</v>
      </c>
      <c r="C943" s="203" t="str" cm="1">
        <f t="array" aca="1" ref="C943" ca="1">IFERROR(INDEX('Nhập đơn'!C:C,'ORDERED LIST'!$A943,0),"")</f>
        <v/>
      </c>
      <c r="D943" s="203" t="str">
        <f>IF(COUNTIFS($D$927:D942,$B$927)&lt;$S$927,$B$927,"")</f>
        <v/>
      </c>
      <c r="E943" s="202" t="str" cm="1">
        <f t="array" aca="1" ref="E943" ca="1">IFERROR(INDEX('Nhập đơn'!I:I,'ORDERED LIST'!$A943,0),"")</f>
        <v/>
      </c>
      <c r="F943" s="204" t="str" cm="1">
        <f t="array" aca="1" ref="F943" ca="1">IFERROR(INDEX('Nhập đơn'!H:H,'ORDERED LIST'!$A943,0),"")</f>
        <v/>
      </c>
      <c r="G943" s="205"/>
      <c r="H943" s="205"/>
      <c r="I943" s="204"/>
      <c r="J943" s="204"/>
      <c r="K943" s="204"/>
      <c r="L943" s="204"/>
      <c r="M943" s="204"/>
      <c r="N943" s="206"/>
      <c r="O943" s="202"/>
      <c r="P943" s="207"/>
      <c r="Q943" s="207"/>
      <c r="R943" s="207"/>
      <c r="S943" s="210"/>
    </row>
    <row r="944" spans="1:19" s="215" customFormat="1" ht="35.25" customHeight="1">
      <c r="B944" s="216" t="s">
        <v>1699</v>
      </c>
      <c r="C944" s="217"/>
      <c r="D944" s="217"/>
      <c r="E944" s="217"/>
      <c r="F944" s="217"/>
      <c r="G944" s="217"/>
      <c r="H944" s="217"/>
      <c r="I944" s="217"/>
      <c r="J944" s="217"/>
      <c r="K944" s="217"/>
      <c r="L944" s="217"/>
      <c r="M944" s="217"/>
      <c r="N944" s="217"/>
      <c r="O944" s="217"/>
      <c r="P944" s="217"/>
      <c r="Q944" s="217"/>
      <c r="R944" s="217"/>
      <c r="S944" s="289">
        <f>COUNTIFS('Nhập đơn'!E:E,B944)</f>
        <v>6</v>
      </c>
    </row>
    <row r="945" spans="1:19" ht="35.25" customHeight="1">
      <c r="A945" s="196">
        <f ca="1">IFERROR(A944+MATCH(D945,OFFSET('Nhập đơn'!$E$1,'ORDERED LIST'!$A944,0,1000),0),"")</f>
        <v>34</v>
      </c>
      <c r="B945" s="202">
        <v>1</v>
      </c>
      <c r="C945" s="203" t="str" cm="1">
        <f t="array" aca="1" ref="C945" ca="1">IFERROR(INDEX('Nhập đơn'!C:C,'ORDERED LIST'!$A945,0),"")</f>
        <v>MKFR</v>
      </c>
      <c r="D945" s="203" t="str">
        <f>IF(COUNTIFS($D$944:D944,$B$944)&lt;$S$944,$B$944,"")</f>
        <v>Nấm linh chi trắng 125 gr</v>
      </c>
      <c r="E945" s="202" cm="1">
        <f t="array" aca="1" ref="E945" ca="1">IFERROR(INDEX('Nhập đơn'!I:I,'ORDERED LIST'!$A945,0),"")</f>
        <v>2</v>
      </c>
      <c r="F945" s="204" cm="1">
        <f t="array" aca="1" ref="F945" ca="1">IFERROR(INDEX('Nhập đơn'!H:H,'ORDERED LIST'!$A945,0),"")</f>
        <v>0.25</v>
      </c>
      <c r="G945" s="205"/>
      <c r="H945" s="205"/>
      <c r="I945" s="204"/>
      <c r="J945" s="204"/>
      <c r="K945" s="204"/>
      <c r="L945" s="204"/>
      <c r="M945" s="204"/>
      <c r="N945" s="206"/>
      <c r="O945" s="202"/>
      <c r="P945" s="207"/>
      <c r="Q945" s="207"/>
      <c r="R945" s="207"/>
      <c r="S945" s="207"/>
    </row>
    <row r="946" spans="1:19" ht="35.25" customHeight="1">
      <c r="A946" s="196">
        <f ca="1">IFERROR(A945+MATCH(D946,OFFSET('Nhập đơn'!$E$1,'ORDERED LIST'!$A945,0,1000),0),"")</f>
        <v>87</v>
      </c>
      <c r="B946" s="202">
        <v>2</v>
      </c>
      <c r="C946" s="203" t="str" cm="1">
        <f t="array" aca="1" ref="C946" ca="1">IFERROR(INDEX('Nhập đơn'!C:C,'ORDERED LIST'!$A946,0),"")</f>
        <v>MKVD</v>
      </c>
      <c r="D946" s="203" t="str">
        <f>IF(COUNTIFS($D$944:D945,$B$944)&lt;$S$944,$B$944,"")</f>
        <v>Nấm linh chi trắng 125 gr</v>
      </c>
      <c r="E946" s="202" cm="1">
        <f t="array" aca="1" ref="E946" ca="1">IFERROR(INDEX('Nhập đơn'!I:I,'ORDERED LIST'!$A946,0),"")</f>
        <v>4</v>
      </c>
      <c r="F946" s="204" cm="1">
        <f t="array" aca="1" ref="F946" ca="1">IFERROR(INDEX('Nhập đơn'!H:H,'ORDERED LIST'!$A946,0),"")</f>
        <v>0.5</v>
      </c>
      <c r="G946" s="205"/>
      <c r="H946" s="205"/>
      <c r="I946" s="204"/>
      <c r="J946" s="204"/>
      <c r="K946" s="204"/>
      <c r="L946" s="204"/>
      <c r="M946" s="204"/>
      <c r="N946" s="206"/>
      <c r="O946" s="202"/>
      <c r="P946" s="207"/>
      <c r="Q946" s="207"/>
      <c r="R946" s="207"/>
      <c r="S946" s="208"/>
    </row>
    <row r="947" spans="1:19" ht="35.25" customHeight="1">
      <c r="A947" s="196">
        <f ca="1">IFERROR(A946+MATCH(D947,OFFSET('Nhập đơn'!$E$1,'ORDERED LIST'!$A946,0,1000),0),"")</f>
        <v>140</v>
      </c>
      <c r="B947" s="209">
        <v>3</v>
      </c>
      <c r="C947" s="203" t="str" cm="1">
        <f t="array" aca="1" ref="C947" ca="1">IFERROR(INDEX('Nhập đơn'!C:C,'ORDERED LIST'!$A947,0),"")</f>
        <v>AWLU</v>
      </c>
      <c r="D947" s="203" t="str">
        <f>IF(COUNTIFS($D$944:D946,$B$944)&lt;$S$944,$B$944,"")</f>
        <v>Nấm linh chi trắng 125 gr</v>
      </c>
      <c r="E947" s="202" cm="1">
        <f t="array" aca="1" ref="E947" ca="1">IFERROR(INDEX('Nhập đơn'!I:I,'ORDERED LIST'!$A947,0),"")</f>
        <v>8</v>
      </c>
      <c r="F947" s="204" cm="1">
        <f t="array" aca="1" ref="F947" ca="1">IFERROR(INDEX('Nhập đơn'!H:H,'ORDERED LIST'!$A947,0),"")</f>
        <v>1</v>
      </c>
      <c r="G947" s="205"/>
      <c r="H947" s="205"/>
      <c r="I947" s="204"/>
      <c r="J947" s="204"/>
      <c r="K947" s="204"/>
      <c r="L947" s="204"/>
      <c r="M947" s="204"/>
      <c r="N947" s="206"/>
      <c r="O947" s="202"/>
      <c r="P947" s="207"/>
      <c r="Q947" s="207"/>
      <c r="R947" s="207"/>
      <c r="S947" s="210"/>
    </row>
    <row r="948" spans="1:19" ht="35.25" customHeight="1">
      <c r="A948" s="196">
        <f ca="1">IFERROR(A947+MATCH(D948,OFFSET('Nhập đơn'!$E$1,'ORDERED LIST'!$A947,0,1000),0),"")</f>
        <v>196</v>
      </c>
      <c r="B948" s="209">
        <v>4</v>
      </c>
      <c r="C948" s="203" t="str" cm="1">
        <f t="array" aca="1" ref="C948" ca="1">IFERROR(INDEX('Nhập đơn'!C:C,'ORDERED LIST'!$A948,0),"")</f>
        <v>AWSG</v>
      </c>
      <c r="D948" s="203" t="str">
        <f>IF(COUNTIFS($D$944:D947,$B$944)&lt;$S$944,$B$944,"")</f>
        <v>Nấm linh chi trắng 125 gr</v>
      </c>
      <c r="E948" s="202" cm="1">
        <f t="array" aca="1" ref="E948" ca="1">IFERROR(INDEX('Nhập đơn'!I:I,'ORDERED LIST'!$A948,0),"")</f>
        <v>8</v>
      </c>
      <c r="F948" s="204" cm="1">
        <f t="array" aca="1" ref="F948" ca="1">IFERROR(INDEX('Nhập đơn'!H:H,'ORDERED LIST'!$A948,0),"")</f>
        <v>1</v>
      </c>
      <c r="G948" s="205"/>
      <c r="H948" s="205"/>
      <c r="I948" s="204"/>
      <c r="J948" s="204"/>
      <c r="K948" s="204"/>
      <c r="L948" s="204"/>
      <c r="M948" s="204"/>
      <c r="N948" s="206"/>
      <c r="O948" s="202"/>
      <c r="P948" s="207"/>
      <c r="Q948" s="207"/>
      <c r="R948" s="207"/>
      <c r="S948" s="210"/>
    </row>
    <row r="949" spans="1:19" ht="35.25" customHeight="1">
      <c r="A949" s="196">
        <f ca="1">IFERROR(A948+MATCH(D949,OFFSET('Nhập đơn'!$E$1,'ORDERED LIST'!$A948,0,1000),0),"")</f>
        <v>255</v>
      </c>
      <c r="B949" s="209">
        <v>5</v>
      </c>
      <c r="C949" s="203" t="str" cm="1">
        <f t="array" aca="1" ref="C949" ca="1">IFERROR(INDEX('Nhập đơn'!C:C,'ORDERED LIST'!$A949,0),"")</f>
        <v>AWWT</v>
      </c>
      <c r="D949" s="203" t="str">
        <f>IF(COUNTIFS($D$944:D948,$B$944)&lt;$S$944,$B$944,"")</f>
        <v>Nấm linh chi trắng 125 gr</v>
      </c>
      <c r="E949" s="202" cm="1">
        <f t="array" aca="1" ref="E949" ca="1">IFERROR(INDEX('Nhập đơn'!I:I,'ORDERED LIST'!$A949,0),"")</f>
        <v>10</v>
      </c>
      <c r="F949" s="204" cm="1">
        <f t="array" aca="1" ref="F949" ca="1">IFERROR(INDEX('Nhập đơn'!H:H,'ORDERED LIST'!$A949,0),"")</f>
        <v>1.25</v>
      </c>
      <c r="G949" s="205"/>
      <c r="H949" s="205"/>
      <c r="I949" s="204"/>
      <c r="J949" s="204"/>
      <c r="K949" s="204"/>
      <c r="L949" s="204"/>
      <c r="M949" s="204"/>
      <c r="N949" s="206"/>
      <c r="O949" s="202"/>
      <c r="P949" s="207"/>
      <c r="Q949" s="207"/>
      <c r="R949" s="207"/>
      <c r="S949" s="210"/>
    </row>
    <row r="950" spans="1:19" ht="35.25" customHeight="1">
      <c r="A950" s="196">
        <f ca="1">IFERROR(A949+MATCH(D950,OFFSET('Nhập đơn'!$E$1,'ORDERED LIST'!$A949,0,1000),0),"")</f>
        <v>317</v>
      </c>
      <c r="B950" s="209">
        <v>6</v>
      </c>
      <c r="C950" s="203" t="str" cm="1">
        <f t="array" aca="1" ref="C950" ca="1">IFERROR(INDEX('Nhập đơn'!C:C,'ORDERED LIST'!$A950,0),"")</f>
        <v>AWZH</v>
      </c>
      <c r="D950" s="203" t="str">
        <f>IF(COUNTIFS($D$944:D949,$B$944)&lt;$S$944,$B$944,"")</f>
        <v>Nấm linh chi trắng 125 gr</v>
      </c>
      <c r="E950" s="202" cm="1">
        <f t="array" aca="1" ref="E950" ca="1">IFERROR(INDEX('Nhập đơn'!I:I,'ORDERED LIST'!$A950,0),"")</f>
        <v>4</v>
      </c>
      <c r="F950" s="204" cm="1">
        <f t="array" aca="1" ref="F950" ca="1">IFERROR(INDEX('Nhập đơn'!H:H,'ORDERED LIST'!$A950,0),"")</f>
        <v>0.5</v>
      </c>
      <c r="G950" s="205"/>
      <c r="H950" s="205"/>
      <c r="I950" s="204"/>
      <c r="J950" s="204"/>
      <c r="K950" s="204"/>
      <c r="L950" s="204"/>
      <c r="M950" s="204"/>
      <c r="N950" s="206"/>
      <c r="O950" s="202"/>
      <c r="P950" s="207"/>
      <c r="Q950" s="207"/>
      <c r="R950" s="207"/>
      <c r="S950" s="210"/>
    </row>
    <row r="951" spans="1:19" ht="35.25" hidden="1" customHeight="1">
      <c r="A951" s="196" t="str">
        <f ca="1">IFERROR(A950+MATCH(D951,OFFSET('Nhập đơn'!$E$1,'ORDERED LIST'!$A950,0,1000),0),"")</f>
        <v/>
      </c>
      <c r="B951" s="209">
        <v>7</v>
      </c>
      <c r="C951" s="203" t="str" cm="1">
        <f t="array" aca="1" ref="C951" ca="1">IFERROR(INDEX('Nhập đơn'!C:C,'ORDERED LIST'!$A951,0),"")</f>
        <v/>
      </c>
      <c r="D951" s="203" t="str">
        <f>IF(COUNTIFS($D$944:D950,$B$944)&lt;$S$944,$B$944,"")</f>
        <v/>
      </c>
      <c r="E951" s="202" t="str" cm="1">
        <f t="array" aca="1" ref="E951" ca="1">IFERROR(INDEX('Nhập đơn'!I:I,'ORDERED LIST'!$A951,0),"")</f>
        <v/>
      </c>
      <c r="F951" s="204" t="str" cm="1">
        <f t="array" aca="1" ref="F951" ca="1">IFERROR(INDEX('Nhập đơn'!H:H,'ORDERED LIST'!$A951,0),"")</f>
        <v/>
      </c>
      <c r="G951" s="205"/>
      <c r="H951" s="205"/>
      <c r="I951" s="204"/>
      <c r="J951" s="204"/>
      <c r="K951" s="204"/>
      <c r="L951" s="204"/>
      <c r="M951" s="204"/>
      <c r="N951" s="206"/>
      <c r="O951" s="202"/>
      <c r="P951" s="207"/>
      <c r="Q951" s="207"/>
      <c r="R951" s="207"/>
      <c r="S951" s="210"/>
    </row>
    <row r="952" spans="1:19" ht="35.25" hidden="1" customHeight="1">
      <c r="A952" s="196" t="str">
        <f ca="1">IFERROR(A951+MATCH(D952,OFFSET('Nhập đơn'!$E$1,'ORDERED LIST'!$A951,0,1000),0),"")</f>
        <v/>
      </c>
      <c r="B952" s="209">
        <v>8</v>
      </c>
      <c r="C952" s="203" t="str" cm="1">
        <f t="array" aca="1" ref="C952" ca="1">IFERROR(INDEX('Nhập đơn'!C:C,'ORDERED LIST'!$A952,0),"")</f>
        <v/>
      </c>
      <c r="D952" s="203" t="str">
        <f>IF(COUNTIFS($D$944:D951,$B$944)&lt;$S$944,$B$944,"")</f>
        <v/>
      </c>
      <c r="E952" s="202" t="str" cm="1">
        <f t="array" aca="1" ref="E952" ca="1">IFERROR(INDEX('Nhập đơn'!I:I,'ORDERED LIST'!$A952,0),"")</f>
        <v/>
      </c>
      <c r="F952" s="204" t="str" cm="1">
        <f t="array" aca="1" ref="F952" ca="1">IFERROR(INDEX('Nhập đơn'!H:H,'ORDERED LIST'!$A952,0),"")</f>
        <v/>
      </c>
      <c r="G952" s="205"/>
      <c r="H952" s="205"/>
      <c r="I952" s="204"/>
      <c r="J952" s="204"/>
      <c r="K952" s="204"/>
      <c r="L952" s="204"/>
      <c r="M952" s="204"/>
      <c r="N952" s="206"/>
      <c r="O952" s="202"/>
      <c r="P952" s="207"/>
      <c r="Q952" s="207"/>
      <c r="R952" s="207"/>
      <c r="S952" s="210"/>
    </row>
    <row r="953" spans="1:19" ht="35.25" hidden="1" customHeight="1">
      <c r="A953" s="196" t="str">
        <f ca="1">IFERROR(A952+MATCH(D953,OFFSET('Nhập đơn'!$E$1,'ORDERED LIST'!$A952,0,1000),0),"")</f>
        <v/>
      </c>
      <c r="B953" s="209">
        <v>9</v>
      </c>
      <c r="C953" s="203" t="str" cm="1">
        <f t="array" aca="1" ref="C953" ca="1">IFERROR(INDEX('Nhập đơn'!C:C,'ORDERED LIST'!$A953,0),"")</f>
        <v/>
      </c>
      <c r="D953" s="203" t="str">
        <f>IF(COUNTIFS($D$944:D952,$B$944)&lt;$S$944,$B$944,"")</f>
        <v/>
      </c>
      <c r="E953" s="202" t="str" cm="1">
        <f t="array" aca="1" ref="E953" ca="1">IFERROR(INDEX('Nhập đơn'!I:I,'ORDERED LIST'!$A953,0),"")</f>
        <v/>
      </c>
      <c r="F953" s="204" t="str" cm="1">
        <f t="array" aca="1" ref="F953" ca="1">IFERROR(INDEX('Nhập đơn'!H:H,'ORDERED LIST'!$A953,0),"")</f>
        <v/>
      </c>
      <c r="G953" s="205"/>
      <c r="H953" s="205"/>
      <c r="I953" s="204"/>
      <c r="J953" s="204"/>
      <c r="K953" s="204"/>
      <c r="L953" s="204"/>
      <c r="M953" s="204"/>
      <c r="N953" s="206"/>
      <c r="O953" s="202"/>
      <c r="P953" s="207"/>
      <c r="Q953" s="207"/>
      <c r="R953" s="207"/>
      <c r="S953" s="210"/>
    </row>
    <row r="954" spans="1:19" ht="35.25" hidden="1" customHeight="1">
      <c r="A954" s="196" t="str">
        <f ca="1">IFERROR(A953+MATCH(D954,OFFSET('Nhập đơn'!$E$1,'ORDERED LIST'!$A953,0,1000),0),"")</f>
        <v/>
      </c>
      <c r="B954" s="209">
        <v>10</v>
      </c>
      <c r="C954" s="203" t="str" cm="1">
        <f t="array" aca="1" ref="C954" ca="1">IFERROR(INDEX('Nhập đơn'!C:C,'ORDERED LIST'!$A954,0),"")</f>
        <v/>
      </c>
      <c r="D954" s="203" t="str">
        <f>IF(COUNTIFS($D$944:D953,$B$944)&lt;$S$944,$B$944,"")</f>
        <v/>
      </c>
      <c r="E954" s="202" t="str" cm="1">
        <f t="array" aca="1" ref="E954" ca="1">IFERROR(INDEX('Nhập đơn'!I:I,'ORDERED LIST'!$A954,0),"")</f>
        <v/>
      </c>
      <c r="F954" s="204" t="str" cm="1">
        <f t="array" aca="1" ref="F954" ca="1">IFERROR(INDEX('Nhập đơn'!H:H,'ORDERED LIST'!$A954,0),"")</f>
        <v/>
      </c>
      <c r="G954" s="205"/>
      <c r="H954" s="205"/>
      <c r="I954" s="204"/>
      <c r="J954" s="204"/>
      <c r="K954" s="204"/>
      <c r="L954" s="204"/>
      <c r="M954" s="204"/>
      <c r="N954" s="206"/>
      <c r="O954" s="202"/>
      <c r="P954" s="207"/>
      <c r="Q954" s="207"/>
      <c r="R954" s="207"/>
      <c r="S954" s="210"/>
    </row>
    <row r="955" spans="1:19" ht="35.25" hidden="1" customHeight="1">
      <c r="A955" s="196" t="str">
        <f ca="1">IFERROR(A954+MATCH(D955,OFFSET('Nhập đơn'!$E$1,'ORDERED LIST'!$A954,0,1000),0),"")</f>
        <v/>
      </c>
      <c r="B955" s="209">
        <v>11</v>
      </c>
      <c r="C955" s="203" t="str" cm="1">
        <f t="array" aca="1" ref="C955" ca="1">IFERROR(INDEX('Nhập đơn'!C:C,'ORDERED LIST'!$A955,0),"")</f>
        <v/>
      </c>
      <c r="D955" s="203" t="str">
        <f>IF(COUNTIFS($D$944:D954,$B$944)&lt;$S$944,$B$944,"")</f>
        <v/>
      </c>
      <c r="E955" s="202" t="str" cm="1">
        <f t="array" aca="1" ref="E955" ca="1">IFERROR(INDEX('Nhập đơn'!I:I,'ORDERED LIST'!$A955,0),"")</f>
        <v/>
      </c>
      <c r="F955" s="204" t="str" cm="1">
        <f t="array" aca="1" ref="F955" ca="1">IFERROR(INDEX('Nhập đơn'!H:H,'ORDERED LIST'!$A955,0),"")</f>
        <v/>
      </c>
      <c r="G955" s="205"/>
      <c r="H955" s="205"/>
      <c r="I955" s="204"/>
      <c r="J955" s="204"/>
      <c r="K955" s="204"/>
      <c r="L955" s="204"/>
      <c r="M955" s="204"/>
      <c r="N955" s="206"/>
      <c r="O955" s="202"/>
      <c r="P955" s="207"/>
      <c r="Q955" s="207"/>
      <c r="R955" s="207"/>
      <c r="S955" s="210"/>
    </row>
    <row r="956" spans="1:19" ht="35.25" hidden="1" customHeight="1">
      <c r="A956" s="196" t="str">
        <f ca="1">IFERROR(A955+MATCH(D956,OFFSET('Nhập đơn'!$E$1,'ORDERED LIST'!$A955,0,1000),0),"")</f>
        <v/>
      </c>
      <c r="B956" s="209">
        <v>12</v>
      </c>
      <c r="C956" s="203" t="str" cm="1">
        <f t="array" aca="1" ref="C956" ca="1">IFERROR(INDEX('Nhập đơn'!C:C,'ORDERED LIST'!$A956,0),"")</f>
        <v/>
      </c>
      <c r="D956" s="203" t="str">
        <f>IF(COUNTIFS($D$944:D955,$B$944)&lt;$S$944,$B$944,"")</f>
        <v/>
      </c>
      <c r="E956" s="202" t="str" cm="1">
        <f t="array" aca="1" ref="E956" ca="1">IFERROR(INDEX('Nhập đơn'!I:I,'ORDERED LIST'!$A956,0),"")</f>
        <v/>
      </c>
      <c r="F956" s="204" t="str" cm="1">
        <f t="array" aca="1" ref="F956" ca="1">IFERROR(INDEX('Nhập đơn'!H:H,'ORDERED LIST'!$A956,0),"")</f>
        <v/>
      </c>
      <c r="G956" s="205"/>
      <c r="H956" s="205"/>
      <c r="I956" s="204"/>
      <c r="J956" s="204"/>
      <c r="K956" s="204"/>
      <c r="L956" s="204"/>
      <c r="M956" s="204"/>
      <c r="N956" s="206"/>
      <c r="O956" s="202"/>
      <c r="P956" s="207"/>
      <c r="Q956" s="207"/>
      <c r="R956" s="207"/>
      <c r="S956" s="210"/>
    </row>
    <row r="957" spans="1:19" ht="35.25" hidden="1" customHeight="1">
      <c r="A957" s="196" t="str">
        <f ca="1">IFERROR(A956+MATCH(D957,OFFSET('Nhập đơn'!$E$1,'ORDERED LIST'!$A956,0,1000),0),"")</f>
        <v/>
      </c>
      <c r="B957" s="209">
        <v>13</v>
      </c>
      <c r="C957" s="203" t="str" cm="1">
        <f t="array" aca="1" ref="C957" ca="1">IFERROR(INDEX('Nhập đơn'!C:C,'ORDERED LIST'!$A957,0),"")</f>
        <v/>
      </c>
      <c r="D957" s="203" t="str">
        <f>IF(COUNTIFS($D$944:D956,$B$944)&lt;$S$944,$B$944,"")</f>
        <v/>
      </c>
      <c r="E957" s="202" t="str" cm="1">
        <f t="array" aca="1" ref="E957" ca="1">IFERROR(INDEX('Nhập đơn'!I:I,'ORDERED LIST'!$A957,0),"")</f>
        <v/>
      </c>
      <c r="F957" s="204" t="str" cm="1">
        <f t="array" aca="1" ref="F957" ca="1">IFERROR(INDEX('Nhập đơn'!H:H,'ORDERED LIST'!$A957,0),"")</f>
        <v/>
      </c>
      <c r="G957" s="205"/>
      <c r="H957" s="205"/>
      <c r="I957" s="204"/>
      <c r="J957" s="204"/>
      <c r="K957" s="204"/>
      <c r="L957" s="204"/>
      <c r="M957" s="204"/>
      <c r="N957" s="206"/>
      <c r="O957" s="202"/>
      <c r="P957" s="207"/>
      <c r="Q957" s="207"/>
      <c r="R957" s="207"/>
      <c r="S957" s="210"/>
    </row>
    <row r="958" spans="1:19" ht="35.25" hidden="1" customHeight="1">
      <c r="A958" s="196" t="str">
        <f ca="1">IFERROR(A957+MATCH(D958,OFFSET('Nhập đơn'!$E$1,'ORDERED LIST'!$A957,0,1000),0),"")</f>
        <v/>
      </c>
      <c r="B958" s="209">
        <v>14</v>
      </c>
      <c r="C958" s="203" t="str" cm="1">
        <f t="array" aca="1" ref="C958" ca="1">IFERROR(INDEX('Nhập đơn'!C:C,'ORDERED LIST'!$A958,0),"")</f>
        <v/>
      </c>
      <c r="D958" s="203" t="str">
        <f>IF(COUNTIFS($D$944:D957,$B$944)&lt;$S$944,$B$944,"")</f>
        <v/>
      </c>
      <c r="E958" s="202" t="str" cm="1">
        <f t="array" aca="1" ref="E958" ca="1">IFERROR(INDEX('Nhập đơn'!I:I,'ORDERED LIST'!$A958,0),"")</f>
        <v/>
      </c>
      <c r="F958" s="204" t="str" cm="1">
        <f t="array" aca="1" ref="F958" ca="1">IFERROR(INDEX('Nhập đơn'!H:H,'ORDERED LIST'!$A958,0),"")</f>
        <v/>
      </c>
      <c r="G958" s="205"/>
      <c r="H958" s="205"/>
      <c r="I958" s="204"/>
      <c r="J958" s="204"/>
      <c r="K958" s="204"/>
      <c r="L958" s="204"/>
      <c r="M958" s="204"/>
      <c r="N958" s="206"/>
      <c r="O958" s="202"/>
      <c r="P958" s="207"/>
      <c r="Q958" s="207"/>
      <c r="R958" s="207"/>
      <c r="S958" s="210"/>
    </row>
    <row r="959" spans="1:19" ht="35.25" hidden="1" customHeight="1">
      <c r="A959" s="196" t="str">
        <f ca="1">IFERROR(A958+MATCH(D959,OFFSET('Nhập đơn'!$E$1,'ORDERED LIST'!$A958,0,1000),0),"")</f>
        <v/>
      </c>
      <c r="B959" s="209">
        <v>15</v>
      </c>
      <c r="C959" s="203" t="str" cm="1">
        <f t="array" aca="1" ref="C959" ca="1">IFERROR(INDEX('Nhập đơn'!C:C,'ORDERED LIST'!$A959,0),"")</f>
        <v/>
      </c>
      <c r="D959" s="203" t="str">
        <f>IF(COUNTIFS($D$944:D958,$B$944)&lt;$S$944,$B$944,"")</f>
        <v/>
      </c>
      <c r="E959" s="202" t="str" cm="1">
        <f t="array" aca="1" ref="E959" ca="1">IFERROR(INDEX('Nhập đơn'!I:I,'ORDERED LIST'!$A959,0),"")</f>
        <v/>
      </c>
      <c r="F959" s="204" t="str" cm="1">
        <f t="array" aca="1" ref="F959" ca="1">IFERROR(INDEX('Nhập đơn'!H:H,'ORDERED LIST'!$A959,0),"")</f>
        <v/>
      </c>
      <c r="G959" s="205"/>
      <c r="H959" s="205"/>
      <c r="I959" s="204"/>
      <c r="J959" s="204"/>
      <c r="K959" s="204"/>
      <c r="L959" s="204"/>
      <c r="M959" s="204"/>
      <c r="N959" s="206"/>
      <c r="O959" s="202"/>
      <c r="P959" s="207"/>
      <c r="Q959" s="207"/>
      <c r="R959" s="207"/>
      <c r="S959" s="210"/>
    </row>
    <row r="960" spans="1:19" ht="35.25" hidden="1" customHeight="1">
      <c r="A960" s="196" t="str">
        <f ca="1">IFERROR(A959+MATCH(D960,OFFSET('Nhập đơn'!$E$1,'ORDERED LIST'!$A959,0,1000),0),"")</f>
        <v/>
      </c>
      <c r="B960" s="209">
        <v>16</v>
      </c>
      <c r="C960" s="203" t="str" cm="1">
        <f t="array" aca="1" ref="C960" ca="1">IFERROR(INDEX('Nhập đơn'!C:C,'ORDERED LIST'!$A960,0),"")</f>
        <v/>
      </c>
      <c r="D960" s="203" t="str">
        <f>IF(COUNTIFS($D$944:D959,$B$944)&lt;$S$944,$B$944,"")</f>
        <v/>
      </c>
      <c r="E960" s="202" t="str" cm="1">
        <f t="array" aca="1" ref="E960" ca="1">IFERROR(INDEX('Nhập đơn'!I:I,'ORDERED LIST'!$A960,0),"")</f>
        <v/>
      </c>
      <c r="F960" s="204" t="str" cm="1">
        <f t="array" aca="1" ref="F960" ca="1">IFERROR(INDEX('Nhập đơn'!H:H,'ORDERED LIST'!$A960,0),"")</f>
        <v/>
      </c>
      <c r="G960" s="205"/>
      <c r="H960" s="205"/>
      <c r="I960" s="204"/>
      <c r="J960" s="204"/>
      <c r="K960" s="204"/>
      <c r="L960" s="204"/>
      <c r="M960" s="204"/>
      <c r="N960" s="206"/>
      <c r="O960" s="202"/>
      <c r="P960" s="207"/>
      <c r="Q960" s="207"/>
      <c r="R960" s="207"/>
      <c r="S960" s="210"/>
    </row>
    <row r="961" spans="1:19" s="215" customFormat="1" ht="35.25" customHeight="1">
      <c r="B961" s="216" t="s">
        <v>1719</v>
      </c>
      <c r="C961" s="217"/>
      <c r="D961" s="217"/>
      <c r="E961" s="217"/>
      <c r="F961" s="217"/>
      <c r="G961" s="217"/>
      <c r="H961" s="217"/>
      <c r="I961" s="217"/>
      <c r="J961" s="217"/>
      <c r="K961" s="217"/>
      <c r="L961" s="217"/>
      <c r="M961" s="217"/>
      <c r="N961" s="217"/>
      <c r="O961" s="217"/>
      <c r="P961" s="217"/>
      <c r="Q961" s="217"/>
      <c r="R961" s="217"/>
      <c r="S961" s="289">
        <f>COUNTIFS('Nhập đơn'!E:E,B961)</f>
        <v>5</v>
      </c>
    </row>
    <row r="962" spans="1:19" ht="35.25" customHeight="1">
      <c r="A962" s="196">
        <f ca="1">IFERROR(A961+MATCH(D962,OFFSET('Nhập đơn'!$E$1,'ORDERED LIST'!$A961,0,1000),0),"")</f>
        <v>35</v>
      </c>
      <c r="B962" s="202">
        <v>1</v>
      </c>
      <c r="C962" s="203" t="str" cm="1">
        <f t="array" aca="1" ref="C962" ca="1">IFERROR(INDEX('Nhập đơn'!C:C,'ORDERED LIST'!$A962,0),"")</f>
        <v>MKFR</v>
      </c>
      <c r="D962" s="203" t="str">
        <f>IF(COUNTIFS($D$961:D961,$B$961)&lt;$S$961,$B$961,"")</f>
        <v>Nấm mèo tươi 100 gr</v>
      </c>
      <c r="E962" s="202" cm="1">
        <f t="array" aca="1" ref="E962" ca="1">IFERROR(INDEX('Nhập đơn'!I:I,'ORDERED LIST'!$A962,0),"")</f>
        <v>1</v>
      </c>
      <c r="F962" s="204" cm="1">
        <f t="array" aca="1" ref="F962" ca="1">IFERROR(INDEX('Nhập đơn'!H:H,'ORDERED LIST'!$A962,0),"")</f>
        <v>0.1</v>
      </c>
      <c r="G962" s="205"/>
      <c r="H962" s="205"/>
      <c r="I962" s="204"/>
      <c r="J962" s="204"/>
      <c r="K962" s="204"/>
      <c r="L962" s="204"/>
      <c r="M962" s="204"/>
      <c r="N962" s="206"/>
      <c r="O962" s="202"/>
      <c r="P962" s="207"/>
      <c r="Q962" s="207"/>
      <c r="R962" s="207"/>
      <c r="S962" s="207"/>
    </row>
    <row r="963" spans="1:19" ht="35.25" customHeight="1">
      <c r="A963" s="196">
        <f ca="1">IFERROR(A962+MATCH(D963,OFFSET('Nhập đơn'!$E$1,'ORDERED LIST'!$A962,0,1000),0),"")</f>
        <v>88</v>
      </c>
      <c r="B963" s="202">
        <v>2</v>
      </c>
      <c r="C963" s="203" t="str" cm="1">
        <f t="array" aca="1" ref="C963" ca="1">IFERROR(INDEX('Nhập đơn'!C:C,'ORDERED LIST'!$A963,0),"")</f>
        <v>MKVD</v>
      </c>
      <c r="D963" s="203" t="str">
        <f>IF(COUNTIFS($D$961:D962,$B$961)&lt;$S$961,$B$961,"")</f>
        <v>Nấm mèo tươi 100 gr</v>
      </c>
      <c r="E963" s="202" cm="1">
        <f t="array" aca="1" ref="E963" ca="1">IFERROR(INDEX('Nhập đơn'!I:I,'ORDERED LIST'!$A963,0),"")</f>
        <v>3</v>
      </c>
      <c r="F963" s="204" cm="1">
        <f t="array" aca="1" ref="F963" ca="1">IFERROR(INDEX('Nhập đơn'!H:H,'ORDERED LIST'!$A963,0),"")</f>
        <v>0.3</v>
      </c>
      <c r="G963" s="205"/>
      <c r="H963" s="205"/>
      <c r="I963" s="204"/>
      <c r="J963" s="204"/>
      <c r="K963" s="204"/>
      <c r="L963" s="204"/>
      <c r="M963" s="204"/>
      <c r="N963" s="206"/>
      <c r="O963" s="202"/>
      <c r="P963" s="207"/>
      <c r="Q963" s="207"/>
      <c r="R963" s="207"/>
      <c r="S963" s="208"/>
    </row>
    <row r="964" spans="1:19" ht="35.25" customHeight="1">
      <c r="A964" s="196">
        <f ca="1">IFERROR(A963+MATCH(D964,OFFSET('Nhập đơn'!$E$1,'ORDERED LIST'!$A963,0,1000),0),"")</f>
        <v>197</v>
      </c>
      <c r="B964" s="209">
        <v>3</v>
      </c>
      <c r="C964" s="203" t="str" cm="1">
        <f t="array" aca="1" ref="C964" ca="1">IFERROR(INDEX('Nhập đơn'!C:C,'ORDERED LIST'!$A964,0),"")</f>
        <v>AWSG</v>
      </c>
      <c r="D964" s="203" t="str">
        <f>IF(COUNTIFS($D$961:D963,$B$961)&lt;$S$961,$B$961,"")</f>
        <v>Nấm mèo tươi 100 gr</v>
      </c>
      <c r="E964" s="202" cm="1">
        <f t="array" aca="1" ref="E964" ca="1">IFERROR(INDEX('Nhập đơn'!I:I,'ORDERED LIST'!$A964,0),"")</f>
        <v>3</v>
      </c>
      <c r="F964" s="204" cm="1">
        <f t="array" aca="1" ref="F964" ca="1">IFERROR(INDEX('Nhập đơn'!H:H,'ORDERED LIST'!$A964,0),"")</f>
        <v>0.3</v>
      </c>
      <c r="G964" s="205"/>
      <c r="H964" s="205"/>
      <c r="I964" s="204"/>
      <c r="J964" s="204"/>
      <c r="K964" s="204"/>
      <c r="L964" s="204"/>
      <c r="M964" s="204"/>
      <c r="N964" s="206"/>
      <c r="O964" s="202"/>
      <c r="P964" s="207"/>
      <c r="Q964" s="207"/>
      <c r="R964" s="207"/>
      <c r="S964" s="210"/>
    </row>
    <row r="965" spans="1:19" ht="35.25" customHeight="1">
      <c r="A965" s="196">
        <f ca="1">IFERROR(A964+MATCH(D965,OFFSET('Nhập đơn'!$E$1,'ORDERED LIST'!$A964,0,1000),0),"")</f>
        <v>256</v>
      </c>
      <c r="B965" s="209">
        <v>4</v>
      </c>
      <c r="C965" s="203" t="str" cm="1">
        <f t="array" aca="1" ref="C965" ca="1">IFERROR(INDEX('Nhập đơn'!C:C,'ORDERED LIST'!$A965,0),"")</f>
        <v>AWWT</v>
      </c>
      <c r="D965" s="203" t="str">
        <f>IF(COUNTIFS($D$961:D964,$B$961)&lt;$S$961,$B$961,"")</f>
        <v>Nấm mèo tươi 100 gr</v>
      </c>
      <c r="E965" s="202" cm="1">
        <f t="array" aca="1" ref="E965" ca="1">IFERROR(INDEX('Nhập đơn'!I:I,'ORDERED LIST'!$A965,0),"")</f>
        <v>3</v>
      </c>
      <c r="F965" s="204" cm="1">
        <f t="array" aca="1" ref="F965" ca="1">IFERROR(INDEX('Nhập đơn'!H:H,'ORDERED LIST'!$A965,0),"")</f>
        <v>0.3</v>
      </c>
      <c r="G965" s="205"/>
      <c r="H965" s="205"/>
      <c r="I965" s="204"/>
      <c r="J965" s="204"/>
      <c r="K965" s="204"/>
      <c r="L965" s="204"/>
      <c r="M965" s="204"/>
      <c r="N965" s="206"/>
      <c r="O965" s="202"/>
      <c r="P965" s="207"/>
      <c r="Q965" s="207"/>
      <c r="R965" s="207"/>
      <c r="S965" s="210"/>
    </row>
    <row r="966" spans="1:19" ht="35.25" customHeight="1">
      <c r="A966" s="196">
        <f ca="1">IFERROR(A965+MATCH(D966,OFFSET('Nhập đơn'!$E$1,'ORDERED LIST'!$A965,0,1000),0),"")</f>
        <v>318</v>
      </c>
      <c r="B966" s="209">
        <v>5</v>
      </c>
      <c r="C966" s="203" t="str" cm="1">
        <f t="array" aca="1" ref="C966" ca="1">IFERROR(INDEX('Nhập đơn'!C:C,'ORDERED LIST'!$A966,0),"")</f>
        <v>AWZH</v>
      </c>
      <c r="D966" s="203" t="str">
        <f>IF(COUNTIFS($D$961:D965,$B$961)&lt;$S$961,$B$961,"")</f>
        <v>Nấm mèo tươi 100 gr</v>
      </c>
      <c r="E966" s="202" cm="1">
        <f t="array" aca="1" ref="E966" ca="1">IFERROR(INDEX('Nhập đơn'!I:I,'ORDERED LIST'!$A966,0),"")</f>
        <v>2</v>
      </c>
      <c r="F966" s="204" cm="1">
        <f t="array" aca="1" ref="F966" ca="1">IFERROR(INDEX('Nhập đơn'!H:H,'ORDERED LIST'!$A966,0),"")</f>
        <v>0.2</v>
      </c>
      <c r="G966" s="205"/>
      <c r="H966" s="205"/>
      <c r="I966" s="204"/>
      <c r="J966" s="204"/>
      <c r="K966" s="204"/>
      <c r="L966" s="204"/>
      <c r="M966" s="204"/>
      <c r="N966" s="206"/>
      <c r="O966" s="202"/>
      <c r="P966" s="207"/>
      <c r="Q966" s="207"/>
      <c r="R966" s="207"/>
      <c r="S966" s="210"/>
    </row>
    <row r="967" spans="1:19" ht="35.25" hidden="1" customHeight="1">
      <c r="A967" s="196" t="str">
        <f ca="1">IFERROR(A966+MATCH(D967,OFFSET('Nhập đơn'!$E$1,'ORDERED LIST'!$A966,0,1000),0),"")</f>
        <v/>
      </c>
      <c r="B967" s="209">
        <v>6</v>
      </c>
      <c r="C967" s="203" t="str" cm="1">
        <f t="array" aca="1" ref="C967" ca="1">IFERROR(INDEX('Nhập đơn'!C:C,'ORDERED LIST'!$A967,0),"")</f>
        <v/>
      </c>
      <c r="D967" s="203" t="str">
        <f>IF(COUNTIFS($D$961:D966,$B$961)&lt;$S$961,$B$961,"")</f>
        <v/>
      </c>
      <c r="E967" s="202" t="str" cm="1">
        <f t="array" aca="1" ref="E967" ca="1">IFERROR(INDEX('Nhập đơn'!I:I,'ORDERED LIST'!$A967,0),"")</f>
        <v/>
      </c>
      <c r="F967" s="204" t="str" cm="1">
        <f t="array" aca="1" ref="F967" ca="1">IFERROR(INDEX('Nhập đơn'!H:H,'ORDERED LIST'!$A967,0),"")</f>
        <v/>
      </c>
      <c r="G967" s="205"/>
      <c r="H967" s="205"/>
      <c r="I967" s="204"/>
      <c r="J967" s="204"/>
      <c r="K967" s="204"/>
      <c r="L967" s="204"/>
      <c r="M967" s="204"/>
      <c r="N967" s="206"/>
      <c r="O967" s="202"/>
      <c r="P967" s="207"/>
      <c r="Q967" s="207"/>
      <c r="R967" s="207"/>
      <c r="S967" s="210"/>
    </row>
    <row r="968" spans="1:19" ht="35.25" hidden="1" customHeight="1">
      <c r="A968" s="196" t="str">
        <f ca="1">IFERROR(A967+MATCH(D968,OFFSET('Nhập đơn'!$E$1,'ORDERED LIST'!$A967,0,1000),0),"")</f>
        <v/>
      </c>
      <c r="B968" s="209">
        <v>7</v>
      </c>
      <c r="C968" s="203" t="str" cm="1">
        <f t="array" aca="1" ref="C968" ca="1">IFERROR(INDEX('Nhập đơn'!C:C,'ORDERED LIST'!$A968,0),"")</f>
        <v/>
      </c>
      <c r="D968" s="203" t="str">
        <f>IF(COUNTIFS($D$961:D967,$B$961)&lt;$S$961,$B$961,"")</f>
        <v/>
      </c>
      <c r="E968" s="202" t="str" cm="1">
        <f t="array" aca="1" ref="E968" ca="1">IFERROR(INDEX('Nhập đơn'!I:I,'ORDERED LIST'!$A968,0),"")</f>
        <v/>
      </c>
      <c r="F968" s="204" t="str" cm="1">
        <f t="array" aca="1" ref="F968" ca="1">IFERROR(INDEX('Nhập đơn'!H:H,'ORDERED LIST'!$A968,0),"")</f>
        <v/>
      </c>
      <c r="G968" s="205"/>
      <c r="H968" s="205"/>
      <c r="I968" s="204"/>
      <c r="J968" s="204"/>
      <c r="K968" s="204"/>
      <c r="L968" s="204"/>
      <c r="M968" s="204"/>
      <c r="N968" s="206"/>
      <c r="O968" s="202"/>
      <c r="P968" s="207"/>
      <c r="Q968" s="207"/>
      <c r="R968" s="207"/>
      <c r="S968" s="210"/>
    </row>
    <row r="969" spans="1:19" ht="35.25" hidden="1" customHeight="1">
      <c r="A969" s="196" t="str">
        <f ca="1">IFERROR(A968+MATCH(D969,OFFSET('Nhập đơn'!$E$1,'ORDERED LIST'!$A968,0,1000),0),"")</f>
        <v/>
      </c>
      <c r="B969" s="209">
        <v>8</v>
      </c>
      <c r="C969" s="203" t="str" cm="1">
        <f t="array" aca="1" ref="C969" ca="1">IFERROR(INDEX('Nhập đơn'!C:C,'ORDERED LIST'!$A969,0),"")</f>
        <v/>
      </c>
      <c r="D969" s="203" t="str">
        <f>IF(COUNTIFS($D$961:D968,$B$961)&lt;$S$961,$B$961,"")</f>
        <v/>
      </c>
      <c r="E969" s="202" t="str" cm="1">
        <f t="array" aca="1" ref="E969" ca="1">IFERROR(INDEX('Nhập đơn'!I:I,'ORDERED LIST'!$A969,0),"")</f>
        <v/>
      </c>
      <c r="F969" s="204" t="str" cm="1">
        <f t="array" aca="1" ref="F969" ca="1">IFERROR(INDEX('Nhập đơn'!H:H,'ORDERED LIST'!$A969,0),"")</f>
        <v/>
      </c>
      <c r="G969" s="205"/>
      <c r="H969" s="205"/>
      <c r="I969" s="204"/>
      <c r="J969" s="204"/>
      <c r="K969" s="204"/>
      <c r="L969" s="204"/>
      <c r="M969" s="204"/>
      <c r="N969" s="206"/>
      <c r="O969" s="202"/>
      <c r="P969" s="207"/>
      <c r="Q969" s="207"/>
      <c r="R969" s="207"/>
      <c r="S969" s="210"/>
    </row>
    <row r="970" spans="1:19" ht="35.25" hidden="1" customHeight="1">
      <c r="A970" s="196" t="str">
        <f ca="1">IFERROR(A969+MATCH(D970,OFFSET('Nhập đơn'!$E$1,'ORDERED LIST'!$A969,0,1000),0),"")</f>
        <v/>
      </c>
      <c r="B970" s="209">
        <v>9</v>
      </c>
      <c r="C970" s="203" t="str" cm="1">
        <f t="array" aca="1" ref="C970" ca="1">IFERROR(INDEX('Nhập đơn'!C:C,'ORDERED LIST'!$A970,0),"")</f>
        <v/>
      </c>
      <c r="D970" s="203" t="str">
        <f>IF(COUNTIFS($D$961:D969,$B$961)&lt;$S$961,$B$961,"")</f>
        <v/>
      </c>
      <c r="E970" s="202" t="str" cm="1">
        <f t="array" aca="1" ref="E970" ca="1">IFERROR(INDEX('Nhập đơn'!I:I,'ORDERED LIST'!$A970,0),"")</f>
        <v/>
      </c>
      <c r="F970" s="204" t="str" cm="1">
        <f t="array" aca="1" ref="F970" ca="1">IFERROR(INDEX('Nhập đơn'!H:H,'ORDERED LIST'!$A970,0),"")</f>
        <v/>
      </c>
      <c r="G970" s="205"/>
      <c r="H970" s="205"/>
      <c r="I970" s="204"/>
      <c r="J970" s="204"/>
      <c r="K970" s="204"/>
      <c r="L970" s="204"/>
      <c r="M970" s="204"/>
      <c r="N970" s="206"/>
      <c r="O970" s="202"/>
      <c r="P970" s="207"/>
      <c r="Q970" s="207"/>
      <c r="R970" s="207"/>
      <c r="S970" s="210"/>
    </row>
    <row r="971" spans="1:19" ht="35.25" hidden="1" customHeight="1">
      <c r="A971" s="196" t="str">
        <f ca="1">IFERROR(A970+MATCH(D971,OFFSET('Nhập đơn'!$E$1,'ORDERED LIST'!$A970,0,1000),0),"")</f>
        <v/>
      </c>
      <c r="B971" s="209">
        <v>10</v>
      </c>
      <c r="C971" s="203" t="str" cm="1">
        <f t="array" aca="1" ref="C971" ca="1">IFERROR(INDEX('Nhập đơn'!C:C,'ORDERED LIST'!$A971,0),"")</f>
        <v/>
      </c>
      <c r="D971" s="203" t="str">
        <f>IF(COUNTIFS($D$961:D970,$B$961)&lt;$S$961,$B$961,"")</f>
        <v/>
      </c>
      <c r="E971" s="202" t="str" cm="1">
        <f t="array" aca="1" ref="E971" ca="1">IFERROR(INDEX('Nhập đơn'!I:I,'ORDERED LIST'!$A971,0),"")</f>
        <v/>
      </c>
      <c r="F971" s="204" t="str" cm="1">
        <f t="array" aca="1" ref="F971" ca="1">IFERROR(INDEX('Nhập đơn'!H:H,'ORDERED LIST'!$A971,0),"")</f>
        <v/>
      </c>
      <c r="G971" s="205"/>
      <c r="H971" s="205"/>
      <c r="I971" s="204"/>
      <c r="J971" s="204"/>
      <c r="K971" s="204"/>
      <c r="L971" s="204"/>
      <c r="M971" s="204"/>
      <c r="N971" s="206"/>
      <c r="O971" s="202"/>
      <c r="P971" s="207"/>
      <c r="Q971" s="207"/>
      <c r="R971" s="207"/>
      <c r="S971" s="210"/>
    </row>
    <row r="972" spans="1:19" ht="35.25" hidden="1" customHeight="1">
      <c r="A972" s="196" t="str">
        <f ca="1">IFERROR(A971+MATCH(D972,OFFSET('Nhập đơn'!$E$1,'ORDERED LIST'!$A971,0,1000),0),"")</f>
        <v/>
      </c>
      <c r="B972" s="209">
        <v>11</v>
      </c>
      <c r="C972" s="203" t="str" cm="1">
        <f t="array" aca="1" ref="C972" ca="1">IFERROR(INDEX('Nhập đơn'!C:C,'ORDERED LIST'!$A972,0),"")</f>
        <v/>
      </c>
      <c r="D972" s="203" t="str">
        <f>IF(COUNTIFS($D$961:D971,$B$961)&lt;$S$961,$B$961,"")</f>
        <v/>
      </c>
      <c r="E972" s="202" t="str" cm="1">
        <f t="array" aca="1" ref="E972" ca="1">IFERROR(INDEX('Nhập đơn'!I:I,'ORDERED LIST'!$A972,0),"")</f>
        <v/>
      </c>
      <c r="F972" s="204" t="str" cm="1">
        <f t="array" aca="1" ref="F972" ca="1">IFERROR(INDEX('Nhập đơn'!H:H,'ORDERED LIST'!$A972,0),"")</f>
        <v/>
      </c>
      <c r="G972" s="205"/>
      <c r="H972" s="205"/>
      <c r="I972" s="204"/>
      <c r="J972" s="204"/>
      <c r="K972" s="204"/>
      <c r="L972" s="204"/>
      <c r="M972" s="204"/>
      <c r="N972" s="206"/>
      <c r="O972" s="202"/>
      <c r="P972" s="207"/>
      <c r="Q972" s="207"/>
      <c r="R972" s="207"/>
      <c r="S972" s="210"/>
    </row>
    <row r="973" spans="1:19" ht="35.25" hidden="1" customHeight="1">
      <c r="A973" s="196" t="str">
        <f ca="1">IFERROR(A972+MATCH(D973,OFFSET('Nhập đơn'!$E$1,'ORDERED LIST'!$A972,0,1000),0),"")</f>
        <v/>
      </c>
      <c r="B973" s="209">
        <v>12</v>
      </c>
      <c r="C973" s="203" t="str" cm="1">
        <f t="array" aca="1" ref="C973" ca="1">IFERROR(INDEX('Nhập đơn'!C:C,'ORDERED LIST'!$A973,0),"")</f>
        <v/>
      </c>
      <c r="D973" s="203" t="str">
        <f>IF(COUNTIFS($D$961:D972,$B$961)&lt;$S$961,$B$961,"")</f>
        <v/>
      </c>
      <c r="E973" s="202" t="str" cm="1">
        <f t="array" aca="1" ref="E973" ca="1">IFERROR(INDEX('Nhập đơn'!I:I,'ORDERED LIST'!$A973,0),"")</f>
        <v/>
      </c>
      <c r="F973" s="204" t="str" cm="1">
        <f t="array" aca="1" ref="F973" ca="1">IFERROR(INDEX('Nhập đơn'!H:H,'ORDERED LIST'!$A973,0),"")</f>
        <v/>
      </c>
      <c r="G973" s="205"/>
      <c r="H973" s="205"/>
      <c r="I973" s="204"/>
      <c r="J973" s="204"/>
      <c r="K973" s="204"/>
      <c r="L973" s="204"/>
      <c r="M973" s="204"/>
      <c r="N973" s="206"/>
      <c r="O973" s="202"/>
      <c r="P973" s="207"/>
      <c r="Q973" s="207"/>
      <c r="R973" s="207"/>
      <c r="S973" s="210"/>
    </row>
    <row r="974" spans="1:19" ht="35.25" hidden="1" customHeight="1">
      <c r="A974" s="196" t="str">
        <f ca="1">IFERROR(A973+MATCH(D974,OFFSET('Nhập đơn'!$E$1,'ORDERED LIST'!$A973,0,1000),0),"")</f>
        <v/>
      </c>
      <c r="B974" s="209">
        <v>13</v>
      </c>
      <c r="C974" s="203" t="str" cm="1">
        <f t="array" aca="1" ref="C974" ca="1">IFERROR(INDEX('Nhập đơn'!C:C,'ORDERED LIST'!$A974,0),"")</f>
        <v/>
      </c>
      <c r="D974" s="203" t="str">
        <f>IF(COUNTIFS($D$961:D973,$B$961)&lt;$S$961,$B$961,"")</f>
        <v/>
      </c>
      <c r="E974" s="202" t="str" cm="1">
        <f t="array" aca="1" ref="E974" ca="1">IFERROR(INDEX('Nhập đơn'!I:I,'ORDERED LIST'!$A974,0),"")</f>
        <v/>
      </c>
      <c r="F974" s="204" t="str" cm="1">
        <f t="array" aca="1" ref="F974" ca="1">IFERROR(INDEX('Nhập đơn'!H:H,'ORDERED LIST'!$A974,0),"")</f>
        <v/>
      </c>
      <c r="G974" s="205"/>
      <c r="H974" s="205"/>
      <c r="I974" s="204"/>
      <c r="J974" s="204"/>
      <c r="K974" s="204"/>
      <c r="L974" s="204"/>
      <c r="M974" s="204"/>
      <c r="N974" s="206"/>
      <c r="O974" s="202"/>
      <c r="P974" s="207"/>
      <c r="Q974" s="207"/>
      <c r="R974" s="207"/>
      <c r="S974" s="210"/>
    </row>
    <row r="975" spans="1:19" ht="35.25" hidden="1" customHeight="1">
      <c r="A975" s="196" t="str">
        <f ca="1">IFERROR(A974+MATCH(D975,OFFSET('Nhập đơn'!$E$1,'ORDERED LIST'!$A974,0,1000),0),"")</f>
        <v/>
      </c>
      <c r="B975" s="209">
        <v>14</v>
      </c>
      <c r="C975" s="203" t="str" cm="1">
        <f t="array" aca="1" ref="C975" ca="1">IFERROR(INDEX('Nhập đơn'!C:C,'ORDERED LIST'!$A975,0),"")</f>
        <v/>
      </c>
      <c r="D975" s="203" t="str">
        <f>IF(COUNTIFS($D$961:D974,$B$961)&lt;$S$961,$B$961,"")</f>
        <v/>
      </c>
      <c r="E975" s="202" t="str" cm="1">
        <f t="array" aca="1" ref="E975" ca="1">IFERROR(INDEX('Nhập đơn'!I:I,'ORDERED LIST'!$A975,0),"")</f>
        <v/>
      </c>
      <c r="F975" s="204" t="str" cm="1">
        <f t="array" aca="1" ref="F975" ca="1">IFERROR(INDEX('Nhập đơn'!H:H,'ORDERED LIST'!$A975,0),"")</f>
        <v/>
      </c>
      <c r="G975" s="205"/>
      <c r="H975" s="205"/>
      <c r="I975" s="204"/>
      <c r="J975" s="204"/>
      <c r="K975" s="204"/>
      <c r="L975" s="204"/>
      <c r="M975" s="204"/>
      <c r="N975" s="206"/>
      <c r="O975" s="202"/>
      <c r="P975" s="207"/>
      <c r="Q975" s="207"/>
      <c r="R975" s="207"/>
      <c r="S975" s="210"/>
    </row>
    <row r="976" spans="1:19" ht="35.25" hidden="1" customHeight="1">
      <c r="A976" s="196" t="str">
        <f ca="1">IFERROR(A975+MATCH(D976,OFFSET('Nhập đơn'!$E$1,'ORDERED LIST'!$A975,0,1000),0),"")</f>
        <v/>
      </c>
      <c r="B976" s="209">
        <v>15</v>
      </c>
      <c r="C976" s="203" t="str" cm="1">
        <f t="array" aca="1" ref="C976" ca="1">IFERROR(INDEX('Nhập đơn'!C:C,'ORDERED LIST'!$A976,0),"")</f>
        <v/>
      </c>
      <c r="D976" s="203" t="str">
        <f>IF(COUNTIFS($D$961:D975,$B$961)&lt;$S$961,$B$961,"")</f>
        <v/>
      </c>
      <c r="E976" s="202" t="str" cm="1">
        <f t="array" aca="1" ref="E976" ca="1">IFERROR(INDEX('Nhập đơn'!I:I,'ORDERED LIST'!$A976,0),"")</f>
        <v/>
      </c>
      <c r="F976" s="204" t="str" cm="1">
        <f t="array" aca="1" ref="F976" ca="1">IFERROR(INDEX('Nhập đơn'!H:H,'ORDERED LIST'!$A976,0),"")</f>
        <v/>
      </c>
      <c r="G976" s="205"/>
      <c r="H976" s="205"/>
      <c r="I976" s="204"/>
      <c r="J976" s="204"/>
      <c r="K976" s="204"/>
      <c r="L976" s="204"/>
      <c r="M976" s="204"/>
      <c r="N976" s="206"/>
      <c r="O976" s="202"/>
      <c r="P976" s="207"/>
      <c r="Q976" s="207"/>
      <c r="R976" s="207"/>
      <c r="S976" s="210"/>
    </row>
    <row r="977" spans="1:19" ht="35.25" hidden="1" customHeight="1">
      <c r="A977" s="196" t="str">
        <f ca="1">IFERROR(A976+MATCH(D977,OFFSET('Nhập đơn'!$E$1,'ORDERED LIST'!$A976,0,1000),0),"")</f>
        <v/>
      </c>
      <c r="B977" s="209">
        <v>16</v>
      </c>
      <c r="C977" s="203" t="str" cm="1">
        <f t="array" aca="1" ref="C977" ca="1">IFERROR(INDEX('Nhập đơn'!C:C,'ORDERED LIST'!$A977,0),"")</f>
        <v/>
      </c>
      <c r="D977" s="203" t="str">
        <f>IF(COUNTIFS($D$961:D976,$B$961)&lt;$S$961,$B$961,"")</f>
        <v/>
      </c>
      <c r="E977" s="202" t="str" cm="1">
        <f t="array" aca="1" ref="E977" ca="1">IFERROR(INDEX('Nhập đơn'!I:I,'ORDERED LIST'!$A977,0),"")</f>
        <v/>
      </c>
      <c r="F977" s="204" t="str" cm="1">
        <f t="array" aca="1" ref="F977" ca="1">IFERROR(INDEX('Nhập đơn'!H:H,'ORDERED LIST'!$A977,0),"")</f>
        <v/>
      </c>
      <c r="G977" s="205"/>
      <c r="H977" s="205"/>
      <c r="I977" s="204"/>
      <c r="J977" s="204"/>
      <c r="K977" s="204"/>
      <c r="L977" s="204"/>
      <c r="M977" s="204"/>
      <c r="N977" s="206"/>
      <c r="O977" s="202"/>
      <c r="P977" s="207"/>
      <c r="Q977" s="207"/>
      <c r="R977" s="207"/>
      <c r="S977" s="210"/>
    </row>
    <row r="978" spans="1:19" s="215" customFormat="1" ht="35.25" customHeight="1">
      <c r="B978" s="216" t="s">
        <v>1753</v>
      </c>
      <c r="C978" s="217"/>
      <c r="D978" s="217"/>
      <c r="E978" s="217"/>
      <c r="F978" s="217"/>
      <c r="G978" s="217"/>
      <c r="H978" s="217"/>
      <c r="I978" s="217"/>
      <c r="J978" s="217"/>
      <c r="K978" s="217"/>
      <c r="L978" s="217"/>
      <c r="M978" s="217"/>
      <c r="N978" s="217"/>
      <c r="O978" s="217"/>
      <c r="P978" s="217"/>
      <c r="Q978" s="217"/>
      <c r="R978" s="217"/>
      <c r="S978" s="289">
        <f>COUNTIFS('Nhập đơn'!E:E,B978)</f>
        <v>6</v>
      </c>
    </row>
    <row r="979" spans="1:19" ht="35.25" customHeight="1">
      <c r="A979" s="196">
        <f ca="1">IFERROR(A978+MATCH(D979,OFFSET('Nhập đơn'!$E$1,'ORDERED LIST'!$A978,0,1000),0),"")</f>
        <v>36</v>
      </c>
      <c r="B979" s="202">
        <v>1</v>
      </c>
      <c r="C979" s="203" t="str" cm="1">
        <f t="array" aca="1" ref="C979" ca="1">IFERROR(INDEX('Nhập đơn'!C:C,'ORDERED LIST'!$A979,0),"")</f>
        <v>MKFR</v>
      </c>
      <c r="D979" s="203" t="str">
        <f>IF(COUNTIFS($D$978:D978,$B$978)&lt;$S$978,$B$978,"")</f>
        <v>Ngải bún 100 gr</v>
      </c>
      <c r="E979" s="202" cm="1">
        <f t="array" aca="1" ref="E979" ca="1">IFERROR(INDEX('Nhập đơn'!I:I,'ORDERED LIST'!$A979,0),"")</f>
        <v>2</v>
      </c>
      <c r="F979" s="204" cm="1">
        <f t="array" aca="1" ref="F979" ca="1">IFERROR(INDEX('Nhập đơn'!H:H,'ORDERED LIST'!$A979,0),"")</f>
        <v>0.2</v>
      </c>
      <c r="G979" s="205"/>
      <c r="H979" s="205"/>
      <c r="I979" s="204"/>
      <c r="J979" s="204"/>
      <c r="K979" s="204"/>
      <c r="L979" s="204"/>
      <c r="M979" s="204"/>
      <c r="N979" s="206"/>
      <c r="O979" s="202"/>
      <c r="P979" s="207"/>
      <c r="Q979" s="207"/>
      <c r="R979" s="207"/>
      <c r="S979" s="207"/>
    </row>
    <row r="980" spans="1:19" ht="35.25" customHeight="1">
      <c r="A980" s="196">
        <f ca="1">IFERROR(A979+MATCH(D980,OFFSET('Nhập đơn'!$E$1,'ORDERED LIST'!$A979,0,1000),0),"")</f>
        <v>89</v>
      </c>
      <c r="B980" s="202">
        <v>2</v>
      </c>
      <c r="C980" s="203" t="str" cm="1">
        <f t="array" aca="1" ref="C980" ca="1">IFERROR(INDEX('Nhập đơn'!C:C,'ORDERED LIST'!$A980,0),"")</f>
        <v>MKVD</v>
      </c>
      <c r="D980" s="203" t="str">
        <f>IF(COUNTIFS($D$978:D979,$B$978)&lt;$S$978,$B$978,"")</f>
        <v>Ngải bún 100 gr</v>
      </c>
      <c r="E980" s="202" cm="1">
        <f t="array" aca="1" ref="E980" ca="1">IFERROR(INDEX('Nhập đơn'!I:I,'ORDERED LIST'!$A980,0),"")</f>
        <v>3</v>
      </c>
      <c r="F980" s="204" cm="1">
        <f t="array" aca="1" ref="F980" ca="1">IFERROR(INDEX('Nhập đơn'!H:H,'ORDERED LIST'!$A980,0),"")</f>
        <v>0.3</v>
      </c>
      <c r="G980" s="205"/>
      <c r="H980" s="205"/>
      <c r="I980" s="204"/>
      <c r="J980" s="204"/>
      <c r="K980" s="204"/>
      <c r="L980" s="204"/>
      <c r="M980" s="204"/>
      <c r="N980" s="206"/>
      <c r="O980" s="202"/>
      <c r="P980" s="207"/>
      <c r="Q980" s="207"/>
      <c r="R980" s="207"/>
      <c r="S980" s="208"/>
    </row>
    <row r="981" spans="1:19" ht="35.25" customHeight="1">
      <c r="A981" s="196">
        <f ca="1">IFERROR(A980+MATCH(D981,OFFSET('Nhập đơn'!$E$1,'ORDERED LIST'!$A980,0,1000),0),"")</f>
        <v>142</v>
      </c>
      <c r="B981" s="209">
        <v>3</v>
      </c>
      <c r="C981" s="203" t="str" cm="1">
        <f t="array" aca="1" ref="C981" ca="1">IFERROR(INDEX('Nhập đơn'!C:C,'ORDERED LIST'!$A981,0),"")</f>
        <v>AWLU</v>
      </c>
      <c r="D981" s="203" t="str">
        <f>IF(COUNTIFS($D$978:D980,$B$978)&lt;$S$978,$B$978,"")</f>
        <v>Ngải bún 100 gr</v>
      </c>
      <c r="E981" s="202" cm="1">
        <f t="array" aca="1" ref="E981" ca="1">IFERROR(INDEX('Nhập đơn'!I:I,'ORDERED LIST'!$A981,0),"")</f>
        <v>12</v>
      </c>
      <c r="F981" s="204" cm="1">
        <f t="array" aca="1" ref="F981" ca="1">IFERROR(INDEX('Nhập đơn'!H:H,'ORDERED LIST'!$A981,0),"")</f>
        <v>1.2</v>
      </c>
      <c r="G981" s="205"/>
      <c r="H981" s="205"/>
      <c r="I981" s="204"/>
      <c r="J981" s="204"/>
      <c r="K981" s="204"/>
      <c r="L981" s="204"/>
      <c r="M981" s="204"/>
      <c r="N981" s="206"/>
      <c r="O981" s="202"/>
      <c r="P981" s="207"/>
      <c r="Q981" s="207"/>
      <c r="R981" s="207"/>
      <c r="S981" s="210"/>
    </row>
    <row r="982" spans="1:19" ht="35.25" customHeight="1">
      <c r="A982" s="196">
        <f ca="1">IFERROR(A981+MATCH(D982,OFFSET('Nhập đơn'!$E$1,'ORDERED LIST'!$A981,0,1000),0),"")</f>
        <v>198</v>
      </c>
      <c r="B982" s="209">
        <v>4</v>
      </c>
      <c r="C982" s="203" t="str" cm="1">
        <f t="array" aca="1" ref="C982" ca="1">IFERROR(INDEX('Nhập đơn'!C:C,'ORDERED LIST'!$A982,0),"")</f>
        <v>AWSG</v>
      </c>
      <c r="D982" s="203" t="str">
        <f>IF(COUNTIFS($D$978:D981,$B$978)&lt;$S$978,$B$978,"")</f>
        <v>Ngải bún 100 gr</v>
      </c>
      <c r="E982" s="202" cm="1">
        <f t="array" aca="1" ref="E982" ca="1">IFERROR(INDEX('Nhập đơn'!I:I,'ORDERED LIST'!$A982,0),"")</f>
        <v>8</v>
      </c>
      <c r="F982" s="204" cm="1">
        <f t="array" aca="1" ref="F982" ca="1">IFERROR(INDEX('Nhập đơn'!H:H,'ORDERED LIST'!$A982,0),"")</f>
        <v>0.8</v>
      </c>
      <c r="G982" s="205"/>
      <c r="H982" s="205"/>
      <c r="I982" s="204"/>
      <c r="J982" s="204"/>
      <c r="K982" s="204"/>
      <c r="L982" s="204"/>
      <c r="M982" s="204"/>
      <c r="N982" s="206"/>
      <c r="O982" s="202"/>
      <c r="P982" s="207"/>
      <c r="Q982" s="207"/>
      <c r="R982" s="207"/>
      <c r="S982" s="210"/>
    </row>
    <row r="983" spans="1:19" ht="35.25" customHeight="1">
      <c r="A983" s="196">
        <f ca="1">IFERROR(A982+MATCH(D983,OFFSET('Nhập đơn'!$E$1,'ORDERED LIST'!$A982,0,1000),0),"")</f>
        <v>257</v>
      </c>
      <c r="B983" s="209">
        <v>5</v>
      </c>
      <c r="C983" s="203" t="str" cm="1">
        <f t="array" aca="1" ref="C983" ca="1">IFERROR(INDEX('Nhập đơn'!C:C,'ORDERED LIST'!$A983,0),"")</f>
        <v>AWWT</v>
      </c>
      <c r="D983" s="203" t="str">
        <f>IF(COUNTIFS($D$978:D982,$B$978)&lt;$S$978,$B$978,"")</f>
        <v>Ngải bún 100 gr</v>
      </c>
      <c r="E983" s="202" cm="1">
        <f t="array" aca="1" ref="E983" ca="1">IFERROR(INDEX('Nhập đơn'!I:I,'ORDERED LIST'!$A983,0),"")</f>
        <v>20</v>
      </c>
      <c r="F983" s="204" cm="1">
        <f t="array" aca="1" ref="F983" ca="1">IFERROR(INDEX('Nhập đơn'!H:H,'ORDERED LIST'!$A983,0),"")</f>
        <v>2</v>
      </c>
      <c r="G983" s="205"/>
      <c r="H983" s="205"/>
      <c r="I983" s="204"/>
      <c r="J983" s="204"/>
      <c r="K983" s="204"/>
      <c r="L983" s="204"/>
      <c r="M983" s="204"/>
      <c r="N983" s="206"/>
      <c r="O983" s="202"/>
      <c r="P983" s="207"/>
      <c r="Q983" s="207"/>
      <c r="R983" s="207"/>
      <c r="S983" s="210"/>
    </row>
    <row r="984" spans="1:19" ht="35.25" customHeight="1">
      <c r="A984" s="196">
        <f ca="1">IFERROR(A983+MATCH(D984,OFFSET('Nhập đơn'!$E$1,'ORDERED LIST'!$A983,0,1000),0),"")</f>
        <v>319</v>
      </c>
      <c r="B984" s="209">
        <v>6</v>
      </c>
      <c r="C984" s="203" t="str" cm="1">
        <f t="array" aca="1" ref="C984" ca="1">IFERROR(INDEX('Nhập đơn'!C:C,'ORDERED LIST'!$A984,0),"")</f>
        <v>AWZH</v>
      </c>
      <c r="D984" s="203" t="str">
        <f>IF(COUNTIFS($D$978:D983,$B$978)&lt;$S$978,$B$978,"")</f>
        <v>Ngải bún 100 gr</v>
      </c>
      <c r="E984" s="202" cm="1">
        <f t="array" aca="1" ref="E984" ca="1">IFERROR(INDEX('Nhập đơn'!I:I,'ORDERED LIST'!$A984,0),"")</f>
        <v>10</v>
      </c>
      <c r="F984" s="204" cm="1">
        <f t="array" aca="1" ref="F984" ca="1">IFERROR(INDEX('Nhập đơn'!H:H,'ORDERED LIST'!$A984,0),"")</f>
        <v>1</v>
      </c>
      <c r="G984" s="205"/>
      <c r="H984" s="205"/>
      <c r="I984" s="204"/>
      <c r="J984" s="204"/>
      <c r="K984" s="204"/>
      <c r="L984" s="204"/>
      <c r="M984" s="204"/>
      <c r="N984" s="206"/>
      <c r="O984" s="202"/>
      <c r="P984" s="207"/>
      <c r="Q984" s="207"/>
      <c r="R984" s="207"/>
      <c r="S984" s="210"/>
    </row>
    <row r="985" spans="1:19" ht="35.25" hidden="1" customHeight="1">
      <c r="A985" s="196" t="str">
        <f ca="1">IFERROR(A984+MATCH(D985,OFFSET('Nhập đơn'!$E$1,'ORDERED LIST'!$A984,0,1000),0),"")</f>
        <v/>
      </c>
      <c r="B985" s="209">
        <v>7</v>
      </c>
      <c r="C985" s="203" t="str" cm="1">
        <f t="array" aca="1" ref="C985" ca="1">IFERROR(INDEX('Nhập đơn'!C:C,'ORDERED LIST'!$A985,0),"")</f>
        <v/>
      </c>
      <c r="D985" s="203" t="str">
        <f>IF(COUNTIFS($D$978:D984,$B$978)&lt;$S$978,$B$978,"")</f>
        <v/>
      </c>
      <c r="E985" s="202" t="str" cm="1">
        <f t="array" aca="1" ref="E985" ca="1">IFERROR(INDEX('Nhập đơn'!I:I,'ORDERED LIST'!$A985,0),"")</f>
        <v/>
      </c>
      <c r="F985" s="204" t="str" cm="1">
        <f t="array" aca="1" ref="F985" ca="1">IFERROR(INDEX('Nhập đơn'!H:H,'ORDERED LIST'!$A985,0),"")</f>
        <v/>
      </c>
      <c r="G985" s="205"/>
      <c r="H985" s="205"/>
      <c r="I985" s="204"/>
      <c r="J985" s="204"/>
      <c r="K985" s="204"/>
      <c r="L985" s="204"/>
      <c r="M985" s="204"/>
      <c r="N985" s="206"/>
      <c r="O985" s="202"/>
      <c r="P985" s="207"/>
      <c r="Q985" s="207"/>
      <c r="R985" s="207"/>
      <c r="S985" s="210"/>
    </row>
    <row r="986" spans="1:19" ht="35.25" hidden="1" customHeight="1">
      <c r="A986" s="196" t="str">
        <f ca="1">IFERROR(A985+MATCH(D986,OFFSET('Nhập đơn'!$E$1,'ORDERED LIST'!$A985,0,1000),0),"")</f>
        <v/>
      </c>
      <c r="B986" s="209">
        <v>8</v>
      </c>
      <c r="C986" s="203" t="str" cm="1">
        <f t="array" aca="1" ref="C986" ca="1">IFERROR(INDEX('Nhập đơn'!C:C,'ORDERED LIST'!$A986,0),"")</f>
        <v/>
      </c>
      <c r="D986" s="203" t="str">
        <f>IF(COUNTIFS($D$978:D985,$B$978)&lt;$S$978,$B$978,"")</f>
        <v/>
      </c>
      <c r="E986" s="202" t="str" cm="1">
        <f t="array" aca="1" ref="E986" ca="1">IFERROR(INDEX('Nhập đơn'!I:I,'ORDERED LIST'!$A986,0),"")</f>
        <v/>
      </c>
      <c r="F986" s="204" t="str" cm="1">
        <f t="array" aca="1" ref="F986" ca="1">IFERROR(INDEX('Nhập đơn'!H:H,'ORDERED LIST'!$A986,0),"")</f>
        <v/>
      </c>
      <c r="G986" s="205"/>
      <c r="H986" s="205"/>
      <c r="I986" s="204"/>
      <c r="J986" s="204"/>
      <c r="K986" s="204"/>
      <c r="L986" s="204"/>
      <c r="M986" s="204"/>
      <c r="N986" s="206"/>
      <c r="O986" s="202"/>
      <c r="P986" s="207"/>
      <c r="Q986" s="207"/>
      <c r="R986" s="207"/>
      <c r="S986" s="210"/>
    </row>
    <row r="987" spans="1:19" ht="35.25" hidden="1" customHeight="1">
      <c r="A987" s="196" t="str">
        <f ca="1">IFERROR(A986+MATCH(D987,OFFSET('Nhập đơn'!$E$1,'ORDERED LIST'!$A986,0,1000),0),"")</f>
        <v/>
      </c>
      <c r="B987" s="209">
        <v>9</v>
      </c>
      <c r="C987" s="203" t="str" cm="1">
        <f t="array" aca="1" ref="C987" ca="1">IFERROR(INDEX('Nhập đơn'!C:C,'ORDERED LIST'!$A987,0),"")</f>
        <v/>
      </c>
      <c r="D987" s="203" t="str">
        <f>IF(COUNTIFS($D$978:D986,$B$978)&lt;$S$978,$B$978,"")</f>
        <v/>
      </c>
      <c r="E987" s="202" t="str" cm="1">
        <f t="array" aca="1" ref="E987" ca="1">IFERROR(INDEX('Nhập đơn'!I:I,'ORDERED LIST'!$A987,0),"")</f>
        <v/>
      </c>
      <c r="F987" s="204" t="str" cm="1">
        <f t="array" aca="1" ref="F987" ca="1">IFERROR(INDEX('Nhập đơn'!H:H,'ORDERED LIST'!$A987,0),"")</f>
        <v/>
      </c>
      <c r="G987" s="205"/>
      <c r="H987" s="205"/>
      <c r="I987" s="204"/>
      <c r="J987" s="204"/>
      <c r="K987" s="204"/>
      <c r="L987" s="204"/>
      <c r="M987" s="204"/>
      <c r="N987" s="206"/>
      <c r="O987" s="202"/>
      <c r="P987" s="207"/>
      <c r="Q987" s="207"/>
      <c r="R987" s="207"/>
      <c r="S987" s="210"/>
    </row>
    <row r="988" spans="1:19" ht="35.25" hidden="1" customHeight="1">
      <c r="A988" s="196" t="str">
        <f ca="1">IFERROR(A987+MATCH(D988,OFFSET('Nhập đơn'!$E$1,'ORDERED LIST'!$A987,0,1000),0),"")</f>
        <v/>
      </c>
      <c r="B988" s="209">
        <v>10</v>
      </c>
      <c r="C988" s="203" t="str" cm="1">
        <f t="array" aca="1" ref="C988" ca="1">IFERROR(INDEX('Nhập đơn'!C:C,'ORDERED LIST'!$A988,0),"")</f>
        <v/>
      </c>
      <c r="D988" s="203" t="str">
        <f>IF(COUNTIFS($D$978:D987,$B$978)&lt;$S$978,$B$978,"")</f>
        <v/>
      </c>
      <c r="E988" s="202" t="str" cm="1">
        <f t="array" aca="1" ref="E988" ca="1">IFERROR(INDEX('Nhập đơn'!I:I,'ORDERED LIST'!$A988,0),"")</f>
        <v/>
      </c>
      <c r="F988" s="204" t="str" cm="1">
        <f t="array" aca="1" ref="F988" ca="1">IFERROR(INDEX('Nhập đơn'!H:H,'ORDERED LIST'!$A988,0),"")</f>
        <v/>
      </c>
      <c r="G988" s="205"/>
      <c r="H988" s="205"/>
      <c r="I988" s="204"/>
      <c r="J988" s="204"/>
      <c r="K988" s="204"/>
      <c r="L988" s="204"/>
      <c r="M988" s="204"/>
      <c r="N988" s="206"/>
      <c r="O988" s="202"/>
      <c r="P988" s="207"/>
      <c r="Q988" s="207"/>
      <c r="R988" s="207"/>
      <c r="S988" s="210"/>
    </row>
    <row r="989" spans="1:19" ht="35.25" hidden="1" customHeight="1">
      <c r="A989" s="196" t="str">
        <f ca="1">IFERROR(A988+MATCH(D989,OFFSET('Nhập đơn'!$E$1,'ORDERED LIST'!$A988,0,1000),0),"")</f>
        <v/>
      </c>
      <c r="B989" s="209">
        <v>11</v>
      </c>
      <c r="C989" s="203" t="str" cm="1">
        <f t="array" aca="1" ref="C989" ca="1">IFERROR(INDEX('Nhập đơn'!C:C,'ORDERED LIST'!$A989,0),"")</f>
        <v/>
      </c>
      <c r="D989" s="203" t="str">
        <f>IF(COUNTIFS($D$978:D988,$B$978)&lt;$S$978,$B$978,"")</f>
        <v/>
      </c>
      <c r="E989" s="202" t="str" cm="1">
        <f t="array" aca="1" ref="E989" ca="1">IFERROR(INDEX('Nhập đơn'!I:I,'ORDERED LIST'!$A989,0),"")</f>
        <v/>
      </c>
      <c r="F989" s="204" t="str" cm="1">
        <f t="array" aca="1" ref="F989" ca="1">IFERROR(INDEX('Nhập đơn'!H:H,'ORDERED LIST'!$A989,0),"")</f>
        <v/>
      </c>
      <c r="G989" s="205"/>
      <c r="H989" s="205"/>
      <c r="I989" s="204"/>
      <c r="J989" s="204"/>
      <c r="K989" s="204"/>
      <c r="L989" s="204"/>
      <c r="M989" s="204"/>
      <c r="N989" s="206"/>
      <c r="O989" s="202"/>
      <c r="P989" s="207"/>
      <c r="Q989" s="207"/>
      <c r="R989" s="207"/>
      <c r="S989" s="210"/>
    </row>
    <row r="990" spans="1:19" ht="35.25" hidden="1" customHeight="1">
      <c r="A990" s="196" t="str">
        <f ca="1">IFERROR(A989+MATCH(D990,OFFSET('Nhập đơn'!$E$1,'ORDERED LIST'!$A989,0,1000),0),"")</f>
        <v/>
      </c>
      <c r="B990" s="209">
        <v>12</v>
      </c>
      <c r="C990" s="203" t="str" cm="1">
        <f t="array" aca="1" ref="C990" ca="1">IFERROR(INDEX('Nhập đơn'!C:C,'ORDERED LIST'!$A990,0),"")</f>
        <v/>
      </c>
      <c r="D990" s="203" t="str">
        <f>IF(COUNTIFS($D$978:D989,$B$978)&lt;$S$978,$B$978,"")</f>
        <v/>
      </c>
      <c r="E990" s="202" t="str" cm="1">
        <f t="array" aca="1" ref="E990" ca="1">IFERROR(INDEX('Nhập đơn'!I:I,'ORDERED LIST'!$A990,0),"")</f>
        <v/>
      </c>
      <c r="F990" s="204" t="str" cm="1">
        <f t="array" aca="1" ref="F990" ca="1">IFERROR(INDEX('Nhập đơn'!H:H,'ORDERED LIST'!$A990,0),"")</f>
        <v/>
      </c>
      <c r="G990" s="205"/>
      <c r="H990" s="205"/>
      <c r="I990" s="204"/>
      <c r="J990" s="204"/>
      <c r="K990" s="204"/>
      <c r="L990" s="204"/>
      <c r="M990" s="204"/>
      <c r="N990" s="206"/>
      <c r="O990" s="202"/>
      <c r="P990" s="207"/>
      <c r="Q990" s="207"/>
      <c r="R990" s="207"/>
      <c r="S990" s="210"/>
    </row>
    <row r="991" spans="1:19" ht="35.25" hidden="1" customHeight="1">
      <c r="A991" s="196" t="str">
        <f ca="1">IFERROR(A990+MATCH(D991,OFFSET('Nhập đơn'!$E$1,'ORDERED LIST'!$A990,0,1000),0),"")</f>
        <v/>
      </c>
      <c r="B991" s="209">
        <v>13</v>
      </c>
      <c r="C991" s="203" t="str" cm="1">
        <f t="array" aca="1" ref="C991" ca="1">IFERROR(INDEX('Nhập đơn'!C:C,'ORDERED LIST'!$A991,0),"")</f>
        <v/>
      </c>
      <c r="D991" s="203" t="str">
        <f>IF(COUNTIFS($D$978:D990,$B$978)&lt;$S$978,$B$978,"")</f>
        <v/>
      </c>
      <c r="E991" s="202" t="str" cm="1">
        <f t="array" aca="1" ref="E991" ca="1">IFERROR(INDEX('Nhập đơn'!I:I,'ORDERED LIST'!$A991,0),"")</f>
        <v/>
      </c>
      <c r="F991" s="204" t="str" cm="1">
        <f t="array" aca="1" ref="F991" ca="1">IFERROR(INDEX('Nhập đơn'!H:H,'ORDERED LIST'!$A991,0),"")</f>
        <v/>
      </c>
      <c r="G991" s="205"/>
      <c r="H991" s="205"/>
      <c r="I991" s="204"/>
      <c r="J991" s="204"/>
      <c r="K991" s="204"/>
      <c r="L991" s="204"/>
      <c r="M991" s="204"/>
      <c r="N991" s="206"/>
      <c r="O991" s="202"/>
      <c r="P991" s="207"/>
      <c r="Q991" s="207"/>
      <c r="R991" s="207"/>
      <c r="S991" s="210"/>
    </row>
    <row r="992" spans="1:19" ht="35.25" hidden="1" customHeight="1">
      <c r="A992" s="196" t="str">
        <f ca="1">IFERROR(A991+MATCH(D992,OFFSET('Nhập đơn'!$E$1,'ORDERED LIST'!$A991,0,1000),0),"")</f>
        <v/>
      </c>
      <c r="B992" s="209">
        <v>14</v>
      </c>
      <c r="C992" s="203" t="str" cm="1">
        <f t="array" aca="1" ref="C992" ca="1">IFERROR(INDEX('Nhập đơn'!C:C,'ORDERED LIST'!$A992,0),"")</f>
        <v/>
      </c>
      <c r="D992" s="203" t="str">
        <f>IF(COUNTIFS($D$978:D991,$B$978)&lt;$S$978,$B$978,"")</f>
        <v/>
      </c>
      <c r="E992" s="202" t="str" cm="1">
        <f t="array" aca="1" ref="E992" ca="1">IFERROR(INDEX('Nhập đơn'!I:I,'ORDERED LIST'!$A992,0),"")</f>
        <v/>
      </c>
      <c r="F992" s="204" t="str" cm="1">
        <f t="array" aca="1" ref="F992" ca="1">IFERROR(INDEX('Nhập đơn'!H:H,'ORDERED LIST'!$A992,0),"")</f>
        <v/>
      </c>
      <c r="G992" s="205"/>
      <c r="H992" s="205"/>
      <c r="I992" s="204"/>
      <c r="J992" s="204"/>
      <c r="K992" s="204"/>
      <c r="L992" s="204"/>
      <c r="M992" s="204"/>
      <c r="N992" s="206"/>
      <c r="O992" s="202"/>
      <c r="P992" s="207"/>
      <c r="Q992" s="207"/>
      <c r="R992" s="207"/>
      <c r="S992" s="210"/>
    </row>
    <row r="993" spans="1:19" ht="35.25" hidden="1" customHeight="1">
      <c r="A993" s="196" t="str">
        <f ca="1">IFERROR(A992+MATCH(D993,OFFSET('Nhập đơn'!$E$1,'ORDERED LIST'!$A992,0,1000),0),"")</f>
        <v/>
      </c>
      <c r="B993" s="209">
        <v>15</v>
      </c>
      <c r="C993" s="203" t="str" cm="1">
        <f t="array" aca="1" ref="C993" ca="1">IFERROR(INDEX('Nhập đơn'!C:C,'ORDERED LIST'!$A993,0),"")</f>
        <v/>
      </c>
      <c r="D993" s="203" t="str">
        <f>IF(COUNTIFS($D$978:D992,$B$978)&lt;$S$978,$B$978,"")</f>
        <v/>
      </c>
      <c r="E993" s="202" t="str" cm="1">
        <f t="array" aca="1" ref="E993" ca="1">IFERROR(INDEX('Nhập đơn'!I:I,'ORDERED LIST'!$A993,0),"")</f>
        <v/>
      </c>
      <c r="F993" s="204" t="str" cm="1">
        <f t="array" aca="1" ref="F993" ca="1">IFERROR(INDEX('Nhập đơn'!H:H,'ORDERED LIST'!$A993,0),"")</f>
        <v/>
      </c>
      <c r="G993" s="205"/>
      <c r="H993" s="205"/>
      <c r="I993" s="204"/>
      <c r="J993" s="204"/>
      <c r="K993" s="204"/>
      <c r="L993" s="204"/>
      <c r="M993" s="204"/>
      <c r="N993" s="206"/>
      <c r="O993" s="202"/>
      <c r="P993" s="207"/>
      <c r="Q993" s="207"/>
      <c r="R993" s="207"/>
      <c r="S993" s="210"/>
    </row>
    <row r="994" spans="1:19" ht="35.25" hidden="1" customHeight="1">
      <c r="A994" s="196" t="str">
        <f ca="1">IFERROR(A993+MATCH(D994,OFFSET('Nhập đơn'!$E$1,'ORDERED LIST'!$A993,0,1000),0),"")</f>
        <v/>
      </c>
      <c r="B994" s="209">
        <v>16</v>
      </c>
      <c r="C994" s="203" t="str" cm="1">
        <f t="array" aca="1" ref="C994" ca="1">IFERROR(INDEX('Nhập đơn'!C:C,'ORDERED LIST'!$A994,0),"")</f>
        <v/>
      </c>
      <c r="D994" s="203" t="str">
        <f>IF(COUNTIFS($D$978:D993,$B$978)&lt;$S$978,$B$978,"")</f>
        <v/>
      </c>
      <c r="E994" s="202" t="str" cm="1">
        <f t="array" aca="1" ref="E994" ca="1">IFERROR(INDEX('Nhập đơn'!I:I,'ORDERED LIST'!$A994,0),"")</f>
        <v/>
      </c>
      <c r="F994" s="204" t="str" cm="1">
        <f t="array" aca="1" ref="F994" ca="1">IFERROR(INDEX('Nhập đơn'!H:H,'ORDERED LIST'!$A994,0),"")</f>
        <v/>
      </c>
      <c r="G994" s="205"/>
      <c r="H994" s="205"/>
      <c r="I994" s="204"/>
      <c r="J994" s="204"/>
      <c r="K994" s="204"/>
      <c r="L994" s="204"/>
      <c r="M994" s="204"/>
      <c r="N994" s="206"/>
      <c r="O994" s="202"/>
      <c r="P994" s="207"/>
      <c r="Q994" s="207"/>
      <c r="R994" s="207"/>
      <c r="S994" s="210"/>
    </row>
    <row r="995" spans="1:19" s="215" customFormat="1" ht="35.25" customHeight="1">
      <c r="B995" s="216" t="s">
        <v>1621</v>
      </c>
      <c r="C995" s="217"/>
      <c r="D995" s="217"/>
      <c r="E995" s="217"/>
      <c r="F995" s="217"/>
      <c r="G995" s="217"/>
      <c r="H995" s="217"/>
      <c r="I995" s="217"/>
      <c r="J995" s="217"/>
      <c r="K995" s="217"/>
      <c r="L995" s="217"/>
      <c r="M995" s="217"/>
      <c r="N995" s="217"/>
      <c r="O995" s="217"/>
      <c r="P995" s="217"/>
      <c r="Q995" s="217"/>
      <c r="R995" s="217"/>
      <c r="S995" s="289">
        <f>COUNTIFS('Nhập đơn'!E:E,B995)</f>
        <v>5</v>
      </c>
    </row>
    <row r="996" spans="1:19" ht="35.25" customHeight="1">
      <c r="A996" s="196">
        <f ca="1">IFERROR(A995+MATCH(D996,OFFSET('Nhập đơn'!$E$1,'ORDERED LIST'!$A995,0,1000),0),"")</f>
        <v>37</v>
      </c>
      <c r="B996" s="202">
        <v>1</v>
      </c>
      <c r="C996" s="203" t="str" cm="1">
        <f t="array" aca="1" ref="C996" ca="1">IFERROR(INDEX('Nhập đơn'!C:C,'ORDERED LIST'!$A996,0),"")</f>
        <v>MKFR</v>
      </c>
      <c r="D996" s="203" t="str">
        <f>IF(COUNTIFS($D$995:D995,$B$995)&lt;$S$995,$B$995,"")</f>
        <v>Nghệ tươi 100 gr</v>
      </c>
      <c r="E996" s="202" cm="1">
        <f t="array" aca="1" ref="E996" ca="1">IFERROR(INDEX('Nhập đơn'!I:I,'ORDERED LIST'!$A996,0),"")</f>
        <v>1</v>
      </c>
      <c r="F996" s="204" cm="1">
        <f t="array" aca="1" ref="F996" ca="1">IFERROR(INDEX('Nhập đơn'!H:H,'ORDERED LIST'!$A996,0),"")</f>
        <v>0.1</v>
      </c>
      <c r="G996" s="205"/>
      <c r="H996" s="205"/>
      <c r="I996" s="204"/>
      <c r="J996" s="204"/>
      <c r="K996" s="204"/>
      <c r="L996" s="204"/>
      <c r="M996" s="204"/>
      <c r="N996" s="206"/>
      <c r="O996" s="202"/>
      <c r="P996" s="207"/>
      <c r="Q996" s="207"/>
      <c r="R996" s="207"/>
      <c r="S996" s="207"/>
    </row>
    <row r="997" spans="1:19" ht="35.25" customHeight="1">
      <c r="A997" s="196">
        <f ca="1">IFERROR(A996+MATCH(D997,OFFSET('Nhập đơn'!$E$1,'ORDERED LIST'!$A996,0,1000),0),"")</f>
        <v>90</v>
      </c>
      <c r="B997" s="202">
        <v>2</v>
      </c>
      <c r="C997" s="203" t="str" cm="1">
        <f t="array" aca="1" ref="C997" ca="1">IFERROR(INDEX('Nhập đơn'!C:C,'ORDERED LIST'!$A997,0),"")</f>
        <v>MKVD</v>
      </c>
      <c r="D997" s="203" t="str">
        <f>IF(COUNTIFS($D$995:D996,$B$995)&lt;$S$995,$B$995,"")</f>
        <v>Nghệ tươi 100 gr</v>
      </c>
      <c r="E997" s="202" cm="1">
        <f t="array" aca="1" ref="E997" ca="1">IFERROR(INDEX('Nhập đơn'!I:I,'ORDERED LIST'!$A997,0),"")</f>
        <v>3</v>
      </c>
      <c r="F997" s="204" cm="1">
        <f t="array" aca="1" ref="F997" ca="1">IFERROR(INDEX('Nhập đơn'!H:H,'ORDERED LIST'!$A997,0),"")</f>
        <v>0.3</v>
      </c>
      <c r="G997" s="205"/>
      <c r="H997" s="205"/>
      <c r="I997" s="204"/>
      <c r="J997" s="204"/>
      <c r="K997" s="204"/>
      <c r="L997" s="204"/>
      <c r="M997" s="204"/>
      <c r="N997" s="206"/>
      <c r="O997" s="202"/>
      <c r="P997" s="207"/>
      <c r="Q997" s="207"/>
      <c r="R997" s="207"/>
      <c r="S997" s="208"/>
    </row>
    <row r="998" spans="1:19" ht="35.25" customHeight="1">
      <c r="A998" s="196">
        <f ca="1">IFERROR(A997+MATCH(D998,OFFSET('Nhập đơn'!$E$1,'ORDERED LIST'!$A997,0,1000),0),"")</f>
        <v>200</v>
      </c>
      <c r="B998" s="209">
        <v>3</v>
      </c>
      <c r="C998" s="203" t="str" cm="1">
        <f t="array" aca="1" ref="C998" ca="1">IFERROR(INDEX('Nhập đơn'!C:C,'ORDERED LIST'!$A998,0),"")</f>
        <v>AWSG</v>
      </c>
      <c r="D998" s="203" t="str">
        <f>IF(COUNTIFS($D$995:D997,$B$995)&lt;$S$995,$B$995,"")</f>
        <v>Nghệ tươi 100 gr</v>
      </c>
      <c r="E998" s="202" cm="1">
        <f t="array" aca="1" ref="E998" ca="1">IFERROR(INDEX('Nhập đơn'!I:I,'ORDERED LIST'!$A998,0),"")</f>
        <v>4</v>
      </c>
      <c r="F998" s="204" cm="1">
        <f t="array" aca="1" ref="F998" ca="1">IFERROR(INDEX('Nhập đơn'!H:H,'ORDERED LIST'!$A998,0),"")</f>
        <v>0.4</v>
      </c>
      <c r="G998" s="205"/>
      <c r="H998" s="205"/>
      <c r="I998" s="204"/>
      <c r="J998" s="204"/>
      <c r="K998" s="204"/>
      <c r="L998" s="204"/>
      <c r="M998" s="204"/>
      <c r="N998" s="206"/>
      <c r="O998" s="202"/>
      <c r="P998" s="207"/>
      <c r="Q998" s="207"/>
      <c r="R998" s="207"/>
      <c r="S998" s="210"/>
    </row>
    <row r="999" spans="1:19" ht="35.25" customHeight="1">
      <c r="A999" s="196">
        <f ca="1">IFERROR(A998+MATCH(D999,OFFSET('Nhập đơn'!$E$1,'ORDERED LIST'!$A998,0,1000),0),"")</f>
        <v>258</v>
      </c>
      <c r="B999" s="209">
        <v>4</v>
      </c>
      <c r="C999" s="203" t="str" cm="1">
        <f t="array" aca="1" ref="C999" ca="1">IFERROR(INDEX('Nhập đơn'!C:C,'ORDERED LIST'!$A999,0),"")</f>
        <v>AWWT</v>
      </c>
      <c r="D999" s="203" t="str">
        <f>IF(COUNTIFS($D$995:D998,$B$995)&lt;$S$995,$B$995,"")</f>
        <v>Nghệ tươi 100 gr</v>
      </c>
      <c r="E999" s="202" cm="1">
        <f t="array" aca="1" ref="E999" ca="1">IFERROR(INDEX('Nhập đơn'!I:I,'ORDERED LIST'!$A999,0),"")</f>
        <v>5</v>
      </c>
      <c r="F999" s="204" cm="1">
        <f t="array" aca="1" ref="F999" ca="1">IFERROR(INDEX('Nhập đơn'!H:H,'ORDERED LIST'!$A999,0),"")</f>
        <v>0.5</v>
      </c>
      <c r="G999" s="205"/>
      <c r="H999" s="205"/>
      <c r="I999" s="204"/>
      <c r="J999" s="204"/>
      <c r="K999" s="204"/>
      <c r="L999" s="204"/>
      <c r="M999" s="204"/>
      <c r="N999" s="206"/>
      <c r="O999" s="202"/>
      <c r="P999" s="207"/>
      <c r="Q999" s="207"/>
      <c r="R999" s="207"/>
      <c r="S999" s="210"/>
    </row>
    <row r="1000" spans="1:19" ht="35.25" customHeight="1">
      <c r="A1000" s="196">
        <f ca="1">IFERROR(A999+MATCH(D1000,OFFSET('Nhập đơn'!$E$1,'ORDERED LIST'!$A999,0,1000),0),"")</f>
        <v>320</v>
      </c>
      <c r="B1000" s="209">
        <v>5</v>
      </c>
      <c r="C1000" s="203" t="str" cm="1">
        <f t="array" aca="1" ref="C1000" ca="1">IFERROR(INDEX('Nhập đơn'!C:C,'ORDERED LIST'!$A1000,0),"")</f>
        <v>AWZH</v>
      </c>
      <c r="D1000" s="203" t="str">
        <f>IF(COUNTIFS($D$995:D999,$B$995)&lt;$S$995,$B$995,"")</f>
        <v>Nghệ tươi 100 gr</v>
      </c>
      <c r="E1000" s="202" cm="1">
        <f t="array" aca="1" ref="E1000" ca="1">IFERROR(INDEX('Nhập đơn'!I:I,'ORDERED LIST'!$A1000,0),"")</f>
        <v>3</v>
      </c>
      <c r="F1000" s="204" cm="1">
        <f t="array" aca="1" ref="F1000" ca="1">IFERROR(INDEX('Nhập đơn'!H:H,'ORDERED LIST'!$A1000,0),"")</f>
        <v>0.3</v>
      </c>
      <c r="G1000" s="205"/>
      <c r="H1000" s="205"/>
      <c r="I1000" s="204"/>
      <c r="J1000" s="204"/>
      <c r="K1000" s="204"/>
      <c r="L1000" s="204"/>
      <c r="M1000" s="204"/>
      <c r="N1000" s="206"/>
      <c r="O1000" s="202"/>
      <c r="P1000" s="207"/>
      <c r="Q1000" s="207"/>
      <c r="R1000" s="207"/>
      <c r="S1000" s="210"/>
    </row>
    <row r="1001" spans="1:19" ht="35.25" hidden="1" customHeight="1">
      <c r="A1001" s="196" t="str">
        <f ca="1">IFERROR(A1000+MATCH(D1001,OFFSET('Nhập đơn'!$E$1,'ORDERED LIST'!$A1000,0,1000),0),"")</f>
        <v/>
      </c>
      <c r="B1001" s="209">
        <v>6</v>
      </c>
      <c r="C1001" s="203" t="str" cm="1">
        <f t="array" aca="1" ref="C1001" ca="1">IFERROR(INDEX('Nhập đơn'!C:C,'ORDERED LIST'!$A1001,0),"")</f>
        <v/>
      </c>
      <c r="D1001" s="203" t="str">
        <f>IF(COUNTIFS($D$995:D1000,$B$995)&lt;$S$995,$B$995,"")</f>
        <v/>
      </c>
      <c r="E1001" s="202" t="str" cm="1">
        <f t="array" aca="1" ref="E1001" ca="1">IFERROR(INDEX('Nhập đơn'!I:I,'ORDERED LIST'!$A1001,0),"")</f>
        <v/>
      </c>
      <c r="F1001" s="204" t="str" cm="1">
        <f t="array" aca="1" ref="F1001" ca="1">IFERROR(INDEX('Nhập đơn'!H:H,'ORDERED LIST'!$A1001,0),"")</f>
        <v/>
      </c>
      <c r="G1001" s="205"/>
      <c r="H1001" s="205"/>
      <c r="I1001" s="204"/>
      <c r="J1001" s="204"/>
      <c r="K1001" s="204"/>
      <c r="L1001" s="204"/>
      <c r="M1001" s="204"/>
      <c r="N1001" s="206"/>
      <c r="O1001" s="202"/>
      <c r="P1001" s="207"/>
      <c r="Q1001" s="207"/>
      <c r="R1001" s="207"/>
      <c r="S1001" s="210"/>
    </row>
    <row r="1002" spans="1:19" ht="35.25" hidden="1" customHeight="1">
      <c r="A1002" s="196" t="str">
        <f ca="1">IFERROR(A1001+MATCH(D1002,OFFSET('Nhập đơn'!$E$1,'ORDERED LIST'!$A1001,0,1000),0),"")</f>
        <v/>
      </c>
      <c r="B1002" s="209">
        <v>7</v>
      </c>
      <c r="C1002" s="203" t="str" cm="1">
        <f t="array" aca="1" ref="C1002" ca="1">IFERROR(INDEX('Nhập đơn'!C:C,'ORDERED LIST'!$A1002,0),"")</f>
        <v/>
      </c>
      <c r="D1002" s="203" t="str">
        <f>IF(COUNTIFS($D$995:D1001,$B$995)&lt;$S$995,$B$995,"")</f>
        <v/>
      </c>
      <c r="E1002" s="202" t="str" cm="1">
        <f t="array" aca="1" ref="E1002" ca="1">IFERROR(INDEX('Nhập đơn'!I:I,'ORDERED LIST'!$A1002,0),"")</f>
        <v/>
      </c>
      <c r="F1002" s="204" t="str" cm="1">
        <f t="array" aca="1" ref="F1002" ca="1">IFERROR(INDEX('Nhập đơn'!H:H,'ORDERED LIST'!$A1002,0),"")</f>
        <v/>
      </c>
      <c r="G1002" s="205"/>
      <c r="H1002" s="205"/>
      <c r="I1002" s="204"/>
      <c r="J1002" s="204"/>
      <c r="K1002" s="204"/>
      <c r="L1002" s="204"/>
      <c r="M1002" s="204"/>
      <c r="N1002" s="206"/>
      <c r="O1002" s="202"/>
      <c r="P1002" s="207"/>
      <c r="Q1002" s="207"/>
      <c r="R1002" s="207"/>
      <c r="S1002" s="210"/>
    </row>
    <row r="1003" spans="1:19" ht="35.25" hidden="1" customHeight="1">
      <c r="A1003" s="196" t="str">
        <f ca="1">IFERROR(A1002+MATCH(D1003,OFFSET('Nhập đơn'!$E$1,'ORDERED LIST'!$A1002,0,1000),0),"")</f>
        <v/>
      </c>
      <c r="B1003" s="209">
        <v>8</v>
      </c>
      <c r="C1003" s="203" t="str" cm="1">
        <f t="array" aca="1" ref="C1003" ca="1">IFERROR(INDEX('Nhập đơn'!C:C,'ORDERED LIST'!$A1003,0),"")</f>
        <v/>
      </c>
      <c r="D1003" s="203" t="str">
        <f>IF(COUNTIFS($D$995:D1002,$B$995)&lt;$S$995,$B$995,"")</f>
        <v/>
      </c>
      <c r="E1003" s="202" t="str" cm="1">
        <f t="array" aca="1" ref="E1003" ca="1">IFERROR(INDEX('Nhập đơn'!I:I,'ORDERED LIST'!$A1003,0),"")</f>
        <v/>
      </c>
      <c r="F1003" s="204" t="str" cm="1">
        <f t="array" aca="1" ref="F1003" ca="1">IFERROR(INDEX('Nhập đơn'!H:H,'ORDERED LIST'!$A1003,0),"")</f>
        <v/>
      </c>
      <c r="G1003" s="205"/>
      <c r="H1003" s="205"/>
      <c r="I1003" s="204"/>
      <c r="J1003" s="204"/>
      <c r="K1003" s="204"/>
      <c r="L1003" s="204"/>
      <c r="M1003" s="204"/>
      <c r="N1003" s="206"/>
      <c r="O1003" s="202"/>
      <c r="P1003" s="207"/>
      <c r="Q1003" s="207"/>
      <c r="R1003" s="207"/>
      <c r="S1003" s="210"/>
    </row>
    <row r="1004" spans="1:19" ht="35.25" hidden="1" customHeight="1">
      <c r="A1004" s="196" t="str">
        <f ca="1">IFERROR(A1003+MATCH(D1004,OFFSET('Nhập đơn'!$E$1,'ORDERED LIST'!$A1003,0,1000),0),"")</f>
        <v/>
      </c>
      <c r="B1004" s="209">
        <v>9</v>
      </c>
      <c r="C1004" s="203" t="str" cm="1">
        <f t="array" aca="1" ref="C1004" ca="1">IFERROR(INDEX('Nhập đơn'!C:C,'ORDERED LIST'!$A1004,0),"")</f>
        <v/>
      </c>
      <c r="D1004" s="203" t="str">
        <f>IF(COUNTIFS($D$995:D1003,$B$995)&lt;$S$995,$B$995,"")</f>
        <v/>
      </c>
      <c r="E1004" s="202" t="str" cm="1">
        <f t="array" aca="1" ref="E1004" ca="1">IFERROR(INDEX('Nhập đơn'!I:I,'ORDERED LIST'!$A1004,0),"")</f>
        <v/>
      </c>
      <c r="F1004" s="204" t="str" cm="1">
        <f t="array" aca="1" ref="F1004" ca="1">IFERROR(INDEX('Nhập đơn'!H:H,'ORDERED LIST'!$A1004,0),"")</f>
        <v/>
      </c>
      <c r="G1004" s="205"/>
      <c r="H1004" s="205"/>
      <c r="I1004" s="204"/>
      <c r="J1004" s="204"/>
      <c r="K1004" s="204"/>
      <c r="L1004" s="204"/>
      <c r="M1004" s="204"/>
      <c r="N1004" s="206"/>
      <c r="O1004" s="202"/>
      <c r="P1004" s="207"/>
      <c r="Q1004" s="207"/>
      <c r="R1004" s="207"/>
      <c r="S1004" s="210"/>
    </row>
    <row r="1005" spans="1:19" ht="35.25" hidden="1" customHeight="1">
      <c r="A1005" s="196" t="str">
        <f ca="1">IFERROR(A1004+MATCH(D1005,OFFSET('Nhập đơn'!$E$1,'ORDERED LIST'!$A1004,0,1000),0),"")</f>
        <v/>
      </c>
      <c r="B1005" s="209">
        <v>10</v>
      </c>
      <c r="C1005" s="203" t="str" cm="1">
        <f t="array" aca="1" ref="C1005" ca="1">IFERROR(INDEX('Nhập đơn'!C:C,'ORDERED LIST'!$A1005,0),"")</f>
        <v/>
      </c>
      <c r="D1005" s="203" t="str">
        <f>IF(COUNTIFS($D$995:D1004,$B$995)&lt;$S$995,$B$995,"")</f>
        <v/>
      </c>
      <c r="E1005" s="202" t="str" cm="1">
        <f t="array" aca="1" ref="E1005" ca="1">IFERROR(INDEX('Nhập đơn'!I:I,'ORDERED LIST'!$A1005,0),"")</f>
        <v/>
      </c>
      <c r="F1005" s="204" t="str" cm="1">
        <f t="array" aca="1" ref="F1005" ca="1">IFERROR(INDEX('Nhập đơn'!H:H,'ORDERED LIST'!$A1005,0),"")</f>
        <v/>
      </c>
      <c r="G1005" s="205"/>
      <c r="H1005" s="205"/>
      <c r="I1005" s="204"/>
      <c r="J1005" s="204"/>
      <c r="K1005" s="204"/>
      <c r="L1005" s="204"/>
      <c r="M1005" s="204"/>
      <c r="N1005" s="206"/>
      <c r="O1005" s="202"/>
      <c r="P1005" s="207"/>
      <c r="Q1005" s="207"/>
      <c r="R1005" s="207"/>
      <c r="S1005" s="210"/>
    </row>
    <row r="1006" spans="1:19" ht="35.25" hidden="1" customHeight="1">
      <c r="A1006" s="196" t="str">
        <f ca="1">IFERROR(A1005+MATCH(D1006,OFFSET('Nhập đơn'!$E$1,'ORDERED LIST'!$A1005,0,1000),0),"")</f>
        <v/>
      </c>
      <c r="B1006" s="209">
        <v>11</v>
      </c>
      <c r="C1006" s="203" t="str" cm="1">
        <f t="array" aca="1" ref="C1006" ca="1">IFERROR(INDEX('Nhập đơn'!C:C,'ORDERED LIST'!$A1006,0),"")</f>
        <v/>
      </c>
      <c r="D1006" s="203" t="str">
        <f>IF(COUNTIFS($D$995:D1005,$B$995)&lt;$S$995,$B$995,"")</f>
        <v/>
      </c>
      <c r="E1006" s="202" t="str" cm="1">
        <f t="array" aca="1" ref="E1006" ca="1">IFERROR(INDEX('Nhập đơn'!I:I,'ORDERED LIST'!$A1006,0),"")</f>
        <v/>
      </c>
      <c r="F1006" s="204" t="str" cm="1">
        <f t="array" aca="1" ref="F1006" ca="1">IFERROR(INDEX('Nhập đơn'!H:H,'ORDERED LIST'!$A1006,0),"")</f>
        <v/>
      </c>
      <c r="G1006" s="205"/>
      <c r="H1006" s="205"/>
      <c r="I1006" s="204"/>
      <c r="J1006" s="204"/>
      <c r="K1006" s="204"/>
      <c r="L1006" s="204"/>
      <c r="M1006" s="204"/>
      <c r="N1006" s="206"/>
      <c r="O1006" s="202"/>
      <c r="P1006" s="207"/>
      <c r="Q1006" s="207"/>
      <c r="R1006" s="207"/>
      <c r="S1006" s="210"/>
    </row>
    <row r="1007" spans="1:19" ht="35.25" hidden="1" customHeight="1">
      <c r="A1007" s="196" t="str">
        <f ca="1">IFERROR(A1006+MATCH(D1007,OFFSET('Nhập đơn'!$E$1,'ORDERED LIST'!$A1006,0,1000),0),"")</f>
        <v/>
      </c>
      <c r="B1007" s="209">
        <v>12</v>
      </c>
      <c r="C1007" s="203" t="str" cm="1">
        <f t="array" aca="1" ref="C1007" ca="1">IFERROR(INDEX('Nhập đơn'!C:C,'ORDERED LIST'!$A1007,0),"")</f>
        <v/>
      </c>
      <c r="D1007" s="203" t="str">
        <f>IF(COUNTIFS($D$995:D1006,$B$995)&lt;$S$995,$B$995,"")</f>
        <v/>
      </c>
      <c r="E1007" s="202" t="str" cm="1">
        <f t="array" aca="1" ref="E1007" ca="1">IFERROR(INDEX('Nhập đơn'!I:I,'ORDERED LIST'!$A1007,0),"")</f>
        <v/>
      </c>
      <c r="F1007" s="204" t="str" cm="1">
        <f t="array" aca="1" ref="F1007" ca="1">IFERROR(INDEX('Nhập đơn'!H:H,'ORDERED LIST'!$A1007,0),"")</f>
        <v/>
      </c>
      <c r="G1007" s="205"/>
      <c r="H1007" s="205"/>
      <c r="I1007" s="204"/>
      <c r="J1007" s="204"/>
      <c r="K1007" s="204"/>
      <c r="L1007" s="204"/>
      <c r="M1007" s="204"/>
      <c r="N1007" s="206"/>
      <c r="O1007" s="202"/>
      <c r="P1007" s="207"/>
      <c r="Q1007" s="207"/>
      <c r="R1007" s="207"/>
      <c r="S1007" s="210"/>
    </row>
    <row r="1008" spans="1:19" ht="35.25" hidden="1" customHeight="1">
      <c r="A1008" s="196" t="str">
        <f ca="1">IFERROR(A1007+MATCH(D1008,OFFSET('Nhập đơn'!$E$1,'ORDERED LIST'!$A1007,0,1000),0),"")</f>
        <v/>
      </c>
      <c r="B1008" s="209">
        <v>13</v>
      </c>
      <c r="C1008" s="203" t="str" cm="1">
        <f t="array" aca="1" ref="C1008" ca="1">IFERROR(INDEX('Nhập đơn'!C:C,'ORDERED LIST'!$A1008,0),"")</f>
        <v/>
      </c>
      <c r="D1008" s="203" t="str">
        <f>IF(COUNTIFS($D$995:D1007,$B$995)&lt;$S$995,$B$995,"")</f>
        <v/>
      </c>
      <c r="E1008" s="202" t="str" cm="1">
        <f t="array" aca="1" ref="E1008" ca="1">IFERROR(INDEX('Nhập đơn'!I:I,'ORDERED LIST'!$A1008,0),"")</f>
        <v/>
      </c>
      <c r="F1008" s="204" t="str" cm="1">
        <f t="array" aca="1" ref="F1008" ca="1">IFERROR(INDEX('Nhập đơn'!H:H,'ORDERED LIST'!$A1008,0),"")</f>
        <v/>
      </c>
      <c r="G1008" s="205"/>
      <c r="H1008" s="205"/>
      <c r="I1008" s="204"/>
      <c r="J1008" s="204"/>
      <c r="K1008" s="204"/>
      <c r="L1008" s="204"/>
      <c r="M1008" s="204"/>
      <c r="N1008" s="206"/>
      <c r="O1008" s="202"/>
      <c r="P1008" s="207"/>
      <c r="Q1008" s="207"/>
      <c r="R1008" s="207"/>
      <c r="S1008" s="210"/>
    </row>
    <row r="1009" spans="1:19" ht="35.25" hidden="1" customHeight="1">
      <c r="A1009" s="196" t="str">
        <f ca="1">IFERROR(A1008+MATCH(D1009,OFFSET('Nhập đơn'!$E$1,'ORDERED LIST'!$A1008,0,1000),0),"")</f>
        <v/>
      </c>
      <c r="B1009" s="209">
        <v>14</v>
      </c>
      <c r="C1009" s="203" t="str" cm="1">
        <f t="array" aca="1" ref="C1009" ca="1">IFERROR(INDEX('Nhập đơn'!C:C,'ORDERED LIST'!$A1009,0),"")</f>
        <v/>
      </c>
      <c r="D1009" s="203" t="str">
        <f>IF(COUNTIFS($D$995:D1008,$B$995)&lt;$S$995,$B$995,"")</f>
        <v/>
      </c>
      <c r="E1009" s="202" t="str" cm="1">
        <f t="array" aca="1" ref="E1009" ca="1">IFERROR(INDEX('Nhập đơn'!I:I,'ORDERED LIST'!$A1009,0),"")</f>
        <v/>
      </c>
      <c r="F1009" s="204" t="str" cm="1">
        <f t="array" aca="1" ref="F1009" ca="1">IFERROR(INDEX('Nhập đơn'!H:H,'ORDERED LIST'!$A1009,0),"")</f>
        <v/>
      </c>
      <c r="G1009" s="205"/>
      <c r="H1009" s="205"/>
      <c r="I1009" s="204"/>
      <c r="J1009" s="204"/>
      <c r="K1009" s="204"/>
      <c r="L1009" s="204"/>
      <c r="M1009" s="204"/>
      <c r="N1009" s="206"/>
      <c r="O1009" s="202"/>
      <c r="P1009" s="207"/>
      <c r="Q1009" s="207"/>
      <c r="R1009" s="207"/>
      <c r="S1009" s="210"/>
    </row>
    <row r="1010" spans="1:19" ht="35.25" hidden="1" customHeight="1">
      <c r="A1010" s="196" t="str">
        <f ca="1">IFERROR(A1009+MATCH(D1010,OFFSET('Nhập đơn'!$E$1,'ORDERED LIST'!$A1009,0,1000),0),"")</f>
        <v/>
      </c>
      <c r="B1010" s="209">
        <v>15</v>
      </c>
      <c r="C1010" s="203" t="str" cm="1">
        <f t="array" aca="1" ref="C1010" ca="1">IFERROR(INDEX('Nhập đơn'!C:C,'ORDERED LIST'!$A1010,0),"")</f>
        <v/>
      </c>
      <c r="D1010" s="203" t="str">
        <f>IF(COUNTIFS($D$995:D1009,$B$995)&lt;$S$995,$B$995,"")</f>
        <v/>
      </c>
      <c r="E1010" s="202" t="str" cm="1">
        <f t="array" aca="1" ref="E1010" ca="1">IFERROR(INDEX('Nhập đơn'!I:I,'ORDERED LIST'!$A1010,0),"")</f>
        <v/>
      </c>
      <c r="F1010" s="204" t="str" cm="1">
        <f t="array" aca="1" ref="F1010" ca="1">IFERROR(INDEX('Nhập đơn'!H:H,'ORDERED LIST'!$A1010,0),"")</f>
        <v/>
      </c>
      <c r="G1010" s="205"/>
      <c r="H1010" s="205"/>
      <c r="I1010" s="204"/>
      <c r="J1010" s="204"/>
      <c r="K1010" s="204"/>
      <c r="L1010" s="204"/>
      <c r="M1010" s="204"/>
      <c r="N1010" s="206"/>
      <c r="O1010" s="202"/>
      <c r="P1010" s="207"/>
      <c r="Q1010" s="207"/>
      <c r="R1010" s="207"/>
      <c r="S1010" s="210"/>
    </row>
    <row r="1011" spans="1:19" ht="35.25" hidden="1" customHeight="1">
      <c r="A1011" s="196" t="str">
        <f ca="1">IFERROR(A1010+MATCH(D1011,OFFSET('Nhập đơn'!$E$1,'ORDERED LIST'!$A1010,0,1000),0),"")</f>
        <v/>
      </c>
      <c r="B1011" s="209">
        <v>16</v>
      </c>
      <c r="C1011" s="203" t="str" cm="1">
        <f t="array" aca="1" ref="C1011" ca="1">IFERROR(INDEX('Nhập đơn'!C:C,'ORDERED LIST'!$A1011,0),"")</f>
        <v/>
      </c>
      <c r="D1011" s="203" t="str">
        <f>IF(COUNTIFS($D$995:D1010,$B$995)&lt;$S$995,$B$995,"")</f>
        <v/>
      </c>
      <c r="E1011" s="202" t="str" cm="1">
        <f t="array" aca="1" ref="E1011" ca="1">IFERROR(INDEX('Nhập đơn'!I:I,'ORDERED LIST'!$A1011,0),"")</f>
        <v/>
      </c>
      <c r="F1011" s="204" t="str" cm="1">
        <f t="array" aca="1" ref="F1011" ca="1">IFERROR(INDEX('Nhập đơn'!H:H,'ORDERED LIST'!$A1011,0),"")</f>
        <v/>
      </c>
      <c r="G1011" s="205"/>
      <c r="H1011" s="205"/>
      <c r="I1011" s="204"/>
      <c r="J1011" s="204"/>
      <c r="K1011" s="204"/>
      <c r="L1011" s="204"/>
      <c r="M1011" s="204"/>
      <c r="N1011" s="206"/>
      <c r="O1011" s="202"/>
      <c r="P1011" s="207"/>
      <c r="Q1011" s="207"/>
      <c r="R1011" s="207"/>
      <c r="S1011" s="210"/>
    </row>
    <row r="1012" spans="1:19" s="215" customFormat="1" ht="35.25" customHeight="1">
      <c r="B1012" s="216" t="s">
        <v>107</v>
      </c>
      <c r="C1012" s="217"/>
      <c r="D1012" s="217"/>
      <c r="E1012" s="217"/>
      <c r="F1012" s="217"/>
      <c r="G1012" s="217"/>
      <c r="H1012" s="217"/>
      <c r="I1012" s="217"/>
      <c r="J1012" s="217"/>
      <c r="K1012" s="217"/>
      <c r="L1012" s="217"/>
      <c r="M1012" s="217"/>
      <c r="N1012" s="217"/>
      <c r="O1012" s="217"/>
      <c r="P1012" s="217"/>
      <c r="Q1012" s="217"/>
      <c r="R1012" s="217"/>
      <c r="S1012" s="289">
        <f>COUNTIFS('Nhập đơn'!E:E,B1012)</f>
        <v>12</v>
      </c>
    </row>
    <row r="1013" spans="1:19" ht="35.25" customHeight="1">
      <c r="A1013" s="196">
        <f ca="1">IFERROR(A1012+MATCH(D1013,OFFSET('Nhập đơn'!$E$1,'ORDERED LIST'!$A1012,0,1000),0),"")</f>
        <v>38</v>
      </c>
      <c r="B1013" s="202">
        <v>1</v>
      </c>
      <c r="C1013" s="203" t="str" cm="1">
        <f t="array" aca="1" ref="C1013" ca="1">IFERROR(INDEX('Nhập đơn'!C:C,'ORDERED LIST'!$A1013,0),"")</f>
        <v>MKFR</v>
      </c>
      <c r="D1013" s="203" t="str">
        <f>IF(COUNTIFS($D$1012:D1012,$B$1012)&lt;$S$1012,$B$1012,"")</f>
        <v>Ngò gai 100 gr</v>
      </c>
      <c r="E1013" s="202" cm="1">
        <f t="array" aca="1" ref="E1013" ca="1">IFERROR(INDEX('Nhập đơn'!I:I,'ORDERED LIST'!$A1013,0),"")</f>
        <v>5</v>
      </c>
      <c r="F1013" s="204" cm="1">
        <f t="array" aca="1" ref="F1013" ca="1">IFERROR(INDEX('Nhập đơn'!H:H,'ORDERED LIST'!$A1013,0),"")</f>
        <v>0.5</v>
      </c>
      <c r="G1013" s="205"/>
      <c r="H1013" s="205"/>
      <c r="I1013" s="204"/>
      <c r="J1013" s="204"/>
      <c r="K1013" s="204"/>
      <c r="L1013" s="204"/>
      <c r="M1013" s="204"/>
      <c r="N1013" s="206"/>
      <c r="O1013" s="202"/>
      <c r="P1013" s="207"/>
      <c r="Q1013" s="207"/>
      <c r="R1013" s="207"/>
      <c r="S1013" s="207"/>
    </row>
    <row r="1014" spans="1:19" ht="35.25" customHeight="1">
      <c r="A1014" s="196">
        <f ca="1">IFERROR(A1013+MATCH(D1014,OFFSET('Nhập đơn'!$E$1,'ORDERED LIST'!$A1013,0,1000),0),"")</f>
        <v>91</v>
      </c>
      <c r="B1014" s="202">
        <v>2</v>
      </c>
      <c r="C1014" s="203" t="str" cm="1">
        <f t="array" aca="1" ref="C1014" ca="1">IFERROR(INDEX('Nhập đơn'!C:C,'ORDERED LIST'!$A1014,0),"")</f>
        <v>MKVD</v>
      </c>
      <c r="D1014" s="203" t="str">
        <f>IF(COUNTIFS($D$1012:D1013,$B$1012)&lt;$S$1012,$B$1012,"")</f>
        <v>Ngò gai 100 gr</v>
      </c>
      <c r="E1014" s="202" cm="1">
        <f t="array" aca="1" ref="E1014" ca="1">IFERROR(INDEX('Nhập đơn'!I:I,'ORDERED LIST'!$A1014,0),"")</f>
        <v>20</v>
      </c>
      <c r="F1014" s="204" cm="1">
        <f t="array" aca="1" ref="F1014" ca="1">IFERROR(INDEX('Nhập đơn'!H:H,'ORDERED LIST'!$A1014,0),"")</f>
        <v>2</v>
      </c>
      <c r="G1014" s="205"/>
      <c r="H1014" s="205"/>
      <c r="I1014" s="204"/>
      <c r="J1014" s="204"/>
      <c r="K1014" s="204"/>
      <c r="L1014" s="204"/>
      <c r="M1014" s="204"/>
      <c r="N1014" s="206"/>
      <c r="O1014" s="202"/>
      <c r="P1014" s="207"/>
      <c r="Q1014" s="207"/>
      <c r="R1014" s="207"/>
      <c r="S1014" s="208"/>
    </row>
    <row r="1015" spans="1:19" ht="35.25" customHeight="1">
      <c r="A1015" s="196">
        <f ca="1">IFERROR(A1014+MATCH(D1015,OFFSET('Nhập đơn'!$E$1,'ORDERED LIST'!$A1014,0,1000),0),"")</f>
        <v>143</v>
      </c>
      <c r="B1015" s="209">
        <v>3</v>
      </c>
      <c r="C1015" s="203" t="str" cm="1">
        <f t="array" aca="1" ref="C1015" ca="1">IFERROR(INDEX('Nhập đơn'!C:C,'ORDERED LIST'!$A1015,0),"")</f>
        <v>AWLU</v>
      </c>
      <c r="D1015" s="203" t="str">
        <f>IF(COUNTIFS($D$1012:D1014,$B$1012)&lt;$S$1012,$B$1012,"")</f>
        <v>Ngò gai 100 gr</v>
      </c>
      <c r="E1015" s="202" cm="1">
        <f t="array" aca="1" ref="E1015" ca="1">IFERROR(INDEX('Nhập đơn'!I:I,'ORDERED LIST'!$A1015,0),"")</f>
        <v>35</v>
      </c>
      <c r="F1015" s="204" cm="1">
        <f t="array" aca="1" ref="F1015" ca="1">IFERROR(INDEX('Nhập đơn'!H:H,'ORDERED LIST'!$A1015,0),"")</f>
        <v>3.5</v>
      </c>
      <c r="G1015" s="205"/>
      <c r="H1015" s="205"/>
      <c r="I1015" s="204"/>
      <c r="J1015" s="204"/>
      <c r="K1015" s="204"/>
      <c r="L1015" s="204"/>
      <c r="M1015" s="204"/>
      <c r="N1015" s="206"/>
      <c r="O1015" s="202"/>
      <c r="P1015" s="207"/>
      <c r="Q1015" s="207"/>
      <c r="R1015" s="207"/>
      <c r="S1015" s="210"/>
    </row>
    <row r="1016" spans="1:19" ht="35.25" customHeight="1">
      <c r="A1016" s="196">
        <f ca="1">IFERROR(A1015+MATCH(D1016,OFFSET('Nhập đơn'!$E$1,'ORDERED LIST'!$A1015,0,1000),0),"")</f>
        <v>201</v>
      </c>
      <c r="B1016" s="209">
        <v>4</v>
      </c>
      <c r="C1016" s="203" t="str" cm="1">
        <f t="array" aca="1" ref="C1016" ca="1">IFERROR(INDEX('Nhập đơn'!C:C,'ORDERED LIST'!$A1016,0),"")</f>
        <v>AWSG</v>
      </c>
      <c r="D1016" s="203" t="str">
        <f>IF(COUNTIFS($D$1012:D1015,$B$1012)&lt;$S$1012,$B$1012,"")</f>
        <v>Ngò gai 100 gr</v>
      </c>
      <c r="E1016" s="202" cm="1">
        <f t="array" aca="1" ref="E1016" ca="1">IFERROR(INDEX('Nhập đơn'!I:I,'ORDERED LIST'!$A1016,0),"")</f>
        <v>15</v>
      </c>
      <c r="F1016" s="204" cm="1">
        <f t="array" aca="1" ref="F1016" ca="1">IFERROR(INDEX('Nhập đơn'!H:H,'ORDERED LIST'!$A1016,0),"")</f>
        <v>1.5</v>
      </c>
      <c r="G1016" s="205"/>
      <c r="H1016" s="205"/>
      <c r="I1016" s="204"/>
      <c r="J1016" s="204"/>
      <c r="K1016" s="204"/>
      <c r="L1016" s="204"/>
      <c r="M1016" s="204"/>
      <c r="N1016" s="206"/>
      <c r="O1016" s="202"/>
      <c r="P1016" s="207"/>
      <c r="Q1016" s="207"/>
      <c r="R1016" s="207"/>
      <c r="S1016" s="210"/>
    </row>
    <row r="1017" spans="1:19" ht="35.25" customHeight="1">
      <c r="A1017" s="196">
        <f ca="1">IFERROR(A1016+MATCH(D1017,OFFSET('Nhập đơn'!$E$1,'ORDERED LIST'!$A1016,0,1000),0),"")</f>
        <v>259</v>
      </c>
      <c r="B1017" s="209">
        <v>5</v>
      </c>
      <c r="C1017" s="203" t="str" cm="1">
        <f t="array" aca="1" ref="C1017" ca="1">IFERROR(INDEX('Nhập đơn'!C:C,'ORDERED LIST'!$A1017,0),"")</f>
        <v>AWWT</v>
      </c>
      <c r="D1017" s="203" t="str">
        <f>IF(COUNTIFS($D$1012:D1016,$B$1012)&lt;$S$1012,$B$1012,"")</f>
        <v>Ngò gai 100 gr</v>
      </c>
      <c r="E1017" s="202" cm="1">
        <f t="array" aca="1" ref="E1017" ca="1">IFERROR(INDEX('Nhập đơn'!I:I,'ORDERED LIST'!$A1017,0),"")</f>
        <v>45</v>
      </c>
      <c r="F1017" s="204" cm="1">
        <f t="array" aca="1" ref="F1017" ca="1">IFERROR(INDEX('Nhập đơn'!H:H,'ORDERED LIST'!$A1017,0),"")</f>
        <v>4.5</v>
      </c>
      <c r="G1017" s="205"/>
      <c r="H1017" s="205"/>
      <c r="I1017" s="204"/>
      <c r="J1017" s="204"/>
      <c r="K1017" s="204"/>
      <c r="L1017" s="204"/>
      <c r="M1017" s="204"/>
      <c r="N1017" s="206"/>
      <c r="O1017" s="202"/>
      <c r="P1017" s="207"/>
      <c r="Q1017" s="207"/>
      <c r="R1017" s="207"/>
      <c r="S1017" s="210"/>
    </row>
    <row r="1018" spans="1:19" ht="35.25" customHeight="1">
      <c r="A1018" s="196">
        <f ca="1">IFERROR(A1017+MATCH(D1018,OFFSET('Nhập đơn'!$E$1,'ORDERED LIST'!$A1017,0,1000),0),"")</f>
        <v>321</v>
      </c>
      <c r="B1018" s="209">
        <v>6</v>
      </c>
      <c r="C1018" s="203" t="str" cm="1">
        <f t="array" aca="1" ref="C1018" ca="1">IFERROR(INDEX('Nhập đơn'!C:C,'ORDERED LIST'!$A1018,0),"")</f>
        <v>AWZH</v>
      </c>
      <c r="D1018" s="203" t="str">
        <f>IF(COUNTIFS($D$1012:D1017,$B$1012)&lt;$S$1012,$B$1012,"")</f>
        <v>Ngò gai 100 gr</v>
      </c>
      <c r="E1018" s="202" cm="1">
        <f t="array" aca="1" ref="E1018" ca="1">IFERROR(INDEX('Nhập đơn'!I:I,'ORDERED LIST'!$A1018,0),"")</f>
        <v>40</v>
      </c>
      <c r="F1018" s="204" cm="1">
        <f t="array" aca="1" ref="F1018" ca="1">IFERROR(INDEX('Nhập đơn'!H:H,'ORDERED LIST'!$A1018,0),"")</f>
        <v>4</v>
      </c>
      <c r="G1018" s="205"/>
      <c r="H1018" s="205"/>
      <c r="I1018" s="204"/>
      <c r="J1018" s="204"/>
      <c r="K1018" s="204"/>
      <c r="L1018" s="204"/>
      <c r="M1018" s="204"/>
      <c r="N1018" s="206"/>
      <c r="O1018" s="202"/>
      <c r="P1018" s="207"/>
      <c r="Q1018" s="207"/>
      <c r="R1018" s="207"/>
      <c r="S1018" s="210"/>
    </row>
    <row r="1019" spans="1:19" ht="35.25" customHeight="1">
      <c r="A1019" s="196">
        <f ca="1">IFERROR(A1018+MATCH(D1019,OFFSET('Nhập đơn'!$E$1,'ORDERED LIST'!$A1018,0,1000),0),"")</f>
        <v>326</v>
      </c>
      <c r="B1019" s="209">
        <v>7</v>
      </c>
      <c r="C1019" s="203" t="str" cm="1">
        <f t="array" aca="1" ref="C1019" ca="1">IFERROR(INDEX('Nhập đơn'!C:C,'ORDERED LIST'!$A1019,0),"")</f>
        <v>BSM</v>
      </c>
      <c r="D1019" s="203" t="str">
        <f>IF(COUNTIFS($D$1012:D1018,$B$1012)&lt;$S$1012,$B$1012,"")</f>
        <v>Ngò gai 100 gr</v>
      </c>
      <c r="E1019" s="202" cm="1">
        <f t="array" aca="1" ref="E1019" ca="1">IFERROR(INDEX('Nhập đơn'!I:I,'ORDERED LIST'!$A1019,0),"")</f>
        <v>5</v>
      </c>
      <c r="F1019" s="204" cm="1">
        <f t="array" aca="1" ref="F1019" ca="1">IFERROR(INDEX('Nhập đơn'!H:H,'ORDERED LIST'!$A1019,0),"")</f>
        <v>0.5</v>
      </c>
      <c r="G1019" s="205"/>
      <c r="H1019" s="205"/>
      <c r="I1019" s="204"/>
      <c r="J1019" s="204"/>
      <c r="K1019" s="204"/>
      <c r="L1019" s="204"/>
      <c r="M1019" s="204"/>
      <c r="N1019" s="206"/>
      <c r="O1019" s="202"/>
      <c r="P1019" s="207"/>
      <c r="Q1019" s="207"/>
      <c r="R1019" s="207"/>
      <c r="S1019" s="210"/>
    </row>
    <row r="1020" spans="1:19" ht="35.25" customHeight="1">
      <c r="A1020" s="196">
        <f ca="1">IFERROR(A1019+MATCH(D1020,OFFSET('Nhập đơn'!$E$1,'ORDERED LIST'!$A1019,0,1000),0),"")</f>
        <v>334</v>
      </c>
      <c r="B1020" s="209">
        <v>8</v>
      </c>
      <c r="C1020" s="203" t="str" cm="1">
        <f t="array" aca="1" ref="C1020" ca="1">IFERROR(INDEX('Nhập đơn'!C:C,'ORDERED LIST'!$A1020,0),"")</f>
        <v>MLT</v>
      </c>
      <c r="D1020" s="203" t="str">
        <f>IF(COUNTIFS($D$1012:D1019,$B$1012)&lt;$S$1012,$B$1012,"")</f>
        <v>Ngò gai 100 gr</v>
      </c>
      <c r="E1020" s="202" cm="1">
        <f t="array" aca="1" ref="E1020" ca="1">IFERROR(INDEX('Nhập đơn'!I:I,'ORDERED LIST'!$A1020,0),"")</f>
        <v>6</v>
      </c>
      <c r="F1020" s="204" cm="1">
        <f t="array" aca="1" ref="F1020" ca="1">IFERROR(INDEX('Nhập đơn'!H:H,'ORDERED LIST'!$A1020,0),"")</f>
        <v>0.6</v>
      </c>
      <c r="G1020" s="205"/>
      <c r="H1020" s="205"/>
      <c r="I1020" s="204"/>
      <c r="J1020" s="204"/>
      <c r="K1020" s="204"/>
      <c r="L1020" s="204"/>
      <c r="M1020" s="204"/>
      <c r="N1020" s="206"/>
      <c r="O1020" s="202"/>
      <c r="P1020" s="207"/>
      <c r="Q1020" s="207"/>
      <c r="R1020" s="207"/>
      <c r="S1020" s="210"/>
    </row>
    <row r="1021" spans="1:19" ht="35.25" customHeight="1">
      <c r="A1021" s="196">
        <f ca="1">IFERROR(A1020+MATCH(D1021,OFFSET('Nhập đơn'!$E$1,'ORDERED LIST'!$A1020,0,1000),0),"")</f>
        <v>336</v>
      </c>
      <c r="B1021" s="209">
        <v>9</v>
      </c>
      <c r="C1021" s="203" t="str" cm="1">
        <f t="array" aca="1" ref="C1021" ca="1">IFERROR(INDEX('Nhập đơn'!C:C,'ORDERED LIST'!$A1021,0),"")</f>
        <v>KH</v>
      </c>
      <c r="D1021" s="203" t="str">
        <f>IF(COUNTIFS($D$1012:D1020,$B$1012)&lt;$S$1012,$B$1012,"")</f>
        <v>Ngò gai 100 gr</v>
      </c>
      <c r="E1021" s="202" cm="1">
        <f t="array" aca="1" ref="E1021" ca="1">IFERROR(INDEX('Nhập đơn'!I:I,'ORDERED LIST'!$A1021,0),"")</f>
        <v>5</v>
      </c>
      <c r="F1021" s="204" cm="1">
        <f t="array" aca="1" ref="F1021" ca="1">IFERROR(INDEX('Nhập đơn'!H:H,'ORDERED LIST'!$A1021,0),"")</f>
        <v>0.5</v>
      </c>
      <c r="G1021" s="205"/>
      <c r="H1021" s="205"/>
      <c r="I1021" s="204"/>
      <c r="J1021" s="204"/>
      <c r="K1021" s="204"/>
      <c r="L1021" s="204"/>
      <c r="M1021" s="204"/>
      <c r="N1021" s="206"/>
      <c r="O1021" s="202"/>
      <c r="P1021" s="207"/>
      <c r="Q1021" s="207"/>
      <c r="R1021" s="207"/>
      <c r="S1021" s="210"/>
    </row>
    <row r="1022" spans="1:19" ht="35.25" customHeight="1">
      <c r="A1022" s="196">
        <f ca="1">IFERROR(A1021+MATCH(D1022,OFFSET('Nhập đơn'!$E$1,'ORDERED LIST'!$A1021,0,1000),0),"")</f>
        <v>355</v>
      </c>
      <c r="B1022" s="209">
        <v>10</v>
      </c>
      <c r="C1022" s="203" t="str" cm="1">
        <f t="array" aca="1" ref="C1022" ca="1">IFERROR(INDEX('Nhập đơn'!C:C,'ORDERED LIST'!$A1022,0),"")</f>
        <v>NGAM</v>
      </c>
      <c r="D1022" s="203" t="str">
        <f>IF(COUNTIFS($D$1012:D1021,$B$1012)&lt;$S$1012,$B$1012,"")</f>
        <v>Ngò gai 100 gr</v>
      </c>
      <c r="E1022" s="202" cm="1">
        <f t="array" aca="1" ref="E1022" ca="1">IFERROR(INDEX('Nhập đơn'!I:I,'ORDERED LIST'!$A1022,0),"")</f>
        <v>10</v>
      </c>
      <c r="F1022" s="204" cm="1">
        <f t="array" aca="1" ref="F1022" ca="1">IFERROR(INDEX('Nhập đơn'!H:H,'ORDERED LIST'!$A1022,0),"")</f>
        <v>1</v>
      </c>
      <c r="G1022" s="205"/>
      <c r="H1022" s="205"/>
      <c r="I1022" s="204"/>
      <c r="J1022" s="204"/>
      <c r="K1022" s="204"/>
      <c r="L1022" s="204"/>
      <c r="M1022" s="204"/>
      <c r="N1022" s="206"/>
      <c r="O1022" s="202"/>
      <c r="P1022" s="207"/>
      <c r="Q1022" s="207"/>
      <c r="R1022" s="207"/>
      <c r="S1022" s="210"/>
    </row>
    <row r="1023" spans="1:19" ht="35.25" customHeight="1">
      <c r="A1023" s="196">
        <f ca="1">IFERROR(A1022+MATCH(D1023,OFFSET('Nhập đơn'!$E$1,'ORDERED LIST'!$A1022,0,1000),0),"")</f>
        <v>364</v>
      </c>
      <c r="B1023" s="209">
        <v>11</v>
      </c>
      <c r="C1023" s="203" t="str" cm="1">
        <f t="array" aca="1" ref="C1023" ca="1">IFERROR(INDEX('Nhập đơn'!C:C,'ORDERED LIST'!$A1023,0),"")</f>
        <v>NAM2ZH</v>
      </c>
      <c r="D1023" s="203" t="str">
        <f>IF(COUNTIFS($D$1012:D1022,$B$1012)&lt;$S$1012,$B$1012,"")</f>
        <v>Ngò gai 100 gr</v>
      </c>
      <c r="E1023" s="202" cm="1">
        <f t="array" aca="1" ref="E1023" ca="1">IFERROR(INDEX('Nhập đơn'!I:I,'ORDERED LIST'!$A1023,0),"")</f>
        <v>80</v>
      </c>
      <c r="F1023" s="204" cm="1">
        <f t="array" aca="1" ref="F1023" ca="1">IFERROR(INDEX('Nhập đơn'!H:H,'ORDERED LIST'!$A1023,0),"")</f>
        <v>8</v>
      </c>
      <c r="G1023" s="205"/>
      <c r="H1023" s="205"/>
      <c r="I1023" s="204"/>
      <c r="J1023" s="204"/>
      <c r="K1023" s="204"/>
      <c r="L1023" s="204"/>
      <c r="M1023" s="204"/>
      <c r="N1023" s="206"/>
      <c r="O1023" s="202"/>
      <c r="P1023" s="207"/>
      <c r="Q1023" s="207"/>
      <c r="R1023" s="207"/>
      <c r="S1023" s="210"/>
    </row>
    <row r="1024" spans="1:19" ht="35.25" customHeight="1">
      <c r="A1024" s="196">
        <f ca="1">IFERROR(A1023+MATCH(D1024,OFFSET('Nhập đơn'!$E$1,'ORDERED LIST'!$A1023,0,1000),0),"")</f>
        <v>390</v>
      </c>
      <c r="B1024" s="209">
        <v>12</v>
      </c>
      <c r="C1024" s="203" t="str" cm="1">
        <f t="array" aca="1" ref="C1024" ca="1">IFERROR(INDEX('Nhập đơn'!C:C,'ORDERED LIST'!$A1024,0),"")</f>
        <v>NAM1</v>
      </c>
      <c r="D1024" s="203" t="str">
        <f>IF(COUNTIFS($D$1012:D1023,$B$1012)&lt;$S$1012,$B$1012,"")</f>
        <v>Ngò gai 100 gr</v>
      </c>
      <c r="E1024" s="202" cm="1">
        <f t="array" aca="1" ref="E1024" ca="1">IFERROR(INDEX('Nhập đơn'!I:I,'ORDERED LIST'!$A1024,0),"")</f>
        <v>100</v>
      </c>
      <c r="F1024" s="204" cm="1">
        <f t="array" aca="1" ref="F1024" ca="1">IFERROR(INDEX('Nhập đơn'!H:H,'ORDERED LIST'!$A1024,0),"")</f>
        <v>10</v>
      </c>
      <c r="G1024" s="205"/>
      <c r="H1024" s="205"/>
      <c r="I1024" s="204"/>
      <c r="J1024" s="204"/>
      <c r="K1024" s="204"/>
      <c r="L1024" s="204"/>
      <c r="M1024" s="204"/>
      <c r="N1024" s="206"/>
      <c r="O1024" s="202"/>
      <c r="P1024" s="207"/>
      <c r="Q1024" s="207"/>
      <c r="R1024" s="207"/>
      <c r="S1024" s="210"/>
    </row>
    <row r="1025" spans="1:19" ht="35.25" hidden="1" customHeight="1">
      <c r="A1025" s="196" t="str">
        <f ca="1">IFERROR(A1024+MATCH(D1025,OFFSET('Nhập đơn'!$E$1,'ORDERED LIST'!$A1024,0,1000),0),"")</f>
        <v/>
      </c>
      <c r="B1025" s="209">
        <v>13</v>
      </c>
      <c r="C1025" s="203" t="str" cm="1">
        <f t="array" aca="1" ref="C1025" ca="1">IFERROR(INDEX('Nhập đơn'!C:C,'ORDERED LIST'!$A1025,0),"")</f>
        <v/>
      </c>
      <c r="D1025" s="203" t="str">
        <f>IF(COUNTIFS($D$1012:D1024,$B$1012)&lt;$S$1012,$B$1012,"")</f>
        <v/>
      </c>
      <c r="E1025" s="202" t="str" cm="1">
        <f t="array" aca="1" ref="E1025" ca="1">IFERROR(INDEX('Nhập đơn'!I:I,'ORDERED LIST'!$A1025,0),"")</f>
        <v/>
      </c>
      <c r="F1025" s="204" t="str" cm="1">
        <f t="array" aca="1" ref="F1025" ca="1">IFERROR(INDEX('Nhập đơn'!H:H,'ORDERED LIST'!$A1025,0),"")</f>
        <v/>
      </c>
      <c r="G1025" s="205"/>
      <c r="H1025" s="205"/>
      <c r="I1025" s="204"/>
      <c r="J1025" s="204"/>
      <c r="K1025" s="204"/>
      <c r="L1025" s="204"/>
      <c r="M1025" s="204"/>
      <c r="N1025" s="206"/>
      <c r="O1025" s="202"/>
      <c r="P1025" s="207"/>
      <c r="Q1025" s="207"/>
      <c r="R1025" s="207"/>
      <c r="S1025" s="210"/>
    </row>
    <row r="1026" spans="1:19" ht="35.25" hidden="1" customHeight="1">
      <c r="A1026" s="196" t="str">
        <f ca="1">IFERROR(A1025+MATCH(D1026,OFFSET('Nhập đơn'!$E$1,'ORDERED LIST'!$A1025,0,1000),0),"")</f>
        <v/>
      </c>
      <c r="B1026" s="209">
        <v>14</v>
      </c>
      <c r="C1026" s="203" t="str" cm="1">
        <f t="array" aca="1" ref="C1026" ca="1">IFERROR(INDEX('Nhập đơn'!C:C,'ORDERED LIST'!$A1026,0),"")</f>
        <v/>
      </c>
      <c r="D1026" s="203" t="str">
        <f>IF(COUNTIFS($D$1012:D1025,$B$1012)&lt;$S$1012,$B$1012,"")</f>
        <v/>
      </c>
      <c r="E1026" s="202" t="str" cm="1">
        <f t="array" aca="1" ref="E1026" ca="1">IFERROR(INDEX('Nhập đơn'!I:I,'ORDERED LIST'!$A1026,0),"")</f>
        <v/>
      </c>
      <c r="F1026" s="204" t="str" cm="1">
        <f t="array" aca="1" ref="F1026" ca="1">IFERROR(INDEX('Nhập đơn'!H:H,'ORDERED LIST'!$A1026,0),"")</f>
        <v/>
      </c>
      <c r="G1026" s="205"/>
      <c r="H1026" s="205"/>
      <c r="I1026" s="204"/>
      <c r="J1026" s="204"/>
      <c r="K1026" s="204"/>
      <c r="L1026" s="204"/>
      <c r="M1026" s="204"/>
      <c r="N1026" s="206"/>
      <c r="O1026" s="202"/>
      <c r="P1026" s="207"/>
      <c r="Q1026" s="207"/>
      <c r="R1026" s="207"/>
      <c r="S1026" s="210"/>
    </row>
    <row r="1027" spans="1:19" ht="35.25" hidden="1" customHeight="1">
      <c r="A1027" s="196" t="str">
        <f ca="1">IFERROR(A1026+MATCH(D1027,OFFSET('Nhập đơn'!$E$1,'ORDERED LIST'!$A1026,0,1000),0),"")</f>
        <v/>
      </c>
      <c r="B1027" s="209">
        <v>15</v>
      </c>
      <c r="C1027" s="203" t="str" cm="1">
        <f t="array" aca="1" ref="C1027" ca="1">IFERROR(INDEX('Nhập đơn'!C:C,'ORDERED LIST'!$A1027,0),"")</f>
        <v/>
      </c>
      <c r="D1027" s="203" t="str">
        <f>IF(COUNTIFS($D$1012:D1026,$B$1012)&lt;$S$1012,$B$1012,"")</f>
        <v/>
      </c>
      <c r="E1027" s="202" t="str" cm="1">
        <f t="array" aca="1" ref="E1027" ca="1">IFERROR(INDEX('Nhập đơn'!I:I,'ORDERED LIST'!$A1027,0),"")</f>
        <v/>
      </c>
      <c r="F1027" s="204" t="str" cm="1">
        <f t="array" aca="1" ref="F1027" ca="1">IFERROR(INDEX('Nhập đơn'!H:H,'ORDERED LIST'!$A1027,0),"")</f>
        <v/>
      </c>
      <c r="G1027" s="205"/>
      <c r="H1027" s="205"/>
      <c r="I1027" s="204"/>
      <c r="J1027" s="204"/>
      <c r="K1027" s="204"/>
      <c r="L1027" s="204"/>
      <c r="M1027" s="204"/>
      <c r="N1027" s="206"/>
      <c r="O1027" s="202"/>
      <c r="P1027" s="207"/>
      <c r="Q1027" s="207"/>
      <c r="R1027" s="207"/>
      <c r="S1027" s="210"/>
    </row>
    <row r="1028" spans="1:19" ht="35.25" hidden="1" customHeight="1">
      <c r="A1028" s="196" t="str">
        <f ca="1">IFERROR(A1027+MATCH(D1028,OFFSET('Nhập đơn'!$E$1,'ORDERED LIST'!$A1027,0,1000),0),"")</f>
        <v/>
      </c>
      <c r="B1028" s="209">
        <v>16</v>
      </c>
      <c r="C1028" s="203" t="str" cm="1">
        <f t="array" aca="1" ref="C1028" ca="1">IFERROR(INDEX('Nhập đơn'!C:C,'ORDERED LIST'!$A1028,0),"")</f>
        <v/>
      </c>
      <c r="D1028" s="203" t="str">
        <f>IF(COUNTIFS($D$1012:D1027,$B$1012)&lt;$S$1012,$B$1012,"")</f>
        <v/>
      </c>
      <c r="E1028" s="202" t="str" cm="1">
        <f t="array" aca="1" ref="E1028" ca="1">IFERROR(INDEX('Nhập đơn'!I:I,'ORDERED LIST'!$A1028,0),"")</f>
        <v/>
      </c>
      <c r="F1028" s="204" t="str" cm="1">
        <f t="array" aca="1" ref="F1028" ca="1">IFERROR(INDEX('Nhập đơn'!H:H,'ORDERED LIST'!$A1028,0),"")</f>
        <v/>
      </c>
      <c r="G1028" s="205"/>
      <c r="H1028" s="205"/>
      <c r="I1028" s="204"/>
      <c r="J1028" s="204"/>
      <c r="K1028" s="204"/>
      <c r="L1028" s="204"/>
      <c r="M1028" s="204"/>
      <c r="N1028" s="206"/>
      <c r="O1028" s="202"/>
      <c r="P1028" s="207"/>
      <c r="Q1028" s="207"/>
      <c r="R1028" s="207"/>
      <c r="S1028" s="210"/>
    </row>
    <row r="1029" spans="1:19" s="215" customFormat="1" ht="35.25" customHeight="1">
      <c r="B1029" s="216" t="s">
        <v>138</v>
      </c>
      <c r="C1029" s="217"/>
      <c r="D1029" s="217"/>
      <c r="E1029" s="217"/>
      <c r="F1029" s="217"/>
      <c r="G1029" s="217"/>
      <c r="H1029" s="217"/>
      <c r="I1029" s="217"/>
      <c r="J1029" s="217"/>
      <c r="K1029" s="217"/>
      <c r="L1029" s="217"/>
      <c r="M1029" s="217"/>
      <c r="N1029" s="217"/>
      <c r="O1029" s="217"/>
      <c r="P1029" s="217"/>
      <c r="Q1029" s="217"/>
      <c r="R1029" s="217"/>
      <c r="S1029" s="289">
        <f>COUNTIFS('Nhập đơn'!E:E,B1029)</f>
        <v>6</v>
      </c>
    </row>
    <row r="1030" spans="1:19" ht="35.25" customHeight="1">
      <c r="A1030" s="196">
        <f ca="1">IFERROR(A1029+MATCH(D1030,OFFSET('Nhập đơn'!$E$1,'ORDERED LIST'!$A1029,0,1000),0),"")</f>
        <v>39</v>
      </c>
      <c r="B1030" s="202">
        <v>1</v>
      </c>
      <c r="C1030" s="203" t="str" cm="1">
        <f t="array" aca="1" ref="C1030" ca="1">IFERROR(INDEX('Nhập đơn'!C:C,'ORDERED LIST'!$A1030,0),"")</f>
        <v>MKFR</v>
      </c>
      <c r="D1030" s="203" t="str">
        <f>IF(COUNTIFS($D$1029:D1029,$B$1029)&lt;$S$1029,$B$1029,"")</f>
        <v>Ngò om 100 gr</v>
      </c>
      <c r="E1030" s="202" cm="1">
        <f t="array" aca="1" ref="E1030" ca="1">IFERROR(INDEX('Nhập đơn'!I:I,'ORDERED LIST'!$A1030,0),"")</f>
        <v>5</v>
      </c>
      <c r="F1030" s="204" cm="1">
        <f t="array" aca="1" ref="F1030" ca="1">IFERROR(INDEX('Nhập đơn'!H:H,'ORDERED LIST'!$A1030,0),"")</f>
        <v>0.5</v>
      </c>
      <c r="G1030" s="205"/>
      <c r="H1030" s="205"/>
      <c r="I1030" s="204"/>
      <c r="J1030" s="204"/>
      <c r="K1030" s="204"/>
      <c r="L1030" s="204"/>
      <c r="M1030" s="204"/>
      <c r="N1030" s="206"/>
      <c r="O1030" s="202"/>
      <c r="P1030" s="207"/>
      <c r="Q1030" s="207"/>
      <c r="R1030" s="207"/>
      <c r="S1030" s="207"/>
    </row>
    <row r="1031" spans="1:19" ht="35.25" customHeight="1">
      <c r="A1031" s="196">
        <f ca="1">IFERROR(A1030+MATCH(D1031,OFFSET('Nhập đơn'!$E$1,'ORDERED LIST'!$A1030,0,1000),0),"")</f>
        <v>92</v>
      </c>
      <c r="B1031" s="202">
        <v>2</v>
      </c>
      <c r="C1031" s="203" t="str" cm="1">
        <f t="array" aca="1" ref="C1031" ca="1">IFERROR(INDEX('Nhập đơn'!C:C,'ORDERED LIST'!$A1031,0),"")</f>
        <v>MKVD</v>
      </c>
      <c r="D1031" s="203" t="str">
        <f>IF(COUNTIFS($D$1029:D1030,$B$1029)&lt;$S$1029,$B$1029,"")</f>
        <v>Ngò om 100 gr</v>
      </c>
      <c r="E1031" s="202" cm="1">
        <f t="array" aca="1" ref="E1031" ca="1">IFERROR(INDEX('Nhập đơn'!I:I,'ORDERED LIST'!$A1031,0),"")</f>
        <v>3</v>
      </c>
      <c r="F1031" s="204" cm="1">
        <f t="array" aca="1" ref="F1031" ca="1">IFERROR(INDEX('Nhập đơn'!H:H,'ORDERED LIST'!$A1031,0),"")</f>
        <v>0.3</v>
      </c>
      <c r="G1031" s="205"/>
      <c r="H1031" s="205"/>
      <c r="I1031" s="204"/>
      <c r="J1031" s="204"/>
      <c r="K1031" s="204"/>
      <c r="L1031" s="204"/>
      <c r="M1031" s="204"/>
      <c r="N1031" s="206"/>
      <c r="O1031" s="202"/>
      <c r="P1031" s="207"/>
      <c r="Q1031" s="207"/>
      <c r="R1031" s="207"/>
      <c r="S1031" s="208"/>
    </row>
    <row r="1032" spans="1:19" ht="35.25" customHeight="1">
      <c r="A1032" s="196">
        <f ca="1">IFERROR(A1031+MATCH(D1032,OFFSET('Nhập đơn'!$E$1,'ORDERED LIST'!$A1031,0,1000),0),"")</f>
        <v>144</v>
      </c>
      <c r="B1032" s="209">
        <v>3</v>
      </c>
      <c r="C1032" s="203" t="str" cm="1">
        <f t="array" aca="1" ref="C1032" ca="1">IFERROR(INDEX('Nhập đơn'!C:C,'ORDERED LIST'!$A1032,0),"")</f>
        <v>AWLU</v>
      </c>
      <c r="D1032" s="203" t="str">
        <f>IF(COUNTIFS($D$1029:D1031,$B$1029)&lt;$S$1029,$B$1029,"")</f>
        <v>Ngò om 100 gr</v>
      </c>
      <c r="E1032" s="202" cm="1">
        <f t="array" aca="1" ref="E1032" ca="1">IFERROR(INDEX('Nhập đơn'!I:I,'ORDERED LIST'!$A1032,0),"")</f>
        <v>6</v>
      </c>
      <c r="F1032" s="204" cm="1">
        <f t="array" aca="1" ref="F1032" ca="1">IFERROR(INDEX('Nhập đơn'!H:H,'ORDERED LIST'!$A1032,0),"")</f>
        <v>0.6</v>
      </c>
      <c r="G1032" s="205"/>
      <c r="H1032" s="205"/>
      <c r="I1032" s="204"/>
      <c r="J1032" s="204"/>
      <c r="K1032" s="204"/>
      <c r="L1032" s="204"/>
      <c r="M1032" s="204"/>
      <c r="N1032" s="206"/>
      <c r="O1032" s="202"/>
      <c r="P1032" s="207"/>
      <c r="Q1032" s="207"/>
      <c r="R1032" s="207"/>
      <c r="S1032" s="210"/>
    </row>
    <row r="1033" spans="1:19" ht="35.25" customHeight="1">
      <c r="A1033" s="196">
        <f ca="1">IFERROR(A1032+MATCH(D1033,OFFSET('Nhập đơn'!$E$1,'ORDERED LIST'!$A1032,0,1000),0),"")</f>
        <v>202</v>
      </c>
      <c r="B1033" s="209">
        <v>4</v>
      </c>
      <c r="C1033" s="203" t="str" cm="1">
        <f t="array" aca="1" ref="C1033" ca="1">IFERROR(INDEX('Nhập đơn'!C:C,'ORDERED LIST'!$A1033,0),"")</f>
        <v>AWSG</v>
      </c>
      <c r="D1033" s="203" t="str">
        <f>IF(COUNTIFS($D$1029:D1032,$B$1029)&lt;$S$1029,$B$1029,"")</f>
        <v>Ngò om 100 gr</v>
      </c>
      <c r="E1033" s="202" cm="1">
        <f t="array" aca="1" ref="E1033" ca="1">IFERROR(INDEX('Nhập đơn'!I:I,'ORDERED LIST'!$A1033,0),"")</f>
        <v>3</v>
      </c>
      <c r="F1033" s="204" cm="1">
        <f t="array" aca="1" ref="F1033" ca="1">IFERROR(INDEX('Nhập đơn'!H:H,'ORDERED LIST'!$A1033,0),"")</f>
        <v>0.3</v>
      </c>
      <c r="G1033" s="205"/>
      <c r="H1033" s="205"/>
      <c r="I1033" s="204"/>
      <c r="J1033" s="204"/>
      <c r="K1033" s="204"/>
      <c r="L1033" s="204"/>
      <c r="M1033" s="204"/>
      <c r="N1033" s="206"/>
      <c r="O1033" s="202"/>
      <c r="P1033" s="207"/>
      <c r="Q1033" s="207"/>
      <c r="R1033" s="207"/>
      <c r="S1033" s="210"/>
    </row>
    <row r="1034" spans="1:19" ht="35.25" customHeight="1">
      <c r="A1034" s="196">
        <f ca="1">IFERROR(A1033+MATCH(D1034,OFFSET('Nhập đơn'!$E$1,'ORDERED LIST'!$A1033,0,1000),0),"")</f>
        <v>260</v>
      </c>
      <c r="B1034" s="209">
        <v>5</v>
      </c>
      <c r="C1034" s="203" t="str" cm="1">
        <f t="array" aca="1" ref="C1034" ca="1">IFERROR(INDEX('Nhập đơn'!C:C,'ORDERED LIST'!$A1034,0),"")</f>
        <v>AWWT</v>
      </c>
      <c r="D1034" s="203" t="str">
        <f>IF(COUNTIFS($D$1029:D1033,$B$1029)&lt;$S$1029,$B$1029,"")</f>
        <v>Ngò om 100 gr</v>
      </c>
      <c r="E1034" s="202" cm="1">
        <f t="array" aca="1" ref="E1034" ca="1">IFERROR(INDEX('Nhập đơn'!I:I,'ORDERED LIST'!$A1034,0),"")</f>
        <v>5</v>
      </c>
      <c r="F1034" s="204" cm="1">
        <f t="array" aca="1" ref="F1034" ca="1">IFERROR(INDEX('Nhập đơn'!H:H,'ORDERED LIST'!$A1034,0),"")</f>
        <v>0.5</v>
      </c>
      <c r="G1034" s="205"/>
      <c r="H1034" s="205"/>
      <c r="I1034" s="204"/>
      <c r="J1034" s="204"/>
      <c r="K1034" s="204"/>
      <c r="L1034" s="204"/>
      <c r="M1034" s="204"/>
      <c r="N1034" s="206"/>
      <c r="O1034" s="202"/>
      <c r="P1034" s="207"/>
      <c r="Q1034" s="207"/>
      <c r="R1034" s="207"/>
      <c r="S1034" s="210"/>
    </row>
    <row r="1035" spans="1:19" ht="35.25" customHeight="1">
      <c r="A1035" s="196">
        <f ca="1">IFERROR(A1034+MATCH(D1035,OFFSET('Nhập đơn'!$E$1,'ORDERED LIST'!$A1034,0,1000),0),"")</f>
        <v>351</v>
      </c>
      <c r="B1035" s="209">
        <v>6</v>
      </c>
      <c r="C1035" s="203" t="str" cm="1">
        <f t="array" aca="1" ref="C1035" ca="1">IFERROR(INDEX('Nhập đơn'!C:C,'ORDERED LIST'!$A1035,0),"")</f>
        <v>NGAM</v>
      </c>
      <c r="D1035" s="203" t="str">
        <f>IF(COUNTIFS($D$1029:D1034,$B$1029)&lt;$S$1029,$B$1029,"")</f>
        <v>Ngò om 100 gr</v>
      </c>
      <c r="E1035" s="202" cm="1">
        <f t="array" aca="1" ref="E1035" ca="1">IFERROR(INDEX('Nhập đơn'!I:I,'ORDERED LIST'!$A1035,0),"")</f>
        <v>3</v>
      </c>
      <c r="F1035" s="204" cm="1">
        <f t="array" aca="1" ref="F1035" ca="1">IFERROR(INDEX('Nhập đơn'!H:H,'ORDERED LIST'!$A1035,0),"")</f>
        <v>0.3</v>
      </c>
      <c r="G1035" s="205"/>
      <c r="H1035" s="205"/>
      <c r="I1035" s="204"/>
      <c r="J1035" s="204"/>
      <c r="K1035" s="204"/>
      <c r="L1035" s="204"/>
      <c r="M1035" s="204"/>
      <c r="N1035" s="206"/>
      <c r="O1035" s="202"/>
      <c r="P1035" s="207"/>
      <c r="Q1035" s="207"/>
      <c r="R1035" s="207"/>
      <c r="S1035" s="210"/>
    </row>
    <row r="1036" spans="1:19" ht="35.25" hidden="1" customHeight="1">
      <c r="A1036" s="196" t="str">
        <f ca="1">IFERROR(A1035+MATCH(D1036,OFFSET('Nhập đơn'!$E$1,'ORDERED LIST'!$A1035,0,1000),0),"")</f>
        <v/>
      </c>
      <c r="B1036" s="209">
        <v>7</v>
      </c>
      <c r="C1036" s="203" t="str" cm="1">
        <f t="array" aca="1" ref="C1036" ca="1">IFERROR(INDEX('Nhập đơn'!C:C,'ORDERED LIST'!$A1036,0),"")</f>
        <v/>
      </c>
      <c r="D1036" s="203" t="str">
        <f>IF(COUNTIFS($D$1029:D1035,$B$1029)&lt;$S$1029,$B$1029,"")</f>
        <v/>
      </c>
      <c r="E1036" s="202" t="str" cm="1">
        <f t="array" aca="1" ref="E1036" ca="1">IFERROR(INDEX('Nhập đơn'!I:I,'ORDERED LIST'!$A1036,0),"")</f>
        <v/>
      </c>
      <c r="F1036" s="204" t="str" cm="1">
        <f t="array" aca="1" ref="F1036" ca="1">IFERROR(INDEX('Nhập đơn'!H:H,'ORDERED LIST'!$A1036,0),"")</f>
        <v/>
      </c>
      <c r="G1036" s="205"/>
      <c r="H1036" s="205"/>
      <c r="I1036" s="204"/>
      <c r="J1036" s="204"/>
      <c r="K1036" s="204"/>
      <c r="L1036" s="204"/>
      <c r="M1036" s="204"/>
      <c r="N1036" s="206"/>
      <c r="O1036" s="202"/>
      <c r="P1036" s="207"/>
      <c r="Q1036" s="207"/>
      <c r="R1036" s="207"/>
      <c r="S1036" s="210"/>
    </row>
    <row r="1037" spans="1:19" ht="35.25" hidden="1" customHeight="1">
      <c r="A1037" s="196" t="str">
        <f ca="1">IFERROR(A1036+MATCH(D1037,OFFSET('Nhập đơn'!$E$1,'ORDERED LIST'!$A1036,0,1000),0),"")</f>
        <v/>
      </c>
      <c r="B1037" s="209">
        <v>8</v>
      </c>
      <c r="C1037" s="203" t="str" cm="1">
        <f t="array" aca="1" ref="C1037" ca="1">IFERROR(INDEX('Nhập đơn'!C:C,'ORDERED LIST'!$A1037,0),"")</f>
        <v/>
      </c>
      <c r="D1037" s="203" t="str">
        <f>IF(COUNTIFS($D$1029:D1036,$B$1029)&lt;$S$1029,$B$1029,"")</f>
        <v/>
      </c>
      <c r="E1037" s="202" t="str" cm="1">
        <f t="array" aca="1" ref="E1037" ca="1">IFERROR(INDEX('Nhập đơn'!I:I,'ORDERED LIST'!$A1037,0),"")</f>
        <v/>
      </c>
      <c r="F1037" s="204" t="str" cm="1">
        <f t="array" aca="1" ref="F1037" ca="1">IFERROR(INDEX('Nhập đơn'!H:H,'ORDERED LIST'!$A1037,0),"")</f>
        <v/>
      </c>
      <c r="G1037" s="205"/>
      <c r="H1037" s="205"/>
      <c r="I1037" s="204"/>
      <c r="J1037" s="204"/>
      <c r="K1037" s="204"/>
      <c r="L1037" s="204"/>
      <c r="M1037" s="204"/>
      <c r="N1037" s="206"/>
      <c r="O1037" s="202"/>
      <c r="P1037" s="207"/>
      <c r="Q1037" s="207"/>
      <c r="R1037" s="207"/>
      <c r="S1037" s="210"/>
    </row>
    <row r="1038" spans="1:19" ht="35.25" hidden="1" customHeight="1">
      <c r="A1038" s="196" t="str">
        <f ca="1">IFERROR(A1037+MATCH(D1038,OFFSET('Nhập đơn'!$E$1,'ORDERED LIST'!$A1037,0,1000),0),"")</f>
        <v/>
      </c>
      <c r="B1038" s="209">
        <v>9</v>
      </c>
      <c r="C1038" s="203" t="str" cm="1">
        <f t="array" aca="1" ref="C1038" ca="1">IFERROR(INDEX('Nhập đơn'!C:C,'ORDERED LIST'!$A1038,0),"")</f>
        <v/>
      </c>
      <c r="D1038" s="203" t="str">
        <f>IF(COUNTIFS($D$1029:D1037,$B$1029)&lt;$S$1029,$B$1029,"")</f>
        <v/>
      </c>
      <c r="E1038" s="202" t="str" cm="1">
        <f t="array" aca="1" ref="E1038" ca="1">IFERROR(INDEX('Nhập đơn'!I:I,'ORDERED LIST'!$A1038,0),"")</f>
        <v/>
      </c>
      <c r="F1038" s="204" t="str" cm="1">
        <f t="array" aca="1" ref="F1038" ca="1">IFERROR(INDEX('Nhập đơn'!H:H,'ORDERED LIST'!$A1038,0),"")</f>
        <v/>
      </c>
      <c r="G1038" s="205"/>
      <c r="H1038" s="205"/>
      <c r="I1038" s="204"/>
      <c r="J1038" s="204"/>
      <c r="K1038" s="204"/>
      <c r="L1038" s="204"/>
      <c r="M1038" s="204"/>
      <c r="N1038" s="206"/>
      <c r="O1038" s="202"/>
      <c r="P1038" s="207"/>
      <c r="Q1038" s="207"/>
      <c r="R1038" s="207"/>
      <c r="S1038" s="210"/>
    </row>
    <row r="1039" spans="1:19" ht="35.25" hidden="1" customHeight="1">
      <c r="A1039" s="196" t="str">
        <f ca="1">IFERROR(A1038+MATCH(D1039,OFFSET('Nhập đơn'!$E$1,'ORDERED LIST'!$A1038,0,1000),0),"")</f>
        <v/>
      </c>
      <c r="B1039" s="209">
        <v>10</v>
      </c>
      <c r="C1039" s="203" t="str" cm="1">
        <f t="array" aca="1" ref="C1039" ca="1">IFERROR(INDEX('Nhập đơn'!C:C,'ORDERED LIST'!$A1039,0),"")</f>
        <v/>
      </c>
      <c r="D1039" s="203" t="str">
        <f>IF(COUNTIFS($D$1029:D1038,$B$1029)&lt;$S$1029,$B$1029,"")</f>
        <v/>
      </c>
      <c r="E1039" s="202" t="str" cm="1">
        <f t="array" aca="1" ref="E1039" ca="1">IFERROR(INDEX('Nhập đơn'!I:I,'ORDERED LIST'!$A1039,0),"")</f>
        <v/>
      </c>
      <c r="F1039" s="204" t="str" cm="1">
        <f t="array" aca="1" ref="F1039" ca="1">IFERROR(INDEX('Nhập đơn'!H:H,'ORDERED LIST'!$A1039,0),"")</f>
        <v/>
      </c>
      <c r="G1039" s="205"/>
      <c r="H1039" s="205"/>
      <c r="I1039" s="204"/>
      <c r="J1039" s="204"/>
      <c r="K1039" s="204"/>
      <c r="L1039" s="204"/>
      <c r="M1039" s="204"/>
      <c r="N1039" s="206"/>
      <c r="O1039" s="202"/>
      <c r="P1039" s="207"/>
      <c r="Q1039" s="207"/>
      <c r="R1039" s="207"/>
      <c r="S1039" s="210"/>
    </row>
    <row r="1040" spans="1:19" ht="35.25" hidden="1" customHeight="1">
      <c r="A1040" s="196" t="str">
        <f ca="1">IFERROR(A1039+MATCH(D1040,OFFSET('Nhập đơn'!$E$1,'ORDERED LIST'!$A1039,0,1000),0),"")</f>
        <v/>
      </c>
      <c r="B1040" s="209">
        <v>11</v>
      </c>
      <c r="C1040" s="203" t="str" cm="1">
        <f t="array" aca="1" ref="C1040" ca="1">IFERROR(INDEX('Nhập đơn'!C:C,'ORDERED LIST'!$A1040,0),"")</f>
        <v/>
      </c>
      <c r="D1040" s="203" t="str">
        <f>IF(COUNTIFS($D$1029:D1039,$B$1029)&lt;$S$1029,$B$1029,"")</f>
        <v/>
      </c>
      <c r="E1040" s="202" t="str" cm="1">
        <f t="array" aca="1" ref="E1040" ca="1">IFERROR(INDEX('Nhập đơn'!I:I,'ORDERED LIST'!$A1040,0),"")</f>
        <v/>
      </c>
      <c r="F1040" s="204" t="str" cm="1">
        <f t="array" aca="1" ref="F1040" ca="1">IFERROR(INDEX('Nhập đơn'!H:H,'ORDERED LIST'!$A1040,0),"")</f>
        <v/>
      </c>
      <c r="G1040" s="205"/>
      <c r="H1040" s="205"/>
      <c r="I1040" s="204"/>
      <c r="J1040" s="204"/>
      <c r="K1040" s="204"/>
      <c r="L1040" s="204"/>
      <c r="M1040" s="204"/>
      <c r="N1040" s="206"/>
      <c r="O1040" s="202"/>
      <c r="P1040" s="207"/>
      <c r="Q1040" s="207"/>
      <c r="R1040" s="207"/>
      <c r="S1040" s="210"/>
    </row>
    <row r="1041" spans="1:19" ht="35.25" hidden="1" customHeight="1">
      <c r="A1041" s="196" t="str">
        <f ca="1">IFERROR(A1040+MATCH(D1041,OFFSET('Nhập đơn'!$E$1,'ORDERED LIST'!$A1040,0,1000),0),"")</f>
        <v/>
      </c>
      <c r="B1041" s="209">
        <v>12</v>
      </c>
      <c r="C1041" s="203" t="str" cm="1">
        <f t="array" aca="1" ref="C1041" ca="1">IFERROR(INDEX('Nhập đơn'!C:C,'ORDERED LIST'!$A1041,0),"")</f>
        <v/>
      </c>
      <c r="D1041" s="203" t="str">
        <f>IF(COUNTIFS($D$1029:D1040,$B$1029)&lt;$S$1029,$B$1029,"")</f>
        <v/>
      </c>
      <c r="E1041" s="202" t="str" cm="1">
        <f t="array" aca="1" ref="E1041" ca="1">IFERROR(INDEX('Nhập đơn'!I:I,'ORDERED LIST'!$A1041,0),"")</f>
        <v/>
      </c>
      <c r="F1041" s="204" t="str" cm="1">
        <f t="array" aca="1" ref="F1041" ca="1">IFERROR(INDEX('Nhập đơn'!H:H,'ORDERED LIST'!$A1041,0),"")</f>
        <v/>
      </c>
      <c r="G1041" s="205"/>
      <c r="H1041" s="205"/>
      <c r="I1041" s="204"/>
      <c r="J1041" s="204"/>
      <c r="K1041" s="204"/>
      <c r="L1041" s="204"/>
      <c r="M1041" s="204"/>
      <c r="N1041" s="206"/>
      <c r="O1041" s="202"/>
      <c r="P1041" s="207"/>
      <c r="Q1041" s="207"/>
      <c r="R1041" s="207"/>
      <c r="S1041" s="210"/>
    </row>
    <row r="1042" spans="1:19" ht="35.25" hidden="1" customHeight="1">
      <c r="A1042" s="196" t="str">
        <f ca="1">IFERROR(A1041+MATCH(D1042,OFFSET('Nhập đơn'!$E$1,'ORDERED LIST'!$A1041,0,1000),0),"")</f>
        <v/>
      </c>
      <c r="B1042" s="209">
        <v>13</v>
      </c>
      <c r="C1042" s="203" t="str" cm="1">
        <f t="array" aca="1" ref="C1042" ca="1">IFERROR(INDEX('Nhập đơn'!C:C,'ORDERED LIST'!$A1042,0),"")</f>
        <v/>
      </c>
      <c r="D1042" s="203" t="str">
        <f>IF(COUNTIFS($D$1029:D1041,$B$1029)&lt;$S$1029,$B$1029,"")</f>
        <v/>
      </c>
      <c r="E1042" s="202" t="str" cm="1">
        <f t="array" aca="1" ref="E1042" ca="1">IFERROR(INDEX('Nhập đơn'!I:I,'ORDERED LIST'!$A1042,0),"")</f>
        <v/>
      </c>
      <c r="F1042" s="204" t="str" cm="1">
        <f t="array" aca="1" ref="F1042" ca="1">IFERROR(INDEX('Nhập đơn'!H:H,'ORDERED LIST'!$A1042,0),"")</f>
        <v/>
      </c>
      <c r="G1042" s="205"/>
      <c r="H1042" s="205"/>
      <c r="I1042" s="204"/>
      <c r="J1042" s="204"/>
      <c r="K1042" s="204"/>
      <c r="L1042" s="204"/>
      <c r="M1042" s="204"/>
      <c r="N1042" s="206"/>
      <c r="O1042" s="202"/>
      <c r="P1042" s="207"/>
      <c r="Q1042" s="207"/>
      <c r="R1042" s="207"/>
      <c r="S1042" s="210"/>
    </row>
    <row r="1043" spans="1:19" ht="35.25" hidden="1" customHeight="1">
      <c r="A1043" s="196" t="str">
        <f ca="1">IFERROR(A1042+MATCH(D1043,OFFSET('Nhập đơn'!$E$1,'ORDERED LIST'!$A1042,0,1000),0),"")</f>
        <v/>
      </c>
      <c r="B1043" s="209">
        <v>14</v>
      </c>
      <c r="C1043" s="203" t="str" cm="1">
        <f t="array" aca="1" ref="C1043" ca="1">IFERROR(INDEX('Nhập đơn'!C:C,'ORDERED LIST'!$A1043,0),"")</f>
        <v/>
      </c>
      <c r="D1043" s="203" t="str">
        <f>IF(COUNTIFS($D$1029:D1042,$B$1029)&lt;$S$1029,$B$1029,"")</f>
        <v/>
      </c>
      <c r="E1043" s="202" t="str" cm="1">
        <f t="array" aca="1" ref="E1043" ca="1">IFERROR(INDEX('Nhập đơn'!I:I,'ORDERED LIST'!$A1043,0),"")</f>
        <v/>
      </c>
      <c r="F1043" s="204" t="str" cm="1">
        <f t="array" aca="1" ref="F1043" ca="1">IFERROR(INDEX('Nhập đơn'!H:H,'ORDERED LIST'!$A1043,0),"")</f>
        <v/>
      </c>
      <c r="G1043" s="205"/>
      <c r="H1043" s="205"/>
      <c r="I1043" s="204"/>
      <c r="J1043" s="204"/>
      <c r="K1043" s="204"/>
      <c r="L1043" s="204"/>
      <c r="M1043" s="204"/>
      <c r="N1043" s="206"/>
      <c r="O1043" s="202"/>
      <c r="P1043" s="207"/>
      <c r="Q1043" s="207"/>
      <c r="R1043" s="207"/>
      <c r="S1043" s="210"/>
    </row>
    <row r="1044" spans="1:19" ht="35.25" hidden="1" customHeight="1">
      <c r="A1044" s="196" t="str">
        <f ca="1">IFERROR(A1043+MATCH(D1044,OFFSET('Nhập đơn'!$E$1,'ORDERED LIST'!$A1043,0,1000),0),"")</f>
        <v/>
      </c>
      <c r="B1044" s="209">
        <v>15</v>
      </c>
      <c r="C1044" s="203" t="str" cm="1">
        <f t="array" aca="1" ref="C1044" ca="1">IFERROR(INDEX('Nhập đơn'!C:C,'ORDERED LIST'!$A1044,0),"")</f>
        <v/>
      </c>
      <c r="D1044" s="203" t="str">
        <f>IF(COUNTIFS($D$1029:D1043,$B$1029)&lt;$S$1029,$B$1029,"")</f>
        <v/>
      </c>
      <c r="E1044" s="202" t="str" cm="1">
        <f t="array" aca="1" ref="E1044" ca="1">IFERROR(INDEX('Nhập đơn'!I:I,'ORDERED LIST'!$A1044,0),"")</f>
        <v/>
      </c>
      <c r="F1044" s="204" t="str" cm="1">
        <f t="array" aca="1" ref="F1044" ca="1">IFERROR(INDEX('Nhập đơn'!H:H,'ORDERED LIST'!$A1044,0),"")</f>
        <v/>
      </c>
      <c r="G1044" s="205"/>
      <c r="H1044" s="205"/>
      <c r="I1044" s="204"/>
      <c r="J1044" s="204"/>
      <c r="K1044" s="204"/>
      <c r="L1044" s="204"/>
      <c r="M1044" s="204"/>
      <c r="N1044" s="206"/>
      <c r="O1044" s="202"/>
      <c r="P1044" s="207"/>
      <c r="Q1044" s="207"/>
      <c r="R1044" s="207"/>
      <c r="S1044" s="210"/>
    </row>
    <row r="1045" spans="1:19" ht="35.25" hidden="1" customHeight="1">
      <c r="A1045" s="196" t="str">
        <f ca="1">IFERROR(A1044+MATCH(D1045,OFFSET('Nhập đơn'!$E$1,'ORDERED LIST'!$A1044,0,1000),0),"")</f>
        <v/>
      </c>
      <c r="B1045" s="209">
        <v>16</v>
      </c>
      <c r="C1045" s="203" t="str" cm="1">
        <f t="array" aca="1" ref="C1045" ca="1">IFERROR(INDEX('Nhập đơn'!C:C,'ORDERED LIST'!$A1045,0),"")</f>
        <v/>
      </c>
      <c r="D1045" s="203" t="str">
        <f>IF(COUNTIFS($D$1029:D1044,$B$1029)&lt;$S$1029,$B$1029,"")</f>
        <v/>
      </c>
      <c r="E1045" s="202" t="str" cm="1">
        <f t="array" aca="1" ref="E1045" ca="1">IFERROR(INDEX('Nhập đơn'!I:I,'ORDERED LIST'!$A1045,0),"")</f>
        <v/>
      </c>
      <c r="F1045" s="204" t="str" cm="1">
        <f t="array" aca="1" ref="F1045" ca="1">IFERROR(INDEX('Nhập đơn'!H:H,'ORDERED LIST'!$A1045,0),"")</f>
        <v/>
      </c>
      <c r="G1045" s="205"/>
      <c r="H1045" s="205"/>
      <c r="I1045" s="204"/>
      <c r="J1045" s="204"/>
      <c r="K1045" s="204"/>
      <c r="L1045" s="204"/>
      <c r="M1045" s="204"/>
      <c r="N1045" s="206"/>
      <c r="O1045" s="202"/>
      <c r="P1045" s="207"/>
      <c r="Q1045" s="207"/>
      <c r="R1045" s="207"/>
      <c r="S1045" s="210"/>
    </row>
    <row r="1046" spans="1:19" s="215" customFormat="1" ht="35.25" customHeight="1">
      <c r="B1046" s="216" t="s">
        <v>555</v>
      </c>
      <c r="C1046" s="217"/>
      <c r="D1046" s="217"/>
      <c r="E1046" s="217"/>
      <c r="F1046" s="217"/>
      <c r="G1046" s="217"/>
      <c r="H1046" s="217"/>
      <c r="I1046" s="217"/>
      <c r="J1046" s="217"/>
      <c r="K1046" s="217"/>
      <c r="L1046" s="217"/>
      <c r="M1046" s="217"/>
      <c r="N1046" s="217"/>
      <c r="O1046" s="217"/>
      <c r="P1046" s="217"/>
      <c r="Q1046" s="217"/>
      <c r="R1046" s="217"/>
      <c r="S1046" s="289">
        <f>COUNTIFS('Nhập đơn'!E:E,B1046)</f>
        <v>1</v>
      </c>
    </row>
    <row r="1047" spans="1:19" ht="35.25" customHeight="1">
      <c r="A1047" s="196">
        <f ca="1">IFERROR(A1046+MATCH(D1047,OFFSET('Nhập đơn'!$E$1,'ORDERED LIST'!$A1046,0,1000),0),"")</f>
        <v>145</v>
      </c>
      <c r="B1047" s="202">
        <v>1</v>
      </c>
      <c r="C1047" s="203" t="str" cm="1">
        <f t="array" aca="1" ref="C1047" ca="1">IFERROR(INDEX('Nhập đơn'!C:C,'ORDERED LIST'!$A1047,0),"")</f>
        <v>AWLU</v>
      </c>
      <c r="D1047" s="203" t="str">
        <f>IF(COUNTIFS($D$1046:D1046,$B$1046)&lt;$S$1046,$B$1046,"")</f>
        <v>Nha đam weight</v>
      </c>
      <c r="E1047" s="202" t="str" cm="1">
        <f t="array" aca="1" ref="E1047" ca="1">IFERROR(INDEX('Nhập đơn'!I:I,'ORDERED LIST'!$A1047,0),"")</f>
        <v/>
      </c>
      <c r="F1047" s="204" cm="1">
        <f t="array" aca="1" ref="F1047" ca="1">IFERROR(INDEX('Nhập đơn'!H:H,'ORDERED LIST'!$A1047,0),"")</f>
        <v>0.6</v>
      </c>
      <c r="G1047" s="205"/>
      <c r="H1047" s="205"/>
      <c r="I1047" s="204"/>
      <c r="J1047" s="204"/>
      <c r="K1047" s="204"/>
      <c r="L1047" s="204"/>
      <c r="M1047" s="204"/>
      <c r="N1047" s="206"/>
      <c r="O1047" s="202"/>
      <c r="P1047" s="207"/>
      <c r="Q1047" s="207"/>
      <c r="R1047" s="207"/>
      <c r="S1047" s="207"/>
    </row>
    <row r="1048" spans="1:19" ht="35.25" hidden="1" customHeight="1">
      <c r="A1048" s="196" t="str">
        <f ca="1">IFERROR(A1047+MATCH(D1048,OFFSET('Nhập đơn'!$E$1,'ORDERED LIST'!$A1047,0,1000),0),"")</f>
        <v/>
      </c>
      <c r="B1048" s="202">
        <v>2</v>
      </c>
      <c r="C1048" s="203" t="str" cm="1">
        <f t="array" aca="1" ref="C1048" ca="1">IFERROR(INDEX('Nhập đơn'!C:C,'ORDERED LIST'!$A1048,0),"")</f>
        <v/>
      </c>
      <c r="D1048" s="203" t="str">
        <f>IF(COUNTIFS($D$1046:D1047,$B$1046)&lt;$S$1046,$B$1046,"")</f>
        <v/>
      </c>
      <c r="E1048" s="202" t="str" cm="1">
        <f t="array" aca="1" ref="E1048" ca="1">IFERROR(INDEX('Nhập đơn'!I:I,'ORDERED LIST'!$A1048,0),"")</f>
        <v/>
      </c>
      <c r="F1048" s="204" t="str" cm="1">
        <f t="array" aca="1" ref="F1048" ca="1">IFERROR(INDEX('Nhập đơn'!H:H,'ORDERED LIST'!$A1048,0),"")</f>
        <v/>
      </c>
      <c r="G1048" s="205"/>
      <c r="H1048" s="205"/>
      <c r="I1048" s="204"/>
      <c r="J1048" s="204"/>
      <c r="K1048" s="204"/>
      <c r="L1048" s="204"/>
      <c r="M1048" s="204"/>
      <c r="N1048" s="206"/>
      <c r="O1048" s="202"/>
      <c r="P1048" s="207"/>
      <c r="Q1048" s="207"/>
      <c r="R1048" s="207"/>
      <c r="S1048" s="208"/>
    </row>
    <row r="1049" spans="1:19" ht="35.25" hidden="1" customHeight="1">
      <c r="A1049" s="196" t="str">
        <f ca="1">IFERROR(A1048+MATCH(D1049,OFFSET('Nhập đơn'!$E$1,'ORDERED LIST'!$A1048,0,1000),0),"")</f>
        <v/>
      </c>
      <c r="B1049" s="209">
        <v>3</v>
      </c>
      <c r="C1049" s="203" t="str" cm="1">
        <f t="array" aca="1" ref="C1049" ca="1">IFERROR(INDEX('Nhập đơn'!C:C,'ORDERED LIST'!$A1049,0),"")</f>
        <v/>
      </c>
      <c r="D1049" s="203" t="str">
        <f>IF(COUNTIFS($D$1046:D1048,$B$1046)&lt;$S$1046,$B$1046,"")</f>
        <v/>
      </c>
      <c r="E1049" s="202" t="str" cm="1">
        <f t="array" aca="1" ref="E1049" ca="1">IFERROR(INDEX('Nhập đơn'!I:I,'ORDERED LIST'!$A1049,0),"")</f>
        <v/>
      </c>
      <c r="F1049" s="204" t="str" cm="1">
        <f t="array" aca="1" ref="F1049" ca="1">IFERROR(INDEX('Nhập đơn'!H:H,'ORDERED LIST'!$A1049,0),"")</f>
        <v/>
      </c>
      <c r="G1049" s="205"/>
      <c r="H1049" s="205"/>
      <c r="I1049" s="204"/>
      <c r="J1049" s="204"/>
      <c r="K1049" s="204"/>
      <c r="L1049" s="204"/>
      <c r="M1049" s="204"/>
      <c r="N1049" s="206"/>
      <c r="O1049" s="202"/>
      <c r="P1049" s="207"/>
      <c r="Q1049" s="207"/>
      <c r="R1049" s="207"/>
      <c r="S1049" s="210"/>
    </row>
    <row r="1050" spans="1:19" ht="35.25" hidden="1" customHeight="1">
      <c r="A1050" s="196" t="str">
        <f ca="1">IFERROR(A1049+MATCH(D1050,OFFSET('Nhập đơn'!$E$1,'ORDERED LIST'!$A1049,0,1000),0),"")</f>
        <v/>
      </c>
      <c r="B1050" s="209">
        <v>4</v>
      </c>
      <c r="C1050" s="203" t="str" cm="1">
        <f t="array" aca="1" ref="C1050" ca="1">IFERROR(INDEX('Nhập đơn'!C:C,'ORDERED LIST'!$A1050,0),"")</f>
        <v/>
      </c>
      <c r="D1050" s="203" t="str">
        <f>IF(COUNTIFS($D$1046:D1049,$B$1046)&lt;$S$1046,$B$1046,"")</f>
        <v/>
      </c>
      <c r="E1050" s="202" t="str" cm="1">
        <f t="array" aca="1" ref="E1050" ca="1">IFERROR(INDEX('Nhập đơn'!I:I,'ORDERED LIST'!$A1050,0),"")</f>
        <v/>
      </c>
      <c r="F1050" s="204" t="str" cm="1">
        <f t="array" aca="1" ref="F1050" ca="1">IFERROR(INDEX('Nhập đơn'!H:H,'ORDERED LIST'!$A1050,0),"")</f>
        <v/>
      </c>
      <c r="G1050" s="205"/>
      <c r="H1050" s="205"/>
      <c r="I1050" s="204"/>
      <c r="J1050" s="204"/>
      <c r="K1050" s="204"/>
      <c r="L1050" s="204"/>
      <c r="M1050" s="204"/>
      <c r="N1050" s="206"/>
      <c r="O1050" s="202"/>
      <c r="P1050" s="207"/>
      <c r="Q1050" s="207"/>
      <c r="R1050" s="207"/>
      <c r="S1050" s="210"/>
    </row>
    <row r="1051" spans="1:19" ht="35.25" hidden="1" customHeight="1">
      <c r="A1051" s="196" t="str">
        <f ca="1">IFERROR(A1050+MATCH(D1051,OFFSET('Nhập đơn'!$E$1,'ORDERED LIST'!$A1050,0,1000),0),"")</f>
        <v/>
      </c>
      <c r="B1051" s="209">
        <v>5</v>
      </c>
      <c r="C1051" s="203" t="str" cm="1">
        <f t="array" aca="1" ref="C1051" ca="1">IFERROR(INDEX('Nhập đơn'!C:C,'ORDERED LIST'!$A1051,0),"")</f>
        <v/>
      </c>
      <c r="D1051" s="203" t="str">
        <f>IF(COUNTIFS($D$1046:D1050,$B$1046)&lt;$S$1046,$B$1046,"")</f>
        <v/>
      </c>
      <c r="E1051" s="202" t="str" cm="1">
        <f t="array" aca="1" ref="E1051" ca="1">IFERROR(INDEX('Nhập đơn'!I:I,'ORDERED LIST'!$A1051,0),"")</f>
        <v/>
      </c>
      <c r="F1051" s="204" t="str" cm="1">
        <f t="array" aca="1" ref="F1051" ca="1">IFERROR(INDEX('Nhập đơn'!H:H,'ORDERED LIST'!$A1051,0),"")</f>
        <v/>
      </c>
      <c r="G1051" s="205"/>
      <c r="H1051" s="205"/>
      <c r="I1051" s="204"/>
      <c r="J1051" s="204"/>
      <c r="K1051" s="204"/>
      <c r="L1051" s="204"/>
      <c r="M1051" s="204"/>
      <c r="N1051" s="206"/>
      <c r="O1051" s="202"/>
      <c r="P1051" s="207"/>
      <c r="Q1051" s="207"/>
      <c r="R1051" s="207"/>
      <c r="S1051" s="210"/>
    </row>
    <row r="1052" spans="1:19" ht="35.25" hidden="1" customHeight="1">
      <c r="A1052" s="196" t="str">
        <f ca="1">IFERROR(A1051+MATCH(D1052,OFFSET('Nhập đơn'!$E$1,'ORDERED LIST'!$A1051,0,1000),0),"")</f>
        <v/>
      </c>
      <c r="B1052" s="209">
        <v>6</v>
      </c>
      <c r="C1052" s="203" t="str" cm="1">
        <f t="array" aca="1" ref="C1052" ca="1">IFERROR(INDEX('Nhập đơn'!C:C,'ORDERED LIST'!$A1052,0),"")</f>
        <v/>
      </c>
      <c r="D1052" s="203" t="str">
        <f>IF(COUNTIFS($D$1046:D1051,$B$1046)&lt;$S$1046,$B$1046,"")</f>
        <v/>
      </c>
      <c r="E1052" s="202" t="str" cm="1">
        <f t="array" aca="1" ref="E1052" ca="1">IFERROR(INDEX('Nhập đơn'!I:I,'ORDERED LIST'!$A1052,0),"")</f>
        <v/>
      </c>
      <c r="F1052" s="204" t="str" cm="1">
        <f t="array" aca="1" ref="F1052" ca="1">IFERROR(INDEX('Nhập đơn'!H:H,'ORDERED LIST'!$A1052,0),"")</f>
        <v/>
      </c>
      <c r="G1052" s="205"/>
      <c r="H1052" s="205"/>
      <c r="I1052" s="204"/>
      <c r="J1052" s="204"/>
      <c r="K1052" s="204"/>
      <c r="L1052" s="204"/>
      <c r="M1052" s="204"/>
      <c r="N1052" s="206"/>
      <c r="O1052" s="202"/>
      <c r="P1052" s="207"/>
      <c r="Q1052" s="207"/>
      <c r="R1052" s="207"/>
      <c r="S1052" s="210"/>
    </row>
    <row r="1053" spans="1:19" ht="35.25" hidden="1" customHeight="1">
      <c r="A1053" s="196" t="str">
        <f ca="1">IFERROR(A1052+MATCH(D1053,OFFSET('Nhập đơn'!$E$1,'ORDERED LIST'!$A1052,0,1000),0),"")</f>
        <v/>
      </c>
      <c r="B1053" s="209">
        <v>7</v>
      </c>
      <c r="C1053" s="203" t="str" cm="1">
        <f t="array" aca="1" ref="C1053" ca="1">IFERROR(INDEX('Nhập đơn'!C:C,'ORDERED LIST'!$A1053,0),"")</f>
        <v/>
      </c>
      <c r="D1053" s="203" t="str">
        <f>IF(COUNTIFS($D$1046:D1052,$B$1046)&lt;$S$1046,$B$1046,"")</f>
        <v/>
      </c>
      <c r="E1053" s="202" t="str" cm="1">
        <f t="array" aca="1" ref="E1053" ca="1">IFERROR(INDEX('Nhập đơn'!I:I,'ORDERED LIST'!$A1053,0),"")</f>
        <v/>
      </c>
      <c r="F1053" s="204" t="str" cm="1">
        <f t="array" aca="1" ref="F1053" ca="1">IFERROR(INDEX('Nhập đơn'!H:H,'ORDERED LIST'!$A1053,0),"")</f>
        <v/>
      </c>
      <c r="G1053" s="205"/>
      <c r="H1053" s="205"/>
      <c r="I1053" s="204"/>
      <c r="J1053" s="204"/>
      <c r="K1053" s="204"/>
      <c r="L1053" s="204"/>
      <c r="M1053" s="204"/>
      <c r="N1053" s="206"/>
      <c r="O1053" s="202"/>
      <c r="P1053" s="207"/>
      <c r="Q1053" s="207"/>
      <c r="R1053" s="207"/>
      <c r="S1053" s="210"/>
    </row>
    <row r="1054" spans="1:19" ht="35.25" hidden="1" customHeight="1">
      <c r="A1054" s="196" t="str">
        <f ca="1">IFERROR(A1053+MATCH(D1054,OFFSET('Nhập đơn'!$E$1,'ORDERED LIST'!$A1053,0,1000),0),"")</f>
        <v/>
      </c>
      <c r="B1054" s="209">
        <v>8</v>
      </c>
      <c r="C1054" s="203" t="str" cm="1">
        <f t="array" aca="1" ref="C1054" ca="1">IFERROR(INDEX('Nhập đơn'!C:C,'ORDERED LIST'!$A1054,0),"")</f>
        <v/>
      </c>
      <c r="D1054" s="203" t="str">
        <f>IF(COUNTIFS($D$1046:D1053,$B$1046)&lt;$S$1046,$B$1046,"")</f>
        <v/>
      </c>
      <c r="E1054" s="202" t="str" cm="1">
        <f t="array" aca="1" ref="E1054" ca="1">IFERROR(INDEX('Nhập đơn'!I:I,'ORDERED LIST'!$A1054,0),"")</f>
        <v/>
      </c>
      <c r="F1054" s="204" t="str" cm="1">
        <f t="array" aca="1" ref="F1054" ca="1">IFERROR(INDEX('Nhập đơn'!H:H,'ORDERED LIST'!$A1054,0),"")</f>
        <v/>
      </c>
      <c r="G1054" s="205"/>
      <c r="H1054" s="205"/>
      <c r="I1054" s="204"/>
      <c r="J1054" s="204"/>
      <c r="K1054" s="204"/>
      <c r="L1054" s="204"/>
      <c r="M1054" s="204"/>
      <c r="N1054" s="206"/>
      <c r="O1054" s="202"/>
      <c r="P1054" s="207"/>
      <c r="Q1054" s="207"/>
      <c r="R1054" s="207"/>
      <c r="S1054" s="210"/>
    </row>
    <row r="1055" spans="1:19" ht="35.25" hidden="1" customHeight="1">
      <c r="A1055" s="196" t="str">
        <f ca="1">IFERROR(A1054+MATCH(D1055,OFFSET('Nhập đơn'!$E$1,'ORDERED LIST'!$A1054,0,1000),0),"")</f>
        <v/>
      </c>
      <c r="B1055" s="209">
        <v>9</v>
      </c>
      <c r="C1055" s="203" t="str" cm="1">
        <f t="array" aca="1" ref="C1055" ca="1">IFERROR(INDEX('Nhập đơn'!C:C,'ORDERED LIST'!$A1055,0),"")</f>
        <v/>
      </c>
      <c r="D1055" s="203" t="str">
        <f>IF(COUNTIFS($D$1046:D1054,$B$1046)&lt;$S$1046,$B$1046,"")</f>
        <v/>
      </c>
      <c r="E1055" s="202" t="str" cm="1">
        <f t="array" aca="1" ref="E1055" ca="1">IFERROR(INDEX('Nhập đơn'!I:I,'ORDERED LIST'!$A1055,0),"")</f>
        <v/>
      </c>
      <c r="F1055" s="204" t="str" cm="1">
        <f t="array" aca="1" ref="F1055" ca="1">IFERROR(INDEX('Nhập đơn'!H:H,'ORDERED LIST'!$A1055,0),"")</f>
        <v/>
      </c>
      <c r="G1055" s="205"/>
      <c r="H1055" s="205"/>
      <c r="I1055" s="204"/>
      <c r="J1055" s="204"/>
      <c r="K1055" s="204"/>
      <c r="L1055" s="204"/>
      <c r="M1055" s="204"/>
      <c r="N1055" s="206"/>
      <c r="O1055" s="202"/>
      <c r="P1055" s="207"/>
      <c r="Q1055" s="207"/>
      <c r="R1055" s="207"/>
      <c r="S1055" s="210"/>
    </row>
    <row r="1056" spans="1:19" ht="35.25" hidden="1" customHeight="1">
      <c r="A1056" s="196" t="str">
        <f ca="1">IFERROR(A1055+MATCH(D1056,OFFSET('Nhập đơn'!$E$1,'ORDERED LIST'!$A1055,0,1000),0),"")</f>
        <v/>
      </c>
      <c r="B1056" s="209">
        <v>10</v>
      </c>
      <c r="C1056" s="203" t="str" cm="1">
        <f t="array" aca="1" ref="C1056" ca="1">IFERROR(INDEX('Nhập đơn'!C:C,'ORDERED LIST'!$A1056,0),"")</f>
        <v/>
      </c>
      <c r="D1056" s="203" t="str">
        <f>IF(COUNTIFS($D$1046:D1055,$B$1046)&lt;$S$1046,$B$1046,"")</f>
        <v/>
      </c>
      <c r="E1056" s="202" t="str" cm="1">
        <f t="array" aca="1" ref="E1056" ca="1">IFERROR(INDEX('Nhập đơn'!I:I,'ORDERED LIST'!$A1056,0),"")</f>
        <v/>
      </c>
      <c r="F1056" s="204" t="str" cm="1">
        <f t="array" aca="1" ref="F1056" ca="1">IFERROR(INDEX('Nhập đơn'!H:H,'ORDERED LIST'!$A1056,0),"")</f>
        <v/>
      </c>
      <c r="G1056" s="205"/>
      <c r="H1056" s="205"/>
      <c r="I1056" s="204"/>
      <c r="J1056" s="204"/>
      <c r="K1056" s="204"/>
      <c r="L1056" s="204"/>
      <c r="M1056" s="204"/>
      <c r="N1056" s="206"/>
      <c r="O1056" s="202"/>
      <c r="P1056" s="207"/>
      <c r="Q1056" s="207"/>
      <c r="R1056" s="207"/>
      <c r="S1056" s="210"/>
    </row>
    <row r="1057" spans="1:19" ht="35.25" hidden="1" customHeight="1">
      <c r="A1057" s="196" t="str">
        <f ca="1">IFERROR(A1056+MATCH(D1057,OFFSET('Nhập đơn'!$E$1,'ORDERED LIST'!$A1056,0,1000),0),"")</f>
        <v/>
      </c>
      <c r="B1057" s="209">
        <v>11</v>
      </c>
      <c r="C1057" s="203" t="str" cm="1">
        <f t="array" aca="1" ref="C1057" ca="1">IFERROR(INDEX('Nhập đơn'!C:C,'ORDERED LIST'!$A1057,0),"")</f>
        <v/>
      </c>
      <c r="D1057" s="203" t="str">
        <f>IF(COUNTIFS($D$1046:D1056,$B$1046)&lt;$S$1046,$B$1046,"")</f>
        <v/>
      </c>
      <c r="E1057" s="202" t="str" cm="1">
        <f t="array" aca="1" ref="E1057" ca="1">IFERROR(INDEX('Nhập đơn'!I:I,'ORDERED LIST'!$A1057,0),"")</f>
        <v/>
      </c>
      <c r="F1057" s="204" t="str" cm="1">
        <f t="array" aca="1" ref="F1057" ca="1">IFERROR(INDEX('Nhập đơn'!H:H,'ORDERED LIST'!$A1057,0),"")</f>
        <v/>
      </c>
      <c r="G1057" s="205"/>
      <c r="H1057" s="205"/>
      <c r="I1057" s="204"/>
      <c r="J1057" s="204"/>
      <c r="K1057" s="204"/>
      <c r="L1057" s="204"/>
      <c r="M1057" s="204"/>
      <c r="N1057" s="206"/>
      <c r="O1057" s="202"/>
      <c r="P1057" s="207"/>
      <c r="Q1057" s="207"/>
      <c r="R1057" s="207"/>
      <c r="S1057" s="210"/>
    </row>
    <row r="1058" spans="1:19" ht="35.25" hidden="1" customHeight="1">
      <c r="A1058" s="196" t="str">
        <f ca="1">IFERROR(A1057+MATCH(D1058,OFFSET('Nhập đơn'!$E$1,'ORDERED LIST'!$A1057,0,1000),0),"")</f>
        <v/>
      </c>
      <c r="B1058" s="209">
        <v>12</v>
      </c>
      <c r="C1058" s="203" t="str" cm="1">
        <f t="array" aca="1" ref="C1058" ca="1">IFERROR(INDEX('Nhập đơn'!C:C,'ORDERED LIST'!$A1058,0),"")</f>
        <v/>
      </c>
      <c r="D1058" s="203" t="str">
        <f>IF(COUNTIFS($D$1046:D1057,$B$1046)&lt;$S$1046,$B$1046,"")</f>
        <v/>
      </c>
      <c r="E1058" s="202" t="str" cm="1">
        <f t="array" aca="1" ref="E1058" ca="1">IFERROR(INDEX('Nhập đơn'!I:I,'ORDERED LIST'!$A1058,0),"")</f>
        <v/>
      </c>
      <c r="F1058" s="204" t="str" cm="1">
        <f t="array" aca="1" ref="F1058" ca="1">IFERROR(INDEX('Nhập đơn'!H:H,'ORDERED LIST'!$A1058,0),"")</f>
        <v/>
      </c>
      <c r="G1058" s="205"/>
      <c r="H1058" s="205"/>
      <c r="I1058" s="204"/>
      <c r="J1058" s="204"/>
      <c r="K1058" s="204"/>
      <c r="L1058" s="204"/>
      <c r="M1058" s="204"/>
      <c r="N1058" s="206"/>
      <c r="O1058" s="202"/>
      <c r="P1058" s="207"/>
      <c r="Q1058" s="207"/>
      <c r="R1058" s="207"/>
      <c r="S1058" s="210"/>
    </row>
    <row r="1059" spans="1:19" ht="35.25" hidden="1" customHeight="1">
      <c r="A1059" s="196" t="str">
        <f ca="1">IFERROR(A1058+MATCH(D1059,OFFSET('Nhập đơn'!$E$1,'ORDERED LIST'!$A1058,0,1000),0),"")</f>
        <v/>
      </c>
      <c r="B1059" s="209">
        <v>13</v>
      </c>
      <c r="C1059" s="203" t="str" cm="1">
        <f t="array" aca="1" ref="C1059" ca="1">IFERROR(INDEX('Nhập đơn'!C:C,'ORDERED LIST'!$A1059,0),"")</f>
        <v/>
      </c>
      <c r="D1059" s="203" t="str">
        <f>IF(COUNTIFS($D$1046:D1058,$B$1046)&lt;$S$1046,$B$1046,"")</f>
        <v/>
      </c>
      <c r="E1059" s="202" t="str" cm="1">
        <f t="array" aca="1" ref="E1059" ca="1">IFERROR(INDEX('Nhập đơn'!I:I,'ORDERED LIST'!$A1059,0),"")</f>
        <v/>
      </c>
      <c r="F1059" s="204" t="str" cm="1">
        <f t="array" aca="1" ref="F1059" ca="1">IFERROR(INDEX('Nhập đơn'!H:H,'ORDERED LIST'!$A1059,0),"")</f>
        <v/>
      </c>
      <c r="G1059" s="205"/>
      <c r="H1059" s="205"/>
      <c r="I1059" s="204"/>
      <c r="J1059" s="204"/>
      <c r="K1059" s="204"/>
      <c r="L1059" s="204"/>
      <c r="M1059" s="204"/>
      <c r="N1059" s="206"/>
      <c r="O1059" s="202"/>
      <c r="P1059" s="207"/>
      <c r="Q1059" s="207"/>
      <c r="R1059" s="207"/>
      <c r="S1059" s="210"/>
    </row>
    <row r="1060" spans="1:19" ht="35.25" hidden="1" customHeight="1">
      <c r="A1060" s="196" t="str">
        <f ca="1">IFERROR(A1059+MATCH(D1060,OFFSET('Nhập đơn'!$E$1,'ORDERED LIST'!$A1059,0,1000),0),"")</f>
        <v/>
      </c>
      <c r="B1060" s="209">
        <v>14</v>
      </c>
      <c r="C1060" s="203" t="str" cm="1">
        <f t="array" aca="1" ref="C1060" ca="1">IFERROR(INDEX('Nhập đơn'!C:C,'ORDERED LIST'!$A1060,0),"")</f>
        <v/>
      </c>
      <c r="D1060" s="203" t="str">
        <f>IF(COUNTIFS($D$1046:D1059,$B$1046)&lt;$S$1046,$B$1046,"")</f>
        <v/>
      </c>
      <c r="E1060" s="202" t="str" cm="1">
        <f t="array" aca="1" ref="E1060" ca="1">IFERROR(INDEX('Nhập đơn'!I:I,'ORDERED LIST'!$A1060,0),"")</f>
        <v/>
      </c>
      <c r="F1060" s="204" t="str" cm="1">
        <f t="array" aca="1" ref="F1060" ca="1">IFERROR(INDEX('Nhập đơn'!H:H,'ORDERED LIST'!$A1060,0),"")</f>
        <v/>
      </c>
      <c r="G1060" s="205"/>
      <c r="H1060" s="205"/>
      <c r="I1060" s="204"/>
      <c r="J1060" s="204"/>
      <c r="K1060" s="204"/>
      <c r="L1060" s="204"/>
      <c r="M1060" s="204"/>
      <c r="N1060" s="206"/>
      <c r="O1060" s="202"/>
      <c r="P1060" s="207"/>
      <c r="Q1060" s="207"/>
      <c r="R1060" s="207"/>
      <c r="S1060" s="210"/>
    </row>
    <row r="1061" spans="1:19" ht="35.25" hidden="1" customHeight="1">
      <c r="A1061" s="196" t="str">
        <f ca="1">IFERROR(A1060+MATCH(D1061,OFFSET('Nhập đơn'!$E$1,'ORDERED LIST'!$A1060,0,1000),0),"")</f>
        <v/>
      </c>
      <c r="B1061" s="209">
        <v>15</v>
      </c>
      <c r="C1061" s="203" t="str" cm="1">
        <f t="array" aca="1" ref="C1061" ca="1">IFERROR(INDEX('Nhập đơn'!C:C,'ORDERED LIST'!$A1061,0),"")</f>
        <v/>
      </c>
      <c r="D1061" s="203" t="str">
        <f>IF(COUNTIFS($D$1046:D1060,$B$1046)&lt;$S$1046,$B$1046,"")</f>
        <v/>
      </c>
      <c r="E1061" s="202" t="str" cm="1">
        <f t="array" aca="1" ref="E1061" ca="1">IFERROR(INDEX('Nhập đơn'!I:I,'ORDERED LIST'!$A1061,0),"")</f>
        <v/>
      </c>
      <c r="F1061" s="204" t="str" cm="1">
        <f t="array" aca="1" ref="F1061" ca="1">IFERROR(INDEX('Nhập đơn'!H:H,'ORDERED LIST'!$A1061,0),"")</f>
        <v/>
      </c>
      <c r="G1061" s="205"/>
      <c r="H1061" s="205"/>
      <c r="I1061" s="204"/>
      <c r="J1061" s="204"/>
      <c r="K1061" s="204"/>
      <c r="L1061" s="204"/>
      <c r="M1061" s="204"/>
      <c r="N1061" s="206"/>
      <c r="O1061" s="202"/>
      <c r="P1061" s="207"/>
      <c r="Q1061" s="207"/>
      <c r="R1061" s="207"/>
      <c r="S1061" s="210"/>
    </row>
    <row r="1062" spans="1:19" ht="35.25" hidden="1" customHeight="1">
      <c r="A1062" s="196" t="str">
        <f ca="1">IFERROR(A1061+MATCH(D1062,OFFSET('Nhập đơn'!$E$1,'ORDERED LIST'!$A1061,0,1000),0),"")</f>
        <v/>
      </c>
      <c r="B1062" s="209">
        <v>16</v>
      </c>
      <c r="C1062" s="203" t="str" cm="1">
        <f t="array" aca="1" ref="C1062" ca="1">IFERROR(INDEX('Nhập đơn'!C:C,'ORDERED LIST'!$A1062,0),"")</f>
        <v/>
      </c>
      <c r="D1062" s="203" t="str">
        <f>IF(COUNTIFS($D$1046:D1061,$B$1046)&lt;$S$1046,$B$1046,"")</f>
        <v/>
      </c>
      <c r="E1062" s="202" t="str" cm="1">
        <f t="array" aca="1" ref="E1062" ca="1">IFERROR(INDEX('Nhập đơn'!I:I,'ORDERED LIST'!$A1062,0),"")</f>
        <v/>
      </c>
      <c r="F1062" s="204" t="str" cm="1">
        <f t="array" aca="1" ref="F1062" ca="1">IFERROR(INDEX('Nhập đơn'!H:H,'ORDERED LIST'!$A1062,0),"")</f>
        <v/>
      </c>
      <c r="G1062" s="205"/>
      <c r="H1062" s="205"/>
      <c r="I1062" s="204"/>
      <c r="J1062" s="204"/>
      <c r="K1062" s="204"/>
      <c r="L1062" s="204"/>
      <c r="M1062" s="204"/>
      <c r="N1062" s="206"/>
      <c r="O1062" s="202"/>
      <c r="P1062" s="207"/>
      <c r="Q1062" s="207"/>
      <c r="R1062" s="207"/>
      <c r="S1062" s="210"/>
    </row>
    <row r="1063" spans="1:19" s="454" customFormat="1" ht="35.25" customHeight="1">
      <c r="A1063" s="200"/>
      <c r="B1063" s="216" t="s">
        <v>1745</v>
      </c>
      <c r="C1063" s="201"/>
      <c r="D1063" s="201"/>
      <c r="E1063" s="201"/>
      <c r="F1063" s="201"/>
      <c r="G1063" s="201"/>
      <c r="H1063" s="201"/>
      <c r="I1063" s="201"/>
      <c r="J1063" s="201"/>
      <c r="K1063" s="201"/>
      <c r="L1063" s="201"/>
      <c r="M1063" s="201"/>
      <c r="N1063" s="201"/>
      <c r="O1063" s="201"/>
      <c r="P1063" s="201"/>
      <c r="Q1063" s="201"/>
      <c r="R1063" s="201"/>
      <c r="S1063" s="289">
        <f>COUNTIFS('Nhập đơn'!E:E,B1063)</f>
        <v>1</v>
      </c>
    </row>
    <row r="1064" spans="1:19" ht="35.25" customHeight="1">
      <c r="A1064" s="196">
        <f ca="1">IFERROR(A1063+MATCH(D1064,OFFSET('Nhập đơn'!$E$1,'ORDERED LIST'!$A1063,0,1000),0),"")</f>
        <v>199</v>
      </c>
      <c r="B1064" s="202">
        <v>1</v>
      </c>
      <c r="C1064" s="203" t="str" cm="1">
        <f t="array" aca="1" ref="C1064" ca="1">IFERROR(INDEX('Nhập đơn'!C:C,'ORDERED LIST'!$A1064,0),"")</f>
        <v>AWSG</v>
      </c>
      <c r="D1064" s="203" t="str">
        <f>IF(COUNTIFS($D$1063:D1063,$B$1063)&lt;$S$1063,$B$1063,"")</f>
        <v>Ngải bún 200 gr</v>
      </c>
      <c r="E1064" s="202" cm="1">
        <f t="array" aca="1" ref="E1064" ca="1">IFERROR(INDEX('Nhập đơn'!I:I,'ORDERED LIST'!$A1064,0),"")</f>
        <v>2</v>
      </c>
      <c r="F1064" s="204" cm="1">
        <f t="array" aca="1" ref="F1064" ca="1">IFERROR(INDEX('Nhập đơn'!H:H,'ORDERED LIST'!$A1064,0),"")</f>
        <v>0.4</v>
      </c>
      <c r="G1064" s="205"/>
      <c r="H1064" s="205"/>
      <c r="I1064" s="204"/>
      <c r="J1064" s="204"/>
      <c r="K1064" s="204"/>
      <c r="L1064" s="204"/>
      <c r="M1064" s="204"/>
      <c r="N1064" s="206"/>
      <c r="O1064" s="202"/>
      <c r="P1064" s="207"/>
      <c r="Q1064" s="207"/>
      <c r="R1064" s="207"/>
      <c r="S1064" s="207"/>
    </row>
    <row r="1065" spans="1:19" ht="35.25" hidden="1" customHeight="1">
      <c r="A1065" s="196" t="str">
        <f ca="1">IFERROR(A1064+MATCH(D1065,OFFSET('Nhập đơn'!$E$1,'ORDERED LIST'!$A1064,0,1000),0),"")</f>
        <v/>
      </c>
      <c r="B1065" s="202">
        <v>2</v>
      </c>
      <c r="C1065" s="203" t="str" cm="1">
        <f t="array" aca="1" ref="C1065" ca="1">IFERROR(INDEX('Nhập đơn'!C:C,'ORDERED LIST'!$A1065,0),"")</f>
        <v/>
      </c>
      <c r="D1065" s="203" t="str">
        <f>IF(COUNTIFS($D$1063:D1064,$B$1063)&lt;$S$1063,$B$1063,"")</f>
        <v/>
      </c>
      <c r="E1065" s="202" t="str" cm="1">
        <f t="array" aca="1" ref="E1065" ca="1">IFERROR(INDEX('Nhập đơn'!I:I,'ORDERED LIST'!$A1065,0),"")</f>
        <v/>
      </c>
      <c r="F1065" s="204" t="str" cm="1">
        <f t="array" aca="1" ref="F1065" ca="1">IFERROR(INDEX('Nhập đơn'!H:H,'ORDERED LIST'!$A1065,0),"")</f>
        <v/>
      </c>
      <c r="G1065" s="205"/>
      <c r="H1065" s="205"/>
      <c r="I1065" s="204"/>
      <c r="J1065" s="204"/>
      <c r="K1065" s="204"/>
      <c r="L1065" s="204"/>
      <c r="M1065" s="204"/>
      <c r="N1065" s="206"/>
      <c r="O1065" s="202"/>
      <c r="P1065" s="207"/>
      <c r="Q1065" s="207"/>
      <c r="R1065" s="207"/>
      <c r="S1065" s="208"/>
    </row>
    <row r="1066" spans="1:19" ht="35.25" hidden="1" customHeight="1">
      <c r="A1066" s="196" t="str">
        <f ca="1">IFERROR(A1065+MATCH(D1066,OFFSET('Nhập đơn'!$E$1,'ORDERED LIST'!$A1065,0,1000),0),"")</f>
        <v/>
      </c>
      <c r="B1066" s="209">
        <v>3</v>
      </c>
      <c r="C1066" s="203" t="str" cm="1">
        <f t="array" aca="1" ref="C1066" ca="1">IFERROR(INDEX('Nhập đơn'!C:C,'ORDERED LIST'!$A1066,0),"")</f>
        <v/>
      </c>
      <c r="D1066" s="203" t="str">
        <f>IF(COUNTIFS($D$1063:D1065,$B$1063)&lt;$S$1063,$B$1063,"")</f>
        <v/>
      </c>
      <c r="E1066" s="202" t="str" cm="1">
        <f t="array" aca="1" ref="E1066" ca="1">IFERROR(INDEX('Nhập đơn'!I:I,'ORDERED LIST'!$A1066,0),"")</f>
        <v/>
      </c>
      <c r="F1066" s="204" t="str" cm="1">
        <f t="array" aca="1" ref="F1066" ca="1">IFERROR(INDEX('Nhập đơn'!H:H,'ORDERED LIST'!$A1066,0),"")</f>
        <v/>
      </c>
      <c r="G1066" s="205"/>
      <c r="H1066" s="205"/>
      <c r="I1066" s="204"/>
      <c r="J1066" s="204"/>
      <c r="K1066" s="204"/>
      <c r="L1066" s="204"/>
      <c r="M1066" s="204"/>
      <c r="N1066" s="206"/>
      <c r="O1066" s="202"/>
      <c r="P1066" s="207"/>
      <c r="Q1066" s="207"/>
      <c r="R1066" s="207"/>
      <c r="S1066" s="210"/>
    </row>
    <row r="1067" spans="1:19" ht="35.25" hidden="1" customHeight="1">
      <c r="A1067" s="196" t="str">
        <f ca="1">IFERROR(A1066+MATCH(D1067,OFFSET('Nhập đơn'!$E$1,'ORDERED LIST'!$A1066,0,1000),0),"")</f>
        <v/>
      </c>
      <c r="B1067" s="209">
        <v>4</v>
      </c>
      <c r="C1067" s="203" t="str" cm="1">
        <f t="array" aca="1" ref="C1067" ca="1">IFERROR(INDEX('Nhập đơn'!C:C,'ORDERED LIST'!$A1067,0),"")</f>
        <v/>
      </c>
      <c r="D1067" s="203" t="str">
        <f>IF(COUNTIFS($D$1063:D1066,$B$1063)&lt;$S$1063,$B$1063,"")</f>
        <v/>
      </c>
      <c r="E1067" s="202" t="str" cm="1">
        <f t="array" aca="1" ref="E1067" ca="1">IFERROR(INDEX('Nhập đơn'!I:I,'ORDERED LIST'!$A1067,0),"")</f>
        <v/>
      </c>
      <c r="F1067" s="204" t="str" cm="1">
        <f t="array" aca="1" ref="F1067" ca="1">IFERROR(INDEX('Nhập đơn'!H:H,'ORDERED LIST'!$A1067,0),"")</f>
        <v/>
      </c>
      <c r="G1067" s="205"/>
      <c r="H1067" s="205"/>
      <c r="I1067" s="204"/>
      <c r="J1067" s="204"/>
      <c r="K1067" s="204"/>
      <c r="L1067" s="204"/>
      <c r="M1067" s="204"/>
      <c r="N1067" s="206"/>
      <c r="O1067" s="202"/>
      <c r="P1067" s="207"/>
      <c r="Q1067" s="207"/>
      <c r="R1067" s="207"/>
      <c r="S1067" s="210"/>
    </row>
    <row r="1068" spans="1:19" ht="35.25" hidden="1" customHeight="1">
      <c r="A1068" s="196" t="str">
        <f ca="1">IFERROR(A1067+MATCH(D1068,OFFSET('Nhập đơn'!$E$1,'ORDERED LIST'!$A1067,0,1000),0),"")</f>
        <v/>
      </c>
      <c r="B1068" s="209">
        <v>5</v>
      </c>
      <c r="C1068" s="203" t="str" cm="1">
        <f t="array" aca="1" ref="C1068" ca="1">IFERROR(INDEX('Nhập đơn'!C:C,'ORDERED LIST'!$A1068,0),"")</f>
        <v/>
      </c>
      <c r="D1068" s="203" t="str">
        <f>IF(COUNTIFS($D$1063:D1067,$B$1063)&lt;$S$1063,$B$1063,"")</f>
        <v/>
      </c>
      <c r="E1068" s="202" t="str" cm="1">
        <f t="array" aca="1" ref="E1068" ca="1">IFERROR(INDEX('Nhập đơn'!I:I,'ORDERED LIST'!$A1068,0),"")</f>
        <v/>
      </c>
      <c r="F1068" s="204" t="str" cm="1">
        <f t="array" aca="1" ref="F1068" ca="1">IFERROR(INDEX('Nhập đơn'!H:H,'ORDERED LIST'!$A1068,0),"")</f>
        <v/>
      </c>
      <c r="G1068" s="205"/>
      <c r="H1068" s="205"/>
      <c r="I1068" s="204"/>
      <c r="J1068" s="204"/>
      <c r="K1068" s="204"/>
      <c r="L1068" s="204"/>
      <c r="M1068" s="204"/>
      <c r="N1068" s="206"/>
      <c r="O1068" s="202"/>
      <c r="P1068" s="207"/>
      <c r="Q1068" s="207"/>
      <c r="R1068" s="207"/>
      <c r="S1068" s="210"/>
    </row>
    <row r="1069" spans="1:19" ht="35.25" hidden="1" customHeight="1">
      <c r="A1069" s="196" t="str">
        <f ca="1">IFERROR(A1068+MATCH(D1069,OFFSET('Nhập đơn'!$E$1,'ORDERED LIST'!$A1068,0,1000),0),"")</f>
        <v/>
      </c>
      <c r="B1069" s="209">
        <v>6</v>
      </c>
      <c r="C1069" s="203" t="str" cm="1">
        <f t="array" aca="1" ref="C1069" ca="1">IFERROR(INDEX('Nhập đơn'!C:C,'ORDERED LIST'!$A1069,0),"")</f>
        <v/>
      </c>
      <c r="D1069" s="203" t="str">
        <f>IF(COUNTIFS($D$1063:D1068,$B$1063)&lt;$S$1063,$B$1063,"")</f>
        <v/>
      </c>
      <c r="E1069" s="202" t="str" cm="1">
        <f t="array" aca="1" ref="E1069" ca="1">IFERROR(INDEX('Nhập đơn'!I:I,'ORDERED LIST'!$A1069,0),"")</f>
        <v/>
      </c>
      <c r="F1069" s="204" t="str" cm="1">
        <f t="array" aca="1" ref="F1069" ca="1">IFERROR(INDEX('Nhập đơn'!H:H,'ORDERED LIST'!$A1069,0),"")</f>
        <v/>
      </c>
      <c r="G1069" s="205"/>
      <c r="H1069" s="205"/>
      <c r="I1069" s="204"/>
      <c r="J1069" s="204"/>
      <c r="K1069" s="204"/>
      <c r="L1069" s="204"/>
      <c r="M1069" s="204"/>
      <c r="N1069" s="206"/>
      <c r="O1069" s="202"/>
      <c r="P1069" s="207"/>
      <c r="Q1069" s="207"/>
      <c r="R1069" s="207"/>
      <c r="S1069" s="210"/>
    </row>
    <row r="1070" spans="1:19" ht="35.25" hidden="1" customHeight="1">
      <c r="A1070" s="196" t="str">
        <f ca="1">IFERROR(A1069+MATCH(D1070,OFFSET('Nhập đơn'!$E$1,'ORDERED LIST'!$A1069,0,1000),0),"")</f>
        <v/>
      </c>
      <c r="B1070" s="209">
        <v>7</v>
      </c>
      <c r="C1070" s="203" t="str" cm="1">
        <f t="array" aca="1" ref="C1070" ca="1">IFERROR(INDEX('Nhập đơn'!C:C,'ORDERED LIST'!$A1070,0),"")</f>
        <v/>
      </c>
      <c r="D1070" s="203" t="str">
        <f>IF(COUNTIFS($D$1063:D1069,$B$1063)&lt;$S$1063,$B$1063,"")</f>
        <v/>
      </c>
      <c r="E1070" s="202" t="str" cm="1">
        <f t="array" aca="1" ref="E1070" ca="1">IFERROR(INDEX('Nhập đơn'!I:I,'ORDERED LIST'!$A1070,0),"")</f>
        <v/>
      </c>
      <c r="F1070" s="204" t="str" cm="1">
        <f t="array" aca="1" ref="F1070" ca="1">IFERROR(INDEX('Nhập đơn'!H:H,'ORDERED LIST'!$A1070,0),"")</f>
        <v/>
      </c>
      <c r="G1070" s="205"/>
      <c r="H1070" s="205"/>
      <c r="I1070" s="204"/>
      <c r="J1070" s="204"/>
      <c r="K1070" s="204"/>
      <c r="L1070" s="204"/>
      <c r="M1070" s="204"/>
      <c r="N1070" s="206"/>
      <c r="O1070" s="202"/>
      <c r="P1070" s="207"/>
      <c r="Q1070" s="207"/>
      <c r="R1070" s="207"/>
      <c r="S1070" s="210"/>
    </row>
    <row r="1071" spans="1:19" ht="35.25" hidden="1" customHeight="1">
      <c r="A1071" s="196" t="str">
        <f ca="1">IFERROR(A1070+MATCH(D1071,OFFSET('Nhập đơn'!$E$1,'ORDERED LIST'!$A1070,0,1000),0),"")</f>
        <v/>
      </c>
      <c r="B1071" s="209">
        <v>8</v>
      </c>
      <c r="C1071" s="203" t="str" cm="1">
        <f t="array" aca="1" ref="C1071" ca="1">IFERROR(INDEX('Nhập đơn'!C:C,'ORDERED LIST'!$A1071,0),"")</f>
        <v/>
      </c>
      <c r="D1071" s="203" t="str">
        <f>IF(COUNTIFS($D$1063:D1070,$B$1063)&lt;$S$1063,$B$1063,"")</f>
        <v/>
      </c>
      <c r="E1071" s="202" t="str" cm="1">
        <f t="array" aca="1" ref="E1071" ca="1">IFERROR(INDEX('Nhập đơn'!I:I,'ORDERED LIST'!$A1071,0),"")</f>
        <v/>
      </c>
      <c r="F1071" s="204" t="str" cm="1">
        <f t="array" aca="1" ref="F1071" ca="1">IFERROR(INDEX('Nhập đơn'!H:H,'ORDERED LIST'!$A1071,0),"")</f>
        <v/>
      </c>
      <c r="G1071" s="205"/>
      <c r="H1071" s="205"/>
      <c r="I1071" s="204"/>
      <c r="J1071" s="204"/>
      <c r="K1071" s="204"/>
      <c r="L1071" s="204"/>
      <c r="M1071" s="204"/>
      <c r="N1071" s="206"/>
      <c r="O1071" s="202"/>
      <c r="P1071" s="207"/>
      <c r="Q1071" s="207"/>
      <c r="R1071" s="207"/>
      <c r="S1071" s="210"/>
    </row>
    <row r="1072" spans="1:19" ht="35.25" hidden="1" customHeight="1">
      <c r="A1072" s="196" t="str">
        <f ca="1">IFERROR(A1071+MATCH(D1072,OFFSET('Nhập đơn'!$E$1,'ORDERED LIST'!$A1071,0,1000),0),"")</f>
        <v/>
      </c>
      <c r="B1072" s="209">
        <v>9</v>
      </c>
      <c r="C1072" s="203" t="str" cm="1">
        <f t="array" aca="1" ref="C1072" ca="1">IFERROR(INDEX('Nhập đơn'!C:C,'ORDERED LIST'!$A1072,0),"")</f>
        <v/>
      </c>
      <c r="D1072" s="203" t="str">
        <f>IF(COUNTIFS($D$1063:D1071,$B$1063)&lt;$S$1063,$B$1063,"")</f>
        <v/>
      </c>
      <c r="E1072" s="202" t="str" cm="1">
        <f t="array" aca="1" ref="E1072" ca="1">IFERROR(INDEX('Nhập đơn'!I:I,'ORDERED LIST'!$A1072,0),"")</f>
        <v/>
      </c>
      <c r="F1072" s="204" t="str" cm="1">
        <f t="array" aca="1" ref="F1072" ca="1">IFERROR(INDEX('Nhập đơn'!H:H,'ORDERED LIST'!$A1072,0),"")</f>
        <v/>
      </c>
      <c r="G1072" s="205"/>
      <c r="H1072" s="205"/>
      <c r="I1072" s="204"/>
      <c r="J1072" s="204"/>
      <c r="K1072" s="204"/>
      <c r="L1072" s="204"/>
      <c r="M1072" s="204"/>
      <c r="N1072" s="206"/>
      <c r="O1072" s="202"/>
      <c r="P1072" s="207"/>
      <c r="Q1072" s="207"/>
      <c r="R1072" s="207"/>
      <c r="S1072" s="210"/>
    </row>
    <row r="1073" spans="1:19" ht="35.25" hidden="1" customHeight="1">
      <c r="A1073" s="196" t="str">
        <f ca="1">IFERROR(A1072+MATCH(D1073,OFFSET('Nhập đơn'!$E$1,'ORDERED LIST'!$A1072,0,1000),0),"")</f>
        <v/>
      </c>
      <c r="B1073" s="209">
        <v>10</v>
      </c>
      <c r="C1073" s="203" t="str" cm="1">
        <f t="array" aca="1" ref="C1073" ca="1">IFERROR(INDEX('Nhập đơn'!C:C,'ORDERED LIST'!$A1073,0),"")</f>
        <v/>
      </c>
      <c r="D1073" s="203" t="str">
        <f>IF(COUNTIFS($D$1063:D1072,$B$1063)&lt;$S$1063,$B$1063,"")</f>
        <v/>
      </c>
      <c r="E1073" s="202" t="str" cm="1">
        <f t="array" aca="1" ref="E1073" ca="1">IFERROR(INDEX('Nhập đơn'!I:I,'ORDERED LIST'!$A1073,0),"")</f>
        <v/>
      </c>
      <c r="F1073" s="204" t="str" cm="1">
        <f t="array" aca="1" ref="F1073" ca="1">IFERROR(INDEX('Nhập đơn'!H:H,'ORDERED LIST'!$A1073,0),"")</f>
        <v/>
      </c>
      <c r="G1073" s="205"/>
      <c r="H1073" s="205"/>
      <c r="I1073" s="204"/>
      <c r="J1073" s="204"/>
      <c r="K1073" s="204"/>
      <c r="L1073" s="204"/>
      <c r="M1073" s="204"/>
      <c r="N1073" s="206"/>
      <c r="O1073" s="202"/>
      <c r="P1073" s="207"/>
      <c r="Q1073" s="207"/>
      <c r="R1073" s="207"/>
      <c r="S1073" s="210"/>
    </row>
    <row r="1074" spans="1:19" ht="35.25" hidden="1" customHeight="1">
      <c r="A1074" s="196" t="str">
        <f ca="1">IFERROR(A1073+MATCH(D1074,OFFSET('Nhập đơn'!$E$1,'ORDERED LIST'!$A1073,0,1000),0),"")</f>
        <v/>
      </c>
      <c r="B1074" s="209">
        <v>11</v>
      </c>
      <c r="C1074" s="203" t="str" cm="1">
        <f t="array" aca="1" ref="C1074" ca="1">IFERROR(INDEX('Nhập đơn'!C:C,'ORDERED LIST'!$A1074,0),"")</f>
        <v/>
      </c>
      <c r="D1074" s="203" t="str">
        <f>IF(COUNTIFS($D$1063:D1073,$B$1063)&lt;$S$1063,$B$1063,"")</f>
        <v/>
      </c>
      <c r="E1074" s="202" t="str" cm="1">
        <f t="array" aca="1" ref="E1074" ca="1">IFERROR(INDEX('Nhập đơn'!I:I,'ORDERED LIST'!$A1074,0),"")</f>
        <v/>
      </c>
      <c r="F1074" s="204" t="str" cm="1">
        <f t="array" aca="1" ref="F1074" ca="1">IFERROR(INDEX('Nhập đơn'!H:H,'ORDERED LIST'!$A1074,0),"")</f>
        <v/>
      </c>
      <c r="G1074" s="205"/>
      <c r="H1074" s="205"/>
      <c r="I1074" s="204"/>
      <c r="J1074" s="204"/>
      <c r="K1074" s="204"/>
      <c r="L1074" s="204"/>
      <c r="M1074" s="204"/>
      <c r="N1074" s="206"/>
      <c r="O1074" s="202"/>
      <c r="P1074" s="207"/>
      <c r="Q1074" s="207"/>
      <c r="R1074" s="207"/>
      <c r="S1074" s="210"/>
    </row>
    <row r="1075" spans="1:19" ht="35.25" hidden="1" customHeight="1">
      <c r="A1075" s="196" t="str">
        <f ca="1">IFERROR(A1074+MATCH(D1075,OFFSET('Nhập đơn'!$E$1,'ORDERED LIST'!$A1074,0,1000),0),"")</f>
        <v/>
      </c>
      <c r="B1075" s="209">
        <v>12</v>
      </c>
      <c r="C1075" s="203" t="str" cm="1">
        <f t="array" aca="1" ref="C1075" ca="1">IFERROR(INDEX('Nhập đơn'!C:C,'ORDERED LIST'!$A1075,0),"")</f>
        <v/>
      </c>
      <c r="D1075" s="203" t="str">
        <f>IF(COUNTIFS($D$1063:D1074,$B$1063)&lt;$S$1063,$B$1063,"")</f>
        <v/>
      </c>
      <c r="E1075" s="202" t="str" cm="1">
        <f t="array" aca="1" ref="E1075" ca="1">IFERROR(INDEX('Nhập đơn'!I:I,'ORDERED LIST'!$A1075,0),"")</f>
        <v/>
      </c>
      <c r="F1075" s="204" t="str" cm="1">
        <f t="array" aca="1" ref="F1075" ca="1">IFERROR(INDEX('Nhập đơn'!H:H,'ORDERED LIST'!$A1075,0),"")</f>
        <v/>
      </c>
      <c r="G1075" s="205"/>
      <c r="H1075" s="205"/>
      <c r="I1075" s="204"/>
      <c r="J1075" s="204"/>
      <c r="K1075" s="204"/>
      <c r="L1075" s="204"/>
      <c r="M1075" s="204"/>
      <c r="N1075" s="206"/>
      <c r="O1075" s="202"/>
      <c r="P1075" s="207"/>
      <c r="Q1075" s="207"/>
      <c r="R1075" s="207"/>
      <c r="S1075" s="210"/>
    </row>
    <row r="1076" spans="1:19" ht="35.25" hidden="1" customHeight="1">
      <c r="A1076" s="196" t="str">
        <f ca="1">IFERROR(A1075+MATCH(D1076,OFFSET('Nhập đơn'!$E$1,'ORDERED LIST'!$A1075,0,1000),0),"")</f>
        <v/>
      </c>
      <c r="B1076" s="209">
        <v>13</v>
      </c>
      <c r="C1076" s="203" t="str" cm="1">
        <f t="array" aca="1" ref="C1076" ca="1">IFERROR(INDEX('Nhập đơn'!C:C,'ORDERED LIST'!$A1076,0),"")</f>
        <v/>
      </c>
      <c r="D1076" s="203" t="str">
        <f>IF(COUNTIFS($D$1063:D1075,$B$1063)&lt;$S$1063,$B$1063,"")</f>
        <v/>
      </c>
      <c r="E1076" s="202" t="str" cm="1">
        <f t="array" aca="1" ref="E1076" ca="1">IFERROR(INDEX('Nhập đơn'!I:I,'ORDERED LIST'!$A1076,0),"")</f>
        <v/>
      </c>
      <c r="F1076" s="204" t="str" cm="1">
        <f t="array" aca="1" ref="F1076" ca="1">IFERROR(INDEX('Nhập đơn'!H:H,'ORDERED LIST'!$A1076,0),"")</f>
        <v/>
      </c>
      <c r="G1076" s="205"/>
      <c r="H1076" s="205"/>
      <c r="I1076" s="204"/>
      <c r="J1076" s="204"/>
      <c r="K1076" s="204"/>
      <c r="L1076" s="204"/>
      <c r="M1076" s="204"/>
      <c r="N1076" s="206"/>
      <c r="O1076" s="202"/>
      <c r="P1076" s="207"/>
      <c r="Q1076" s="207"/>
      <c r="R1076" s="207"/>
      <c r="S1076" s="210"/>
    </row>
    <row r="1077" spans="1:19" ht="35.25" hidden="1" customHeight="1">
      <c r="A1077" s="196" t="str">
        <f ca="1">IFERROR(A1076+MATCH(D1077,OFFSET('Nhập đơn'!$E$1,'ORDERED LIST'!$A1076,0,1000),0),"")</f>
        <v/>
      </c>
      <c r="B1077" s="209">
        <v>14</v>
      </c>
      <c r="C1077" s="203" t="str" cm="1">
        <f t="array" aca="1" ref="C1077" ca="1">IFERROR(INDEX('Nhập đơn'!C:C,'ORDERED LIST'!$A1077,0),"")</f>
        <v/>
      </c>
      <c r="D1077" s="203" t="str">
        <f>IF(COUNTIFS($D$1063:D1076,$B$1063)&lt;$S$1063,$B$1063,"")</f>
        <v/>
      </c>
      <c r="E1077" s="202" t="str" cm="1">
        <f t="array" aca="1" ref="E1077" ca="1">IFERROR(INDEX('Nhập đơn'!I:I,'ORDERED LIST'!$A1077,0),"")</f>
        <v/>
      </c>
      <c r="F1077" s="204" t="str" cm="1">
        <f t="array" aca="1" ref="F1077" ca="1">IFERROR(INDEX('Nhập đơn'!H:H,'ORDERED LIST'!$A1077,0),"")</f>
        <v/>
      </c>
      <c r="G1077" s="205"/>
      <c r="H1077" s="205"/>
      <c r="I1077" s="204"/>
      <c r="J1077" s="204"/>
      <c r="K1077" s="204"/>
      <c r="L1077" s="204"/>
      <c r="M1077" s="204"/>
      <c r="N1077" s="206"/>
      <c r="O1077" s="202"/>
      <c r="P1077" s="207"/>
      <c r="Q1077" s="207"/>
      <c r="R1077" s="207"/>
      <c r="S1077" s="210"/>
    </row>
    <row r="1078" spans="1:19" ht="35.25" hidden="1" customHeight="1">
      <c r="A1078" s="196" t="str">
        <f ca="1">IFERROR(A1077+MATCH(D1078,OFFSET('Nhập đơn'!$E$1,'ORDERED LIST'!$A1077,0,1000),0),"")</f>
        <v/>
      </c>
      <c r="B1078" s="209">
        <v>15</v>
      </c>
      <c r="C1078" s="203" t="str" cm="1">
        <f t="array" aca="1" ref="C1078" ca="1">IFERROR(INDEX('Nhập đơn'!C:C,'ORDERED LIST'!$A1078,0),"")</f>
        <v/>
      </c>
      <c r="D1078" s="203" t="str">
        <f>IF(COUNTIFS($D$1063:D1077,$B$1063)&lt;$S$1063,$B$1063,"")</f>
        <v/>
      </c>
      <c r="E1078" s="202" t="str" cm="1">
        <f t="array" aca="1" ref="E1078" ca="1">IFERROR(INDEX('Nhập đơn'!I:I,'ORDERED LIST'!$A1078,0),"")</f>
        <v/>
      </c>
      <c r="F1078" s="204" t="str" cm="1">
        <f t="array" aca="1" ref="F1078" ca="1">IFERROR(INDEX('Nhập đơn'!H:H,'ORDERED LIST'!$A1078,0),"")</f>
        <v/>
      </c>
      <c r="G1078" s="205"/>
      <c r="H1078" s="205"/>
      <c r="I1078" s="204"/>
      <c r="J1078" s="204"/>
      <c r="K1078" s="204"/>
      <c r="L1078" s="204"/>
      <c r="M1078" s="204"/>
      <c r="N1078" s="206"/>
      <c r="O1078" s="202"/>
      <c r="P1078" s="207"/>
      <c r="Q1078" s="207"/>
      <c r="R1078" s="207"/>
      <c r="S1078" s="210"/>
    </row>
    <row r="1079" spans="1:19" ht="35.25" hidden="1" customHeight="1">
      <c r="A1079" s="196" t="str">
        <f ca="1">IFERROR(A1078+MATCH(D1079,OFFSET('Nhập đơn'!$E$1,'ORDERED LIST'!$A1078,0,1000),0),"")</f>
        <v/>
      </c>
      <c r="B1079" s="209">
        <v>16</v>
      </c>
      <c r="C1079" s="203" t="str" cm="1">
        <f t="array" aca="1" ref="C1079" ca="1">IFERROR(INDEX('Nhập đơn'!C:C,'ORDERED LIST'!$A1079,0),"")</f>
        <v/>
      </c>
      <c r="D1079" s="203" t="str">
        <f>IF(COUNTIFS($D$1063:D1078,$B$1063)&lt;$S$1063,$B$1063,"")</f>
        <v/>
      </c>
      <c r="E1079" s="202" t="str" cm="1">
        <f t="array" aca="1" ref="E1079" ca="1">IFERROR(INDEX('Nhập đơn'!I:I,'ORDERED LIST'!$A1079,0),"")</f>
        <v/>
      </c>
      <c r="F1079" s="204" t="str" cm="1">
        <f t="array" aca="1" ref="F1079" ca="1">IFERROR(INDEX('Nhập đơn'!H:H,'ORDERED LIST'!$A1079,0),"")</f>
        <v/>
      </c>
      <c r="G1079" s="205"/>
      <c r="H1079" s="205"/>
      <c r="I1079" s="204"/>
      <c r="J1079" s="204"/>
      <c r="K1079" s="204"/>
      <c r="L1079" s="204"/>
      <c r="M1079" s="204"/>
      <c r="N1079" s="206"/>
      <c r="O1079" s="202"/>
      <c r="P1079" s="207"/>
      <c r="Q1079" s="207"/>
      <c r="R1079" s="207"/>
      <c r="S1079" s="210"/>
    </row>
    <row r="1080" spans="1:19" s="215" customFormat="1" ht="35.25" customHeight="1">
      <c r="B1080" s="216" t="s">
        <v>209</v>
      </c>
      <c r="C1080" s="217"/>
      <c r="D1080" s="217"/>
      <c r="E1080" s="217"/>
      <c r="F1080" s="217"/>
      <c r="G1080" s="217"/>
      <c r="H1080" s="217"/>
      <c r="I1080" s="217"/>
      <c r="J1080" s="217"/>
      <c r="K1080" s="217"/>
      <c r="L1080" s="217"/>
      <c r="M1080" s="217"/>
      <c r="N1080" s="217"/>
      <c r="O1080" s="217"/>
      <c r="P1080" s="217"/>
      <c r="Q1080" s="217"/>
      <c r="R1080" s="217"/>
      <c r="S1080" s="289">
        <f>COUNTIFS('Nhập đơn'!E:E,B1080)</f>
        <v>11</v>
      </c>
    </row>
    <row r="1081" spans="1:19" ht="35.25" customHeight="1">
      <c r="A1081" s="196">
        <f ca="1">IFERROR(A1080+MATCH(D1081,OFFSET('Nhập đơn'!$E$1,'ORDERED LIST'!$A1080,0,1000),0),"")</f>
        <v>41</v>
      </c>
      <c r="B1081" s="202">
        <v>1</v>
      </c>
      <c r="C1081" s="203" t="str" cm="1">
        <f t="array" aca="1" ref="C1081" ca="1">IFERROR(INDEX('Nhập đơn'!C:C,'ORDERED LIST'!$A1081,0),"")</f>
        <v>MKFR</v>
      </c>
      <c r="D1081" s="203" t="str">
        <f>IF(COUNTIFS($D$1080:D1080,$B$1080)&lt;$S$1080,$B$1080,"")</f>
        <v>Rau muống 200 gr</v>
      </c>
      <c r="E1081" s="202" cm="1">
        <f t="array" aca="1" ref="E1081" ca="1">IFERROR(INDEX('Nhập đơn'!I:I,'ORDERED LIST'!$A1081,0),"")</f>
        <v>10</v>
      </c>
      <c r="F1081" s="204" cm="1">
        <f t="array" aca="1" ref="F1081" ca="1">IFERROR(INDEX('Nhập đơn'!H:H,'ORDERED LIST'!$A1081,0),"")</f>
        <v>2</v>
      </c>
      <c r="G1081" s="205"/>
      <c r="H1081" s="205"/>
      <c r="I1081" s="204"/>
      <c r="J1081" s="204"/>
      <c r="K1081" s="204"/>
      <c r="L1081" s="204"/>
      <c r="M1081" s="204"/>
      <c r="N1081" s="206"/>
      <c r="O1081" s="202"/>
      <c r="P1081" s="207"/>
      <c r="Q1081" s="207"/>
      <c r="R1081" s="207"/>
      <c r="S1081" s="207"/>
    </row>
    <row r="1082" spans="1:19" ht="35.25" customHeight="1">
      <c r="A1082" s="196">
        <f ca="1">IFERROR(A1081+MATCH(D1082,OFFSET('Nhập đơn'!$E$1,'ORDERED LIST'!$A1081,0,1000),0),"")</f>
        <v>93</v>
      </c>
      <c r="B1082" s="202">
        <v>2</v>
      </c>
      <c r="C1082" s="203" t="str" cm="1">
        <f t="array" aca="1" ref="C1082" ca="1">IFERROR(INDEX('Nhập đơn'!C:C,'ORDERED LIST'!$A1082,0),"")</f>
        <v>MKVD</v>
      </c>
      <c r="D1082" s="203" t="str">
        <f>IF(COUNTIFS($D$1080:D1081,$B$1080)&lt;$S$1080,$B$1080,"")</f>
        <v>Rau muống 200 gr</v>
      </c>
      <c r="E1082" s="202" cm="1">
        <f t="array" aca="1" ref="E1082" ca="1">IFERROR(INDEX('Nhập đơn'!I:I,'ORDERED LIST'!$A1082,0),"")</f>
        <v>15</v>
      </c>
      <c r="F1082" s="204" cm="1">
        <f t="array" aca="1" ref="F1082" ca="1">IFERROR(INDEX('Nhập đơn'!H:H,'ORDERED LIST'!$A1082,0),"")</f>
        <v>3</v>
      </c>
      <c r="G1082" s="205"/>
      <c r="H1082" s="205"/>
      <c r="I1082" s="204"/>
      <c r="J1082" s="204"/>
      <c r="K1082" s="204"/>
      <c r="L1082" s="204"/>
      <c r="M1082" s="204"/>
      <c r="N1082" s="206"/>
      <c r="O1082" s="202"/>
      <c r="P1082" s="207"/>
      <c r="Q1082" s="207"/>
      <c r="R1082" s="207"/>
      <c r="S1082" s="208"/>
    </row>
    <row r="1083" spans="1:19" ht="35.25" customHeight="1">
      <c r="A1083" s="196">
        <f ca="1">IFERROR(A1082+MATCH(D1083,OFFSET('Nhập đơn'!$E$1,'ORDERED LIST'!$A1082,0,1000),0),"")</f>
        <v>146</v>
      </c>
      <c r="B1083" s="209">
        <v>3</v>
      </c>
      <c r="C1083" s="203" t="str" cm="1">
        <f t="array" aca="1" ref="C1083" ca="1">IFERROR(INDEX('Nhập đơn'!C:C,'ORDERED LIST'!$A1083,0),"")</f>
        <v>AWLU</v>
      </c>
      <c r="D1083" s="203" t="str">
        <f>IF(COUNTIFS($D$1080:D1082,$B$1080)&lt;$S$1080,$B$1080,"")</f>
        <v>Rau muống 200 gr</v>
      </c>
      <c r="E1083" s="202" cm="1">
        <f t="array" aca="1" ref="E1083" ca="1">IFERROR(INDEX('Nhập đơn'!I:I,'ORDERED LIST'!$A1083,0),"")</f>
        <v>60</v>
      </c>
      <c r="F1083" s="204" cm="1">
        <f t="array" aca="1" ref="F1083" ca="1">IFERROR(INDEX('Nhập đơn'!H:H,'ORDERED LIST'!$A1083,0),"")</f>
        <v>12</v>
      </c>
      <c r="G1083" s="205"/>
      <c r="H1083" s="205"/>
      <c r="I1083" s="204"/>
      <c r="J1083" s="204"/>
      <c r="K1083" s="204"/>
      <c r="L1083" s="204"/>
      <c r="M1083" s="204"/>
      <c r="N1083" s="206"/>
      <c r="O1083" s="202"/>
      <c r="P1083" s="207"/>
      <c r="Q1083" s="207"/>
      <c r="R1083" s="207"/>
      <c r="S1083" s="210"/>
    </row>
    <row r="1084" spans="1:19" ht="35.25" customHeight="1">
      <c r="A1084" s="196">
        <f ca="1">IFERROR(A1083+MATCH(D1084,OFFSET('Nhập đơn'!$E$1,'ORDERED LIST'!$A1083,0,1000),0),"")</f>
        <v>203</v>
      </c>
      <c r="B1084" s="209">
        <v>4</v>
      </c>
      <c r="C1084" s="203" t="str" cm="1">
        <f t="array" aca="1" ref="C1084" ca="1">IFERROR(INDEX('Nhập đơn'!C:C,'ORDERED LIST'!$A1084,0),"")</f>
        <v>AWSG</v>
      </c>
      <c r="D1084" s="203" t="str">
        <f>IF(COUNTIFS($D$1080:D1083,$B$1080)&lt;$S$1080,$B$1080,"")</f>
        <v>Rau muống 200 gr</v>
      </c>
      <c r="E1084" s="202" cm="1">
        <f t="array" aca="1" ref="E1084" ca="1">IFERROR(INDEX('Nhập đơn'!I:I,'ORDERED LIST'!$A1084,0),"")</f>
        <v>25</v>
      </c>
      <c r="F1084" s="204" cm="1">
        <f t="array" aca="1" ref="F1084" ca="1">IFERROR(INDEX('Nhập đơn'!H:H,'ORDERED LIST'!$A1084,0),"")</f>
        <v>5</v>
      </c>
      <c r="G1084" s="205"/>
      <c r="H1084" s="205"/>
      <c r="I1084" s="204"/>
      <c r="J1084" s="204"/>
      <c r="K1084" s="204"/>
      <c r="L1084" s="204"/>
      <c r="M1084" s="204"/>
      <c r="N1084" s="206"/>
      <c r="O1084" s="202"/>
      <c r="P1084" s="207"/>
      <c r="Q1084" s="207"/>
      <c r="R1084" s="207"/>
      <c r="S1084" s="210"/>
    </row>
    <row r="1085" spans="1:19" ht="35.25" customHeight="1">
      <c r="A1085" s="196">
        <f ca="1">IFERROR(A1084+MATCH(D1085,OFFSET('Nhập đơn'!$E$1,'ORDERED LIST'!$A1084,0,1000),0),"")</f>
        <v>261</v>
      </c>
      <c r="B1085" s="209">
        <v>5</v>
      </c>
      <c r="C1085" s="203" t="str" cm="1">
        <f t="array" aca="1" ref="C1085" ca="1">IFERROR(INDEX('Nhập đơn'!C:C,'ORDERED LIST'!$A1085,0),"")</f>
        <v>AWWT</v>
      </c>
      <c r="D1085" s="203" t="str">
        <f>IF(COUNTIFS($D$1080:D1084,$B$1080)&lt;$S$1080,$B$1080,"")</f>
        <v>Rau muống 200 gr</v>
      </c>
      <c r="E1085" s="202" cm="1">
        <f t="array" aca="1" ref="E1085" ca="1">IFERROR(INDEX('Nhập đơn'!I:I,'ORDERED LIST'!$A1085,0),"")</f>
        <v>60</v>
      </c>
      <c r="F1085" s="204" cm="1">
        <f t="array" aca="1" ref="F1085" ca="1">IFERROR(INDEX('Nhập đơn'!H:H,'ORDERED LIST'!$A1085,0),"")</f>
        <v>12</v>
      </c>
      <c r="G1085" s="205"/>
      <c r="H1085" s="205"/>
      <c r="I1085" s="204"/>
      <c r="J1085" s="204"/>
      <c r="K1085" s="204"/>
      <c r="L1085" s="204"/>
      <c r="M1085" s="204"/>
      <c r="N1085" s="206"/>
      <c r="O1085" s="202"/>
      <c r="P1085" s="207"/>
      <c r="Q1085" s="207"/>
      <c r="R1085" s="207"/>
      <c r="S1085" s="210"/>
    </row>
    <row r="1086" spans="1:19" ht="35.25" customHeight="1">
      <c r="A1086" s="196">
        <f ca="1">IFERROR(A1085+MATCH(D1086,OFFSET('Nhập đơn'!$E$1,'ORDERED LIST'!$A1085,0,1000),0),"")</f>
        <v>322</v>
      </c>
      <c r="B1086" s="209">
        <v>6</v>
      </c>
      <c r="C1086" s="203" t="str" cm="1">
        <f t="array" aca="1" ref="C1086" ca="1">IFERROR(INDEX('Nhập đơn'!C:C,'ORDERED LIST'!$A1086,0),"")</f>
        <v>AWZH</v>
      </c>
      <c r="D1086" s="203" t="str">
        <f>IF(COUNTIFS($D$1080:D1085,$B$1080)&lt;$S$1080,$B$1080,"")</f>
        <v>Rau muống 200 gr</v>
      </c>
      <c r="E1086" s="202" cm="1">
        <f t="array" aca="1" ref="E1086" ca="1">IFERROR(INDEX('Nhập đơn'!I:I,'ORDERED LIST'!$A1086,0),"")</f>
        <v>65</v>
      </c>
      <c r="F1086" s="204" cm="1">
        <f t="array" aca="1" ref="F1086" ca="1">IFERROR(INDEX('Nhập đơn'!H:H,'ORDERED LIST'!$A1086,0),"")</f>
        <v>13</v>
      </c>
      <c r="G1086" s="205"/>
      <c r="H1086" s="205"/>
      <c r="I1086" s="204"/>
      <c r="J1086" s="204"/>
      <c r="K1086" s="204"/>
      <c r="L1086" s="204"/>
      <c r="M1086" s="204"/>
      <c r="N1086" s="206"/>
      <c r="O1086" s="202"/>
      <c r="P1086" s="207"/>
      <c r="Q1086" s="207"/>
      <c r="R1086" s="207"/>
      <c r="S1086" s="210"/>
    </row>
    <row r="1087" spans="1:19" ht="35.25" customHeight="1">
      <c r="A1087" s="196">
        <f ca="1">IFERROR(A1086+MATCH(D1087,OFFSET('Nhập đơn'!$E$1,'ORDERED LIST'!$A1086,0,1000),0),"")</f>
        <v>344</v>
      </c>
      <c r="B1087" s="209">
        <v>7</v>
      </c>
      <c r="C1087" s="203" t="str" cm="1">
        <f t="array" aca="1" ref="C1087" ca="1">IFERROR(INDEX('Nhập đơn'!C:C,'ORDERED LIST'!$A1087,0),"")</f>
        <v>TH</v>
      </c>
      <c r="D1087" s="203" t="str">
        <f>IF(COUNTIFS($D$1080:D1086,$B$1080)&lt;$S$1080,$B$1080,"")</f>
        <v>Rau muống 200 gr</v>
      </c>
      <c r="E1087" s="202" cm="1">
        <f t="array" aca="1" ref="E1087" ca="1">IFERROR(INDEX('Nhập đơn'!I:I,'ORDERED LIST'!$A1087,0),"")</f>
        <v>25</v>
      </c>
      <c r="F1087" s="204" cm="1">
        <f t="array" aca="1" ref="F1087" ca="1">IFERROR(INDEX('Nhập đơn'!H:H,'ORDERED LIST'!$A1087,0),"")</f>
        <v>5</v>
      </c>
      <c r="G1087" s="205"/>
      <c r="H1087" s="205"/>
      <c r="I1087" s="204"/>
      <c r="J1087" s="204"/>
      <c r="K1087" s="204"/>
      <c r="L1087" s="204"/>
      <c r="M1087" s="204"/>
      <c r="N1087" s="206"/>
      <c r="O1087" s="202"/>
      <c r="P1087" s="207"/>
      <c r="Q1087" s="207"/>
      <c r="R1087" s="207"/>
      <c r="S1087" s="210"/>
    </row>
    <row r="1088" spans="1:19" ht="35.25" customHeight="1">
      <c r="A1088" s="196">
        <f ca="1">IFERROR(A1087+MATCH(D1088,OFFSET('Nhập đơn'!$E$1,'ORDERED LIST'!$A1087,0,1000),0),"")</f>
        <v>350</v>
      </c>
      <c r="B1088" s="209">
        <v>8</v>
      </c>
      <c r="C1088" s="203" t="str" cm="1">
        <f t="array" aca="1" ref="C1088" ca="1">IFERROR(INDEX('Nhập đơn'!C:C,'ORDERED LIST'!$A1088,0),"")</f>
        <v>NGAM</v>
      </c>
      <c r="D1088" s="203" t="str">
        <f>IF(COUNTIFS($D$1080:D1087,$B$1080)&lt;$S$1080,$B$1080,"")</f>
        <v>Rau muống 200 gr</v>
      </c>
      <c r="E1088" s="202" cm="1">
        <f t="array" aca="1" ref="E1088" ca="1">IFERROR(INDEX('Nhập đơn'!I:I,'ORDERED LIST'!$A1088,0),"")</f>
        <v>10</v>
      </c>
      <c r="F1088" s="204" cm="1">
        <f t="array" aca="1" ref="F1088" ca="1">IFERROR(INDEX('Nhập đơn'!H:H,'ORDERED LIST'!$A1088,0),"")</f>
        <v>2</v>
      </c>
      <c r="G1088" s="205"/>
      <c r="H1088" s="205"/>
      <c r="I1088" s="204"/>
      <c r="J1088" s="204"/>
      <c r="K1088" s="204"/>
      <c r="L1088" s="204"/>
      <c r="M1088" s="204"/>
      <c r="N1088" s="206"/>
      <c r="O1088" s="202"/>
      <c r="P1088" s="207"/>
      <c r="Q1088" s="207"/>
      <c r="R1088" s="207"/>
      <c r="S1088" s="210"/>
    </row>
    <row r="1089" spans="1:19" ht="35.25" customHeight="1">
      <c r="A1089" s="196">
        <f ca="1">IFERROR(A1088+MATCH(D1089,OFFSET('Nhập đơn'!$E$1,'ORDERED LIST'!$A1088,0,1000),0),"")</f>
        <v>358</v>
      </c>
      <c r="B1089" s="209">
        <v>9</v>
      </c>
      <c r="C1089" s="203" t="str" cm="1">
        <f t="array" aca="1" ref="C1089" ca="1">IFERROR(INDEX('Nhập đơn'!C:C,'ORDERED LIST'!$A1089,0),"")</f>
        <v>SD</v>
      </c>
      <c r="D1089" s="203" t="str">
        <f>IF(COUNTIFS($D$1080:D1088,$B$1080)&lt;$S$1080,$B$1080,"")</f>
        <v>Rau muống 200 gr</v>
      </c>
      <c r="E1089" s="202" cm="1">
        <f t="array" aca="1" ref="E1089" ca="1">IFERROR(INDEX('Nhập đơn'!I:I,'ORDERED LIST'!$A1089,0),"")</f>
        <v>10</v>
      </c>
      <c r="F1089" s="204" cm="1">
        <f t="array" aca="1" ref="F1089" ca="1">IFERROR(INDEX('Nhập đơn'!H:H,'ORDERED LIST'!$A1089,0),"")</f>
        <v>2</v>
      </c>
      <c r="G1089" s="205"/>
      <c r="H1089" s="205"/>
      <c r="I1089" s="204"/>
      <c r="J1089" s="204"/>
      <c r="K1089" s="204"/>
      <c r="L1089" s="204"/>
      <c r="M1089" s="204"/>
      <c r="N1089" s="206"/>
      <c r="O1089" s="202"/>
      <c r="P1089" s="207"/>
      <c r="Q1089" s="207"/>
      <c r="R1089" s="207"/>
      <c r="S1089" s="210"/>
    </row>
    <row r="1090" spans="1:19" ht="35.25" customHeight="1">
      <c r="A1090" s="196">
        <f ca="1">IFERROR(A1089+MATCH(D1090,OFFSET('Nhập đơn'!$E$1,'ORDERED LIST'!$A1089,0,1000),0),"")</f>
        <v>365</v>
      </c>
      <c r="B1090" s="209">
        <v>10</v>
      </c>
      <c r="C1090" s="203" t="str" cm="1">
        <f t="array" aca="1" ref="C1090" ca="1">IFERROR(INDEX('Nhập đơn'!C:C,'ORDERED LIST'!$A1090,0),"")</f>
        <v>NAM2ZH</v>
      </c>
      <c r="D1090" s="203" t="str">
        <f>IF(COUNTIFS($D$1080:D1089,$B$1080)&lt;$S$1080,$B$1080,"")</f>
        <v>Rau muống 200 gr</v>
      </c>
      <c r="E1090" s="202" cm="1">
        <f t="array" aca="1" ref="E1090" ca="1">IFERROR(INDEX('Nhập đơn'!I:I,'ORDERED LIST'!$A1090,0),"")</f>
        <v>100</v>
      </c>
      <c r="F1090" s="204" cm="1">
        <f t="array" aca="1" ref="F1090" ca="1">IFERROR(INDEX('Nhập đơn'!H:H,'ORDERED LIST'!$A1090,0),"")</f>
        <v>20</v>
      </c>
      <c r="G1090" s="205"/>
      <c r="H1090" s="205"/>
      <c r="I1090" s="204"/>
      <c r="J1090" s="204"/>
      <c r="K1090" s="204"/>
      <c r="L1090" s="204"/>
      <c r="M1090" s="204"/>
      <c r="N1090" s="206"/>
      <c r="O1090" s="202"/>
      <c r="P1090" s="207"/>
      <c r="Q1090" s="207"/>
      <c r="R1090" s="207"/>
      <c r="S1090" s="210"/>
    </row>
    <row r="1091" spans="1:19" ht="35.25" customHeight="1">
      <c r="A1091" s="196">
        <f ca="1">IFERROR(A1090+MATCH(D1091,OFFSET('Nhập đơn'!$E$1,'ORDERED LIST'!$A1090,0,1000),0),"")</f>
        <v>376</v>
      </c>
      <c r="B1091" s="209">
        <v>11</v>
      </c>
      <c r="C1091" s="203" t="str" cm="1">
        <f t="array" aca="1" ref="C1091" ca="1">IFERROR(INDEX('Nhập đơn'!C:C,'ORDERED LIST'!$A1091,0),"")</f>
        <v>NAM1</v>
      </c>
      <c r="D1091" s="203" t="str">
        <f>IF(COUNTIFS($D$1080:D1090,$B$1080)&lt;$S$1080,$B$1080,"")</f>
        <v>Rau muống 200 gr</v>
      </c>
      <c r="E1091" s="202" cm="1">
        <f t="array" aca="1" ref="E1091" ca="1">IFERROR(INDEX('Nhập đơn'!I:I,'ORDERED LIST'!$A1091,0),"")</f>
        <v>250</v>
      </c>
      <c r="F1091" s="204" cm="1">
        <f t="array" aca="1" ref="F1091" ca="1">IFERROR(INDEX('Nhập đơn'!H:H,'ORDERED LIST'!$A1091,0),"")</f>
        <v>50</v>
      </c>
      <c r="G1091" s="205"/>
      <c r="H1091" s="205"/>
      <c r="I1091" s="204"/>
      <c r="J1091" s="204"/>
      <c r="K1091" s="204"/>
      <c r="L1091" s="204"/>
      <c r="M1091" s="204"/>
      <c r="N1091" s="206"/>
      <c r="O1091" s="202"/>
      <c r="P1091" s="207"/>
      <c r="Q1091" s="207"/>
      <c r="R1091" s="207"/>
      <c r="S1091" s="210"/>
    </row>
    <row r="1092" spans="1:19" ht="35.25" hidden="1" customHeight="1">
      <c r="A1092" s="196" t="str">
        <f ca="1">IFERROR(A1091+MATCH(D1092,OFFSET('Nhập đơn'!$E$1,'ORDERED LIST'!$A1091,0,1000),0),"")</f>
        <v/>
      </c>
      <c r="B1092" s="209">
        <v>12</v>
      </c>
      <c r="C1092" s="203" t="str" cm="1">
        <f t="array" aca="1" ref="C1092" ca="1">IFERROR(INDEX('Nhập đơn'!C:C,'ORDERED LIST'!$A1092,0),"")</f>
        <v/>
      </c>
      <c r="D1092" s="203" t="str">
        <f>IF(COUNTIFS($D$1080:D1091,$B$1080)&lt;$S$1080,$B$1080,"")</f>
        <v/>
      </c>
      <c r="E1092" s="202" t="str" cm="1">
        <f t="array" aca="1" ref="E1092" ca="1">IFERROR(INDEX('Nhập đơn'!I:I,'ORDERED LIST'!$A1092,0),"")</f>
        <v/>
      </c>
      <c r="F1092" s="204" t="str" cm="1">
        <f t="array" aca="1" ref="F1092" ca="1">IFERROR(INDEX('Nhập đơn'!H:H,'ORDERED LIST'!$A1092,0),"")</f>
        <v/>
      </c>
      <c r="G1092" s="205"/>
      <c r="H1092" s="205"/>
      <c r="I1092" s="204"/>
      <c r="J1092" s="204"/>
      <c r="K1092" s="204"/>
      <c r="L1092" s="204"/>
      <c r="M1092" s="204"/>
      <c r="N1092" s="206"/>
      <c r="O1092" s="202"/>
      <c r="P1092" s="207"/>
      <c r="Q1092" s="207"/>
      <c r="R1092" s="207"/>
      <c r="S1092" s="210"/>
    </row>
    <row r="1093" spans="1:19" ht="35.25" hidden="1" customHeight="1">
      <c r="A1093" s="196" t="str">
        <f ca="1">IFERROR(A1092+MATCH(D1093,OFFSET('Nhập đơn'!$E$1,'ORDERED LIST'!$A1092,0,1000),0),"")</f>
        <v/>
      </c>
      <c r="B1093" s="209">
        <v>13</v>
      </c>
      <c r="C1093" s="203" t="str" cm="1">
        <f t="array" aca="1" ref="C1093" ca="1">IFERROR(INDEX('Nhập đơn'!C:C,'ORDERED LIST'!$A1093,0),"")</f>
        <v/>
      </c>
      <c r="D1093" s="203" t="str">
        <f>IF(COUNTIFS($D$1080:D1092,$B$1080)&lt;$S$1080,$B$1080,"")</f>
        <v/>
      </c>
      <c r="E1093" s="202" t="str" cm="1">
        <f t="array" aca="1" ref="E1093" ca="1">IFERROR(INDEX('Nhập đơn'!I:I,'ORDERED LIST'!$A1093,0),"")</f>
        <v/>
      </c>
      <c r="F1093" s="204" t="str" cm="1">
        <f t="array" aca="1" ref="F1093" ca="1">IFERROR(INDEX('Nhập đơn'!H:H,'ORDERED LIST'!$A1093,0),"")</f>
        <v/>
      </c>
      <c r="G1093" s="205"/>
      <c r="H1093" s="205"/>
      <c r="I1093" s="204"/>
      <c r="J1093" s="204"/>
      <c r="K1093" s="204"/>
      <c r="L1093" s="204"/>
      <c r="M1093" s="204"/>
      <c r="N1093" s="206"/>
      <c r="O1093" s="202"/>
      <c r="P1093" s="207"/>
      <c r="Q1093" s="207"/>
      <c r="R1093" s="207"/>
      <c r="S1093" s="210"/>
    </row>
    <row r="1094" spans="1:19" ht="35.25" hidden="1" customHeight="1">
      <c r="A1094" s="196" t="str">
        <f ca="1">IFERROR(A1093+MATCH(D1094,OFFSET('Nhập đơn'!$E$1,'ORDERED LIST'!$A1093,0,1000),0),"")</f>
        <v/>
      </c>
      <c r="B1094" s="209">
        <v>14</v>
      </c>
      <c r="C1094" s="203" t="str" cm="1">
        <f t="array" aca="1" ref="C1094" ca="1">IFERROR(INDEX('Nhập đơn'!C:C,'ORDERED LIST'!$A1094,0),"")</f>
        <v/>
      </c>
      <c r="D1094" s="203" t="str">
        <f>IF(COUNTIFS($D$1080:D1093,$B$1080)&lt;$S$1080,$B$1080,"")</f>
        <v/>
      </c>
      <c r="E1094" s="202" t="str" cm="1">
        <f t="array" aca="1" ref="E1094" ca="1">IFERROR(INDEX('Nhập đơn'!I:I,'ORDERED LIST'!$A1094,0),"")</f>
        <v/>
      </c>
      <c r="F1094" s="204" t="str" cm="1">
        <f t="array" aca="1" ref="F1094" ca="1">IFERROR(INDEX('Nhập đơn'!H:H,'ORDERED LIST'!$A1094,0),"")</f>
        <v/>
      </c>
      <c r="G1094" s="205"/>
      <c r="H1094" s="205"/>
      <c r="I1094" s="204"/>
      <c r="J1094" s="204"/>
      <c r="K1094" s="204"/>
      <c r="L1094" s="204"/>
      <c r="M1094" s="204"/>
      <c r="N1094" s="206"/>
      <c r="O1094" s="202"/>
      <c r="P1094" s="207"/>
      <c r="Q1094" s="207"/>
      <c r="R1094" s="207"/>
      <c r="S1094" s="210"/>
    </row>
    <row r="1095" spans="1:19" ht="35.25" hidden="1" customHeight="1">
      <c r="A1095" s="196" t="str">
        <f ca="1">IFERROR(A1094+MATCH(D1095,OFFSET('Nhập đơn'!$E$1,'ORDERED LIST'!$A1094,0,1000),0),"")</f>
        <v/>
      </c>
      <c r="B1095" s="209">
        <v>15</v>
      </c>
      <c r="C1095" s="203" t="str" cm="1">
        <f t="array" aca="1" ref="C1095" ca="1">IFERROR(INDEX('Nhập đơn'!C:C,'ORDERED LIST'!$A1095,0),"")</f>
        <v/>
      </c>
      <c r="D1095" s="203" t="str">
        <f>IF(COUNTIFS($D$1080:D1094,$B$1080)&lt;$S$1080,$B$1080,"")</f>
        <v/>
      </c>
      <c r="E1095" s="202" t="str" cm="1">
        <f t="array" aca="1" ref="E1095" ca="1">IFERROR(INDEX('Nhập đơn'!I:I,'ORDERED LIST'!$A1095,0),"")</f>
        <v/>
      </c>
      <c r="F1095" s="204" t="str" cm="1">
        <f t="array" aca="1" ref="F1095" ca="1">IFERROR(INDEX('Nhập đơn'!H:H,'ORDERED LIST'!$A1095,0),"")</f>
        <v/>
      </c>
      <c r="G1095" s="205"/>
      <c r="H1095" s="205"/>
      <c r="I1095" s="204"/>
      <c r="J1095" s="204"/>
      <c r="K1095" s="204"/>
      <c r="L1095" s="204"/>
      <c r="M1095" s="204"/>
      <c r="N1095" s="206"/>
      <c r="O1095" s="202"/>
      <c r="P1095" s="207"/>
      <c r="Q1095" s="207"/>
      <c r="R1095" s="207"/>
      <c r="S1095" s="210"/>
    </row>
    <row r="1096" spans="1:19" ht="35.25" hidden="1" customHeight="1">
      <c r="A1096" s="196" t="str">
        <f ca="1">IFERROR(A1095+MATCH(D1096,OFFSET('Nhập đơn'!$E$1,'ORDERED LIST'!$A1095,0,1000),0),"")</f>
        <v/>
      </c>
      <c r="B1096" s="209">
        <v>16</v>
      </c>
      <c r="C1096" s="203" t="str" cm="1">
        <f t="array" aca="1" ref="C1096" ca="1">IFERROR(INDEX('Nhập đơn'!C:C,'ORDERED LIST'!$A1096,0),"")</f>
        <v/>
      </c>
      <c r="D1096" s="203" t="str">
        <f>IF(COUNTIFS($D$1080:D1095,$B$1080)&lt;$S$1080,$B$1080,"")</f>
        <v/>
      </c>
      <c r="E1096" s="202" t="str" cm="1">
        <f t="array" aca="1" ref="E1096" ca="1">IFERROR(INDEX('Nhập đơn'!I:I,'ORDERED LIST'!$A1096,0),"")</f>
        <v/>
      </c>
      <c r="F1096" s="204" t="str" cm="1">
        <f t="array" aca="1" ref="F1096" ca="1">IFERROR(INDEX('Nhập đơn'!H:H,'ORDERED LIST'!$A1096,0),"")</f>
        <v/>
      </c>
      <c r="G1096" s="205"/>
      <c r="H1096" s="205"/>
      <c r="I1096" s="204"/>
      <c r="J1096" s="204"/>
      <c r="K1096" s="204"/>
      <c r="L1096" s="204"/>
      <c r="M1096" s="204"/>
      <c r="N1096" s="206"/>
      <c r="O1096" s="202"/>
      <c r="P1096" s="207"/>
      <c r="Q1096" s="207"/>
      <c r="R1096" s="207"/>
      <c r="S1096" s="210"/>
    </row>
    <row r="1097" spans="1:19" s="215" customFormat="1" ht="35.25" customHeight="1">
      <c r="B1097" s="216" t="s">
        <v>564</v>
      </c>
      <c r="C1097" s="217"/>
      <c r="D1097" s="217"/>
      <c r="E1097" s="217"/>
      <c r="F1097" s="217"/>
      <c r="G1097" s="217"/>
      <c r="H1097" s="217"/>
      <c r="I1097" s="217"/>
      <c r="J1097" s="217"/>
      <c r="K1097" s="217"/>
      <c r="L1097" s="217"/>
      <c r="M1097" s="217"/>
      <c r="N1097" s="217"/>
      <c r="O1097" s="217"/>
      <c r="P1097" s="217"/>
      <c r="Q1097" s="217"/>
      <c r="R1097" s="217"/>
      <c r="S1097" s="289">
        <f>COUNTIFS('Nhập đơn'!E:E,B1097)</f>
        <v>4</v>
      </c>
    </row>
    <row r="1098" spans="1:19" ht="35.25" customHeight="1">
      <c r="A1098" s="196">
        <f ca="1">IFERROR(A1097+MATCH(D1098,OFFSET('Nhập đơn'!$E$1,'ORDERED LIST'!$A1097,0,1000),0),"")</f>
        <v>42</v>
      </c>
      <c r="B1098" s="202">
        <v>1</v>
      </c>
      <c r="C1098" s="203" t="str" cm="1">
        <f t="array" aca="1" ref="C1098" ca="1">IFERROR(INDEX('Nhập đơn'!C:C,'ORDERED LIST'!$A1098,0),"")</f>
        <v>MKFR</v>
      </c>
      <c r="D1098" s="203" t="str">
        <f>IF(COUNTIFS($D$1097:D1097,$B$1097)&lt;$S$1097,$B$1097,"")</f>
        <v>Rau răm 100 gr</v>
      </c>
      <c r="E1098" s="202" cm="1">
        <f t="array" aca="1" ref="E1098" ca="1">IFERROR(INDEX('Nhập đơn'!I:I,'ORDERED LIST'!$A1098,0),"")</f>
        <v>3</v>
      </c>
      <c r="F1098" s="204" cm="1">
        <f t="array" aca="1" ref="F1098" ca="1">IFERROR(INDEX('Nhập đơn'!H:H,'ORDERED LIST'!$A1098,0),"")</f>
        <v>0.3</v>
      </c>
      <c r="G1098" s="205"/>
      <c r="H1098" s="205"/>
      <c r="I1098" s="204"/>
      <c r="J1098" s="204"/>
      <c r="K1098" s="204"/>
      <c r="L1098" s="204"/>
      <c r="M1098" s="204"/>
      <c r="N1098" s="206"/>
      <c r="O1098" s="202"/>
      <c r="P1098" s="207"/>
      <c r="Q1098" s="207"/>
      <c r="R1098" s="207"/>
      <c r="S1098" s="207"/>
    </row>
    <row r="1099" spans="1:19" ht="35.25" customHeight="1">
      <c r="A1099" s="196">
        <f ca="1">IFERROR(A1098+MATCH(D1099,OFFSET('Nhập đơn'!$E$1,'ORDERED LIST'!$A1098,0,1000),0),"")</f>
        <v>147</v>
      </c>
      <c r="B1099" s="202">
        <v>2</v>
      </c>
      <c r="C1099" s="203" t="str" cm="1">
        <f t="array" aca="1" ref="C1099" ca="1">IFERROR(INDEX('Nhập đơn'!C:C,'ORDERED LIST'!$A1099,0),"")</f>
        <v>AWLU</v>
      </c>
      <c r="D1099" s="203" t="str">
        <f>IF(COUNTIFS($D$1097:D1098,$B$1097)&lt;$S$1097,$B$1097,"")</f>
        <v>Rau răm 100 gr</v>
      </c>
      <c r="E1099" s="202" cm="1">
        <f t="array" aca="1" ref="E1099" ca="1">IFERROR(INDEX('Nhập đơn'!I:I,'ORDERED LIST'!$A1099,0),"")</f>
        <v>6</v>
      </c>
      <c r="F1099" s="204" cm="1">
        <f t="array" aca="1" ref="F1099" ca="1">IFERROR(INDEX('Nhập đơn'!H:H,'ORDERED LIST'!$A1099,0),"")</f>
        <v>0.6</v>
      </c>
      <c r="G1099" s="205"/>
      <c r="H1099" s="205"/>
      <c r="I1099" s="204"/>
      <c r="J1099" s="204"/>
      <c r="K1099" s="204"/>
      <c r="L1099" s="204"/>
      <c r="M1099" s="204"/>
      <c r="N1099" s="206"/>
      <c r="O1099" s="202"/>
      <c r="P1099" s="207"/>
      <c r="Q1099" s="207"/>
      <c r="R1099" s="207"/>
      <c r="S1099" s="208"/>
    </row>
    <row r="1100" spans="1:19" ht="35.25" customHeight="1">
      <c r="A1100" s="196">
        <f ca="1">IFERROR(A1099+MATCH(D1100,OFFSET('Nhập đơn'!$E$1,'ORDERED LIST'!$A1099,0,1000),0),"")</f>
        <v>204</v>
      </c>
      <c r="B1100" s="209">
        <v>3</v>
      </c>
      <c r="C1100" s="203" t="str" cm="1">
        <f t="array" aca="1" ref="C1100" ca="1">IFERROR(INDEX('Nhập đơn'!C:C,'ORDERED LIST'!$A1100,0),"")</f>
        <v>AWSG</v>
      </c>
      <c r="D1100" s="203" t="str">
        <f>IF(COUNTIFS($D$1097:D1099,$B$1097)&lt;$S$1097,$B$1097,"")</f>
        <v>Rau răm 100 gr</v>
      </c>
      <c r="E1100" s="202" cm="1">
        <f t="array" aca="1" ref="E1100" ca="1">IFERROR(INDEX('Nhập đơn'!I:I,'ORDERED LIST'!$A1100,0),"")</f>
        <v>8</v>
      </c>
      <c r="F1100" s="204" cm="1">
        <f t="array" aca="1" ref="F1100" ca="1">IFERROR(INDEX('Nhập đơn'!H:H,'ORDERED LIST'!$A1100,0),"")</f>
        <v>0.8</v>
      </c>
      <c r="G1100" s="205"/>
      <c r="H1100" s="205"/>
      <c r="I1100" s="204"/>
      <c r="J1100" s="204"/>
      <c r="K1100" s="204"/>
      <c r="L1100" s="204"/>
      <c r="M1100" s="204"/>
      <c r="N1100" s="206"/>
      <c r="O1100" s="202"/>
      <c r="P1100" s="207"/>
      <c r="Q1100" s="207"/>
      <c r="R1100" s="207"/>
      <c r="S1100" s="210"/>
    </row>
    <row r="1101" spans="1:19" ht="35.25" customHeight="1">
      <c r="A1101" s="196">
        <f ca="1">IFERROR(A1100+MATCH(D1101,OFFSET('Nhập đơn'!$E$1,'ORDERED LIST'!$A1100,0,1000),0),"")</f>
        <v>352</v>
      </c>
      <c r="B1101" s="209">
        <v>4</v>
      </c>
      <c r="C1101" s="203" t="str" cm="1">
        <f t="array" aca="1" ref="C1101" ca="1">IFERROR(INDEX('Nhập đơn'!C:C,'ORDERED LIST'!$A1101,0),"")</f>
        <v>NGAM</v>
      </c>
      <c r="D1101" s="203" t="str">
        <f>IF(COUNTIFS($D$1097:D1100,$B$1097)&lt;$S$1097,$B$1097,"")</f>
        <v>Rau răm 100 gr</v>
      </c>
      <c r="E1101" s="202" cm="1">
        <f t="array" aca="1" ref="E1101" ca="1">IFERROR(INDEX('Nhập đơn'!I:I,'ORDERED LIST'!$A1101,0),"")</f>
        <v>3</v>
      </c>
      <c r="F1101" s="204" cm="1">
        <f t="array" aca="1" ref="F1101" ca="1">IFERROR(INDEX('Nhập đơn'!H:H,'ORDERED LIST'!$A1101,0),"")</f>
        <v>0.3</v>
      </c>
      <c r="G1101" s="205"/>
      <c r="H1101" s="205"/>
      <c r="I1101" s="204"/>
      <c r="J1101" s="204"/>
      <c r="K1101" s="204"/>
      <c r="L1101" s="204"/>
      <c r="M1101" s="204"/>
      <c r="N1101" s="206"/>
      <c r="O1101" s="202"/>
      <c r="P1101" s="207"/>
      <c r="Q1101" s="207"/>
      <c r="R1101" s="207"/>
      <c r="S1101" s="210"/>
    </row>
    <row r="1102" spans="1:19" ht="35.25" hidden="1" customHeight="1">
      <c r="A1102" s="196" t="str">
        <f ca="1">IFERROR(A1101+MATCH(D1102,OFFSET('Nhập đơn'!$E$1,'ORDERED LIST'!$A1101,0,1000),0),"")</f>
        <v/>
      </c>
      <c r="B1102" s="209">
        <v>5</v>
      </c>
      <c r="C1102" s="203" t="str" cm="1">
        <f t="array" aca="1" ref="C1102" ca="1">IFERROR(INDEX('Nhập đơn'!C:C,'ORDERED LIST'!$A1102,0),"")</f>
        <v/>
      </c>
      <c r="D1102" s="203" t="str">
        <f>IF(COUNTIFS($D$1097:D1101,$B$1097)&lt;$S$1097,$B$1097,"")</f>
        <v/>
      </c>
      <c r="E1102" s="202" t="str" cm="1">
        <f t="array" aca="1" ref="E1102" ca="1">IFERROR(INDEX('Nhập đơn'!I:I,'ORDERED LIST'!$A1102,0),"")</f>
        <v/>
      </c>
      <c r="F1102" s="204" t="str" cm="1">
        <f t="array" aca="1" ref="F1102" ca="1">IFERROR(INDEX('Nhập đơn'!H:H,'ORDERED LIST'!$A1102,0),"")</f>
        <v/>
      </c>
      <c r="G1102" s="205"/>
      <c r="H1102" s="205"/>
      <c r="I1102" s="204"/>
      <c r="J1102" s="204"/>
      <c r="K1102" s="204"/>
      <c r="L1102" s="204"/>
      <c r="M1102" s="204"/>
      <c r="N1102" s="206"/>
      <c r="O1102" s="202"/>
      <c r="P1102" s="207"/>
      <c r="Q1102" s="207"/>
      <c r="R1102" s="207"/>
      <c r="S1102" s="210"/>
    </row>
    <row r="1103" spans="1:19" ht="35.25" hidden="1" customHeight="1">
      <c r="A1103" s="196" t="str">
        <f ca="1">IFERROR(A1102+MATCH(D1103,OFFSET('Nhập đơn'!$E$1,'ORDERED LIST'!$A1102,0,1000),0),"")</f>
        <v/>
      </c>
      <c r="B1103" s="209">
        <v>6</v>
      </c>
      <c r="C1103" s="203" t="str" cm="1">
        <f t="array" aca="1" ref="C1103" ca="1">IFERROR(INDEX('Nhập đơn'!C:C,'ORDERED LIST'!$A1103,0),"")</f>
        <v/>
      </c>
      <c r="D1103" s="203" t="str">
        <f>IF(COUNTIFS($D$1097:D1102,$B$1097)&lt;$S$1097,$B$1097,"")</f>
        <v/>
      </c>
      <c r="E1103" s="202" t="str" cm="1">
        <f t="array" aca="1" ref="E1103" ca="1">IFERROR(INDEX('Nhập đơn'!I:I,'ORDERED LIST'!$A1103,0),"")</f>
        <v/>
      </c>
      <c r="F1103" s="204" t="str" cm="1">
        <f t="array" aca="1" ref="F1103" ca="1">IFERROR(INDEX('Nhập đơn'!H:H,'ORDERED LIST'!$A1103,0),"")</f>
        <v/>
      </c>
      <c r="G1103" s="205"/>
      <c r="H1103" s="205"/>
      <c r="I1103" s="204"/>
      <c r="J1103" s="204"/>
      <c r="K1103" s="204"/>
      <c r="L1103" s="204"/>
      <c r="M1103" s="204"/>
      <c r="N1103" s="206"/>
      <c r="O1103" s="202"/>
      <c r="P1103" s="207"/>
      <c r="Q1103" s="207"/>
      <c r="R1103" s="207"/>
      <c r="S1103" s="210"/>
    </row>
    <row r="1104" spans="1:19" ht="35.25" hidden="1" customHeight="1">
      <c r="A1104" s="196" t="str">
        <f ca="1">IFERROR(A1103+MATCH(D1104,OFFSET('Nhập đơn'!$E$1,'ORDERED LIST'!$A1103,0,1000),0),"")</f>
        <v/>
      </c>
      <c r="B1104" s="209">
        <v>7</v>
      </c>
      <c r="C1104" s="203" t="str" cm="1">
        <f t="array" aca="1" ref="C1104" ca="1">IFERROR(INDEX('Nhập đơn'!C:C,'ORDERED LIST'!$A1104,0),"")</f>
        <v/>
      </c>
      <c r="D1104" s="203" t="str">
        <f>IF(COUNTIFS($D$1097:D1103,$B$1097)&lt;$S$1097,$B$1097,"")</f>
        <v/>
      </c>
      <c r="E1104" s="202" t="str" cm="1">
        <f t="array" aca="1" ref="E1104" ca="1">IFERROR(INDEX('Nhập đơn'!I:I,'ORDERED LIST'!$A1104,0),"")</f>
        <v/>
      </c>
      <c r="F1104" s="204" t="str" cm="1">
        <f t="array" aca="1" ref="F1104" ca="1">IFERROR(INDEX('Nhập đơn'!H:H,'ORDERED LIST'!$A1104,0),"")</f>
        <v/>
      </c>
      <c r="G1104" s="205"/>
      <c r="H1104" s="205"/>
      <c r="I1104" s="204"/>
      <c r="J1104" s="204"/>
      <c r="K1104" s="204"/>
      <c r="L1104" s="204"/>
      <c r="M1104" s="204"/>
      <c r="N1104" s="206"/>
      <c r="O1104" s="202"/>
      <c r="P1104" s="207"/>
      <c r="Q1104" s="207"/>
      <c r="R1104" s="207"/>
      <c r="S1104" s="210"/>
    </row>
    <row r="1105" spans="1:19" ht="35.25" hidden="1" customHeight="1">
      <c r="A1105" s="196" t="str">
        <f ca="1">IFERROR(A1104+MATCH(D1105,OFFSET('Nhập đơn'!$E$1,'ORDERED LIST'!$A1104,0,1000),0),"")</f>
        <v/>
      </c>
      <c r="B1105" s="209">
        <v>8</v>
      </c>
      <c r="C1105" s="203" t="str" cm="1">
        <f t="array" aca="1" ref="C1105" ca="1">IFERROR(INDEX('Nhập đơn'!C:C,'ORDERED LIST'!$A1105,0),"")</f>
        <v/>
      </c>
      <c r="D1105" s="203" t="str">
        <f>IF(COUNTIFS($D$1097:D1104,$B$1097)&lt;$S$1097,$B$1097,"")</f>
        <v/>
      </c>
      <c r="E1105" s="202" t="str" cm="1">
        <f t="array" aca="1" ref="E1105" ca="1">IFERROR(INDEX('Nhập đơn'!I:I,'ORDERED LIST'!$A1105,0),"")</f>
        <v/>
      </c>
      <c r="F1105" s="204" t="str" cm="1">
        <f t="array" aca="1" ref="F1105" ca="1">IFERROR(INDEX('Nhập đơn'!H:H,'ORDERED LIST'!$A1105,0),"")</f>
        <v/>
      </c>
      <c r="G1105" s="205"/>
      <c r="H1105" s="205"/>
      <c r="I1105" s="204"/>
      <c r="J1105" s="204"/>
      <c r="K1105" s="204"/>
      <c r="L1105" s="204"/>
      <c r="M1105" s="204"/>
      <c r="N1105" s="206"/>
      <c r="O1105" s="202"/>
      <c r="P1105" s="207"/>
      <c r="Q1105" s="207"/>
      <c r="R1105" s="207"/>
      <c r="S1105" s="210"/>
    </row>
    <row r="1106" spans="1:19" ht="35.25" hidden="1" customHeight="1">
      <c r="A1106" s="196" t="str">
        <f ca="1">IFERROR(A1105+MATCH(D1106,OFFSET('Nhập đơn'!$E$1,'ORDERED LIST'!$A1105,0,1000),0),"")</f>
        <v/>
      </c>
      <c r="B1106" s="209">
        <v>9</v>
      </c>
      <c r="C1106" s="203" t="str" cm="1">
        <f t="array" aca="1" ref="C1106" ca="1">IFERROR(INDEX('Nhập đơn'!C:C,'ORDERED LIST'!$A1106,0),"")</f>
        <v/>
      </c>
      <c r="D1106" s="203" t="str">
        <f>IF(COUNTIFS($D$1097:D1105,$B$1097)&lt;$S$1097,$B$1097,"")</f>
        <v/>
      </c>
      <c r="E1106" s="202" t="str" cm="1">
        <f t="array" aca="1" ref="E1106" ca="1">IFERROR(INDEX('Nhập đơn'!I:I,'ORDERED LIST'!$A1106,0),"")</f>
        <v/>
      </c>
      <c r="F1106" s="204" t="str" cm="1">
        <f t="array" aca="1" ref="F1106" ca="1">IFERROR(INDEX('Nhập đơn'!H:H,'ORDERED LIST'!$A1106,0),"")</f>
        <v/>
      </c>
      <c r="G1106" s="205"/>
      <c r="H1106" s="205"/>
      <c r="I1106" s="204"/>
      <c r="J1106" s="204"/>
      <c r="K1106" s="204"/>
      <c r="L1106" s="204"/>
      <c r="M1106" s="204"/>
      <c r="N1106" s="206"/>
      <c r="O1106" s="202"/>
      <c r="P1106" s="207"/>
      <c r="Q1106" s="207"/>
      <c r="R1106" s="207"/>
      <c r="S1106" s="210"/>
    </row>
    <row r="1107" spans="1:19" ht="35.25" hidden="1" customHeight="1">
      <c r="A1107" s="196" t="str">
        <f ca="1">IFERROR(A1106+MATCH(D1107,OFFSET('Nhập đơn'!$E$1,'ORDERED LIST'!$A1106,0,1000),0),"")</f>
        <v/>
      </c>
      <c r="B1107" s="209">
        <v>10</v>
      </c>
      <c r="C1107" s="203" t="str" cm="1">
        <f t="array" aca="1" ref="C1107" ca="1">IFERROR(INDEX('Nhập đơn'!C:C,'ORDERED LIST'!$A1107,0),"")</f>
        <v/>
      </c>
      <c r="D1107" s="203" t="str">
        <f>IF(COUNTIFS($D$1097:D1106,$B$1097)&lt;$S$1097,$B$1097,"")</f>
        <v/>
      </c>
      <c r="E1107" s="202" t="str" cm="1">
        <f t="array" aca="1" ref="E1107" ca="1">IFERROR(INDEX('Nhập đơn'!I:I,'ORDERED LIST'!$A1107,0),"")</f>
        <v/>
      </c>
      <c r="F1107" s="204" t="str" cm="1">
        <f t="array" aca="1" ref="F1107" ca="1">IFERROR(INDEX('Nhập đơn'!H:H,'ORDERED LIST'!$A1107,0),"")</f>
        <v/>
      </c>
      <c r="G1107" s="205"/>
      <c r="H1107" s="205"/>
      <c r="I1107" s="204"/>
      <c r="J1107" s="204"/>
      <c r="K1107" s="204"/>
      <c r="L1107" s="204"/>
      <c r="M1107" s="204"/>
      <c r="N1107" s="206"/>
      <c r="O1107" s="202"/>
      <c r="P1107" s="207"/>
      <c r="Q1107" s="207"/>
      <c r="R1107" s="207"/>
      <c r="S1107" s="210"/>
    </row>
    <row r="1108" spans="1:19" ht="35.25" hidden="1" customHeight="1">
      <c r="A1108" s="196" t="str">
        <f ca="1">IFERROR(A1107+MATCH(D1108,OFFSET('Nhập đơn'!$E$1,'ORDERED LIST'!$A1107,0,1000),0),"")</f>
        <v/>
      </c>
      <c r="B1108" s="209">
        <v>11</v>
      </c>
      <c r="C1108" s="203" t="str" cm="1">
        <f t="array" aca="1" ref="C1108" ca="1">IFERROR(INDEX('Nhập đơn'!C:C,'ORDERED LIST'!$A1108,0),"")</f>
        <v/>
      </c>
      <c r="D1108" s="203" t="str">
        <f>IF(COUNTIFS($D$1097:D1107,$B$1097)&lt;$S$1097,$B$1097,"")</f>
        <v/>
      </c>
      <c r="E1108" s="202" t="str" cm="1">
        <f t="array" aca="1" ref="E1108" ca="1">IFERROR(INDEX('Nhập đơn'!I:I,'ORDERED LIST'!$A1108,0),"")</f>
        <v/>
      </c>
      <c r="F1108" s="204" t="str" cm="1">
        <f t="array" aca="1" ref="F1108" ca="1">IFERROR(INDEX('Nhập đơn'!H:H,'ORDERED LIST'!$A1108,0),"")</f>
        <v/>
      </c>
      <c r="G1108" s="205"/>
      <c r="H1108" s="205"/>
      <c r="I1108" s="204"/>
      <c r="J1108" s="204"/>
      <c r="K1108" s="204"/>
      <c r="L1108" s="204"/>
      <c r="M1108" s="204"/>
      <c r="N1108" s="206"/>
      <c r="O1108" s="202"/>
      <c r="P1108" s="207"/>
      <c r="Q1108" s="207"/>
      <c r="R1108" s="207"/>
      <c r="S1108" s="210"/>
    </row>
    <row r="1109" spans="1:19" ht="35.25" hidden="1" customHeight="1">
      <c r="A1109" s="196" t="str">
        <f ca="1">IFERROR(A1108+MATCH(D1109,OFFSET('Nhập đơn'!$E$1,'ORDERED LIST'!$A1108,0,1000),0),"")</f>
        <v/>
      </c>
      <c r="B1109" s="209">
        <v>12</v>
      </c>
      <c r="C1109" s="203" t="str" cm="1">
        <f t="array" aca="1" ref="C1109" ca="1">IFERROR(INDEX('Nhập đơn'!C:C,'ORDERED LIST'!$A1109,0),"")</f>
        <v/>
      </c>
      <c r="D1109" s="203" t="str">
        <f>IF(COUNTIFS($D$1097:D1108,$B$1097)&lt;$S$1097,$B$1097,"")</f>
        <v/>
      </c>
      <c r="E1109" s="202" t="str" cm="1">
        <f t="array" aca="1" ref="E1109" ca="1">IFERROR(INDEX('Nhập đơn'!I:I,'ORDERED LIST'!$A1109,0),"")</f>
        <v/>
      </c>
      <c r="F1109" s="204" t="str" cm="1">
        <f t="array" aca="1" ref="F1109" ca="1">IFERROR(INDEX('Nhập đơn'!H:H,'ORDERED LIST'!$A1109,0),"")</f>
        <v/>
      </c>
      <c r="G1109" s="205"/>
      <c r="H1109" s="205"/>
      <c r="I1109" s="204"/>
      <c r="J1109" s="204"/>
      <c r="K1109" s="204"/>
      <c r="L1109" s="204"/>
      <c r="M1109" s="204"/>
      <c r="N1109" s="206"/>
      <c r="O1109" s="202"/>
      <c r="P1109" s="207"/>
      <c r="Q1109" s="207"/>
      <c r="R1109" s="207"/>
      <c r="S1109" s="210"/>
    </row>
    <row r="1110" spans="1:19" ht="35.25" hidden="1" customHeight="1">
      <c r="A1110" s="196" t="str">
        <f ca="1">IFERROR(A1109+MATCH(D1110,OFFSET('Nhập đơn'!$E$1,'ORDERED LIST'!$A1109,0,1000),0),"")</f>
        <v/>
      </c>
      <c r="B1110" s="209">
        <v>13</v>
      </c>
      <c r="C1110" s="203" t="str" cm="1">
        <f t="array" aca="1" ref="C1110" ca="1">IFERROR(INDEX('Nhập đơn'!C:C,'ORDERED LIST'!$A1110,0),"")</f>
        <v/>
      </c>
      <c r="D1110" s="203" t="str">
        <f>IF(COUNTIFS($D$1097:D1109,$B$1097)&lt;$S$1097,$B$1097,"")</f>
        <v/>
      </c>
      <c r="E1110" s="202" t="str" cm="1">
        <f t="array" aca="1" ref="E1110" ca="1">IFERROR(INDEX('Nhập đơn'!I:I,'ORDERED LIST'!$A1110,0),"")</f>
        <v/>
      </c>
      <c r="F1110" s="204" t="str" cm="1">
        <f t="array" aca="1" ref="F1110" ca="1">IFERROR(INDEX('Nhập đơn'!H:H,'ORDERED LIST'!$A1110,0),"")</f>
        <v/>
      </c>
      <c r="G1110" s="205"/>
      <c r="H1110" s="205"/>
      <c r="I1110" s="204"/>
      <c r="J1110" s="204"/>
      <c r="K1110" s="204"/>
      <c r="L1110" s="204"/>
      <c r="M1110" s="204"/>
      <c r="N1110" s="206"/>
      <c r="O1110" s="202"/>
      <c r="P1110" s="207"/>
      <c r="Q1110" s="207"/>
      <c r="R1110" s="207"/>
      <c r="S1110" s="210"/>
    </row>
    <row r="1111" spans="1:19" ht="35.25" hidden="1" customHeight="1">
      <c r="A1111" s="196" t="str">
        <f ca="1">IFERROR(A1110+MATCH(D1111,OFFSET('Nhập đơn'!$E$1,'ORDERED LIST'!$A1110,0,1000),0),"")</f>
        <v/>
      </c>
      <c r="B1111" s="209">
        <v>14</v>
      </c>
      <c r="C1111" s="203" t="str" cm="1">
        <f t="array" aca="1" ref="C1111" ca="1">IFERROR(INDEX('Nhập đơn'!C:C,'ORDERED LIST'!$A1111,0),"")</f>
        <v/>
      </c>
      <c r="D1111" s="203" t="str">
        <f>IF(COUNTIFS($D$1097:D1110,$B$1097)&lt;$S$1097,$B$1097,"")</f>
        <v/>
      </c>
      <c r="E1111" s="202" t="str" cm="1">
        <f t="array" aca="1" ref="E1111" ca="1">IFERROR(INDEX('Nhập đơn'!I:I,'ORDERED LIST'!$A1111,0),"")</f>
        <v/>
      </c>
      <c r="F1111" s="204" t="str" cm="1">
        <f t="array" aca="1" ref="F1111" ca="1">IFERROR(INDEX('Nhập đơn'!H:H,'ORDERED LIST'!$A1111,0),"")</f>
        <v/>
      </c>
      <c r="G1111" s="205"/>
      <c r="H1111" s="205"/>
      <c r="I1111" s="204"/>
      <c r="J1111" s="204"/>
      <c r="K1111" s="204"/>
      <c r="L1111" s="204"/>
      <c r="M1111" s="204"/>
      <c r="N1111" s="206"/>
      <c r="O1111" s="202"/>
      <c r="P1111" s="207"/>
      <c r="Q1111" s="207"/>
      <c r="R1111" s="207"/>
      <c r="S1111" s="210"/>
    </row>
    <row r="1112" spans="1:19" ht="35.25" hidden="1" customHeight="1">
      <c r="A1112" s="196" t="str">
        <f ca="1">IFERROR(A1111+MATCH(D1112,OFFSET('Nhập đơn'!$E$1,'ORDERED LIST'!$A1111,0,1000),0),"")</f>
        <v/>
      </c>
      <c r="B1112" s="209">
        <v>15</v>
      </c>
      <c r="C1112" s="203" t="str" cm="1">
        <f t="array" aca="1" ref="C1112" ca="1">IFERROR(INDEX('Nhập đơn'!C:C,'ORDERED LIST'!$A1112,0),"")</f>
        <v/>
      </c>
      <c r="D1112" s="203" t="str">
        <f>IF(COUNTIFS($D$1097:D1111,$B$1097)&lt;$S$1097,$B$1097,"")</f>
        <v/>
      </c>
      <c r="E1112" s="202" t="str" cm="1">
        <f t="array" aca="1" ref="E1112" ca="1">IFERROR(INDEX('Nhập đơn'!I:I,'ORDERED LIST'!$A1112,0),"")</f>
        <v/>
      </c>
      <c r="F1112" s="204" t="str" cm="1">
        <f t="array" aca="1" ref="F1112" ca="1">IFERROR(INDEX('Nhập đơn'!H:H,'ORDERED LIST'!$A1112,0),"")</f>
        <v/>
      </c>
      <c r="G1112" s="205"/>
      <c r="H1112" s="205"/>
      <c r="I1112" s="204"/>
      <c r="J1112" s="204"/>
      <c r="K1112" s="204"/>
      <c r="L1112" s="204"/>
      <c r="M1112" s="204"/>
      <c r="N1112" s="206"/>
      <c r="O1112" s="202"/>
      <c r="P1112" s="207"/>
      <c r="Q1112" s="207"/>
      <c r="R1112" s="207"/>
      <c r="S1112" s="210"/>
    </row>
    <row r="1113" spans="1:19" ht="35.25" hidden="1" customHeight="1">
      <c r="A1113" s="196" t="str">
        <f ca="1">IFERROR(A1112+MATCH(D1113,OFFSET('Nhập đơn'!$E$1,'ORDERED LIST'!$A1112,0,1000),0),"")</f>
        <v/>
      </c>
      <c r="B1113" s="209">
        <v>16</v>
      </c>
      <c r="C1113" s="203" t="str" cm="1">
        <f t="array" aca="1" ref="C1113" ca="1">IFERROR(INDEX('Nhập đơn'!C:C,'ORDERED LIST'!$A1113,0),"")</f>
        <v/>
      </c>
      <c r="D1113" s="203" t="str">
        <f>IF(COUNTIFS($D$1097:D1112,$B$1097)&lt;$S$1097,$B$1097,"")</f>
        <v/>
      </c>
      <c r="E1113" s="202" t="str" cm="1">
        <f t="array" aca="1" ref="E1113" ca="1">IFERROR(INDEX('Nhập đơn'!I:I,'ORDERED LIST'!$A1113,0),"")</f>
        <v/>
      </c>
      <c r="F1113" s="204" t="str" cm="1">
        <f t="array" aca="1" ref="F1113" ca="1">IFERROR(INDEX('Nhập đơn'!H:H,'ORDERED LIST'!$A1113,0),"")</f>
        <v/>
      </c>
      <c r="G1113" s="205"/>
      <c r="H1113" s="205"/>
      <c r="I1113" s="204"/>
      <c r="J1113" s="204"/>
      <c r="K1113" s="204"/>
      <c r="L1113" s="204"/>
      <c r="M1113" s="204"/>
      <c r="N1113" s="206"/>
      <c r="O1113" s="202"/>
      <c r="P1113" s="207"/>
      <c r="Q1113" s="207"/>
      <c r="R1113" s="207"/>
      <c r="S1113" s="210"/>
    </row>
    <row r="1114" spans="1:19" s="215" customFormat="1" ht="35.25" customHeight="1">
      <c r="B1114" s="216" t="s">
        <v>509</v>
      </c>
      <c r="C1114" s="217"/>
      <c r="D1114" s="217"/>
      <c r="E1114" s="217"/>
      <c r="F1114" s="217"/>
      <c r="G1114" s="217"/>
      <c r="H1114" s="217"/>
      <c r="I1114" s="217"/>
      <c r="J1114" s="217"/>
      <c r="K1114" s="217"/>
      <c r="L1114" s="217"/>
      <c r="M1114" s="217"/>
      <c r="N1114" s="217"/>
      <c r="O1114" s="217"/>
      <c r="P1114" s="217"/>
      <c r="Q1114" s="217"/>
      <c r="R1114" s="217"/>
      <c r="S1114" s="289">
        <f>COUNTIFS('Nhập đơn'!E:E,B1114)</f>
        <v>9</v>
      </c>
    </row>
    <row r="1115" spans="1:19" ht="35.25" customHeight="1">
      <c r="A1115" s="196">
        <f ca="1">IFERROR(A1114+MATCH(D1115,OFFSET('Nhập đơn'!$E$1,'ORDERED LIST'!$A1114,0,1000),0),"")</f>
        <v>43</v>
      </c>
      <c r="B1115" s="202">
        <v>1</v>
      </c>
      <c r="C1115" s="203" t="str" cm="1">
        <f t="array" aca="1" ref="C1115" ca="1">IFERROR(INDEX('Nhập đơn'!C:C,'ORDERED LIST'!$A1115,0),"")</f>
        <v>MKFR</v>
      </c>
      <c r="D1115" s="203" t="str">
        <f>IF(COUNTIFS($D$1114:D1114,$B$1114)&lt;$S$1114,$B$1114,"")</f>
        <v>Sả tươi 100 gr</v>
      </c>
      <c r="E1115" s="202" cm="1">
        <f t="array" aca="1" ref="E1115" ca="1">IFERROR(INDEX('Nhập đơn'!I:I,'ORDERED LIST'!$A1115,0),"")</f>
        <v>15</v>
      </c>
      <c r="F1115" s="204" cm="1">
        <f t="array" aca="1" ref="F1115" ca="1">IFERROR(INDEX('Nhập đơn'!H:H,'ORDERED LIST'!$A1115,0),"")</f>
        <v>1.5</v>
      </c>
      <c r="G1115" s="205"/>
      <c r="H1115" s="205"/>
      <c r="I1115" s="204"/>
      <c r="J1115" s="204"/>
      <c r="K1115" s="204"/>
      <c r="L1115" s="204"/>
      <c r="M1115" s="204"/>
      <c r="N1115" s="206"/>
      <c r="O1115" s="202"/>
      <c r="P1115" s="207"/>
      <c r="Q1115" s="207"/>
      <c r="R1115" s="207"/>
      <c r="S1115" s="207"/>
    </row>
    <row r="1116" spans="1:19" ht="35.25" customHeight="1">
      <c r="A1116" s="196">
        <f ca="1">IFERROR(A1115+MATCH(D1116,OFFSET('Nhập đơn'!$E$1,'ORDERED LIST'!$A1115,0,1000),0),"")</f>
        <v>94</v>
      </c>
      <c r="B1116" s="202">
        <v>2</v>
      </c>
      <c r="C1116" s="203" t="str" cm="1">
        <f t="array" aca="1" ref="C1116" ca="1">IFERROR(INDEX('Nhập đơn'!C:C,'ORDERED LIST'!$A1116,0),"")</f>
        <v>MKVD</v>
      </c>
      <c r="D1116" s="203" t="str">
        <f>IF(COUNTIFS($D$1114:D1115,$B$1114)&lt;$S$1114,$B$1114,"")</f>
        <v>Sả tươi 100 gr</v>
      </c>
      <c r="E1116" s="202" cm="1">
        <f t="array" aca="1" ref="E1116" ca="1">IFERROR(INDEX('Nhập đơn'!I:I,'ORDERED LIST'!$A1116,0),"")</f>
        <v>20</v>
      </c>
      <c r="F1116" s="204" cm="1">
        <f t="array" aca="1" ref="F1116" ca="1">IFERROR(INDEX('Nhập đơn'!H:H,'ORDERED LIST'!$A1116,0),"")</f>
        <v>2</v>
      </c>
      <c r="G1116" s="205"/>
      <c r="H1116" s="205"/>
      <c r="I1116" s="204"/>
      <c r="J1116" s="204"/>
      <c r="K1116" s="204"/>
      <c r="L1116" s="204"/>
      <c r="M1116" s="204"/>
      <c r="N1116" s="206"/>
      <c r="O1116" s="202"/>
      <c r="P1116" s="207"/>
      <c r="Q1116" s="207"/>
      <c r="R1116" s="207"/>
      <c r="S1116" s="208"/>
    </row>
    <row r="1117" spans="1:19" ht="35.25" customHeight="1">
      <c r="A1117" s="196">
        <f ca="1">IFERROR(A1116+MATCH(D1117,OFFSET('Nhập đơn'!$E$1,'ORDERED LIST'!$A1116,0,1000),0),"")</f>
        <v>148</v>
      </c>
      <c r="B1117" s="209">
        <v>3</v>
      </c>
      <c r="C1117" s="203" t="str" cm="1">
        <f t="array" aca="1" ref="C1117" ca="1">IFERROR(INDEX('Nhập đơn'!C:C,'ORDERED LIST'!$A1117,0),"")</f>
        <v>AWLU</v>
      </c>
      <c r="D1117" s="203" t="str">
        <f>IF(COUNTIFS($D$1114:D1116,$B$1114)&lt;$S$1114,$B$1114,"")</f>
        <v>Sả tươi 100 gr</v>
      </c>
      <c r="E1117" s="202" cm="1">
        <f t="array" aca="1" ref="E1117" ca="1">IFERROR(INDEX('Nhập đơn'!I:I,'ORDERED LIST'!$A1117,0),"")</f>
        <v>80</v>
      </c>
      <c r="F1117" s="204" cm="1">
        <f t="array" aca="1" ref="F1117" ca="1">IFERROR(INDEX('Nhập đơn'!H:H,'ORDERED LIST'!$A1117,0),"")</f>
        <v>8</v>
      </c>
      <c r="G1117" s="205"/>
      <c r="H1117" s="205"/>
      <c r="I1117" s="204"/>
      <c r="J1117" s="204"/>
      <c r="K1117" s="204"/>
      <c r="L1117" s="204"/>
      <c r="M1117" s="204"/>
      <c r="N1117" s="206"/>
      <c r="O1117" s="202"/>
      <c r="P1117" s="207"/>
      <c r="Q1117" s="207"/>
      <c r="R1117" s="207"/>
      <c r="S1117" s="210"/>
    </row>
    <row r="1118" spans="1:19" ht="35.25" customHeight="1">
      <c r="A1118" s="196">
        <f ca="1">IFERROR(A1117+MATCH(D1118,OFFSET('Nhập đơn'!$E$1,'ORDERED LIST'!$A1117,0,1000),0),"")</f>
        <v>205</v>
      </c>
      <c r="B1118" s="209">
        <v>4</v>
      </c>
      <c r="C1118" s="203" t="str" cm="1">
        <f t="array" aca="1" ref="C1118" ca="1">IFERROR(INDEX('Nhập đơn'!C:C,'ORDERED LIST'!$A1118,0),"")</f>
        <v>AWSG</v>
      </c>
      <c r="D1118" s="203" t="str">
        <f>IF(COUNTIFS($D$1114:D1117,$B$1114)&lt;$S$1114,$B$1114,"")</f>
        <v>Sả tươi 100 gr</v>
      </c>
      <c r="E1118" s="202" cm="1">
        <f t="array" aca="1" ref="E1118" ca="1">IFERROR(INDEX('Nhập đơn'!I:I,'ORDERED LIST'!$A1118,0),"")</f>
        <v>50</v>
      </c>
      <c r="F1118" s="204" cm="1">
        <f t="array" aca="1" ref="F1118" ca="1">IFERROR(INDEX('Nhập đơn'!H:H,'ORDERED LIST'!$A1118,0),"")</f>
        <v>5</v>
      </c>
      <c r="G1118" s="205"/>
      <c r="H1118" s="205"/>
      <c r="I1118" s="204"/>
      <c r="J1118" s="204"/>
      <c r="K1118" s="204"/>
      <c r="L1118" s="204"/>
      <c r="M1118" s="204"/>
      <c r="N1118" s="206"/>
      <c r="O1118" s="202"/>
      <c r="P1118" s="207"/>
      <c r="Q1118" s="207"/>
      <c r="R1118" s="207"/>
      <c r="S1118" s="210"/>
    </row>
    <row r="1119" spans="1:19" ht="35.25" customHeight="1">
      <c r="A1119" s="196">
        <f ca="1">IFERROR(A1118+MATCH(D1119,OFFSET('Nhập đơn'!$E$1,'ORDERED LIST'!$A1118,0,1000),0),"")</f>
        <v>262</v>
      </c>
      <c r="B1119" s="209">
        <v>5</v>
      </c>
      <c r="C1119" s="203" t="str" cm="1">
        <f t="array" aca="1" ref="C1119" ca="1">IFERROR(INDEX('Nhập đơn'!C:C,'ORDERED LIST'!$A1119,0),"")</f>
        <v>AWWT</v>
      </c>
      <c r="D1119" s="203" t="str">
        <f>IF(COUNTIFS($D$1114:D1118,$B$1114)&lt;$S$1114,$B$1114,"")</f>
        <v>Sả tươi 100 gr</v>
      </c>
      <c r="E1119" s="202" cm="1">
        <f t="array" aca="1" ref="E1119" ca="1">IFERROR(INDEX('Nhập đơn'!I:I,'ORDERED LIST'!$A1119,0),"")</f>
        <v>120</v>
      </c>
      <c r="F1119" s="204" cm="1">
        <f t="array" aca="1" ref="F1119" ca="1">IFERROR(INDEX('Nhập đơn'!H:H,'ORDERED LIST'!$A1119,0),"")</f>
        <v>12</v>
      </c>
      <c r="G1119" s="205"/>
      <c r="H1119" s="205"/>
      <c r="I1119" s="204"/>
      <c r="J1119" s="204"/>
      <c r="K1119" s="204"/>
      <c r="L1119" s="204"/>
      <c r="M1119" s="204"/>
      <c r="N1119" s="206"/>
      <c r="O1119" s="202"/>
      <c r="P1119" s="207"/>
      <c r="Q1119" s="207"/>
      <c r="R1119" s="207"/>
      <c r="S1119" s="210"/>
    </row>
    <row r="1120" spans="1:19" ht="35.25" customHeight="1">
      <c r="A1120" s="196">
        <f ca="1">IFERROR(A1119+MATCH(D1120,OFFSET('Nhập đơn'!$E$1,'ORDERED LIST'!$A1119,0,1000),0),"")</f>
        <v>323</v>
      </c>
      <c r="B1120" s="209">
        <v>6</v>
      </c>
      <c r="C1120" s="203" t="str" cm="1">
        <f t="array" aca="1" ref="C1120" ca="1">IFERROR(INDEX('Nhập đơn'!C:C,'ORDERED LIST'!$A1120,0),"")</f>
        <v>AWZH</v>
      </c>
      <c r="D1120" s="203" t="str">
        <f>IF(COUNTIFS($D$1114:D1119,$B$1114)&lt;$S$1114,$B$1114,"")</f>
        <v>Sả tươi 100 gr</v>
      </c>
      <c r="E1120" s="202" cm="1">
        <f t="array" aca="1" ref="E1120" ca="1">IFERROR(INDEX('Nhập đơn'!I:I,'ORDERED LIST'!$A1120,0),"")</f>
        <v>70</v>
      </c>
      <c r="F1120" s="204" cm="1">
        <f t="array" aca="1" ref="F1120" ca="1">IFERROR(INDEX('Nhập đơn'!H:H,'ORDERED LIST'!$A1120,0),"")</f>
        <v>7</v>
      </c>
      <c r="G1120" s="205"/>
      <c r="H1120" s="205"/>
      <c r="I1120" s="204"/>
      <c r="J1120" s="204"/>
      <c r="K1120" s="204"/>
      <c r="L1120" s="204"/>
      <c r="M1120" s="204"/>
      <c r="N1120" s="206"/>
      <c r="O1120" s="202"/>
      <c r="P1120" s="207"/>
      <c r="Q1120" s="207"/>
      <c r="R1120" s="207"/>
      <c r="S1120" s="210"/>
    </row>
    <row r="1121" spans="1:19" ht="35.25" customHeight="1">
      <c r="A1121" s="196">
        <f ca="1">IFERROR(A1120+MATCH(D1121,OFFSET('Nhập đơn'!$E$1,'ORDERED LIST'!$A1120,0,1000),0),"")</f>
        <v>345</v>
      </c>
      <c r="B1121" s="209">
        <v>7</v>
      </c>
      <c r="C1121" s="203" t="str" cm="1">
        <f t="array" aca="1" ref="C1121" ca="1">IFERROR(INDEX('Nhập đơn'!C:C,'ORDERED LIST'!$A1121,0),"")</f>
        <v>TH</v>
      </c>
      <c r="D1121" s="203" t="str">
        <f>IF(COUNTIFS($D$1114:D1120,$B$1114)&lt;$S$1114,$B$1114,"")</f>
        <v>Sả tươi 100 gr</v>
      </c>
      <c r="E1121" s="202" cm="1">
        <f t="array" aca="1" ref="E1121" ca="1">IFERROR(INDEX('Nhập đơn'!I:I,'ORDERED LIST'!$A1121,0),"")</f>
        <v>20</v>
      </c>
      <c r="F1121" s="204" cm="1">
        <f t="array" aca="1" ref="F1121" ca="1">IFERROR(INDEX('Nhập đơn'!H:H,'ORDERED LIST'!$A1121,0),"")</f>
        <v>2</v>
      </c>
      <c r="G1121" s="205"/>
      <c r="H1121" s="205"/>
      <c r="I1121" s="204"/>
      <c r="J1121" s="204"/>
      <c r="K1121" s="204"/>
      <c r="L1121" s="204"/>
      <c r="M1121" s="204"/>
      <c r="N1121" s="206"/>
      <c r="O1121" s="202"/>
      <c r="P1121" s="207"/>
      <c r="Q1121" s="207"/>
      <c r="R1121" s="207"/>
      <c r="S1121" s="210"/>
    </row>
    <row r="1122" spans="1:19" ht="35.25" customHeight="1">
      <c r="A1122" s="196">
        <f ca="1">IFERROR(A1121+MATCH(D1122,OFFSET('Nhập đơn'!$E$1,'ORDERED LIST'!$A1121,0,1000),0),"")</f>
        <v>353</v>
      </c>
      <c r="B1122" s="209">
        <v>8</v>
      </c>
      <c r="C1122" s="203" t="str" cm="1">
        <f t="array" aca="1" ref="C1122" ca="1">IFERROR(INDEX('Nhập đơn'!C:C,'ORDERED LIST'!$A1122,0),"")</f>
        <v>NGAM</v>
      </c>
      <c r="D1122" s="203" t="str">
        <f>IF(COUNTIFS($D$1114:D1121,$B$1114)&lt;$S$1114,$B$1114,"")</f>
        <v>Sả tươi 100 gr</v>
      </c>
      <c r="E1122" s="202" cm="1">
        <f t="array" aca="1" ref="E1122" ca="1">IFERROR(INDEX('Nhập đơn'!I:I,'ORDERED LIST'!$A1122,0),"")</f>
        <v>20</v>
      </c>
      <c r="F1122" s="204" cm="1">
        <f t="array" aca="1" ref="F1122" ca="1">IFERROR(INDEX('Nhập đơn'!H:H,'ORDERED LIST'!$A1122,0),"")</f>
        <v>2</v>
      </c>
      <c r="G1122" s="205"/>
      <c r="H1122" s="205"/>
      <c r="I1122" s="204"/>
      <c r="J1122" s="204"/>
      <c r="K1122" s="204"/>
      <c r="L1122" s="204"/>
      <c r="M1122" s="204"/>
      <c r="N1122" s="206"/>
      <c r="O1122" s="202"/>
      <c r="P1122" s="207"/>
      <c r="Q1122" s="207"/>
      <c r="R1122" s="207"/>
      <c r="S1122" s="210"/>
    </row>
    <row r="1123" spans="1:19" ht="35.25" customHeight="1">
      <c r="A1123" s="196">
        <f ca="1">IFERROR(A1122+MATCH(D1123,OFFSET('Nhập đơn'!$E$1,'ORDERED LIST'!$A1122,0,1000),0),"")</f>
        <v>385</v>
      </c>
      <c r="B1123" s="209">
        <v>9</v>
      </c>
      <c r="C1123" s="203" t="str" cm="1">
        <f t="array" aca="1" ref="C1123" ca="1">IFERROR(INDEX('Nhập đơn'!C:C,'ORDERED LIST'!$A1123,0),"")</f>
        <v>NAM1</v>
      </c>
      <c r="D1123" s="203" t="str">
        <f>IF(COUNTIFS($D$1114:D1122,$B$1114)&lt;$S$1114,$B$1114,"")</f>
        <v>Sả tươi 100 gr</v>
      </c>
      <c r="E1123" s="202" cm="1">
        <f t="array" aca="1" ref="E1123" ca="1">IFERROR(INDEX('Nhập đơn'!I:I,'ORDERED LIST'!$A1123,0),"")</f>
        <v>100</v>
      </c>
      <c r="F1123" s="204" cm="1">
        <f t="array" aca="1" ref="F1123" ca="1">IFERROR(INDEX('Nhập đơn'!H:H,'ORDERED LIST'!$A1123,0),"")</f>
        <v>10</v>
      </c>
      <c r="G1123" s="205"/>
      <c r="H1123" s="205"/>
      <c r="I1123" s="204"/>
      <c r="J1123" s="204"/>
      <c r="K1123" s="204"/>
      <c r="L1123" s="204"/>
      <c r="M1123" s="204"/>
      <c r="N1123" s="206"/>
      <c r="O1123" s="202"/>
      <c r="P1123" s="207"/>
      <c r="Q1123" s="207"/>
      <c r="R1123" s="207"/>
      <c r="S1123" s="210"/>
    </row>
    <row r="1124" spans="1:19" ht="35.25" hidden="1" customHeight="1">
      <c r="A1124" s="196" t="str">
        <f ca="1">IFERROR(A1123+MATCH(D1124,OFFSET('Nhập đơn'!$E$1,'ORDERED LIST'!$A1123,0,1000),0),"")</f>
        <v/>
      </c>
      <c r="B1124" s="209">
        <v>10</v>
      </c>
      <c r="C1124" s="203" t="str" cm="1">
        <f t="array" aca="1" ref="C1124" ca="1">IFERROR(INDEX('Nhập đơn'!C:C,'ORDERED LIST'!$A1124,0),"")</f>
        <v/>
      </c>
      <c r="D1124" s="203" t="str">
        <f>IF(COUNTIFS($D$1114:D1123,$B$1114)&lt;$S$1114,$B$1114,"")</f>
        <v/>
      </c>
      <c r="E1124" s="202" t="str" cm="1">
        <f t="array" aca="1" ref="E1124" ca="1">IFERROR(INDEX('Nhập đơn'!I:I,'ORDERED LIST'!$A1124,0),"")</f>
        <v/>
      </c>
      <c r="F1124" s="204" t="str" cm="1">
        <f t="array" aca="1" ref="F1124" ca="1">IFERROR(INDEX('Nhập đơn'!H:H,'ORDERED LIST'!$A1124,0),"")</f>
        <v/>
      </c>
      <c r="G1124" s="205"/>
      <c r="H1124" s="205"/>
      <c r="I1124" s="204"/>
      <c r="J1124" s="204"/>
      <c r="K1124" s="204"/>
      <c r="L1124" s="204"/>
      <c r="M1124" s="204"/>
      <c r="N1124" s="206"/>
      <c r="O1124" s="202"/>
      <c r="P1124" s="207"/>
      <c r="Q1124" s="207"/>
      <c r="R1124" s="207"/>
      <c r="S1124" s="210"/>
    </row>
    <row r="1125" spans="1:19" ht="35.25" hidden="1" customHeight="1">
      <c r="A1125" s="196" t="str">
        <f ca="1">IFERROR(A1124+MATCH(D1125,OFFSET('Nhập đơn'!$E$1,'ORDERED LIST'!$A1124,0,1000),0),"")</f>
        <v/>
      </c>
      <c r="B1125" s="209">
        <v>11</v>
      </c>
      <c r="C1125" s="203" t="str" cm="1">
        <f t="array" aca="1" ref="C1125" ca="1">IFERROR(INDEX('Nhập đơn'!C:C,'ORDERED LIST'!$A1125,0),"")</f>
        <v/>
      </c>
      <c r="D1125" s="203" t="str">
        <f>IF(COUNTIFS($D$1114:D1124,$B$1114)&lt;$S$1114,$B$1114,"")</f>
        <v/>
      </c>
      <c r="E1125" s="202" t="str" cm="1">
        <f t="array" aca="1" ref="E1125" ca="1">IFERROR(INDEX('Nhập đơn'!I:I,'ORDERED LIST'!$A1125,0),"")</f>
        <v/>
      </c>
      <c r="F1125" s="204" t="str" cm="1">
        <f t="array" aca="1" ref="F1125" ca="1">IFERROR(INDEX('Nhập đơn'!H:H,'ORDERED LIST'!$A1125,0),"")</f>
        <v/>
      </c>
      <c r="G1125" s="205"/>
      <c r="H1125" s="205"/>
      <c r="I1125" s="204"/>
      <c r="J1125" s="204"/>
      <c r="K1125" s="204"/>
      <c r="L1125" s="204"/>
      <c r="M1125" s="204"/>
      <c r="N1125" s="206"/>
      <c r="O1125" s="202"/>
      <c r="P1125" s="207"/>
      <c r="Q1125" s="207"/>
      <c r="R1125" s="207"/>
      <c r="S1125" s="210"/>
    </row>
    <row r="1126" spans="1:19" ht="35.25" hidden="1" customHeight="1">
      <c r="A1126" s="196" t="str">
        <f ca="1">IFERROR(A1125+MATCH(D1126,OFFSET('Nhập đơn'!$E$1,'ORDERED LIST'!$A1125,0,1000),0),"")</f>
        <v/>
      </c>
      <c r="B1126" s="209">
        <v>12</v>
      </c>
      <c r="C1126" s="203" t="str" cm="1">
        <f t="array" aca="1" ref="C1126" ca="1">IFERROR(INDEX('Nhập đơn'!C:C,'ORDERED LIST'!$A1126,0),"")</f>
        <v/>
      </c>
      <c r="D1126" s="203" t="str">
        <f>IF(COUNTIFS($D$1114:D1125,$B$1114)&lt;$S$1114,$B$1114,"")</f>
        <v/>
      </c>
      <c r="E1126" s="202" t="str" cm="1">
        <f t="array" aca="1" ref="E1126" ca="1">IFERROR(INDEX('Nhập đơn'!I:I,'ORDERED LIST'!$A1126,0),"")</f>
        <v/>
      </c>
      <c r="F1126" s="204" t="str" cm="1">
        <f t="array" aca="1" ref="F1126" ca="1">IFERROR(INDEX('Nhập đơn'!H:H,'ORDERED LIST'!$A1126,0),"")</f>
        <v/>
      </c>
      <c r="G1126" s="205"/>
      <c r="H1126" s="205"/>
      <c r="I1126" s="204"/>
      <c r="J1126" s="204"/>
      <c r="K1126" s="204"/>
      <c r="L1126" s="204"/>
      <c r="M1126" s="204"/>
      <c r="N1126" s="206"/>
      <c r="O1126" s="202"/>
      <c r="P1126" s="207"/>
      <c r="Q1126" s="207"/>
      <c r="R1126" s="207"/>
      <c r="S1126" s="210"/>
    </row>
    <row r="1127" spans="1:19" ht="35.25" hidden="1" customHeight="1">
      <c r="A1127" s="196" t="str">
        <f ca="1">IFERROR(A1126+MATCH(D1127,OFFSET('Nhập đơn'!$E$1,'ORDERED LIST'!$A1126,0,1000),0),"")</f>
        <v/>
      </c>
      <c r="B1127" s="209">
        <v>13</v>
      </c>
      <c r="C1127" s="203" t="str" cm="1">
        <f t="array" aca="1" ref="C1127" ca="1">IFERROR(INDEX('Nhập đơn'!C:C,'ORDERED LIST'!$A1127,0),"")</f>
        <v/>
      </c>
      <c r="D1127" s="203" t="str">
        <f>IF(COUNTIFS($D$1114:D1126,$B$1114)&lt;$S$1114,$B$1114,"")</f>
        <v/>
      </c>
      <c r="E1127" s="202" t="str" cm="1">
        <f t="array" aca="1" ref="E1127" ca="1">IFERROR(INDEX('Nhập đơn'!I:I,'ORDERED LIST'!$A1127,0),"")</f>
        <v/>
      </c>
      <c r="F1127" s="204" t="str" cm="1">
        <f t="array" aca="1" ref="F1127" ca="1">IFERROR(INDEX('Nhập đơn'!H:H,'ORDERED LIST'!$A1127,0),"")</f>
        <v/>
      </c>
      <c r="G1127" s="205"/>
      <c r="H1127" s="205"/>
      <c r="I1127" s="204"/>
      <c r="J1127" s="204"/>
      <c r="K1127" s="204"/>
      <c r="L1127" s="204"/>
      <c r="M1127" s="204"/>
      <c r="N1127" s="206"/>
      <c r="O1127" s="202"/>
      <c r="P1127" s="207"/>
      <c r="Q1127" s="207"/>
      <c r="R1127" s="207"/>
      <c r="S1127" s="210"/>
    </row>
    <row r="1128" spans="1:19" ht="35.25" hidden="1" customHeight="1">
      <c r="A1128" s="196" t="str">
        <f ca="1">IFERROR(A1127+MATCH(D1128,OFFSET('Nhập đơn'!$E$1,'ORDERED LIST'!$A1127,0,1000),0),"")</f>
        <v/>
      </c>
      <c r="B1128" s="209">
        <v>14</v>
      </c>
      <c r="C1128" s="203" t="str" cm="1">
        <f t="array" aca="1" ref="C1128" ca="1">IFERROR(INDEX('Nhập đơn'!C:C,'ORDERED LIST'!$A1128,0),"")</f>
        <v/>
      </c>
      <c r="D1128" s="203" t="str">
        <f>IF(COUNTIFS($D$1114:D1127,$B$1114)&lt;$S$1114,$B$1114,"")</f>
        <v/>
      </c>
      <c r="E1128" s="202" t="str" cm="1">
        <f t="array" aca="1" ref="E1128" ca="1">IFERROR(INDEX('Nhập đơn'!I:I,'ORDERED LIST'!$A1128,0),"")</f>
        <v/>
      </c>
      <c r="F1128" s="204" t="str" cm="1">
        <f t="array" aca="1" ref="F1128" ca="1">IFERROR(INDEX('Nhập đơn'!H:H,'ORDERED LIST'!$A1128,0),"")</f>
        <v/>
      </c>
      <c r="G1128" s="205"/>
      <c r="H1128" s="205"/>
      <c r="I1128" s="204"/>
      <c r="J1128" s="204"/>
      <c r="K1128" s="204"/>
      <c r="L1128" s="204"/>
      <c r="M1128" s="204"/>
      <c r="N1128" s="206"/>
      <c r="O1128" s="202"/>
      <c r="P1128" s="207"/>
      <c r="Q1128" s="207"/>
      <c r="R1128" s="207"/>
      <c r="S1128" s="210"/>
    </row>
    <row r="1129" spans="1:19" ht="35.25" hidden="1" customHeight="1">
      <c r="A1129" s="196" t="str">
        <f ca="1">IFERROR(A1128+MATCH(D1129,OFFSET('Nhập đơn'!$E$1,'ORDERED LIST'!$A1128,0,1000),0),"")</f>
        <v/>
      </c>
      <c r="B1129" s="209">
        <v>15</v>
      </c>
      <c r="C1129" s="203" t="str" cm="1">
        <f t="array" aca="1" ref="C1129" ca="1">IFERROR(INDEX('Nhập đơn'!C:C,'ORDERED LIST'!$A1129,0),"")</f>
        <v/>
      </c>
      <c r="D1129" s="203" t="str">
        <f>IF(COUNTIFS($D$1114:D1128,$B$1114)&lt;$S$1114,$B$1114,"")</f>
        <v/>
      </c>
      <c r="E1129" s="202" t="str" cm="1">
        <f t="array" aca="1" ref="E1129" ca="1">IFERROR(INDEX('Nhập đơn'!I:I,'ORDERED LIST'!$A1129,0),"")</f>
        <v/>
      </c>
      <c r="F1129" s="204" t="str" cm="1">
        <f t="array" aca="1" ref="F1129" ca="1">IFERROR(INDEX('Nhập đơn'!H:H,'ORDERED LIST'!$A1129,0),"")</f>
        <v/>
      </c>
      <c r="G1129" s="205"/>
      <c r="H1129" s="205"/>
      <c r="I1129" s="204"/>
      <c r="J1129" s="204"/>
      <c r="K1129" s="204"/>
      <c r="L1129" s="204"/>
      <c r="M1129" s="204"/>
      <c r="N1129" s="206"/>
      <c r="O1129" s="202"/>
      <c r="P1129" s="207"/>
      <c r="Q1129" s="207"/>
      <c r="R1129" s="207"/>
      <c r="S1129" s="210"/>
    </row>
    <row r="1130" spans="1:19" ht="35.25" hidden="1" customHeight="1">
      <c r="A1130" s="196" t="str">
        <f ca="1">IFERROR(A1129+MATCH(D1130,OFFSET('Nhập đơn'!$E$1,'ORDERED LIST'!$A1129,0,1000),0),"")</f>
        <v/>
      </c>
      <c r="B1130" s="209">
        <v>16</v>
      </c>
      <c r="C1130" s="203" t="str" cm="1">
        <f t="array" aca="1" ref="C1130" ca="1">IFERROR(INDEX('Nhập đơn'!C:C,'ORDERED LIST'!$A1130,0),"")</f>
        <v/>
      </c>
      <c r="D1130" s="203" t="str">
        <f>IF(COUNTIFS($D$1114:D1129,$B$1114)&lt;$S$1114,$B$1114,"")</f>
        <v/>
      </c>
      <c r="E1130" s="202" t="str" cm="1">
        <f t="array" aca="1" ref="E1130" ca="1">IFERROR(INDEX('Nhập đơn'!I:I,'ORDERED LIST'!$A1130,0),"")</f>
        <v/>
      </c>
      <c r="F1130" s="204" t="str" cm="1">
        <f t="array" aca="1" ref="F1130" ca="1">IFERROR(INDEX('Nhập đơn'!H:H,'ORDERED LIST'!$A1130,0),"")</f>
        <v/>
      </c>
      <c r="G1130" s="205"/>
      <c r="H1130" s="205"/>
      <c r="I1130" s="204"/>
      <c r="J1130" s="204"/>
      <c r="K1130" s="204"/>
      <c r="L1130" s="204"/>
      <c r="M1130" s="204"/>
      <c r="N1130" s="206"/>
      <c r="O1130" s="202"/>
      <c r="P1130" s="207"/>
      <c r="Q1130" s="207"/>
      <c r="R1130" s="207"/>
      <c r="S1130" s="210"/>
    </row>
    <row r="1131" spans="1:19" s="215" customFormat="1" ht="35.25" customHeight="1">
      <c r="B1131" s="216" t="s">
        <v>290</v>
      </c>
      <c r="C1131" s="217"/>
      <c r="D1131" s="217"/>
      <c r="E1131" s="217"/>
      <c r="F1131" s="217"/>
      <c r="G1131" s="217"/>
      <c r="H1131" s="217"/>
      <c r="I1131" s="217"/>
      <c r="J1131" s="217"/>
      <c r="K1131" s="217"/>
      <c r="L1131" s="217"/>
      <c r="M1131" s="217"/>
      <c r="N1131" s="217"/>
      <c r="O1131" s="217"/>
      <c r="P1131" s="217"/>
      <c r="Q1131" s="217"/>
      <c r="R1131" s="217"/>
      <c r="S1131" s="289">
        <f>COUNTIFS('Nhập đơn'!E:E,B1131)</f>
        <v>7</v>
      </c>
    </row>
    <row r="1132" spans="1:19" ht="35.25" customHeight="1">
      <c r="A1132" s="196">
        <f ca="1">IFERROR(A1131+MATCH(D1132,OFFSET('Nhập đơn'!$E$1,'ORDERED LIST'!$A1131,0,1000),0),"")</f>
        <v>44</v>
      </c>
      <c r="B1132" s="202">
        <v>1</v>
      </c>
      <c r="C1132" s="203" t="str" cm="1">
        <f t="array" aca="1" ref="C1132" ca="1">IFERROR(INDEX('Nhập đơn'!C:C,'ORDERED LIST'!$A1132,0),"")</f>
        <v>MKFR</v>
      </c>
      <c r="D1132" s="203" t="str">
        <f>IF(COUNTIFS($D$1131:D1131,$B$1131)&lt;$S$1131,$B$1131,"")</f>
        <v>Tía tô 100 gr</v>
      </c>
      <c r="E1132" s="202" cm="1">
        <f t="array" aca="1" ref="E1132" ca="1">IFERROR(INDEX('Nhập đơn'!I:I,'ORDERED LIST'!$A1132,0),"")</f>
        <v>5</v>
      </c>
      <c r="F1132" s="204" cm="1">
        <f t="array" aca="1" ref="F1132" ca="1">IFERROR(INDEX('Nhập đơn'!H:H,'ORDERED LIST'!$A1132,0),"")</f>
        <v>0.5</v>
      </c>
      <c r="G1132" s="205"/>
      <c r="H1132" s="205"/>
      <c r="I1132" s="204"/>
      <c r="J1132" s="204"/>
      <c r="K1132" s="204"/>
      <c r="L1132" s="204"/>
      <c r="M1132" s="204"/>
      <c r="N1132" s="206"/>
      <c r="O1132" s="202"/>
      <c r="P1132" s="207"/>
      <c r="Q1132" s="207"/>
      <c r="R1132" s="207"/>
      <c r="S1132" s="207"/>
    </row>
    <row r="1133" spans="1:19" ht="35.25" customHeight="1">
      <c r="A1133" s="196">
        <f ca="1">IFERROR(A1132+MATCH(D1133,OFFSET('Nhập đơn'!$E$1,'ORDERED LIST'!$A1132,0,1000),0),"")</f>
        <v>95</v>
      </c>
      <c r="B1133" s="202">
        <v>2</v>
      </c>
      <c r="C1133" s="203" t="str" cm="1">
        <f t="array" aca="1" ref="C1133" ca="1">IFERROR(INDEX('Nhập đơn'!C:C,'ORDERED LIST'!$A1133,0),"")</f>
        <v>MKVD</v>
      </c>
      <c r="D1133" s="203" t="str">
        <f>IF(COUNTIFS($D$1131:D1132,$B$1131)&lt;$S$1131,$B$1131,"")</f>
        <v>Tía tô 100 gr</v>
      </c>
      <c r="E1133" s="202" cm="1">
        <f t="array" aca="1" ref="E1133" ca="1">IFERROR(INDEX('Nhập đơn'!I:I,'ORDERED LIST'!$A1133,0),"")</f>
        <v>3</v>
      </c>
      <c r="F1133" s="204" cm="1">
        <f t="array" aca="1" ref="F1133" ca="1">IFERROR(INDEX('Nhập đơn'!H:H,'ORDERED LIST'!$A1133,0),"")</f>
        <v>0.3</v>
      </c>
      <c r="G1133" s="205"/>
      <c r="H1133" s="205"/>
      <c r="I1133" s="204"/>
      <c r="J1133" s="204"/>
      <c r="K1133" s="204"/>
      <c r="L1133" s="204"/>
      <c r="M1133" s="204"/>
      <c r="N1133" s="206"/>
      <c r="O1133" s="202"/>
      <c r="P1133" s="207"/>
      <c r="Q1133" s="207"/>
      <c r="R1133" s="207"/>
      <c r="S1133" s="208"/>
    </row>
    <row r="1134" spans="1:19" ht="35.25" customHeight="1">
      <c r="A1134" s="196">
        <f ca="1">IFERROR(A1133+MATCH(D1134,OFFSET('Nhập đơn'!$E$1,'ORDERED LIST'!$A1133,0,1000),0),"")</f>
        <v>149</v>
      </c>
      <c r="B1134" s="209">
        <v>3</v>
      </c>
      <c r="C1134" s="203" t="str" cm="1">
        <f t="array" aca="1" ref="C1134" ca="1">IFERROR(INDEX('Nhập đơn'!C:C,'ORDERED LIST'!$A1134,0),"")</f>
        <v>AWLU</v>
      </c>
      <c r="D1134" s="203" t="str">
        <f>IF(COUNTIFS($D$1131:D1133,$B$1131)&lt;$S$1131,$B$1131,"")</f>
        <v>Tía tô 100 gr</v>
      </c>
      <c r="E1134" s="202" cm="1">
        <f t="array" aca="1" ref="E1134" ca="1">IFERROR(INDEX('Nhập đơn'!I:I,'ORDERED LIST'!$A1134,0),"")</f>
        <v>10</v>
      </c>
      <c r="F1134" s="204" cm="1">
        <f t="array" aca="1" ref="F1134" ca="1">IFERROR(INDEX('Nhập đơn'!H:H,'ORDERED LIST'!$A1134,0),"")</f>
        <v>1</v>
      </c>
      <c r="G1134" s="205"/>
      <c r="H1134" s="205"/>
      <c r="I1134" s="204"/>
      <c r="J1134" s="204"/>
      <c r="K1134" s="204"/>
      <c r="L1134" s="204"/>
      <c r="M1134" s="204"/>
      <c r="N1134" s="206"/>
      <c r="O1134" s="202"/>
      <c r="P1134" s="207"/>
      <c r="Q1134" s="207"/>
      <c r="R1134" s="207"/>
      <c r="S1134" s="210"/>
    </row>
    <row r="1135" spans="1:19" ht="35.25" customHeight="1">
      <c r="A1135" s="196">
        <f ca="1">IFERROR(A1134+MATCH(D1135,OFFSET('Nhập đơn'!$E$1,'ORDERED LIST'!$A1134,0,1000),0),"")</f>
        <v>206</v>
      </c>
      <c r="B1135" s="209">
        <v>4</v>
      </c>
      <c r="C1135" s="203" t="str" cm="1">
        <f t="array" aca="1" ref="C1135" ca="1">IFERROR(INDEX('Nhập đơn'!C:C,'ORDERED LIST'!$A1135,0),"")</f>
        <v>AWSG</v>
      </c>
      <c r="D1135" s="203" t="str">
        <f>IF(COUNTIFS($D$1131:D1134,$B$1131)&lt;$S$1131,$B$1131,"")</f>
        <v>Tía tô 100 gr</v>
      </c>
      <c r="E1135" s="202" cm="1">
        <f t="array" aca="1" ref="E1135" ca="1">IFERROR(INDEX('Nhập đơn'!I:I,'ORDERED LIST'!$A1135,0),"")</f>
        <v>4</v>
      </c>
      <c r="F1135" s="204" cm="1">
        <f t="array" aca="1" ref="F1135" ca="1">IFERROR(INDEX('Nhập đơn'!H:H,'ORDERED LIST'!$A1135,0),"")</f>
        <v>0.4</v>
      </c>
      <c r="G1135" s="205"/>
      <c r="H1135" s="205"/>
      <c r="I1135" s="204"/>
      <c r="J1135" s="204"/>
      <c r="K1135" s="204"/>
      <c r="L1135" s="204"/>
      <c r="M1135" s="204"/>
      <c r="N1135" s="206"/>
      <c r="O1135" s="202"/>
      <c r="P1135" s="207"/>
      <c r="Q1135" s="207"/>
      <c r="R1135" s="207"/>
      <c r="S1135" s="210"/>
    </row>
    <row r="1136" spans="1:19" ht="35.25" customHeight="1">
      <c r="A1136" s="196">
        <f ca="1">IFERROR(A1135+MATCH(D1136,OFFSET('Nhập đơn'!$E$1,'ORDERED LIST'!$A1135,0,1000),0),"")</f>
        <v>263</v>
      </c>
      <c r="B1136" s="209">
        <v>5</v>
      </c>
      <c r="C1136" s="203" t="str" cm="1">
        <f t="array" aca="1" ref="C1136" ca="1">IFERROR(INDEX('Nhập đơn'!C:C,'ORDERED LIST'!$A1136,0),"")</f>
        <v>AWWT</v>
      </c>
      <c r="D1136" s="203" t="str">
        <f>IF(COUNTIFS($D$1131:D1135,$B$1131)&lt;$S$1131,$B$1131,"")</f>
        <v>Tía tô 100 gr</v>
      </c>
      <c r="E1136" s="202" cm="1">
        <f t="array" aca="1" ref="E1136" ca="1">IFERROR(INDEX('Nhập đơn'!I:I,'ORDERED LIST'!$A1136,0),"")</f>
        <v>10</v>
      </c>
      <c r="F1136" s="204" cm="1">
        <f t="array" aca="1" ref="F1136" ca="1">IFERROR(INDEX('Nhập đơn'!H:H,'ORDERED LIST'!$A1136,0),"")</f>
        <v>1</v>
      </c>
      <c r="G1136" s="205"/>
      <c r="H1136" s="205"/>
      <c r="I1136" s="204"/>
      <c r="J1136" s="204"/>
      <c r="K1136" s="204"/>
      <c r="L1136" s="204"/>
      <c r="M1136" s="204"/>
      <c r="N1136" s="206"/>
      <c r="O1136" s="202"/>
      <c r="P1136" s="207"/>
      <c r="Q1136" s="207"/>
      <c r="R1136" s="207"/>
      <c r="S1136" s="210"/>
    </row>
    <row r="1137" spans="1:19" ht="35.25" customHeight="1">
      <c r="A1137" s="196">
        <f ca="1">IFERROR(A1136+MATCH(D1137,OFFSET('Nhập đơn'!$E$1,'ORDERED LIST'!$A1136,0,1000),0),"")</f>
        <v>324</v>
      </c>
      <c r="B1137" s="209">
        <v>6</v>
      </c>
      <c r="C1137" s="203" t="str" cm="1">
        <f t="array" aca="1" ref="C1137" ca="1">IFERROR(INDEX('Nhập đơn'!C:C,'ORDERED LIST'!$A1137,0),"")</f>
        <v>AWZH</v>
      </c>
      <c r="D1137" s="203" t="str">
        <f>IF(COUNTIFS($D$1131:D1136,$B$1131)&lt;$S$1131,$B$1131,"")</f>
        <v>Tía tô 100 gr</v>
      </c>
      <c r="E1137" s="202" cm="1">
        <f t="array" aca="1" ref="E1137" ca="1">IFERROR(INDEX('Nhập đơn'!I:I,'ORDERED LIST'!$A1137,0),"")</f>
        <v>10</v>
      </c>
      <c r="F1137" s="204" cm="1">
        <f t="array" aca="1" ref="F1137" ca="1">IFERROR(INDEX('Nhập đơn'!H:H,'ORDERED LIST'!$A1137,0),"")</f>
        <v>1</v>
      </c>
      <c r="G1137" s="205"/>
      <c r="H1137" s="205"/>
      <c r="I1137" s="204"/>
      <c r="J1137" s="204"/>
      <c r="K1137" s="204"/>
      <c r="L1137" s="204"/>
      <c r="M1137" s="204"/>
      <c r="N1137" s="206"/>
      <c r="O1137" s="202"/>
      <c r="P1137" s="207"/>
      <c r="Q1137" s="207"/>
      <c r="R1137" s="207"/>
      <c r="S1137" s="210"/>
    </row>
    <row r="1138" spans="1:19" ht="35.25" customHeight="1">
      <c r="A1138" s="196">
        <f ca="1">IFERROR(A1137+MATCH(D1138,OFFSET('Nhập đơn'!$E$1,'ORDERED LIST'!$A1137,0,1000),0),"")</f>
        <v>377</v>
      </c>
      <c r="B1138" s="209">
        <v>7</v>
      </c>
      <c r="C1138" s="203" t="str" cm="1">
        <f t="array" aca="1" ref="C1138" ca="1">IFERROR(INDEX('Nhập đơn'!C:C,'ORDERED LIST'!$A1138,0),"")</f>
        <v>NAM1</v>
      </c>
      <c r="D1138" s="203" t="str">
        <f>IF(COUNTIFS($D$1131:D1137,$B$1131)&lt;$S$1131,$B$1131,"")</f>
        <v>Tía tô 100 gr</v>
      </c>
      <c r="E1138" s="202" cm="1">
        <f t="array" aca="1" ref="E1138" ca="1">IFERROR(INDEX('Nhập đơn'!I:I,'ORDERED LIST'!$A1138,0),"")</f>
        <v>10</v>
      </c>
      <c r="F1138" s="204" cm="1">
        <f t="array" aca="1" ref="F1138" ca="1">IFERROR(INDEX('Nhập đơn'!H:H,'ORDERED LIST'!$A1138,0),"")</f>
        <v>1</v>
      </c>
      <c r="G1138" s="205"/>
      <c r="H1138" s="205"/>
      <c r="I1138" s="204"/>
      <c r="J1138" s="204"/>
      <c r="K1138" s="204"/>
      <c r="L1138" s="204"/>
      <c r="M1138" s="204"/>
      <c r="N1138" s="206"/>
      <c r="O1138" s="202"/>
      <c r="P1138" s="207"/>
      <c r="Q1138" s="207"/>
      <c r="R1138" s="207"/>
      <c r="S1138" s="210"/>
    </row>
    <row r="1139" spans="1:19" ht="35.25" hidden="1" customHeight="1">
      <c r="A1139" s="196" t="str">
        <f ca="1">IFERROR(A1138+MATCH(D1139,OFFSET('Nhập đơn'!$E$1,'ORDERED LIST'!$A1138,0,1000),0),"")</f>
        <v/>
      </c>
      <c r="B1139" s="209">
        <v>8</v>
      </c>
      <c r="C1139" s="203" t="str" cm="1">
        <f t="array" aca="1" ref="C1139" ca="1">IFERROR(INDEX('Nhập đơn'!C:C,'ORDERED LIST'!$A1139,0),"")</f>
        <v/>
      </c>
      <c r="D1139" s="203" t="str">
        <f>IF(COUNTIFS($D$1131:D1138,$B$1131)&lt;$S$1131,$B$1131,"")</f>
        <v/>
      </c>
      <c r="E1139" s="202" t="str" cm="1">
        <f t="array" aca="1" ref="E1139" ca="1">IFERROR(INDEX('Nhập đơn'!I:I,'ORDERED LIST'!$A1139,0),"")</f>
        <v/>
      </c>
      <c r="F1139" s="204" t="str" cm="1">
        <f t="array" aca="1" ref="F1139" ca="1">IFERROR(INDEX('Nhập đơn'!H:H,'ORDERED LIST'!$A1139,0),"")</f>
        <v/>
      </c>
      <c r="G1139" s="205"/>
      <c r="H1139" s="205"/>
      <c r="I1139" s="204"/>
      <c r="J1139" s="204"/>
      <c r="K1139" s="204"/>
      <c r="L1139" s="204"/>
      <c r="M1139" s="204"/>
      <c r="N1139" s="206"/>
      <c r="O1139" s="202"/>
      <c r="P1139" s="207"/>
      <c r="Q1139" s="207"/>
      <c r="R1139" s="207"/>
      <c r="S1139" s="210"/>
    </row>
    <row r="1140" spans="1:19" ht="35.25" hidden="1" customHeight="1">
      <c r="A1140" s="196" t="str">
        <f ca="1">IFERROR(A1139+MATCH(D1140,OFFSET('Nhập đơn'!$E$1,'ORDERED LIST'!$A1139,0,1000),0),"")</f>
        <v/>
      </c>
      <c r="B1140" s="209">
        <v>9</v>
      </c>
      <c r="C1140" s="203" t="str" cm="1">
        <f t="array" aca="1" ref="C1140" ca="1">IFERROR(INDEX('Nhập đơn'!C:C,'ORDERED LIST'!$A1140,0),"")</f>
        <v/>
      </c>
      <c r="D1140" s="203" t="str">
        <f>IF(COUNTIFS($D$1131:D1139,$B$1131)&lt;$S$1131,$B$1131,"")</f>
        <v/>
      </c>
      <c r="E1140" s="202" t="str" cm="1">
        <f t="array" aca="1" ref="E1140" ca="1">IFERROR(INDEX('Nhập đơn'!I:I,'ORDERED LIST'!$A1140,0),"")</f>
        <v/>
      </c>
      <c r="F1140" s="204" t="str" cm="1">
        <f t="array" aca="1" ref="F1140" ca="1">IFERROR(INDEX('Nhập đơn'!H:H,'ORDERED LIST'!$A1140,0),"")</f>
        <v/>
      </c>
      <c r="G1140" s="205"/>
      <c r="H1140" s="205"/>
      <c r="I1140" s="204"/>
      <c r="J1140" s="204"/>
      <c r="K1140" s="204"/>
      <c r="L1140" s="204"/>
      <c r="M1140" s="204"/>
      <c r="N1140" s="206"/>
      <c r="O1140" s="202"/>
      <c r="P1140" s="207"/>
      <c r="Q1140" s="207"/>
      <c r="R1140" s="207"/>
      <c r="S1140" s="210"/>
    </row>
    <row r="1141" spans="1:19" ht="35.25" hidden="1" customHeight="1">
      <c r="A1141" s="196" t="str">
        <f ca="1">IFERROR(A1140+MATCH(D1141,OFFSET('Nhập đơn'!$E$1,'ORDERED LIST'!$A1140,0,1000),0),"")</f>
        <v/>
      </c>
      <c r="B1141" s="209">
        <v>10</v>
      </c>
      <c r="C1141" s="203" t="str" cm="1">
        <f t="array" aca="1" ref="C1141" ca="1">IFERROR(INDEX('Nhập đơn'!C:C,'ORDERED LIST'!$A1141,0),"")</f>
        <v/>
      </c>
      <c r="D1141" s="203" t="str">
        <f>IF(COUNTIFS($D$1131:D1140,$B$1131)&lt;$S$1131,$B$1131,"")</f>
        <v/>
      </c>
      <c r="E1141" s="202" t="str" cm="1">
        <f t="array" aca="1" ref="E1141" ca="1">IFERROR(INDEX('Nhập đơn'!I:I,'ORDERED LIST'!$A1141,0),"")</f>
        <v/>
      </c>
      <c r="F1141" s="204" t="str" cm="1">
        <f t="array" aca="1" ref="F1141" ca="1">IFERROR(INDEX('Nhập đơn'!H:H,'ORDERED LIST'!$A1141,0),"")</f>
        <v/>
      </c>
      <c r="G1141" s="205"/>
      <c r="H1141" s="205"/>
      <c r="I1141" s="204"/>
      <c r="J1141" s="204"/>
      <c r="K1141" s="204"/>
      <c r="L1141" s="204"/>
      <c r="M1141" s="204"/>
      <c r="N1141" s="206"/>
      <c r="O1141" s="202"/>
      <c r="P1141" s="207"/>
      <c r="Q1141" s="207"/>
      <c r="R1141" s="207"/>
      <c r="S1141" s="210"/>
    </row>
    <row r="1142" spans="1:19" ht="35.25" hidden="1" customHeight="1">
      <c r="A1142" s="196" t="str">
        <f ca="1">IFERROR(A1141+MATCH(D1142,OFFSET('Nhập đơn'!$E$1,'ORDERED LIST'!$A1141,0,1000),0),"")</f>
        <v/>
      </c>
      <c r="B1142" s="209">
        <v>11</v>
      </c>
      <c r="C1142" s="203" t="str" cm="1">
        <f t="array" aca="1" ref="C1142" ca="1">IFERROR(INDEX('Nhập đơn'!C:C,'ORDERED LIST'!$A1142,0),"")</f>
        <v/>
      </c>
      <c r="D1142" s="203" t="str">
        <f>IF(COUNTIFS($D$1131:D1141,$B$1131)&lt;$S$1131,$B$1131,"")</f>
        <v/>
      </c>
      <c r="E1142" s="202" t="str" cm="1">
        <f t="array" aca="1" ref="E1142" ca="1">IFERROR(INDEX('Nhập đơn'!I:I,'ORDERED LIST'!$A1142,0),"")</f>
        <v/>
      </c>
      <c r="F1142" s="204" t="str" cm="1">
        <f t="array" aca="1" ref="F1142" ca="1">IFERROR(INDEX('Nhập đơn'!H:H,'ORDERED LIST'!$A1142,0),"")</f>
        <v/>
      </c>
      <c r="G1142" s="205"/>
      <c r="H1142" s="205"/>
      <c r="I1142" s="204"/>
      <c r="J1142" s="204"/>
      <c r="K1142" s="204"/>
      <c r="L1142" s="204"/>
      <c r="M1142" s="204"/>
      <c r="N1142" s="206"/>
      <c r="O1142" s="202"/>
      <c r="P1142" s="207"/>
      <c r="Q1142" s="207"/>
      <c r="R1142" s="207"/>
      <c r="S1142" s="210"/>
    </row>
    <row r="1143" spans="1:19" ht="35.25" hidden="1" customHeight="1">
      <c r="A1143" s="196" t="str">
        <f ca="1">IFERROR(A1142+MATCH(D1143,OFFSET('Nhập đơn'!$E$1,'ORDERED LIST'!$A1142,0,1000),0),"")</f>
        <v/>
      </c>
      <c r="B1143" s="209">
        <v>12</v>
      </c>
      <c r="C1143" s="203" t="str" cm="1">
        <f t="array" aca="1" ref="C1143" ca="1">IFERROR(INDEX('Nhập đơn'!C:C,'ORDERED LIST'!$A1143,0),"")</f>
        <v/>
      </c>
      <c r="D1143" s="203" t="str">
        <f>IF(COUNTIFS($D$1131:D1142,$B$1131)&lt;$S$1131,$B$1131,"")</f>
        <v/>
      </c>
      <c r="E1143" s="202" t="str" cm="1">
        <f t="array" aca="1" ref="E1143" ca="1">IFERROR(INDEX('Nhập đơn'!I:I,'ORDERED LIST'!$A1143,0),"")</f>
        <v/>
      </c>
      <c r="F1143" s="204" t="str" cm="1">
        <f t="array" aca="1" ref="F1143" ca="1">IFERROR(INDEX('Nhập đơn'!H:H,'ORDERED LIST'!$A1143,0),"")</f>
        <v/>
      </c>
      <c r="G1143" s="205"/>
      <c r="H1143" s="205"/>
      <c r="I1143" s="204"/>
      <c r="J1143" s="204"/>
      <c r="K1143" s="204"/>
      <c r="L1143" s="204"/>
      <c r="M1143" s="204"/>
      <c r="N1143" s="206"/>
      <c r="O1143" s="202"/>
      <c r="P1143" s="207"/>
      <c r="Q1143" s="207"/>
      <c r="R1143" s="207"/>
      <c r="S1143" s="210"/>
    </row>
    <row r="1144" spans="1:19" ht="35.25" hidden="1" customHeight="1">
      <c r="A1144" s="196" t="str">
        <f ca="1">IFERROR(A1143+MATCH(D1144,OFFSET('Nhập đơn'!$E$1,'ORDERED LIST'!$A1143,0,1000),0),"")</f>
        <v/>
      </c>
      <c r="B1144" s="209">
        <v>13</v>
      </c>
      <c r="C1144" s="203" t="str" cm="1">
        <f t="array" aca="1" ref="C1144" ca="1">IFERROR(INDEX('Nhập đơn'!C:C,'ORDERED LIST'!$A1144,0),"")</f>
        <v/>
      </c>
      <c r="D1144" s="203" t="str">
        <f>IF(COUNTIFS($D$1131:D1143,$B$1131)&lt;$S$1131,$B$1131,"")</f>
        <v/>
      </c>
      <c r="E1144" s="202" t="str" cm="1">
        <f t="array" aca="1" ref="E1144" ca="1">IFERROR(INDEX('Nhập đơn'!I:I,'ORDERED LIST'!$A1144,0),"")</f>
        <v/>
      </c>
      <c r="F1144" s="204" t="str" cm="1">
        <f t="array" aca="1" ref="F1144" ca="1">IFERROR(INDEX('Nhập đơn'!H:H,'ORDERED LIST'!$A1144,0),"")</f>
        <v/>
      </c>
      <c r="G1144" s="205"/>
      <c r="H1144" s="205"/>
      <c r="I1144" s="204"/>
      <c r="J1144" s="204"/>
      <c r="K1144" s="204"/>
      <c r="L1144" s="204"/>
      <c r="M1144" s="204"/>
      <c r="N1144" s="206"/>
      <c r="O1144" s="202"/>
      <c r="P1144" s="207"/>
      <c r="Q1144" s="207"/>
      <c r="R1144" s="207"/>
      <c r="S1144" s="210"/>
    </row>
    <row r="1145" spans="1:19" ht="35.25" hidden="1" customHeight="1">
      <c r="A1145" s="196" t="str">
        <f ca="1">IFERROR(A1144+MATCH(D1145,OFFSET('Nhập đơn'!$E$1,'ORDERED LIST'!$A1144,0,1000),0),"")</f>
        <v/>
      </c>
      <c r="B1145" s="209">
        <v>14</v>
      </c>
      <c r="C1145" s="203" t="str" cm="1">
        <f t="array" aca="1" ref="C1145" ca="1">IFERROR(INDEX('Nhập đơn'!C:C,'ORDERED LIST'!$A1145,0),"")</f>
        <v/>
      </c>
      <c r="D1145" s="203" t="str">
        <f>IF(COUNTIFS($D$1131:D1144,$B$1131)&lt;$S$1131,$B$1131,"")</f>
        <v/>
      </c>
      <c r="E1145" s="202" t="str" cm="1">
        <f t="array" aca="1" ref="E1145" ca="1">IFERROR(INDEX('Nhập đơn'!I:I,'ORDERED LIST'!$A1145,0),"")</f>
        <v/>
      </c>
      <c r="F1145" s="204" t="str" cm="1">
        <f t="array" aca="1" ref="F1145" ca="1">IFERROR(INDEX('Nhập đơn'!H:H,'ORDERED LIST'!$A1145,0),"")</f>
        <v/>
      </c>
      <c r="G1145" s="205"/>
      <c r="H1145" s="205"/>
      <c r="I1145" s="204"/>
      <c r="J1145" s="204"/>
      <c r="K1145" s="204"/>
      <c r="L1145" s="204"/>
      <c r="M1145" s="204"/>
      <c r="N1145" s="206"/>
      <c r="O1145" s="202"/>
      <c r="P1145" s="207"/>
      <c r="Q1145" s="207"/>
      <c r="R1145" s="207"/>
      <c r="S1145" s="210"/>
    </row>
    <row r="1146" spans="1:19" ht="35.25" hidden="1" customHeight="1">
      <c r="A1146" s="196" t="str">
        <f ca="1">IFERROR(A1145+MATCH(D1146,OFFSET('Nhập đơn'!$E$1,'ORDERED LIST'!$A1145,0,1000),0),"")</f>
        <v/>
      </c>
      <c r="B1146" s="209">
        <v>15</v>
      </c>
      <c r="C1146" s="203" t="str" cm="1">
        <f t="array" aca="1" ref="C1146" ca="1">IFERROR(INDEX('Nhập đơn'!C:C,'ORDERED LIST'!$A1146,0),"")</f>
        <v/>
      </c>
      <c r="D1146" s="203" t="str">
        <f>IF(COUNTIFS($D$1131:D1145,$B$1131)&lt;$S$1131,$B$1131,"")</f>
        <v/>
      </c>
      <c r="E1146" s="202" t="str" cm="1">
        <f t="array" aca="1" ref="E1146" ca="1">IFERROR(INDEX('Nhập đơn'!I:I,'ORDERED LIST'!$A1146,0),"")</f>
        <v/>
      </c>
      <c r="F1146" s="204" t="str" cm="1">
        <f t="array" aca="1" ref="F1146" ca="1">IFERROR(INDEX('Nhập đơn'!H:H,'ORDERED LIST'!$A1146,0),"")</f>
        <v/>
      </c>
      <c r="G1146" s="205"/>
      <c r="H1146" s="205"/>
      <c r="I1146" s="204"/>
      <c r="J1146" s="204"/>
      <c r="K1146" s="204"/>
      <c r="L1146" s="204"/>
      <c r="M1146" s="204"/>
      <c r="N1146" s="206"/>
      <c r="O1146" s="202"/>
      <c r="P1146" s="207"/>
      <c r="Q1146" s="207"/>
      <c r="R1146" s="207"/>
      <c r="S1146" s="210"/>
    </row>
    <row r="1147" spans="1:19" ht="35.25" hidden="1" customHeight="1">
      <c r="A1147" s="196" t="str">
        <f ca="1">IFERROR(A1146+MATCH(D1147,OFFSET('Nhập đơn'!$E$1,'ORDERED LIST'!$A1146,0,1000),0),"")</f>
        <v/>
      </c>
      <c r="B1147" s="209">
        <v>16</v>
      </c>
      <c r="C1147" s="203" t="str" cm="1">
        <f t="array" aca="1" ref="C1147" ca="1">IFERROR(INDEX('Nhập đơn'!C:C,'ORDERED LIST'!$A1147,0),"")</f>
        <v/>
      </c>
      <c r="D1147" s="203" t="str">
        <f>IF(COUNTIFS($D$1131:D1146,$B$1131)&lt;$S$1131,$B$1131,"")</f>
        <v/>
      </c>
      <c r="E1147" s="202" t="str" cm="1">
        <f t="array" aca="1" ref="E1147" ca="1">IFERROR(INDEX('Nhập đơn'!I:I,'ORDERED LIST'!$A1147,0),"")</f>
        <v/>
      </c>
      <c r="F1147" s="204" t="str" cm="1">
        <f t="array" aca="1" ref="F1147" ca="1">IFERROR(INDEX('Nhập đơn'!H:H,'ORDERED LIST'!$A1147,0),"")</f>
        <v/>
      </c>
      <c r="G1147" s="205"/>
      <c r="H1147" s="205"/>
      <c r="I1147" s="204"/>
      <c r="J1147" s="204"/>
      <c r="K1147" s="204"/>
      <c r="L1147" s="204"/>
      <c r="M1147" s="204"/>
      <c r="N1147" s="206"/>
      <c r="O1147" s="202"/>
      <c r="P1147" s="207"/>
      <c r="Q1147" s="207"/>
      <c r="R1147" s="207"/>
      <c r="S1147" s="210"/>
    </row>
    <row r="1148" spans="1:19" s="215" customFormat="1" ht="35.25" customHeight="1">
      <c r="B1148" s="216" t="s">
        <v>3618</v>
      </c>
      <c r="C1148" s="217"/>
      <c r="D1148" s="217"/>
      <c r="E1148" s="217"/>
      <c r="F1148" s="217"/>
      <c r="G1148" s="217"/>
      <c r="H1148" s="217"/>
      <c r="I1148" s="217"/>
      <c r="J1148" s="217"/>
      <c r="K1148" s="217"/>
      <c r="L1148" s="217"/>
      <c r="M1148" s="217"/>
      <c r="N1148" s="217"/>
      <c r="O1148" s="217"/>
      <c r="P1148" s="217"/>
      <c r="Q1148" s="217"/>
      <c r="R1148" s="217"/>
      <c r="S1148" s="289">
        <f>COUNTIFS('Nhập đơn'!E:E,B1148)</f>
        <v>6</v>
      </c>
    </row>
    <row r="1149" spans="1:19" ht="35.25" customHeight="1">
      <c r="A1149" s="196">
        <f ca="1">IFERROR(A1148+MATCH(D1149,OFFSET('Nhập đơn'!$E$1,'ORDERED LIST'!$A1148,0,1000),0),"")</f>
        <v>45</v>
      </c>
      <c r="B1149" s="202">
        <v>1</v>
      </c>
      <c r="C1149" s="203" t="str" cm="1">
        <f t="array" aca="1" ref="C1149" ca="1">IFERROR(INDEX('Nhập đơn'!C:C,'ORDERED LIST'!$A1149,0),"")</f>
        <v>MKFR</v>
      </c>
      <c r="D1149" s="203" t="str">
        <f>IF(COUNTIFS($D$1148:D1148,$B$1148)&lt;$S$1148,$B$1148,"")</f>
        <v>Tiêu xanh 100 gr</v>
      </c>
      <c r="E1149" s="202" cm="1">
        <f t="array" aca="1" ref="E1149" ca="1">IFERROR(INDEX('Nhập đơn'!I:I,'ORDERED LIST'!$A1149,0),"")</f>
        <v>4</v>
      </c>
      <c r="F1149" s="204" cm="1">
        <f t="array" aca="1" ref="F1149" ca="1">IFERROR(INDEX('Nhập đơn'!H:H,'ORDERED LIST'!$A1149,0),"")</f>
        <v>0.4</v>
      </c>
      <c r="G1149" s="205"/>
      <c r="H1149" s="205"/>
      <c r="I1149" s="204"/>
      <c r="J1149" s="204"/>
      <c r="K1149" s="204"/>
      <c r="L1149" s="204"/>
      <c r="M1149" s="204"/>
      <c r="N1149" s="206"/>
      <c r="O1149" s="202"/>
      <c r="P1149" s="207"/>
      <c r="Q1149" s="207"/>
      <c r="R1149" s="207"/>
      <c r="S1149" s="207"/>
    </row>
    <row r="1150" spans="1:19" ht="35.25" customHeight="1">
      <c r="A1150" s="196">
        <f ca="1">IFERROR(A1149+MATCH(D1150,OFFSET('Nhập đơn'!$E$1,'ORDERED LIST'!$A1149,0,1000),0),"")</f>
        <v>96</v>
      </c>
      <c r="B1150" s="202">
        <v>2</v>
      </c>
      <c r="C1150" s="203" t="str" cm="1">
        <f t="array" aca="1" ref="C1150" ca="1">IFERROR(INDEX('Nhập đơn'!C:C,'ORDERED LIST'!$A1150,0),"")</f>
        <v>MKVD</v>
      </c>
      <c r="D1150" s="203" t="str">
        <f>IF(COUNTIFS($D$1148:D1149,$B$1148)&lt;$S$1148,$B$1148,"")</f>
        <v>Tiêu xanh 100 gr</v>
      </c>
      <c r="E1150" s="202" cm="1">
        <f t="array" aca="1" ref="E1150" ca="1">IFERROR(INDEX('Nhập đơn'!I:I,'ORDERED LIST'!$A1150,0),"")</f>
        <v>3</v>
      </c>
      <c r="F1150" s="204" cm="1">
        <f t="array" aca="1" ref="F1150" ca="1">IFERROR(INDEX('Nhập đơn'!H:H,'ORDERED LIST'!$A1150,0),"")</f>
        <v>0.3</v>
      </c>
      <c r="G1150" s="205"/>
      <c r="H1150" s="205"/>
      <c r="I1150" s="204"/>
      <c r="J1150" s="204"/>
      <c r="K1150" s="204"/>
      <c r="L1150" s="204"/>
      <c r="M1150" s="204"/>
      <c r="N1150" s="206"/>
      <c r="O1150" s="202"/>
      <c r="P1150" s="207"/>
      <c r="Q1150" s="207"/>
      <c r="R1150" s="207"/>
      <c r="S1150" s="208"/>
    </row>
    <row r="1151" spans="1:19" ht="35.25" customHeight="1">
      <c r="A1151" s="196">
        <f ca="1">IFERROR(A1150+MATCH(D1151,OFFSET('Nhập đơn'!$E$1,'ORDERED LIST'!$A1150,0,1000),0),"")</f>
        <v>150</v>
      </c>
      <c r="B1151" s="209">
        <v>3</v>
      </c>
      <c r="C1151" s="203" t="str" cm="1">
        <f t="array" aca="1" ref="C1151" ca="1">IFERROR(INDEX('Nhập đơn'!C:C,'ORDERED LIST'!$A1151,0),"")</f>
        <v>AWLU</v>
      </c>
      <c r="D1151" s="203" t="str">
        <f>IF(COUNTIFS($D$1148:D1150,$B$1148)&lt;$S$1148,$B$1148,"")</f>
        <v>Tiêu xanh 100 gr</v>
      </c>
      <c r="E1151" s="202" cm="1">
        <f t="array" aca="1" ref="E1151" ca="1">IFERROR(INDEX('Nhập đơn'!I:I,'ORDERED LIST'!$A1151,0),"")</f>
        <v>4</v>
      </c>
      <c r="F1151" s="204" cm="1">
        <f t="array" aca="1" ref="F1151" ca="1">IFERROR(INDEX('Nhập đơn'!H:H,'ORDERED LIST'!$A1151,0),"")</f>
        <v>0.4</v>
      </c>
      <c r="G1151" s="205"/>
      <c r="H1151" s="205"/>
      <c r="I1151" s="204"/>
      <c r="J1151" s="204"/>
      <c r="K1151" s="204"/>
      <c r="L1151" s="204"/>
      <c r="M1151" s="204"/>
      <c r="N1151" s="206"/>
      <c r="O1151" s="202"/>
      <c r="P1151" s="207"/>
      <c r="Q1151" s="207"/>
      <c r="R1151" s="207"/>
      <c r="S1151" s="210"/>
    </row>
    <row r="1152" spans="1:19" ht="35.25" customHeight="1">
      <c r="A1152" s="196">
        <f ca="1">IFERROR(A1151+MATCH(D1152,OFFSET('Nhập đơn'!$E$1,'ORDERED LIST'!$A1151,0,1000),0),"")</f>
        <v>207</v>
      </c>
      <c r="B1152" s="209">
        <v>4</v>
      </c>
      <c r="C1152" s="203" t="str" cm="1">
        <f t="array" aca="1" ref="C1152" ca="1">IFERROR(INDEX('Nhập đơn'!C:C,'ORDERED LIST'!$A1152,0),"")</f>
        <v>AWSG</v>
      </c>
      <c r="D1152" s="203" t="str">
        <f>IF(COUNTIFS($D$1148:D1151,$B$1148)&lt;$S$1148,$B$1148,"")</f>
        <v>Tiêu xanh 100 gr</v>
      </c>
      <c r="E1152" s="202" cm="1">
        <f t="array" aca="1" ref="E1152" ca="1">IFERROR(INDEX('Nhập đơn'!I:I,'ORDERED LIST'!$A1152,0),"")</f>
        <v>8</v>
      </c>
      <c r="F1152" s="204" cm="1">
        <f t="array" aca="1" ref="F1152" ca="1">IFERROR(INDEX('Nhập đơn'!H:H,'ORDERED LIST'!$A1152,0),"")</f>
        <v>0.8</v>
      </c>
      <c r="G1152" s="205"/>
      <c r="H1152" s="205"/>
      <c r="I1152" s="204"/>
      <c r="J1152" s="204"/>
      <c r="K1152" s="204"/>
      <c r="L1152" s="204"/>
      <c r="M1152" s="204"/>
      <c r="N1152" s="206"/>
      <c r="O1152" s="202"/>
      <c r="P1152" s="207"/>
      <c r="Q1152" s="207"/>
      <c r="R1152" s="207"/>
      <c r="S1152" s="210"/>
    </row>
    <row r="1153" spans="1:19" ht="35.25" customHeight="1">
      <c r="A1153" s="196">
        <f ca="1">IFERROR(A1152+MATCH(D1153,OFFSET('Nhập đơn'!$E$1,'ORDERED LIST'!$A1152,0,1000),0),"")</f>
        <v>264</v>
      </c>
      <c r="B1153" s="209">
        <v>5</v>
      </c>
      <c r="C1153" s="203" t="str" cm="1">
        <f t="array" aca="1" ref="C1153" ca="1">IFERROR(INDEX('Nhập đơn'!C:C,'ORDERED LIST'!$A1153,0),"")</f>
        <v>AWWT</v>
      </c>
      <c r="D1153" s="203" t="str">
        <f>IF(COUNTIFS($D$1148:D1152,$B$1148)&lt;$S$1148,$B$1148,"")</f>
        <v>Tiêu xanh 100 gr</v>
      </c>
      <c r="E1153" s="202" cm="1">
        <f t="array" aca="1" ref="E1153" ca="1">IFERROR(INDEX('Nhập đơn'!I:I,'ORDERED LIST'!$A1153,0),"")</f>
        <v>5</v>
      </c>
      <c r="F1153" s="204" cm="1">
        <f t="array" aca="1" ref="F1153" ca="1">IFERROR(INDEX('Nhập đơn'!H:H,'ORDERED LIST'!$A1153,0),"")</f>
        <v>0.5</v>
      </c>
      <c r="G1153" s="205"/>
      <c r="H1153" s="205"/>
      <c r="I1153" s="204"/>
      <c r="J1153" s="204"/>
      <c r="K1153" s="204"/>
      <c r="L1153" s="204"/>
      <c r="M1153" s="204"/>
      <c r="N1153" s="206"/>
      <c r="O1153" s="202"/>
      <c r="P1153" s="207"/>
      <c r="Q1153" s="207"/>
      <c r="R1153" s="207"/>
      <c r="S1153" s="210"/>
    </row>
    <row r="1154" spans="1:19" ht="35.25" customHeight="1">
      <c r="A1154" s="196">
        <f ca="1">IFERROR(A1153+MATCH(D1154,OFFSET('Nhập đơn'!$E$1,'ORDERED LIST'!$A1153,0,1000),0),"")</f>
        <v>325</v>
      </c>
      <c r="B1154" s="209">
        <v>6</v>
      </c>
      <c r="C1154" s="203" t="str" cm="1">
        <f t="array" aca="1" ref="C1154" ca="1">IFERROR(INDEX('Nhập đơn'!C:C,'ORDERED LIST'!$A1154,0),"")</f>
        <v>AWZH</v>
      </c>
      <c r="D1154" s="203" t="str">
        <f>IF(COUNTIFS($D$1148:D1153,$B$1148)&lt;$S$1148,$B$1148,"")</f>
        <v>Tiêu xanh 100 gr</v>
      </c>
      <c r="E1154" s="202" cm="1">
        <f t="array" aca="1" ref="E1154" ca="1">IFERROR(INDEX('Nhập đơn'!I:I,'ORDERED LIST'!$A1154,0),"")</f>
        <v>3</v>
      </c>
      <c r="F1154" s="204" cm="1">
        <f t="array" aca="1" ref="F1154" ca="1">IFERROR(INDEX('Nhập đơn'!H:H,'ORDERED LIST'!$A1154,0),"")</f>
        <v>0.3</v>
      </c>
      <c r="G1154" s="205"/>
      <c r="H1154" s="205"/>
      <c r="I1154" s="204"/>
      <c r="J1154" s="204"/>
      <c r="K1154" s="204"/>
      <c r="L1154" s="204"/>
      <c r="M1154" s="204"/>
      <c r="N1154" s="206"/>
      <c r="O1154" s="202"/>
      <c r="P1154" s="207"/>
      <c r="Q1154" s="207"/>
      <c r="R1154" s="207"/>
      <c r="S1154" s="210"/>
    </row>
    <row r="1155" spans="1:19" ht="35.25" hidden="1" customHeight="1">
      <c r="A1155" s="196" t="str">
        <f ca="1">IFERROR(A1154+MATCH(D1155,OFFSET('Nhập đơn'!$E$1,'ORDERED LIST'!$A1154,0,1000),0),"")</f>
        <v/>
      </c>
      <c r="B1155" s="209">
        <v>7</v>
      </c>
      <c r="C1155" s="203" t="str" cm="1">
        <f t="array" aca="1" ref="C1155" ca="1">IFERROR(INDEX('Nhập đơn'!C:C,'ORDERED LIST'!$A1155,0),"")</f>
        <v/>
      </c>
      <c r="D1155" s="203" t="str">
        <f>IF(COUNTIFS($D$1148:D1154,$B$1148)&lt;$S$1148,$B$1148,"")</f>
        <v/>
      </c>
      <c r="E1155" s="202" t="str" cm="1">
        <f t="array" aca="1" ref="E1155" ca="1">IFERROR(INDEX('Nhập đơn'!I:I,'ORDERED LIST'!$A1155,0),"")</f>
        <v/>
      </c>
      <c r="F1155" s="204" t="str" cm="1">
        <f t="array" aca="1" ref="F1155" ca="1">IFERROR(INDEX('Nhập đơn'!H:H,'ORDERED LIST'!$A1155,0),"")</f>
        <v/>
      </c>
      <c r="G1155" s="205"/>
      <c r="H1155" s="205"/>
      <c r="I1155" s="204"/>
      <c r="J1155" s="204"/>
      <c r="K1155" s="204"/>
      <c r="L1155" s="204"/>
      <c r="M1155" s="204"/>
      <c r="N1155" s="206"/>
      <c r="O1155" s="202"/>
      <c r="P1155" s="207"/>
      <c r="Q1155" s="207"/>
      <c r="R1155" s="207"/>
      <c r="S1155" s="210"/>
    </row>
    <row r="1156" spans="1:19" ht="35.25" hidden="1" customHeight="1">
      <c r="A1156" s="196" t="str">
        <f ca="1">IFERROR(A1155+MATCH(D1156,OFFSET('Nhập đơn'!$E$1,'ORDERED LIST'!$A1155,0,1000),0),"")</f>
        <v/>
      </c>
      <c r="B1156" s="209">
        <v>8</v>
      </c>
      <c r="C1156" s="203" t="str" cm="1">
        <f t="array" aca="1" ref="C1156" ca="1">IFERROR(INDEX('Nhập đơn'!C:C,'ORDERED LIST'!$A1156,0),"")</f>
        <v/>
      </c>
      <c r="D1156" s="203" t="str">
        <f>IF(COUNTIFS($D$1148:D1155,$B$1148)&lt;$S$1148,$B$1148,"")</f>
        <v/>
      </c>
      <c r="E1156" s="202" t="str" cm="1">
        <f t="array" aca="1" ref="E1156" ca="1">IFERROR(INDEX('Nhập đơn'!I:I,'ORDERED LIST'!$A1156,0),"")</f>
        <v/>
      </c>
      <c r="F1156" s="204" t="str" cm="1">
        <f t="array" aca="1" ref="F1156" ca="1">IFERROR(INDEX('Nhập đơn'!H:H,'ORDERED LIST'!$A1156,0),"")</f>
        <v/>
      </c>
      <c r="G1156" s="205"/>
      <c r="H1156" s="205"/>
      <c r="I1156" s="204"/>
      <c r="J1156" s="204"/>
      <c r="K1156" s="204"/>
      <c r="L1156" s="204"/>
      <c r="M1156" s="204"/>
      <c r="N1156" s="206"/>
      <c r="O1156" s="202"/>
      <c r="P1156" s="207"/>
      <c r="Q1156" s="207"/>
      <c r="R1156" s="207"/>
      <c r="S1156" s="210"/>
    </row>
    <row r="1157" spans="1:19" ht="35.25" hidden="1" customHeight="1">
      <c r="A1157" s="196" t="str">
        <f ca="1">IFERROR(A1156+MATCH(D1157,OFFSET('Nhập đơn'!$E$1,'ORDERED LIST'!$A1156,0,1000),0),"")</f>
        <v/>
      </c>
      <c r="B1157" s="209">
        <v>9</v>
      </c>
      <c r="C1157" s="203" t="str" cm="1">
        <f t="array" aca="1" ref="C1157" ca="1">IFERROR(INDEX('Nhập đơn'!C:C,'ORDERED LIST'!$A1157,0),"")</f>
        <v/>
      </c>
      <c r="D1157" s="203" t="str">
        <f>IF(COUNTIFS($D$1148:D1156,$B$1148)&lt;$S$1148,$B$1148,"")</f>
        <v/>
      </c>
      <c r="E1157" s="202" t="str" cm="1">
        <f t="array" aca="1" ref="E1157" ca="1">IFERROR(INDEX('Nhập đơn'!I:I,'ORDERED LIST'!$A1157,0),"")</f>
        <v/>
      </c>
      <c r="F1157" s="204" t="str" cm="1">
        <f t="array" aca="1" ref="F1157" ca="1">IFERROR(INDEX('Nhập đơn'!H:H,'ORDERED LIST'!$A1157,0),"")</f>
        <v/>
      </c>
      <c r="G1157" s="205"/>
      <c r="H1157" s="205"/>
      <c r="I1157" s="204"/>
      <c r="J1157" s="204"/>
      <c r="K1157" s="204"/>
      <c r="L1157" s="204"/>
      <c r="M1157" s="204"/>
      <c r="N1157" s="206"/>
      <c r="O1157" s="202"/>
      <c r="P1157" s="207"/>
      <c r="Q1157" s="207"/>
      <c r="R1157" s="207"/>
      <c r="S1157" s="210"/>
    </row>
    <row r="1158" spans="1:19" ht="35.25" hidden="1" customHeight="1">
      <c r="A1158" s="196" t="str">
        <f ca="1">IFERROR(A1157+MATCH(D1158,OFFSET('Nhập đơn'!$E$1,'ORDERED LIST'!$A1157,0,1000),0),"")</f>
        <v/>
      </c>
      <c r="B1158" s="209">
        <v>10</v>
      </c>
      <c r="C1158" s="203" t="str" cm="1">
        <f t="array" aca="1" ref="C1158" ca="1">IFERROR(INDEX('Nhập đơn'!C:C,'ORDERED LIST'!$A1158,0),"")</f>
        <v/>
      </c>
      <c r="D1158" s="203" t="str">
        <f>IF(COUNTIFS($D$1148:D1157,$B$1148)&lt;$S$1148,$B$1148,"")</f>
        <v/>
      </c>
      <c r="E1158" s="202" t="str" cm="1">
        <f t="array" aca="1" ref="E1158" ca="1">IFERROR(INDEX('Nhập đơn'!I:I,'ORDERED LIST'!$A1158,0),"")</f>
        <v/>
      </c>
      <c r="F1158" s="204" t="str" cm="1">
        <f t="array" aca="1" ref="F1158" ca="1">IFERROR(INDEX('Nhập đơn'!H:H,'ORDERED LIST'!$A1158,0),"")</f>
        <v/>
      </c>
      <c r="G1158" s="205"/>
      <c r="H1158" s="205"/>
      <c r="I1158" s="204"/>
      <c r="J1158" s="204"/>
      <c r="K1158" s="204"/>
      <c r="L1158" s="204"/>
      <c r="M1158" s="204"/>
      <c r="N1158" s="206"/>
      <c r="O1158" s="202"/>
      <c r="P1158" s="207"/>
      <c r="Q1158" s="207"/>
      <c r="R1158" s="207"/>
      <c r="S1158" s="210"/>
    </row>
    <row r="1159" spans="1:19" ht="35.25" hidden="1" customHeight="1">
      <c r="A1159" s="196" t="str">
        <f ca="1">IFERROR(A1158+MATCH(D1159,OFFSET('Nhập đơn'!$E$1,'ORDERED LIST'!$A1158,0,1000),0),"")</f>
        <v/>
      </c>
      <c r="B1159" s="209">
        <v>11</v>
      </c>
      <c r="C1159" s="203" t="str" cm="1">
        <f t="array" aca="1" ref="C1159" ca="1">IFERROR(INDEX('Nhập đơn'!C:C,'ORDERED LIST'!$A1159,0),"")</f>
        <v/>
      </c>
      <c r="D1159" s="203" t="str">
        <f>IF(COUNTIFS($D$1148:D1158,$B$1148)&lt;$S$1148,$B$1148,"")</f>
        <v/>
      </c>
      <c r="E1159" s="202" t="str" cm="1">
        <f t="array" aca="1" ref="E1159" ca="1">IFERROR(INDEX('Nhập đơn'!I:I,'ORDERED LIST'!$A1159,0),"")</f>
        <v/>
      </c>
      <c r="F1159" s="204" t="str" cm="1">
        <f t="array" aca="1" ref="F1159" ca="1">IFERROR(INDEX('Nhập đơn'!H:H,'ORDERED LIST'!$A1159,0),"")</f>
        <v/>
      </c>
      <c r="G1159" s="205"/>
      <c r="H1159" s="205"/>
      <c r="I1159" s="204"/>
      <c r="J1159" s="204"/>
      <c r="K1159" s="204"/>
      <c r="L1159" s="204"/>
      <c r="M1159" s="204"/>
      <c r="N1159" s="206"/>
      <c r="O1159" s="202"/>
      <c r="P1159" s="207"/>
      <c r="Q1159" s="207"/>
      <c r="R1159" s="207"/>
      <c r="S1159" s="210"/>
    </row>
    <row r="1160" spans="1:19" ht="35.25" hidden="1" customHeight="1">
      <c r="A1160" s="196" t="str">
        <f ca="1">IFERROR(A1159+MATCH(D1160,OFFSET('Nhập đơn'!$E$1,'ORDERED LIST'!$A1159,0,1000),0),"")</f>
        <v/>
      </c>
      <c r="B1160" s="209">
        <v>12</v>
      </c>
      <c r="C1160" s="203" t="str" cm="1">
        <f t="array" aca="1" ref="C1160" ca="1">IFERROR(INDEX('Nhập đơn'!C:C,'ORDERED LIST'!$A1160,0),"")</f>
        <v/>
      </c>
      <c r="D1160" s="203" t="str">
        <f>IF(COUNTIFS($D$1148:D1159,$B$1148)&lt;$S$1148,$B$1148,"")</f>
        <v/>
      </c>
      <c r="E1160" s="202" t="str" cm="1">
        <f t="array" aca="1" ref="E1160" ca="1">IFERROR(INDEX('Nhập đơn'!I:I,'ORDERED LIST'!$A1160,0),"")</f>
        <v/>
      </c>
      <c r="F1160" s="204" t="str" cm="1">
        <f t="array" aca="1" ref="F1160" ca="1">IFERROR(INDEX('Nhập đơn'!H:H,'ORDERED LIST'!$A1160,0),"")</f>
        <v/>
      </c>
      <c r="G1160" s="205"/>
      <c r="H1160" s="205"/>
      <c r="I1160" s="204"/>
      <c r="J1160" s="204"/>
      <c r="K1160" s="204"/>
      <c r="L1160" s="204"/>
      <c r="M1160" s="204"/>
      <c r="N1160" s="206"/>
      <c r="O1160" s="202"/>
      <c r="P1160" s="207"/>
      <c r="Q1160" s="207"/>
      <c r="R1160" s="207"/>
      <c r="S1160" s="210"/>
    </row>
    <row r="1161" spans="1:19" ht="35.25" hidden="1" customHeight="1">
      <c r="A1161" s="196" t="str">
        <f ca="1">IFERROR(A1160+MATCH(D1161,OFFSET('Nhập đơn'!$E$1,'ORDERED LIST'!$A1160,0,1000),0),"")</f>
        <v/>
      </c>
      <c r="B1161" s="209">
        <v>13</v>
      </c>
      <c r="C1161" s="203" t="str" cm="1">
        <f t="array" aca="1" ref="C1161" ca="1">IFERROR(INDEX('Nhập đơn'!C:C,'ORDERED LIST'!$A1161,0),"")</f>
        <v/>
      </c>
      <c r="D1161" s="203" t="str">
        <f>IF(COUNTIFS($D$1148:D1160,$B$1148)&lt;$S$1148,$B$1148,"")</f>
        <v/>
      </c>
      <c r="E1161" s="202" t="str" cm="1">
        <f t="array" aca="1" ref="E1161" ca="1">IFERROR(INDEX('Nhập đơn'!I:I,'ORDERED LIST'!$A1161,0),"")</f>
        <v/>
      </c>
      <c r="F1161" s="204" t="str" cm="1">
        <f t="array" aca="1" ref="F1161" ca="1">IFERROR(INDEX('Nhập đơn'!H:H,'ORDERED LIST'!$A1161,0),"")</f>
        <v/>
      </c>
      <c r="G1161" s="205"/>
      <c r="H1161" s="205"/>
      <c r="I1161" s="204"/>
      <c r="J1161" s="204"/>
      <c r="K1161" s="204"/>
      <c r="L1161" s="204"/>
      <c r="M1161" s="204"/>
      <c r="N1161" s="206"/>
      <c r="O1161" s="202"/>
      <c r="P1161" s="207"/>
      <c r="Q1161" s="207"/>
      <c r="R1161" s="207"/>
      <c r="S1161" s="210"/>
    </row>
    <row r="1162" spans="1:19" ht="35.25" hidden="1" customHeight="1">
      <c r="A1162" s="196" t="str">
        <f ca="1">IFERROR(A1161+MATCH(D1162,OFFSET('Nhập đơn'!$E$1,'ORDERED LIST'!$A1161,0,1000),0),"")</f>
        <v/>
      </c>
      <c r="B1162" s="209">
        <v>14</v>
      </c>
      <c r="C1162" s="203" t="str" cm="1">
        <f t="array" aca="1" ref="C1162" ca="1">IFERROR(INDEX('Nhập đơn'!C:C,'ORDERED LIST'!$A1162,0),"")</f>
        <v/>
      </c>
      <c r="D1162" s="203" t="str">
        <f>IF(COUNTIFS($D$1148:D1161,$B$1148)&lt;$S$1148,$B$1148,"")</f>
        <v/>
      </c>
      <c r="E1162" s="202" t="str" cm="1">
        <f t="array" aca="1" ref="E1162" ca="1">IFERROR(INDEX('Nhập đơn'!I:I,'ORDERED LIST'!$A1162,0),"")</f>
        <v/>
      </c>
      <c r="F1162" s="204" t="str" cm="1">
        <f t="array" aca="1" ref="F1162" ca="1">IFERROR(INDEX('Nhập đơn'!H:H,'ORDERED LIST'!$A1162,0),"")</f>
        <v/>
      </c>
      <c r="G1162" s="205"/>
      <c r="H1162" s="205"/>
      <c r="I1162" s="204"/>
      <c r="J1162" s="204"/>
      <c r="K1162" s="204"/>
      <c r="L1162" s="204"/>
      <c r="M1162" s="204"/>
      <c r="N1162" s="206"/>
      <c r="O1162" s="202"/>
      <c r="P1162" s="207"/>
      <c r="Q1162" s="207"/>
      <c r="R1162" s="207"/>
      <c r="S1162" s="210"/>
    </row>
    <row r="1163" spans="1:19" ht="35.25" hidden="1" customHeight="1">
      <c r="A1163" s="196" t="str">
        <f ca="1">IFERROR(A1162+MATCH(D1163,OFFSET('Nhập đơn'!$E$1,'ORDERED LIST'!$A1162,0,1000),0),"")</f>
        <v/>
      </c>
      <c r="B1163" s="209">
        <v>15</v>
      </c>
      <c r="C1163" s="203" t="str" cm="1">
        <f t="array" aca="1" ref="C1163" ca="1">IFERROR(INDEX('Nhập đơn'!C:C,'ORDERED LIST'!$A1163,0),"")</f>
        <v/>
      </c>
      <c r="D1163" s="203" t="str">
        <f>IF(COUNTIFS($D$1148:D1162,$B$1148)&lt;$S$1148,$B$1148,"")</f>
        <v/>
      </c>
      <c r="E1163" s="202" t="str" cm="1">
        <f t="array" aca="1" ref="E1163" ca="1">IFERROR(INDEX('Nhập đơn'!I:I,'ORDERED LIST'!$A1163,0),"")</f>
        <v/>
      </c>
      <c r="F1163" s="204" t="str" cm="1">
        <f t="array" aca="1" ref="F1163" ca="1">IFERROR(INDEX('Nhập đơn'!H:H,'ORDERED LIST'!$A1163,0),"")</f>
        <v/>
      </c>
      <c r="G1163" s="205"/>
      <c r="H1163" s="205"/>
      <c r="I1163" s="204"/>
      <c r="J1163" s="204"/>
      <c r="K1163" s="204"/>
      <c r="L1163" s="204"/>
      <c r="M1163" s="204"/>
      <c r="N1163" s="206"/>
      <c r="O1163" s="202"/>
      <c r="P1163" s="207"/>
      <c r="Q1163" s="207"/>
      <c r="R1163" s="207"/>
      <c r="S1163" s="210"/>
    </row>
    <row r="1164" spans="1:19" ht="35.25" hidden="1" customHeight="1">
      <c r="A1164" s="196" t="str">
        <f ca="1">IFERROR(A1163+MATCH(D1164,OFFSET('Nhập đơn'!$E$1,'ORDERED LIST'!$A1163,0,1000),0),"")</f>
        <v/>
      </c>
      <c r="B1164" s="209">
        <v>16</v>
      </c>
      <c r="C1164" s="203" t="str" cm="1">
        <f t="array" aca="1" ref="C1164" ca="1">IFERROR(INDEX('Nhập đơn'!C:C,'ORDERED LIST'!$A1164,0),"")</f>
        <v/>
      </c>
      <c r="D1164" s="203" t="str">
        <f>IF(COUNTIFS($D$1148:D1163,$B$1148)&lt;$S$1148,$B$1148,"")</f>
        <v/>
      </c>
      <c r="E1164" s="202" t="str" cm="1">
        <f t="array" aca="1" ref="E1164" ca="1">IFERROR(INDEX('Nhập đơn'!I:I,'ORDERED LIST'!$A1164,0),"")</f>
        <v/>
      </c>
      <c r="F1164" s="204" t="str" cm="1">
        <f t="array" aca="1" ref="F1164" ca="1">IFERROR(INDEX('Nhập đơn'!H:H,'ORDERED LIST'!$A1164,0),"")</f>
        <v/>
      </c>
      <c r="G1164" s="205"/>
      <c r="H1164" s="205"/>
      <c r="I1164" s="204"/>
      <c r="J1164" s="204"/>
      <c r="K1164" s="204"/>
      <c r="L1164" s="204"/>
      <c r="M1164" s="204"/>
      <c r="N1164" s="206"/>
      <c r="O1164" s="202"/>
      <c r="P1164" s="207"/>
      <c r="Q1164" s="207"/>
      <c r="R1164" s="207"/>
      <c r="S1164" s="210"/>
    </row>
    <row r="1165" spans="1:19" s="215" customFormat="1" ht="35.25" customHeight="1">
      <c r="B1165" s="216" t="s">
        <v>275</v>
      </c>
      <c r="C1165" s="217"/>
      <c r="D1165" s="217"/>
      <c r="E1165" s="217"/>
      <c r="F1165" s="217"/>
      <c r="G1165" s="217"/>
      <c r="H1165" s="217"/>
      <c r="I1165" s="217"/>
      <c r="J1165" s="217"/>
      <c r="K1165" s="217"/>
      <c r="L1165" s="217"/>
      <c r="M1165" s="217"/>
      <c r="N1165" s="217"/>
      <c r="O1165" s="217"/>
      <c r="P1165" s="217"/>
      <c r="Q1165" s="217"/>
      <c r="R1165" s="217"/>
      <c r="S1165" s="289">
        <f>COUNTIFS('Nhập đơn'!E:E,B1165)</f>
        <v>2</v>
      </c>
    </row>
    <row r="1166" spans="1:19" ht="35.25" customHeight="1">
      <c r="A1166" s="196">
        <f ca="1">IFERROR(A1165+MATCH(D1166,OFFSET('Nhập đơn'!$E$1,'ORDERED LIST'!$A1165,0,1000),0),"")</f>
        <v>239</v>
      </c>
      <c r="B1166" s="202">
        <v>1</v>
      </c>
      <c r="C1166" s="203" t="str" cm="1">
        <f t="array" aca="1" ref="C1166" ca="1">IFERROR(INDEX('Nhập đơn'!C:C,'ORDERED LIST'!$A1166,0),"")</f>
        <v>AWWT</v>
      </c>
      <c r="D1166" s="203" t="str">
        <f>IF(COUNTIFS($D$1165:D1165,$B$1165)&lt;$S$1165,$B$1165,"")</f>
        <v>Kinh giới 100 gr</v>
      </c>
      <c r="E1166" s="202" cm="1">
        <f t="array" aca="1" ref="E1166" ca="1">IFERROR(INDEX('Nhập đơn'!I:I,'ORDERED LIST'!$A1166,0),"")</f>
        <v>3</v>
      </c>
      <c r="F1166" s="204" cm="1">
        <f t="array" aca="1" ref="F1166" ca="1">IFERROR(INDEX('Nhập đơn'!H:H,'ORDERED LIST'!$A1166,0),"")</f>
        <v>0.3</v>
      </c>
      <c r="G1166" s="205"/>
      <c r="H1166" s="205"/>
      <c r="I1166" s="204"/>
      <c r="J1166" s="204"/>
      <c r="K1166" s="204"/>
      <c r="L1166" s="204"/>
      <c r="M1166" s="204"/>
      <c r="N1166" s="206"/>
      <c r="O1166" s="202"/>
      <c r="P1166" s="207"/>
      <c r="Q1166" s="207"/>
      <c r="R1166" s="207"/>
      <c r="S1166" s="207"/>
    </row>
    <row r="1167" spans="1:19" ht="35.25" customHeight="1">
      <c r="A1167" s="196">
        <f ca="1">IFERROR(A1166+MATCH(D1167,OFFSET('Nhập đơn'!$E$1,'ORDERED LIST'!$A1166,0,1000),0),"")</f>
        <v>402</v>
      </c>
      <c r="B1167" s="202">
        <v>2</v>
      </c>
      <c r="C1167" s="203" t="str" cm="1">
        <f t="array" aca="1" ref="C1167" ca="1">IFERROR(INDEX('Nhập đơn'!C:C,'ORDERED LIST'!$A1167,0),"")</f>
        <v>NAM1</v>
      </c>
      <c r="D1167" s="203" t="str">
        <f>IF(COUNTIFS($D$1165:D1166,$B$1165)&lt;$S$1165,$B$1165,"")</f>
        <v>Kinh giới 100 gr</v>
      </c>
      <c r="E1167" s="202" cm="1">
        <f t="array" aca="1" ref="E1167" ca="1">IFERROR(INDEX('Nhập đơn'!I:I,'ORDERED LIST'!$A1167,0),"")</f>
        <v>7</v>
      </c>
      <c r="F1167" s="204" cm="1">
        <f t="array" aca="1" ref="F1167" ca="1">IFERROR(INDEX('Nhập đơn'!H:H,'ORDERED LIST'!$A1167,0),"")</f>
        <v>0.7</v>
      </c>
      <c r="G1167" s="205"/>
      <c r="H1167" s="205"/>
      <c r="I1167" s="204"/>
      <c r="J1167" s="204"/>
      <c r="K1167" s="204"/>
      <c r="L1167" s="204"/>
      <c r="M1167" s="204"/>
      <c r="N1167" s="206"/>
      <c r="O1167" s="202"/>
      <c r="P1167" s="207"/>
      <c r="Q1167" s="207"/>
      <c r="R1167" s="207"/>
      <c r="S1167" s="208"/>
    </row>
    <row r="1168" spans="1:19" ht="35.25" hidden="1" customHeight="1">
      <c r="A1168" s="196" t="str">
        <f ca="1">IFERROR(A1167+MATCH(D1168,OFFSET('Nhập đơn'!$E$1,'ORDERED LIST'!$A1167,0,1000),0),"")</f>
        <v/>
      </c>
      <c r="B1168" s="209">
        <v>3</v>
      </c>
      <c r="C1168" s="203" t="str" cm="1">
        <f t="array" aca="1" ref="C1168" ca="1">IFERROR(INDEX('Nhập đơn'!C:C,'ORDERED LIST'!$A1168,0),"")</f>
        <v/>
      </c>
      <c r="D1168" s="203" t="str">
        <f>IF(COUNTIFS($D$1165:D1167,$B$1165)&lt;$S$1165,$B$1165,"")</f>
        <v/>
      </c>
      <c r="E1168" s="202" t="str" cm="1">
        <f t="array" aca="1" ref="E1168" ca="1">IFERROR(INDEX('Nhập đơn'!I:I,'ORDERED LIST'!$A1168,0),"")</f>
        <v/>
      </c>
      <c r="F1168" s="204" t="str" cm="1">
        <f t="array" aca="1" ref="F1168" ca="1">IFERROR(INDEX('Nhập đơn'!H:H,'ORDERED LIST'!$A1168,0),"")</f>
        <v/>
      </c>
      <c r="G1168" s="205"/>
      <c r="H1168" s="205"/>
      <c r="I1168" s="204"/>
      <c r="J1168" s="204"/>
      <c r="K1168" s="204"/>
      <c r="L1168" s="204"/>
      <c r="M1168" s="204"/>
      <c r="N1168" s="206"/>
      <c r="O1168" s="202"/>
      <c r="P1168" s="207"/>
      <c r="Q1168" s="207"/>
      <c r="R1168" s="207"/>
      <c r="S1168" s="210"/>
    </row>
    <row r="1169" spans="1:19" ht="35.25" hidden="1" customHeight="1">
      <c r="A1169" s="196" t="str">
        <f ca="1">IFERROR(A1168+MATCH(D1169,OFFSET('Nhập đơn'!$E$1,'ORDERED LIST'!$A1168,0,1000),0),"")</f>
        <v/>
      </c>
      <c r="B1169" s="209">
        <v>4</v>
      </c>
      <c r="C1169" s="203" t="str" cm="1">
        <f t="array" aca="1" ref="C1169" ca="1">IFERROR(INDEX('Nhập đơn'!C:C,'ORDERED LIST'!$A1169,0),"")</f>
        <v/>
      </c>
      <c r="D1169" s="203" t="str">
        <f>IF(COUNTIFS($D$1165:D1168,$B$1165)&lt;$S$1165,$B$1165,"")</f>
        <v/>
      </c>
      <c r="E1169" s="202" t="str" cm="1">
        <f t="array" aca="1" ref="E1169" ca="1">IFERROR(INDEX('Nhập đơn'!I:I,'ORDERED LIST'!$A1169,0),"")</f>
        <v/>
      </c>
      <c r="F1169" s="204" t="str" cm="1">
        <f t="array" aca="1" ref="F1169" ca="1">IFERROR(INDEX('Nhập đơn'!H:H,'ORDERED LIST'!$A1169,0),"")</f>
        <v/>
      </c>
      <c r="G1169" s="205"/>
      <c r="H1169" s="205"/>
      <c r="I1169" s="204"/>
      <c r="J1169" s="204"/>
      <c r="K1169" s="204"/>
      <c r="L1169" s="204"/>
      <c r="M1169" s="204"/>
      <c r="N1169" s="206"/>
      <c r="O1169" s="202"/>
      <c r="P1169" s="207"/>
      <c r="Q1169" s="207"/>
      <c r="R1169" s="207"/>
      <c r="S1169" s="210"/>
    </row>
    <row r="1170" spans="1:19" ht="35.25" hidden="1" customHeight="1">
      <c r="A1170" s="196" t="str">
        <f ca="1">IFERROR(A1169+MATCH(D1170,OFFSET('Nhập đơn'!$E$1,'ORDERED LIST'!$A1169,0,1000),0),"")</f>
        <v/>
      </c>
      <c r="B1170" s="209">
        <v>5</v>
      </c>
      <c r="C1170" s="203" t="str" cm="1">
        <f t="array" aca="1" ref="C1170" ca="1">IFERROR(INDEX('Nhập đơn'!C:C,'ORDERED LIST'!$A1170,0),"")</f>
        <v/>
      </c>
      <c r="D1170" s="203" t="str">
        <f>IF(COUNTIFS($D$1165:D1169,$B$1165)&lt;$S$1165,$B$1165,"")</f>
        <v/>
      </c>
      <c r="E1170" s="202" t="str" cm="1">
        <f t="array" aca="1" ref="E1170" ca="1">IFERROR(INDEX('Nhập đơn'!I:I,'ORDERED LIST'!$A1170,0),"")</f>
        <v/>
      </c>
      <c r="F1170" s="204" t="str" cm="1">
        <f t="array" aca="1" ref="F1170" ca="1">IFERROR(INDEX('Nhập đơn'!H:H,'ORDERED LIST'!$A1170,0),"")</f>
        <v/>
      </c>
      <c r="G1170" s="205"/>
      <c r="H1170" s="205"/>
      <c r="I1170" s="204"/>
      <c r="J1170" s="204"/>
      <c r="K1170" s="204"/>
      <c r="L1170" s="204"/>
      <c r="M1170" s="204"/>
      <c r="N1170" s="206"/>
      <c r="O1170" s="202"/>
      <c r="P1170" s="207"/>
      <c r="Q1170" s="207"/>
      <c r="R1170" s="207"/>
      <c r="S1170" s="210"/>
    </row>
    <row r="1171" spans="1:19" ht="35.25" hidden="1" customHeight="1">
      <c r="A1171" s="196" t="str">
        <f ca="1">IFERROR(A1170+MATCH(D1171,OFFSET('Nhập đơn'!$E$1,'ORDERED LIST'!$A1170,0,1000),0),"")</f>
        <v/>
      </c>
      <c r="B1171" s="209">
        <v>6</v>
      </c>
      <c r="C1171" s="203" t="str" cm="1">
        <f t="array" aca="1" ref="C1171" ca="1">IFERROR(INDEX('Nhập đơn'!C:C,'ORDERED LIST'!$A1171,0),"")</f>
        <v/>
      </c>
      <c r="D1171" s="203" t="str">
        <f>IF(COUNTIFS($D$1165:D1170,$B$1165)&lt;$S$1165,$B$1165,"")</f>
        <v/>
      </c>
      <c r="E1171" s="202" t="str" cm="1">
        <f t="array" aca="1" ref="E1171" ca="1">IFERROR(INDEX('Nhập đơn'!I:I,'ORDERED LIST'!$A1171,0),"")</f>
        <v/>
      </c>
      <c r="F1171" s="204" t="str" cm="1">
        <f t="array" aca="1" ref="F1171" ca="1">IFERROR(INDEX('Nhập đơn'!H:H,'ORDERED LIST'!$A1171,0),"")</f>
        <v/>
      </c>
      <c r="G1171" s="205"/>
      <c r="H1171" s="205"/>
      <c r="I1171" s="204"/>
      <c r="J1171" s="204"/>
      <c r="K1171" s="204"/>
      <c r="L1171" s="204"/>
      <c r="M1171" s="204"/>
      <c r="N1171" s="206"/>
      <c r="O1171" s="202"/>
      <c r="P1171" s="207"/>
      <c r="Q1171" s="207"/>
      <c r="R1171" s="207"/>
      <c r="S1171" s="210"/>
    </row>
    <row r="1172" spans="1:19" ht="35.25" hidden="1" customHeight="1">
      <c r="A1172" s="196" t="str">
        <f ca="1">IFERROR(A1171+MATCH(D1172,OFFSET('Nhập đơn'!$E$1,'ORDERED LIST'!$A1171,0,1000),0),"")</f>
        <v/>
      </c>
      <c r="B1172" s="209">
        <v>7</v>
      </c>
      <c r="C1172" s="203" t="str" cm="1">
        <f t="array" aca="1" ref="C1172" ca="1">IFERROR(INDEX('Nhập đơn'!C:C,'ORDERED LIST'!$A1172,0),"")</f>
        <v/>
      </c>
      <c r="D1172" s="203" t="str">
        <f>IF(COUNTIFS($D$1165:D1171,$B$1165)&lt;$S$1165,$B$1165,"")</f>
        <v/>
      </c>
      <c r="E1172" s="202" t="str" cm="1">
        <f t="array" aca="1" ref="E1172" ca="1">IFERROR(INDEX('Nhập đơn'!I:I,'ORDERED LIST'!$A1172,0),"")</f>
        <v/>
      </c>
      <c r="F1172" s="204" t="str" cm="1">
        <f t="array" aca="1" ref="F1172" ca="1">IFERROR(INDEX('Nhập đơn'!H:H,'ORDERED LIST'!$A1172,0),"")</f>
        <v/>
      </c>
      <c r="G1172" s="205"/>
      <c r="H1172" s="205"/>
      <c r="I1172" s="204"/>
      <c r="J1172" s="204"/>
      <c r="K1172" s="204"/>
      <c r="L1172" s="204"/>
      <c r="M1172" s="204"/>
      <c r="N1172" s="206"/>
      <c r="O1172" s="202"/>
      <c r="P1172" s="207"/>
      <c r="Q1172" s="207"/>
      <c r="R1172" s="207"/>
      <c r="S1172" s="210"/>
    </row>
    <row r="1173" spans="1:19" ht="35.25" hidden="1" customHeight="1">
      <c r="A1173" s="196" t="str">
        <f ca="1">IFERROR(A1172+MATCH(D1173,OFFSET('Nhập đơn'!$E$1,'ORDERED LIST'!$A1172,0,1000),0),"")</f>
        <v/>
      </c>
      <c r="B1173" s="209">
        <v>8</v>
      </c>
      <c r="C1173" s="203" t="str" cm="1">
        <f t="array" aca="1" ref="C1173" ca="1">IFERROR(INDEX('Nhập đơn'!C:C,'ORDERED LIST'!$A1173,0),"")</f>
        <v/>
      </c>
      <c r="D1173" s="203" t="str">
        <f>IF(COUNTIFS($D$1165:D1172,$B$1165)&lt;$S$1165,$B$1165,"")</f>
        <v/>
      </c>
      <c r="E1173" s="202" t="str" cm="1">
        <f t="array" aca="1" ref="E1173" ca="1">IFERROR(INDEX('Nhập đơn'!I:I,'ORDERED LIST'!$A1173,0),"")</f>
        <v/>
      </c>
      <c r="F1173" s="204" t="str" cm="1">
        <f t="array" aca="1" ref="F1173" ca="1">IFERROR(INDEX('Nhập đơn'!H:H,'ORDERED LIST'!$A1173,0),"")</f>
        <v/>
      </c>
      <c r="G1173" s="205"/>
      <c r="H1173" s="205"/>
      <c r="I1173" s="204"/>
      <c r="J1173" s="204"/>
      <c r="K1173" s="204"/>
      <c r="L1173" s="204"/>
      <c r="M1173" s="204"/>
      <c r="N1173" s="206"/>
      <c r="O1173" s="202"/>
      <c r="P1173" s="207"/>
      <c r="Q1173" s="207"/>
      <c r="R1173" s="207"/>
      <c r="S1173" s="210"/>
    </row>
    <row r="1174" spans="1:19" ht="35.25" hidden="1" customHeight="1">
      <c r="A1174" s="196" t="str">
        <f ca="1">IFERROR(A1173+MATCH(D1174,OFFSET('Nhập đơn'!$E$1,'ORDERED LIST'!$A1173,0,1000),0),"")</f>
        <v/>
      </c>
      <c r="B1174" s="209">
        <v>9</v>
      </c>
      <c r="C1174" s="203" t="str" cm="1">
        <f t="array" aca="1" ref="C1174" ca="1">IFERROR(INDEX('Nhập đơn'!C:C,'ORDERED LIST'!$A1174,0),"")</f>
        <v/>
      </c>
      <c r="D1174" s="203" t="str">
        <f>IF(COUNTIFS($D$1165:D1173,$B$1165)&lt;$S$1165,$B$1165,"")</f>
        <v/>
      </c>
      <c r="E1174" s="202" t="str" cm="1">
        <f t="array" aca="1" ref="E1174" ca="1">IFERROR(INDEX('Nhập đơn'!I:I,'ORDERED LIST'!$A1174,0),"")</f>
        <v/>
      </c>
      <c r="F1174" s="204" t="str" cm="1">
        <f t="array" aca="1" ref="F1174" ca="1">IFERROR(INDEX('Nhập đơn'!H:H,'ORDERED LIST'!$A1174,0),"")</f>
        <v/>
      </c>
      <c r="G1174" s="205"/>
      <c r="H1174" s="205"/>
      <c r="I1174" s="204"/>
      <c r="J1174" s="204"/>
      <c r="K1174" s="204"/>
      <c r="L1174" s="204"/>
      <c r="M1174" s="204"/>
      <c r="N1174" s="206"/>
      <c r="O1174" s="202"/>
      <c r="P1174" s="207"/>
      <c r="Q1174" s="207"/>
      <c r="R1174" s="207"/>
      <c r="S1174" s="210"/>
    </row>
    <row r="1175" spans="1:19" ht="35.25" hidden="1" customHeight="1">
      <c r="A1175" s="196" t="str">
        <f ca="1">IFERROR(A1174+MATCH(D1175,OFFSET('Nhập đơn'!$E$1,'ORDERED LIST'!$A1174,0,1000),0),"")</f>
        <v/>
      </c>
      <c r="B1175" s="209">
        <v>10</v>
      </c>
      <c r="C1175" s="203" t="str" cm="1">
        <f t="array" aca="1" ref="C1175" ca="1">IFERROR(INDEX('Nhập đơn'!C:C,'ORDERED LIST'!$A1175,0),"")</f>
        <v/>
      </c>
      <c r="D1175" s="203" t="str">
        <f>IF(COUNTIFS($D$1165:D1174,$B$1165)&lt;$S$1165,$B$1165,"")</f>
        <v/>
      </c>
      <c r="E1175" s="202" t="str" cm="1">
        <f t="array" aca="1" ref="E1175" ca="1">IFERROR(INDEX('Nhập đơn'!I:I,'ORDERED LIST'!$A1175,0),"")</f>
        <v/>
      </c>
      <c r="F1175" s="204" t="str" cm="1">
        <f t="array" aca="1" ref="F1175" ca="1">IFERROR(INDEX('Nhập đơn'!H:H,'ORDERED LIST'!$A1175,0),"")</f>
        <v/>
      </c>
      <c r="G1175" s="205"/>
      <c r="H1175" s="205"/>
      <c r="I1175" s="204"/>
      <c r="J1175" s="204"/>
      <c r="K1175" s="204"/>
      <c r="L1175" s="204"/>
      <c r="M1175" s="204"/>
      <c r="N1175" s="206"/>
      <c r="O1175" s="202"/>
      <c r="P1175" s="207"/>
      <c r="Q1175" s="207"/>
      <c r="R1175" s="207"/>
      <c r="S1175" s="210"/>
    </row>
    <row r="1176" spans="1:19" ht="35.25" hidden="1" customHeight="1">
      <c r="A1176" s="196" t="str">
        <f ca="1">IFERROR(A1175+MATCH(D1176,OFFSET('Nhập đơn'!$E$1,'ORDERED LIST'!$A1175,0,1000),0),"")</f>
        <v/>
      </c>
      <c r="B1176" s="209">
        <v>11</v>
      </c>
      <c r="C1176" s="203" t="str" cm="1">
        <f t="array" aca="1" ref="C1176" ca="1">IFERROR(INDEX('Nhập đơn'!C:C,'ORDERED LIST'!$A1176,0),"")</f>
        <v/>
      </c>
      <c r="D1176" s="203" t="str">
        <f>IF(COUNTIFS($D$1165:D1175,$B$1165)&lt;$S$1165,$B$1165,"")</f>
        <v/>
      </c>
      <c r="E1176" s="202" t="str" cm="1">
        <f t="array" aca="1" ref="E1176" ca="1">IFERROR(INDEX('Nhập đơn'!I:I,'ORDERED LIST'!$A1176,0),"")</f>
        <v/>
      </c>
      <c r="F1176" s="204" t="str" cm="1">
        <f t="array" aca="1" ref="F1176" ca="1">IFERROR(INDEX('Nhập đơn'!H:H,'ORDERED LIST'!$A1176,0),"")</f>
        <v/>
      </c>
      <c r="G1176" s="205"/>
      <c r="H1176" s="205"/>
      <c r="I1176" s="204"/>
      <c r="J1176" s="204"/>
      <c r="K1176" s="204"/>
      <c r="L1176" s="204"/>
      <c r="M1176" s="204"/>
      <c r="N1176" s="206"/>
      <c r="O1176" s="202"/>
      <c r="P1176" s="207"/>
      <c r="Q1176" s="207"/>
      <c r="R1176" s="207"/>
      <c r="S1176" s="210"/>
    </row>
    <row r="1177" spans="1:19" ht="35.25" hidden="1" customHeight="1">
      <c r="A1177" s="196" t="str">
        <f ca="1">IFERROR(A1176+MATCH(D1177,OFFSET('Nhập đơn'!$E$1,'ORDERED LIST'!$A1176,0,1000),0),"")</f>
        <v/>
      </c>
      <c r="B1177" s="209">
        <v>12</v>
      </c>
      <c r="C1177" s="203" t="str" cm="1">
        <f t="array" aca="1" ref="C1177" ca="1">IFERROR(INDEX('Nhập đơn'!C:C,'ORDERED LIST'!$A1177,0),"")</f>
        <v/>
      </c>
      <c r="D1177" s="203" t="str">
        <f>IF(COUNTIFS($D$1165:D1176,$B$1165)&lt;$S$1165,$B$1165,"")</f>
        <v/>
      </c>
      <c r="E1177" s="202" t="str" cm="1">
        <f t="array" aca="1" ref="E1177" ca="1">IFERROR(INDEX('Nhập đơn'!I:I,'ORDERED LIST'!$A1177,0),"")</f>
        <v/>
      </c>
      <c r="F1177" s="204" t="str" cm="1">
        <f t="array" aca="1" ref="F1177" ca="1">IFERROR(INDEX('Nhập đơn'!H:H,'ORDERED LIST'!$A1177,0),"")</f>
        <v/>
      </c>
      <c r="G1177" s="205"/>
      <c r="H1177" s="205"/>
      <c r="I1177" s="204"/>
      <c r="J1177" s="204"/>
      <c r="K1177" s="204"/>
      <c r="L1177" s="204"/>
      <c r="M1177" s="204"/>
      <c r="N1177" s="206"/>
      <c r="O1177" s="202"/>
      <c r="P1177" s="207"/>
      <c r="Q1177" s="207"/>
      <c r="R1177" s="207"/>
      <c r="S1177" s="210"/>
    </row>
    <row r="1178" spans="1:19" ht="35.25" hidden="1" customHeight="1">
      <c r="A1178" s="196" t="str">
        <f ca="1">IFERROR(A1177+MATCH(D1178,OFFSET('Nhập đơn'!$E$1,'ORDERED LIST'!$A1177,0,1000),0),"")</f>
        <v/>
      </c>
      <c r="B1178" s="209">
        <v>13</v>
      </c>
      <c r="C1178" s="203" t="str" cm="1">
        <f t="array" aca="1" ref="C1178" ca="1">IFERROR(INDEX('Nhập đơn'!C:C,'ORDERED LIST'!$A1178,0),"")</f>
        <v/>
      </c>
      <c r="D1178" s="203" t="str">
        <f>IF(COUNTIFS($D$1165:D1177,$B$1165)&lt;$S$1165,$B$1165,"")</f>
        <v/>
      </c>
      <c r="E1178" s="202" t="str" cm="1">
        <f t="array" aca="1" ref="E1178" ca="1">IFERROR(INDEX('Nhập đơn'!I:I,'ORDERED LIST'!$A1178,0),"")</f>
        <v/>
      </c>
      <c r="F1178" s="204" t="str" cm="1">
        <f t="array" aca="1" ref="F1178" ca="1">IFERROR(INDEX('Nhập đơn'!H:H,'ORDERED LIST'!$A1178,0),"")</f>
        <v/>
      </c>
      <c r="G1178" s="205"/>
      <c r="H1178" s="205"/>
      <c r="I1178" s="204"/>
      <c r="J1178" s="204"/>
      <c r="K1178" s="204"/>
      <c r="L1178" s="204"/>
      <c r="M1178" s="204"/>
      <c r="N1178" s="206"/>
      <c r="O1178" s="202"/>
      <c r="P1178" s="207"/>
      <c r="Q1178" s="207"/>
      <c r="R1178" s="207"/>
      <c r="S1178" s="210"/>
    </row>
    <row r="1179" spans="1:19" ht="35.25" hidden="1" customHeight="1">
      <c r="A1179" s="196" t="str">
        <f ca="1">IFERROR(A1178+MATCH(D1179,OFFSET('Nhập đơn'!$E$1,'ORDERED LIST'!$A1178,0,1000),0),"")</f>
        <v/>
      </c>
      <c r="B1179" s="209">
        <v>14</v>
      </c>
      <c r="C1179" s="203" t="str" cm="1">
        <f t="array" aca="1" ref="C1179" ca="1">IFERROR(INDEX('Nhập đơn'!C:C,'ORDERED LIST'!$A1179,0),"")</f>
        <v/>
      </c>
      <c r="D1179" s="203" t="str">
        <f>IF(COUNTIFS($D$1165:D1178,$B$1165)&lt;$S$1165,$B$1165,"")</f>
        <v/>
      </c>
      <c r="E1179" s="202" t="str" cm="1">
        <f t="array" aca="1" ref="E1179" ca="1">IFERROR(INDEX('Nhập đơn'!I:I,'ORDERED LIST'!$A1179,0),"")</f>
        <v/>
      </c>
      <c r="F1179" s="204" t="str" cm="1">
        <f t="array" aca="1" ref="F1179" ca="1">IFERROR(INDEX('Nhập đơn'!H:H,'ORDERED LIST'!$A1179,0),"")</f>
        <v/>
      </c>
      <c r="G1179" s="205"/>
      <c r="H1179" s="205"/>
      <c r="I1179" s="204"/>
      <c r="J1179" s="204"/>
      <c r="K1179" s="204"/>
      <c r="L1179" s="204"/>
      <c r="M1179" s="204"/>
      <c r="N1179" s="206"/>
      <c r="O1179" s="202"/>
      <c r="P1179" s="207"/>
      <c r="Q1179" s="207"/>
      <c r="R1179" s="207"/>
      <c r="S1179" s="210"/>
    </row>
    <row r="1180" spans="1:19" ht="35.25" hidden="1" customHeight="1">
      <c r="A1180" s="196" t="str">
        <f ca="1">IFERROR(A1179+MATCH(D1180,OFFSET('Nhập đơn'!$E$1,'ORDERED LIST'!$A1179,0,1000),0),"")</f>
        <v/>
      </c>
      <c r="B1180" s="209">
        <v>15</v>
      </c>
      <c r="C1180" s="203" t="str" cm="1">
        <f t="array" aca="1" ref="C1180" ca="1">IFERROR(INDEX('Nhập đơn'!C:C,'ORDERED LIST'!$A1180,0),"")</f>
        <v/>
      </c>
      <c r="D1180" s="203" t="str">
        <f>IF(COUNTIFS($D$1165:D1179,$B$1165)&lt;$S$1165,$B$1165,"")</f>
        <v/>
      </c>
      <c r="E1180" s="202" t="str" cm="1">
        <f t="array" aca="1" ref="E1180" ca="1">IFERROR(INDEX('Nhập đơn'!I:I,'ORDERED LIST'!$A1180,0),"")</f>
        <v/>
      </c>
      <c r="F1180" s="204" t="str" cm="1">
        <f t="array" aca="1" ref="F1180" ca="1">IFERROR(INDEX('Nhập đơn'!H:H,'ORDERED LIST'!$A1180,0),"")</f>
        <v/>
      </c>
      <c r="G1180" s="205"/>
      <c r="H1180" s="205"/>
      <c r="I1180" s="204"/>
      <c r="J1180" s="204"/>
      <c r="K1180" s="204"/>
      <c r="L1180" s="204"/>
      <c r="M1180" s="204"/>
      <c r="N1180" s="206"/>
      <c r="O1180" s="202"/>
      <c r="P1180" s="207"/>
      <c r="Q1180" s="207"/>
      <c r="R1180" s="207"/>
      <c r="S1180" s="210"/>
    </row>
    <row r="1181" spans="1:19" ht="35.25" hidden="1" customHeight="1">
      <c r="A1181" s="196" t="str">
        <f ca="1">IFERROR(A1180+MATCH(D1181,OFFSET('Nhập đơn'!$E$1,'ORDERED LIST'!$A1180,0,1000),0),"")</f>
        <v/>
      </c>
      <c r="B1181" s="209">
        <v>16</v>
      </c>
      <c r="C1181" s="203" t="str" cm="1">
        <f t="array" aca="1" ref="C1181" ca="1">IFERROR(INDEX('Nhập đơn'!C:C,'ORDERED LIST'!$A1181,0),"")</f>
        <v/>
      </c>
      <c r="D1181" s="203" t="str">
        <f>IF(COUNTIFS($D$1165:D1180,$B$1165)&lt;$S$1165,$B$1165,"")</f>
        <v/>
      </c>
      <c r="E1181" s="202" t="str" cm="1">
        <f t="array" aca="1" ref="E1181" ca="1">IFERROR(INDEX('Nhập đơn'!I:I,'ORDERED LIST'!$A1181,0),"")</f>
        <v/>
      </c>
      <c r="F1181" s="204" t="str" cm="1">
        <f t="array" aca="1" ref="F1181" ca="1">IFERROR(INDEX('Nhập đơn'!H:H,'ORDERED LIST'!$A1181,0),"")</f>
        <v/>
      </c>
      <c r="G1181" s="205"/>
      <c r="H1181" s="205"/>
      <c r="I1181" s="204"/>
      <c r="J1181" s="204"/>
      <c r="K1181" s="204"/>
      <c r="L1181" s="204"/>
      <c r="M1181" s="204"/>
      <c r="N1181" s="206"/>
      <c r="O1181" s="202"/>
      <c r="P1181" s="207"/>
      <c r="Q1181" s="207"/>
      <c r="R1181" s="207"/>
      <c r="S1181" s="210"/>
    </row>
    <row r="1182" spans="1:19" s="215" customFormat="1" ht="35.25" customHeight="1">
      <c r="B1182" s="216" t="s">
        <v>251</v>
      </c>
      <c r="C1182" s="217"/>
      <c r="D1182" s="217"/>
      <c r="E1182" s="217"/>
      <c r="F1182" s="217"/>
      <c r="G1182" s="217"/>
      <c r="H1182" s="217"/>
      <c r="I1182" s="217"/>
      <c r="J1182" s="217"/>
      <c r="K1182" s="217"/>
      <c r="L1182" s="217"/>
      <c r="M1182" s="217"/>
      <c r="N1182" s="217"/>
      <c r="O1182" s="217"/>
      <c r="P1182" s="217"/>
      <c r="Q1182" s="217"/>
      <c r="R1182" s="217"/>
      <c r="S1182" s="289">
        <f>COUNTIFS('Nhập đơn'!E:E,B1182)</f>
        <v>6</v>
      </c>
    </row>
    <row r="1183" spans="1:19" ht="35.25" customHeight="1">
      <c r="A1183" s="196">
        <f ca="1">IFERROR(A1182+MATCH(D1183,OFFSET('Nhập đơn'!$E$1,'ORDERED LIST'!$A1182,0,1000),0),"")</f>
        <v>396</v>
      </c>
      <c r="B1183" s="202">
        <v>1</v>
      </c>
      <c r="C1183" s="203" t="str" cm="1">
        <f t="array" aca="1" ref="C1183" ca="1">IFERROR(INDEX('Nhập đơn'!C:C,'ORDERED LIST'!$A1183,0),"")</f>
        <v>MKVD</v>
      </c>
      <c r="D1183" s="203" t="str">
        <f>IF(COUNTIFS($D$1182:D1182,$B$1182)&lt;$S$1182,$B$1182,"")</f>
        <v>Thì là 100 gr</v>
      </c>
      <c r="E1183" s="202" cm="1">
        <f t="array" aca="1" ref="E1183" ca="1">IFERROR(INDEX('Nhập đơn'!I:I,'ORDERED LIST'!$A1183,0),"")</f>
        <v>3</v>
      </c>
      <c r="F1183" s="204" cm="1">
        <f t="array" aca="1" ref="F1183" ca="1">IFERROR(INDEX('Nhập đơn'!H:H,'ORDERED LIST'!$A1183,0),"")</f>
        <v>0.3</v>
      </c>
      <c r="G1183" s="205"/>
      <c r="H1183" s="205"/>
      <c r="I1183" s="204"/>
      <c r="J1183" s="204"/>
      <c r="K1183" s="204"/>
      <c r="L1183" s="204"/>
      <c r="M1183" s="204"/>
      <c r="N1183" s="206"/>
      <c r="O1183" s="202"/>
      <c r="P1183" s="207"/>
      <c r="Q1183" s="207"/>
      <c r="R1183" s="207"/>
      <c r="S1183" s="207"/>
    </row>
    <row r="1184" spans="1:19" ht="35.25" customHeight="1">
      <c r="A1184" s="196">
        <f ca="1">IFERROR(A1183+MATCH(D1184,OFFSET('Nhập đơn'!$E$1,'ORDERED LIST'!$A1183,0,1000),0),"")</f>
        <v>397</v>
      </c>
      <c r="B1184" s="202">
        <v>2</v>
      </c>
      <c r="C1184" s="203" t="str" cm="1">
        <f t="array" aca="1" ref="C1184" ca="1">IFERROR(INDEX('Nhập đơn'!C:C,'ORDERED LIST'!$A1184,0),"")</f>
        <v>MKFR</v>
      </c>
      <c r="D1184" s="203" t="str">
        <f>IF(COUNTIFS($D$1182:D1183,$B$1182)&lt;$S$1182,$B$1182,"")</f>
        <v>Thì là 100 gr</v>
      </c>
      <c r="E1184" s="202" cm="1">
        <f t="array" aca="1" ref="E1184" ca="1">IFERROR(INDEX('Nhập đơn'!I:I,'ORDERED LIST'!$A1184,0),"")</f>
        <v>2</v>
      </c>
      <c r="F1184" s="204" cm="1">
        <f t="array" aca="1" ref="F1184" ca="1">IFERROR(INDEX('Nhập đơn'!H:H,'ORDERED LIST'!$A1184,0),"")</f>
        <v>0.2</v>
      </c>
      <c r="G1184" s="205"/>
      <c r="H1184" s="205"/>
      <c r="I1184" s="204"/>
      <c r="J1184" s="204"/>
      <c r="K1184" s="204"/>
      <c r="L1184" s="204"/>
      <c r="M1184" s="204"/>
      <c r="N1184" s="206"/>
      <c r="O1184" s="202"/>
      <c r="P1184" s="207"/>
      <c r="Q1184" s="207"/>
      <c r="R1184" s="207"/>
      <c r="S1184" s="208"/>
    </row>
    <row r="1185" spans="1:19" ht="35.25" customHeight="1">
      <c r="A1185" s="196">
        <f ca="1">IFERROR(A1184+MATCH(D1185,OFFSET('Nhập đơn'!$E$1,'ORDERED LIST'!$A1184,0,1000),0),"")</f>
        <v>398</v>
      </c>
      <c r="B1185" s="209">
        <v>3</v>
      </c>
      <c r="C1185" s="203" t="str" cm="1">
        <f t="array" aca="1" ref="C1185" ca="1">IFERROR(INDEX('Nhập đơn'!C:C,'ORDERED LIST'!$A1185,0),"")</f>
        <v>AWLU</v>
      </c>
      <c r="D1185" s="203" t="str">
        <f>IF(COUNTIFS($D$1182:D1184,$B$1182)&lt;$S$1182,$B$1182,"")</f>
        <v>Thì là 100 gr</v>
      </c>
      <c r="E1185" s="202" cm="1">
        <f t="array" aca="1" ref="E1185" ca="1">IFERROR(INDEX('Nhập đơn'!I:I,'ORDERED LIST'!$A1185,0),"")</f>
        <v>12</v>
      </c>
      <c r="F1185" s="204" cm="1">
        <f t="array" aca="1" ref="F1185" ca="1">IFERROR(INDEX('Nhập đơn'!H:H,'ORDERED LIST'!$A1185,0),"")</f>
        <v>1.2</v>
      </c>
      <c r="G1185" s="205"/>
      <c r="H1185" s="205"/>
      <c r="I1185" s="204"/>
      <c r="J1185" s="204"/>
      <c r="K1185" s="204"/>
      <c r="L1185" s="204"/>
      <c r="M1185" s="204"/>
      <c r="N1185" s="206"/>
      <c r="O1185" s="202"/>
      <c r="P1185" s="207"/>
      <c r="Q1185" s="207"/>
      <c r="R1185" s="207"/>
      <c r="S1185" s="210"/>
    </row>
    <row r="1186" spans="1:19" ht="35.25" customHeight="1">
      <c r="A1186" s="196">
        <f ca="1">IFERROR(A1185+MATCH(D1186,OFFSET('Nhập đơn'!$E$1,'ORDERED LIST'!$A1185,0,1000),0),"")</f>
        <v>399</v>
      </c>
      <c r="B1186" s="209">
        <v>4</v>
      </c>
      <c r="C1186" s="203" t="str" cm="1">
        <f t="array" aca="1" ref="C1186" ca="1">IFERROR(INDEX('Nhập đơn'!C:C,'ORDERED LIST'!$A1186,0),"")</f>
        <v>AWSG</v>
      </c>
      <c r="D1186" s="203" t="str">
        <f>IF(COUNTIFS($D$1182:D1185,$B$1182)&lt;$S$1182,$B$1182,"")</f>
        <v>Thì là 100 gr</v>
      </c>
      <c r="E1186" s="202" cm="1">
        <f t="array" aca="1" ref="E1186" ca="1">IFERROR(INDEX('Nhập đơn'!I:I,'ORDERED LIST'!$A1186,0),"")</f>
        <v>4</v>
      </c>
      <c r="F1186" s="204" cm="1">
        <f t="array" aca="1" ref="F1186" ca="1">IFERROR(INDEX('Nhập đơn'!H:H,'ORDERED LIST'!$A1186,0),"")</f>
        <v>0.4</v>
      </c>
      <c r="G1186" s="205"/>
      <c r="H1186" s="205"/>
      <c r="I1186" s="204"/>
      <c r="J1186" s="204"/>
      <c r="K1186" s="204"/>
      <c r="L1186" s="204"/>
      <c r="M1186" s="204"/>
      <c r="N1186" s="206"/>
      <c r="O1186" s="202"/>
      <c r="P1186" s="207"/>
      <c r="Q1186" s="207"/>
      <c r="R1186" s="207"/>
      <c r="S1186" s="210"/>
    </row>
    <row r="1187" spans="1:19" ht="35.25" customHeight="1">
      <c r="A1187" s="196">
        <f ca="1">IFERROR(A1186+MATCH(D1187,OFFSET('Nhập đơn'!$E$1,'ORDERED LIST'!$A1186,0,1000),0),"")</f>
        <v>400</v>
      </c>
      <c r="B1187" s="209">
        <v>5</v>
      </c>
      <c r="C1187" s="203" t="str" cm="1">
        <f t="array" aca="1" ref="C1187" ca="1">IFERROR(INDEX('Nhập đơn'!C:C,'ORDERED LIST'!$A1187,0),"")</f>
        <v>AWWT</v>
      </c>
      <c r="D1187" s="203" t="str">
        <f>IF(COUNTIFS($D$1182:D1186,$B$1182)&lt;$S$1182,$B$1182,"")</f>
        <v>Thì là 100 gr</v>
      </c>
      <c r="E1187" s="202" cm="1">
        <f t="array" aca="1" ref="E1187" ca="1">IFERROR(INDEX('Nhập đơn'!I:I,'ORDERED LIST'!$A1187,0),"")</f>
        <v>8</v>
      </c>
      <c r="F1187" s="204" cm="1">
        <f t="array" aca="1" ref="F1187" ca="1">IFERROR(INDEX('Nhập đơn'!H:H,'ORDERED LIST'!$A1187,0),"")</f>
        <v>0.8</v>
      </c>
      <c r="G1187" s="205"/>
      <c r="H1187" s="205"/>
      <c r="I1187" s="204"/>
      <c r="J1187" s="204"/>
      <c r="K1187" s="204"/>
      <c r="L1187" s="204"/>
      <c r="M1187" s="204"/>
      <c r="N1187" s="206"/>
      <c r="O1187" s="202"/>
      <c r="P1187" s="207"/>
      <c r="Q1187" s="207"/>
      <c r="R1187" s="207"/>
      <c r="S1187" s="210"/>
    </row>
    <row r="1188" spans="1:19" ht="35.25" customHeight="1">
      <c r="A1188" s="196">
        <f ca="1">IFERROR(A1187+MATCH(D1188,OFFSET('Nhập đơn'!$E$1,'ORDERED LIST'!$A1187,0,1000),0),"")</f>
        <v>401</v>
      </c>
      <c r="B1188" s="209">
        <v>6</v>
      </c>
      <c r="C1188" s="203" t="str" cm="1">
        <f t="array" aca="1" ref="C1188" ca="1">IFERROR(INDEX('Nhập đơn'!C:C,'ORDERED LIST'!$A1188,0),"")</f>
        <v>AWZH</v>
      </c>
      <c r="D1188" s="203" t="str">
        <f>IF(COUNTIFS($D$1182:D1187,$B$1182)&lt;$S$1182,$B$1182,"")</f>
        <v>Thì là 100 gr</v>
      </c>
      <c r="E1188" s="202" cm="1">
        <f t="array" aca="1" ref="E1188" ca="1">IFERROR(INDEX('Nhập đơn'!I:I,'ORDERED LIST'!$A1188,0),"")</f>
        <v>10</v>
      </c>
      <c r="F1188" s="204" cm="1">
        <f t="array" aca="1" ref="F1188" ca="1">IFERROR(INDEX('Nhập đơn'!H:H,'ORDERED LIST'!$A1188,0),"")</f>
        <v>1</v>
      </c>
      <c r="G1188" s="205"/>
      <c r="H1188" s="205"/>
      <c r="I1188" s="204"/>
      <c r="J1188" s="204"/>
      <c r="K1188" s="204"/>
      <c r="L1188" s="204"/>
      <c r="M1188" s="204"/>
      <c r="N1188" s="206"/>
      <c r="O1188" s="202"/>
      <c r="P1188" s="207"/>
      <c r="Q1188" s="207"/>
      <c r="R1188" s="207"/>
      <c r="S1188" s="210"/>
    </row>
    <row r="1189" spans="1:19" ht="35.25" hidden="1" customHeight="1">
      <c r="A1189" s="196" t="str">
        <f ca="1">IFERROR(A1188+MATCH(D1189,OFFSET('Nhập đơn'!$E$1,'ORDERED LIST'!$A1188,0,1000),0),"")</f>
        <v/>
      </c>
      <c r="B1189" s="209">
        <v>7</v>
      </c>
      <c r="C1189" s="203" t="str" cm="1">
        <f t="array" aca="1" ref="C1189" ca="1">IFERROR(INDEX('Nhập đơn'!C:C,'ORDERED LIST'!$A1189,0),"")</f>
        <v/>
      </c>
      <c r="D1189" s="203" t="str">
        <f>IF(COUNTIFS($D$1182:D1188,$B$1182)&lt;$S$1182,$B$1182,"")</f>
        <v/>
      </c>
      <c r="E1189" s="202" t="str" cm="1">
        <f t="array" aca="1" ref="E1189" ca="1">IFERROR(INDEX('Nhập đơn'!I:I,'ORDERED LIST'!$A1189,0),"")</f>
        <v/>
      </c>
      <c r="F1189" s="204" t="str" cm="1">
        <f t="array" aca="1" ref="F1189" ca="1">IFERROR(INDEX('Nhập đơn'!H:H,'ORDERED LIST'!$A1189,0),"")</f>
        <v/>
      </c>
      <c r="G1189" s="205"/>
      <c r="H1189" s="205"/>
      <c r="I1189" s="204"/>
      <c r="J1189" s="204"/>
      <c r="K1189" s="204"/>
      <c r="L1189" s="204"/>
      <c r="M1189" s="204"/>
      <c r="N1189" s="206"/>
      <c r="O1189" s="202"/>
      <c r="P1189" s="207"/>
      <c r="Q1189" s="207"/>
      <c r="R1189" s="207"/>
      <c r="S1189" s="210"/>
    </row>
    <row r="1190" spans="1:19" ht="35.25" hidden="1" customHeight="1">
      <c r="A1190" s="196" t="str">
        <f ca="1">IFERROR(A1189+MATCH(D1190,OFFSET('Nhập đơn'!$E$1,'ORDERED LIST'!$A1189,0,1000),0),"")</f>
        <v/>
      </c>
      <c r="B1190" s="209">
        <v>8</v>
      </c>
      <c r="C1190" s="203" t="str" cm="1">
        <f t="array" aca="1" ref="C1190" ca="1">IFERROR(INDEX('Nhập đơn'!C:C,'ORDERED LIST'!$A1190,0),"")</f>
        <v/>
      </c>
      <c r="D1190" s="203" t="str">
        <f>IF(COUNTIFS($D$1182:D1189,$B$1182)&lt;$S$1182,$B$1182,"")</f>
        <v/>
      </c>
      <c r="E1190" s="202" t="str" cm="1">
        <f t="array" aca="1" ref="E1190" ca="1">IFERROR(INDEX('Nhập đơn'!I:I,'ORDERED LIST'!$A1190,0),"")</f>
        <v/>
      </c>
      <c r="F1190" s="204" t="str" cm="1">
        <f t="array" aca="1" ref="F1190" ca="1">IFERROR(INDEX('Nhập đơn'!H:H,'ORDERED LIST'!$A1190,0),"")</f>
        <v/>
      </c>
      <c r="G1190" s="205"/>
      <c r="H1190" s="205"/>
      <c r="I1190" s="204"/>
      <c r="J1190" s="204"/>
      <c r="K1190" s="204"/>
      <c r="L1190" s="204"/>
      <c r="M1190" s="204"/>
      <c r="N1190" s="206"/>
      <c r="O1190" s="202"/>
      <c r="P1190" s="207"/>
      <c r="Q1190" s="207"/>
      <c r="R1190" s="207"/>
      <c r="S1190" s="210"/>
    </row>
    <row r="1191" spans="1:19" ht="35.25" hidden="1" customHeight="1">
      <c r="A1191" s="196" t="str">
        <f ca="1">IFERROR(A1190+MATCH(D1191,OFFSET('Nhập đơn'!$E$1,'ORDERED LIST'!$A1190,0,1000),0),"")</f>
        <v/>
      </c>
      <c r="B1191" s="209">
        <v>9</v>
      </c>
      <c r="C1191" s="203" t="str" cm="1">
        <f t="array" aca="1" ref="C1191" ca="1">IFERROR(INDEX('Nhập đơn'!C:C,'ORDERED LIST'!$A1191,0),"")</f>
        <v/>
      </c>
      <c r="D1191" s="203" t="str">
        <f>IF(COUNTIFS($D$1182:D1190,$B$1182)&lt;$S$1182,$B$1182,"")</f>
        <v/>
      </c>
      <c r="E1191" s="202" t="str" cm="1">
        <f t="array" aca="1" ref="E1191" ca="1">IFERROR(INDEX('Nhập đơn'!I:I,'ORDERED LIST'!$A1191,0),"")</f>
        <v/>
      </c>
      <c r="F1191" s="204" t="str" cm="1">
        <f t="array" aca="1" ref="F1191" ca="1">IFERROR(INDEX('Nhập đơn'!H:H,'ORDERED LIST'!$A1191,0),"")</f>
        <v/>
      </c>
      <c r="G1191" s="205"/>
      <c r="H1191" s="205"/>
      <c r="I1191" s="204"/>
      <c r="J1191" s="204"/>
      <c r="K1191" s="204"/>
      <c r="L1191" s="204"/>
      <c r="M1191" s="204"/>
      <c r="N1191" s="206"/>
      <c r="O1191" s="202"/>
      <c r="P1191" s="207"/>
      <c r="Q1191" s="207"/>
      <c r="R1191" s="207"/>
      <c r="S1191" s="210"/>
    </row>
    <row r="1192" spans="1:19" ht="35.25" hidden="1" customHeight="1">
      <c r="A1192" s="196" t="str">
        <f ca="1">IFERROR(A1191+MATCH(D1192,OFFSET('Nhập đơn'!$E$1,'ORDERED LIST'!$A1191,0,1000),0),"")</f>
        <v/>
      </c>
      <c r="B1192" s="209">
        <v>10</v>
      </c>
      <c r="C1192" s="203" t="str" cm="1">
        <f t="array" aca="1" ref="C1192" ca="1">IFERROR(INDEX('Nhập đơn'!C:C,'ORDERED LIST'!$A1192,0),"")</f>
        <v/>
      </c>
      <c r="D1192" s="203" t="str">
        <f>IF(COUNTIFS($D$1182:D1191,$B$1182)&lt;$S$1182,$B$1182,"")</f>
        <v/>
      </c>
      <c r="E1192" s="202" t="str" cm="1">
        <f t="array" aca="1" ref="E1192" ca="1">IFERROR(INDEX('Nhập đơn'!I:I,'ORDERED LIST'!$A1192,0),"")</f>
        <v/>
      </c>
      <c r="F1192" s="204" t="str" cm="1">
        <f t="array" aca="1" ref="F1192" ca="1">IFERROR(INDEX('Nhập đơn'!H:H,'ORDERED LIST'!$A1192,0),"")</f>
        <v/>
      </c>
      <c r="G1192" s="205"/>
      <c r="H1192" s="205"/>
      <c r="I1192" s="204"/>
      <c r="J1192" s="204"/>
      <c r="K1192" s="204"/>
      <c r="L1192" s="204"/>
      <c r="M1192" s="204"/>
      <c r="N1192" s="206"/>
      <c r="O1192" s="202"/>
      <c r="P1192" s="207"/>
      <c r="Q1192" s="207"/>
      <c r="R1192" s="207"/>
      <c r="S1192" s="210"/>
    </row>
    <row r="1193" spans="1:19" ht="35.25" hidden="1" customHeight="1">
      <c r="A1193" s="196" t="str">
        <f ca="1">IFERROR(A1192+MATCH(D1193,OFFSET('Nhập đơn'!$E$1,'ORDERED LIST'!$A1192,0,1000),0),"")</f>
        <v/>
      </c>
      <c r="B1193" s="209">
        <v>11</v>
      </c>
      <c r="C1193" s="203" t="str" cm="1">
        <f t="array" aca="1" ref="C1193" ca="1">IFERROR(INDEX('Nhập đơn'!C:C,'ORDERED LIST'!$A1193,0),"")</f>
        <v/>
      </c>
      <c r="D1193" s="203" t="str">
        <f>IF(COUNTIFS($D$1182:D1192,$B$1182)&lt;$S$1182,$B$1182,"")</f>
        <v/>
      </c>
      <c r="E1193" s="202" t="str" cm="1">
        <f t="array" aca="1" ref="E1193" ca="1">IFERROR(INDEX('Nhập đơn'!I:I,'ORDERED LIST'!$A1193,0),"")</f>
        <v/>
      </c>
      <c r="F1193" s="204" t="str" cm="1">
        <f t="array" aca="1" ref="F1193" ca="1">IFERROR(INDEX('Nhập đơn'!H:H,'ORDERED LIST'!$A1193,0),"")</f>
        <v/>
      </c>
      <c r="G1193" s="205"/>
      <c r="H1193" s="205"/>
      <c r="I1193" s="204"/>
      <c r="J1193" s="204"/>
      <c r="K1193" s="204"/>
      <c r="L1193" s="204"/>
      <c r="M1193" s="204"/>
      <c r="N1193" s="206"/>
      <c r="O1193" s="202"/>
      <c r="P1193" s="207"/>
      <c r="Q1193" s="207"/>
      <c r="R1193" s="207"/>
      <c r="S1193" s="210"/>
    </row>
    <row r="1194" spans="1:19" ht="35.25" hidden="1" customHeight="1">
      <c r="A1194" s="196" t="str">
        <f ca="1">IFERROR(A1193+MATCH(D1194,OFFSET('Nhập đơn'!$E$1,'ORDERED LIST'!$A1193,0,1000),0),"")</f>
        <v/>
      </c>
      <c r="B1194" s="209">
        <v>12</v>
      </c>
      <c r="C1194" s="203" t="str" cm="1">
        <f t="array" aca="1" ref="C1194" ca="1">IFERROR(INDEX('Nhập đơn'!C:C,'ORDERED LIST'!$A1194,0),"")</f>
        <v/>
      </c>
      <c r="D1194" s="203" t="str">
        <f>IF(COUNTIFS($D$1182:D1193,$B$1182)&lt;$S$1182,$B$1182,"")</f>
        <v/>
      </c>
      <c r="E1194" s="202" t="str" cm="1">
        <f t="array" aca="1" ref="E1194" ca="1">IFERROR(INDEX('Nhập đơn'!I:I,'ORDERED LIST'!$A1194,0),"")</f>
        <v/>
      </c>
      <c r="F1194" s="204" t="str" cm="1">
        <f t="array" aca="1" ref="F1194" ca="1">IFERROR(INDEX('Nhập đơn'!H:H,'ORDERED LIST'!$A1194,0),"")</f>
        <v/>
      </c>
      <c r="G1194" s="205"/>
      <c r="H1194" s="205"/>
      <c r="I1194" s="204"/>
      <c r="J1194" s="204"/>
      <c r="K1194" s="204"/>
      <c r="L1194" s="204"/>
      <c r="M1194" s="204"/>
      <c r="N1194" s="206"/>
      <c r="O1194" s="202"/>
      <c r="P1194" s="207"/>
      <c r="Q1194" s="207"/>
      <c r="R1194" s="207"/>
      <c r="S1194" s="210"/>
    </row>
    <row r="1195" spans="1:19" ht="35.25" hidden="1" customHeight="1">
      <c r="A1195" s="196" t="str">
        <f ca="1">IFERROR(A1194+MATCH(D1195,OFFSET('Nhập đơn'!$E$1,'ORDERED LIST'!$A1194,0,1000),0),"")</f>
        <v/>
      </c>
      <c r="B1195" s="209">
        <v>13</v>
      </c>
      <c r="C1195" s="203" t="str" cm="1">
        <f t="array" aca="1" ref="C1195" ca="1">IFERROR(INDEX('Nhập đơn'!C:C,'ORDERED LIST'!$A1195,0),"")</f>
        <v/>
      </c>
      <c r="D1195" s="203" t="str">
        <f>IF(COUNTIFS($D$1182:D1194,$B$1182)&lt;$S$1182,$B$1182,"")</f>
        <v/>
      </c>
      <c r="E1195" s="202" t="str" cm="1">
        <f t="array" aca="1" ref="E1195" ca="1">IFERROR(INDEX('Nhập đơn'!I:I,'ORDERED LIST'!$A1195,0),"")</f>
        <v/>
      </c>
      <c r="F1195" s="204" t="str" cm="1">
        <f t="array" aca="1" ref="F1195" ca="1">IFERROR(INDEX('Nhập đơn'!H:H,'ORDERED LIST'!$A1195,0),"")</f>
        <v/>
      </c>
      <c r="G1195" s="205"/>
      <c r="H1195" s="205"/>
      <c r="I1195" s="204"/>
      <c r="J1195" s="204"/>
      <c r="K1195" s="204"/>
      <c r="L1195" s="204"/>
      <c r="M1195" s="204"/>
      <c r="N1195" s="206"/>
      <c r="O1195" s="202"/>
      <c r="P1195" s="207"/>
      <c r="Q1195" s="207"/>
      <c r="R1195" s="207"/>
      <c r="S1195" s="210"/>
    </row>
    <row r="1196" spans="1:19" ht="35.25" hidden="1" customHeight="1">
      <c r="A1196" s="196" t="str">
        <f ca="1">IFERROR(A1195+MATCH(D1196,OFFSET('Nhập đơn'!$E$1,'ORDERED LIST'!$A1195,0,1000),0),"")</f>
        <v/>
      </c>
      <c r="B1196" s="209">
        <v>14</v>
      </c>
      <c r="C1196" s="203" t="str" cm="1">
        <f t="array" aca="1" ref="C1196" ca="1">IFERROR(INDEX('Nhập đơn'!C:C,'ORDERED LIST'!$A1196,0),"")</f>
        <v/>
      </c>
      <c r="D1196" s="203" t="str">
        <f>IF(COUNTIFS($D$1182:D1195,$B$1182)&lt;$S$1182,$B$1182,"")</f>
        <v/>
      </c>
      <c r="E1196" s="202" t="str" cm="1">
        <f t="array" aca="1" ref="E1196" ca="1">IFERROR(INDEX('Nhập đơn'!I:I,'ORDERED LIST'!$A1196,0),"")</f>
        <v/>
      </c>
      <c r="F1196" s="204" t="str" cm="1">
        <f t="array" aca="1" ref="F1196" ca="1">IFERROR(INDEX('Nhập đơn'!H:H,'ORDERED LIST'!$A1196,0),"")</f>
        <v/>
      </c>
      <c r="G1196" s="205"/>
      <c r="H1196" s="205"/>
      <c r="I1196" s="204"/>
      <c r="J1196" s="204"/>
      <c r="K1196" s="204"/>
      <c r="L1196" s="204"/>
      <c r="M1196" s="204"/>
      <c r="N1196" s="206"/>
      <c r="O1196" s="202"/>
      <c r="P1196" s="207"/>
      <c r="Q1196" s="207"/>
      <c r="R1196" s="207"/>
      <c r="S1196" s="210"/>
    </row>
    <row r="1197" spans="1:19" ht="35.25" hidden="1" customHeight="1">
      <c r="A1197" s="196" t="str">
        <f ca="1">IFERROR(A1196+MATCH(D1197,OFFSET('Nhập đơn'!$E$1,'ORDERED LIST'!$A1196,0,1000),0),"")</f>
        <v/>
      </c>
      <c r="B1197" s="209">
        <v>15</v>
      </c>
      <c r="C1197" s="203" t="str" cm="1">
        <f t="array" aca="1" ref="C1197" ca="1">IFERROR(INDEX('Nhập đơn'!C:C,'ORDERED LIST'!$A1197,0),"")</f>
        <v/>
      </c>
      <c r="D1197" s="203" t="str">
        <f>IF(COUNTIFS($D$1182:D1196,$B$1182)&lt;$S$1182,$B$1182,"")</f>
        <v/>
      </c>
      <c r="E1197" s="202" t="str" cm="1">
        <f t="array" aca="1" ref="E1197" ca="1">IFERROR(INDEX('Nhập đơn'!I:I,'ORDERED LIST'!$A1197,0),"")</f>
        <v/>
      </c>
      <c r="F1197" s="204" t="str" cm="1">
        <f t="array" aca="1" ref="F1197" ca="1">IFERROR(INDEX('Nhập đơn'!H:H,'ORDERED LIST'!$A1197,0),"")</f>
        <v/>
      </c>
      <c r="G1197" s="205"/>
      <c r="H1197" s="205"/>
      <c r="I1197" s="204"/>
      <c r="J1197" s="204"/>
      <c r="K1197" s="204"/>
      <c r="L1197" s="204"/>
      <c r="M1197" s="204"/>
      <c r="N1197" s="206"/>
      <c r="O1197" s="202"/>
      <c r="P1197" s="207"/>
      <c r="Q1197" s="207"/>
      <c r="R1197" s="207"/>
      <c r="S1197" s="210"/>
    </row>
    <row r="1198" spans="1:19" ht="35.25" hidden="1" customHeight="1">
      <c r="A1198" s="196" t="str">
        <f ca="1">IFERROR(A1197+MATCH(D1198,OFFSET('Nhập đơn'!$E$1,'ORDERED LIST'!$A1197,0,1000),0),"")</f>
        <v/>
      </c>
      <c r="B1198" s="209">
        <v>16</v>
      </c>
      <c r="C1198" s="203" t="str" cm="1">
        <f t="array" aca="1" ref="C1198" ca="1">IFERROR(INDEX('Nhập đơn'!C:C,'ORDERED LIST'!$A1198,0),"")</f>
        <v/>
      </c>
      <c r="D1198" s="203" t="str">
        <f>IF(COUNTIFS($D$1182:D1197,$B$1182)&lt;$S$1182,$B$1182,"")</f>
        <v/>
      </c>
      <c r="E1198" s="202" t="str" cm="1">
        <f t="array" aca="1" ref="E1198" ca="1">IFERROR(INDEX('Nhập đơn'!I:I,'ORDERED LIST'!$A1198,0),"")</f>
        <v/>
      </c>
      <c r="F1198" s="204" t="str" cm="1">
        <f t="array" aca="1" ref="F1198" ca="1">IFERROR(INDEX('Nhập đơn'!H:H,'ORDERED LIST'!$A1198,0),"")</f>
        <v/>
      </c>
      <c r="G1198" s="205"/>
      <c r="H1198" s="205"/>
      <c r="I1198" s="204"/>
      <c r="J1198" s="204"/>
      <c r="K1198" s="204"/>
      <c r="L1198" s="204"/>
      <c r="M1198" s="204"/>
      <c r="N1198" s="206"/>
      <c r="O1198" s="202"/>
      <c r="P1198" s="207"/>
      <c r="Q1198" s="207"/>
      <c r="R1198" s="207"/>
      <c r="S1198" s="210"/>
    </row>
    <row r="1199" spans="1:19" s="215" customFormat="1" ht="35.25" customHeight="1">
      <c r="B1199" s="216" t="s">
        <v>385</v>
      </c>
      <c r="C1199" s="217"/>
      <c r="D1199" s="217"/>
      <c r="E1199" s="217"/>
      <c r="F1199" s="217"/>
      <c r="G1199" s="217"/>
      <c r="H1199" s="217"/>
      <c r="I1199" s="217"/>
      <c r="J1199" s="217"/>
      <c r="K1199" s="217"/>
      <c r="L1199" s="217"/>
      <c r="M1199" s="217"/>
      <c r="N1199" s="217"/>
      <c r="O1199" s="217"/>
      <c r="P1199" s="217"/>
      <c r="Q1199" s="217"/>
      <c r="R1199" s="217"/>
      <c r="S1199" s="289">
        <f>COUNTIFS('Nhập đơn'!E:E,B1199)</f>
        <v>5</v>
      </c>
    </row>
    <row r="1200" spans="1:19" ht="35.25" customHeight="1">
      <c r="A1200" s="196">
        <f ca="1">IFERROR(A1199+MATCH(D1200,OFFSET('Nhập đơn'!$E$1,'ORDERED LIST'!$A1199,0,1000),0),"")</f>
        <v>15</v>
      </c>
      <c r="B1200" s="202">
        <v>1</v>
      </c>
      <c r="C1200" s="203" t="str" cm="1">
        <f t="array" aca="1" ref="C1200" ca="1">IFERROR(INDEX('Nhập đơn'!C:C,'ORDERED LIST'!$A1200,0),"")</f>
        <v>MKFR</v>
      </c>
      <c r="D1200" s="203" t="str">
        <f>IF(COUNTIFS($D$1199:D1199,$B$1199)&lt;$S$1199,$B$1199,"")</f>
        <v>Đậu rồng 100 gr</v>
      </c>
      <c r="E1200" s="202" cm="1">
        <f t="array" aca="1" ref="E1200" ca="1">IFERROR(INDEX('Nhập đơn'!I:I,'ORDERED LIST'!$A1200,0),"")</f>
        <v>3</v>
      </c>
      <c r="F1200" s="204" cm="1">
        <f t="array" aca="1" ref="F1200" ca="1">IFERROR(INDEX('Nhập đơn'!H:H,'ORDERED LIST'!$A1200,0),"")</f>
        <v>0.3</v>
      </c>
      <c r="G1200" s="205"/>
      <c r="H1200" s="205"/>
      <c r="I1200" s="204"/>
      <c r="J1200" s="204"/>
      <c r="K1200" s="204"/>
      <c r="L1200" s="204"/>
      <c r="M1200" s="204"/>
      <c r="N1200" s="206"/>
      <c r="O1200" s="202"/>
      <c r="P1200" s="207"/>
      <c r="Q1200" s="207"/>
      <c r="R1200" s="207"/>
      <c r="S1200" s="207"/>
    </row>
    <row r="1201" spans="1:19" ht="35.25" customHeight="1">
      <c r="A1201" s="196">
        <f ca="1">IFERROR(A1200+MATCH(D1201,OFFSET('Nhập đơn'!$E$1,'ORDERED LIST'!$A1200,0,1000),0),"")</f>
        <v>62</v>
      </c>
      <c r="B1201" s="202">
        <v>2</v>
      </c>
      <c r="C1201" s="203" t="str" cm="1">
        <f t="array" aca="1" ref="C1201" ca="1">IFERROR(INDEX('Nhập đơn'!C:C,'ORDERED LIST'!$A1201,0),"")</f>
        <v>MKVD</v>
      </c>
      <c r="D1201" s="203" t="str">
        <f>IF(COUNTIFS($D$1199:D1200,$B$1199)&lt;$S$1199,$B$1199,"")</f>
        <v>Đậu rồng 100 gr</v>
      </c>
      <c r="E1201" s="202" cm="1">
        <f t="array" aca="1" ref="E1201" ca="1">IFERROR(INDEX('Nhập đơn'!I:I,'ORDERED LIST'!$A1201,0),"")</f>
        <v>3</v>
      </c>
      <c r="F1201" s="204" cm="1">
        <f t="array" aca="1" ref="F1201" ca="1">IFERROR(INDEX('Nhập đơn'!H:H,'ORDERED LIST'!$A1201,0),"")</f>
        <v>0.3</v>
      </c>
      <c r="G1201" s="205"/>
      <c r="H1201" s="205"/>
      <c r="I1201" s="204"/>
      <c r="J1201" s="204"/>
      <c r="K1201" s="204"/>
      <c r="L1201" s="204"/>
      <c r="M1201" s="204"/>
      <c r="N1201" s="206"/>
      <c r="O1201" s="202"/>
      <c r="P1201" s="207"/>
      <c r="Q1201" s="207"/>
      <c r="R1201" s="207"/>
      <c r="S1201" s="208"/>
    </row>
    <row r="1202" spans="1:19" ht="35.25" customHeight="1">
      <c r="A1202" s="196">
        <f ca="1">IFERROR(A1201+MATCH(D1202,OFFSET('Nhập đơn'!$E$1,'ORDERED LIST'!$A1201,0,1000),0),"")</f>
        <v>171</v>
      </c>
      <c r="B1202" s="209">
        <v>3</v>
      </c>
      <c r="C1202" s="203" t="str" cm="1">
        <f t="array" aca="1" ref="C1202" ca="1">IFERROR(INDEX('Nhập đơn'!C:C,'ORDERED LIST'!$A1202,0),"")</f>
        <v>AWSG</v>
      </c>
      <c r="D1202" s="203" t="str">
        <f>IF(COUNTIFS($D$1199:D1201,$B$1199)&lt;$S$1199,$B$1199,"")</f>
        <v>Đậu rồng 100 gr</v>
      </c>
      <c r="E1202" s="202" cm="1">
        <f t="array" aca="1" ref="E1202" ca="1">IFERROR(INDEX('Nhập đơn'!I:I,'ORDERED LIST'!$A1202,0),"")</f>
        <v>4</v>
      </c>
      <c r="F1202" s="204" cm="1">
        <f t="array" aca="1" ref="F1202" ca="1">IFERROR(INDEX('Nhập đơn'!H:H,'ORDERED LIST'!$A1202,0),"")</f>
        <v>0.4</v>
      </c>
      <c r="G1202" s="205"/>
      <c r="H1202" s="205"/>
      <c r="I1202" s="204"/>
      <c r="J1202" s="204"/>
      <c r="K1202" s="204"/>
      <c r="L1202" s="204"/>
      <c r="M1202" s="204"/>
      <c r="N1202" s="206"/>
      <c r="O1202" s="202"/>
      <c r="P1202" s="207"/>
      <c r="Q1202" s="207"/>
      <c r="R1202" s="207"/>
      <c r="S1202" s="210"/>
    </row>
    <row r="1203" spans="1:19" ht="35.25" customHeight="1">
      <c r="A1203" s="196">
        <f ca="1">IFERROR(A1202+MATCH(D1203,OFFSET('Nhập đơn'!$E$1,'ORDERED LIST'!$A1202,0,1000),0),"")</f>
        <v>227</v>
      </c>
      <c r="B1203" s="209">
        <v>4</v>
      </c>
      <c r="C1203" s="203" t="str" cm="1">
        <f t="array" aca="1" ref="C1203" ca="1">IFERROR(INDEX('Nhập đơn'!C:C,'ORDERED LIST'!$A1203,0),"")</f>
        <v>AWWT</v>
      </c>
      <c r="D1203" s="203" t="str">
        <f>IF(COUNTIFS($D$1199:D1202,$B$1199)&lt;$S$1199,$B$1199,"")</f>
        <v>Đậu rồng 100 gr</v>
      </c>
      <c r="E1203" s="202" cm="1">
        <f t="array" aca="1" ref="E1203" ca="1">IFERROR(INDEX('Nhập đơn'!I:I,'ORDERED LIST'!$A1203,0),"")</f>
        <v>5</v>
      </c>
      <c r="F1203" s="204" cm="1">
        <f t="array" aca="1" ref="F1203" ca="1">IFERROR(INDEX('Nhập đơn'!H:H,'ORDERED LIST'!$A1203,0),"")</f>
        <v>0.5</v>
      </c>
      <c r="G1203" s="205"/>
      <c r="H1203" s="205"/>
      <c r="I1203" s="204"/>
      <c r="J1203" s="204"/>
      <c r="K1203" s="204"/>
      <c r="L1203" s="204"/>
      <c r="M1203" s="204"/>
      <c r="N1203" s="206"/>
      <c r="O1203" s="202"/>
      <c r="P1203" s="207"/>
      <c r="Q1203" s="207"/>
      <c r="R1203" s="207"/>
      <c r="S1203" s="210"/>
    </row>
    <row r="1204" spans="1:19" ht="35.25" customHeight="1">
      <c r="A1204" s="196">
        <f ca="1">IFERROR(A1203+MATCH(D1204,OFFSET('Nhập đơn'!$E$1,'ORDERED LIST'!$A1203,0,1000),0),"")</f>
        <v>286</v>
      </c>
      <c r="B1204" s="209">
        <v>5</v>
      </c>
      <c r="C1204" s="203" t="str" cm="1">
        <f t="array" aca="1" ref="C1204" ca="1">IFERROR(INDEX('Nhập đơn'!C:C,'ORDERED LIST'!$A1204,0),"")</f>
        <v>AWZH</v>
      </c>
      <c r="D1204" s="203" t="str">
        <f>IF(COUNTIFS($D$1199:D1203,$B$1199)&lt;$S$1199,$B$1199,"")</f>
        <v>Đậu rồng 100 gr</v>
      </c>
      <c r="E1204" s="202" cm="1">
        <f t="array" aca="1" ref="E1204" ca="1">IFERROR(INDEX('Nhập đơn'!I:I,'ORDERED LIST'!$A1204,0),"")</f>
        <v>5</v>
      </c>
      <c r="F1204" s="204" cm="1">
        <f t="array" aca="1" ref="F1204" ca="1">IFERROR(INDEX('Nhập đơn'!H:H,'ORDERED LIST'!$A1204,0),"")</f>
        <v>0.5</v>
      </c>
      <c r="G1204" s="205"/>
      <c r="H1204" s="205"/>
      <c r="I1204" s="204"/>
      <c r="J1204" s="204"/>
      <c r="K1204" s="204"/>
      <c r="L1204" s="204"/>
      <c r="M1204" s="204"/>
      <c r="N1204" s="206"/>
      <c r="O1204" s="202"/>
      <c r="P1204" s="207"/>
      <c r="Q1204" s="207"/>
      <c r="R1204" s="207"/>
      <c r="S1204" s="210"/>
    </row>
    <row r="1205" spans="1:19" ht="35.25" hidden="1" customHeight="1">
      <c r="A1205" s="196" t="str">
        <f ca="1">IFERROR(A1204+MATCH(D1205,OFFSET('Nhập đơn'!$E$1,'ORDERED LIST'!$A1204,0,1000),0),"")</f>
        <v/>
      </c>
      <c r="B1205" s="209">
        <v>6</v>
      </c>
      <c r="C1205" s="203" t="str" cm="1">
        <f t="array" aca="1" ref="C1205" ca="1">IFERROR(INDEX('Nhập đơn'!C:C,'ORDERED LIST'!$A1205,0),"")</f>
        <v/>
      </c>
      <c r="D1205" s="203" t="str">
        <f>IF(COUNTIFS($D$1199:D1204,$B$1199)&lt;$S$1199,$B$1199,"")</f>
        <v/>
      </c>
      <c r="E1205" s="202" t="str" cm="1">
        <f t="array" aca="1" ref="E1205" ca="1">IFERROR(INDEX('Nhập đơn'!I:I,'ORDERED LIST'!$A1205,0),"")</f>
        <v/>
      </c>
      <c r="F1205" s="204" t="str" cm="1">
        <f t="array" aca="1" ref="F1205" ca="1">IFERROR(INDEX('Nhập đơn'!H:H,'ORDERED LIST'!$A1205,0),"")</f>
        <v/>
      </c>
      <c r="G1205" s="205"/>
      <c r="H1205" s="205"/>
      <c r="I1205" s="204"/>
      <c r="J1205" s="204"/>
      <c r="K1205" s="204"/>
      <c r="L1205" s="204"/>
      <c r="M1205" s="204"/>
      <c r="N1205" s="206"/>
      <c r="O1205" s="202"/>
      <c r="P1205" s="207"/>
      <c r="Q1205" s="207"/>
      <c r="R1205" s="207"/>
      <c r="S1205" s="210"/>
    </row>
    <row r="1206" spans="1:19" ht="35.25" hidden="1" customHeight="1">
      <c r="A1206" s="196" t="str">
        <f ca="1">IFERROR(A1205+MATCH(D1206,OFFSET('Nhập đơn'!$E$1,'ORDERED LIST'!$A1205,0,1000),0),"")</f>
        <v/>
      </c>
      <c r="B1206" s="209">
        <v>7</v>
      </c>
      <c r="C1206" s="203" t="str" cm="1">
        <f t="array" aca="1" ref="C1206" ca="1">IFERROR(INDEX('Nhập đơn'!C:C,'ORDERED LIST'!$A1206,0),"")</f>
        <v/>
      </c>
      <c r="D1206" s="203" t="str">
        <f>IF(COUNTIFS($D$1199:D1205,$B$1199)&lt;$S$1199,$B$1199,"")</f>
        <v/>
      </c>
      <c r="E1206" s="202" t="str" cm="1">
        <f t="array" aca="1" ref="E1206" ca="1">IFERROR(INDEX('Nhập đơn'!I:I,'ORDERED LIST'!$A1206,0),"")</f>
        <v/>
      </c>
      <c r="F1206" s="204" t="str" cm="1">
        <f t="array" aca="1" ref="F1206" ca="1">IFERROR(INDEX('Nhập đơn'!H:H,'ORDERED LIST'!$A1206,0),"")</f>
        <v/>
      </c>
      <c r="G1206" s="205"/>
      <c r="H1206" s="205"/>
      <c r="I1206" s="204"/>
      <c r="J1206" s="204"/>
      <c r="K1206" s="204"/>
      <c r="L1206" s="204"/>
      <c r="M1206" s="204"/>
      <c r="N1206" s="206"/>
      <c r="O1206" s="202"/>
      <c r="P1206" s="207"/>
      <c r="Q1206" s="207"/>
      <c r="R1206" s="207"/>
      <c r="S1206" s="210"/>
    </row>
    <row r="1207" spans="1:19" ht="35.25" hidden="1" customHeight="1">
      <c r="A1207" s="196" t="str">
        <f ca="1">IFERROR(A1206+MATCH(D1207,OFFSET('Nhập đơn'!$E$1,'ORDERED LIST'!$A1206,0,1000),0),"")</f>
        <v/>
      </c>
      <c r="B1207" s="209">
        <v>8</v>
      </c>
      <c r="C1207" s="203" t="str" cm="1">
        <f t="array" aca="1" ref="C1207" ca="1">IFERROR(INDEX('Nhập đơn'!C:C,'ORDERED LIST'!$A1207,0),"")</f>
        <v/>
      </c>
      <c r="D1207" s="203" t="str">
        <f>IF(COUNTIFS($D$1199:D1206,$B$1199)&lt;$S$1199,$B$1199,"")</f>
        <v/>
      </c>
      <c r="E1207" s="202" t="str" cm="1">
        <f t="array" aca="1" ref="E1207" ca="1">IFERROR(INDEX('Nhập đơn'!I:I,'ORDERED LIST'!$A1207,0),"")</f>
        <v/>
      </c>
      <c r="F1207" s="204" t="str" cm="1">
        <f t="array" aca="1" ref="F1207" ca="1">IFERROR(INDEX('Nhập đơn'!H:H,'ORDERED LIST'!$A1207,0),"")</f>
        <v/>
      </c>
      <c r="G1207" s="205"/>
      <c r="H1207" s="205"/>
      <c r="I1207" s="204"/>
      <c r="J1207" s="204"/>
      <c r="K1207" s="204"/>
      <c r="L1207" s="204"/>
      <c r="M1207" s="204"/>
      <c r="N1207" s="206"/>
      <c r="O1207" s="202"/>
      <c r="P1207" s="207"/>
      <c r="Q1207" s="207"/>
      <c r="R1207" s="207"/>
      <c r="S1207" s="210"/>
    </row>
    <row r="1208" spans="1:19" ht="35.25" hidden="1" customHeight="1">
      <c r="A1208" s="196" t="str">
        <f ca="1">IFERROR(A1207+MATCH(D1208,OFFSET('Nhập đơn'!$E$1,'ORDERED LIST'!$A1207,0,1000),0),"")</f>
        <v/>
      </c>
      <c r="B1208" s="209">
        <v>9</v>
      </c>
      <c r="C1208" s="203" t="str" cm="1">
        <f t="array" aca="1" ref="C1208" ca="1">IFERROR(INDEX('Nhập đơn'!C:C,'ORDERED LIST'!$A1208,0),"")</f>
        <v/>
      </c>
      <c r="D1208" s="203" t="str">
        <f>IF(COUNTIFS($D$1199:D1207,$B$1199)&lt;$S$1199,$B$1199,"")</f>
        <v/>
      </c>
      <c r="E1208" s="202" t="str" cm="1">
        <f t="array" aca="1" ref="E1208" ca="1">IFERROR(INDEX('Nhập đơn'!I:I,'ORDERED LIST'!$A1208,0),"")</f>
        <v/>
      </c>
      <c r="F1208" s="204" t="str" cm="1">
        <f t="array" aca="1" ref="F1208" ca="1">IFERROR(INDEX('Nhập đơn'!H:H,'ORDERED LIST'!$A1208,0),"")</f>
        <v/>
      </c>
      <c r="G1208" s="205"/>
      <c r="H1208" s="205"/>
      <c r="I1208" s="204"/>
      <c r="J1208" s="204"/>
      <c r="K1208" s="204"/>
      <c r="L1208" s="204"/>
      <c r="M1208" s="204"/>
      <c r="N1208" s="206"/>
      <c r="O1208" s="202"/>
      <c r="P1208" s="207"/>
      <c r="Q1208" s="207"/>
      <c r="R1208" s="207"/>
      <c r="S1208" s="210"/>
    </row>
    <row r="1209" spans="1:19" ht="35.25" hidden="1" customHeight="1">
      <c r="A1209" s="196" t="str">
        <f ca="1">IFERROR(A1208+MATCH(D1209,OFFSET('Nhập đơn'!$E$1,'ORDERED LIST'!$A1208,0,1000),0),"")</f>
        <v/>
      </c>
      <c r="B1209" s="209">
        <v>10</v>
      </c>
      <c r="C1209" s="203" t="str" cm="1">
        <f t="array" aca="1" ref="C1209" ca="1">IFERROR(INDEX('Nhập đơn'!C:C,'ORDERED LIST'!$A1209,0),"")</f>
        <v/>
      </c>
      <c r="D1209" s="203" t="str">
        <f>IF(COUNTIFS($D$1199:D1208,$B$1199)&lt;$S$1199,$B$1199,"")</f>
        <v/>
      </c>
      <c r="E1209" s="202" t="str" cm="1">
        <f t="array" aca="1" ref="E1209" ca="1">IFERROR(INDEX('Nhập đơn'!I:I,'ORDERED LIST'!$A1209,0),"")</f>
        <v/>
      </c>
      <c r="F1209" s="204" t="str" cm="1">
        <f t="array" aca="1" ref="F1209" ca="1">IFERROR(INDEX('Nhập đơn'!H:H,'ORDERED LIST'!$A1209,0),"")</f>
        <v/>
      </c>
      <c r="G1209" s="205"/>
      <c r="H1209" s="205"/>
      <c r="I1209" s="204"/>
      <c r="J1209" s="204"/>
      <c r="K1209" s="204"/>
      <c r="L1209" s="204"/>
      <c r="M1209" s="204"/>
      <c r="N1209" s="206"/>
      <c r="O1209" s="202"/>
      <c r="P1209" s="207"/>
      <c r="Q1209" s="207"/>
      <c r="R1209" s="207"/>
      <c r="S1209" s="210"/>
    </row>
    <row r="1210" spans="1:19" ht="35.25" hidden="1" customHeight="1">
      <c r="A1210" s="196" t="str">
        <f ca="1">IFERROR(A1209+MATCH(D1210,OFFSET('Nhập đơn'!$E$1,'ORDERED LIST'!$A1209,0,1000),0),"")</f>
        <v/>
      </c>
      <c r="B1210" s="209">
        <v>11</v>
      </c>
      <c r="C1210" s="203" t="str" cm="1">
        <f t="array" aca="1" ref="C1210" ca="1">IFERROR(INDEX('Nhập đơn'!C:C,'ORDERED LIST'!$A1210,0),"")</f>
        <v/>
      </c>
      <c r="D1210" s="203" t="str">
        <f>IF(COUNTIFS($D$1199:D1209,$B$1199)&lt;$S$1199,$B$1199,"")</f>
        <v/>
      </c>
      <c r="E1210" s="202" t="str" cm="1">
        <f t="array" aca="1" ref="E1210" ca="1">IFERROR(INDEX('Nhập đơn'!I:I,'ORDERED LIST'!$A1210,0),"")</f>
        <v/>
      </c>
      <c r="F1210" s="204" t="str" cm="1">
        <f t="array" aca="1" ref="F1210" ca="1">IFERROR(INDEX('Nhập đơn'!H:H,'ORDERED LIST'!$A1210,0),"")</f>
        <v/>
      </c>
      <c r="G1210" s="205"/>
      <c r="H1210" s="205"/>
      <c r="I1210" s="204"/>
      <c r="J1210" s="204"/>
      <c r="K1210" s="204"/>
      <c r="L1210" s="204"/>
      <c r="M1210" s="204"/>
      <c r="N1210" s="206"/>
      <c r="O1210" s="202"/>
      <c r="P1210" s="207"/>
      <c r="Q1210" s="207"/>
      <c r="R1210" s="207"/>
      <c r="S1210" s="210"/>
    </row>
    <row r="1211" spans="1:19" ht="35.25" hidden="1" customHeight="1">
      <c r="A1211" s="196" t="str">
        <f ca="1">IFERROR(A1210+MATCH(D1211,OFFSET('Nhập đơn'!$E$1,'ORDERED LIST'!$A1210,0,1000),0),"")</f>
        <v/>
      </c>
      <c r="B1211" s="209">
        <v>12</v>
      </c>
      <c r="C1211" s="203" t="str" cm="1">
        <f t="array" aca="1" ref="C1211" ca="1">IFERROR(INDEX('Nhập đơn'!C:C,'ORDERED LIST'!$A1211,0),"")</f>
        <v/>
      </c>
      <c r="D1211" s="203" t="str">
        <f>IF(COUNTIFS($D$1199:D1210,$B$1199)&lt;$S$1199,$B$1199,"")</f>
        <v/>
      </c>
      <c r="E1211" s="202" t="str" cm="1">
        <f t="array" aca="1" ref="E1211" ca="1">IFERROR(INDEX('Nhập đơn'!I:I,'ORDERED LIST'!$A1211,0),"")</f>
        <v/>
      </c>
      <c r="F1211" s="204" t="str" cm="1">
        <f t="array" aca="1" ref="F1211" ca="1">IFERROR(INDEX('Nhập đơn'!H:H,'ORDERED LIST'!$A1211,0),"")</f>
        <v/>
      </c>
      <c r="G1211" s="205"/>
      <c r="H1211" s="205"/>
      <c r="I1211" s="204"/>
      <c r="J1211" s="204"/>
      <c r="K1211" s="204"/>
      <c r="L1211" s="204"/>
      <c r="M1211" s="204"/>
      <c r="N1211" s="206"/>
      <c r="O1211" s="202"/>
      <c r="P1211" s="207"/>
      <c r="Q1211" s="207"/>
      <c r="R1211" s="207"/>
      <c r="S1211" s="210"/>
    </row>
    <row r="1212" spans="1:19" ht="35.25" hidden="1" customHeight="1">
      <c r="A1212" s="196" t="str">
        <f ca="1">IFERROR(A1211+MATCH(D1212,OFFSET('Nhập đơn'!$E$1,'ORDERED LIST'!$A1211,0,1000),0),"")</f>
        <v/>
      </c>
      <c r="B1212" s="209">
        <v>13</v>
      </c>
      <c r="C1212" s="203" t="str" cm="1">
        <f t="array" aca="1" ref="C1212" ca="1">IFERROR(INDEX('Nhập đơn'!C:C,'ORDERED LIST'!$A1212,0),"")</f>
        <v/>
      </c>
      <c r="D1212" s="203" t="str">
        <f>IF(COUNTIFS($D$1199:D1211,$B$1199)&lt;$S$1199,$B$1199,"")</f>
        <v/>
      </c>
      <c r="E1212" s="202" t="str" cm="1">
        <f t="array" aca="1" ref="E1212" ca="1">IFERROR(INDEX('Nhập đơn'!I:I,'ORDERED LIST'!$A1212,0),"")</f>
        <v/>
      </c>
      <c r="F1212" s="204" t="str" cm="1">
        <f t="array" aca="1" ref="F1212" ca="1">IFERROR(INDEX('Nhập đơn'!H:H,'ORDERED LIST'!$A1212,0),"")</f>
        <v/>
      </c>
      <c r="G1212" s="205"/>
      <c r="H1212" s="205"/>
      <c r="I1212" s="204"/>
      <c r="J1212" s="204"/>
      <c r="K1212" s="204"/>
      <c r="L1212" s="204"/>
      <c r="M1212" s="204"/>
      <c r="N1212" s="206"/>
      <c r="O1212" s="202"/>
      <c r="P1212" s="207"/>
      <c r="Q1212" s="207"/>
      <c r="R1212" s="207"/>
      <c r="S1212" s="210"/>
    </row>
    <row r="1213" spans="1:19" ht="35.25" hidden="1" customHeight="1">
      <c r="A1213" s="196" t="str">
        <f ca="1">IFERROR(A1212+MATCH(D1213,OFFSET('Nhập đơn'!$E$1,'ORDERED LIST'!$A1212,0,1000),0),"")</f>
        <v/>
      </c>
      <c r="B1213" s="209">
        <v>14</v>
      </c>
      <c r="C1213" s="203" t="str" cm="1">
        <f t="array" aca="1" ref="C1213" ca="1">IFERROR(INDEX('Nhập đơn'!C:C,'ORDERED LIST'!$A1213,0),"")</f>
        <v/>
      </c>
      <c r="D1213" s="203" t="str">
        <f>IF(COUNTIFS($D$1199:D1212,$B$1199)&lt;$S$1199,$B$1199,"")</f>
        <v/>
      </c>
      <c r="E1213" s="202" t="str" cm="1">
        <f t="array" aca="1" ref="E1213" ca="1">IFERROR(INDEX('Nhập đơn'!I:I,'ORDERED LIST'!$A1213,0),"")</f>
        <v/>
      </c>
      <c r="F1213" s="204" t="str" cm="1">
        <f t="array" aca="1" ref="F1213" ca="1">IFERROR(INDEX('Nhập đơn'!H:H,'ORDERED LIST'!$A1213,0),"")</f>
        <v/>
      </c>
      <c r="G1213" s="205"/>
      <c r="H1213" s="205"/>
      <c r="I1213" s="204"/>
      <c r="J1213" s="204"/>
      <c r="K1213" s="204"/>
      <c r="L1213" s="204"/>
      <c r="M1213" s="204"/>
      <c r="N1213" s="206"/>
      <c r="O1213" s="202"/>
      <c r="P1213" s="207"/>
      <c r="Q1213" s="207"/>
      <c r="R1213" s="207"/>
      <c r="S1213" s="210"/>
    </row>
    <row r="1214" spans="1:19" ht="35.25" hidden="1" customHeight="1">
      <c r="A1214" s="196" t="str">
        <f ca="1">IFERROR(A1213+MATCH(D1214,OFFSET('Nhập đơn'!$E$1,'ORDERED LIST'!$A1213,0,1000),0),"")</f>
        <v/>
      </c>
      <c r="B1214" s="209">
        <v>15</v>
      </c>
      <c r="C1214" s="203" t="str" cm="1">
        <f t="array" aca="1" ref="C1214" ca="1">IFERROR(INDEX('Nhập đơn'!C:C,'ORDERED LIST'!$A1214,0),"")</f>
        <v/>
      </c>
      <c r="D1214" s="203" t="str">
        <f>IF(COUNTIFS($D$1199:D1213,$B$1199)&lt;$S$1199,$B$1199,"")</f>
        <v/>
      </c>
      <c r="E1214" s="202" t="str" cm="1">
        <f t="array" aca="1" ref="E1214" ca="1">IFERROR(INDEX('Nhập đơn'!I:I,'ORDERED LIST'!$A1214,0),"")</f>
        <v/>
      </c>
      <c r="F1214" s="204" t="str" cm="1">
        <f t="array" aca="1" ref="F1214" ca="1">IFERROR(INDEX('Nhập đơn'!H:H,'ORDERED LIST'!$A1214,0),"")</f>
        <v/>
      </c>
      <c r="G1214" s="205"/>
      <c r="H1214" s="205"/>
      <c r="I1214" s="204"/>
      <c r="J1214" s="204"/>
      <c r="K1214" s="204"/>
      <c r="L1214" s="204"/>
      <c r="M1214" s="204"/>
      <c r="N1214" s="206"/>
      <c r="O1214" s="202"/>
      <c r="P1214" s="207"/>
      <c r="Q1214" s="207"/>
      <c r="R1214" s="207"/>
      <c r="S1214" s="210"/>
    </row>
    <row r="1215" spans="1:19" ht="35.25" hidden="1" customHeight="1">
      <c r="A1215" s="196" t="str">
        <f ca="1">IFERROR(A1214+MATCH(D1215,OFFSET('Nhập đơn'!$E$1,'ORDERED LIST'!$A1214,0,1000),0),"")</f>
        <v/>
      </c>
      <c r="B1215" s="209">
        <v>16</v>
      </c>
      <c r="C1215" s="203" t="str" cm="1">
        <f t="array" aca="1" ref="C1215" ca="1">IFERROR(INDEX('Nhập đơn'!C:C,'ORDERED LIST'!$A1215,0),"")</f>
        <v/>
      </c>
      <c r="D1215" s="203" t="str">
        <f>IF(COUNTIFS($D$1199:D1214,$B$1199)&lt;$S$1199,$B$1199,"")</f>
        <v/>
      </c>
      <c r="E1215" s="202" t="str" cm="1">
        <f t="array" aca="1" ref="E1215" ca="1">IFERROR(INDEX('Nhập đơn'!I:I,'ORDERED LIST'!$A1215,0),"")</f>
        <v/>
      </c>
      <c r="F1215" s="204" t="str" cm="1">
        <f t="array" aca="1" ref="F1215" ca="1">IFERROR(INDEX('Nhập đơn'!H:H,'ORDERED LIST'!$A1215,0),"")</f>
        <v/>
      </c>
      <c r="G1215" s="205"/>
      <c r="H1215" s="205"/>
      <c r="I1215" s="204"/>
      <c r="J1215" s="204"/>
      <c r="K1215" s="204"/>
      <c r="L1215" s="204"/>
      <c r="M1215" s="204"/>
      <c r="N1215" s="206"/>
      <c r="O1215" s="202"/>
      <c r="P1215" s="207"/>
      <c r="Q1215" s="207"/>
      <c r="R1215" s="207"/>
      <c r="S1215" s="210"/>
    </row>
    <row r="1216" spans="1:19" s="215" customFormat="1" ht="35.25" customHeight="1">
      <c r="B1216" s="216" t="s">
        <v>4349</v>
      </c>
      <c r="C1216" s="217"/>
      <c r="D1216" s="217"/>
      <c r="E1216" s="217"/>
      <c r="F1216" s="217"/>
      <c r="G1216" s="217"/>
      <c r="H1216" s="217"/>
      <c r="I1216" s="217"/>
      <c r="J1216" s="217"/>
      <c r="K1216" s="217"/>
      <c r="L1216" s="217"/>
      <c r="M1216" s="217"/>
      <c r="N1216" s="217"/>
      <c r="O1216" s="217"/>
      <c r="P1216" s="217"/>
      <c r="Q1216" s="217"/>
      <c r="R1216" s="217"/>
      <c r="S1216" s="289">
        <f>COUNTIFS('Nhập đơn'!E:E,B1216)</f>
        <v>1</v>
      </c>
    </row>
    <row r="1217" spans="1:19" ht="35.25" customHeight="1">
      <c r="A1217" s="196">
        <f ca="1">IFERROR(A1216+MATCH(D1217,OFFSET('Nhập đơn'!$E$1,'ORDERED LIST'!$A1216,0,1000),0),"")</f>
        <v>394</v>
      </c>
      <c r="B1217" s="202">
        <v>1</v>
      </c>
      <c r="C1217" s="203" t="str" cm="1">
        <f t="array" aca="1" ref="C1217" ca="1">IFERROR(INDEX('Nhập đơn'!C:C,'ORDERED LIST'!$A1217,0),"")</f>
        <v>NAM1</v>
      </c>
      <c r="D1217" s="203" t="str">
        <f>IF(COUNTIFS($D$1216:D1216,$B$1216)&lt;$S$1216,$B$1216,"")</f>
        <v>Tần ô (Cải cúc) 200 gr</v>
      </c>
      <c r="E1217" s="202" cm="1">
        <f t="array" aca="1" ref="E1217" ca="1">IFERROR(INDEX('Nhập đơn'!I:I,'ORDERED LIST'!$A1217,0),"")</f>
        <v>25</v>
      </c>
      <c r="F1217" s="204" cm="1">
        <f t="array" aca="1" ref="F1217" ca="1">IFERROR(INDEX('Nhập đơn'!H:H,'ORDERED LIST'!$A1217,0),"")</f>
        <v>5</v>
      </c>
      <c r="G1217" s="205"/>
      <c r="H1217" s="205"/>
      <c r="I1217" s="204"/>
      <c r="J1217" s="204"/>
      <c r="K1217" s="204"/>
      <c r="L1217" s="204"/>
      <c r="M1217" s="204"/>
      <c r="N1217" s="206"/>
      <c r="O1217" s="202"/>
      <c r="P1217" s="207"/>
      <c r="Q1217" s="207"/>
      <c r="R1217" s="207"/>
      <c r="S1217" s="207"/>
    </row>
    <row r="1218" spans="1:19" ht="35.25" customHeight="1">
      <c r="A1218" s="196" t="str">
        <f ca="1">IFERROR(A1217+MATCH(D1218,OFFSET('Nhập đơn'!$E$1,'ORDERED LIST'!$A1217,0,1000),0),"")</f>
        <v/>
      </c>
      <c r="B1218" s="202">
        <v>2</v>
      </c>
      <c r="C1218" s="203" t="str" cm="1">
        <f t="array" aca="1" ref="C1218" ca="1">IFERROR(INDEX('Nhập đơn'!C:C,'ORDERED LIST'!$A1218,0),"")</f>
        <v/>
      </c>
      <c r="D1218" s="203" t="str">
        <f>IF(COUNTIFS($D$1216:D1217,$B$1216)&lt;$S$1216,$B$1216,"")</f>
        <v/>
      </c>
      <c r="E1218" s="202" t="str" cm="1">
        <f t="array" aca="1" ref="E1218" ca="1">IFERROR(INDEX('Nhập đơn'!I:I,'ORDERED LIST'!$A1218,0),"")</f>
        <v/>
      </c>
      <c r="F1218" s="204" t="str" cm="1">
        <f t="array" aca="1" ref="F1218" ca="1">IFERROR(INDEX('Nhập đơn'!H:H,'ORDERED LIST'!$A1218,0),"")</f>
        <v/>
      </c>
      <c r="G1218" s="205"/>
      <c r="H1218" s="205"/>
      <c r="I1218" s="204"/>
      <c r="J1218" s="204"/>
      <c r="K1218" s="204"/>
      <c r="L1218" s="204"/>
      <c r="M1218" s="204"/>
      <c r="N1218" s="206"/>
      <c r="O1218" s="202"/>
      <c r="P1218" s="207"/>
      <c r="Q1218" s="207"/>
      <c r="R1218" s="207"/>
      <c r="S1218" s="208"/>
    </row>
    <row r="1219" spans="1:19" ht="35.25" customHeight="1">
      <c r="A1219" s="196" t="str">
        <f ca="1">IFERROR(A1218+MATCH(D1219,OFFSET('Nhập đơn'!$E$1,'ORDERED LIST'!$A1218,0,1000),0),"")</f>
        <v/>
      </c>
      <c r="B1219" s="209">
        <v>3</v>
      </c>
      <c r="C1219" s="203" t="str" cm="1">
        <f t="array" aca="1" ref="C1219" ca="1">IFERROR(INDEX('Nhập đơn'!C:C,'ORDERED LIST'!$A1219,0),"")</f>
        <v/>
      </c>
      <c r="D1219" s="203" t="str">
        <f>IF(COUNTIFS($D$1216:D1218,$B$1216)&lt;$S$1216,$B$1216,"")</f>
        <v/>
      </c>
      <c r="E1219" s="202" t="str" cm="1">
        <f t="array" aca="1" ref="E1219" ca="1">IFERROR(INDEX('Nhập đơn'!I:I,'ORDERED LIST'!$A1219,0),"")</f>
        <v/>
      </c>
      <c r="F1219" s="204" t="str" cm="1">
        <f t="array" aca="1" ref="F1219" ca="1">IFERROR(INDEX('Nhập đơn'!H:H,'ORDERED LIST'!$A1219,0),"")</f>
        <v/>
      </c>
      <c r="G1219" s="205"/>
      <c r="H1219" s="205"/>
      <c r="I1219" s="204"/>
      <c r="J1219" s="204"/>
      <c r="K1219" s="204"/>
      <c r="L1219" s="204"/>
      <c r="M1219" s="204"/>
      <c r="N1219" s="206"/>
      <c r="O1219" s="202"/>
      <c r="P1219" s="207"/>
      <c r="Q1219" s="207"/>
      <c r="R1219" s="207"/>
      <c r="S1219" s="210"/>
    </row>
    <row r="1220" spans="1:19" ht="35.25" customHeight="1">
      <c r="A1220" s="196" t="str">
        <f ca="1">IFERROR(A1219+MATCH(D1220,OFFSET('Nhập đơn'!$E$1,'ORDERED LIST'!$A1219,0,1000),0),"")</f>
        <v/>
      </c>
      <c r="B1220" s="209">
        <v>4</v>
      </c>
      <c r="C1220" s="203" t="str" cm="1">
        <f t="array" aca="1" ref="C1220" ca="1">IFERROR(INDEX('Nhập đơn'!C:C,'ORDERED LIST'!$A1220,0),"")</f>
        <v/>
      </c>
      <c r="D1220" s="203" t="str">
        <f>IF(COUNTIFS($D$1216:D1219,$B$1216)&lt;$S$1216,$B$1216,"")</f>
        <v/>
      </c>
      <c r="E1220" s="202" t="str" cm="1">
        <f t="array" aca="1" ref="E1220" ca="1">IFERROR(INDEX('Nhập đơn'!I:I,'ORDERED LIST'!$A1220,0),"")</f>
        <v/>
      </c>
      <c r="F1220" s="204" t="str" cm="1">
        <f t="array" aca="1" ref="F1220" ca="1">IFERROR(INDEX('Nhập đơn'!H:H,'ORDERED LIST'!$A1220,0),"")</f>
        <v/>
      </c>
      <c r="G1220" s="205"/>
      <c r="H1220" s="205"/>
      <c r="I1220" s="204"/>
      <c r="J1220" s="204"/>
      <c r="K1220" s="204"/>
      <c r="L1220" s="204"/>
      <c r="M1220" s="204"/>
      <c r="N1220" s="206"/>
      <c r="O1220" s="202"/>
      <c r="P1220" s="207"/>
      <c r="Q1220" s="207"/>
      <c r="R1220" s="207"/>
      <c r="S1220" s="210"/>
    </row>
    <row r="1221" spans="1:19" ht="35.25" customHeight="1">
      <c r="A1221" s="196" t="str">
        <f ca="1">IFERROR(A1220+MATCH(D1221,OFFSET('Nhập đơn'!$E$1,'ORDERED LIST'!$A1220,0,1000),0),"")</f>
        <v/>
      </c>
      <c r="B1221" s="209">
        <v>5</v>
      </c>
      <c r="C1221" s="203" t="str" cm="1">
        <f t="array" aca="1" ref="C1221" ca="1">IFERROR(INDEX('Nhập đơn'!C:C,'ORDERED LIST'!$A1221,0),"")</f>
        <v/>
      </c>
      <c r="D1221" s="203" t="str">
        <f>IF(COUNTIFS($D$1216:D1220,$B$1216)&lt;$S$1216,$B$1216,"")</f>
        <v/>
      </c>
      <c r="E1221" s="202" t="str" cm="1">
        <f t="array" aca="1" ref="E1221" ca="1">IFERROR(INDEX('Nhập đơn'!I:I,'ORDERED LIST'!$A1221,0),"")</f>
        <v/>
      </c>
      <c r="F1221" s="204" t="str" cm="1">
        <f t="array" aca="1" ref="F1221" ca="1">IFERROR(INDEX('Nhập đơn'!H:H,'ORDERED LIST'!$A1221,0),"")</f>
        <v/>
      </c>
      <c r="G1221" s="205"/>
      <c r="H1221" s="205"/>
      <c r="I1221" s="204"/>
      <c r="J1221" s="204"/>
      <c r="K1221" s="204"/>
      <c r="L1221" s="204"/>
      <c r="M1221" s="204"/>
      <c r="N1221" s="206"/>
      <c r="O1221" s="202"/>
      <c r="P1221" s="207"/>
      <c r="Q1221" s="207"/>
      <c r="R1221" s="207"/>
      <c r="S1221" s="210"/>
    </row>
    <row r="1222" spans="1:19" ht="35.25" customHeight="1">
      <c r="A1222" s="196" t="str">
        <f ca="1">IFERROR(A1221+MATCH(D1222,OFFSET('Nhập đơn'!$E$1,'ORDERED LIST'!$A1221,0,1000),0),"")</f>
        <v/>
      </c>
      <c r="B1222" s="209">
        <v>6</v>
      </c>
      <c r="C1222" s="203" t="str" cm="1">
        <f t="array" aca="1" ref="C1222" ca="1">IFERROR(INDEX('Nhập đơn'!C:C,'ORDERED LIST'!$A1222,0),"")</f>
        <v/>
      </c>
      <c r="D1222" s="203" t="str">
        <f>IF(COUNTIFS($D$1216:D1221,$B$1216)&lt;$S$1216,$B$1216,"")</f>
        <v/>
      </c>
      <c r="E1222" s="202" t="str" cm="1">
        <f t="array" aca="1" ref="E1222" ca="1">IFERROR(INDEX('Nhập đơn'!I:I,'ORDERED LIST'!$A1222,0),"")</f>
        <v/>
      </c>
      <c r="F1222" s="204" t="str" cm="1">
        <f t="array" aca="1" ref="F1222" ca="1">IFERROR(INDEX('Nhập đơn'!H:H,'ORDERED LIST'!$A1222,0),"")</f>
        <v/>
      </c>
      <c r="G1222" s="205"/>
      <c r="H1222" s="205"/>
      <c r="I1222" s="204"/>
      <c r="J1222" s="204"/>
      <c r="K1222" s="204"/>
      <c r="L1222" s="204"/>
      <c r="M1222" s="204"/>
      <c r="N1222" s="206"/>
      <c r="O1222" s="202"/>
      <c r="P1222" s="207"/>
      <c r="Q1222" s="207"/>
      <c r="R1222" s="207"/>
      <c r="S1222" s="210"/>
    </row>
    <row r="1223" spans="1:19" ht="35.25" customHeight="1">
      <c r="A1223" s="196" t="str">
        <f ca="1">IFERROR(A1222+MATCH(D1223,OFFSET('Nhập đơn'!$E$1,'ORDERED LIST'!$A1222,0,1000),0),"")</f>
        <v/>
      </c>
      <c r="B1223" s="209">
        <v>7</v>
      </c>
      <c r="C1223" s="203" t="str" cm="1">
        <f t="array" aca="1" ref="C1223" ca="1">IFERROR(INDEX('Nhập đơn'!C:C,'ORDERED LIST'!$A1223,0),"")</f>
        <v/>
      </c>
      <c r="D1223" s="203" t="str">
        <f>IF(COUNTIFS($D$1216:D1222,$B$1216)&lt;$S$1216,$B$1216,"")</f>
        <v/>
      </c>
      <c r="E1223" s="202" t="str" cm="1">
        <f t="array" aca="1" ref="E1223" ca="1">IFERROR(INDEX('Nhập đơn'!I:I,'ORDERED LIST'!$A1223,0),"")</f>
        <v/>
      </c>
      <c r="F1223" s="204" t="str" cm="1">
        <f t="array" aca="1" ref="F1223" ca="1">IFERROR(INDEX('Nhập đơn'!H:H,'ORDERED LIST'!$A1223,0),"")</f>
        <v/>
      </c>
      <c r="G1223" s="205"/>
      <c r="H1223" s="205"/>
      <c r="I1223" s="204"/>
      <c r="J1223" s="204"/>
      <c r="K1223" s="204"/>
      <c r="L1223" s="204"/>
      <c r="M1223" s="204"/>
      <c r="N1223" s="206"/>
      <c r="O1223" s="202"/>
      <c r="P1223" s="207"/>
      <c r="Q1223" s="207"/>
      <c r="R1223" s="207"/>
      <c r="S1223" s="210"/>
    </row>
    <row r="1224" spans="1:19" ht="35.25" hidden="1" customHeight="1">
      <c r="A1224" s="196" t="str">
        <f ca="1">IFERROR(A1223+MATCH(D1224,OFFSET('Nhập đơn'!$E$1,'ORDERED LIST'!$A1223,0,1000),0),"")</f>
        <v/>
      </c>
      <c r="B1224" s="209">
        <v>8</v>
      </c>
      <c r="C1224" s="203" t="str" cm="1">
        <f t="array" aca="1" ref="C1224" ca="1">IFERROR(INDEX('Nhập đơn'!C:C,'ORDERED LIST'!$A1224,0),"")</f>
        <v/>
      </c>
      <c r="D1224" s="203" t="str">
        <f>IF(COUNTIFS($D$1216:D1223,$B$1216)&lt;$S$1216,$B$1216,"")</f>
        <v/>
      </c>
      <c r="E1224" s="202" t="str" cm="1">
        <f t="array" aca="1" ref="E1224" ca="1">IFERROR(INDEX('Nhập đơn'!I:I,'ORDERED LIST'!$A1224,0),"")</f>
        <v/>
      </c>
      <c r="F1224" s="204" t="str" cm="1">
        <f t="array" aca="1" ref="F1224" ca="1">IFERROR(INDEX('Nhập đơn'!H:H,'ORDERED LIST'!$A1224,0),"")</f>
        <v/>
      </c>
      <c r="G1224" s="205"/>
      <c r="H1224" s="205"/>
      <c r="I1224" s="204"/>
      <c r="J1224" s="204"/>
      <c r="K1224" s="204"/>
      <c r="L1224" s="204"/>
      <c r="M1224" s="204"/>
      <c r="N1224" s="206"/>
      <c r="O1224" s="202"/>
      <c r="P1224" s="207"/>
      <c r="Q1224" s="207"/>
      <c r="R1224" s="207"/>
      <c r="S1224" s="210"/>
    </row>
    <row r="1225" spans="1:19" ht="35.25" hidden="1" customHeight="1">
      <c r="A1225" s="196" t="str">
        <f ca="1">IFERROR(A1224+MATCH(D1225,OFFSET('Nhập đơn'!$E$1,'ORDERED LIST'!$A1224,0,1000),0),"")</f>
        <v/>
      </c>
      <c r="B1225" s="209">
        <v>9</v>
      </c>
      <c r="C1225" s="203" t="str" cm="1">
        <f t="array" aca="1" ref="C1225" ca="1">IFERROR(INDEX('Nhập đơn'!C:C,'ORDERED LIST'!$A1225,0),"")</f>
        <v/>
      </c>
      <c r="D1225" s="203" t="str">
        <f>IF(COUNTIFS($D$1216:D1224,$B$1216)&lt;$S$1216,$B$1216,"")</f>
        <v/>
      </c>
      <c r="E1225" s="202" t="str" cm="1">
        <f t="array" aca="1" ref="E1225" ca="1">IFERROR(INDEX('Nhập đơn'!I:I,'ORDERED LIST'!$A1225,0),"")</f>
        <v/>
      </c>
      <c r="F1225" s="204" t="str" cm="1">
        <f t="array" aca="1" ref="F1225" ca="1">IFERROR(INDEX('Nhập đơn'!H:H,'ORDERED LIST'!$A1225,0),"")</f>
        <v/>
      </c>
      <c r="G1225" s="205"/>
      <c r="H1225" s="205"/>
      <c r="I1225" s="204"/>
      <c r="J1225" s="204"/>
      <c r="K1225" s="204"/>
      <c r="L1225" s="204"/>
      <c r="M1225" s="204"/>
      <c r="N1225" s="206"/>
      <c r="O1225" s="202"/>
      <c r="P1225" s="207"/>
      <c r="Q1225" s="207"/>
      <c r="R1225" s="207"/>
      <c r="S1225" s="210"/>
    </row>
    <row r="1226" spans="1:19" ht="35.25" hidden="1" customHeight="1">
      <c r="A1226" s="196" t="str">
        <f ca="1">IFERROR(A1225+MATCH(D1226,OFFSET('Nhập đơn'!$E$1,'ORDERED LIST'!$A1225,0,1000),0),"")</f>
        <v/>
      </c>
      <c r="B1226" s="209">
        <v>10</v>
      </c>
      <c r="C1226" s="203" t="str" cm="1">
        <f t="array" aca="1" ref="C1226" ca="1">IFERROR(INDEX('Nhập đơn'!C:C,'ORDERED LIST'!$A1226,0),"")</f>
        <v/>
      </c>
      <c r="D1226" s="203" t="str">
        <f>IF(COUNTIFS($D$1216:D1225,$B$1216)&lt;$S$1216,$B$1216,"")</f>
        <v/>
      </c>
      <c r="E1226" s="202" t="str" cm="1">
        <f t="array" aca="1" ref="E1226" ca="1">IFERROR(INDEX('Nhập đơn'!I:I,'ORDERED LIST'!$A1226,0),"")</f>
        <v/>
      </c>
      <c r="F1226" s="204" t="str" cm="1">
        <f t="array" aca="1" ref="F1226" ca="1">IFERROR(INDEX('Nhập đơn'!H:H,'ORDERED LIST'!$A1226,0),"")</f>
        <v/>
      </c>
      <c r="G1226" s="205"/>
      <c r="H1226" s="205"/>
      <c r="I1226" s="204"/>
      <c r="J1226" s="204"/>
      <c r="K1226" s="204"/>
      <c r="L1226" s="204"/>
      <c r="M1226" s="204"/>
      <c r="N1226" s="206"/>
      <c r="O1226" s="202"/>
      <c r="P1226" s="207"/>
      <c r="Q1226" s="207"/>
      <c r="R1226" s="207"/>
      <c r="S1226" s="210"/>
    </row>
    <row r="1227" spans="1:19" ht="35.25" hidden="1" customHeight="1">
      <c r="A1227" s="196" t="str">
        <f ca="1">IFERROR(A1226+MATCH(D1227,OFFSET('Nhập đơn'!$E$1,'ORDERED LIST'!$A1226,0,1000),0),"")</f>
        <v/>
      </c>
      <c r="B1227" s="209">
        <v>11</v>
      </c>
      <c r="C1227" s="203" t="str" cm="1">
        <f t="array" aca="1" ref="C1227" ca="1">IFERROR(INDEX('Nhập đơn'!C:C,'ORDERED LIST'!$A1227,0),"")</f>
        <v/>
      </c>
      <c r="D1227" s="203" t="str">
        <f>IF(COUNTIFS($D$1216:D1226,$B$1216)&lt;$S$1216,$B$1216,"")</f>
        <v/>
      </c>
      <c r="E1227" s="202" t="str" cm="1">
        <f t="array" aca="1" ref="E1227" ca="1">IFERROR(INDEX('Nhập đơn'!I:I,'ORDERED LIST'!$A1227,0),"")</f>
        <v/>
      </c>
      <c r="F1227" s="204" t="str" cm="1">
        <f t="array" aca="1" ref="F1227" ca="1">IFERROR(INDEX('Nhập đơn'!H:H,'ORDERED LIST'!$A1227,0),"")</f>
        <v/>
      </c>
      <c r="G1227" s="205"/>
      <c r="H1227" s="205"/>
      <c r="I1227" s="204"/>
      <c r="J1227" s="204"/>
      <c r="K1227" s="204"/>
      <c r="L1227" s="204"/>
      <c r="M1227" s="204"/>
      <c r="N1227" s="206"/>
      <c r="O1227" s="202"/>
      <c r="P1227" s="207"/>
      <c r="Q1227" s="207"/>
      <c r="R1227" s="207"/>
      <c r="S1227" s="210"/>
    </row>
    <row r="1228" spans="1:19" ht="35.25" hidden="1" customHeight="1">
      <c r="A1228" s="196" t="str">
        <f ca="1">IFERROR(A1227+MATCH(D1228,OFFSET('Nhập đơn'!$E$1,'ORDERED LIST'!$A1227,0,1000),0),"")</f>
        <v/>
      </c>
      <c r="B1228" s="209">
        <v>12</v>
      </c>
      <c r="C1228" s="203" t="str" cm="1">
        <f t="array" aca="1" ref="C1228" ca="1">IFERROR(INDEX('Nhập đơn'!C:C,'ORDERED LIST'!$A1228,0),"")</f>
        <v/>
      </c>
      <c r="D1228" s="203" t="str">
        <f>IF(COUNTIFS($D$1216:D1227,$B$1216)&lt;$S$1216,$B$1216,"")</f>
        <v/>
      </c>
      <c r="E1228" s="202" t="str" cm="1">
        <f t="array" aca="1" ref="E1228" ca="1">IFERROR(INDEX('Nhập đơn'!I:I,'ORDERED LIST'!$A1228,0),"")</f>
        <v/>
      </c>
      <c r="F1228" s="204" t="str" cm="1">
        <f t="array" aca="1" ref="F1228" ca="1">IFERROR(INDEX('Nhập đơn'!H:H,'ORDERED LIST'!$A1228,0),"")</f>
        <v/>
      </c>
      <c r="G1228" s="205"/>
      <c r="H1228" s="205"/>
      <c r="I1228" s="204"/>
      <c r="J1228" s="204"/>
      <c r="K1228" s="204"/>
      <c r="L1228" s="204"/>
      <c r="M1228" s="204"/>
      <c r="N1228" s="206"/>
      <c r="O1228" s="202"/>
      <c r="P1228" s="207"/>
      <c r="Q1228" s="207"/>
      <c r="R1228" s="207"/>
      <c r="S1228" s="210"/>
    </row>
    <row r="1229" spans="1:19" ht="35.25" hidden="1" customHeight="1">
      <c r="A1229" s="196" t="str">
        <f ca="1">IFERROR(A1228+MATCH(D1229,OFFSET('Nhập đơn'!$E$1,'ORDERED LIST'!$A1228,0,1000),0),"")</f>
        <v/>
      </c>
      <c r="B1229" s="209">
        <v>13</v>
      </c>
      <c r="C1229" s="203" t="str" cm="1">
        <f t="array" aca="1" ref="C1229" ca="1">IFERROR(INDEX('Nhập đơn'!C:C,'ORDERED LIST'!$A1229,0),"")</f>
        <v/>
      </c>
      <c r="D1229" s="203" t="str">
        <f>IF(COUNTIFS($D$1216:D1228,$B$1216)&lt;$S$1216,$B$1216,"")</f>
        <v/>
      </c>
      <c r="E1229" s="202" t="str" cm="1">
        <f t="array" aca="1" ref="E1229" ca="1">IFERROR(INDEX('Nhập đơn'!I:I,'ORDERED LIST'!$A1229,0),"")</f>
        <v/>
      </c>
      <c r="F1229" s="204" t="str" cm="1">
        <f t="array" aca="1" ref="F1229" ca="1">IFERROR(INDEX('Nhập đơn'!H:H,'ORDERED LIST'!$A1229,0),"")</f>
        <v/>
      </c>
      <c r="G1229" s="205"/>
      <c r="H1229" s="205"/>
      <c r="I1229" s="204"/>
      <c r="J1229" s="204"/>
      <c r="K1229" s="204"/>
      <c r="L1229" s="204"/>
      <c r="M1229" s="204"/>
      <c r="N1229" s="206"/>
      <c r="O1229" s="202"/>
      <c r="P1229" s="207"/>
      <c r="Q1229" s="207"/>
      <c r="R1229" s="207"/>
      <c r="S1229" s="210"/>
    </row>
    <row r="1230" spans="1:19" ht="35.25" hidden="1" customHeight="1">
      <c r="A1230" s="196" t="str">
        <f ca="1">IFERROR(A1229+MATCH(D1230,OFFSET('Nhập đơn'!$E$1,'ORDERED LIST'!$A1229,0,1000),0),"")</f>
        <v/>
      </c>
      <c r="B1230" s="209">
        <v>14</v>
      </c>
      <c r="C1230" s="203" t="str" cm="1">
        <f t="array" aca="1" ref="C1230" ca="1">IFERROR(INDEX('Nhập đơn'!C:C,'ORDERED LIST'!$A1230,0),"")</f>
        <v/>
      </c>
      <c r="D1230" s="203" t="str">
        <f>IF(COUNTIFS($D$1216:D1229,$B$1216)&lt;$S$1216,$B$1216,"")</f>
        <v/>
      </c>
      <c r="E1230" s="202" t="str" cm="1">
        <f t="array" aca="1" ref="E1230" ca="1">IFERROR(INDEX('Nhập đơn'!I:I,'ORDERED LIST'!$A1230,0),"")</f>
        <v/>
      </c>
      <c r="F1230" s="204" t="str" cm="1">
        <f t="array" aca="1" ref="F1230" ca="1">IFERROR(INDEX('Nhập đơn'!H:H,'ORDERED LIST'!$A1230,0),"")</f>
        <v/>
      </c>
      <c r="G1230" s="205"/>
      <c r="H1230" s="205"/>
      <c r="I1230" s="204"/>
      <c r="J1230" s="204"/>
      <c r="K1230" s="204"/>
      <c r="L1230" s="204"/>
      <c r="M1230" s="204"/>
      <c r="N1230" s="206"/>
      <c r="O1230" s="202"/>
      <c r="P1230" s="207"/>
      <c r="Q1230" s="207"/>
      <c r="R1230" s="207"/>
      <c r="S1230" s="210"/>
    </row>
    <row r="1231" spans="1:19" ht="35.25" hidden="1" customHeight="1">
      <c r="A1231" s="196" t="str">
        <f ca="1">IFERROR(A1230+MATCH(D1231,OFFSET('Nhập đơn'!$E$1,'ORDERED LIST'!$A1230,0,1000),0),"")</f>
        <v/>
      </c>
      <c r="B1231" s="209">
        <v>15</v>
      </c>
      <c r="C1231" s="203" t="str" cm="1">
        <f t="array" aca="1" ref="C1231" ca="1">IFERROR(INDEX('Nhập đơn'!C:C,'ORDERED LIST'!$A1231,0),"")</f>
        <v/>
      </c>
      <c r="D1231" s="203" t="str">
        <f>IF(COUNTIFS($D$1216:D1230,$B$1216)&lt;$S$1216,$B$1216,"")</f>
        <v/>
      </c>
      <c r="E1231" s="202" t="str" cm="1">
        <f t="array" aca="1" ref="E1231" ca="1">IFERROR(INDEX('Nhập đơn'!I:I,'ORDERED LIST'!$A1231,0),"")</f>
        <v/>
      </c>
      <c r="F1231" s="204" t="str" cm="1">
        <f t="array" aca="1" ref="F1231" ca="1">IFERROR(INDEX('Nhập đơn'!H:H,'ORDERED LIST'!$A1231,0),"")</f>
        <v/>
      </c>
      <c r="G1231" s="205"/>
      <c r="H1231" s="205"/>
      <c r="I1231" s="204"/>
      <c r="J1231" s="204"/>
      <c r="K1231" s="204"/>
      <c r="L1231" s="204"/>
      <c r="M1231" s="204"/>
      <c r="N1231" s="206"/>
      <c r="O1231" s="202"/>
      <c r="P1231" s="207"/>
      <c r="Q1231" s="207"/>
      <c r="R1231" s="207"/>
      <c r="S1231" s="210"/>
    </row>
    <row r="1232" spans="1:19" ht="35.25" hidden="1" customHeight="1">
      <c r="A1232" s="196" t="str">
        <f ca="1">IFERROR(A1231+MATCH(D1232,OFFSET('Nhập đơn'!$E$1,'ORDERED LIST'!$A1231,0,1000),0),"")</f>
        <v/>
      </c>
      <c r="B1232" s="209">
        <v>16</v>
      </c>
      <c r="C1232" s="203" t="str" cm="1">
        <f t="array" aca="1" ref="C1232" ca="1">IFERROR(INDEX('Nhập đơn'!C:C,'ORDERED LIST'!$A1232,0),"")</f>
        <v/>
      </c>
      <c r="D1232" s="203" t="str">
        <f>IF(COUNTIFS($D$1216:D1231,$B$1216)&lt;$S$1216,$B$1216,"")</f>
        <v/>
      </c>
      <c r="E1232" s="202" t="str" cm="1">
        <f t="array" aca="1" ref="E1232" ca="1">IFERROR(INDEX('Nhập đơn'!I:I,'ORDERED LIST'!$A1232,0),"")</f>
        <v/>
      </c>
      <c r="F1232" s="204" t="str" cm="1">
        <f t="array" aca="1" ref="F1232" ca="1">IFERROR(INDEX('Nhập đơn'!H:H,'ORDERED LIST'!$A1232,0),"")</f>
        <v/>
      </c>
      <c r="G1232" s="205"/>
      <c r="H1232" s="205"/>
      <c r="I1232" s="204"/>
      <c r="J1232" s="204"/>
      <c r="K1232" s="204"/>
      <c r="L1232" s="204"/>
      <c r="M1232" s="204"/>
      <c r="N1232" s="206"/>
      <c r="O1232" s="202"/>
      <c r="P1232" s="207"/>
      <c r="Q1232" s="207"/>
      <c r="R1232" s="207"/>
      <c r="S1232" s="210"/>
    </row>
    <row r="1233" spans="1:19" s="215" customFormat="1" ht="35.25" customHeight="1">
      <c r="B1233" s="216" t="s">
        <v>64</v>
      </c>
      <c r="C1233" s="217"/>
      <c r="D1233" s="217"/>
      <c r="E1233" s="217"/>
      <c r="F1233" s="217"/>
      <c r="G1233" s="217"/>
      <c r="H1233" s="217"/>
      <c r="I1233" s="217"/>
      <c r="J1233" s="217"/>
      <c r="K1233" s="217"/>
      <c r="L1233" s="217"/>
      <c r="M1233" s="217"/>
      <c r="N1233" s="217"/>
      <c r="O1233" s="217"/>
      <c r="P1233" s="217"/>
      <c r="Q1233" s="217"/>
      <c r="R1233" s="217"/>
      <c r="S1233" s="289">
        <f>COUNTIFS('Nhập đơn'!E:E,B1233)</f>
        <v>0</v>
      </c>
    </row>
    <row r="1234" spans="1:19" ht="35.25" hidden="1" customHeight="1">
      <c r="A1234" s="196" t="str">
        <f ca="1">IFERROR(A1233+MATCH(D1234,OFFSET('Nhập đơn'!$E$1,'ORDERED LIST'!$A1233,0,1000),0),"")</f>
        <v/>
      </c>
      <c r="B1234" s="202">
        <v>1</v>
      </c>
      <c r="C1234" s="203" t="str" cm="1">
        <f t="array" aca="1" ref="C1234" ca="1">IFERROR(INDEX('Nhập đơn'!C:C,'ORDERED LIST'!$A1234,0),"")</f>
        <v/>
      </c>
      <c r="D1234" s="203" t="str">
        <f>IF(COUNTIFS($D$1233:D1233,$B$1233)&lt;$S$1233,$B$1233,"")</f>
        <v/>
      </c>
      <c r="E1234" s="202" t="str" cm="1">
        <f t="array" aca="1" ref="E1234" ca="1">IFERROR(INDEX('Nhập đơn'!I:I,'ORDERED LIST'!$A1234,0),"")</f>
        <v/>
      </c>
      <c r="F1234" s="204" t="str" cm="1">
        <f t="array" aca="1" ref="F1234" ca="1">IFERROR(INDEX('Nhập đơn'!H:H,'ORDERED LIST'!$A1234,0),"")</f>
        <v/>
      </c>
      <c r="G1234" s="205"/>
      <c r="H1234" s="205"/>
      <c r="I1234" s="204"/>
      <c r="J1234" s="204"/>
      <c r="K1234" s="204"/>
      <c r="L1234" s="204"/>
      <c r="M1234" s="204"/>
      <c r="N1234" s="206"/>
      <c r="O1234" s="202"/>
      <c r="P1234" s="207"/>
      <c r="Q1234" s="207"/>
      <c r="R1234" s="207"/>
      <c r="S1234" s="207"/>
    </row>
    <row r="1235" spans="1:19" ht="35.25" hidden="1" customHeight="1">
      <c r="A1235" s="196" t="str">
        <f ca="1">IFERROR(A1234+MATCH(D1235,OFFSET('Nhập đơn'!$E$1,'ORDERED LIST'!$A1234,0,1000),0),"")</f>
        <v/>
      </c>
      <c r="B1235" s="202">
        <v>2</v>
      </c>
      <c r="C1235" s="203" t="str" cm="1">
        <f t="array" aca="1" ref="C1235" ca="1">IFERROR(INDEX('Nhập đơn'!C:C,'ORDERED LIST'!$A1235,0),"")</f>
        <v/>
      </c>
      <c r="D1235" s="203" t="str">
        <f>IF(COUNTIFS($D$1233:D1234,$B$1233)&lt;$S$1233,$B$1233,"")</f>
        <v/>
      </c>
      <c r="E1235" s="202" t="str" cm="1">
        <f t="array" aca="1" ref="E1235" ca="1">IFERROR(INDEX('Nhập đơn'!I:I,'ORDERED LIST'!$A1235,0),"")</f>
        <v/>
      </c>
      <c r="F1235" s="204" t="str" cm="1">
        <f t="array" aca="1" ref="F1235" ca="1">IFERROR(INDEX('Nhập đơn'!H:H,'ORDERED LIST'!$A1235,0),"")</f>
        <v/>
      </c>
      <c r="G1235" s="205"/>
      <c r="H1235" s="205"/>
      <c r="I1235" s="204"/>
      <c r="J1235" s="204"/>
      <c r="K1235" s="204"/>
      <c r="L1235" s="204"/>
      <c r="M1235" s="204"/>
      <c r="N1235" s="206"/>
      <c r="O1235" s="202"/>
      <c r="P1235" s="207"/>
      <c r="Q1235" s="207"/>
      <c r="R1235" s="207"/>
      <c r="S1235" s="208"/>
    </row>
    <row r="1236" spans="1:19" ht="35.25" hidden="1" customHeight="1">
      <c r="A1236" s="196" t="str">
        <f ca="1">IFERROR(A1235+MATCH(D1236,OFFSET('Nhập đơn'!$E$1,'ORDERED LIST'!$A1235,0,1000),0),"")</f>
        <v/>
      </c>
      <c r="B1236" s="209">
        <v>3</v>
      </c>
      <c r="C1236" s="203" t="str" cm="1">
        <f t="array" aca="1" ref="C1236" ca="1">IFERROR(INDEX('Nhập đơn'!C:C,'ORDERED LIST'!$A1236,0),"")</f>
        <v/>
      </c>
      <c r="D1236" s="203" t="str">
        <f>IF(COUNTIFS($D$1233:D1235,$B$1233)&lt;$S$1233,$B$1233,"")</f>
        <v/>
      </c>
      <c r="E1236" s="202" t="str" cm="1">
        <f t="array" aca="1" ref="E1236" ca="1">IFERROR(INDEX('Nhập đơn'!I:I,'ORDERED LIST'!$A1236,0),"")</f>
        <v/>
      </c>
      <c r="F1236" s="204" t="str" cm="1">
        <f t="array" aca="1" ref="F1236" ca="1">IFERROR(INDEX('Nhập đơn'!H:H,'ORDERED LIST'!$A1236,0),"")</f>
        <v/>
      </c>
      <c r="G1236" s="205"/>
      <c r="H1236" s="205"/>
      <c r="I1236" s="204"/>
      <c r="J1236" s="204"/>
      <c r="K1236" s="204"/>
      <c r="L1236" s="204"/>
      <c r="M1236" s="204"/>
      <c r="N1236" s="206"/>
      <c r="O1236" s="202"/>
      <c r="P1236" s="207"/>
      <c r="Q1236" s="207"/>
      <c r="R1236" s="207"/>
      <c r="S1236" s="210"/>
    </row>
    <row r="1237" spans="1:19" ht="35.25" hidden="1" customHeight="1">
      <c r="A1237" s="196" t="str">
        <f ca="1">IFERROR(A1236+MATCH(D1237,OFFSET('Nhập đơn'!$E$1,'ORDERED LIST'!$A1236,0,1000),0),"")</f>
        <v/>
      </c>
      <c r="B1237" s="209">
        <v>4</v>
      </c>
      <c r="C1237" s="203" t="str" cm="1">
        <f t="array" aca="1" ref="C1237" ca="1">IFERROR(INDEX('Nhập đơn'!C:C,'ORDERED LIST'!$A1237,0),"")</f>
        <v/>
      </c>
      <c r="D1237" s="203" t="str">
        <f>IF(COUNTIFS($D$1233:D1236,$B$1233)&lt;$S$1233,$B$1233,"")</f>
        <v/>
      </c>
      <c r="E1237" s="202" t="str" cm="1">
        <f t="array" aca="1" ref="E1237" ca="1">IFERROR(INDEX('Nhập đơn'!I:I,'ORDERED LIST'!$A1237,0),"")</f>
        <v/>
      </c>
      <c r="F1237" s="204" t="str" cm="1">
        <f t="array" aca="1" ref="F1237" ca="1">IFERROR(INDEX('Nhập đơn'!H:H,'ORDERED LIST'!$A1237,0),"")</f>
        <v/>
      </c>
      <c r="G1237" s="205"/>
      <c r="H1237" s="205"/>
      <c r="I1237" s="204"/>
      <c r="J1237" s="204"/>
      <c r="K1237" s="204"/>
      <c r="L1237" s="204"/>
      <c r="M1237" s="204"/>
      <c r="N1237" s="206"/>
      <c r="O1237" s="202"/>
      <c r="P1237" s="207"/>
      <c r="Q1237" s="207"/>
      <c r="R1237" s="207"/>
      <c r="S1237" s="210"/>
    </row>
    <row r="1238" spans="1:19" ht="35.25" hidden="1" customHeight="1">
      <c r="A1238" s="196" t="str">
        <f ca="1">IFERROR(A1237+MATCH(D1238,OFFSET('Nhập đơn'!$E$1,'ORDERED LIST'!$A1237,0,1000),0),"")</f>
        <v/>
      </c>
      <c r="B1238" s="209">
        <v>5</v>
      </c>
      <c r="C1238" s="203" t="str" cm="1">
        <f t="array" aca="1" ref="C1238" ca="1">IFERROR(INDEX('Nhập đơn'!C:C,'ORDERED LIST'!$A1238,0),"")</f>
        <v/>
      </c>
      <c r="D1238" s="203" t="str">
        <f>IF(COUNTIFS($D$1233:D1237,$B$1233)&lt;$S$1233,$B$1233,"")</f>
        <v/>
      </c>
      <c r="E1238" s="202" t="str" cm="1">
        <f t="array" aca="1" ref="E1238" ca="1">IFERROR(INDEX('Nhập đơn'!I:I,'ORDERED LIST'!$A1238,0),"")</f>
        <v/>
      </c>
      <c r="F1238" s="204" t="str" cm="1">
        <f t="array" aca="1" ref="F1238" ca="1">IFERROR(INDEX('Nhập đơn'!H:H,'ORDERED LIST'!$A1238,0),"")</f>
        <v/>
      </c>
      <c r="G1238" s="205"/>
      <c r="H1238" s="205"/>
      <c r="I1238" s="204"/>
      <c r="J1238" s="204"/>
      <c r="K1238" s="204"/>
      <c r="L1238" s="204"/>
      <c r="M1238" s="204"/>
      <c r="N1238" s="206"/>
      <c r="O1238" s="202"/>
      <c r="P1238" s="207"/>
      <c r="Q1238" s="207"/>
      <c r="R1238" s="207"/>
      <c r="S1238" s="210"/>
    </row>
    <row r="1239" spans="1:19" ht="35.25" hidden="1" customHeight="1">
      <c r="A1239" s="196" t="str">
        <f ca="1">IFERROR(A1238+MATCH(D1239,OFFSET('Nhập đơn'!$E$1,'ORDERED LIST'!$A1238,0,1000),0),"")</f>
        <v/>
      </c>
      <c r="B1239" s="209">
        <v>6</v>
      </c>
      <c r="C1239" s="203" t="str" cm="1">
        <f t="array" aca="1" ref="C1239" ca="1">IFERROR(INDEX('Nhập đơn'!C:C,'ORDERED LIST'!$A1239,0),"")</f>
        <v/>
      </c>
      <c r="D1239" s="203" t="str">
        <f>IF(COUNTIFS($D$1233:D1238,$B$1233)&lt;$S$1233,$B$1233,"")</f>
        <v/>
      </c>
      <c r="E1239" s="202" t="str" cm="1">
        <f t="array" aca="1" ref="E1239" ca="1">IFERROR(INDEX('Nhập đơn'!I:I,'ORDERED LIST'!$A1239,0),"")</f>
        <v/>
      </c>
      <c r="F1239" s="204" t="str" cm="1">
        <f t="array" aca="1" ref="F1239" ca="1">IFERROR(INDEX('Nhập đơn'!H:H,'ORDERED LIST'!$A1239,0),"")</f>
        <v/>
      </c>
      <c r="G1239" s="205"/>
      <c r="H1239" s="205"/>
      <c r="I1239" s="204"/>
      <c r="J1239" s="204"/>
      <c r="K1239" s="204"/>
      <c r="L1239" s="204"/>
      <c r="M1239" s="204"/>
      <c r="N1239" s="206"/>
      <c r="O1239" s="202"/>
      <c r="P1239" s="207"/>
      <c r="Q1239" s="207"/>
      <c r="R1239" s="207"/>
      <c r="S1239" s="210"/>
    </row>
    <row r="1240" spans="1:19" ht="35.25" hidden="1" customHeight="1">
      <c r="A1240" s="196" t="str">
        <f ca="1">IFERROR(A1239+MATCH(D1240,OFFSET('Nhập đơn'!$E$1,'ORDERED LIST'!$A1239,0,1000),0),"")</f>
        <v/>
      </c>
      <c r="B1240" s="209">
        <v>7</v>
      </c>
      <c r="C1240" s="203" t="str" cm="1">
        <f t="array" aca="1" ref="C1240" ca="1">IFERROR(INDEX('Nhập đơn'!C:C,'ORDERED LIST'!$A1240,0),"")</f>
        <v/>
      </c>
      <c r="D1240" s="203" t="str">
        <f>IF(COUNTIFS($D$1233:D1239,$B$1233)&lt;$S$1233,$B$1233,"")</f>
        <v/>
      </c>
      <c r="E1240" s="202" t="str" cm="1">
        <f t="array" aca="1" ref="E1240" ca="1">IFERROR(INDEX('Nhập đơn'!I:I,'ORDERED LIST'!$A1240,0),"")</f>
        <v/>
      </c>
      <c r="F1240" s="204" t="str" cm="1">
        <f t="array" aca="1" ref="F1240" ca="1">IFERROR(INDEX('Nhập đơn'!H:H,'ORDERED LIST'!$A1240,0),"")</f>
        <v/>
      </c>
      <c r="G1240" s="205"/>
      <c r="H1240" s="205"/>
      <c r="I1240" s="204"/>
      <c r="J1240" s="204"/>
      <c r="K1240" s="204"/>
      <c r="L1240" s="204"/>
      <c r="M1240" s="204"/>
      <c r="N1240" s="206"/>
      <c r="O1240" s="202"/>
      <c r="P1240" s="207"/>
      <c r="Q1240" s="207"/>
      <c r="R1240" s="207"/>
      <c r="S1240" s="210"/>
    </row>
    <row r="1241" spans="1:19" ht="35.25" hidden="1" customHeight="1">
      <c r="A1241" s="196" t="str">
        <f ca="1">IFERROR(A1240+MATCH(D1241,OFFSET('Nhập đơn'!$E$1,'ORDERED LIST'!$A1240,0,1000),0),"")</f>
        <v/>
      </c>
      <c r="B1241" s="209">
        <v>8</v>
      </c>
      <c r="C1241" s="203" t="str" cm="1">
        <f t="array" aca="1" ref="C1241" ca="1">IFERROR(INDEX('Nhập đơn'!C:C,'ORDERED LIST'!$A1241,0),"")</f>
        <v/>
      </c>
      <c r="D1241" s="203" t="str">
        <f>IF(COUNTIFS($D$1233:D1240,$B$1233)&lt;$S$1233,$B$1233,"")</f>
        <v/>
      </c>
      <c r="E1241" s="202" t="str" cm="1">
        <f t="array" aca="1" ref="E1241" ca="1">IFERROR(INDEX('Nhập đơn'!I:I,'ORDERED LIST'!$A1241,0),"")</f>
        <v/>
      </c>
      <c r="F1241" s="204" t="str" cm="1">
        <f t="array" aca="1" ref="F1241" ca="1">IFERROR(INDEX('Nhập đơn'!H:H,'ORDERED LIST'!$A1241,0),"")</f>
        <v/>
      </c>
      <c r="G1241" s="205"/>
      <c r="H1241" s="205"/>
      <c r="I1241" s="204"/>
      <c r="J1241" s="204"/>
      <c r="K1241" s="204"/>
      <c r="L1241" s="204"/>
      <c r="M1241" s="204"/>
      <c r="N1241" s="206"/>
      <c r="O1241" s="202"/>
      <c r="P1241" s="207"/>
      <c r="Q1241" s="207"/>
      <c r="R1241" s="207"/>
      <c r="S1241" s="210"/>
    </row>
    <row r="1242" spans="1:19" ht="35.25" hidden="1" customHeight="1">
      <c r="A1242" s="196" t="str">
        <f ca="1">IFERROR(A1241+MATCH(D1242,OFFSET('Nhập đơn'!$E$1,'ORDERED LIST'!$A1241,0,1000),0),"")</f>
        <v/>
      </c>
      <c r="B1242" s="209">
        <v>9</v>
      </c>
      <c r="C1242" s="203" t="str" cm="1">
        <f t="array" aca="1" ref="C1242" ca="1">IFERROR(INDEX('Nhập đơn'!C:C,'ORDERED LIST'!$A1242,0),"")</f>
        <v/>
      </c>
      <c r="D1242" s="203" t="str">
        <f>IF(COUNTIFS($D$1233:D1241,$B$1233)&lt;$S$1233,$B$1233,"")</f>
        <v/>
      </c>
      <c r="E1242" s="202" t="str" cm="1">
        <f t="array" aca="1" ref="E1242" ca="1">IFERROR(INDEX('Nhập đơn'!I:I,'ORDERED LIST'!$A1242,0),"")</f>
        <v/>
      </c>
      <c r="F1242" s="204" t="str" cm="1">
        <f t="array" aca="1" ref="F1242" ca="1">IFERROR(INDEX('Nhập đơn'!H:H,'ORDERED LIST'!$A1242,0),"")</f>
        <v/>
      </c>
      <c r="G1242" s="205"/>
      <c r="H1242" s="205"/>
      <c r="I1242" s="204"/>
      <c r="J1242" s="204"/>
      <c r="K1242" s="204"/>
      <c r="L1242" s="204"/>
      <c r="M1242" s="204"/>
      <c r="N1242" s="206"/>
      <c r="O1242" s="202"/>
      <c r="P1242" s="207"/>
      <c r="Q1242" s="207"/>
      <c r="R1242" s="207"/>
      <c r="S1242" s="210"/>
    </row>
    <row r="1243" spans="1:19" ht="35.25" hidden="1" customHeight="1">
      <c r="A1243" s="196" t="str">
        <f ca="1">IFERROR(A1242+MATCH(D1243,OFFSET('Nhập đơn'!$E$1,'ORDERED LIST'!$A1242,0,1000),0),"")</f>
        <v/>
      </c>
      <c r="B1243" s="209">
        <v>10</v>
      </c>
      <c r="C1243" s="203" t="str" cm="1">
        <f t="array" aca="1" ref="C1243" ca="1">IFERROR(INDEX('Nhập đơn'!C:C,'ORDERED LIST'!$A1243,0),"")</f>
        <v/>
      </c>
      <c r="D1243" s="203" t="str">
        <f>IF(COUNTIFS($D$1233:D1242,$B$1233)&lt;$S$1233,$B$1233,"")</f>
        <v/>
      </c>
      <c r="E1243" s="202" t="str" cm="1">
        <f t="array" aca="1" ref="E1243" ca="1">IFERROR(INDEX('Nhập đơn'!I:I,'ORDERED LIST'!$A1243,0),"")</f>
        <v/>
      </c>
      <c r="F1243" s="204" t="str" cm="1">
        <f t="array" aca="1" ref="F1243" ca="1">IFERROR(INDEX('Nhập đơn'!H:H,'ORDERED LIST'!$A1243,0),"")</f>
        <v/>
      </c>
      <c r="G1243" s="205"/>
      <c r="H1243" s="205"/>
      <c r="I1243" s="204"/>
      <c r="J1243" s="204"/>
      <c r="K1243" s="204"/>
      <c r="L1243" s="204"/>
      <c r="M1243" s="204"/>
      <c r="N1243" s="206"/>
      <c r="O1243" s="202"/>
      <c r="P1243" s="207"/>
      <c r="Q1243" s="207"/>
      <c r="R1243" s="207"/>
      <c r="S1243" s="210"/>
    </row>
    <row r="1244" spans="1:19" ht="35.25" hidden="1" customHeight="1">
      <c r="A1244" s="196" t="str">
        <f ca="1">IFERROR(A1243+MATCH(D1244,OFFSET('Nhập đơn'!$E$1,'ORDERED LIST'!$A1243,0,1000),0),"")</f>
        <v/>
      </c>
      <c r="B1244" s="209">
        <v>11</v>
      </c>
      <c r="C1244" s="203" t="str" cm="1">
        <f t="array" aca="1" ref="C1244" ca="1">IFERROR(INDEX('Nhập đơn'!C:C,'ORDERED LIST'!$A1244,0),"")</f>
        <v/>
      </c>
      <c r="D1244" s="203" t="str">
        <f>IF(COUNTIFS($D$1233:D1243,$B$1233)&lt;$S$1233,$B$1233,"")</f>
        <v/>
      </c>
      <c r="E1244" s="202" t="str" cm="1">
        <f t="array" aca="1" ref="E1244" ca="1">IFERROR(INDEX('Nhập đơn'!I:I,'ORDERED LIST'!$A1244,0),"")</f>
        <v/>
      </c>
      <c r="F1244" s="204" t="str" cm="1">
        <f t="array" aca="1" ref="F1244" ca="1">IFERROR(INDEX('Nhập đơn'!H:H,'ORDERED LIST'!$A1244,0),"")</f>
        <v/>
      </c>
      <c r="G1244" s="205"/>
      <c r="H1244" s="205"/>
      <c r="I1244" s="204"/>
      <c r="J1244" s="204"/>
      <c r="K1244" s="204"/>
      <c r="L1244" s="204"/>
      <c r="M1244" s="204"/>
      <c r="N1244" s="206"/>
      <c r="O1244" s="202"/>
      <c r="P1244" s="207"/>
      <c r="Q1244" s="207"/>
      <c r="R1244" s="207"/>
      <c r="S1244" s="210"/>
    </row>
    <row r="1245" spans="1:19" ht="35.25" hidden="1" customHeight="1">
      <c r="A1245" s="196" t="str">
        <f ca="1">IFERROR(A1244+MATCH(D1245,OFFSET('Nhập đơn'!$E$1,'ORDERED LIST'!$A1244,0,1000),0),"")</f>
        <v/>
      </c>
      <c r="B1245" s="209">
        <v>12</v>
      </c>
      <c r="C1245" s="203" t="str" cm="1">
        <f t="array" aca="1" ref="C1245" ca="1">IFERROR(INDEX('Nhập đơn'!C:C,'ORDERED LIST'!$A1245,0),"")</f>
        <v/>
      </c>
      <c r="D1245" s="203" t="str">
        <f>IF(COUNTIFS($D$1233:D1244,$B$1233)&lt;$S$1233,$B$1233,"")</f>
        <v/>
      </c>
      <c r="E1245" s="202" t="str" cm="1">
        <f t="array" aca="1" ref="E1245" ca="1">IFERROR(INDEX('Nhập đơn'!I:I,'ORDERED LIST'!$A1245,0),"")</f>
        <v/>
      </c>
      <c r="F1245" s="204" t="str" cm="1">
        <f t="array" aca="1" ref="F1245" ca="1">IFERROR(INDEX('Nhập đơn'!H:H,'ORDERED LIST'!$A1245,0),"")</f>
        <v/>
      </c>
      <c r="G1245" s="205"/>
      <c r="H1245" s="205"/>
      <c r="I1245" s="204"/>
      <c r="J1245" s="204"/>
      <c r="K1245" s="204"/>
      <c r="L1245" s="204"/>
      <c r="M1245" s="204"/>
      <c r="N1245" s="206"/>
      <c r="O1245" s="202"/>
      <c r="P1245" s="207"/>
      <c r="Q1245" s="207"/>
      <c r="R1245" s="207"/>
      <c r="S1245" s="210"/>
    </row>
    <row r="1246" spans="1:19" ht="35.25" hidden="1" customHeight="1">
      <c r="A1246" s="196" t="str">
        <f ca="1">IFERROR(A1245+MATCH(D1246,OFFSET('Nhập đơn'!$E$1,'ORDERED LIST'!$A1245,0,1000),0),"")</f>
        <v/>
      </c>
      <c r="B1246" s="209">
        <v>13</v>
      </c>
      <c r="C1246" s="203" t="str" cm="1">
        <f t="array" aca="1" ref="C1246" ca="1">IFERROR(INDEX('Nhập đơn'!C:C,'ORDERED LIST'!$A1246,0),"")</f>
        <v/>
      </c>
      <c r="D1246" s="203" t="str">
        <f>IF(COUNTIFS($D$1233:D1245,$B$1233)&lt;$S$1233,$B$1233,"")</f>
        <v/>
      </c>
      <c r="E1246" s="202" t="str" cm="1">
        <f t="array" aca="1" ref="E1246" ca="1">IFERROR(INDEX('Nhập đơn'!I:I,'ORDERED LIST'!$A1246,0),"")</f>
        <v/>
      </c>
      <c r="F1246" s="204" t="str" cm="1">
        <f t="array" aca="1" ref="F1246" ca="1">IFERROR(INDEX('Nhập đơn'!H:H,'ORDERED LIST'!$A1246,0),"")</f>
        <v/>
      </c>
      <c r="G1246" s="205"/>
      <c r="H1246" s="205"/>
      <c r="I1246" s="204"/>
      <c r="J1246" s="204"/>
      <c r="K1246" s="204"/>
      <c r="L1246" s="204"/>
      <c r="M1246" s="204"/>
      <c r="N1246" s="206"/>
      <c r="O1246" s="202"/>
      <c r="P1246" s="207"/>
      <c r="Q1246" s="207"/>
      <c r="R1246" s="207"/>
      <c r="S1246" s="210"/>
    </row>
    <row r="1247" spans="1:19" ht="35.25" hidden="1" customHeight="1">
      <c r="A1247" s="196" t="str">
        <f ca="1">IFERROR(A1246+MATCH(D1247,OFFSET('Nhập đơn'!$E$1,'ORDERED LIST'!$A1246,0,1000),0),"")</f>
        <v/>
      </c>
      <c r="B1247" s="209">
        <v>14</v>
      </c>
      <c r="C1247" s="203" t="str" cm="1">
        <f t="array" aca="1" ref="C1247" ca="1">IFERROR(INDEX('Nhập đơn'!C:C,'ORDERED LIST'!$A1247,0),"")</f>
        <v/>
      </c>
      <c r="D1247" s="203" t="str">
        <f>IF(COUNTIFS($D$1233:D1246,$B$1233)&lt;$S$1233,$B$1233,"")</f>
        <v/>
      </c>
      <c r="E1247" s="202" t="str" cm="1">
        <f t="array" aca="1" ref="E1247" ca="1">IFERROR(INDEX('Nhập đơn'!I:I,'ORDERED LIST'!$A1247,0),"")</f>
        <v/>
      </c>
      <c r="F1247" s="204" t="str" cm="1">
        <f t="array" aca="1" ref="F1247" ca="1">IFERROR(INDEX('Nhập đơn'!H:H,'ORDERED LIST'!$A1247,0),"")</f>
        <v/>
      </c>
      <c r="G1247" s="205"/>
      <c r="H1247" s="205"/>
      <c r="I1247" s="204"/>
      <c r="J1247" s="204"/>
      <c r="K1247" s="204"/>
      <c r="L1247" s="204"/>
      <c r="M1247" s="204"/>
      <c r="N1247" s="206"/>
      <c r="O1247" s="202"/>
      <c r="P1247" s="207"/>
      <c r="Q1247" s="207"/>
      <c r="R1247" s="207"/>
      <c r="S1247" s="210"/>
    </row>
    <row r="1248" spans="1:19" ht="35.25" hidden="1" customHeight="1">
      <c r="A1248" s="196" t="str">
        <f ca="1">IFERROR(A1247+MATCH(D1248,OFFSET('Nhập đơn'!$E$1,'ORDERED LIST'!$A1247,0,1000),0),"")</f>
        <v/>
      </c>
      <c r="B1248" s="209">
        <v>15</v>
      </c>
      <c r="C1248" s="203" t="str" cm="1">
        <f t="array" aca="1" ref="C1248" ca="1">IFERROR(INDEX('Nhập đơn'!C:C,'ORDERED LIST'!$A1248,0),"")</f>
        <v/>
      </c>
      <c r="D1248" s="203" t="str">
        <f>IF(COUNTIFS($D$1233:D1247,$B$1233)&lt;$S$1233,$B$1233,"")</f>
        <v/>
      </c>
      <c r="E1248" s="202" t="str" cm="1">
        <f t="array" aca="1" ref="E1248" ca="1">IFERROR(INDEX('Nhập đơn'!I:I,'ORDERED LIST'!$A1248,0),"")</f>
        <v/>
      </c>
      <c r="F1248" s="204" t="str" cm="1">
        <f t="array" aca="1" ref="F1248" ca="1">IFERROR(INDEX('Nhập đơn'!H:H,'ORDERED LIST'!$A1248,0),"")</f>
        <v/>
      </c>
      <c r="G1248" s="205"/>
      <c r="H1248" s="205"/>
      <c r="I1248" s="204"/>
      <c r="J1248" s="204"/>
      <c r="K1248" s="204"/>
      <c r="L1248" s="204"/>
      <c r="M1248" s="204"/>
      <c r="N1248" s="206"/>
      <c r="O1248" s="202"/>
      <c r="P1248" s="207"/>
      <c r="Q1248" s="207"/>
      <c r="R1248" s="207"/>
      <c r="S1248" s="210"/>
    </row>
    <row r="1249" spans="1:19" ht="35.25" hidden="1" customHeight="1">
      <c r="A1249" s="196" t="str">
        <f ca="1">IFERROR(A1248+MATCH(D1249,OFFSET('Nhập đơn'!$E$1,'ORDERED LIST'!$A1248,0,1000),0),"")</f>
        <v/>
      </c>
      <c r="B1249" s="209">
        <v>16</v>
      </c>
      <c r="C1249" s="203" t="str" cm="1">
        <f t="array" aca="1" ref="C1249" ca="1">IFERROR(INDEX('Nhập đơn'!C:C,'ORDERED LIST'!$A1249,0),"")</f>
        <v/>
      </c>
      <c r="D1249" s="203" t="str">
        <f>IF(COUNTIFS($D$1233:D1248,$B$1233)&lt;$S$1233,$B$1233,"")</f>
        <v/>
      </c>
      <c r="E1249" s="202" t="str" cm="1">
        <f t="array" aca="1" ref="E1249" ca="1">IFERROR(INDEX('Nhập đơn'!I:I,'ORDERED LIST'!$A1249,0),"")</f>
        <v/>
      </c>
      <c r="F1249" s="204" t="str" cm="1">
        <f t="array" aca="1" ref="F1249" ca="1">IFERROR(INDEX('Nhập đơn'!H:H,'ORDERED LIST'!$A1249,0),"")</f>
        <v/>
      </c>
      <c r="G1249" s="205"/>
      <c r="H1249" s="205"/>
      <c r="I1249" s="204"/>
      <c r="J1249" s="204"/>
      <c r="K1249" s="204"/>
      <c r="L1249" s="204"/>
      <c r="M1249" s="204"/>
      <c r="N1249" s="206"/>
      <c r="O1249" s="202"/>
      <c r="P1249" s="207"/>
      <c r="Q1249" s="207"/>
      <c r="R1249" s="207"/>
      <c r="S1249" s="210"/>
    </row>
    <row r="1250" spans="1:19" s="215" customFormat="1" ht="35.25" customHeight="1">
      <c r="B1250" s="442" t="s">
        <v>2307</v>
      </c>
      <c r="C1250" s="217"/>
      <c r="D1250" s="217"/>
      <c r="E1250" s="217"/>
      <c r="F1250" s="217"/>
      <c r="G1250" s="217"/>
      <c r="H1250" s="217"/>
      <c r="I1250" s="217"/>
      <c r="J1250" s="217"/>
      <c r="K1250" s="217"/>
      <c r="L1250" s="217"/>
      <c r="M1250" s="217"/>
      <c r="N1250" s="217"/>
      <c r="O1250" s="217"/>
      <c r="P1250" s="217"/>
      <c r="Q1250" s="217"/>
      <c r="R1250" s="217"/>
      <c r="S1250" s="289">
        <f>COUNTIFS('Nhập đơn'!E:E,B1250)</f>
        <v>2</v>
      </c>
    </row>
    <row r="1251" spans="1:19" ht="35.25" customHeight="1">
      <c r="A1251" s="196">
        <f ca="1">IFERROR(A1250+MATCH(D1251,OFFSET('Nhập đơn'!$E$1,'ORDERED LIST'!$A1250,0,1000),0),"")</f>
        <v>223</v>
      </c>
      <c r="B1251" s="202">
        <v>1</v>
      </c>
      <c r="C1251" s="203" t="str" cm="1">
        <f t="array" aca="1" ref="C1251" ca="1">IFERROR(INDEX('Nhập đơn'!C:C,'ORDERED LIST'!$A1251,0),"")</f>
        <v>AWWT</v>
      </c>
      <c r="D1251" s="203" t="str">
        <f>IF(COUNTIFS($D$1250:D1250,$B$1250)&lt;$S$1250,$B$1250,"")</f>
        <v>Xoài sấy dẻo 500 gr</v>
      </c>
      <c r="E1251" s="202" cm="1">
        <f t="array" aca="1" ref="E1251" ca="1">IFERROR(INDEX('Nhập đơn'!I:I,'ORDERED LIST'!$A1251,0),"")</f>
        <v>20</v>
      </c>
      <c r="F1251" s="204" cm="1">
        <f t="array" aca="1" ref="F1251" ca="1">IFERROR(INDEX('Nhập đơn'!H:H,'ORDERED LIST'!$A1251,0),"")</f>
        <v>10</v>
      </c>
      <c r="G1251" s="205"/>
      <c r="H1251" s="205"/>
      <c r="I1251" s="204"/>
      <c r="J1251" s="204"/>
      <c r="K1251" s="204"/>
      <c r="L1251" s="204"/>
      <c r="M1251" s="204"/>
      <c r="N1251" s="206"/>
      <c r="O1251" s="202"/>
      <c r="P1251" s="207"/>
      <c r="Q1251" s="207"/>
      <c r="R1251" s="207"/>
      <c r="S1251" s="207"/>
    </row>
    <row r="1252" spans="1:19" ht="35.25" customHeight="1">
      <c r="A1252" s="196">
        <f ca="1">IFERROR(A1251+MATCH(D1252,OFFSET('Nhập đơn'!$E$1,'ORDERED LIST'!$A1251,0,1000),0),"")</f>
        <v>298</v>
      </c>
      <c r="B1252" s="202">
        <v>2</v>
      </c>
      <c r="C1252" s="203" t="str" cm="1">
        <f t="array" aca="1" ref="C1252" ca="1">IFERROR(INDEX('Nhập đơn'!C:C,'ORDERED LIST'!$A1252,0),"")</f>
        <v>AWZH</v>
      </c>
      <c r="D1252" s="203" t="str">
        <f>IF(COUNTIFS($D$1250:D1251,$B$1250)&lt;$S$1250,$B$1250,"")</f>
        <v>Xoài sấy dẻo 500 gr</v>
      </c>
      <c r="E1252" s="202" cm="1">
        <f t="array" aca="1" ref="E1252" ca="1">IFERROR(INDEX('Nhập đơn'!I:I,'ORDERED LIST'!$A1252,0),"")</f>
        <v>10</v>
      </c>
      <c r="F1252" s="204" cm="1">
        <f t="array" aca="1" ref="F1252" ca="1">IFERROR(INDEX('Nhập đơn'!H:H,'ORDERED LIST'!$A1252,0),"")</f>
        <v>5</v>
      </c>
      <c r="G1252" s="205"/>
      <c r="H1252" s="205"/>
      <c r="I1252" s="204"/>
      <c r="J1252" s="204"/>
      <c r="K1252" s="204"/>
      <c r="L1252" s="204"/>
      <c r="M1252" s="204"/>
      <c r="N1252" s="206"/>
      <c r="O1252" s="202"/>
      <c r="P1252" s="207"/>
      <c r="Q1252" s="207"/>
      <c r="R1252" s="207"/>
      <c r="S1252" s="208"/>
    </row>
    <row r="1253" spans="1:19" ht="35.25" hidden="1" customHeight="1">
      <c r="A1253" s="196" t="str">
        <f ca="1">IFERROR(A1252+MATCH(D1253,OFFSET('Nhập đơn'!$E$1,'ORDERED LIST'!$A1252,0,1000),0),"")</f>
        <v/>
      </c>
      <c r="B1253" s="209">
        <v>3</v>
      </c>
      <c r="C1253" s="203" t="str" cm="1">
        <f t="array" aca="1" ref="C1253" ca="1">IFERROR(INDEX('Nhập đơn'!C:C,'ORDERED LIST'!$A1253,0),"")</f>
        <v/>
      </c>
      <c r="D1253" s="203" t="str">
        <f>IF(COUNTIFS($D$1250:D1252,$B$1250)&lt;$S$1250,$B$1250,"")</f>
        <v/>
      </c>
      <c r="E1253" s="202" t="str" cm="1">
        <f t="array" aca="1" ref="E1253" ca="1">IFERROR(INDEX('Nhập đơn'!I:I,'ORDERED LIST'!$A1253,0),"")</f>
        <v/>
      </c>
      <c r="F1253" s="204" t="str" cm="1">
        <f t="array" aca="1" ref="F1253" ca="1">IFERROR(INDEX('Nhập đơn'!H:H,'ORDERED LIST'!$A1253,0),"")</f>
        <v/>
      </c>
      <c r="G1253" s="205"/>
      <c r="H1253" s="205"/>
      <c r="I1253" s="204"/>
      <c r="J1253" s="204"/>
      <c r="K1253" s="204"/>
      <c r="L1253" s="204"/>
      <c r="M1253" s="204"/>
      <c r="N1253" s="206"/>
      <c r="O1253" s="202"/>
      <c r="P1253" s="207"/>
      <c r="Q1253" s="207"/>
      <c r="R1253" s="207"/>
      <c r="S1253" s="210"/>
    </row>
    <row r="1254" spans="1:19" ht="35.25" hidden="1" customHeight="1">
      <c r="A1254" s="196" t="str">
        <f ca="1">IFERROR(A1253+MATCH(D1254,OFFSET('Nhập đơn'!$E$1,'ORDERED LIST'!$A1253,0,1000),0),"")</f>
        <v/>
      </c>
      <c r="B1254" s="209">
        <v>4</v>
      </c>
      <c r="C1254" s="203" t="str" cm="1">
        <f t="array" aca="1" ref="C1254" ca="1">IFERROR(INDEX('Nhập đơn'!C:C,'ORDERED LIST'!$A1254,0),"")</f>
        <v/>
      </c>
      <c r="D1254" s="203" t="str">
        <f>IF(COUNTIFS($D$1250:D1253,$B$1250)&lt;$S$1250,$B$1250,"")</f>
        <v/>
      </c>
      <c r="E1254" s="202" t="str" cm="1">
        <f t="array" aca="1" ref="E1254" ca="1">IFERROR(INDEX('Nhập đơn'!I:I,'ORDERED LIST'!$A1254,0),"")</f>
        <v/>
      </c>
      <c r="F1254" s="204" t="str" cm="1">
        <f t="array" aca="1" ref="F1254" ca="1">IFERROR(INDEX('Nhập đơn'!H:H,'ORDERED LIST'!$A1254,0),"")</f>
        <v/>
      </c>
      <c r="G1254" s="205"/>
      <c r="H1254" s="205"/>
      <c r="I1254" s="204"/>
      <c r="J1254" s="204"/>
      <c r="K1254" s="204"/>
      <c r="L1254" s="204"/>
      <c r="M1254" s="204"/>
      <c r="N1254" s="206"/>
      <c r="O1254" s="202"/>
      <c r="P1254" s="207"/>
      <c r="Q1254" s="207"/>
      <c r="R1254" s="207"/>
      <c r="S1254" s="210"/>
    </row>
    <row r="1255" spans="1:19" ht="35.25" hidden="1" customHeight="1">
      <c r="A1255" s="196" t="str">
        <f ca="1">IFERROR(A1254+MATCH(D1255,OFFSET('Nhập đơn'!$E$1,'ORDERED LIST'!$A1254,0,1000),0),"")</f>
        <v/>
      </c>
      <c r="B1255" s="209">
        <v>5</v>
      </c>
      <c r="C1255" s="203" t="str" cm="1">
        <f t="array" aca="1" ref="C1255" ca="1">IFERROR(INDEX('Nhập đơn'!C:C,'ORDERED LIST'!$A1255,0),"")</f>
        <v/>
      </c>
      <c r="D1255" s="203" t="str">
        <f>IF(COUNTIFS($D$1250:D1254,$B$1250)&lt;$S$1250,$B$1250,"")</f>
        <v/>
      </c>
      <c r="E1255" s="202" t="str" cm="1">
        <f t="array" aca="1" ref="E1255" ca="1">IFERROR(INDEX('Nhập đơn'!I:I,'ORDERED LIST'!$A1255,0),"")</f>
        <v/>
      </c>
      <c r="F1255" s="204" t="str" cm="1">
        <f t="array" aca="1" ref="F1255" ca="1">IFERROR(INDEX('Nhập đơn'!H:H,'ORDERED LIST'!$A1255,0),"")</f>
        <v/>
      </c>
      <c r="G1255" s="205"/>
      <c r="H1255" s="205"/>
      <c r="I1255" s="204"/>
      <c r="J1255" s="204"/>
      <c r="K1255" s="204"/>
      <c r="L1255" s="204"/>
      <c r="M1255" s="204"/>
      <c r="N1255" s="206"/>
      <c r="O1255" s="202"/>
      <c r="P1255" s="207"/>
      <c r="Q1255" s="207"/>
      <c r="R1255" s="207"/>
      <c r="S1255" s="210"/>
    </row>
    <row r="1256" spans="1:19" ht="35.25" hidden="1" customHeight="1">
      <c r="A1256" s="196" t="str">
        <f ca="1">IFERROR(A1255+MATCH(D1256,OFFSET('Nhập đơn'!$E$1,'ORDERED LIST'!$A1255,0,1000),0),"")</f>
        <v/>
      </c>
      <c r="B1256" s="209">
        <v>6</v>
      </c>
      <c r="C1256" s="203" t="str" cm="1">
        <f t="array" aca="1" ref="C1256" ca="1">IFERROR(INDEX('Nhập đơn'!C:C,'ORDERED LIST'!$A1256,0),"")</f>
        <v/>
      </c>
      <c r="D1256" s="203" t="str">
        <f>IF(COUNTIFS($D$1250:D1255,$B$1250)&lt;$S$1250,$B$1250,"")</f>
        <v/>
      </c>
      <c r="E1256" s="202" t="str" cm="1">
        <f t="array" aca="1" ref="E1256" ca="1">IFERROR(INDEX('Nhập đơn'!I:I,'ORDERED LIST'!$A1256,0),"")</f>
        <v/>
      </c>
      <c r="F1256" s="204" t="str" cm="1">
        <f t="array" aca="1" ref="F1256" ca="1">IFERROR(INDEX('Nhập đơn'!H:H,'ORDERED LIST'!$A1256,0),"")</f>
        <v/>
      </c>
      <c r="G1256" s="205"/>
      <c r="H1256" s="205"/>
      <c r="I1256" s="204"/>
      <c r="J1256" s="204"/>
      <c r="K1256" s="204"/>
      <c r="L1256" s="204"/>
      <c r="M1256" s="204"/>
      <c r="N1256" s="206"/>
      <c r="O1256" s="202"/>
      <c r="P1256" s="207"/>
      <c r="Q1256" s="207"/>
      <c r="R1256" s="207"/>
      <c r="S1256" s="210"/>
    </row>
    <row r="1257" spans="1:19" ht="35.25" hidden="1" customHeight="1">
      <c r="A1257" s="196" t="str">
        <f ca="1">IFERROR(A1256+MATCH(D1257,OFFSET('Nhập đơn'!$E$1,'ORDERED LIST'!$A1256,0,1000),0),"")</f>
        <v/>
      </c>
      <c r="B1257" s="209">
        <v>7</v>
      </c>
      <c r="C1257" s="203" t="str" cm="1">
        <f t="array" aca="1" ref="C1257" ca="1">IFERROR(INDEX('Nhập đơn'!C:C,'ORDERED LIST'!$A1257,0),"")</f>
        <v/>
      </c>
      <c r="D1257" s="203" t="str">
        <f>IF(COUNTIFS($D$1250:D1256,$B$1250)&lt;$S$1250,$B$1250,"")</f>
        <v/>
      </c>
      <c r="E1257" s="202" t="str" cm="1">
        <f t="array" aca="1" ref="E1257" ca="1">IFERROR(INDEX('Nhập đơn'!I:I,'ORDERED LIST'!$A1257,0),"")</f>
        <v/>
      </c>
      <c r="F1257" s="204" t="str" cm="1">
        <f t="array" aca="1" ref="F1257" ca="1">IFERROR(INDEX('Nhập đơn'!H:H,'ORDERED LIST'!$A1257,0),"")</f>
        <v/>
      </c>
      <c r="G1257" s="205"/>
      <c r="H1257" s="205"/>
      <c r="I1257" s="204"/>
      <c r="J1257" s="204"/>
      <c r="K1257" s="204"/>
      <c r="L1257" s="204"/>
      <c r="M1257" s="204"/>
      <c r="N1257" s="206"/>
      <c r="O1257" s="202"/>
      <c r="P1257" s="207"/>
      <c r="Q1257" s="207"/>
      <c r="R1257" s="207"/>
      <c r="S1257" s="210"/>
    </row>
    <row r="1258" spans="1:19" ht="35.25" hidden="1" customHeight="1">
      <c r="A1258" s="196" t="str">
        <f ca="1">IFERROR(A1257+MATCH(D1258,OFFSET('Nhập đơn'!$E$1,'ORDERED LIST'!$A1257,0,1000),0),"")</f>
        <v/>
      </c>
      <c r="B1258" s="209">
        <v>8</v>
      </c>
      <c r="C1258" s="203" t="str" cm="1">
        <f t="array" aca="1" ref="C1258" ca="1">IFERROR(INDEX('Nhập đơn'!C:C,'ORDERED LIST'!$A1258,0),"")</f>
        <v/>
      </c>
      <c r="D1258" s="203" t="str">
        <f>IF(COUNTIFS($D$1250:D1257,$B$1250)&lt;$S$1250,$B$1250,"")</f>
        <v/>
      </c>
      <c r="E1258" s="202" t="str" cm="1">
        <f t="array" aca="1" ref="E1258" ca="1">IFERROR(INDEX('Nhập đơn'!I:I,'ORDERED LIST'!$A1258,0),"")</f>
        <v/>
      </c>
      <c r="F1258" s="204" t="str" cm="1">
        <f t="array" aca="1" ref="F1258" ca="1">IFERROR(INDEX('Nhập đơn'!H:H,'ORDERED LIST'!$A1258,0),"")</f>
        <v/>
      </c>
      <c r="G1258" s="205"/>
      <c r="H1258" s="205"/>
      <c r="I1258" s="204"/>
      <c r="J1258" s="204"/>
      <c r="K1258" s="204"/>
      <c r="L1258" s="204"/>
      <c r="M1258" s="204"/>
      <c r="N1258" s="206"/>
      <c r="O1258" s="202"/>
      <c r="P1258" s="207"/>
      <c r="Q1258" s="207"/>
      <c r="R1258" s="207"/>
      <c r="S1258" s="210"/>
    </row>
    <row r="1259" spans="1:19" ht="35.25" hidden="1" customHeight="1">
      <c r="A1259" s="196" t="str">
        <f ca="1">IFERROR(A1258+MATCH(D1259,OFFSET('Nhập đơn'!$E$1,'ORDERED LIST'!$A1258,0,1000),0),"")</f>
        <v/>
      </c>
      <c r="B1259" s="209">
        <v>9</v>
      </c>
      <c r="C1259" s="203" t="str" cm="1">
        <f t="array" aca="1" ref="C1259" ca="1">IFERROR(INDEX('Nhập đơn'!C:C,'ORDERED LIST'!$A1259,0),"")</f>
        <v/>
      </c>
      <c r="D1259" s="203" t="str">
        <f>IF(COUNTIFS($D$1250:D1258,$B$1250)&lt;$S$1250,$B$1250,"")</f>
        <v/>
      </c>
      <c r="E1259" s="202" t="str" cm="1">
        <f t="array" aca="1" ref="E1259" ca="1">IFERROR(INDEX('Nhập đơn'!I:I,'ORDERED LIST'!$A1259,0),"")</f>
        <v/>
      </c>
      <c r="F1259" s="204" t="str" cm="1">
        <f t="array" aca="1" ref="F1259" ca="1">IFERROR(INDEX('Nhập đơn'!H:H,'ORDERED LIST'!$A1259,0),"")</f>
        <v/>
      </c>
      <c r="G1259" s="205"/>
      <c r="H1259" s="205"/>
      <c r="I1259" s="204"/>
      <c r="J1259" s="204"/>
      <c r="K1259" s="204"/>
      <c r="L1259" s="204"/>
      <c r="M1259" s="204"/>
      <c r="N1259" s="206"/>
      <c r="O1259" s="202"/>
      <c r="P1259" s="207"/>
      <c r="Q1259" s="207"/>
      <c r="R1259" s="207"/>
      <c r="S1259" s="210"/>
    </row>
    <row r="1260" spans="1:19" ht="35.25" hidden="1" customHeight="1">
      <c r="A1260" s="196" t="str">
        <f ca="1">IFERROR(A1259+MATCH(D1260,OFFSET('Nhập đơn'!$E$1,'ORDERED LIST'!$A1259,0,1000),0),"")</f>
        <v/>
      </c>
      <c r="B1260" s="209">
        <v>10</v>
      </c>
      <c r="C1260" s="203" t="str" cm="1">
        <f t="array" aca="1" ref="C1260" ca="1">IFERROR(INDEX('Nhập đơn'!C:C,'ORDERED LIST'!$A1260,0),"")</f>
        <v/>
      </c>
      <c r="D1260" s="203" t="str">
        <f>IF(COUNTIFS($D$1250:D1259,$B$1250)&lt;$S$1250,$B$1250,"")</f>
        <v/>
      </c>
      <c r="E1260" s="202" t="str" cm="1">
        <f t="array" aca="1" ref="E1260" ca="1">IFERROR(INDEX('Nhập đơn'!I:I,'ORDERED LIST'!$A1260,0),"")</f>
        <v/>
      </c>
      <c r="F1260" s="204" t="str" cm="1">
        <f t="array" aca="1" ref="F1260" ca="1">IFERROR(INDEX('Nhập đơn'!H:H,'ORDERED LIST'!$A1260,0),"")</f>
        <v/>
      </c>
      <c r="G1260" s="205"/>
      <c r="H1260" s="205"/>
      <c r="I1260" s="204"/>
      <c r="J1260" s="204"/>
      <c r="K1260" s="204"/>
      <c r="L1260" s="204"/>
      <c r="M1260" s="204"/>
      <c r="N1260" s="206"/>
      <c r="O1260" s="202"/>
      <c r="P1260" s="207"/>
      <c r="Q1260" s="207"/>
      <c r="R1260" s="207"/>
      <c r="S1260" s="210"/>
    </row>
    <row r="1261" spans="1:19" ht="35.25" hidden="1" customHeight="1">
      <c r="A1261" s="196" t="str">
        <f ca="1">IFERROR(A1260+MATCH(D1261,OFFSET('Nhập đơn'!$E$1,'ORDERED LIST'!$A1260,0,1000),0),"")</f>
        <v/>
      </c>
      <c r="B1261" s="209">
        <v>11</v>
      </c>
      <c r="C1261" s="203" t="str" cm="1">
        <f t="array" aca="1" ref="C1261" ca="1">IFERROR(INDEX('Nhập đơn'!C:C,'ORDERED LIST'!$A1261,0),"")</f>
        <v/>
      </c>
      <c r="D1261" s="203" t="str">
        <f>IF(COUNTIFS($D$1250:D1260,$B$1250)&lt;$S$1250,$B$1250,"")</f>
        <v/>
      </c>
      <c r="E1261" s="202" t="str" cm="1">
        <f t="array" aca="1" ref="E1261" ca="1">IFERROR(INDEX('Nhập đơn'!I:I,'ORDERED LIST'!$A1261,0),"")</f>
        <v/>
      </c>
      <c r="F1261" s="204" t="str" cm="1">
        <f t="array" aca="1" ref="F1261" ca="1">IFERROR(INDEX('Nhập đơn'!H:H,'ORDERED LIST'!$A1261,0),"")</f>
        <v/>
      </c>
      <c r="G1261" s="205"/>
      <c r="H1261" s="205"/>
      <c r="I1261" s="204"/>
      <c r="J1261" s="204"/>
      <c r="K1261" s="204"/>
      <c r="L1261" s="204"/>
      <c r="M1261" s="204"/>
      <c r="N1261" s="206"/>
      <c r="O1261" s="202"/>
      <c r="P1261" s="207"/>
      <c r="Q1261" s="207"/>
      <c r="R1261" s="207"/>
      <c r="S1261" s="210"/>
    </row>
    <row r="1262" spans="1:19" ht="35.25" hidden="1" customHeight="1">
      <c r="A1262" s="196" t="str">
        <f ca="1">IFERROR(A1261+MATCH(D1262,OFFSET('Nhập đơn'!$E$1,'ORDERED LIST'!$A1261,0,1000),0),"")</f>
        <v/>
      </c>
      <c r="B1262" s="209">
        <v>12</v>
      </c>
      <c r="C1262" s="203" t="str" cm="1">
        <f t="array" aca="1" ref="C1262" ca="1">IFERROR(INDEX('Nhập đơn'!C:C,'ORDERED LIST'!$A1262,0),"")</f>
        <v/>
      </c>
      <c r="D1262" s="203" t="str">
        <f>IF(COUNTIFS($D$1250:D1261,$B$1250)&lt;$S$1250,$B$1250,"")</f>
        <v/>
      </c>
      <c r="E1262" s="202" t="str" cm="1">
        <f t="array" aca="1" ref="E1262" ca="1">IFERROR(INDEX('Nhập đơn'!I:I,'ORDERED LIST'!$A1262,0),"")</f>
        <v/>
      </c>
      <c r="F1262" s="204" t="str" cm="1">
        <f t="array" aca="1" ref="F1262" ca="1">IFERROR(INDEX('Nhập đơn'!H:H,'ORDERED LIST'!$A1262,0),"")</f>
        <v/>
      </c>
      <c r="G1262" s="205"/>
      <c r="H1262" s="205"/>
      <c r="I1262" s="204"/>
      <c r="J1262" s="204"/>
      <c r="K1262" s="204"/>
      <c r="L1262" s="204"/>
      <c r="M1262" s="204"/>
      <c r="N1262" s="206"/>
      <c r="O1262" s="202"/>
      <c r="P1262" s="207"/>
      <c r="Q1262" s="207"/>
      <c r="R1262" s="207"/>
      <c r="S1262" s="210"/>
    </row>
    <row r="1263" spans="1:19" ht="35.25" hidden="1" customHeight="1">
      <c r="A1263" s="196" t="str">
        <f ca="1">IFERROR(A1262+MATCH(D1263,OFFSET('Nhập đơn'!$E$1,'ORDERED LIST'!$A1262,0,1000),0),"")</f>
        <v/>
      </c>
      <c r="B1263" s="209">
        <v>13</v>
      </c>
      <c r="C1263" s="203" t="str" cm="1">
        <f t="array" aca="1" ref="C1263" ca="1">IFERROR(INDEX('Nhập đơn'!C:C,'ORDERED LIST'!$A1263,0),"")</f>
        <v/>
      </c>
      <c r="D1263" s="203" t="str">
        <f>IF(COUNTIFS($D$1250:D1262,$B$1250)&lt;$S$1250,$B$1250,"")</f>
        <v/>
      </c>
      <c r="E1263" s="202" t="str" cm="1">
        <f t="array" aca="1" ref="E1263" ca="1">IFERROR(INDEX('Nhập đơn'!I:I,'ORDERED LIST'!$A1263,0),"")</f>
        <v/>
      </c>
      <c r="F1263" s="204" t="str" cm="1">
        <f t="array" aca="1" ref="F1263" ca="1">IFERROR(INDEX('Nhập đơn'!H:H,'ORDERED LIST'!$A1263,0),"")</f>
        <v/>
      </c>
      <c r="G1263" s="205"/>
      <c r="H1263" s="205"/>
      <c r="I1263" s="204"/>
      <c r="J1263" s="204"/>
      <c r="K1263" s="204"/>
      <c r="L1263" s="204"/>
      <c r="M1263" s="204"/>
      <c r="N1263" s="206"/>
      <c r="O1263" s="202"/>
      <c r="P1263" s="207"/>
      <c r="Q1263" s="207"/>
      <c r="R1263" s="207"/>
      <c r="S1263" s="210"/>
    </row>
    <row r="1264" spans="1:19" ht="35.25" hidden="1" customHeight="1">
      <c r="A1264" s="196" t="str">
        <f ca="1">IFERROR(A1263+MATCH(D1264,OFFSET('Nhập đơn'!$E$1,'ORDERED LIST'!$A1263,0,1000),0),"")</f>
        <v/>
      </c>
      <c r="B1264" s="209">
        <v>14</v>
      </c>
      <c r="C1264" s="203" t="str" cm="1">
        <f t="array" aca="1" ref="C1264" ca="1">IFERROR(INDEX('Nhập đơn'!C:C,'ORDERED LIST'!$A1264,0),"")</f>
        <v/>
      </c>
      <c r="D1264" s="203" t="str">
        <f>IF(COUNTIFS($D$1250:D1263,$B$1250)&lt;$S$1250,$B$1250,"")</f>
        <v/>
      </c>
      <c r="E1264" s="202" t="str" cm="1">
        <f t="array" aca="1" ref="E1264" ca="1">IFERROR(INDEX('Nhập đơn'!I:I,'ORDERED LIST'!$A1264,0),"")</f>
        <v/>
      </c>
      <c r="F1264" s="204" t="str" cm="1">
        <f t="array" aca="1" ref="F1264" ca="1">IFERROR(INDEX('Nhập đơn'!H:H,'ORDERED LIST'!$A1264,0),"")</f>
        <v/>
      </c>
      <c r="G1264" s="205"/>
      <c r="H1264" s="205"/>
      <c r="I1264" s="204"/>
      <c r="J1264" s="204"/>
      <c r="K1264" s="204"/>
      <c r="L1264" s="204"/>
      <c r="M1264" s="204"/>
      <c r="N1264" s="206"/>
      <c r="O1264" s="202"/>
      <c r="P1264" s="207"/>
      <c r="Q1264" s="207"/>
      <c r="R1264" s="207"/>
      <c r="S1264" s="210"/>
    </row>
    <row r="1265" spans="1:19" ht="35.25" hidden="1" customHeight="1">
      <c r="A1265" s="196" t="str">
        <f ca="1">IFERROR(A1264+MATCH(D1265,OFFSET('Nhập đơn'!$E$1,'ORDERED LIST'!$A1264,0,1000),0),"")</f>
        <v/>
      </c>
      <c r="B1265" s="209">
        <v>15</v>
      </c>
      <c r="C1265" s="203" t="str" cm="1">
        <f t="array" aca="1" ref="C1265" ca="1">IFERROR(INDEX('Nhập đơn'!C:C,'ORDERED LIST'!$A1265,0),"")</f>
        <v/>
      </c>
      <c r="D1265" s="203" t="str">
        <f>IF(COUNTIFS($D$1250:D1264,$B$1250)&lt;$S$1250,$B$1250,"")</f>
        <v/>
      </c>
      <c r="E1265" s="202" t="str" cm="1">
        <f t="array" aca="1" ref="E1265" ca="1">IFERROR(INDEX('Nhập đơn'!I:I,'ORDERED LIST'!$A1265,0),"")</f>
        <v/>
      </c>
      <c r="F1265" s="204" t="str" cm="1">
        <f t="array" aca="1" ref="F1265" ca="1">IFERROR(INDEX('Nhập đơn'!H:H,'ORDERED LIST'!$A1265,0),"")</f>
        <v/>
      </c>
      <c r="G1265" s="205"/>
      <c r="H1265" s="205"/>
      <c r="I1265" s="204"/>
      <c r="J1265" s="204"/>
      <c r="K1265" s="204"/>
      <c r="L1265" s="204"/>
      <c r="M1265" s="204"/>
      <c r="N1265" s="206"/>
      <c r="O1265" s="202"/>
      <c r="P1265" s="207"/>
      <c r="Q1265" s="207"/>
      <c r="R1265" s="207"/>
      <c r="S1265" s="210"/>
    </row>
    <row r="1266" spans="1:19" ht="35.25" hidden="1" customHeight="1">
      <c r="A1266" s="196" t="str">
        <f ca="1">IFERROR(A1265+MATCH(D1266,OFFSET('Nhập đơn'!$E$1,'ORDERED LIST'!$A1265,0,1000),0),"")</f>
        <v/>
      </c>
      <c r="B1266" s="209">
        <v>16</v>
      </c>
      <c r="C1266" s="203" t="str" cm="1">
        <f t="array" aca="1" ref="C1266" ca="1">IFERROR(INDEX('Nhập đơn'!C:C,'ORDERED LIST'!$A1266,0),"")</f>
        <v/>
      </c>
      <c r="D1266" s="203" t="str">
        <f>IF(COUNTIFS($D$1250:D1265,$B$1250)&lt;$S$1250,$B$1250,"")</f>
        <v/>
      </c>
      <c r="E1266" s="202" t="str" cm="1">
        <f t="array" aca="1" ref="E1266" ca="1">IFERROR(INDEX('Nhập đơn'!I:I,'ORDERED LIST'!$A1266,0),"")</f>
        <v/>
      </c>
      <c r="F1266" s="204" t="str" cm="1">
        <f t="array" aca="1" ref="F1266" ca="1">IFERROR(INDEX('Nhập đơn'!H:H,'ORDERED LIST'!$A1266,0),"")</f>
        <v/>
      </c>
      <c r="G1266" s="205"/>
      <c r="H1266" s="205"/>
      <c r="I1266" s="204"/>
      <c r="J1266" s="204"/>
      <c r="K1266" s="204"/>
      <c r="L1266" s="204"/>
      <c r="M1266" s="204"/>
      <c r="N1266" s="206"/>
      <c r="O1266" s="202"/>
      <c r="P1266" s="207"/>
      <c r="Q1266" s="207"/>
      <c r="R1266" s="207"/>
      <c r="S1266" s="210"/>
    </row>
    <row r="1267" spans="1:19" s="215" customFormat="1" ht="35.25" customHeight="1">
      <c r="B1267" s="216" t="s">
        <v>4101</v>
      </c>
      <c r="C1267" s="217"/>
      <c r="D1267" s="217"/>
      <c r="E1267" s="217"/>
      <c r="F1267" s="217"/>
      <c r="G1267" s="217"/>
      <c r="H1267" s="217"/>
      <c r="I1267" s="217"/>
      <c r="J1267" s="217"/>
      <c r="K1267" s="217"/>
      <c r="L1267" s="217"/>
      <c r="M1267" s="217"/>
      <c r="N1267" s="217"/>
      <c r="O1267" s="217"/>
      <c r="P1267" s="217"/>
      <c r="Q1267" s="217"/>
      <c r="R1267" s="217"/>
      <c r="S1267" s="289">
        <f>COUNTIFS('Nhập đơn'!E:E,B1267)</f>
        <v>1</v>
      </c>
    </row>
    <row r="1268" spans="1:19" ht="35.25" customHeight="1">
      <c r="A1268" s="196">
        <f ca="1">IFERROR(A1267+MATCH(D1268,OFFSET('Nhập đơn'!$E$1,'ORDERED LIST'!$A1267,0,1000),0),"")</f>
        <v>339</v>
      </c>
      <c r="B1268" s="202">
        <v>1</v>
      </c>
      <c r="C1268" s="203" t="str" cm="1">
        <f t="array" aca="1" ref="C1268" ca="1">IFERROR(INDEX('Nhập đơn'!C:C,'ORDERED LIST'!$A1268,0),"")</f>
        <v>MKFR</v>
      </c>
      <c r="D1268" s="203" t="str">
        <f>IF(COUNTIFS($D$1267:D1267,$B$1267)&lt;$S$1267,$B$1267,"")</f>
        <v>Tương ớt Chin-su 250 gr</v>
      </c>
      <c r="E1268" s="202" cm="1">
        <f t="array" aca="1" ref="E1268" ca="1">IFERROR(INDEX('Nhập đơn'!I:I,'ORDERED LIST'!$A1268,0),"")</f>
        <v>10</v>
      </c>
      <c r="F1268" s="204" cm="1">
        <f t="array" aca="1" ref="F1268" ca="1">IFERROR(INDEX('Nhập đơn'!H:H,'ORDERED LIST'!$A1268,0),"")</f>
        <v>2.5</v>
      </c>
      <c r="G1268" s="205"/>
      <c r="H1268" s="205"/>
      <c r="I1268" s="204"/>
      <c r="J1268" s="204"/>
      <c r="K1268" s="204"/>
      <c r="L1268" s="204"/>
      <c r="M1268" s="204"/>
      <c r="N1268" s="206"/>
      <c r="O1268" s="202"/>
      <c r="P1268" s="207"/>
      <c r="Q1268" s="207"/>
      <c r="R1268" s="207"/>
      <c r="S1268" s="207"/>
    </row>
    <row r="1269" spans="1:19" ht="35.25" hidden="1" customHeight="1">
      <c r="A1269" s="196" t="str">
        <f ca="1">IFERROR(A1268+MATCH(D1269,OFFSET('Nhập đơn'!$E$1,'ORDERED LIST'!$A1268,0,1000),0),"")</f>
        <v/>
      </c>
      <c r="B1269" s="202">
        <v>2</v>
      </c>
      <c r="C1269" s="203" t="str" cm="1">
        <f t="array" aca="1" ref="C1269" ca="1">IFERROR(INDEX('Nhập đơn'!C:C,'ORDERED LIST'!$A1269,0),"")</f>
        <v/>
      </c>
      <c r="D1269" s="203" t="str">
        <f>IF(COUNTIFS($D$1267:D1268,$B$1267)&lt;$S$1267,$B$1267,"")</f>
        <v/>
      </c>
      <c r="E1269" s="202" t="str" cm="1">
        <f t="array" aca="1" ref="E1269" ca="1">IFERROR(INDEX('Nhập đơn'!I:I,'ORDERED LIST'!$A1269,0),"")</f>
        <v/>
      </c>
      <c r="F1269" s="204" t="str" cm="1">
        <f t="array" aca="1" ref="F1269" ca="1">IFERROR(INDEX('Nhập đơn'!H:H,'ORDERED LIST'!$A1269,0),"")</f>
        <v/>
      </c>
      <c r="G1269" s="205"/>
      <c r="H1269" s="205"/>
      <c r="I1269" s="204"/>
      <c r="J1269" s="204"/>
      <c r="K1269" s="204"/>
      <c r="L1269" s="204"/>
      <c r="M1269" s="204"/>
      <c r="N1269" s="206"/>
      <c r="O1269" s="202"/>
      <c r="P1269" s="207"/>
      <c r="Q1269" s="207"/>
      <c r="R1269" s="207"/>
      <c r="S1269" s="208"/>
    </row>
    <row r="1270" spans="1:19" ht="35.25" hidden="1" customHeight="1">
      <c r="A1270" s="196" t="str">
        <f ca="1">IFERROR(A1269+MATCH(D1270,OFFSET('Nhập đơn'!$E$1,'ORDERED LIST'!$A1269,0,1000),0),"")</f>
        <v/>
      </c>
      <c r="B1270" s="209">
        <v>3</v>
      </c>
      <c r="C1270" s="203" t="str" cm="1">
        <f t="array" aca="1" ref="C1270" ca="1">IFERROR(INDEX('Nhập đơn'!C:C,'ORDERED LIST'!$A1270,0),"")</f>
        <v/>
      </c>
      <c r="D1270" s="203" t="str">
        <f>IF(COUNTIFS($D$1267:D1269,$B$1267)&lt;$S$1267,$B$1267,"")</f>
        <v/>
      </c>
      <c r="E1270" s="202" t="str" cm="1">
        <f t="array" aca="1" ref="E1270" ca="1">IFERROR(INDEX('Nhập đơn'!I:I,'ORDERED LIST'!$A1270,0),"")</f>
        <v/>
      </c>
      <c r="F1270" s="204" t="str" cm="1">
        <f t="array" aca="1" ref="F1270" ca="1">IFERROR(INDEX('Nhập đơn'!H:H,'ORDERED LIST'!$A1270,0),"")</f>
        <v/>
      </c>
      <c r="G1270" s="205"/>
      <c r="H1270" s="205"/>
      <c r="I1270" s="204"/>
      <c r="J1270" s="204"/>
      <c r="K1270" s="204"/>
      <c r="L1270" s="204"/>
      <c r="M1270" s="204"/>
      <c r="N1270" s="206"/>
      <c r="O1270" s="202"/>
      <c r="P1270" s="207"/>
      <c r="Q1270" s="207"/>
      <c r="R1270" s="207"/>
      <c r="S1270" s="210"/>
    </row>
    <row r="1271" spans="1:19" ht="35.25" hidden="1" customHeight="1">
      <c r="A1271" s="196" t="str">
        <f ca="1">IFERROR(A1270+MATCH(D1271,OFFSET('Nhập đơn'!$E$1,'ORDERED LIST'!$A1270,0,1000),0),"")</f>
        <v/>
      </c>
      <c r="B1271" s="209">
        <v>4</v>
      </c>
      <c r="C1271" s="203" t="str" cm="1">
        <f t="array" aca="1" ref="C1271" ca="1">IFERROR(INDEX('Nhập đơn'!C:C,'ORDERED LIST'!$A1271,0),"")</f>
        <v/>
      </c>
      <c r="D1271" s="203" t="str">
        <f>IF(COUNTIFS($D$1267:D1270,$B$1267)&lt;$S$1267,$B$1267,"")</f>
        <v/>
      </c>
      <c r="E1271" s="202" t="str" cm="1">
        <f t="array" aca="1" ref="E1271" ca="1">IFERROR(INDEX('Nhập đơn'!I:I,'ORDERED LIST'!$A1271,0),"")</f>
        <v/>
      </c>
      <c r="F1271" s="204" t="str" cm="1">
        <f t="array" aca="1" ref="F1271" ca="1">IFERROR(INDEX('Nhập đơn'!H:H,'ORDERED LIST'!$A1271,0),"")</f>
        <v/>
      </c>
      <c r="G1271" s="205"/>
      <c r="H1271" s="205"/>
      <c r="I1271" s="204"/>
      <c r="J1271" s="204"/>
      <c r="K1271" s="204"/>
      <c r="L1271" s="204"/>
      <c r="M1271" s="204"/>
      <c r="N1271" s="206"/>
      <c r="O1271" s="202"/>
      <c r="P1271" s="207"/>
      <c r="Q1271" s="207"/>
      <c r="R1271" s="207"/>
      <c r="S1271" s="210"/>
    </row>
    <row r="1272" spans="1:19" ht="35.25" hidden="1" customHeight="1">
      <c r="A1272" s="196" t="str">
        <f ca="1">IFERROR(A1271+MATCH(D1272,OFFSET('Nhập đơn'!$E$1,'ORDERED LIST'!$A1271,0,1000),0),"")</f>
        <v/>
      </c>
      <c r="B1272" s="209">
        <v>5</v>
      </c>
      <c r="C1272" s="203" t="str" cm="1">
        <f t="array" aca="1" ref="C1272" ca="1">IFERROR(INDEX('Nhập đơn'!C:C,'ORDERED LIST'!$A1272,0),"")</f>
        <v/>
      </c>
      <c r="D1272" s="203" t="str">
        <f>IF(COUNTIFS($D$1267:D1271,$B$1267)&lt;$S$1267,$B$1267,"")</f>
        <v/>
      </c>
      <c r="E1272" s="202" t="str" cm="1">
        <f t="array" aca="1" ref="E1272" ca="1">IFERROR(INDEX('Nhập đơn'!I:I,'ORDERED LIST'!$A1272,0),"")</f>
        <v/>
      </c>
      <c r="F1272" s="204" t="str" cm="1">
        <f t="array" aca="1" ref="F1272" ca="1">IFERROR(INDEX('Nhập đơn'!H:H,'ORDERED LIST'!$A1272,0),"")</f>
        <v/>
      </c>
      <c r="G1272" s="205"/>
      <c r="H1272" s="205"/>
      <c r="I1272" s="204"/>
      <c r="J1272" s="204"/>
      <c r="K1272" s="204"/>
      <c r="L1272" s="204"/>
      <c r="M1272" s="204"/>
      <c r="N1272" s="206"/>
      <c r="O1272" s="202"/>
      <c r="P1272" s="207"/>
      <c r="Q1272" s="207"/>
      <c r="R1272" s="207"/>
      <c r="S1272" s="210"/>
    </row>
    <row r="1273" spans="1:19" ht="35.25" hidden="1" customHeight="1">
      <c r="A1273" s="196" t="str">
        <f ca="1">IFERROR(A1272+MATCH(D1273,OFFSET('Nhập đơn'!$E$1,'ORDERED LIST'!$A1272,0,1000),0),"")</f>
        <v/>
      </c>
      <c r="B1273" s="209">
        <v>6</v>
      </c>
      <c r="C1273" s="203" t="str" cm="1">
        <f t="array" aca="1" ref="C1273" ca="1">IFERROR(INDEX('Nhập đơn'!C:C,'ORDERED LIST'!$A1273,0),"")</f>
        <v/>
      </c>
      <c r="D1273" s="203" t="str">
        <f>IF(COUNTIFS($D$1267:D1272,$B$1267)&lt;$S$1267,$B$1267,"")</f>
        <v/>
      </c>
      <c r="E1273" s="202" t="str" cm="1">
        <f t="array" aca="1" ref="E1273" ca="1">IFERROR(INDEX('Nhập đơn'!I:I,'ORDERED LIST'!$A1273,0),"")</f>
        <v/>
      </c>
      <c r="F1273" s="204" t="str" cm="1">
        <f t="array" aca="1" ref="F1273" ca="1">IFERROR(INDEX('Nhập đơn'!H:H,'ORDERED LIST'!$A1273,0),"")</f>
        <v/>
      </c>
      <c r="G1273" s="205"/>
      <c r="H1273" s="205"/>
      <c r="I1273" s="204"/>
      <c r="J1273" s="204"/>
      <c r="K1273" s="204"/>
      <c r="L1273" s="204"/>
      <c r="M1273" s="204"/>
      <c r="N1273" s="206"/>
      <c r="O1273" s="202"/>
      <c r="P1273" s="207"/>
      <c r="Q1273" s="207"/>
      <c r="R1273" s="207"/>
      <c r="S1273" s="210"/>
    </row>
    <row r="1274" spans="1:19" ht="35.25" hidden="1" customHeight="1">
      <c r="A1274" s="196" t="str">
        <f ca="1">IFERROR(A1273+MATCH(D1274,OFFSET('Nhập đơn'!$E$1,'ORDERED LIST'!$A1273,0,1000),0),"")</f>
        <v/>
      </c>
      <c r="B1274" s="209">
        <v>7</v>
      </c>
      <c r="C1274" s="203" t="str" cm="1">
        <f t="array" aca="1" ref="C1274" ca="1">IFERROR(INDEX('Nhập đơn'!C:C,'ORDERED LIST'!$A1274,0),"")</f>
        <v/>
      </c>
      <c r="D1274" s="203" t="str">
        <f>IF(COUNTIFS($D$1267:D1273,$B$1267)&lt;$S$1267,$B$1267,"")</f>
        <v/>
      </c>
      <c r="E1274" s="202" t="str" cm="1">
        <f t="array" aca="1" ref="E1274" ca="1">IFERROR(INDEX('Nhập đơn'!I:I,'ORDERED LIST'!$A1274,0),"")</f>
        <v/>
      </c>
      <c r="F1274" s="204" t="str" cm="1">
        <f t="array" aca="1" ref="F1274" ca="1">IFERROR(INDEX('Nhập đơn'!H:H,'ORDERED LIST'!$A1274,0),"")</f>
        <v/>
      </c>
      <c r="G1274" s="205"/>
      <c r="H1274" s="205"/>
      <c r="I1274" s="204"/>
      <c r="J1274" s="204"/>
      <c r="K1274" s="204"/>
      <c r="L1274" s="204"/>
      <c r="M1274" s="204"/>
      <c r="N1274" s="206"/>
      <c r="O1274" s="202"/>
      <c r="P1274" s="207"/>
      <c r="Q1274" s="207"/>
      <c r="R1274" s="207"/>
      <c r="S1274" s="210"/>
    </row>
    <row r="1275" spans="1:19" ht="35.25" hidden="1" customHeight="1">
      <c r="A1275" s="196" t="str">
        <f ca="1">IFERROR(A1274+MATCH(D1275,OFFSET('Nhập đơn'!$E$1,'ORDERED LIST'!$A1274,0,1000),0),"")</f>
        <v/>
      </c>
      <c r="B1275" s="209">
        <v>8</v>
      </c>
      <c r="C1275" s="203" t="str" cm="1">
        <f t="array" aca="1" ref="C1275" ca="1">IFERROR(INDEX('Nhập đơn'!C:C,'ORDERED LIST'!$A1275,0),"")</f>
        <v/>
      </c>
      <c r="D1275" s="203" t="str">
        <f>IF(COUNTIFS($D$1267:D1274,$B$1267)&lt;$S$1267,$B$1267,"")</f>
        <v/>
      </c>
      <c r="E1275" s="202" t="str" cm="1">
        <f t="array" aca="1" ref="E1275" ca="1">IFERROR(INDEX('Nhập đơn'!I:I,'ORDERED LIST'!$A1275,0),"")</f>
        <v/>
      </c>
      <c r="F1275" s="204" t="str" cm="1">
        <f t="array" aca="1" ref="F1275" ca="1">IFERROR(INDEX('Nhập đơn'!H:H,'ORDERED LIST'!$A1275,0),"")</f>
        <v/>
      </c>
      <c r="G1275" s="205"/>
      <c r="H1275" s="205"/>
      <c r="I1275" s="204"/>
      <c r="J1275" s="204"/>
      <c r="K1275" s="204"/>
      <c r="L1275" s="204"/>
      <c r="M1275" s="204"/>
      <c r="N1275" s="206"/>
      <c r="O1275" s="202"/>
      <c r="P1275" s="207"/>
      <c r="Q1275" s="207"/>
      <c r="R1275" s="207"/>
      <c r="S1275" s="210"/>
    </row>
    <row r="1276" spans="1:19" ht="35.25" hidden="1" customHeight="1">
      <c r="A1276" s="196" t="str">
        <f ca="1">IFERROR(A1275+MATCH(D1276,OFFSET('Nhập đơn'!$E$1,'ORDERED LIST'!$A1275,0,1000),0),"")</f>
        <v/>
      </c>
      <c r="B1276" s="209">
        <v>9</v>
      </c>
      <c r="C1276" s="203" t="str" cm="1">
        <f t="array" aca="1" ref="C1276" ca="1">IFERROR(INDEX('Nhập đơn'!C:C,'ORDERED LIST'!$A1276,0),"")</f>
        <v/>
      </c>
      <c r="D1276" s="203" t="str">
        <f>IF(COUNTIFS($D$1267:D1275,$B$1267)&lt;$S$1267,$B$1267,"")</f>
        <v/>
      </c>
      <c r="E1276" s="202" t="str" cm="1">
        <f t="array" aca="1" ref="E1276" ca="1">IFERROR(INDEX('Nhập đơn'!I:I,'ORDERED LIST'!$A1276,0),"")</f>
        <v/>
      </c>
      <c r="F1276" s="204" t="str" cm="1">
        <f t="array" aca="1" ref="F1276" ca="1">IFERROR(INDEX('Nhập đơn'!H:H,'ORDERED LIST'!$A1276,0),"")</f>
        <v/>
      </c>
      <c r="G1276" s="205"/>
      <c r="H1276" s="205"/>
      <c r="I1276" s="204"/>
      <c r="J1276" s="204"/>
      <c r="K1276" s="204"/>
      <c r="L1276" s="204"/>
      <c r="M1276" s="204"/>
      <c r="N1276" s="206"/>
      <c r="O1276" s="202"/>
      <c r="P1276" s="207"/>
      <c r="Q1276" s="207"/>
      <c r="R1276" s="207"/>
      <c r="S1276" s="210"/>
    </row>
    <row r="1277" spans="1:19" ht="35.25" hidden="1" customHeight="1">
      <c r="A1277" s="196" t="str">
        <f ca="1">IFERROR(A1276+MATCH(D1277,OFFSET('Nhập đơn'!$E$1,'ORDERED LIST'!$A1276,0,1000),0),"")</f>
        <v/>
      </c>
      <c r="B1277" s="209">
        <v>10</v>
      </c>
      <c r="C1277" s="203" t="str" cm="1">
        <f t="array" aca="1" ref="C1277" ca="1">IFERROR(INDEX('Nhập đơn'!C:C,'ORDERED LIST'!$A1277,0),"")</f>
        <v/>
      </c>
      <c r="D1277" s="203" t="str">
        <f>IF(COUNTIFS($D$1267:D1276,$B$1267)&lt;$S$1267,$B$1267,"")</f>
        <v/>
      </c>
      <c r="E1277" s="202" t="str" cm="1">
        <f t="array" aca="1" ref="E1277" ca="1">IFERROR(INDEX('Nhập đơn'!I:I,'ORDERED LIST'!$A1277,0),"")</f>
        <v/>
      </c>
      <c r="F1277" s="204" t="str" cm="1">
        <f t="array" aca="1" ref="F1277" ca="1">IFERROR(INDEX('Nhập đơn'!H:H,'ORDERED LIST'!$A1277,0),"")</f>
        <v/>
      </c>
      <c r="G1277" s="205"/>
      <c r="H1277" s="205"/>
      <c r="I1277" s="204"/>
      <c r="J1277" s="204"/>
      <c r="K1277" s="204"/>
      <c r="L1277" s="204"/>
      <c r="M1277" s="204"/>
      <c r="N1277" s="206"/>
      <c r="O1277" s="202"/>
      <c r="P1277" s="207"/>
      <c r="Q1277" s="207"/>
      <c r="R1277" s="207"/>
      <c r="S1277" s="210"/>
    </row>
    <row r="1278" spans="1:19" ht="35.25" hidden="1" customHeight="1">
      <c r="A1278" s="196" t="str">
        <f ca="1">IFERROR(A1277+MATCH(D1278,OFFSET('Nhập đơn'!$E$1,'ORDERED LIST'!$A1277,0,1000),0),"")</f>
        <v/>
      </c>
      <c r="B1278" s="209">
        <v>11</v>
      </c>
      <c r="C1278" s="203" t="str" cm="1">
        <f t="array" aca="1" ref="C1278" ca="1">IFERROR(INDEX('Nhập đơn'!C:C,'ORDERED LIST'!$A1278,0),"")</f>
        <v/>
      </c>
      <c r="D1278" s="203" t="str">
        <f>IF(COUNTIFS($D$1267:D1277,$B$1267)&lt;$S$1267,$B$1267,"")</f>
        <v/>
      </c>
      <c r="E1278" s="202" t="str" cm="1">
        <f t="array" aca="1" ref="E1278" ca="1">IFERROR(INDEX('Nhập đơn'!I:I,'ORDERED LIST'!$A1278,0),"")</f>
        <v/>
      </c>
      <c r="F1278" s="204" t="str" cm="1">
        <f t="array" aca="1" ref="F1278" ca="1">IFERROR(INDEX('Nhập đơn'!H:H,'ORDERED LIST'!$A1278,0),"")</f>
        <v/>
      </c>
      <c r="G1278" s="205"/>
      <c r="H1278" s="205"/>
      <c r="I1278" s="204"/>
      <c r="J1278" s="204"/>
      <c r="K1278" s="204"/>
      <c r="L1278" s="204"/>
      <c r="M1278" s="204"/>
      <c r="N1278" s="206"/>
      <c r="O1278" s="202"/>
      <c r="P1278" s="207"/>
      <c r="Q1278" s="207"/>
      <c r="R1278" s="207"/>
      <c r="S1278" s="210"/>
    </row>
    <row r="1279" spans="1:19" ht="35.25" hidden="1" customHeight="1">
      <c r="A1279" s="196" t="str">
        <f ca="1">IFERROR(A1278+MATCH(D1279,OFFSET('Nhập đơn'!$E$1,'ORDERED LIST'!$A1278,0,1000),0),"")</f>
        <v/>
      </c>
      <c r="B1279" s="209">
        <v>12</v>
      </c>
      <c r="C1279" s="203" t="str" cm="1">
        <f t="array" aca="1" ref="C1279" ca="1">IFERROR(INDEX('Nhập đơn'!C:C,'ORDERED LIST'!$A1279,0),"")</f>
        <v/>
      </c>
      <c r="D1279" s="203" t="str">
        <f>IF(COUNTIFS($D$1267:D1278,$B$1267)&lt;$S$1267,$B$1267,"")</f>
        <v/>
      </c>
      <c r="E1279" s="202" t="str" cm="1">
        <f t="array" aca="1" ref="E1279" ca="1">IFERROR(INDEX('Nhập đơn'!I:I,'ORDERED LIST'!$A1279,0),"")</f>
        <v/>
      </c>
      <c r="F1279" s="204" t="str" cm="1">
        <f t="array" aca="1" ref="F1279" ca="1">IFERROR(INDEX('Nhập đơn'!H:H,'ORDERED LIST'!$A1279,0),"")</f>
        <v/>
      </c>
      <c r="G1279" s="205"/>
      <c r="H1279" s="205"/>
      <c r="I1279" s="204"/>
      <c r="J1279" s="204"/>
      <c r="K1279" s="204"/>
      <c r="L1279" s="204"/>
      <c r="M1279" s="204"/>
      <c r="N1279" s="206"/>
      <c r="O1279" s="202"/>
      <c r="P1279" s="207"/>
      <c r="Q1279" s="207"/>
      <c r="R1279" s="207"/>
      <c r="S1279" s="210"/>
    </row>
    <row r="1280" spans="1:19" ht="35.25" hidden="1" customHeight="1">
      <c r="A1280" s="196" t="str">
        <f ca="1">IFERROR(A1279+MATCH(D1280,OFFSET('Nhập đơn'!$E$1,'ORDERED LIST'!$A1279,0,1000),0),"")</f>
        <v/>
      </c>
      <c r="B1280" s="209">
        <v>13</v>
      </c>
      <c r="C1280" s="203" t="str" cm="1">
        <f t="array" aca="1" ref="C1280" ca="1">IFERROR(INDEX('Nhập đơn'!C:C,'ORDERED LIST'!$A1280,0),"")</f>
        <v/>
      </c>
      <c r="D1280" s="203" t="str">
        <f>IF(COUNTIFS($D$1267:D1279,$B$1267)&lt;$S$1267,$B$1267,"")</f>
        <v/>
      </c>
      <c r="E1280" s="202" t="str" cm="1">
        <f t="array" aca="1" ref="E1280" ca="1">IFERROR(INDEX('Nhập đơn'!I:I,'ORDERED LIST'!$A1280,0),"")</f>
        <v/>
      </c>
      <c r="F1280" s="204" t="str" cm="1">
        <f t="array" aca="1" ref="F1280" ca="1">IFERROR(INDEX('Nhập đơn'!H:H,'ORDERED LIST'!$A1280,0),"")</f>
        <v/>
      </c>
      <c r="G1280" s="205"/>
      <c r="H1280" s="205"/>
      <c r="I1280" s="204"/>
      <c r="J1280" s="204"/>
      <c r="K1280" s="204"/>
      <c r="L1280" s="204"/>
      <c r="M1280" s="204"/>
      <c r="N1280" s="206"/>
      <c r="O1280" s="202"/>
      <c r="P1280" s="207"/>
      <c r="Q1280" s="207"/>
      <c r="R1280" s="207"/>
      <c r="S1280" s="210"/>
    </row>
    <row r="1281" spans="1:19" ht="35.25" hidden="1" customHeight="1">
      <c r="A1281" s="196" t="str">
        <f ca="1">IFERROR(A1280+MATCH(D1281,OFFSET('Nhập đơn'!$E$1,'ORDERED LIST'!$A1280,0,1000),0),"")</f>
        <v/>
      </c>
      <c r="B1281" s="209">
        <v>14</v>
      </c>
      <c r="C1281" s="203" t="str" cm="1">
        <f t="array" aca="1" ref="C1281" ca="1">IFERROR(INDEX('Nhập đơn'!C:C,'ORDERED LIST'!$A1281,0),"")</f>
        <v/>
      </c>
      <c r="D1281" s="203" t="str">
        <f>IF(COUNTIFS($D$1267:D1280,$B$1267)&lt;$S$1267,$B$1267,"")</f>
        <v/>
      </c>
      <c r="E1281" s="202" t="str" cm="1">
        <f t="array" aca="1" ref="E1281" ca="1">IFERROR(INDEX('Nhập đơn'!I:I,'ORDERED LIST'!$A1281,0),"")</f>
        <v/>
      </c>
      <c r="F1281" s="204" t="str" cm="1">
        <f t="array" aca="1" ref="F1281" ca="1">IFERROR(INDEX('Nhập đơn'!H:H,'ORDERED LIST'!$A1281,0),"")</f>
        <v/>
      </c>
      <c r="G1281" s="205"/>
      <c r="H1281" s="205"/>
      <c r="I1281" s="204"/>
      <c r="J1281" s="204"/>
      <c r="K1281" s="204"/>
      <c r="L1281" s="204"/>
      <c r="M1281" s="204"/>
      <c r="N1281" s="206"/>
      <c r="O1281" s="202"/>
      <c r="P1281" s="207"/>
      <c r="Q1281" s="207"/>
      <c r="R1281" s="207"/>
      <c r="S1281" s="210"/>
    </row>
    <row r="1282" spans="1:19" ht="35.25" hidden="1" customHeight="1">
      <c r="A1282" s="196" t="str">
        <f ca="1">IFERROR(A1281+MATCH(D1282,OFFSET('Nhập đơn'!$E$1,'ORDERED LIST'!$A1281,0,1000),0),"")</f>
        <v/>
      </c>
      <c r="B1282" s="209">
        <v>15</v>
      </c>
      <c r="C1282" s="203" t="str" cm="1">
        <f t="array" aca="1" ref="C1282" ca="1">IFERROR(INDEX('Nhập đơn'!C:C,'ORDERED LIST'!$A1282,0),"")</f>
        <v/>
      </c>
      <c r="D1282" s="203" t="str">
        <f>IF(COUNTIFS($D$1267:D1281,$B$1267)&lt;$S$1267,$B$1267,"")</f>
        <v/>
      </c>
      <c r="E1282" s="202" t="str" cm="1">
        <f t="array" aca="1" ref="E1282" ca="1">IFERROR(INDEX('Nhập đơn'!I:I,'ORDERED LIST'!$A1282,0),"")</f>
        <v/>
      </c>
      <c r="F1282" s="204" t="str" cm="1">
        <f t="array" aca="1" ref="F1282" ca="1">IFERROR(INDEX('Nhập đơn'!H:H,'ORDERED LIST'!$A1282,0),"")</f>
        <v/>
      </c>
      <c r="G1282" s="205"/>
      <c r="H1282" s="205"/>
      <c r="I1282" s="204"/>
      <c r="J1282" s="204"/>
      <c r="K1282" s="204"/>
      <c r="L1282" s="204"/>
      <c r="M1282" s="204"/>
      <c r="N1282" s="206"/>
      <c r="O1282" s="202"/>
      <c r="P1282" s="207"/>
      <c r="Q1282" s="207"/>
      <c r="R1282" s="207"/>
      <c r="S1282" s="210"/>
    </row>
    <row r="1283" spans="1:19" ht="35.25" hidden="1" customHeight="1">
      <c r="A1283" s="196" t="str">
        <f ca="1">IFERROR(A1282+MATCH(D1283,OFFSET('Nhập đơn'!$E$1,'ORDERED LIST'!$A1282,0,1000),0),"")</f>
        <v/>
      </c>
      <c r="B1283" s="209">
        <v>16</v>
      </c>
      <c r="C1283" s="203" t="str" cm="1">
        <f t="array" aca="1" ref="C1283" ca="1">IFERROR(INDEX('Nhập đơn'!C:C,'ORDERED LIST'!$A1283,0),"")</f>
        <v/>
      </c>
      <c r="D1283" s="203" t="str">
        <f>IF(COUNTIFS($D$1267:D1282,$B$1267)&lt;$S$1267,$B$1267,"")</f>
        <v/>
      </c>
      <c r="E1283" s="202" t="str" cm="1">
        <f t="array" aca="1" ref="E1283" ca="1">IFERROR(INDEX('Nhập đơn'!I:I,'ORDERED LIST'!$A1283,0),"")</f>
        <v/>
      </c>
      <c r="F1283" s="204" t="str" cm="1">
        <f t="array" aca="1" ref="F1283" ca="1">IFERROR(INDEX('Nhập đơn'!H:H,'ORDERED LIST'!$A1283,0),"")</f>
        <v/>
      </c>
      <c r="G1283" s="205"/>
      <c r="H1283" s="205"/>
      <c r="I1283" s="204"/>
      <c r="J1283" s="204"/>
      <c r="K1283" s="204"/>
      <c r="L1283" s="204"/>
      <c r="M1283" s="204"/>
      <c r="N1283" s="206"/>
      <c r="O1283" s="202"/>
      <c r="P1283" s="207"/>
      <c r="Q1283" s="207"/>
      <c r="R1283" s="207"/>
      <c r="S1283" s="210"/>
    </row>
    <row r="1284" spans="1:19" s="215" customFormat="1" ht="35.25" customHeight="1">
      <c r="B1284" s="216" t="s">
        <v>3792</v>
      </c>
      <c r="C1284" s="217"/>
      <c r="D1284" s="217"/>
      <c r="E1284" s="217"/>
      <c r="F1284" s="217"/>
      <c r="G1284" s="217"/>
      <c r="H1284" s="217"/>
      <c r="I1284" s="217"/>
      <c r="J1284" s="217"/>
      <c r="K1284" s="217"/>
      <c r="L1284" s="217"/>
      <c r="M1284" s="217"/>
      <c r="N1284" s="217"/>
      <c r="O1284" s="217"/>
      <c r="P1284" s="217"/>
      <c r="Q1284" s="217"/>
      <c r="R1284" s="217"/>
      <c r="S1284" s="289">
        <f>COUNTIFS('Nhập đơn'!E:E,B1284)</f>
        <v>5</v>
      </c>
    </row>
    <row r="1285" spans="1:19" ht="35.25" customHeight="1">
      <c r="A1285" s="196">
        <f ca="1">IFERROR(A1284+MATCH(D1285,OFFSET('Nhập đơn'!$E$1,'ORDERED LIST'!$A1284,0,1000),0),"")</f>
        <v>40</v>
      </c>
      <c r="B1285" s="202">
        <v>1</v>
      </c>
      <c r="C1285" s="203" t="str" cm="1">
        <f t="array" aca="1" ref="C1285" ca="1">IFERROR(INDEX('Nhập đơn'!C:C,'ORDERED LIST'!$A1285,0),"")</f>
        <v>MKFR</v>
      </c>
      <c r="D1285" s="203" t="str">
        <f>IF(COUNTIFS($D$1284:D1284,$B$1284)&lt;$S$1284,$B$1284,"")</f>
        <v>Kim chi cải trắng Box 500 gr</v>
      </c>
      <c r="E1285" s="202" cm="1">
        <f t="array" aca="1" ref="E1285" ca="1">IFERROR(INDEX('Nhập đơn'!I:I,'ORDERED LIST'!$A1285,0),"")</f>
        <v>2</v>
      </c>
      <c r="F1285" s="204" cm="1">
        <f t="array" aca="1" ref="F1285" ca="1">IFERROR(INDEX('Nhập đơn'!H:H,'ORDERED LIST'!$A1285,0),"")</f>
        <v>1</v>
      </c>
      <c r="G1285" s="205"/>
      <c r="H1285" s="205"/>
      <c r="I1285" s="204"/>
      <c r="J1285" s="204"/>
      <c r="K1285" s="204"/>
      <c r="L1285" s="204"/>
      <c r="M1285" s="204"/>
      <c r="N1285" s="206"/>
      <c r="O1285" s="202"/>
      <c r="P1285" s="207"/>
      <c r="Q1285" s="207"/>
      <c r="R1285" s="207"/>
      <c r="S1285" s="207"/>
    </row>
    <row r="1286" spans="1:19" ht="35.25" customHeight="1">
      <c r="A1286" s="196">
        <f ca="1">IFERROR(A1285+MATCH(D1286,OFFSET('Nhập đơn'!$E$1,'ORDERED LIST'!$A1285,0,1000),0),"")</f>
        <v>128</v>
      </c>
      <c r="B1286" s="202">
        <v>2</v>
      </c>
      <c r="C1286" s="203" t="str" cm="1">
        <f t="array" aca="1" ref="C1286" ca="1">IFERROR(INDEX('Nhập đơn'!C:C,'ORDERED LIST'!$A1286,0),"")</f>
        <v>AWLU</v>
      </c>
      <c r="D1286" s="203" t="str">
        <f>IF(COUNTIFS($D$1284:D1285,$B$1284)&lt;$S$1284,$B$1284,"")</f>
        <v>Kim chi cải trắng Box 500 gr</v>
      </c>
      <c r="E1286" s="202" cm="1">
        <f t="array" aca="1" ref="E1286" ca="1">IFERROR(INDEX('Nhập đơn'!I:I,'ORDERED LIST'!$A1286,0),"")</f>
        <v>10</v>
      </c>
      <c r="F1286" s="204" cm="1">
        <f t="array" aca="1" ref="F1286" ca="1">IFERROR(INDEX('Nhập đơn'!H:H,'ORDERED LIST'!$A1286,0),"")</f>
        <v>5</v>
      </c>
      <c r="G1286" s="205"/>
      <c r="H1286" s="205"/>
      <c r="I1286" s="204"/>
      <c r="J1286" s="204"/>
      <c r="K1286" s="204"/>
      <c r="L1286" s="204"/>
      <c r="M1286" s="204"/>
      <c r="N1286" s="206"/>
      <c r="O1286" s="202"/>
      <c r="P1286" s="207"/>
      <c r="Q1286" s="207"/>
      <c r="R1286" s="207"/>
      <c r="S1286" s="208"/>
    </row>
    <row r="1287" spans="1:19" ht="35.25" customHeight="1">
      <c r="A1287" s="196">
        <f ca="1">IFERROR(A1286+MATCH(D1287,OFFSET('Nhập đơn'!$E$1,'ORDERED LIST'!$A1286,0,1000),0),"")</f>
        <v>236</v>
      </c>
      <c r="B1287" s="209">
        <v>3</v>
      </c>
      <c r="C1287" s="203" t="str" cm="1">
        <f t="array" aca="1" ref="C1287" ca="1">IFERROR(INDEX('Nhập đơn'!C:C,'ORDERED LIST'!$A1287,0),"")</f>
        <v>AWWT</v>
      </c>
      <c r="D1287" s="203" t="str">
        <f>IF(COUNTIFS($D$1284:D1286,$B$1284)&lt;$S$1284,$B$1284,"")</f>
        <v>Kim chi cải trắng Box 500 gr</v>
      </c>
      <c r="E1287" s="202" cm="1">
        <f t="array" aca="1" ref="E1287" ca="1">IFERROR(INDEX('Nhập đơn'!I:I,'ORDERED LIST'!$A1287,0),"")</f>
        <v>10</v>
      </c>
      <c r="F1287" s="204" cm="1">
        <f t="array" aca="1" ref="F1287" ca="1">IFERROR(INDEX('Nhập đơn'!H:H,'ORDERED LIST'!$A1287,0),"")</f>
        <v>5</v>
      </c>
      <c r="G1287" s="205"/>
      <c r="H1287" s="205"/>
      <c r="I1287" s="204"/>
      <c r="J1287" s="204"/>
      <c r="K1287" s="204"/>
      <c r="L1287" s="204"/>
      <c r="M1287" s="204"/>
      <c r="N1287" s="206"/>
      <c r="O1287" s="202"/>
      <c r="P1287" s="207"/>
      <c r="Q1287" s="207"/>
      <c r="R1287" s="207"/>
      <c r="S1287" s="210"/>
    </row>
    <row r="1288" spans="1:19" ht="35.25" customHeight="1">
      <c r="A1288" s="196">
        <f ca="1">IFERROR(A1287+MATCH(D1288,OFFSET('Nhập đơn'!$E$1,'ORDERED LIST'!$A1287,0,1000),0),"")</f>
        <v>282</v>
      </c>
      <c r="B1288" s="209">
        <v>4</v>
      </c>
      <c r="C1288" s="203" t="str" cm="1">
        <f t="array" aca="1" ref="C1288" ca="1">IFERROR(INDEX('Nhập đơn'!C:C,'ORDERED LIST'!$A1288,0),"")</f>
        <v>AWZH</v>
      </c>
      <c r="D1288" s="203" t="str">
        <f>IF(COUNTIFS($D$1284:D1287,$B$1284)&lt;$S$1284,$B$1284,"")</f>
        <v>Kim chi cải trắng Box 500 gr</v>
      </c>
      <c r="E1288" s="202" cm="1">
        <f t="array" aca="1" ref="E1288" ca="1">IFERROR(INDEX('Nhập đơn'!I:I,'ORDERED LIST'!$A1288,0),"")</f>
        <v>10</v>
      </c>
      <c r="F1288" s="204" cm="1">
        <f t="array" aca="1" ref="F1288" ca="1">IFERROR(INDEX('Nhập đơn'!H:H,'ORDERED LIST'!$A1288,0),"")</f>
        <v>5</v>
      </c>
      <c r="G1288" s="205"/>
      <c r="H1288" s="205"/>
      <c r="I1288" s="204"/>
      <c r="J1288" s="204"/>
      <c r="K1288" s="204"/>
      <c r="L1288" s="204"/>
      <c r="M1288" s="204"/>
      <c r="N1288" s="206"/>
      <c r="O1288" s="202"/>
      <c r="P1288" s="207"/>
      <c r="Q1288" s="207"/>
      <c r="R1288" s="207"/>
      <c r="S1288" s="210"/>
    </row>
    <row r="1289" spans="1:19" ht="35.25" customHeight="1">
      <c r="A1289" s="196">
        <f ca="1">IFERROR(A1288+MATCH(D1289,OFFSET('Nhập đơn'!$E$1,'ORDERED LIST'!$A1288,0,1000),0),"")</f>
        <v>372</v>
      </c>
      <c r="B1289" s="209">
        <v>5</v>
      </c>
      <c r="C1289" s="203" t="str" cm="1">
        <f t="array" aca="1" ref="C1289" ca="1">IFERROR(INDEX('Nhập đơn'!C:C,'ORDERED LIST'!$A1289,0),"")</f>
        <v>NAM2ZH</v>
      </c>
      <c r="D1289" s="203" t="str">
        <f>IF(COUNTIFS($D$1284:D1288,$B$1284)&lt;$S$1284,$B$1284,"")</f>
        <v>Kim chi cải trắng Box 500 gr</v>
      </c>
      <c r="E1289" s="202" cm="1">
        <f t="array" aca="1" ref="E1289" ca="1">IFERROR(INDEX('Nhập đơn'!I:I,'ORDERED LIST'!$A1289,0),"")</f>
        <v>15</v>
      </c>
      <c r="F1289" s="204" cm="1">
        <f t="array" aca="1" ref="F1289" ca="1">IFERROR(INDEX('Nhập đơn'!H:H,'ORDERED LIST'!$A1289,0),"")</f>
        <v>7.5</v>
      </c>
      <c r="G1289" s="205"/>
      <c r="H1289" s="205"/>
      <c r="I1289" s="204"/>
      <c r="J1289" s="204"/>
      <c r="K1289" s="204"/>
      <c r="L1289" s="204"/>
      <c r="M1289" s="204"/>
      <c r="N1289" s="206"/>
      <c r="O1289" s="202"/>
      <c r="P1289" s="207"/>
      <c r="Q1289" s="207"/>
      <c r="R1289" s="207"/>
      <c r="S1289" s="210"/>
    </row>
    <row r="1290" spans="1:19" ht="35.25" hidden="1" customHeight="1">
      <c r="A1290" s="196" t="str">
        <f ca="1">IFERROR(A1289+MATCH(D1290,OFFSET('Nhập đơn'!$E$1,'ORDERED LIST'!$A1289,0,1000),0),"")</f>
        <v/>
      </c>
      <c r="B1290" s="209">
        <v>6</v>
      </c>
      <c r="C1290" s="203" t="str" cm="1">
        <f t="array" aca="1" ref="C1290" ca="1">IFERROR(INDEX('Nhập đơn'!C:C,'ORDERED LIST'!$A1290,0),"")</f>
        <v/>
      </c>
      <c r="D1290" s="203" t="str">
        <f>IF(COUNTIFS($D$1284:D1289,$B$1284)&lt;$S$1284,$B$1284,"")</f>
        <v/>
      </c>
      <c r="E1290" s="202" t="str" cm="1">
        <f t="array" aca="1" ref="E1290" ca="1">IFERROR(INDEX('Nhập đơn'!I:I,'ORDERED LIST'!$A1290,0),"")</f>
        <v/>
      </c>
      <c r="F1290" s="204" t="str" cm="1">
        <f t="array" aca="1" ref="F1290" ca="1">IFERROR(INDEX('Nhập đơn'!H:H,'ORDERED LIST'!$A1290,0),"")</f>
        <v/>
      </c>
      <c r="G1290" s="205"/>
      <c r="H1290" s="205"/>
      <c r="I1290" s="204"/>
      <c r="J1290" s="204"/>
      <c r="K1290" s="204"/>
      <c r="L1290" s="204"/>
      <c r="M1290" s="204"/>
      <c r="N1290" s="206"/>
      <c r="O1290" s="202"/>
      <c r="P1290" s="207"/>
      <c r="Q1290" s="207"/>
      <c r="R1290" s="207"/>
      <c r="S1290" s="210"/>
    </row>
    <row r="1291" spans="1:19" ht="35.25" hidden="1" customHeight="1">
      <c r="A1291" s="196" t="str">
        <f ca="1">IFERROR(A1290+MATCH(D1291,OFFSET('Nhập đơn'!$E$1,'ORDERED LIST'!$A1290,0,1000),0),"")</f>
        <v/>
      </c>
      <c r="B1291" s="209">
        <v>7</v>
      </c>
      <c r="C1291" s="203" t="str" cm="1">
        <f t="array" aca="1" ref="C1291" ca="1">IFERROR(INDEX('Nhập đơn'!C:C,'ORDERED LIST'!$A1291,0),"")</f>
        <v/>
      </c>
      <c r="D1291" s="203" t="str">
        <f>IF(COUNTIFS($D$1284:D1290,$B$1284)&lt;$S$1284,$B$1284,"")</f>
        <v/>
      </c>
      <c r="E1291" s="202" t="str" cm="1">
        <f t="array" aca="1" ref="E1291" ca="1">IFERROR(INDEX('Nhập đơn'!I:I,'ORDERED LIST'!$A1291,0),"")</f>
        <v/>
      </c>
      <c r="F1291" s="204" t="str" cm="1">
        <f t="array" aca="1" ref="F1291" ca="1">IFERROR(INDEX('Nhập đơn'!H:H,'ORDERED LIST'!$A1291,0),"")</f>
        <v/>
      </c>
      <c r="G1291" s="205"/>
      <c r="H1291" s="205"/>
      <c r="I1291" s="204"/>
      <c r="J1291" s="204"/>
      <c r="K1291" s="204"/>
      <c r="L1291" s="204"/>
      <c r="M1291" s="204"/>
      <c r="N1291" s="206"/>
      <c r="O1291" s="202"/>
      <c r="P1291" s="207"/>
      <c r="Q1291" s="207"/>
      <c r="R1291" s="207"/>
      <c r="S1291" s="210"/>
    </row>
    <row r="1292" spans="1:19" ht="35.25" hidden="1" customHeight="1">
      <c r="A1292" s="196" t="str">
        <f ca="1">IFERROR(A1291+MATCH(D1292,OFFSET('Nhập đơn'!$E$1,'ORDERED LIST'!$A1291,0,1000),0),"")</f>
        <v/>
      </c>
      <c r="B1292" s="209">
        <v>8</v>
      </c>
      <c r="C1292" s="203" t="str" cm="1">
        <f t="array" aca="1" ref="C1292" ca="1">IFERROR(INDEX('Nhập đơn'!C:C,'ORDERED LIST'!$A1292,0),"")</f>
        <v/>
      </c>
      <c r="D1292" s="203" t="str">
        <f>IF(COUNTIFS($D$1284:D1291,$B$1284)&lt;$S$1284,$B$1284,"")</f>
        <v/>
      </c>
      <c r="E1292" s="202" t="str" cm="1">
        <f t="array" aca="1" ref="E1292" ca="1">IFERROR(INDEX('Nhập đơn'!I:I,'ORDERED LIST'!$A1292,0),"")</f>
        <v/>
      </c>
      <c r="F1292" s="204" t="str" cm="1">
        <f t="array" aca="1" ref="F1292" ca="1">IFERROR(INDEX('Nhập đơn'!H:H,'ORDERED LIST'!$A1292,0),"")</f>
        <v/>
      </c>
      <c r="G1292" s="205"/>
      <c r="H1292" s="205"/>
      <c r="I1292" s="204"/>
      <c r="J1292" s="204"/>
      <c r="K1292" s="204"/>
      <c r="L1292" s="204"/>
      <c r="M1292" s="204"/>
      <c r="N1292" s="206"/>
      <c r="O1292" s="202"/>
      <c r="P1292" s="207"/>
      <c r="Q1292" s="207"/>
      <c r="R1292" s="207"/>
      <c r="S1292" s="210"/>
    </row>
    <row r="1293" spans="1:19" ht="35.25" hidden="1" customHeight="1">
      <c r="A1293" s="196" t="str">
        <f ca="1">IFERROR(A1292+MATCH(D1293,OFFSET('Nhập đơn'!$E$1,'ORDERED LIST'!$A1292,0,1000),0),"")</f>
        <v/>
      </c>
      <c r="B1293" s="209">
        <v>9</v>
      </c>
      <c r="C1293" s="203" t="str" cm="1">
        <f t="array" aca="1" ref="C1293" ca="1">IFERROR(INDEX('Nhập đơn'!C:C,'ORDERED LIST'!$A1293,0),"")</f>
        <v/>
      </c>
      <c r="D1293" s="203" t="str">
        <f>IF(COUNTIFS($D$1284:D1292,$B$1284)&lt;$S$1284,$B$1284,"")</f>
        <v/>
      </c>
      <c r="E1293" s="202" t="str" cm="1">
        <f t="array" aca="1" ref="E1293" ca="1">IFERROR(INDEX('Nhập đơn'!I:I,'ORDERED LIST'!$A1293,0),"")</f>
        <v/>
      </c>
      <c r="F1293" s="204" t="str" cm="1">
        <f t="array" aca="1" ref="F1293" ca="1">IFERROR(INDEX('Nhập đơn'!H:H,'ORDERED LIST'!$A1293,0),"")</f>
        <v/>
      </c>
      <c r="G1293" s="205"/>
      <c r="H1293" s="205"/>
      <c r="I1293" s="204"/>
      <c r="J1293" s="204"/>
      <c r="K1293" s="204"/>
      <c r="L1293" s="204"/>
      <c r="M1293" s="204"/>
      <c r="N1293" s="206"/>
      <c r="O1293" s="202"/>
      <c r="P1293" s="207"/>
      <c r="Q1293" s="207"/>
      <c r="R1293" s="207"/>
      <c r="S1293" s="210"/>
    </row>
    <row r="1294" spans="1:19" ht="35.25" hidden="1" customHeight="1">
      <c r="A1294" s="196" t="str">
        <f ca="1">IFERROR(A1293+MATCH(D1294,OFFSET('Nhập đơn'!$E$1,'ORDERED LIST'!$A1293,0,1000),0),"")</f>
        <v/>
      </c>
      <c r="B1294" s="209">
        <v>10</v>
      </c>
      <c r="C1294" s="203" t="str" cm="1">
        <f t="array" aca="1" ref="C1294" ca="1">IFERROR(INDEX('Nhập đơn'!C:C,'ORDERED LIST'!$A1294,0),"")</f>
        <v/>
      </c>
      <c r="D1294" s="203" t="str">
        <f>IF(COUNTIFS($D$1284:D1293,$B$1284)&lt;$S$1284,$B$1284,"")</f>
        <v/>
      </c>
      <c r="E1294" s="202" t="str" cm="1">
        <f t="array" aca="1" ref="E1294" ca="1">IFERROR(INDEX('Nhập đơn'!I:I,'ORDERED LIST'!$A1294,0),"")</f>
        <v/>
      </c>
      <c r="F1294" s="204" t="str" cm="1">
        <f t="array" aca="1" ref="F1294" ca="1">IFERROR(INDEX('Nhập đơn'!H:H,'ORDERED LIST'!$A1294,0),"")</f>
        <v/>
      </c>
      <c r="G1294" s="205"/>
      <c r="H1294" s="205"/>
      <c r="I1294" s="204"/>
      <c r="J1294" s="204"/>
      <c r="K1294" s="204"/>
      <c r="L1294" s="204"/>
      <c r="M1294" s="204"/>
      <c r="N1294" s="206"/>
      <c r="O1294" s="202"/>
      <c r="P1294" s="207"/>
      <c r="Q1294" s="207"/>
      <c r="R1294" s="207"/>
      <c r="S1294" s="210"/>
    </row>
    <row r="1295" spans="1:19" ht="35.25" hidden="1" customHeight="1">
      <c r="A1295" s="196" t="str">
        <f ca="1">IFERROR(A1294+MATCH(D1295,OFFSET('Nhập đơn'!$E$1,'ORDERED LIST'!$A1294,0,1000),0),"")</f>
        <v/>
      </c>
      <c r="B1295" s="209">
        <v>11</v>
      </c>
      <c r="C1295" s="203" t="str" cm="1">
        <f t="array" aca="1" ref="C1295" ca="1">IFERROR(INDEX('Nhập đơn'!C:C,'ORDERED LIST'!$A1295,0),"")</f>
        <v/>
      </c>
      <c r="D1295" s="203" t="str">
        <f>IF(COUNTIFS($D$1284:D1294,$B$1284)&lt;$S$1284,$B$1284,"")</f>
        <v/>
      </c>
      <c r="E1295" s="202" t="str" cm="1">
        <f t="array" aca="1" ref="E1295" ca="1">IFERROR(INDEX('Nhập đơn'!I:I,'ORDERED LIST'!$A1295,0),"")</f>
        <v/>
      </c>
      <c r="F1295" s="204" t="str" cm="1">
        <f t="array" aca="1" ref="F1295" ca="1">IFERROR(INDEX('Nhập đơn'!H:H,'ORDERED LIST'!$A1295,0),"")</f>
        <v/>
      </c>
      <c r="G1295" s="205"/>
      <c r="H1295" s="205"/>
      <c r="I1295" s="204"/>
      <c r="J1295" s="204"/>
      <c r="K1295" s="204"/>
      <c r="L1295" s="204"/>
      <c r="M1295" s="204"/>
      <c r="N1295" s="206"/>
      <c r="O1295" s="202"/>
      <c r="P1295" s="207"/>
      <c r="Q1295" s="207"/>
      <c r="R1295" s="207"/>
      <c r="S1295" s="210"/>
    </row>
    <row r="1296" spans="1:19" ht="35.25" hidden="1" customHeight="1">
      <c r="A1296" s="196" t="str">
        <f ca="1">IFERROR(A1295+MATCH(D1296,OFFSET('Nhập đơn'!$E$1,'ORDERED LIST'!$A1295,0,1000),0),"")</f>
        <v/>
      </c>
      <c r="B1296" s="209">
        <v>12</v>
      </c>
      <c r="C1296" s="203" t="str" cm="1">
        <f t="array" aca="1" ref="C1296" ca="1">IFERROR(INDEX('Nhập đơn'!C:C,'ORDERED LIST'!$A1296,0),"")</f>
        <v/>
      </c>
      <c r="D1296" s="203" t="str">
        <f>IF(COUNTIFS($D$1284:D1295,$B$1284)&lt;$S$1284,$B$1284,"")</f>
        <v/>
      </c>
      <c r="E1296" s="202" t="str" cm="1">
        <f t="array" aca="1" ref="E1296" ca="1">IFERROR(INDEX('Nhập đơn'!I:I,'ORDERED LIST'!$A1296,0),"")</f>
        <v/>
      </c>
      <c r="F1296" s="204" t="str" cm="1">
        <f t="array" aca="1" ref="F1296" ca="1">IFERROR(INDEX('Nhập đơn'!H:H,'ORDERED LIST'!$A1296,0),"")</f>
        <v/>
      </c>
      <c r="G1296" s="205"/>
      <c r="H1296" s="205"/>
      <c r="I1296" s="204"/>
      <c r="J1296" s="204"/>
      <c r="K1296" s="204"/>
      <c r="L1296" s="204"/>
      <c r="M1296" s="204"/>
      <c r="N1296" s="206"/>
      <c r="O1296" s="202"/>
      <c r="P1296" s="207"/>
      <c r="Q1296" s="207"/>
      <c r="R1296" s="207"/>
      <c r="S1296" s="210"/>
    </row>
    <row r="1297" spans="1:19" ht="35.25" hidden="1" customHeight="1">
      <c r="A1297" s="196" t="str">
        <f ca="1">IFERROR(A1296+MATCH(D1297,OFFSET('Nhập đơn'!$E$1,'ORDERED LIST'!$A1296,0,1000),0),"")</f>
        <v/>
      </c>
      <c r="B1297" s="209">
        <v>13</v>
      </c>
      <c r="C1297" s="203" t="str" cm="1">
        <f t="array" aca="1" ref="C1297" ca="1">IFERROR(INDEX('Nhập đơn'!C:C,'ORDERED LIST'!$A1297,0),"")</f>
        <v/>
      </c>
      <c r="D1297" s="203" t="str">
        <f>IF(COUNTIFS($D$1284:D1296,$B$1284)&lt;$S$1284,$B$1284,"")</f>
        <v/>
      </c>
      <c r="E1297" s="202" t="str" cm="1">
        <f t="array" aca="1" ref="E1297" ca="1">IFERROR(INDEX('Nhập đơn'!I:I,'ORDERED LIST'!$A1297,0),"")</f>
        <v/>
      </c>
      <c r="F1297" s="204" t="str" cm="1">
        <f t="array" aca="1" ref="F1297" ca="1">IFERROR(INDEX('Nhập đơn'!H:H,'ORDERED LIST'!$A1297,0),"")</f>
        <v/>
      </c>
      <c r="G1297" s="205"/>
      <c r="H1297" s="205"/>
      <c r="I1297" s="204"/>
      <c r="J1297" s="204"/>
      <c r="K1297" s="204"/>
      <c r="L1297" s="204"/>
      <c r="M1297" s="204"/>
      <c r="N1297" s="206"/>
      <c r="O1297" s="202"/>
      <c r="P1297" s="207"/>
      <c r="Q1297" s="207"/>
      <c r="R1297" s="207"/>
      <c r="S1297" s="210"/>
    </row>
    <row r="1298" spans="1:19" ht="35.25" hidden="1" customHeight="1">
      <c r="A1298" s="196" t="str">
        <f ca="1">IFERROR(A1297+MATCH(D1298,OFFSET('Nhập đơn'!$E$1,'ORDERED LIST'!$A1297,0,1000),0),"")</f>
        <v/>
      </c>
      <c r="B1298" s="209">
        <v>14</v>
      </c>
      <c r="C1298" s="203" t="str" cm="1">
        <f t="array" aca="1" ref="C1298" ca="1">IFERROR(INDEX('Nhập đơn'!C:C,'ORDERED LIST'!$A1298,0),"")</f>
        <v/>
      </c>
      <c r="D1298" s="203" t="str">
        <f>IF(COUNTIFS($D$1284:D1297,$B$1284)&lt;$S$1284,$B$1284,"")</f>
        <v/>
      </c>
      <c r="E1298" s="202" t="str" cm="1">
        <f t="array" aca="1" ref="E1298" ca="1">IFERROR(INDEX('Nhập đơn'!I:I,'ORDERED LIST'!$A1298,0),"")</f>
        <v/>
      </c>
      <c r="F1298" s="204" t="str" cm="1">
        <f t="array" aca="1" ref="F1298" ca="1">IFERROR(INDEX('Nhập đơn'!H:H,'ORDERED LIST'!$A1298,0),"")</f>
        <v/>
      </c>
      <c r="G1298" s="205"/>
      <c r="H1298" s="205"/>
      <c r="I1298" s="204"/>
      <c r="J1298" s="204"/>
      <c r="K1298" s="204"/>
      <c r="L1298" s="204"/>
      <c r="M1298" s="204"/>
      <c r="N1298" s="206"/>
      <c r="O1298" s="202"/>
      <c r="P1298" s="207"/>
      <c r="Q1298" s="207"/>
      <c r="R1298" s="207"/>
      <c r="S1298" s="210"/>
    </row>
    <row r="1299" spans="1:19" ht="35.25" hidden="1" customHeight="1">
      <c r="A1299" s="196" t="str">
        <f ca="1">IFERROR(A1298+MATCH(D1299,OFFSET('Nhập đơn'!$E$1,'ORDERED LIST'!$A1298,0,1000),0),"")</f>
        <v/>
      </c>
      <c r="B1299" s="209">
        <v>15</v>
      </c>
      <c r="C1299" s="203" t="str" cm="1">
        <f t="array" aca="1" ref="C1299" ca="1">IFERROR(INDEX('Nhập đơn'!C:C,'ORDERED LIST'!$A1299,0),"")</f>
        <v/>
      </c>
      <c r="D1299" s="203" t="str">
        <f>IF(COUNTIFS($D$1284:D1298,$B$1284)&lt;$S$1284,$B$1284,"")</f>
        <v/>
      </c>
      <c r="E1299" s="202" t="str" cm="1">
        <f t="array" aca="1" ref="E1299" ca="1">IFERROR(INDEX('Nhập đơn'!I:I,'ORDERED LIST'!$A1299,0),"")</f>
        <v/>
      </c>
      <c r="F1299" s="204" t="str" cm="1">
        <f t="array" aca="1" ref="F1299" ca="1">IFERROR(INDEX('Nhập đơn'!H:H,'ORDERED LIST'!$A1299,0),"")</f>
        <v/>
      </c>
      <c r="G1299" s="205"/>
      <c r="H1299" s="205"/>
      <c r="I1299" s="204"/>
      <c r="J1299" s="204"/>
      <c r="K1299" s="204"/>
      <c r="L1299" s="204"/>
      <c r="M1299" s="204"/>
      <c r="N1299" s="206"/>
      <c r="O1299" s="202"/>
      <c r="P1299" s="207"/>
      <c r="Q1299" s="207"/>
      <c r="R1299" s="207"/>
      <c r="S1299" s="210"/>
    </row>
    <row r="1300" spans="1:19" ht="35.25" hidden="1" customHeight="1">
      <c r="A1300" s="196" t="str">
        <f ca="1">IFERROR(A1299+MATCH(D1300,OFFSET('Nhập đơn'!$E$1,'ORDERED LIST'!$A1299,0,1000),0),"")</f>
        <v/>
      </c>
      <c r="B1300" s="209">
        <v>16</v>
      </c>
      <c r="C1300" s="203" t="str" cm="1">
        <f t="array" aca="1" ref="C1300" ca="1">IFERROR(INDEX('Nhập đơn'!C:C,'ORDERED LIST'!$A1300,0),"")</f>
        <v/>
      </c>
      <c r="D1300" s="203" t="str">
        <f>IF(COUNTIFS($D$1284:D1299,$B$1284)&lt;$S$1284,$B$1284,"")</f>
        <v/>
      </c>
      <c r="E1300" s="202" t="str" cm="1">
        <f t="array" aca="1" ref="E1300" ca="1">IFERROR(INDEX('Nhập đơn'!I:I,'ORDERED LIST'!$A1300,0),"")</f>
        <v/>
      </c>
      <c r="F1300" s="204" t="str" cm="1">
        <f t="array" aca="1" ref="F1300" ca="1">IFERROR(INDEX('Nhập đơn'!H:H,'ORDERED LIST'!$A1300,0),"")</f>
        <v/>
      </c>
      <c r="G1300" s="205"/>
      <c r="H1300" s="205"/>
      <c r="I1300" s="204"/>
      <c r="J1300" s="204"/>
      <c r="K1300" s="204"/>
      <c r="L1300" s="204"/>
      <c r="M1300" s="204"/>
      <c r="N1300" s="206"/>
      <c r="O1300" s="202"/>
      <c r="P1300" s="207"/>
      <c r="Q1300" s="207"/>
      <c r="R1300" s="207"/>
      <c r="S1300" s="210"/>
    </row>
    <row r="1301" spans="1:19" s="384" customFormat="1" ht="35.25" customHeight="1">
      <c r="B1301" s="442" t="s">
        <v>4069</v>
      </c>
      <c r="C1301" s="214"/>
      <c r="D1301" s="214"/>
      <c r="E1301" s="214"/>
      <c r="F1301" s="214"/>
      <c r="G1301" s="214"/>
      <c r="H1301" s="214"/>
      <c r="I1301" s="214"/>
      <c r="J1301" s="214"/>
      <c r="K1301" s="214"/>
      <c r="L1301" s="214"/>
      <c r="M1301" s="214"/>
      <c r="N1301" s="214"/>
      <c r="O1301" s="214"/>
      <c r="P1301" s="214"/>
      <c r="Q1301" s="214"/>
      <c r="R1301" s="214"/>
      <c r="S1301" s="289">
        <f>COUNTIFS('Nhập đơn'!E:E,B1301)</f>
        <v>1</v>
      </c>
    </row>
    <row r="1302" spans="1:19" ht="35.25" customHeight="1">
      <c r="A1302" s="196">
        <f ca="1">IFERROR(A1301+MATCH(D1302,OFFSET('Nhập đơn'!$E$1,'ORDERED LIST'!$A1301,0,1000),0),"")</f>
        <v>340</v>
      </c>
      <c r="B1302" s="202">
        <v>1</v>
      </c>
      <c r="C1302" s="203" t="str" cm="1">
        <f t="array" aca="1" ref="C1302" ca="1">IFERROR(INDEX('Nhập đơn'!C:C,'ORDERED LIST'!$A1302,0),"")</f>
        <v>MKFR</v>
      </c>
      <c r="D1302" s="203" t="str">
        <f>IF(COUNTIFS($D$1301:D1301,$B$1301)&lt;$S$1301,$B$1301,"")</f>
        <v>Bánh tráng Hồng Minh 470 gr</v>
      </c>
      <c r="E1302" s="202" cm="1">
        <f t="array" aca="1" ref="E1302" ca="1">IFERROR(INDEX('Nhập đơn'!I:I,'ORDERED LIST'!$A1302,0),"")</f>
        <v>20</v>
      </c>
      <c r="F1302" s="204" cm="1">
        <f t="array" aca="1" ref="F1302" ca="1">IFERROR(INDEX('Nhập đơn'!H:H,'ORDERED LIST'!$A1302,0),"")</f>
        <v>9.4</v>
      </c>
      <c r="G1302" s="205"/>
      <c r="H1302" s="205"/>
      <c r="I1302" s="204"/>
      <c r="J1302" s="204"/>
      <c r="K1302" s="204"/>
      <c r="L1302" s="204"/>
      <c r="M1302" s="204"/>
      <c r="N1302" s="206"/>
      <c r="O1302" s="202"/>
      <c r="P1302" s="207"/>
      <c r="Q1302" s="207"/>
      <c r="R1302" s="207"/>
      <c r="S1302" s="207"/>
    </row>
    <row r="1303" spans="1:19" ht="35.25" hidden="1" customHeight="1">
      <c r="A1303" s="196" t="str">
        <f ca="1">IFERROR(A1302+MATCH(D1303,OFFSET('Nhập đơn'!$E$1,'ORDERED LIST'!$A1302,0,1000),0),"")</f>
        <v/>
      </c>
      <c r="B1303" s="202">
        <v>2</v>
      </c>
      <c r="C1303" s="203" t="str" cm="1">
        <f t="array" aca="1" ref="C1303" ca="1">IFERROR(INDEX('Nhập đơn'!C:C,'ORDERED LIST'!$A1303,0),"")</f>
        <v/>
      </c>
      <c r="D1303" s="203" t="str">
        <f>IF(COUNTIFS($D$1301:D1302,$B$1301)&lt;$S$1301,$B$1301,"")</f>
        <v/>
      </c>
      <c r="E1303" s="202" t="str" cm="1">
        <f t="array" aca="1" ref="E1303" ca="1">IFERROR(INDEX('Nhập đơn'!I:I,'ORDERED LIST'!$A1303,0),"")</f>
        <v/>
      </c>
      <c r="F1303" s="204" t="str" cm="1">
        <f t="array" aca="1" ref="F1303" ca="1">IFERROR(INDEX('Nhập đơn'!H:H,'ORDERED LIST'!$A1303,0),"")</f>
        <v/>
      </c>
      <c r="G1303" s="205"/>
      <c r="H1303" s="205"/>
      <c r="I1303" s="204"/>
      <c r="J1303" s="204"/>
      <c r="K1303" s="204"/>
      <c r="L1303" s="204"/>
      <c r="M1303" s="204"/>
      <c r="N1303" s="206"/>
      <c r="O1303" s="202"/>
      <c r="P1303" s="207"/>
      <c r="Q1303" s="207"/>
      <c r="R1303" s="207"/>
      <c r="S1303" s="208"/>
    </row>
    <row r="1304" spans="1:19" ht="35.25" hidden="1" customHeight="1">
      <c r="A1304" s="196" t="str">
        <f ca="1">IFERROR(A1303+MATCH(D1304,OFFSET('Nhập đơn'!$E$1,'ORDERED LIST'!$A1303,0,1000),0),"")</f>
        <v/>
      </c>
      <c r="B1304" s="209">
        <v>3</v>
      </c>
      <c r="C1304" s="203" t="str" cm="1">
        <f t="array" aca="1" ref="C1304" ca="1">IFERROR(INDEX('Nhập đơn'!C:C,'ORDERED LIST'!$A1304,0),"")</f>
        <v/>
      </c>
      <c r="D1304" s="203" t="str">
        <f>IF(COUNTIFS($D$1301:D1303,$B$1301)&lt;$S$1301,$B$1301,"")</f>
        <v/>
      </c>
      <c r="E1304" s="202" t="str" cm="1">
        <f t="array" aca="1" ref="E1304" ca="1">IFERROR(INDEX('Nhập đơn'!I:I,'ORDERED LIST'!$A1304,0),"")</f>
        <v/>
      </c>
      <c r="F1304" s="204" t="str" cm="1">
        <f t="array" aca="1" ref="F1304" ca="1">IFERROR(INDEX('Nhập đơn'!H:H,'ORDERED LIST'!$A1304,0),"")</f>
        <v/>
      </c>
      <c r="G1304" s="205"/>
      <c r="H1304" s="205"/>
      <c r="I1304" s="204"/>
      <c r="J1304" s="204"/>
      <c r="K1304" s="204"/>
      <c r="L1304" s="204"/>
      <c r="M1304" s="204"/>
      <c r="N1304" s="206"/>
      <c r="O1304" s="202"/>
      <c r="P1304" s="207"/>
      <c r="Q1304" s="207"/>
      <c r="R1304" s="207"/>
      <c r="S1304" s="210"/>
    </row>
    <row r="1305" spans="1:19" ht="35.25" hidden="1" customHeight="1">
      <c r="A1305" s="196" t="str">
        <f ca="1">IFERROR(A1304+MATCH(D1305,OFFSET('Nhập đơn'!$E$1,'ORDERED LIST'!$A1304,0,1000),0),"")</f>
        <v/>
      </c>
      <c r="B1305" s="209">
        <v>4</v>
      </c>
      <c r="C1305" s="203" t="str" cm="1">
        <f t="array" aca="1" ref="C1305" ca="1">IFERROR(INDEX('Nhập đơn'!C:C,'ORDERED LIST'!$A1305,0),"")</f>
        <v/>
      </c>
      <c r="D1305" s="203" t="str">
        <f>IF(COUNTIFS($D$1301:D1304,$B$1301)&lt;$S$1301,$B$1301,"")</f>
        <v/>
      </c>
      <c r="E1305" s="202" t="str" cm="1">
        <f t="array" aca="1" ref="E1305" ca="1">IFERROR(INDEX('Nhập đơn'!I:I,'ORDERED LIST'!$A1305,0),"")</f>
        <v/>
      </c>
      <c r="F1305" s="204" t="str" cm="1">
        <f t="array" aca="1" ref="F1305" ca="1">IFERROR(INDEX('Nhập đơn'!H:H,'ORDERED LIST'!$A1305,0),"")</f>
        <v/>
      </c>
      <c r="G1305" s="205"/>
      <c r="H1305" s="205"/>
      <c r="I1305" s="204"/>
      <c r="J1305" s="204"/>
      <c r="K1305" s="204"/>
      <c r="L1305" s="204"/>
      <c r="M1305" s="204"/>
      <c r="N1305" s="206"/>
      <c r="O1305" s="202"/>
      <c r="P1305" s="207"/>
      <c r="Q1305" s="207"/>
      <c r="R1305" s="207"/>
      <c r="S1305" s="210"/>
    </row>
    <row r="1306" spans="1:19" ht="35.25" hidden="1" customHeight="1">
      <c r="A1306" s="196" t="str">
        <f ca="1">IFERROR(A1305+MATCH(D1306,OFFSET('Nhập đơn'!$E$1,'ORDERED LIST'!$A1305,0,1000),0),"")</f>
        <v/>
      </c>
      <c r="B1306" s="209">
        <v>5</v>
      </c>
      <c r="C1306" s="203" t="str" cm="1">
        <f t="array" aca="1" ref="C1306" ca="1">IFERROR(INDEX('Nhập đơn'!C:C,'ORDERED LIST'!$A1306,0),"")</f>
        <v/>
      </c>
      <c r="D1306" s="203" t="str">
        <f>IF(COUNTIFS($D$1301:D1305,$B$1301)&lt;$S$1301,$B$1301,"")</f>
        <v/>
      </c>
      <c r="E1306" s="202" t="str" cm="1">
        <f t="array" aca="1" ref="E1306" ca="1">IFERROR(INDEX('Nhập đơn'!I:I,'ORDERED LIST'!$A1306,0),"")</f>
        <v/>
      </c>
      <c r="F1306" s="204" t="str" cm="1">
        <f t="array" aca="1" ref="F1306" ca="1">IFERROR(INDEX('Nhập đơn'!H:H,'ORDERED LIST'!$A1306,0),"")</f>
        <v/>
      </c>
      <c r="G1306" s="205"/>
      <c r="H1306" s="205"/>
      <c r="I1306" s="204"/>
      <c r="J1306" s="204"/>
      <c r="K1306" s="204"/>
      <c r="L1306" s="204"/>
      <c r="M1306" s="204"/>
      <c r="N1306" s="206"/>
      <c r="O1306" s="202"/>
      <c r="P1306" s="207"/>
      <c r="Q1306" s="207"/>
      <c r="R1306" s="207"/>
      <c r="S1306" s="210"/>
    </row>
    <row r="1307" spans="1:19" ht="35.25" hidden="1" customHeight="1">
      <c r="A1307" s="196" t="str">
        <f ca="1">IFERROR(A1306+MATCH(D1307,OFFSET('Nhập đơn'!$E$1,'ORDERED LIST'!$A1306,0,1000),0),"")</f>
        <v/>
      </c>
      <c r="B1307" s="209">
        <v>6</v>
      </c>
      <c r="C1307" s="203" t="str" cm="1">
        <f t="array" aca="1" ref="C1307" ca="1">IFERROR(INDEX('Nhập đơn'!C:C,'ORDERED LIST'!$A1307,0),"")</f>
        <v/>
      </c>
      <c r="D1307" s="203" t="str">
        <f>IF(COUNTIFS($D$1301:D1306,$B$1301)&lt;$S$1301,$B$1301,"")</f>
        <v/>
      </c>
      <c r="E1307" s="202" t="str" cm="1">
        <f t="array" aca="1" ref="E1307" ca="1">IFERROR(INDEX('Nhập đơn'!I:I,'ORDERED LIST'!$A1307,0),"")</f>
        <v/>
      </c>
      <c r="F1307" s="204" t="str" cm="1">
        <f t="array" aca="1" ref="F1307" ca="1">IFERROR(INDEX('Nhập đơn'!H:H,'ORDERED LIST'!$A1307,0),"")</f>
        <v/>
      </c>
      <c r="G1307" s="205"/>
      <c r="H1307" s="205"/>
      <c r="I1307" s="204"/>
      <c r="J1307" s="204"/>
      <c r="K1307" s="204"/>
      <c r="L1307" s="204"/>
      <c r="M1307" s="204"/>
      <c r="N1307" s="206"/>
      <c r="O1307" s="202"/>
      <c r="P1307" s="207"/>
      <c r="Q1307" s="207"/>
      <c r="R1307" s="207"/>
      <c r="S1307" s="210"/>
    </row>
    <row r="1308" spans="1:19" ht="35.25" hidden="1" customHeight="1">
      <c r="A1308" s="196" t="str">
        <f ca="1">IFERROR(A1307+MATCH(D1308,OFFSET('Nhập đơn'!$E$1,'ORDERED LIST'!$A1307,0,1000),0),"")</f>
        <v/>
      </c>
      <c r="B1308" s="209">
        <v>7</v>
      </c>
      <c r="C1308" s="203" t="str" cm="1">
        <f t="array" aca="1" ref="C1308" ca="1">IFERROR(INDEX('Nhập đơn'!C:C,'ORDERED LIST'!$A1308,0),"")</f>
        <v/>
      </c>
      <c r="D1308" s="203" t="str">
        <f>IF(COUNTIFS($D$1301:D1307,$B$1301)&lt;$S$1301,$B$1301,"")</f>
        <v/>
      </c>
      <c r="E1308" s="202" t="str" cm="1">
        <f t="array" aca="1" ref="E1308" ca="1">IFERROR(INDEX('Nhập đơn'!I:I,'ORDERED LIST'!$A1308,0),"")</f>
        <v/>
      </c>
      <c r="F1308" s="204" t="str" cm="1">
        <f t="array" aca="1" ref="F1308" ca="1">IFERROR(INDEX('Nhập đơn'!H:H,'ORDERED LIST'!$A1308,0),"")</f>
        <v/>
      </c>
      <c r="G1308" s="205"/>
      <c r="H1308" s="205"/>
      <c r="I1308" s="204"/>
      <c r="J1308" s="204"/>
      <c r="K1308" s="204"/>
      <c r="L1308" s="204"/>
      <c r="M1308" s="204"/>
      <c r="N1308" s="206"/>
      <c r="O1308" s="202"/>
      <c r="P1308" s="207"/>
      <c r="Q1308" s="207"/>
      <c r="R1308" s="207"/>
      <c r="S1308" s="210"/>
    </row>
    <row r="1309" spans="1:19" ht="35.25" hidden="1" customHeight="1">
      <c r="A1309" s="196" t="str">
        <f ca="1">IFERROR(A1308+MATCH(D1309,OFFSET('Nhập đơn'!$E$1,'ORDERED LIST'!$A1308,0,1000),0),"")</f>
        <v/>
      </c>
      <c r="B1309" s="209">
        <v>8</v>
      </c>
      <c r="C1309" s="203" t="str" cm="1">
        <f t="array" aca="1" ref="C1309" ca="1">IFERROR(INDEX('Nhập đơn'!C:C,'ORDERED LIST'!$A1309,0),"")</f>
        <v/>
      </c>
      <c r="D1309" s="203" t="str">
        <f>IF(COUNTIFS($D$1301:D1308,$B$1301)&lt;$S$1301,$B$1301,"")</f>
        <v/>
      </c>
      <c r="E1309" s="202" t="str" cm="1">
        <f t="array" aca="1" ref="E1309" ca="1">IFERROR(INDEX('Nhập đơn'!I:I,'ORDERED LIST'!$A1309,0),"")</f>
        <v/>
      </c>
      <c r="F1309" s="204" t="str" cm="1">
        <f t="array" aca="1" ref="F1309" ca="1">IFERROR(INDEX('Nhập đơn'!H:H,'ORDERED LIST'!$A1309,0),"")</f>
        <v/>
      </c>
      <c r="G1309" s="205"/>
      <c r="H1309" s="205"/>
      <c r="I1309" s="204"/>
      <c r="J1309" s="204"/>
      <c r="K1309" s="204"/>
      <c r="L1309" s="204"/>
      <c r="M1309" s="204"/>
      <c r="N1309" s="206"/>
      <c r="O1309" s="202"/>
      <c r="P1309" s="207"/>
      <c r="Q1309" s="207"/>
      <c r="R1309" s="207"/>
      <c r="S1309" s="210"/>
    </row>
    <row r="1310" spans="1:19" ht="35.25" hidden="1" customHeight="1">
      <c r="A1310" s="196" t="str">
        <f ca="1">IFERROR(A1309+MATCH(D1310,OFFSET('Nhập đơn'!$E$1,'ORDERED LIST'!$A1309,0,1000),0),"")</f>
        <v/>
      </c>
      <c r="B1310" s="209">
        <v>9</v>
      </c>
      <c r="C1310" s="203" t="str" cm="1">
        <f t="array" aca="1" ref="C1310" ca="1">IFERROR(INDEX('Nhập đơn'!C:C,'ORDERED LIST'!$A1310,0),"")</f>
        <v/>
      </c>
      <c r="D1310" s="203" t="str">
        <f>IF(COUNTIFS($D$1301:D1309,$B$1301)&lt;$S$1301,$B$1301,"")</f>
        <v/>
      </c>
      <c r="E1310" s="202" t="str" cm="1">
        <f t="array" aca="1" ref="E1310" ca="1">IFERROR(INDEX('Nhập đơn'!I:I,'ORDERED LIST'!$A1310,0),"")</f>
        <v/>
      </c>
      <c r="F1310" s="204" t="str" cm="1">
        <f t="array" aca="1" ref="F1310" ca="1">IFERROR(INDEX('Nhập đơn'!H:H,'ORDERED LIST'!$A1310,0),"")</f>
        <v/>
      </c>
      <c r="G1310" s="205"/>
      <c r="H1310" s="205"/>
      <c r="I1310" s="204"/>
      <c r="J1310" s="204"/>
      <c r="K1310" s="204"/>
      <c r="L1310" s="204"/>
      <c r="M1310" s="204"/>
      <c r="N1310" s="206"/>
      <c r="O1310" s="202"/>
      <c r="P1310" s="207"/>
      <c r="Q1310" s="207"/>
      <c r="R1310" s="207"/>
      <c r="S1310" s="210"/>
    </row>
    <row r="1311" spans="1:19" ht="35.25" hidden="1" customHeight="1">
      <c r="A1311" s="196" t="str">
        <f ca="1">IFERROR(A1310+MATCH(D1311,OFFSET('Nhập đơn'!$E$1,'ORDERED LIST'!$A1310,0,1000),0),"")</f>
        <v/>
      </c>
      <c r="B1311" s="209">
        <v>10</v>
      </c>
      <c r="C1311" s="203" t="str" cm="1">
        <f t="array" aca="1" ref="C1311" ca="1">IFERROR(INDEX('Nhập đơn'!C:C,'ORDERED LIST'!$A1311,0),"")</f>
        <v/>
      </c>
      <c r="D1311" s="203" t="str">
        <f>IF(COUNTIFS($D$1301:D1310,$B$1301)&lt;$S$1301,$B$1301,"")</f>
        <v/>
      </c>
      <c r="E1311" s="202" t="str" cm="1">
        <f t="array" aca="1" ref="E1311" ca="1">IFERROR(INDEX('Nhập đơn'!I:I,'ORDERED LIST'!$A1311,0),"")</f>
        <v/>
      </c>
      <c r="F1311" s="204" t="str" cm="1">
        <f t="array" aca="1" ref="F1311" ca="1">IFERROR(INDEX('Nhập đơn'!H:H,'ORDERED LIST'!$A1311,0),"")</f>
        <v/>
      </c>
      <c r="G1311" s="205"/>
      <c r="H1311" s="205"/>
      <c r="I1311" s="204"/>
      <c r="J1311" s="204"/>
      <c r="K1311" s="204"/>
      <c r="L1311" s="204"/>
      <c r="M1311" s="204"/>
      <c r="N1311" s="206"/>
      <c r="O1311" s="202"/>
      <c r="P1311" s="207"/>
      <c r="Q1311" s="207"/>
      <c r="R1311" s="207"/>
      <c r="S1311" s="210"/>
    </row>
    <row r="1312" spans="1:19" ht="35.25" hidden="1" customHeight="1">
      <c r="A1312" s="196" t="str">
        <f ca="1">IFERROR(A1311+MATCH(D1312,OFFSET('Nhập đơn'!$E$1,'ORDERED LIST'!$A1311,0,1000),0),"")</f>
        <v/>
      </c>
      <c r="B1312" s="209">
        <v>11</v>
      </c>
      <c r="C1312" s="203" t="str" cm="1">
        <f t="array" aca="1" ref="C1312" ca="1">IFERROR(INDEX('Nhập đơn'!C:C,'ORDERED LIST'!$A1312,0),"")</f>
        <v/>
      </c>
      <c r="D1312" s="203" t="str">
        <f>IF(COUNTIFS($D$1301:D1311,$B$1301)&lt;$S$1301,$B$1301,"")</f>
        <v/>
      </c>
      <c r="E1312" s="202" t="str" cm="1">
        <f t="array" aca="1" ref="E1312" ca="1">IFERROR(INDEX('Nhập đơn'!I:I,'ORDERED LIST'!$A1312,0),"")</f>
        <v/>
      </c>
      <c r="F1312" s="204" t="str" cm="1">
        <f t="array" aca="1" ref="F1312" ca="1">IFERROR(INDEX('Nhập đơn'!H:H,'ORDERED LIST'!$A1312,0),"")</f>
        <v/>
      </c>
      <c r="G1312" s="205"/>
      <c r="H1312" s="205"/>
      <c r="I1312" s="204"/>
      <c r="J1312" s="204"/>
      <c r="K1312" s="204"/>
      <c r="L1312" s="204"/>
      <c r="M1312" s="204"/>
      <c r="N1312" s="206"/>
      <c r="O1312" s="202"/>
      <c r="P1312" s="207"/>
      <c r="Q1312" s="207"/>
      <c r="R1312" s="207"/>
      <c r="S1312" s="210"/>
    </row>
    <row r="1313" spans="1:19" ht="35.25" hidden="1" customHeight="1">
      <c r="A1313" s="196" t="str">
        <f ca="1">IFERROR(A1312+MATCH(D1313,OFFSET('Nhập đơn'!$E$1,'ORDERED LIST'!$A1312,0,1000),0),"")</f>
        <v/>
      </c>
      <c r="B1313" s="209">
        <v>12</v>
      </c>
      <c r="C1313" s="203" t="str" cm="1">
        <f t="array" aca="1" ref="C1313" ca="1">IFERROR(INDEX('Nhập đơn'!C:C,'ORDERED LIST'!$A1313,0),"")</f>
        <v/>
      </c>
      <c r="D1313" s="203" t="str">
        <f>IF(COUNTIFS($D$1301:D1312,$B$1301)&lt;$S$1301,$B$1301,"")</f>
        <v/>
      </c>
      <c r="E1313" s="202" t="str" cm="1">
        <f t="array" aca="1" ref="E1313" ca="1">IFERROR(INDEX('Nhập đơn'!I:I,'ORDERED LIST'!$A1313,0),"")</f>
        <v/>
      </c>
      <c r="F1313" s="204" t="str" cm="1">
        <f t="array" aca="1" ref="F1313" ca="1">IFERROR(INDEX('Nhập đơn'!H:H,'ORDERED LIST'!$A1313,0),"")</f>
        <v/>
      </c>
      <c r="G1313" s="205"/>
      <c r="H1313" s="205"/>
      <c r="I1313" s="204"/>
      <c r="J1313" s="204"/>
      <c r="K1313" s="204"/>
      <c r="L1313" s="204"/>
      <c r="M1313" s="204"/>
      <c r="N1313" s="206"/>
      <c r="O1313" s="202"/>
      <c r="P1313" s="207"/>
      <c r="Q1313" s="207"/>
      <c r="R1313" s="207"/>
      <c r="S1313" s="210"/>
    </row>
    <row r="1314" spans="1:19" ht="35.25" hidden="1" customHeight="1">
      <c r="A1314" s="196" t="str">
        <f ca="1">IFERROR(A1313+MATCH(D1314,OFFSET('Nhập đơn'!$E$1,'ORDERED LIST'!$A1313,0,1000),0),"")</f>
        <v/>
      </c>
      <c r="B1314" s="209">
        <v>13</v>
      </c>
      <c r="C1314" s="203" t="str" cm="1">
        <f t="array" aca="1" ref="C1314" ca="1">IFERROR(INDEX('Nhập đơn'!C:C,'ORDERED LIST'!$A1314,0),"")</f>
        <v/>
      </c>
      <c r="D1314" s="203" t="str">
        <f>IF(COUNTIFS($D$1301:D1313,$B$1301)&lt;$S$1301,$B$1301,"")</f>
        <v/>
      </c>
      <c r="E1314" s="202" t="str" cm="1">
        <f t="array" aca="1" ref="E1314" ca="1">IFERROR(INDEX('Nhập đơn'!I:I,'ORDERED LIST'!$A1314,0),"")</f>
        <v/>
      </c>
      <c r="F1314" s="204" t="str" cm="1">
        <f t="array" aca="1" ref="F1314" ca="1">IFERROR(INDEX('Nhập đơn'!H:H,'ORDERED LIST'!$A1314,0),"")</f>
        <v/>
      </c>
      <c r="G1314" s="205"/>
      <c r="H1314" s="205"/>
      <c r="I1314" s="204"/>
      <c r="J1314" s="204"/>
      <c r="K1314" s="204"/>
      <c r="L1314" s="204"/>
      <c r="M1314" s="204"/>
      <c r="N1314" s="206"/>
      <c r="O1314" s="202"/>
      <c r="P1314" s="207"/>
      <c r="Q1314" s="207"/>
      <c r="R1314" s="207"/>
      <c r="S1314" s="210"/>
    </row>
    <row r="1315" spans="1:19" ht="35.25" hidden="1" customHeight="1">
      <c r="A1315" s="196" t="str">
        <f ca="1">IFERROR(A1314+MATCH(D1315,OFFSET('Nhập đơn'!$E$1,'ORDERED LIST'!$A1314,0,1000),0),"")</f>
        <v/>
      </c>
      <c r="B1315" s="209">
        <v>14</v>
      </c>
      <c r="C1315" s="203" t="str" cm="1">
        <f t="array" aca="1" ref="C1315" ca="1">IFERROR(INDEX('Nhập đơn'!C:C,'ORDERED LIST'!$A1315,0),"")</f>
        <v/>
      </c>
      <c r="D1315" s="203" t="str">
        <f>IF(COUNTIFS($D$1301:D1314,$B$1301)&lt;$S$1301,$B$1301,"")</f>
        <v/>
      </c>
      <c r="E1315" s="202" t="str" cm="1">
        <f t="array" aca="1" ref="E1315" ca="1">IFERROR(INDEX('Nhập đơn'!I:I,'ORDERED LIST'!$A1315,0),"")</f>
        <v/>
      </c>
      <c r="F1315" s="204" t="str" cm="1">
        <f t="array" aca="1" ref="F1315" ca="1">IFERROR(INDEX('Nhập đơn'!H:H,'ORDERED LIST'!$A1315,0),"")</f>
        <v/>
      </c>
      <c r="G1315" s="205"/>
      <c r="H1315" s="205"/>
      <c r="I1315" s="204"/>
      <c r="J1315" s="204"/>
      <c r="K1315" s="204"/>
      <c r="L1315" s="204"/>
      <c r="M1315" s="204"/>
      <c r="N1315" s="206"/>
      <c r="O1315" s="202"/>
      <c r="P1315" s="207"/>
      <c r="Q1315" s="207"/>
      <c r="R1315" s="207"/>
      <c r="S1315" s="210"/>
    </row>
    <row r="1316" spans="1:19" ht="35.25" hidden="1" customHeight="1">
      <c r="A1316" s="196" t="str">
        <f ca="1">IFERROR(A1315+MATCH(D1316,OFFSET('Nhập đơn'!$E$1,'ORDERED LIST'!$A1315,0,1000),0),"")</f>
        <v/>
      </c>
      <c r="B1316" s="209">
        <v>15</v>
      </c>
      <c r="C1316" s="203" t="str" cm="1">
        <f t="array" aca="1" ref="C1316" ca="1">IFERROR(INDEX('Nhập đơn'!C:C,'ORDERED LIST'!$A1316,0),"")</f>
        <v/>
      </c>
      <c r="D1316" s="203" t="str">
        <f>IF(COUNTIFS($D$1301:D1315,$B$1301)&lt;$S$1301,$B$1301,"")</f>
        <v/>
      </c>
      <c r="E1316" s="202" t="str" cm="1">
        <f t="array" aca="1" ref="E1316" ca="1">IFERROR(INDEX('Nhập đơn'!I:I,'ORDERED LIST'!$A1316,0),"")</f>
        <v/>
      </c>
      <c r="F1316" s="204" t="str" cm="1">
        <f t="array" aca="1" ref="F1316" ca="1">IFERROR(INDEX('Nhập đơn'!H:H,'ORDERED LIST'!$A1316,0),"")</f>
        <v/>
      </c>
      <c r="G1316" s="205"/>
      <c r="H1316" s="205"/>
      <c r="I1316" s="204"/>
      <c r="J1316" s="204"/>
      <c r="K1316" s="204"/>
      <c r="L1316" s="204"/>
      <c r="M1316" s="204"/>
      <c r="N1316" s="206"/>
      <c r="O1316" s="202"/>
      <c r="P1316" s="207"/>
      <c r="Q1316" s="207"/>
      <c r="R1316" s="207"/>
      <c r="S1316" s="210"/>
    </row>
    <row r="1317" spans="1:19" ht="35.25" hidden="1" customHeight="1">
      <c r="A1317" s="196" t="str">
        <f ca="1">IFERROR(A1316+MATCH(D1317,OFFSET('Nhập đơn'!$E$1,'ORDERED LIST'!$A1316,0,1000),0),"")</f>
        <v/>
      </c>
      <c r="B1317" s="489">
        <v>16</v>
      </c>
      <c r="C1317" s="490" t="str" cm="1">
        <f t="array" aca="1" ref="C1317" ca="1">IFERROR(INDEX('Nhập đơn'!C:C,'ORDERED LIST'!$A1317,0),"")</f>
        <v/>
      </c>
      <c r="D1317" s="490" t="str">
        <f>IF(COUNTIFS($D$1301:D1316,$B$1301)&lt;$S$1301,$B$1301,"")</f>
        <v/>
      </c>
      <c r="E1317" s="491" t="str" cm="1">
        <f t="array" aca="1" ref="E1317" ca="1">IFERROR(INDEX('Nhập đơn'!I:I,'ORDERED LIST'!$A1317,0),"")</f>
        <v/>
      </c>
      <c r="F1317" s="494" t="str" cm="1">
        <f t="array" aca="1" ref="F1317" ca="1">IFERROR(INDEX('Nhập đơn'!H:H,'ORDERED LIST'!$A1317,0),"")</f>
        <v/>
      </c>
      <c r="G1317" s="495"/>
      <c r="H1317" s="495"/>
      <c r="I1317" s="494"/>
      <c r="J1317" s="494"/>
      <c r="K1317" s="494"/>
      <c r="L1317" s="494"/>
      <c r="M1317" s="494"/>
      <c r="N1317" s="496"/>
      <c r="O1317" s="491"/>
      <c r="P1317" s="497"/>
      <c r="Q1317" s="497"/>
      <c r="R1317" s="497"/>
      <c r="S1317" s="564"/>
    </row>
    <row r="1318" spans="1:19" s="215" customFormat="1" ht="57.75" customHeight="1">
      <c r="B1318" s="635" t="s">
        <v>2508</v>
      </c>
      <c r="C1318" s="636"/>
      <c r="D1318" s="636"/>
      <c r="E1318" s="636"/>
      <c r="F1318" s="562"/>
      <c r="G1318" s="562"/>
      <c r="H1318" s="562"/>
      <c r="I1318" s="562"/>
      <c r="J1318" s="562"/>
      <c r="K1318" s="562"/>
      <c r="L1318" s="562"/>
      <c r="M1318" s="562"/>
      <c r="N1318" s="562"/>
      <c r="O1318" s="562"/>
      <c r="P1318" s="562"/>
      <c r="Q1318" s="562"/>
      <c r="R1318" s="562"/>
      <c r="S1318" s="563">
        <f>COUNTIFS('Nhập đơn'!E:E,B1318)</f>
        <v>1</v>
      </c>
    </row>
    <row r="1319" spans="1:19" s="454" customFormat="1" ht="35.25" customHeight="1">
      <c r="A1319" s="200">
        <f ca="1">IFERROR(A1318+MATCH(D1319,OFFSET('Nhập đơn'!$E$1,'ORDERED LIST'!$A1318,0,1000),0),"")</f>
        <v>222</v>
      </c>
      <c r="B1319" s="492">
        <v>1</v>
      </c>
      <c r="C1319" s="493" t="str" cm="1">
        <f t="array" aca="1" ref="C1319" ca="1">IFERROR(INDEX('Nhập đơn'!C:C,'ORDERED LIST'!$A1319,0),"")</f>
        <v>AWWT</v>
      </c>
      <c r="D1319" s="493" t="str">
        <f>IF(COUNTIFS($D$1318:D1318,$B$1318)&lt;$S$1318,$B$1318,"")</f>
        <v>Chuối sấy dẻo 500 gr</v>
      </c>
      <c r="E1319" s="492" cm="1">
        <f t="array" aca="1" ref="E1319" ca="1">IFERROR(INDEX('Nhập đơn'!I:I,'ORDERED LIST'!$A1319,0),"")</f>
        <v>10</v>
      </c>
      <c r="F1319" s="498" cm="1">
        <f t="array" aca="1" ref="F1319" ca="1">IFERROR(INDEX('Nhập đơn'!H:H,'ORDERED LIST'!$A1319,0),"")</f>
        <v>5</v>
      </c>
      <c r="G1319" s="499"/>
      <c r="H1319" s="499"/>
      <c r="I1319" s="498"/>
      <c r="J1319" s="498"/>
      <c r="K1319" s="498"/>
      <c r="L1319" s="498"/>
      <c r="M1319" s="498"/>
      <c r="N1319" s="500"/>
      <c r="O1319" s="493"/>
      <c r="P1319" s="493"/>
      <c r="Q1319" s="493"/>
      <c r="R1319" s="493"/>
      <c r="S1319" s="565"/>
    </row>
    <row r="1320" spans="1:19" s="455" customFormat="1" ht="35.25" hidden="1" customHeight="1">
      <c r="A1320" s="287" t="str">
        <f ca="1">IFERROR(A1319+MATCH(D1320,OFFSET('Nhập đơn'!$E$1,'ORDERED LIST'!$A1319,0,1000),0),"")</f>
        <v/>
      </c>
      <c r="B1320" s="202">
        <v>2</v>
      </c>
      <c r="C1320" s="203" t="str" cm="1">
        <f t="array" aca="1" ref="C1320" ca="1">IFERROR(INDEX('Nhập đơn'!C:C,'ORDERED LIST'!$A1320,0),"")</f>
        <v/>
      </c>
      <c r="D1320" s="203" t="str">
        <f>IF(COUNTIFS($D$1318:D1319,$B$1318)&lt;$S$1318,$B$1318,"")</f>
        <v/>
      </c>
      <c r="E1320" s="202" t="str" cm="1">
        <f t="array" aca="1" ref="E1320" ca="1">IFERROR(INDEX('Nhập đơn'!I:I,'ORDERED LIST'!$A1320,0),"")</f>
        <v/>
      </c>
      <c r="F1320" s="204" t="str" cm="1">
        <f t="array" aca="1" ref="F1320" ca="1">IFERROR(INDEX('Nhập đơn'!H:H,'ORDERED LIST'!$A1320,0),"")</f>
        <v/>
      </c>
      <c r="G1320" s="205"/>
      <c r="H1320" s="205"/>
      <c r="I1320" s="204"/>
      <c r="J1320" s="204"/>
      <c r="K1320" s="204"/>
      <c r="L1320" s="204"/>
      <c r="M1320" s="204"/>
      <c r="N1320" s="206"/>
      <c r="O1320" s="202"/>
      <c r="P1320" s="207"/>
      <c r="Q1320" s="207"/>
      <c r="R1320" s="207"/>
      <c r="S1320" s="208"/>
    </row>
    <row r="1321" spans="1:19" s="455" customFormat="1" ht="35.25" hidden="1" customHeight="1">
      <c r="A1321" s="287" t="str">
        <f ca="1">IFERROR(A1320+MATCH(D1321,OFFSET('Nhập đơn'!$E$1,'ORDERED LIST'!$A1320,0,1000),0),"")</f>
        <v/>
      </c>
      <c r="B1321" s="209">
        <v>3</v>
      </c>
      <c r="C1321" s="203" t="str" cm="1">
        <f t="array" aca="1" ref="C1321" ca="1">IFERROR(INDEX('Nhập đơn'!C:C,'ORDERED LIST'!$A1321,0),"")</f>
        <v/>
      </c>
      <c r="D1321" s="203" t="str">
        <f>IF(COUNTIFS($D$1318:D1320,$B$1318)&lt;$S$1318,$B$1318,"")</f>
        <v/>
      </c>
      <c r="E1321" s="202" t="str" cm="1">
        <f t="array" aca="1" ref="E1321" ca="1">IFERROR(INDEX('Nhập đơn'!I:I,'ORDERED LIST'!$A1321,0),"")</f>
        <v/>
      </c>
      <c r="F1321" s="204" t="str" cm="1">
        <f t="array" aca="1" ref="F1321" ca="1">IFERROR(INDEX('Nhập đơn'!H:H,'ORDERED LIST'!$A1321,0),"")</f>
        <v/>
      </c>
      <c r="G1321" s="205"/>
      <c r="H1321" s="205"/>
      <c r="I1321" s="204"/>
      <c r="J1321" s="204"/>
      <c r="K1321" s="204"/>
      <c r="L1321" s="204"/>
      <c r="M1321" s="204"/>
      <c r="N1321" s="206"/>
      <c r="O1321" s="202"/>
      <c r="P1321" s="207"/>
      <c r="Q1321" s="207"/>
      <c r="R1321" s="207"/>
      <c r="S1321" s="210"/>
    </row>
    <row r="1322" spans="1:19" s="455" customFormat="1" ht="35.25" hidden="1" customHeight="1">
      <c r="A1322" s="287" t="str">
        <f ca="1">IFERROR(A1321+MATCH(D1322,OFFSET('Nhập đơn'!$E$1,'ORDERED LIST'!$A1321,0,1000),0),"")</f>
        <v/>
      </c>
      <c r="B1322" s="209">
        <v>4</v>
      </c>
      <c r="C1322" s="203" t="str" cm="1">
        <f t="array" aca="1" ref="C1322" ca="1">IFERROR(INDEX('Nhập đơn'!C:C,'ORDERED LIST'!$A1322,0),"")</f>
        <v/>
      </c>
      <c r="D1322" s="203" t="str">
        <f>IF(COUNTIFS($D$1318:D1321,$B$1318)&lt;$S$1318,$B$1318,"")</f>
        <v/>
      </c>
      <c r="E1322" s="202" t="str" cm="1">
        <f t="array" aca="1" ref="E1322" ca="1">IFERROR(INDEX('Nhập đơn'!I:I,'ORDERED LIST'!$A1322,0),"")</f>
        <v/>
      </c>
      <c r="F1322" s="204" t="str" cm="1">
        <f t="array" aca="1" ref="F1322" ca="1">IFERROR(INDEX('Nhập đơn'!H:H,'ORDERED LIST'!$A1322,0),"")</f>
        <v/>
      </c>
      <c r="G1322" s="205"/>
      <c r="H1322" s="205"/>
      <c r="I1322" s="204"/>
      <c r="J1322" s="204"/>
      <c r="K1322" s="204"/>
      <c r="L1322" s="204"/>
      <c r="M1322" s="204"/>
      <c r="N1322" s="206"/>
      <c r="O1322" s="202"/>
      <c r="P1322" s="207"/>
      <c r="Q1322" s="207"/>
      <c r="R1322" s="207"/>
      <c r="S1322" s="210"/>
    </row>
    <row r="1323" spans="1:19" ht="35.25" hidden="1" customHeight="1">
      <c r="A1323" s="196" t="str">
        <f ca="1">IFERROR(A1322+MATCH(D1323,OFFSET('Nhập đơn'!$E$1,'ORDERED LIST'!$A1322,0,1000),0),"")</f>
        <v/>
      </c>
      <c r="B1323" s="209">
        <v>5</v>
      </c>
      <c r="C1323" s="203" t="str" cm="1">
        <f t="array" aca="1" ref="C1323" ca="1">IFERROR(INDEX('Nhập đơn'!C:C,'ORDERED LIST'!$A1323,0),"")</f>
        <v/>
      </c>
      <c r="D1323" s="203" t="str">
        <f>IF(COUNTIFS($D$1318:D1322,$B$1318)&lt;$S$1318,$B$1318,"")</f>
        <v/>
      </c>
      <c r="E1323" s="202" t="str" cm="1">
        <f t="array" aca="1" ref="E1323" ca="1">IFERROR(INDEX('Nhập đơn'!I:I,'ORDERED LIST'!$A1323,0),"")</f>
        <v/>
      </c>
      <c r="F1323" s="204" t="str" cm="1">
        <f t="array" aca="1" ref="F1323" ca="1">IFERROR(INDEX('Nhập đơn'!H:H,'ORDERED LIST'!$A1323,0),"")</f>
        <v/>
      </c>
      <c r="G1323" s="205"/>
      <c r="H1323" s="205"/>
      <c r="I1323" s="204"/>
      <c r="J1323" s="204"/>
      <c r="K1323" s="204"/>
      <c r="L1323" s="204"/>
      <c r="M1323" s="204"/>
      <c r="N1323" s="206"/>
      <c r="O1323" s="202"/>
      <c r="P1323" s="207"/>
      <c r="Q1323" s="207"/>
      <c r="R1323" s="207"/>
      <c r="S1323" s="210"/>
    </row>
    <row r="1324" spans="1:19" ht="35.25" hidden="1" customHeight="1">
      <c r="A1324" s="196" t="str">
        <f ca="1">IFERROR(A1323+MATCH(D1324,OFFSET('Nhập đơn'!$E$1,'ORDERED LIST'!$A1323,0,1000),0),"")</f>
        <v/>
      </c>
      <c r="B1324" s="209">
        <v>6</v>
      </c>
      <c r="C1324" s="203" t="str" cm="1">
        <f t="array" aca="1" ref="C1324" ca="1">IFERROR(INDEX('Nhập đơn'!C:C,'ORDERED LIST'!$A1324,0),"")</f>
        <v/>
      </c>
      <c r="D1324" s="203" t="str">
        <f>IF(COUNTIFS($D$1318:D1323,$B$1318)&lt;$S$1318,$B$1318,"")</f>
        <v/>
      </c>
      <c r="E1324" s="202" t="str" cm="1">
        <f t="array" aca="1" ref="E1324" ca="1">IFERROR(INDEX('Nhập đơn'!I:I,'ORDERED LIST'!$A1324,0),"")</f>
        <v/>
      </c>
      <c r="F1324" s="204" t="str" cm="1">
        <f t="array" aca="1" ref="F1324" ca="1">IFERROR(INDEX('Nhập đơn'!H:H,'ORDERED LIST'!$A1324,0),"")</f>
        <v/>
      </c>
      <c r="G1324" s="205"/>
      <c r="H1324" s="205"/>
      <c r="I1324" s="204"/>
      <c r="J1324" s="204"/>
      <c r="K1324" s="204"/>
      <c r="L1324" s="204"/>
      <c r="M1324" s="204"/>
      <c r="N1324" s="206"/>
      <c r="O1324" s="202"/>
      <c r="P1324" s="207"/>
      <c r="Q1324" s="207"/>
      <c r="R1324" s="207"/>
      <c r="S1324" s="210"/>
    </row>
    <row r="1325" spans="1:19" ht="35.25" hidden="1" customHeight="1">
      <c r="A1325" s="196" t="str">
        <f ca="1">IFERROR(A1324+MATCH(D1325,OFFSET('Nhập đơn'!$E$1,'ORDERED LIST'!$A1324,0,1000),0),"")</f>
        <v/>
      </c>
      <c r="B1325" s="209">
        <v>7</v>
      </c>
      <c r="C1325" s="203" t="str" cm="1">
        <f t="array" aca="1" ref="C1325" ca="1">IFERROR(INDEX('Nhập đơn'!C:C,'ORDERED LIST'!$A1325,0),"")</f>
        <v/>
      </c>
      <c r="D1325" s="203" t="str">
        <f>IF(COUNTIFS($D$1318:D1324,$B$1318)&lt;$S$1318,$B$1318,"")</f>
        <v/>
      </c>
      <c r="E1325" s="202" t="str" cm="1">
        <f t="array" aca="1" ref="E1325" ca="1">IFERROR(INDEX('Nhập đơn'!I:I,'ORDERED LIST'!$A1325,0),"")</f>
        <v/>
      </c>
      <c r="F1325" s="204" t="str" cm="1">
        <f t="array" aca="1" ref="F1325" ca="1">IFERROR(INDEX('Nhập đơn'!H:H,'ORDERED LIST'!$A1325,0),"")</f>
        <v/>
      </c>
      <c r="G1325" s="205"/>
      <c r="H1325" s="205"/>
      <c r="I1325" s="204"/>
      <c r="J1325" s="204"/>
      <c r="K1325" s="204"/>
      <c r="L1325" s="204"/>
      <c r="M1325" s="204"/>
      <c r="N1325" s="206"/>
      <c r="O1325" s="202"/>
      <c r="P1325" s="207"/>
      <c r="Q1325" s="207"/>
      <c r="R1325" s="207"/>
      <c r="S1325" s="210"/>
    </row>
    <row r="1326" spans="1:19" ht="35.25" hidden="1" customHeight="1">
      <c r="A1326" s="196" t="str">
        <f ca="1">IFERROR(A1325+MATCH(D1326,OFFSET('Nhập đơn'!$E$1,'ORDERED LIST'!$A1325,0,1000),0),"")</f>
        <v/>
      </c>
      <c r="B1326" s="209">
        <v>8</v>
      </c>
      <c r="C1326" s="203" t="str" cm="1">
        <f t="array" aca="1" ref="C1326" ca="1">IFERROR(INDEX('Nhập đơn'!C:C,'ORDERED LIST'!$A1326,0),"")</f>
        <v/>
      </c>
      <c r="D1326" s="203" t="str">
        <f>IF(COUNTIFS($D$1318:D1325,$B$1318)&lt;$S$1318,$B$1318,"")</f>
        <v/>
      </c>
      <c r="E1326" s="202" t="str" cm="1">
        <f t="array" aca="1" ref="E1326" ca="1">IFERROR(INDEX('Nhập đơn'!I:I,'ORDERED LIST'!$A1326,0),"")</f>
        <v/>
      </c>
      <c r="F1326" s="204" t="str" cm="1">
        <f t="array" aca="1" ref="F1326" ca="1">IFERROR(INDEX('Nhập đơn'!H:H,'ORDERED LIST'!$A1326,0),"")</f>
        <v/>
      </c>
      <c r="G1326" s="205"/>
      <c r="H1326" s="205"/>
      <c r="I1326" s="204"/>
      <c r="J1326" s="204"/>
      <c r="K1326" s="204"/>
      <c r="L1326" s="204"/>
      <c r="M1326" s="204"/>
      <c r="N1326" s="206"/>
      <c r="O1326" s="202"/>
      <c r="P1326" s="207"/>
      <c r="Q1326" s="207"/>
      <c r="R1326" s="207"/>
      <c r="S1326" s="210"/>
    </row>
    <row r="1327" spans="1:19" ht="35.25" hidden="1" customHeight="1">
      <c r="A1327" s="196" t="str">
        <f ca="1">IFERROR(A1326+MATCH(D1327,OFFSET('Nhập đơn'!$E$1,'ORDERED LIST'!$A1326,0,1000),0),"")</f>
        <v/>
      </c>
      <c r="B1327" s="209">
        <v>9</v>
      </c>
      <c r="C1327" s="203" t="str" cm="1">
        <f t="array" aca="1" ref="C1327" ca="1">IFERROR(INDEX('Nhập đơn'!C:C,'ORDERED LIST'!$A1327,0),"")</f>
        <v/>
      </c>
      <c r="D1327" s="203" t="str">
        <f>IF(COUNTIFS($D$1318:D1326,$B$1318)&lt;$S$1318,$B$1318,"")</f>
        <v/>
      </c>
      <c r="E1327" s="202" t="str" cm="1">
        <f t="array" aca="1" ref="E1327" ca="1">IFERROR(INDEX('Nhập đơn'!I:I,'ORDERED LIST'!$A1327,0),"")</f>
        <v/>
      </c>
      <c r="F1327" s="204" t="str" cm="1">
        <f t="array" aca="1" ref="F1327" ca="1">IFERROR(INDEX('Nhập đơn'!H:H,'ORDERED LIST'!$A1327,0),"")</f>
        <v/>
      </c>
      <c r="G1327" s="205"/>
      <c r="H1327" s="205"/>
      <c r="I1327" s="204"/>
      <c r="J1327" s="204"/>
      <c r="K1327" s="204"/>
      <c r="L1327" s="204"/>
      <c r="M1327" s="204"/>
      <c r="N1327" s="206"/>
      <c r="O1327" s="202"/>
      <c r="P1327" s="207"/>
      <c r="Q1327" s="207"/>
      <c r="R1327" s="207"/>
      <c r="S1327" s="210"/>
    </row>
    <row r="1328" spans="1:19" ht="35.25" hidden="1" customHeight="1">
      <c r="A1328" s="196" t="str">
        <f ca="1">IFERROR(A1327+MATCH(D1328,OFFSET('Nhập đơn'!$E$1,'ORDERED LIST'!$A1327,0,1000),0),"")</f>
        <v/>
      </c>
      <c r="B1328" s="209">
        <v>10</v>
      </c>
      <c r="C1328" s="203" t="str" cm="1">
        <f t="array" aca="1" ref="C1328" ca="1">IFERROR(INDEX('Nhập đơn'!C:C,'ORDERED LIST'!$A1328,0),"")</f>
        <v/>
      </c>
      <c r="D1328" s="203" t="str">
        <f>IF(COUNTIFS($D$1318:D1327,$B$1318)&lt;$S$1318,$B$1318,"")</f>
        <v/>
      </c>
      <c r="E1328" s="202" t="str" cm="1">
        <f t="array" aca="1" ref="E1328" ca="1">IFERROR(INDEX('Nhập đơn'!I:I,'ORDERED LIST'!$A1328,0),"")</f>
        <v/>
      </c>
      <c r="F1328" s="204" t="str" cm="1">
        <f t="array" aca="1" ref="F1328" ca="1">IFERROR(INDEX('Nhập đơn'!H:H,'ORDERED LIST'!$A1328,0),"")</f>
        <v/>
      </c>
      <c r="G1328" s="205"/>
      <c r="H1328" s="205"/>
      <c r="I1328" s="204"/>
      <c r="J1328" s="204"/>
      <c r="K1328" s="204"/>
      <c r="L1328" s="204"/>
      <c r="M1328" s="204"/>
      <c r="N1328" s="206"/>
      <c r="O1328" s="202"/>
      <c r="P1328" s="207"/>
      <c r="Q1328" s="207"/>
      <c r="R1328" s="207"/>
      <c r="S1328" s="210"/>
    </row>
    <row r="1329" spans="1:19" ht="35.25" hidden="1" customHeight="1">
      <c r="A1329" s="196" t="str">
        <f ca="1">IFERROR(A1328+MATCH(D1329,OFFSET('Nhập đơn'!$E$1,'ORDERED LIST'!$A1328,0,1000),0),"")</f>
        <v/>
      </c>
      <c r="B1329" s="209">
        <v>11</v>
      </c>
      <c r="C1329" s="203" t="str" cm="1">
        <f t="array" aca="1" ref="C1329" ca="1">IFERROR(INDEX('Nhập đơn'!C:C,'ORDERED LIST'!$A1329,0),"")</f>
        <v/>
      </c>
      <c r="D1329" s="203" t="str">
        <f>IF(COUNTIFS($D$1318:D1328,$B$1318)&lt;$S$1318,$B$1318,"")</f>
        <v/>
      </c>
      <c r="E1329" s="202" t="str" cm="1">
        <f t="array" aca="1" ref="E1329" ca="1">IFERROR(INDEX('Nhập đơn'!I:I,'ORDERED LIST'!$A1329,0),"")</f>
        <v/>
      </c>
      <c r="F1329" s="204" t="str" cm="1">
        <f t="array" aca="1" ref="F1329" ca="1">IFERROR(INDEX('Nhập đơn'!H:H,'ORDERED LIST'!$A1329,0),"")</f>
        <v/>
      </c>
      <c r="G1329" s="205"/>
      <c r="H1329" s="205"/>
      <c r="I1329" s="204"/>
      <c r="J1329" s="204"/>
      <c r="K1329" s="204"/>
      <c r="L1329" s="204"/>
      <c r="M1329" s="204"/>
      <c r="N1329" s="206"/>
      <c r="O1329" s="202"/>
      <c r="P1329" s="207"/>
      <c r="Q1329" s="207"/>
      <c r="R1329" s="207"/>
      <c r="S1329" s="210"/>
    </row>
    <row r="1330" spans="1:19" ht="35.25" hidden="1" customHeight="1">
      <c r="A1330" s="196" t="str">
        <f ca="1">IFERROR(A1329+MATCH(D1330,OFFSET('Nhập đơn'!$E$1,'ORDERED LIST'!$A1329,0,1000),0),"")</f>
        <v/>
      </c>
      <c r="B1330" s="209">
        <v>12</v>
      </c>
      <c r="C1330" s="203" t="str" cm="1">
        <f t="array" aca="1" ref="C1330" ca="1">IFERROR(INDEX('Nhập đơn'!C:C,'ORDERED LIST'!$A1330,0),"")</f>
        <v/>
      </c>
      <c r="D1330" s="203" t="str">
        <f>IF(COUNTIFS($D$1318:D1329,$B$1318)&lt;$S$1318,$B$1318,"")</f>
        <v/>
      </c>
      <c r="E1330" s="202" t="str" cm="1">
        <f t="array" aca="1" ref="E1330" ca="1">IFERROR(INDEX('Nhập đơn'!I:I,'ORDERED LIST'!$A1330,0),"")</f>
        <v/>
      </c>
      <c r="F1330" s="204" t="str" cm="1">
        <f t="array" aca="1" ref="F1330" ca="1">IFERROR(INDEX('Nhập đơn'!H:H,'ORDERED LIST'!$A1330,0),"")</f>
        <v/>
      </c>
      <c r="G1330" s="205"/>
      <c r="H1330" s="205"/>
      <c r="I1330" s="204"/>
      <c r="J1330" s="204"/>
      <c r="K1330" s="204"/>
      <c r="L1330" s="204"/>
      <c r="M1330" s="204"/>
      <c r="N1330" s="206"/>
      <c r="O1330" s="202"/>
      <c r="P1330" s="207"/>
      <c r="Q1330" s="207"/>
      <c r="R1330" s="207"/>
      <c r="S1330" s="210"/>
    </row>
    <row r="1331" spans="1:19" ht="35.25" hidden="1" customHeight="1">
      <c r="A1331" s="196" t="str">
        <f ca="1">IFERROR(A1330+MATCH(D1331,OFFSET('Nhập đơn'!$E$1,'ORDERED LIST'!$A1330,0,1000),0),"")</f>
        <v/>
      </c>
      <c r="B1331" s="209">
        <v>13</v>
      </c>
      <c r="C1331" s="203" t="str" cm="1">
        <f t="array" aca="1" ref="C1331" ca="1">IFERROR(INDEX('Nhập đơn'!C:C,'ORDERED LIST'!$A1331,0),"")</f>
        <v/>
      </c>
      <c r="D1331" s="203" t="str">
        <f>IF(COUNTIFS($D$1318:D1330,$B$1318)&lt;$S$1318,$B$1318,"")</f>
        <v/>
      </c>
      <c r="E1331" s="202" t="str" cm="1">
        <f t="array" aca="1" ref="E1331" ca="1">IFERROR(INDEX('Nhập đơn'!I:I,'ORDERED LIST'!$A1331,0),"")</f>
        <v/>
      </c>
      <c r="F1331" s="204" t="str" cm="1">
        <f t="array" aca="1" ref="F1331" ca="1">IFERROR(INDEX('Nhập đơn'!H:H,'ORDERED LIST'!$A1331,0),"")</f>
        <v/>
      </c>
      <c r="G1331" s="205"/>
      <c r="H1331" s="205"/>
      <c r="I1331" s="204"/>
      <c r="J1331" s="204"/>
      <c r="K1331" s="204"/>
      <c r="L1331" s="204"/>
      <c r="M1331" s="204"/>
      <c r="N1331" s="206"/>
      <c r="O1331" s="202"/>
      <c r="P1331" s="207"/>
      <c r="Q1331" s="207"/>
      <c r="R1331" s="207"/>
      <c r="S1331" s="210"/>
    </row>
    <row r="1332" spans="1:19" ht="35.25" hidden="1" customHeight="1">
      <c r="A1332" s="196" t="str">
        <f ca="1">IFERROR(A1331+MATCH(D1332,OFFSET('Nhập đơn'!$E$1,'ORDERED LIST'!$A1331,0,1000),0),"")</f>
        <v/>
      </c>
      <c r="B1332" s="209">
        <v>14</v>
      </c>
      <c r="C1332" s="203" t="str" cm="1">
        <f t="array" aca="1" ref="C1332" ca="1">IFERROR(INDEX('Nhập đơn'!C:C,'ORDERED LIST'!$A1332,0),"")</f>
        <v/>
      </c>
      <c r="D1332" s="203" t="str">
        <f>IF(COUNTIFS($D$1318:D1331,$B$1318)&lt;$S$1318,$B$1318,"")</f>
        <v/>
      </c>
      <c r="E1332" s="202" t="str" cm="1">
        <f t="array" aca="1" ref="E1332" ca="1">IFERROR(INDEX('Nhập đơn'!I:I,'ORDERED LIST'!$A1332,0),"")</f>
        <v/>
      </c>
      <c r="F1332" s="204" t="str" cm="1">
        <f t="array" aca="1" ref="F1332" ca="1">IFERROR(INDEX('Nhập đơn'!H:H,'ORDERED LIST'!$A1332,0),"")</f>
        <v/>
      </c>
      <c r="G1332" s="205"/>
      <c r="H1332" s="205"/>
      <c r="I1332" s="204"/>
      <c r="J1332" s="204"/>
      <c r="K1332" s="204"/>
      <c r="L1332" s="204"/>
      <c r="M1332" s="204"/>
      <c r="N1332" s="206"/>
      <c r="O1332" s="202"/>
      <c r="P1332" s="207"/>
      <c r="Q1332" s="207"/>
      <c r="R1332" s="207"/>
      <c r="S1332" s="210"/>
    </row>
    <row r="1333" spans="1:19" ht="35.25" hidden="1" customHeight="1">
      <c r="A1333" s="196" t="str">
        <f ca="1">IFERROR(A1332+MATCH(D1333,OFFSET('Nhập đơn'!$E$1,'ORDERED LIST'!$A1332,0,1000),0),"")</f>
        <v/>
      </c>
      <c r="B1333" s="209">
        <v>15</v>
      </c>
      <c r="C1333" s="203" t="str" cm="1">
        <f t="array" aca="1" ref="C1333" ca="1">IFERROR(INDEX('Nhập đơn'!C:C,'ORDERED LIST'!$A1333,0),"")</f>
        <v/>
      </c>
      <c r="D1333" s="203" t="str">
        <f>IF(COUNTIFS($D$1318:D1332,$B$1318)&lt;$S$1318,$B$1318,"")</f>
        <v/>
      </c>
      <c r="E1333" s="202" t="str" cm="1">
        <f t="array" aca="1" ref="E1333" ca="1">IFERROR(INDEX('Nhập đơn'!I:I,'ORDERED LIST'!$A1333,0),"")</f>
        <v/>
      </c>
      <c r="F1333" s="204" t="str" cm="1">
        <f t="array" aca="1" ref="F1333" ca="1">IFERROR(INDEX('Nhập đơn'!H:H,'ORDERED LIST'!$A1333,0),"")</f>
        <v/>
      </c>
      <c r="G1333" s="205"/>
      <c r="H1333" s="205"/>
      <c r="I1333" s="204"/>
      <c r="J1333" s="204"/>
      <c r="K1333" s="204"/>
      <c r="L1333" s="204"/>
      <c r="M1333" s="204"/>
      <c r="N1333" s="206"/>
      <c r="O1333" s="202"/>
      <c r="P1333" s="207"/>
      <c r="Q1333" s="207"/>
      <c r="R1333" s="207"/>
      <c r="S1333" s="210"/>
    </row>
    <row r="1334" spans="1:19" ht="35.25" hidden="1" customHeight="1">
      <c r="A1334" s="196" t="str">
        <f ca="1">IFERROR(A1333+MATCH(D1334,OFFSET('Nhập đơn'!$E$1,'ORDERED LIST'!$A1333,0,1000),0),"")</f>
        <v/>
      </c>
      <c r="B1334" s="209">
        <v>16</v>
      </c>
      <c r="C1334" s="203" t="str" cm="1">
        <f t="array" aca="1" ref="C1334" ca="1">IFERROR(INDEX('Nhập đơn'!C:C,'ORDERED LIST'!$A1334,0),"")</f>
        <v/>
      </c>
      <c r="D1334" s="203" t="str">
        <f>IF(COUNTIFS($D$1318:D1333,$B$1318)&lt;$S$1318,$B$1318,"")</f>
        <v/>
      </c>
      <c r="E1334" s="202" t="str" cm="1">
        <f t="array" aca="1" ref="E1334" ca="1">IFERROR(INDEX('Nhập đơn'!I:I,'ORDERED LIST'!$A1334,0),"")</f>
        <v/>
      </c>
      <c r="F1334" s="204" t="str" cm="1">
        <f t="array" aca="1" ref="F1334" ca="1">IFERROR(INDEX('Nhập đơn'!H:H,'ORDERED LIST'!$A1334,0),"")</f>
        <v/>
      </c>
      <c r="G1334" s="205"/>
      <c r="H1334" s="205"/>
      <c r="I1334" s="204"/>
      <c r="J1334" s="204"/>
      <c r="K1334" s="204"/>
      <c r="L1334" s="204"/>
      <c r="M1334" s="204"/>
      <c r="N1334" s="206"/>
      <c r="O1334" s="202"/>
      <c r="P1334" s="207"/>
      <c r="Q1334" s="207"/>
      <c r="R1334" s="207"/>
      <c r="S1334" s="210"/>
    </row>
    <row r="1335" spans="1:19" ht="54.75" customHeight="1">
      <c r="A1335" s="196"/>
      <c r="B1335" s="627" t="s">
        <v>2542</v>
      </c>
      <c r="C1335" s="628"/>
      <c r="D1335" s="628"/>
      <c r="E1335" s="628"/>
      <c r="F1335" s="211"/>
      <c r="G1335" s="211"/>
      <c r="H1335" s="211"/>
      <c r="I1335" s="211"/>
      <c r="J1335" s="211"/>
      <c r="K1335" s="211"/>
      <c r="L1335" s="211"/>
      <c r="M1335" s="211"/>
      <c r="N1335" s="211"/>
      <c r="O1335" s="211"/>
      <c r="P1335" s="211"/>
      <c r="Q1335" s="211"/>
      <c r="R1335" s="211"/>
      <c r="S1335" s="289">
        <f>COUNTIFS('Nhập đơn'!E:E,B1335)</f>
        <v>1</v>
      </c>
    </row>
    <row r="1336" spans="1:19" ht="35.25" customHeight="1">
      <c r="A1336" s="196">
        <f ca="1">IFERROR(A1335+MATCH(D1336,OFFSET('Nhập đơn'!$E$1,'ORDERED LIST'!$A1335,0,1000),0),"")</f>
        <v>296</v>
      </c>
      <c r="B1336" s="202">
        <v>1</v>
      </c>
      <c r="C1336" s="203" t="str" cm="1">
        <f t="array" aca="1" ref="C1336" ca="1">IFERROR(INDEX('Nhập đơn'!C:C,'ORDERED LIST'!$A1336,0),"")</f>
        <v>AWZH</v>
      </c>
      <c r="D1336" s="203" t="str">
        <f>IF(COUNTIFS($D$1335:D1335,$B$1335)&lt;$S$1335,$B$1335,"")</f>
        <v>Bột matcha Tam Đường 100 gr</v>
      </c>
      <c r="E1336" s="202" cm="1">
        <f t="array" aca="1" ref="E1336" ca="1">IFERROR(INDEX('Nhập đơn'!I:I,'ORDERED LIST'!$A1336,0),"")</f>
        <v>10</v>
      </c>
      <c r="F1336" s="204" cm="1">
        <f t="array" aca="1" ref="F1336" ca="1">IFERROR(INDEX('Nhập đơn'!H:H,'ORDERED LIST'!$A1336,0),"")</f>
        <v>1</v>
      </c>
      <c r="G1336" s="205"/>
      <c r="H1336" s="205"/>
      <c r="I1336" s="204"/>
      <c r="J1336" s="204"/>
      <c r="K1336" s="204"/>
      <c r="L1336" s="204"/>
      <c r="M1336" s="204"/>
      <c r="N1336" s="206"/>
      <c r="O1336" s="202"/>
      <c r="P1336" s="207"/>
      <c r="Q1336" s="207"/>
      <c r="R1336" s="207"/>
      <c r="S1336" s="207"/>
    </row>
    <row r="1337" spans="1:19" ht="35.25" hidden="1" customHeight="1">
      <c r="A1337" s="196" t="str">
        <f ca="1">IFERROR(A1336+MATCH(D1337,OFFSET('Nhập đơn'!$E$1,'ORDERED LIST'!$A1336,0,1000),0),"")</f>
        <v/>
      </c>
      <c r="B1337" s="202">
        <v>2</v>
      </c>
      <c r="C1337" s="203" t="str" cm="1">
        <f t="array" aca="1" ref="C1337" ca="1">IFERROR(INDEX('Nhập đơn'!C:C,'ORDERED LIST'!$A1337,0),"")</f>
        <v/>
      </c>
      <c r="D1337" s="203" t="str">
        <f>IF(COUNTIFS($D$1335:D1336,$B$1335)&lt;$S$1335,$B$1335,"")</f>
        <v/>
      </c>
      <c r="E1337" s="202" t="str" cm="1">
        <f t="array" aca="1" ref="E1337" ca="1">IFERROR(INDEX('Nhập đơn'!I:I,'ORDERED LIST'!$A1337,0),"")</f>
        <v/>
      </c>
      <c r="F1337" s="204" t="str" cm="1">
        <f t="array" aca="1" ref="F1337" ca="1">IFERROR(INDEX('Nhập đơn'!H:H,'ORDERED LIST'!$A1337,0),"")</f>
        <v/>
      </c>
      <c r="G1337" s="205"/>
      <c r="H1337" s="205"/>
      <c r="I1337" s="204"/>
      <c r="J1337" s="204"/>
      <c r="K1337" s="204"/>
      <c r="L1337" s="204"/>
      <c r="M1337" s="204"/>
      <c r="N1337" s="206"/>
      <c r="O1337" s="202"/>
      <c r="P1337" s="207"/>
      <c r="Q1337" s="207"/>
      <c r="R1337" s="207"/>
      <c r="S1337" s="208"/>
    </row>
    <row r="1338" spans="1:19" ht="35.25" hidden="1" customHeight="1">
      <c r="A1338" s="196" t="str">
        <f ca="1">IFERROR(A1337+MATCH(D1338,OFFSET('Nhập đơn'!$E$1,'ORDERED LIST'!$A1337,0,1000),0),"")</f>
        <v/>
      </c>
      <c r="B1338" s="209">
        <v>3</v>
      </c>
      <c r="C1338" s="203" t="str" cm="1">
        <f t="array" aca="1" ref="C1338" ca="1">IFERROR(INDEX('Nhập đơn'!C:C,'ORDERED LIST'!$A1338,0),"")</f>
        <v/>
      </c>
      <c r="D1338" s="203" t="str">
        <f>IF(COUNTIFS($D$1335:D1337,$B$1335)&lt;$S$1335,$B$1335,"")</f>
        <v/>
      </c>
      <c r="E1338" s="202" t="str" cm="1">
        <f t="array" aca="1" ref="E1338" ca="1">IFERROR(INDEX('Nhập đơn'!I:I,'ORDERED LIST'!$A1338,0),"")</f>
        <v/>
      </c>
      <c r="F1338" s="204" t="str" cm="1">
        <f t="array" aca="1" ref="F1338" ca="1">IFERROR(INDEX('Nhập đơn'!H:H,'ORDERED LIST'!$A1338,0),"")</f>
        <v/>
      </c>
      <c r="G1338" s="205"/>
      <c r="H1338" s="205"/>
      <c r="I1338" s="204"/>
      <c r="J1338" s="204"/>
      <c r="K1338" s="204"/>
      <c r="L1338" s="204"/>
      <c r="M1338" s="204"/>
      <c r="N1338" s="206"/>
      <c r="O1338" s="202"/>
      <c r="P1338" s="207"/>
      <c r="Q1338" s="207"/>
      <c r="R1338" s="207"/>
      <c r="S1338" s="210"/>
    </row>
    <row r="1339" spans="1:19" ht="35.25" hidden="1" customHeight="1">
      <c r="A1339" s="196" t="str">
        <f ca="1">IFERROR(A1338+MATCH(D1339,OFFSET('Nhập đơn'!$E$1,'ORDERED LIST'!$A1338,0,1000),0),"")</f>
        <v/>
      </c>
      <c r="B1339" s="209">
        <v>4</v>
      </c>
      <c r="C1339" s="203" t="str" cm="1">
        <f t="array" aca="1" ref="C1339" ca="1">IFERROR(INDEX('Nhập đơn'!C:C,'ORDERED LIST'!$A1339,0),"")</f>
        <v/>
      </c>
      <c r="D1339" s="203" t="str">
        <f>IF(COUNTIFS($D$1335:D1338,$B$1335)&lt;$S$1335,$B$1335,"")</f>
        <v/>
      </c>
      <c r="E1339" s="202" t="str" cm="1">
        <f t="array" aca="1" ref="E1339" ca="1">IFERROR(INDEX('Nhập đơn'!I:I,'ORDERED LIST'!$A1339,0),"")</f>
        <v/>
      </c>
      <c r="F1339" s="204" t="str" cm="1">
        <f t="array" aca="1" ref="F1339" ca="1">IFERROR(INDEX('Nhập đơn'!H:H,'ORDERED LIST'!$A1339,0),"")</f>
        <v/>
      </c>
      <c r="G1339" s="205"/>
      <c r="H1339" s="205"/>
      <c r="I1339" s="204"/>
      <c r="J1339" s="204"/>
      <c r="K1339" s="204"/>
      <c r="L1339" s="204"/>
      <c r="M1339" s="204"/>
      <c r="N1339" s="206"/>
      <c r="O1339" s="202"/>
      <c r="P1339" s="207"/>
      <c r="Q1339" s="207"/>
      <c r="R1339" s="207"/>
      <c r="S1339" s="210"/>
    </row>
    <row r="1340" spans="1:19" ht="35.25" hidden="1" customHeight="1">
      <c r="A1340" s="196" t="str">
        <f ca="1">IFERROR(A1339+MATCH(D1340,OFFSET('Nhập đơn'!$E$1,'ORDERED LIST'!$A1339,0,1000),0),"")</f>
        <v/>
      </c>
      <c r="B1340" s="209">
        <v>5</v>
      </c>
      <c r="C1340" s="203" t="str" cm="1">
        <f t="array" aca="1" ref="C1340" ca="1">IFERROR(INDEX('Nhập đơn'!C:C,'ORDERED LIST'!$A1340,0),"")</f>
        <v/>
      </c>
      <c r="D1340" s="203" t="str">
        <f>IF(COUNTIFS($D$1335:D1339,$B$1335)&lt;$S$1335,$B$1335,"")</f>
        <v/>
      </c>
      <c r="E1340" s="202" t="str" cm="1">
        <f t="array" aca="1" ref="E1340" ca="1">IFERROR(INDEX('Nhập đơn'!I:I,'ORDERED LIST'!$A1340,0),"")</f>
        <v/>
      </c>
      <c r="F1340" s="204" t="str" cm="1">
        <f t="array" aca="1" ref="F1340" ca="1">IFERROR(INDEX('Nhập đơn'!H:H,'ORDERED LIST'!$A1340,0),"")</f>
        <v/>
      </c>
      <c r="G1340" s="205"/>
      <c r="H1340" s="205"/>
      <c r="I1340" s="204"/>
      <c r="J1340" s="204"/>
      <c r="K1340" s="204"/>
      <c r="L1340" s="204"/>
      <c r="M1340" s="204"/>
      <c r="N1340" s="206"/>
      <c r="O1340" s="202"/>
      <c r="P1340" s="207"/>
      <c r="Q1340" s="207"/>
      <c r="R1340" s="207"/>
      <c r="S1340" s="210"/>
    </row>
    <row r="1341" spans="1:19" ht="35.25" hidden="1" customHeight="1">
      <c r="A1341" s="196" t="str">
        <f ca="1">IFERROR(A1340+MATCH(D1341,OFFSET('Nhập đơn'!$E$1,'ORDERED LIST'!$A1340,0,1000),0),"")</f>
        <v/>
      </c>
      <c r="B1341" s="209">
        <v>6</v>
      </c>
      <c r="C1341" s="203" t="str" cm="1">
        <f t="array" aca="1" ref="C1341" ca="1">IFERROR(INDEX('Nhập đơn'!C:C,'ORDERED LIST'!$A1341,0),"")</f>
        <v/>
      </c>
      <c r="D1341" s="203" t="str">
        <f>IF(COUNTIFS($D$1335:D1340,$B$1335)&lt;$S$1335,$B$1335,"")</f>
        <v/>
      </c>
      <c r="E1341" s="202" t="str" cm="1">
        <f t="array" aca="1" ref="E1341" ca="1">IFERROR(INDEX('Nhập đơn'!I:I,'ORDERED LIST'!$A1341,0),"")</f>
        <v/>
      </c>
      <c r="F1341" s="204" t="str" cm="1">
        <f t="array" aca="1" ref="F1341" ca="1">IFERROR(INDEX('Nhập đơn'!H:H,'ORDERED LIST'!$A1341,0),"")</f>
        <v/>
      </c>
      <c r="G1341" s="205"/>
      <c r="H1341" s="205"/>
      <c r="I1341" s="204"/>
      <c r="J1341" s="204"/>
      <c r="K1341" s="204"/>
      <c r="L1341" s="204"/>
      <c r="M1341" s="204"/>
      <c r="N1341" s="206"/>
      <c r="O1341" s="202"/>
      <c r="P1341" s="207"/>
      <c r="Q1341" s="207"/>
      <c r="R1341" s="207"/>
      <c r="S1341" s="210"/>
    </row>
    <row r="1342" spans="1:19" ht="35.25" hidden="1" customHeight="1">
      <c r="A1342" s="196" t="str">
        <f ca="1">IFERROR(A1341+MATCH(D1342,OFFSET('Nhập đơn'!$E$1,'ORDERED LIST'!$A1341,0,1000),0),"")</f>
        <v/>
      </c>
      <c r="B1342" s="209">
        <v>7</v>
      </c>
      <c r="C1342" s="203" t="str" cm="1">
        <f t="array" aca="1" ref="C1342" ca="1">IFERROR(INDEX('Nhập đơn'!C:C,'ORDERED LIST'!$A1342,0),"")</f>
        <v/>
      </c>
      <c r="D1342" s="203" t="str">
        <f>IF(COUNTIFS($D$1335:D1341,$B$1335)&lt;$S$1335,$B$1335,"")</f>
        <v/>
      </c>
      <c r="E1342" s="202" t="str" cm="1">
        <f t="array" aca="1" ref="E1342" ca="1">IFERROR(INDEX('Nhập đơn'!I:I,'ORDERED LIST'!$A1342,0),"")</f>
        <v/>
      </c>
      <c r="F1342" s="204" t="str" cm="1">
        <f t="array" aca="1" ref="F1342" ca="1">IFERROR(INDEX('Nhập đơn'!H:H,'ORDERED LIST'!$A1342,0),"")</f>
        <v/>
      </c>
      <c r="G1342" s="205"/>
      <c r="H1342" s="205"/>
      <c r="I1342" s="204"/>
      <c r="J1342" s="204"/>
      <c r="K1342" s="204"/>
      <c r="L1342" s="204"/>
      <c r="M1342" s="204"/>
      <c r="N1342" s="206"/>
      <c r="O1342" s="202"/>
      <c r="P1342" s="207"/>
      <c r="Q1342" s="207"/>
      <c r="R1342" s="207"/>
      <c r="S1342" s="210"/>
    </row>
    <row r="1343" spans="1:19" ht="35.25" hidden="1" customHeight="1">
      <c r="A1343" s="196" t="str">
        <f ca="1">IFERROR(A1342+MATCH(D1343,OFFSET('Nhập đơn'!$E$1,'ORDERED LIST'!$A1342,0,1000),0),"")</f>
        <v/>
      </c>
      <c r="B1343" s="209">
        <v>8</v>
      </c>
      <c r="C1343" s="203" t="str" cm="1">
        <f t="array" aca="1" ref="C1343" ca="1">IFERROR(INDEX('Nhập đơn'!C:C,'ORDERED LIST'!$A1343,0),"")</f>
        <v/>
      </c>
      <c r="D1343" s="203" t="str">
        <f>IF(COUNTIFS($D$1335:D1342,$B$1335)&lt;$S$1335,$B$1335,"")</f>
        <v/>
      </c>
      <c r="E1343" s="202" t="str" cm="1">
        <f t="array" aca="1" ref="E1343" ca="1">IFERROR(INDEX('Nhập đơn'!I:I,'ORDERED LIST'!$A1343,0),"")</f>
        <v/>
      </c>
      <c r="F1343" s="204" t="str" cm="1">
        <f t="array" aca="1" ref="F1343" ca="1">IFERROR(INDEX('Nhập đơn'!H:H,'ORDERED LIST'!$A1343,0),"")</f>
        <v/>
      </c>
      <c r="G1343" s="205"/>
      <c r="H1343" s="205"/>
      <c r="I1343" s="204"/>
      <c r="J1343" s="204"/>
      <c r="K1343" s="204"/>
      <c r="L1343" s="204"/>
      <c r="M1343" s="204"/>
      <c r="N1343" s="206"/>
      <c r="O1343" s="202"/>
      <c r="P1343" s="207"/>
      <c r="Q1343" s="207"/>
      <c r="R1343" s="207"/>
      <c r="S1343" s="210"/>
    </row>
    <row r="1344" spans="1:19" ht="35.25" hidden="1" customHeight="1">
      <c r="A1344" s="196" t="str">
        <f ca="1">IFERROR(A1343+MATCH(D1344,OFFSET('Nhập đơn'!$E$1,'ORDERED LIST'!$A1343,0,1000),0),"")</f>
        <v/>
      </c>
      <c r="B1344" s="209">
        <v>9</v>
      </c>
      <c r="C1344" s="203" t="str" cm="1">
        <f t="array" aca="1" ref="C1344" ca="1">IFERROR(INDEX('Nhập đơn'!C:C,'ORDERED LIST'!$A1344,0),"")</f>
        <v/>
      </c>
      <c r="D1344" s="203" t="str">
        <f>IF(COUNTIFS($D$1335:D1343,$B$1335)&lt;$S$1335,$B$1335,"")</f>
        <v/>
      </c>
      <c r="E1344" s="202" t="str" cm="1">
        <f t="array" aca="1" ref="E1344" ca="1">IFERROR(INDEX('Nhập đơn'!I:I,'ORDERED LIST'!$A1344,0),"")</f>
        <v/>
      </c>
      <c r="F1344" s="204" t="str" cm="1">
        <f t="array" aca="1" ref="F1344" ca="1">IFERROR(INDEX('Nhập đơn'!H:H,'ORDERED LIST'!$A1344,0),"")</f>
        <v/>
      </c>
      <c r="G1344" s="205"/>
      <c r="H1344" s="205"/>
      <c r="I1344" s="204"/>
      <c r="J1344" s="204"/>
      <c r="K1344" s="204"/>
      <c r="L1344" s="204"/>
      <c r="M1344" s="204"/>
      <c r="N1344" s="206"/>
      <c r="O1344" s="202"/>
      <c r="P1344" s="207"/>
      <c r="Q1344" s="207"/>
      <c r="R1344" s="207"/>
      <c r="S1344" s="210"/>
    </row>
    <row r="1345" spans="1:19" ht="35.25" hidden="1" customHeight="1">
      <c r="A1345" s="196" t="str">
        <f ca="1">IFERROR(A1344+MATCH(D1345,OFFSET('Nhập đơn'!$E$1,'ORDERED LIST'!$A1344,0,1000),0),"")</f>
        <v/>
      </c>
      <c r="B1345" s="209">
        <v>10</v>
      </c>
      <c r="C1345" s="203" t="str" cm="1">
        <f t="array" aca="1" ref="C1345" ca="1">IFERROR(INDEX('Nhập đơn'!C:C,'ORDERED LIST'!$A1345,0),"")</f>
        <v/>
      </c>
      <c r="D1345" s="203" t="str">
        <f>IF(COUNTIFS($D$1335:D1344,$B$1335)&lt;$S$1335,$B$1335,"")</f>
        <v/>
      </c>
      <c r="E1345" s="202" t="str" cm="1">
        <f t="array" aca="1" ref="E1345" ca="1">IFERROR(INDEX('Nhập đơn'!I:I,'ORDERED LIST'!$A1345,0),"")</f>
        <v/>
      </c>
      <c r="F1345" s="204" t="str" cm="1">
        <f t="array" aca="1" ref="F1345" ca="1">IFERROR(INDEX('Nhập đơn'!H:H,'ORDERED LIST'!$A1345,0),"")</f>
        <v/>
      </c>
      <c r="G1345" s="205"/>
      <c r="H1345" s="205"/>
      <c r="I1345" s="204"/>
      <c r="J1345" s="204"/>
      <c r="K1345" s="204"/>
      <c r="L1345" s="204"/>
      <c r="M1345" s="204"/>
      <c r="N1345" s="206"/>
      <c r="O1345" s="202"/>
      <c r="P1345" s="207"/>
      <c r="Q1345" s="207"/>
      <c r="R1345" s="207"/>
      <c r="S1345" s="210"/>
    </row>
    <row r="1346" spans="1:19" ht="35.25" hidden="1" customHeight="1">
      <c r="A1346" s="196" t="str">
        <f ca="1">IFERROR(A1345+MATCH(D1346,OFFSET('Nhập đơn'!$E$1,'ORDERED LIST'!$A1345,0,1000),0),"")</f>
        <v/>
      </c>
      <c r="B1346" s="209">
        <v>11</v>
      </c>
      <c r="C1346" s="203" t="str" cm="1">
        <f t="array" aca="1" ref="C1346" ca="1">IFERROR(INDEX('Nhập đơn'!C:C,'ORDERED LIST'!$A1346,0),"")</f>
        <v/>
      </c>
      <c r="D1346" s="203" t="str">
        <f>IF(COUNTIFS($D$1335:D1345,$B$1335)&lt;$S$1335,$B$1335,"")</f>
        <v/>
      </c>
      <c r="E1346" s="202" t="str" cm="1">
        <f t="array" aca="1" ref="E1346" ca="1">IFERROR(INDEX('Nhập đơn'!I:I,'ORDERED LIST'!$A1346,0),"")</f>
        <v/>
      </c>
      <c r="F1346" s="204" t="str" cm="1">
        <f t="array" aca="1" ref="F1346" ca="1">IFERROR(INDEX('Nhập đơn'!H:H,'ORDERED LIST'!$A1346,0),"")</f>
        <v/>
      </c>
      <c r="G1346" s="205"/>
      <c r="H1346" s="205"/>
      <c r="I1346" s="204"/>
      <c r="J1346" s="204"/>
      <c r="K1346" s="204"/>
      <c r="L1346" s="204"/>
      <c r="M1346" s="204"/>
      <c r="N1346" s="206"/>
      <c r="O1346" s="202"/>
      <c r="P1346" s="207"/>
      <c r="Q1346" s="207"/>
      <c r="R1346" s="207"/>
      <c r="S1346" s="210"/>
    </row>
    <row r="1347" spans="1:19" ht="35.25" hidden="1" customHeight="1">
      <c r="A1347" s="196" t="str">
        <f ca="1">IFERROR(A1346+MATCH(D1347,OFFSET('Nhập đơn'!$E$1,'ORDERED LIST'!$A1346,0,1000),0),"")</f>
        <v/>
      </c>
      <c r="B1347" s="209">
        <v>12</v>
      </c>
      <c r="C1347" s="203" t="str" cm="1">
        <f t="array" aca="1" ref="C1347" ca="1">IFERROR(INDEX('Nhập đơn'!C:C,'ORDERED LIST'!$A1347,0),"")</f>
        <v/>
      </c>
      <c r="D1347" s="203" t="str">
        <f>IF(COUNTIFS($D$1335:D1346,$B$1335)&lt;$S$1335,$B$1335,"")</f>
        <v/>
      </c>
      <c r="E1347" s="202" t="str" cm="1">
        <f t="array" aca="1" ref="E1347" ca="1">IFERROR(INDEX('Nhập đơn'!I:I,'ORDERED LIST'!$A1347,0),"")</f>
        <v/>
      </c>
      <c r="F1347" s="204" t="str" cm="1">
        <f t="array" aca="1" ref="F1347" ca="1">IFERROR(INDEX('Nhập đơn'!H:H,'ORDERED LIST'!$A1347,0),"")</f>
        <v/>
      </c>
      <c r="G1347" s="205"/>
      <c r="H1347" s="205"/>
      <c r="I1347" s="204"/>
      <c r="J1347" s="204"/>
      <c r="K1347" s="204"/>
      <c r="L1347" s="204"/>
      <c r="M1347" s="204"/>
      <c r="N1347" s="206"/>
      <c r="O1347" s="202"/>
      <c r="P1347" s="207"/>
      <c r="Q1347" s="207"/>
      <c r="R1347" s="207"/>
      <c r="S1347" s="210"/>
    </row>
    <row r="1348" spans="1:19" ht="35.25" hidden="1" customHeight="1">
      <c r="A1348" s="196" t="str">
        <f ca="1">IFERROR(A1347+MATCH(D1348,OFFSET('Nhập đơn'!$E$1,'ORDERED LIST'!$A1347,0,1000),0),"")</f>
        <v/>
      </c>
      <c r="B1348" s="209">
        <v>13</v>
      </c>
      <c r="C1348" s="203" t="str" cm="1">
        <f t="array" aca="1" ref="C1348" ca="1">IFERROR(INDEX('Nhập đơn'!C:C,'ORDERED LIST'!$A1348,0),"")</f>
        <v/>
      </c>
      <c r="D1348" s="203" t="str">
        <f>IF(COUNTIFS($D$1335:D1347,$B$1335)&lt;$S$1335,$B$1335,"")</f>
        <v/>
      </c>
      <c r="E1348" s="202" t="str" cm="1">
        <f t="array" aca="1" ref="E1348" ca="1">IFERROR(INDEX('Nhập đơn'!I:I,'ORDERED LIST'!$A1348,0),"")</f>
        <v/>
      </c>
      <c r="F1348" s="204" t="str" cm="1">
        <f t="array" aca="1" ref="F1348" ca="1">IFERROR(INDEX('Nhập đơn'!H:H,'ORDERED LIST'!$A1348,0),"")</f>
        <v/>
      </c>
      <c r="G1348" s="205"/>
      <c r="H1348" s="205"/>
      <c r="I1348" s="204"/>
      <c r="J1348" s="204"/>
      <c r="K1348" s="204"/>
      <c r="L1348" s="204"/>
      <c r="M1348" s="204"/>
      <c r="N1348" s="206"/>
      <c r="O1348" s="202"/>
      <c r="P1348" s="207"/>
      <c r="Q1348" s="207"/>
      <c r="R1348" s="207"/>
      <c r="S1348" s="210"/>
    </row>
    <row r="1349" spans="1:19" ht="35.25" hidden="1" customHeight="1">
      <c r="A1349" s="196" t="str">
        <f ca="1">IFERROR(A1348+MATCH(D1349,OFFSET('Nhập đơn'!$E$1,'ORDERED LIST'!$A1348,0,1000),0),"")</f>
        <v/>
      </c>
      <c r="B1349" s="209">
        <v>14</v>
      </c>
      <c r="C1349" s="203" t="str" cm="1">
        <f t="array" aca="1" ref="C1349" ca="1">IFERROR(INDEX('Nhập đơn'!C:C,'ORDERED LIST'!$A1349,0),"")</f>
        <v/>
      </c>
      <c r="D1349" s="203" t="str">
        <f>IF(COUNTIFS($D$1335:D1348,$B$1335)&lt;$S$1335,$B$1335,"")</f>
        <v/>
      </c>
      <c r="E1349" s="202" t="str" cm="1">
        <f t="array" aca="1" ref="E1349" ca="1">IFERROR(INDEX('Nhập đơn'!I:I,'ORDERED LIST'!$A1349,0),"")</f>
        <v/>
      </c>
      <c r="F1349" s="204" t="str" cm="1">
        <f t="array" aca="1" ref="F1349" ca="1">IFERROR(INDEX('Nhập đơn'!H:H,'ORDERED LIST'!$A1349,0),"")</f>
        <v/>
      </c>
      <c r="G1349" s="205"/>
      <c r="H1349" s="205"/>
      <c r="I1349" s="204"/>
      <c r="J1349" s="204"/>
      <c r="K1349" s="204"/>
      <c r="L1349" s="204"/>
      <c r="M1349" s="204"/>
      <c r="N1349" s="206"/>
      <c r="O1349" s="202"/>
      <c r="P1349" s="207"/>
      <c r="Q1349" s="207"/>
      <c r="R1349" s="207"/>
      <c r="S1349" s="210"/>
    </row>
    <row r="1350" spans="1:19" ht="35.25" hidden="1" customHeight="1">
      <c r="A1350" s="196" t="str">
        <f ca="1">IFERROR(A1349+MATCH(D1350,OFFSET('Nhập đơn'!$E$1,'ORDERED LIST'!$A1349,0,1000),0),"")</f>
        <v/>
      </c>
      <c r="B1350" s="209">
        <v>15</v>
      </c>
      <c r="C1350" s="203" t="str" cm="1">
        <f t="array" aca="1" ref="C1350" ca="1">IFERROR(INDEX('Nhập đơn'!C:C,'ORDERED LIST'!$A1350,0),"")</f>
        <v/>
      </c>
      <c r="D1350" s="203" t="str">
        <f>IF(COUNTIFS($D$1335:D1349,$B$1335)&lt;$S$1335,$B$1335,"")</f>
        <v/>
      </c>
      <c r="E1350" s="202" t="str" cm="1">
        <f t="array" aca="1" ref="E1350" ca="1">IFERROR(INDEX('Nhập đơn'!I:I,'ORDERED LIST'!$A1350,0),"")</f>
        <v/>
      </c>
      <c r="F1350" s="204" t="str" cm="1">
        <f t="array" aca="1" ref="F1350" ca="1">IFERROR(INDEX('Nhập đơn'!H:H,'ORDERED LIST'!$A1350,0),"")</f>
        <v/>
      </c>
      <c r="G1350" s="205"/>
      <c r="H1350" s="205"/>
      <c r="I1350" s="204"/>
      <c r="J1350" s="204"/>
      <c r="K1350" s="204"/>
      <c r="L1350" s="204"/>
      <c r="M1350" s="204"/>
      <c r="N1350" s="206"/>
      <c r="O1350" s="202"/>
      <c r="P1350" s="207"/>
      <c r="Q1350" s="207"/>
      <c r="R1350" s="207"/>
      <c r="S1350" s="210"/>
    </row>
    <row r="1351" spans="1:19" ht="35.25" hidden="1" customHeight="1">
      <c r="A1351" s="196" t="str">
        <f ca="1">IFERROR(A1350+MATCH(D1351,OFFSET('Nhập đơn'!$E$1,'ORDERED LIST'!$A1350,0,1000),0),"")</f>
        <v/>
      </c>
      <c r="B1351" s="209">
        <v>16</v>
      </c>
      <c r="C1351" s="203" t="str" cm="1">
        <f t="array" aca="1" ref="C1351" ca="1">IFERROR(INDEX('Nhập đơn'!C:C,'ORDERED LIST'!$A1351,0),"")</f>
        <v/>
      </c>
      <c r="D1351" s="203" t="str">
        <f>IF(COUNTIFS($D$1335:D1350,$B$1335)&lt;$S$1335,$B$1335,"")</f>
        <v/>
      </c>
      <c r="E1351" s="202" t="str" cm="1">
        <f t="array" aca="1" ref="E1351" ca="1">IFERROR(INDEX('Nhập đơn'!I:I,'ORDERED LIST'!$A1351,0),"")</f>
        <v/>
      </c>
      <c r="F1351" s="204" t="str" cm="1">
        <f t="array" aca="1" ref="F1351" ca="1">IFERROR(INDEX('Nhập đơn'!H:H,'ORDERED LIST'!$A1351,0),"")</f>
        <v/>
      </c>
      <c r="G1351" s="205"/>
      <c r="H1351" s="205"/>
      <c r="I1351" s="204"/>
      <c r="J1351" s="204"/>
      <c r="K1351" s="204"/>
      <c r="L1351" s="204"/>
      <c r="M1351" s="204"/>
      <c r="N1351" s="206"/>
      <c r="O1351" s="202"/>
      <c r="P1351" s="207"/>
      <c r="Q1351" s="207"/>
      <c r="R1351" s="207"/>
      <c r="S1351" s="210"/>
    </row>
    <row r="1352" spans="1:19" s="453" customFormat="1" ht="35.25" customHeight="1">
      <c r="A1352" s="196"/>
      <c r="B1352" s="420" t="s">
        <v>3609</v>
      </c>
      <c r="C1352" s="211"/>
      <c r="D1352" s="211"/>
      <c r="E1352" s="211"/>
      <c r="F1352" s="212"/>
      <c r="G1352" s="211"/>
      <c r="H1352" s="211"/>
      <c r="I1352" s="211"/>
      <c r="J1352" s="211"/>
      <c r="K1352" s="211"/>
      <c r="L1352" s="211"/>
      <c r="M1352" s="211"/>
      <c r="N1352" s="211"/>
      <c r="O1352" s="211"/>
      <c r="P1352" s="211"/>
      <c r="Q1352" s="211"/>
      <c r="R1352" s="211"/>
      <c r="S1352" s="289">
        <f>COUNTIFS('Nhập đơn'!E:E,B1352)</f>
        <v>2</v>
      </c>
    </row>
    <row r="1353" spans="1:19" ht="35.25" customHeight="1">
      <c r="A1353" s="196">
        <f ca="1">IFERROR(A1352+MATCH(D1353,OFFSET('Nhập đơn'!$E$1,'ORDERED LIST'!$A1352,0,2000),0),"")</f>
        <v>123</v>
      </c>
      <c r="B1353" s="202">
        <v>1</v>
      </c>
      <c r="C1353" s="203" t="str" cm="1">
        <f t="array" aca="1" ref="C1353" ca="1">IFERROR(INDEX('Nhập đơn'!C:C,'ORDERED LIST'!$A1353,0),"")</f>
        <v>AWLU</v>
      </c>
      <c r="D1353" s="203" t="str">
        <f>IF(COUNTIFS($D$1352:D1352,$B$1352)&lt;$S$1352,$B$1352,"")</f>
        <v>Cơm Cháy Chà Bông Chay 200 gr</v>
      </c>
      <c r="E1353" s="202" cm="1">
        <f t="array" aca="1" ref="E1353" ca="1">IFERROR(INDEX('Nhập đơn'!I:I,'ORDERED LIST'!$A1353,0),"")</f>
        <v>10</v>
      </c>
      <c r="F1353" s="204" cm="1">
        <f t="array" aca="1" ref="F1353" ca="1">IFERROR(INDEX('Nhập đơn'!H:H,'ORDERED LIST'!$A1353,0),"")</f>
        <v>2</v>
      </c>
      <c r="G1353" s="205"/>
      <c r="H1353" s="205"/>
      <c r="I1353" s="204"/>
      <c r="J1353" s="204"/>
      <c r="K1353" s="204"/>
      <c r="L1353" s="204"/>
      <c r="M1353" s="204"/>
      <c r="N1353" s="206"/>
      <c r="O1353" s="202"/>
      <c r="P1353" s="207"/>
      <c r="Q1353" s="207"/>
      <c r="R1353" s="207"/>
      <c r="S1353" s="207"/>
    </row>
    <row r="1354" spans="1:19" ht="35.25" customHeight="1">
      <c r="A1354" s="196">
        <f ca="1">IFERROR(A1353+MATCH(D1354,OFFSET('Nhập đơn'!$E$1,'ORDERED LIST'!$A1353,0,1000),0),"")</f>
        <v>312</v>
      </c>
      <c r="B1354" s="202">
        <v>2</v>
      </c>
      <c r="C1354" s="203" t="str" cm="1">
        <f t="array" aca="1" ref="C1354" ca="1">IFERROR(INDEX('Nhập đơn'!C:C,'ORDERED LIST'!$A1354,0),"")</f>
        <v>AWZH</v>
      </c>
      <c r="D1354" s="203" t="str">
        <f>IF(COUNTIFS($D$1352:D1353,$B$1352)&lt;$S$1352,$B$1352,"")</f>
        <v>Cơm Cháy Chà Bông Chay 200 gr</v>
      </c>
      <c r="E1354" s="202" cm="1">
        <f t="array" aca="1" ref="E1354" ca="1">IFERROR(INDEX('Nhập đơn'!I:I,'ORDERED LIST'!$A1354,0),"")</f>
        <v>5</v>
      </c>
      <c r="F1354" s="204" cm="1">
        <f t="array" aca="1" ref="F1354" ca="1">IFERROR(INDEX('Nhập đơn'!H:H,'ORDERED LIST'!$A1354,0),"")</f>
        <v>1</v>
      </c>
      <c r="G1354" s="205"/>
      <c r="H1354" s="205"/>
      <c r="I1354" s="204"/>
      <c r="J1354" s="204"/>
      <c r="K1354" s="204"/>
      <c r="L1354" s="204"/>
      <c r="M1354" s="204"/>
      <c r="N1354" s="206"/>
      <c r="O1354" s="202"/>
      <c r="P1354" s="207"/>
      <c r="Q1354" s="207"/>
      <c r="R1354" s="207"/>
      <c r="S1354" s="208"/>
    </row>
    <row r="1355" spans="1:19" ht="35.25" hidden="1" customHeight="1">
      <c r="A1355" s="196" t="str">
        <f ca="1">IFERROR(A1354+MATCH(D1355,OFFSET('Nhập đơn'!$E$1,'ORDERED LIST'!$A1354,0,1000),0),"")</f>
        <v/>
      </c>
      <c r="B1355" s="209">
        <v>3</v>
      </c>
      <c r="C1355" s="203" t="str" cm="1">
        <f t="array" aca="1" ref="C1355" ca="1">IFERROR(INDEX('Nhập đơn'!C:C,'ORDERED LIST'!$A1355,0),"")</f>
        <v/>
      </c>
      <c r="D1355" s="203" t="str">
        <f>IF(COUNTIFS($D$1352:D1354,$B$1352)&lt;$S$1352,$B$1352,"")</f>
        <v/>
      </c>
      <c r="E1355" s="202" t="str" cm="1">
        <f t="array" aca="1" ref="E1355" ca="1">IFERROR(INDEX('Nhập đơn'!I:I,'ORDERED LIST'!$A1355,0),"")</f>
        <v/>
      </c>
      <c r="F1355" s="204" t="str" cm="1">
        <f t="array" aca="1" ref="F1355" ca="1">IFERROR(INDEX('Nhập đơn'!H:H,'ORDERED LIST'!$A1355,0),"")</f>
        <v/>
      </c>
      <c r="G1355" s="205"/>
      <c r="H1355" s="205"/>
      <c r="I1355" s="204"/>
      <c r="J1355" s="204"/>
      <c r="K1355" s="204"/>
      <c r="L1355" s="204"/>
      <c r="M1355" s="204"/>
      <c r="N1355" s="206"/>
      <c r="O1355" s="202"/>
      <c r="P1355" s="207"/>
      <c r="Q1355" s="207"/>
      <c r="R1355" s="207"/>
      <c r="S1355" s="210"/>
    </row>
    <row r="1356" spans="1:19" ht="35.25" hidden="1" customHeight="1">
      <c r="A1356" s="196" t="str">
        <f ca="1">IFERROR(A1355+MATCH(D1356,OFFSET('Nhập đơn'!$E$1,'ORDERED LIST'!$A1355,0,1000),0),"")</f>
        <v/>
      </c>
      <c r="B1356" s="209">
        <v>4</v>
      </c>
      <c r="C1356" s="203" t="str" cm="1">
        <f t="array" aca="1" ref="C1356" ca="1">IFERROR(INDEX('Nhập đơn'!C:C,'ORDERED LIST'!$A1356,0),"")</f>
        <v/>
      </c>
      <c r="D1356" s="203" t="str">
        <f>IF(COUNTIFS($D$1352:D1355,$B$1352)&lt;$S$1352,$B$1352,"")</f>
        <v/>
      </c>
      <c r="E1356" s="202" t="str" cm="1">
        <f t="array" aca="1" ref="E1356" ca="1">IFERROR(INDEX('Nhập đơn'!I:I,'ORDERED LIST'!$A1356,0),"")</f>
        <v/>
      </c>
      <c r="F1356" s="204" t="str" cm="1">
        <f t="array" aca="1" ref="F1356" ca="1">IFERROR(INDEX('Nhập đơn'!H:H,'ORDERED LIST'!$A1356,0),"")</f>
        <v/>
      </c>
      <c r="G1356" s="205"/>
      <c r="H1356" s="205"/>
      <c r="I1356" s="204"/>
      <c r="J1356" s="204"/>
      <c r="K1356" s="204"/>
      <c r="L1356" s="204"/>
      <c r="M1356" s="204"/>
      <c r="N1356" s="206"/>
      <c r="O1356" s="202"/>
      <c r="P1356" s="207"/>
      <c r="Q1356" s="207"/>
      <c r="R1356" s="207"/>
      <c r="S1356" s="210"/>
    </row>
    <row r="1357" spans="1:19" ht="35.25" hidden="1" customHeight="1">
      <c r="A1357" s="196" t="str">
        <f ca="1">IFERROR(A1356+MATCH(D1357,OFFSET('Nhập đơn'!$E$1,'ORDERED LIST'!$A1356,0,1000),0),"")</f>
        <v/>
      </c>
      <c r="B1357" s="209">
        <v>5</v>
      </c>
      <c r="C1357" s="203" t="str" cm="1">
        <f t="array" aca="1" ref="C1357" ca="1">IFERROR(INDEX('Nhập đơn'!C:C,'ORDERED LIST'!$A1357,0),"")</f>
        <v/>
      </c>
      <c r="D1357" s="203" t="str">
        <f>IF(COUNTIFS($D$1352:D1356,$B$1352)&lt;$S$1352,$B$1352,"")</f>
        <v/>
      </c>
      <c r="E1357" s="202" t="str" cm="1">
        <f t="array" aca="1" ref="E1357" ca="1">IFERROR(INDEX('Nhập đơn'!I:I,'ORDERED LIST'!$A1357,0),"")</f>
        <v/>
      </c>
      <c r="F1357" s="204" t="str" cm="1">
        <f t="array" aca="1" ref="F1357" ca="1">IFERROR(INDEX('Nhập đơn'!H:H,'ORDERED LIST'!$A1357,0),"")</f>
        <v/>
      </c>
      <c r="G1357" s="205"/>
      <c r="H1357" s="205"/>
      <c r="I1357" s="204"/>
      <c r="J1357" s="204"/>
      <c r="K1357" s="204"/>
      <c r="L1357" s="204"/>
      <c r="M1357" s="204"/>
      <c r="N1357" s="206"/>
      <c r="O1357" s="202"/>
      <c r="P1357" s="207"/>
      <c r="Q1357" s="207"/>
      <c r="R1357" s="207"/>
      <c r="S1357" s="210"/>
    </row>
    <row r="1358" spans="1:19" ht="35.25" hidden="1" customHeight="1">
      <c r="A1358" s="196" t="str">
        <f ca="1">IFERROR(A1357+MATCH(D1358,OFFSET('Nhập đơn'!$E$1,'ORDERED LIST'!$A1357,0,1000),0),"")</f>
        <v/>
      </c>
      <c r="B1358" s="209">
        <v>6</v>
      </c>
      <c r="C1358" s="203" t="str" cm="1">
        <f t="array" aca="1" ref="C1358" ca="1">IFERROR(INDEX('Nhập đơn'!C:C,'ORDERED LIST'!$A1358,0),"")</f>
        <v/>
      </c>
      <c r="D1358" s="203" t="str">
        <f>IF(COUNTIFS($D$1352:D1357,$B$1352)&lt;$S$1352,$B$1352,"")</f>
        <v/>
      </c>
      <c r="E1358" s="202" t="str" cm="1">
        <f t="array" aca="1" ref="E1358" ca="1">IFERROR(INDEX('Nhập đơn'!I:I,'ORDERED LIST'!$A1358,0),"")</f>
        <v/>
      </c>
      <c r="F1358" s="204" t="str" cm="1">
        <f t="array" aca="1" ref="F1358" ca="1">IFERROR(INDEX('Nhập đơn'!H:H,'ORDERED LIST'!$A1358,0),"")</f>
        <v/>
      </c>
      <c r="G1358" s="205"/>
      <c r="H1358" s="205"/>
      <c r="I1358" s="204"/>
      <c r="J1358" s="204"/>
      <c r="K1358" s="204"/>
      <c r="L1358" s="204"/>
      <c r="M1358" s="204"/>
      <c r="N1358" s="206"/>
      <c r="O1358" s="202"/>
      <c r="P1358" s="207"/>
      <c r="Q1358" s="207"/>
      <c r="R1358" s="207"/>
      <c r="S1358" s="210"/>
    </row>
    <row r="1359" spans="1:19" ht="35.25" hidden="1" customHeight="1">
      <c r="A1359" s="196" t="str">
        <f ca="1">IFERROR(A1358+MATCH(D1359,OFFSET('Nhập đơn'!$E$1,'ORDERED LIST'!$A1358,0,1000),0),"")</f>
        <v/>
      </c>
      <c r="B1359" s="209">
        <v>7</v>
      </c>
      <c r="C1359" s="203" t="str" cm="1">
        <f t="array" aca="1" ref="C1359" ca="1">IFERROR(INDEX('Nhập đơn'!C:C,'ORDERED LIST'!$A1359,0),"")</f>
        <v/>
      </c>
      <c r="D1359" s="203" t="str">
        <f>IF(COUNTIFS($D$1352:D1358,$B$1352)&lt;$S$1352,$B$1352,"")</f>
        <v/>
      </c>
      <c r="E1359" s="202" t="str" cm="1">
        <f t="array" aca="1" ref="E1359" ca="1">IFERROR(INDEX('Nhập đơn'!I:I,'ORDERED LIST'!$A1359,0),"")</f>
        <v/>
      </c>
      <c r="F1359" s="204" t="str" cm="1">
        <f t="array" aca="1" ref="F1359" ca="1">IFERROR(INDEX('Nhập đơn'!H:H,'ORDERED LIST'!$A1359,0),"")</f>
        <v/>
      </c>
      <c r="G1359" s="205"/>
      <c r="H1359" s="205"/>
      <c r="I1359" s="204"/>
      <c r="J1359" s="204"/>
      <c r="K1359" s="204"/>
      <c r="L1359" s="204"/>
      <c r="M1359" s="204"/>
      <c r="N1359" s="206"/>
      <c r="O1359" s="202"/>
      <c r="P1359" s="207"/>
      <c r="Q1359" s="207"/>
      <c r="R1359" s="207"/>
      <c r="S1359" s="210"/>
    </row>
    <row r="1360" spans="1:19" ht="35.25" hidden="1" customHeight="1">
      <c r="A1360" s="196" t="str">
        <f ca="1">IFERROR(A1359+MATCH(D1360,OFFSET('Nhập đơn'!$E$1,'ORDERED LIST'!$A1359,0,1000),0),"")</f>
        <v/>
      </c>
      <c r="B1360" s="209">
        <v>8</v>
      </c>
      <c r="C1360" s="203" t="str" cm="1">
        <f t="array" aca="1" ref="C1360" ca="1">IFERROR(INDEX('Nhập đơn'!C:C,'ORDERED LIST'!$A1360,0),"")</f>
        <v/>
      </c>
      <c r="D1360" s="203" t="str">
        <f>IF(COUNTIFS($D$1352:D1359,$B$1352)&lt;$S$1352,$B$1352,"")</f>
        <v/>
      </c>
      <c r="E1360" s="202" t="str" cm="1">
        <f t="array" aca="1" ref="E1360" ca="1">IFERROR(INDEX('Nhập đơn'!I:I,'ORDERED LIST'!$A1360,0),"")</f>
        <v/>
      </c>
      <c r="F1360" s="204" t="str" cm="1">
        <f t="array" aca="1" ref="F1360" ca="1">IFERROR(INDEX('Nhập đơn'!H:H,'ORDERED LIST'!$A1360,0),"")</f>
        <v/>
      </c>
      <c r="G1360" s="205"/>
      <c r="H1360" s="205"/>
      <c r="I1360" s="204"/>
      <c r="J1360" s="204"/>
      <c r="K1360" s="204"/>
      <c r="L1360" s="204"/>
      <c r="M1360" s="204"/>
      <c r="N1360" s="206"/>
      <c r="O1360" s="202"/>
      <c r="P1360" s="207"/>
      <c r="Q1360" s="207"/>
      <c r="R1360" s="207"/>
      <c r="S1360" s="210"/>
    </row>
    <row r="1361" spans="1:19" ht="35.25" hidden="1" customHeight="1">
      <c r="A1361" s="196" t="str">
        <f ca="1">IFERROR(A1360+MATCH(D1361,OFFSET('Nhập đơn'!$E$1,'ORDERED LIST'!$A1360,0,1000),0),"")</f>
        <v/>
      </c>
      <c r="B1361" s="209">
        <v>9</v>
      </c>
      <c r="C1361" s="203" t="str" cm="1">
        <f t="array" aca="1" ref="C1361" ca="1">IFERROR(INDEX('Nhập đơn'!C:C,'ORDERED LIST'!$A1361,0),"")</f>
        <v/>
      </c>
      <c r="D1361" s="203" t="str">
        <f>IF(COUNTIFS($D$1352:D1360,$B$1352)&lt;$S$1352,$B$1352,"")</f>
        <v/>
      </c>
      <c r="E1361" s="202" t="str" cm="1">
        <f t="array" aca="1" ref="E1361" ca="1">IFERROR(INDEX('Nhập đơn'!I:I,'ORDERED LIST'!$A1361,0),"")</f>
        <v/>
      </c>
      <c r="F1361" s="204" t="str" cm="1">
        <f t="array" aca="1" ref="F1361" ca="1">IFERROR(INDEX('Nhập đơn'!H:H,'ORDERED LIST'!$A1361,0),"")</f>
        <v/>
      </c>
      <c r="G1361" s="205"/>
      <c r="H1361" s="205"/>
      <c r="I1361" s="204"/>
      <c r="J1361" s="204"/>
      <c r="K1361" s="204"/>
      <c r="L1361" s="204"/>
      <c r="M1361" s="204"/>
      <c r="N1361" s="206"/>
      <c r="O1361" s="202"/>
      <c r="P1361" s="207"/>
      <c r="Q1361" s="207"/>
      <c r="R1361" s="207"/>
      <c r="S1361" s="210"/>
    </row>
    <row r="1362" spans="1:19" ht="35.25" hidden="1" customHeight="1">
      <c r="A1362" s="196" t="str">
        <f ca="1">IFERROR(A1361+MATCH(D1362,OFFSET('Nhập đơn'!$E$1,'ORDERED LIST'!$A1361,0,1000),0),"")</f>
        <v/>
      </c>
      <c r="B1362" s="209">
        <v>10</v>
      </c>
      <c r="C1362" s="203" t="str" cm="1">
        <f t="array" aca="1" ref="C1362" ca="1">IFERROR(INDEX('Nhập đơn'!C:C,'ORDERED LIST'!$A1362,0),"")</f>
        <v/>
      </c>
      <c r="D1362" s="203" t="str">
        <f>IF(COUNTIFS($D$1352:D1361,$B$1352)&lt;$S$1352,$B$1352,"")</f>
        <v/>
      </c>
      <c r="E1362" s="202" t="str" cm="1">
        <f t="array" aca="1" ref="E1362" ca="1">IFERROR(INDEX('Nhập đơn'!I:I,'ORDERED LIST'!$A1362,0),"")</f>
        <v/>
      </c>
      <c r="F1362" s="204" t="str" cm="1">
        <f t="array" aca="1" ref="F1362" ca="1">IFERROR(INDEX('Nhập đơn'!H:H,'ORDERED LIST'!$A1362,0),"")</f>
        <v/>
      </c>
      <c r="G1362" s="205"/>
      <c r="H1362" s="205"/>
      <c r="I1362" s="204"/>
      <c r="J1362" s="204"/>
      <c r="K1362" s="204"/>
      <c r="L1362" s="204"/>
      <c r="M1362" s="204"/>
      <c r="N1362" s="206"/>
      <c r="O1362" s="202"/>
      <c r="P1362" s="207"/>
      <c r="Q1362" s="207"/>
      <c r="R1362" s="207"/>
      <c r="S1362" s="210"/>
    </row>
    <row r="1363" spans="1:19" ht="35.25" hidden="1" customHeight="1">
      <c r="A1363" s="196" t="str">
        <f ca="1">IFERROR(A1362+MATCH(D1363,OFFSET('Nhập đơn'!$E$1,'ORDERED LIST'!$A1362,0,1000),0),"")</f>
        <v/>
      </c>
      <c r="B1363" s="209">
        <v>11</v>
      </c>
      <c r="C1363" s="203" t="str" cm="1">
        <f t="array" aca="1" ref="C1363" ca="1">IFERROR(INDEX('Nhập đơn'!C:C,'ORDERED LIST'!$A1363,0),"")</f>
        <v/>
      </c>
      <c r="D1363" s="203" t="str">
        <f>IF(COUNTIFS($D$1352:D1362,$B$1352)&lt;$S$1352,$B$1352,"")</f>
        <v/>
      </c>
      <c r="E1363" s="202" t="str" cm="1">
        <f t="array" aca="1" ref="E1363" ca="1">IFERROR(INDEX('Nhập đơn'!I:I,'ORDERED LIST'!$A1363,0),"")</f>
        <v/>
      </c>
      <c r="F1363" s="204" t="str" cm="1">
        <f t="array" aca="1" ref="F1363" ca="1">IFERROR(INDEX('Nhập đơn'!H:H,'ORDERED LIST'!$A1363,0),"")</f>
        <v/>
      </c>
      <c r="G1363" s="205"/>
      <c r="H1363" s="205"/>
      <c r="I1363" s="204"/>
      <c r="J1363" s="204"/>
      <c r="K1363" s="204"/>
      <c r="L1363" s="204"/>
      <c r="M1363" s="204"/>
      <c r="N1363" s="206"/>
      <c r="O1363" s="202"/>
      <c r="P1363" s="207"/>
      <c r="Q1363" s="207"/>
      <c r="R1363" s="207"/>
      <c r="S1363" s="210"/>
    </row>
    <row r="1364" spans="1:19" ht="35.25" hidden="1" customHeight="1">
      <c r="A1364" s="196" t="str">
        <f ca="1">IFERROR(A1363+MATCH(D1364,OFFSET('Nhập đơn'!$E$1,'ORDERED LIST'!$A1363,0,1000),0),"")</f>
        <v/>
      </c>
      <c r="B1364" s="209">
        <v>12</v>
      </c>
      <c r="C1364" s="203" t="str" cm="1">
        <f t="array" aca="1" ref="C1364" ca="1">IFERROR(INDEX('Nhập đơn'!C:C,'ORDERED LIST'!$A1364,0),"")</f>
        <v/>
      </c>
      <c r="D1364" s="203" t="str">
        <f>IF(COUNTIFS($D$1352:D1363,$B$1352)&lt;$S$1352,$B$1352,"")</f>
        <v/>
      </c>
      <c r="E1364" s="202" t="str" cm="1">
        <f t="array" aca="1" ref="E1364" ca="1">IFERROR(INDEX('Nhập đơn'!I:I,'ORDERED LIST'!$A1364,0),"")</f>
        <v/>
      </c>
      <c r="F1364" s="204" t="str" cm="1">
        <f t="array" aca="1" ref="F1364" ca="1">IFERROR(INDEX('Nhập đơn'!H:H,'ORDERED LIST'!$A1364,0),"")</f>
        <v/>
      </c>
      <c r="G1364" s="205"/>
      <c r="H1364" s="205"/>
      <c r="I1364" s="204"/>
      <c r="J1364" s="204"/>
      <c r="K1364" s="204"/>
      <c r="L1364" s="204"/>
      <c r="M1364" s="204"/>
      <c r="N1364" s="206"/>
      <c r="O1364" s="202"/>
      <c r="P1364" s="207"/>
      <c r="Q1364" s="207"/>
      <c r="R1364" s="207"/>
      <c r="S1364" s="210"/>
    </row>
    <row r="1365" spans="1:19" ht="35.25" hidden="1" customHeight="1">
      <c r="A1365" s="196" t="str">
        <f ca="1">IFERROR(A1364+MATCH(D1365,OFFSET('Nhập đơn'!$E$1,'ORDERED LIST'!$A1364,0,1000),0),"")</f>
        <v/>
      </c>
      <c r="B1365" s="209">
        <v>13</v>
      </c>
      <c r="C1365" s="203" t="str" cm="1">
        <f t="array" aca="1" ref="C1365" ca="1">IFERROR(INDEX('Nhập đơn'!C:C,'ORDERED LIST'!$A1365,0),"")</f>
        <v/>
      </c>
      <c r="D1365" s="203" t="str">
        <f>IF(COUNTIFS($D$1352:D1364,$B$1352)&lt;$S$1352,$B$1352,"")</f>
        <v/>
      </c>
      <c r="E1365" s="202" t="str" cm="1">
        <f t="array" aca="1" ref="E1365" ca="1">IFERROR(INDEX('Nhập đơn'!I:I,'ORDERED LIST'!$A1365,0),"")</f>
        <v/>
      </c>
      <c r="F1365" s="204" t="str" cm="1">
        <f t="array" aca="1" ref="F1365" ca="1">IFERROR(INDEX('Nhập đơn'!H:H,'ORDERED LIST'!$A1365,0),"")</f>
        <v/>
      </c>
      <c r="G1365" s="205"/>
      <c r="H1365" s="205"/>
      <c r="I1365" s="204"/>
      <c r="J1365" s="204"/>
      <c r="K1365" s="204"/>
      <c r="L1365" s="204"/>
      <c r="M1365" s="204"/>
      <c r="N1365" s="206"/>
      <c r="O1365" s="202"/>
      <c r="P1365" s="207"/>
      <c r="Q1365" s="207"/>
      <c r="R1365" s="207"/>
      <c r="S1365" s="210"/>
    </row>
    <row r="1366" spans="1:19" ht="35.25" hidden="1" customHeight="1">
      <c r="A1366" s="196" t="str">
        <f ca="1">IFERROR(A1365+MATCH(D1366,OFFSET('Nhập đơn'!$E$1,'ORDERED LIST'!$A1365,0,1000),0),"")</f>
        <v/>
      </c>
      <c r="B1366" s="209">
        <v>14</v>
      </c>
      <c r="C1366" s="203" t="str" cm="1">
        <f t="array" aca="1" ref="C1366" ca="1">IFERROR(INDEX('Nhập đơn'!C:C,'ORDERED LIST'!$A1366,0),"")</f>
        <v/>
      </c>
      <c r="D1366" s="203" t="str">
        <f>IF(COUNTIFS($D$1352:D1365,$B$1352)&lt;$S$1352,$B$1352,"")</f>
        <v/>
      </c>
      <c r="E1366" s="202" t="str" cm="1">
        <f t="array" aca="1" ref="E1366" ca="1">IFERROR(INDEX('Nhập đơn'!I:I,'ORDERED LIST'!$A1366,0),"")</f>
        <v/>
      </c>
      <c r="F1366" s="204" t="str" cm="1">
        <f t="array" aca="1" ref="F1366" ca="1">IFERROR(INDEX('Nhập đơn'!H:H,'ORDERED LIST'!$A1366,0),"")</f>
        <v/>
      </c>
      <c r="G1366" s="205"/>
      <c r="H1366" s="205"/>
      <c r="I1366" s="204"/>
      <c r="J1366" s="204"/>
      <c r="K1366" s="204"/>
      <c r="L1366" s="204"/>
      <c r="M1366" s="204"/>
      <c r="N1366" s="206"/>
      <c r="O1366" s="202"/>
      <c r="P1366" s="207"/>
      <c r="Q1366" s="207"/>
      <c r="R1366" s="207"/>
      <c r="S1366" s="210"/>
    </row>
    <row r="1367" spans="1:19" ht="35.25" hidden="1" customHeight="1">
      <c r="A1367" s="196" t="str">
        <f ca="1">IFERROR(A1366+MATCH(D1367,OFFSET('Nhập đơn'!$E$1,'ORDERED LIST'!$A1366,0,1000),0),"")</f>
        <v/>
      </c>
      <c r="B1367" s="209">
        <v>15</v>
      </c>
      <c r="C1367" s="203" t="str" cm="1">
        <f t="array" aca="1" ref="C1367" ca="1">IFERROR(INDEX('Nhập đơn'!C:C,'ORDERED LIST'!$A1367,0),"")</f>
        <v/>
      </c>
      <c r="D1367" s="203" t="str">
        <f>IF(COUNTIFS($D$1352:D1366,$B$1352)&lt;$S$1352,$B$1352,"")</f>
        <v/>
      </c>
      <c r="E1367" s="202" t="str" cm="1">
        <f t="array" aca="1" ref="E1367" ca="1">IFERROR(INDEX('Nhập đơn'!I:I,'ORDERED LIST'!$A1367,0),"")</f>
        <v/>
      </c>
      <c r="F1367" s="204" t="str" cm="1">
        <f t="array" aca="1" ref="F1367" ca="1">IFERROR(INDEX('Nhập đơn'!H:H,'ORDERED LIST'!$A1367,0),"")</f>
        <v/>
      </c>
      <c r="G1367" s="205"/>
      <c r="H1367" s="205"/>
      <c r="I1367" s="204"/>
      <c r="J1367" s="204"/>
      <c r="K1367" s="204"/>
      <c r="L1367" s="204"/>
      <c r="M1367" s="204"/>
      <c r="N1367" s="206"/>
      <c r="O1367" s="202"/>
      <c r="P1367" s="207"/>
      <c r="Q1367" s="207"/>
      <c r="R1367" s="207"/>
      <c r="S1367" s="210"/>
    </row>
    <row r="1368" spans="1:19" ht="35.25" hidden="1" customHeight="1">
      <c r="A1368" s="196" t="str">
        <f ca="1">IFERROR(A1367+MATCH(D1368,OFFSET('Nhập đơn'!$E$1,'ORDERED LIST'!$A1367,0,1000),0),"")</f>
        <v/>
      </c>
      <c r="B1368" s="209">
        <v>16</v>
      </c>
      <c r="C1368" s="203" t="str" cm="1">
        <f t="array" aca="1" ref="C1368" ca="1">IFERROR(INDEX('Nhập đơn'!C:C,'ORDERED LIST'!$A1368,0),"")</f>
        <v/>
      </c>
      <c r="D1368" s="203" t="str">
        <f>IF(COUNTIFS($D$1352:D1367,$B$1352)&lt;$S$1352,$B$1352,"")</f>
        <v/>
      </c>
      <c r="E1368" s="202" t="str" cm="1">
        <f t="array" aca="1" ref="E1368" ca="1">IFERROR(INDEX('Nhập đơn'!I:I,'ORDERED LIST'!$A1368,0),"")</f>
        <v/>
      </c>
      <c r="F1368" s="204" t="str" cm="1">
        <f t="array" aca="1" ref="F1368" ca="1">IFERROR(INDEX('Nhập đơn'!H:H,'ORDERED LIST'!$A1368,0),"")</f>
        <v/>
      </c>
      <c r="G1368" s="205"/>
      <c r="H1368" s="205"/>
      <c r="I1368" s="204"/>
      <c r="J1368" s="204"/>
      <c r="K1368" s="204"/>
      <c r="L1368" s="204"/>
      <c r="M1368" s="204"/>
      <c r="N1368" s="206"/>
      <c r="O1368" s="202"/>
      <c r="P1368" s="207"/>
      <c r="Q1368" s="207"/>
      <c r="R1368" s="207"/>
      <c r="S1368" s="210"/>
    </row>
    <row r="1369" spans="1:19" ht="35.25" customHeight="1">
      <c r="A1369" s="196"/>
      <c r="B1369" s="462" t="s">
        <v>2875</v>
      </c>
      <c r="C1369" s="211"/>
      <c r="D1369" s="211"/>
      <c r="E1369" s="211"/>
      <c r="F1369" s="211"/>
      <c r="G1369" s="211"/>
      <c r="H1369" s="211"/>
      <c r="I1369" s="211"/>
      <c r="J1369" s="211"/>
      <c r="K1369" s="211"/>
      <c r="L1369" s="211"/>
      <c r="M1369" s="211"/>
      <c r="N1369" s="211"/>
      <c r="O1369" s="211"/>
      <c r="P1369" s="211"/>
      <c r="Q1369" s="211"/>
      <c r="R1369" s="211"/>
      <c r="S1369" s="289">
        <f>COUNTIFS('Nhập đơn'!E:E,B1369)</f>
        <v>1</v>
      </c>
    </row>
    <row r="1370" spans="1:19" ht="35.25" customHeight="1">
      <c r="A1370" s="196">
        <f ca="1">IFERROR(A1369+MATCH(D1370,OFFSET('Nhập đơn'!$E$1,'ORDERED LIST'!$A1369,0,1000),0),"")</f>
        <v>141</v>
      </c>
      <c r="B1370" s="202">
        <v>1</v>
      </c>
      <c r="C1370" s="203" t="str" cm="1">
        <f t="array" aca="1" ref="C1370" ca="1">IFERROR(INDEX('Nhập đơn'!C:C,'ORDERED LIST'!$A1370,0),"")</f>
        <v>AWLU</v>
      </c>
      <c r="D1370" s="203" t="str">
        <f>IF(COUNTIFS($D$1369:D1369,$B$1369)&lt;$S$1369,$B$1369,"")</f>
        <v>Nescafe cà phê Việt box 240 gr</v>
      </c>
      <c r="E1370" s="202" cm="1">
        <f t="array" aca="1" ref="E1370" ca="1">IFERROR(INDEX('Nhập đơn'!I:I,'ORDERED LIST'!$A1370,0),"")</f>
        <v>10</v>
      </c>
      <c r="F1370" s="204" cm="1">
        <f t="array" aca="1" ref="F1370" ca="1">IFERROR(INDEX('Nhập đơn'!H:H,'ORDERED LIST'!$A1370,0),"")</f>
        <v>2.4</v>
      </c>
      <c r="G1370" s="205"/>
      <c r="H1370" s="205"/>
      <c r="I1370" s="204"/>
      <c r="J1370" s="204"/>
      <c r="K1370" s="204"/>
      <c r="L1370" s="204"/>
      <c r="M1370" s="204"/>
      <c r="N1370" s="206"/>
      <c r="O1370" s="202"/>
      <c r="P1370" s="207"/>
      <c r="Q1370" s="207"/>
      <c r="R1370" s="207"/>
      <c r="S1370" s="207"/>
    </row>
    <row r="1371" spans="1:19" ht="35.25" hidden="1" customHeight="1">
      <c r="A1371" s="196" t="str">
        <f ca="1">IFERROR(A1370+MATCH(D1371,OFFSET('Nhập đơn'!$E$1,'ORDERED LIST'!$A1370,0,1000),0),"")</f>
        <v/>
      </c>
      <c r="B1371" s="202">
        <v>2</v>
      </c>
      <c r="C1371" s="203" t="str" cm="1">
        <f t="array" aca="1" ref="C1371" ca="1">IFERROR(INDEX('Nhập đơn'!C:C,'ORDERED LIST'!$A1371,0),"")</f>
        <v/>
      </c>
      <c r="D1371" s="203" t="str">
        <f>IF(COUNTIFS($D$1369:D1370,$B$1369)&lt;$S$1369,$B$1369,"")</f>
        <v/>
      </c>
      <c r="E1371" s="202" t="str" cm="1">
        <f t="array" aca="1" ref="E1371" ca="1">IFERROR(INDEX('Nhập đơn'!I:I,'ORDERED LIST'!$A1371,0),"")</f>
        <v/>
      </c>
      <c r="F1371" s="204" t="str" cm="1">
        <f t="array" aca="1" ref="F1371" ca="1">IFERROR(INDEX('Nhập đơn'!H:H,'ORDERED LIST'!$A1371,0),"")</f>
        <v/>
      </c>
      <c r="G1371" s="205"/>
      <c r="H1371" s="205"/>
      <c r="I1371" s="204"/>
      <c r="J1371" s="204"/>
      <c r="K1371" s="204"/>
      <c r="L1371" s="204"/>
      <c r="M1371" s="204"/>
      <c r="N1371" s="206"/>
      <c r="O1371" s="202"/>
      <c r="P1371" s="207"/>
      <c r="Q1371" s="207"/>
      <c r="R1371" s="207"/>
      <c r="S1371" s="208"/>
    </row>
    <row r="1372" spans="1:19" ht="35.25" hidden="1" customHeight="1">
      <c r="A1372" s="196" t="str">
        <f ca="1">IFERROR(A1371+MATCH(D1372,OFFSET('Nhập đơn'!$E$1,'ORDERED LIST'!$A1371,0,1000),0),"")</f>
        <v/>
      </c>
      <c r="B1372" s="209">
        <v>3</v>
      </c>
      <c r="C1372" s="203" t="str" cm="1">
        <f t="array" aca="1" ref="C1372" ca="1">IFERROR(INDEX('Nhập đơn'!C:C,'ORDERED LIST'!$A1372,0),"")</f>
        <v/>
      </c>
      <c r="D1372" s="203" t="str">
        <f>IF(COUNTIFS($D$1369:D1371,$B$1369)&lt;$S$1369,$B$1369,"")</f>
        <v/>
      </c>
      <c r="E1372" s="202" t="str" cm="1">
        <f t="array" aca="1" ref="E1372" ca="1">IFERROR(INDEX('Nhập đơn'!I:I,'ORDERED LIST'!$A1372,0),"")</f>
        <v/>
      </c>
      <c r="F1372" s="204" t="str" cm="1">
        <f t="array" aca="1" ref="F1372" ca="1">IFERROR(INDEX('Nhập đơn'!H:H,'ORDERED LIST'!$A1372,0),"")</f>
        <v/>
      </c>
      <c r="G1372" s="205"/>
      <c r="H1372" s="205"/>
      <c r="I1372" s="204"/>
      <c r="J1372" s="204"/>
      <c r="K1372" s="204"/>
      <c r="L1372" s="204"/>
      <c r="M1372" s="204"/>
      <c r="N1372" s="206"/>
      <c r="O1372" s="202"/>
      <c r="P1372" s="207"/>
      <c r="Q1372" s="207"/>
      <c r="R1372" s="207"/>
      <c r="S1372" s="210"/>
    </row>
    <row r="1373" spans="1:19" ht="35.25" hidden="1" customHeight="1">
      <c r="A1373" s="196" t="str">
        <f ca="1">IFERROR(A1372+MATCH(D1373,OFFSET('Nhập đơn'!$E$1,'ORDERED LIST'!$A1372,0,1000),0),"")</f>
        <v/>
      </c>
      <c r="B1373" s="209">
        <v>4</v>
      </c>
      <c r="C1373" s="203" t="str" cm="1">
        <f t="array" aca="1" ref="C1373" ca="1">IFERROR(INDEX('Nhập đơn'!C:C,'ORDERED LIST'!$A1373,0),"")</f>
        <v/>
      </c>
      <c r="D1373" s="203" t="str">
        <f>IF(COUNTIFS($D$1369:D1372,$B$1369)&lt;$S$1369,$B$1369,"")</f>
        <v/>
      </c>
      <c r="E1373" s="202" t="str" cm="1">
        <f t="array" aca="1" ref="E1373" ca="1">IFERROR(INDEX('Nhập đơn'!I:I,'ORDERED LIST'!$A1373,0),"")</f>
        <v/>
      </c>
      <c r="F1373" s="204" t="str" cm="1">
        <f t="array" aca="1" ref="F1373" ca="1">IFERROR(INDEX('Nhập đơn'!H:H,'ORDERED LIST'!$A1373,0),"")</f>
        <v/>
      </c>
      <c r="G1373" s="205"/>
      <c r="H1373" s="205"/>
      <c r="I1373" s="204"/>
      <c r="J1373" s="204"/>
      <c r="K1373" s="204"/>
      <c r="L1373" s="204"/>
      <c r="M1373" s="204"/>
      <c r="N1373" s="206"/>
      <c r="O1373" s="202"/>
      <c r="P1373" s="207"/>
      <c r="Q1373" s="207"/>
      <c r="R1373" s="207"/>
      <c r="S1373" s="210"/>
    </row>
    <row r="1374" spans="1:19" ht="35.25" hidden="1" customHeight="1">
      <c r="A1374" s="196" t="str">
        <f ca="1">IFERROR(A1373+MATCH(D1374,OFFSET('Nhập đơn'!$E$1,'ORDERED LIST'!$A1373,0,1000),0),"")</f>
        <v/>
      </c>
      <c r="B1374" s="209">
        <v>5</v>
      </c>
      <c r="C1374" s="203" t="str" cm="1">
        <f t="array" aca="1" ref="C1374" ca="1">IFERROR(INDEX('Nhập đơn'!C:C,'ORDERED LIST'!$A1374,0),"")</f>
        <v/>
      </c>
      <c r="D1374" s="203" t="str">
        <f>IF(COUNTIFS($D$1369:D1373,$B$1369)&lt;$S$1369,$B$1369,"")</f>
        <v/>
      </c>
      <c r="E1374" s="202" t="str" cm="1">
        <f t="array" aca="1" ref="E1374" ca="1">IFERROR(INDEX('Nhập đơn'!I:I,'ORDERED LIST'!$A1374,0),"")</f>
        <v/>
      </c>
      <c r="F1374" s="204" t="str" cm="1">
        <f t="array" aca="1" ref="F1374" ca="1">IFERROR(INDEX('Nhập đơn'!H:H,'ORDERED LIST'!$A1374,0),"")</f>
        <v/>
      </c>
      <c r="G1374" s="205"/>
      <c r="H1374" s="205"/>
      <c r="I1374" s="204"/>
      <c r="J1374" s="204"/>
      <c r="K1374" s="204"/>
      <c r="L1374" s="204"/>
      <c r="M1374" s="204"/>
      <c r="N1374" s="206"/>
      <c r="O1374" s="202"/>
      <c r="P1374" s="207"/>
      <c r="Q1374" s="207"/>
      <c r="R1374" s="207"/>
      <c r="S1374" s="210"/>
    </row>
    <row r="1375" spans="1:19" ht="35.25" hidden="1" customHeight="1">
      <c r="A1375" s="196" t="str">
        <f ca="1">IFERROR(A1374+MATCH(D1375,OFFSET('Nhập đơn'!$E$1,'ORDERED LIST'!$A1374,0,1000),0),"")</f>
        <v/>
      </c>
      <c r="B1375" s="209">
        <v>6</v>
      </c>
      <c r="C1375" s="203" t="str" cm="1">
        <f t="array" aca="1" ref="C1375" ca="1">IFERROR(INDEX('Nhập đơn'!C:C,'ORDERED LIST'!$A1375,0),"")</f>
        <v/>
      </c>
      <c r="D1375" s="203" t="str">
        <f>IF(COUNTIFS($D$1369:D1374,$B$1369)&lt;$S$1369,$B$1369,"")</f>
        <v/>
      </c>
      <c r="E1375" s="202" t="str" cm="1">
        <f t="array" aca="1" ref="E1375" ca="1">IFERROR(INDEX('Nhập đơn'!I:I,'ORDERED LIST'!$A1375,0),"")</f>
        <v/>
      </c>
      <c r="F1375" s="204" t="str" cm="1">
        <f t="array" aca="1" ref="F1375" ca="1">IFERROR(INDEX('Nhập đơn'!H:H,'ORDERED LIST'!$A1375,0),"")</f>
        <v/>
      </c>
      <c r="G1375" s="205"/>
      <c r="H1375" s="205"/>
      <c r="I1375" s="204"/>
      <c r="J1375" s="204"/>
      <c r="K1375" s="204"/>
      <c r="L1375" s="204"/>
      <c r="M1375" s="204"/>
      <c r="N1375" s="206"/>
      <c r="O1375" s="202"/>
      <c r="P1375" s="207"/>
      <c r="Q1375" s="207"/>
      <c r="R1375" s="207"/>
      <c r="S1375" s="210"/>
    </row>
    <row r="1376" spans="1:19" ht="35.25" hidden="1" customHeight="1">
      <c r="A1376" s="196" t="str">
        <f ca="1">IFERROR(A1375+MATCH(D1376,OFFSET('Nhập đơn'!$E$1,'ORDERED LIST'!$A1375,0,1000),0),"")</f>
        <v/>
      </c>
      <c r="B1376" s="209">
        <v>7</v>
      </c>
      <c r="C1376" s="203" t="str" cm="1">
        <f t="array" aca="1" ref="C1376" ca="1">IFERROR(INDEX('Nhập đơn'!C:C,'ORDERED LIST'!$A1376,0),"")</f>
        <v/>
      </c>
      <c r="D1376" s="203" t="str">
        <f>IF(COUNTIFS($D$1369:D1375,$B$1369)&lt;$S$1369,$B$1369,"")</f>
        <v/>
      </c>
      <c r="E1376" s="202" t="str" cm="1">
        <f t="array" aca="1" ref="E1376" ca="1">IFERROR(INDEX('Nhập đơn'!I:I,'ORDERED LIST'!$A1376,0),"")</f>
        <v/>
      </c>
      <c r="F1376" s="204" t="str" cm="1">
        <f t="array" aca="1" ref="F1376" ca="1">IFERROR(INDEX('Nhập đơn'!H:H,'ORDERED LIST'!$A1376,0),"")</f>
        <v/>
      </c>
      <c r="G1376" s="205"/>
      <c r="H1376" s="205"/>
      <c r="I1376" s="204"/>
      <c r="J1376" s="204"/>
      <c r="K1376" s="204"/>
      <c r="L1376" s="204"/>
      <c r="M1376" s="204"/>
      <c r="N1376" s="206"/>
      <c r="O1376" s="202"/>
      <c r="P1376" s="207"/>
      <c r="Q1376" s="207"/>
      <c r="R1376" s="207"/>
      <c r="S1376" s="210"/>
    </row>
    <row r="1377" spans="1:19" ht="35.25" hidden="1" customHeight="1">
      <c r="A1377" s="196" t="str">
        <f ca="1">IFERROR(A1376+MATCH(D1377,OFFSET('Nhập đơn'!$E$1,'ORDERED LIST'!$A1376,0,1000),0),"")</f>
        <v/>
      </c>
      <c r="B1377" s="209">
        <v>8</v>
      </c>
      <c r="C1377" s="203" t="str" cm="1">
        <f t="array" aca="1" ref="C1377" ca="1">IFERROR(INDEX('Nhập đơn'!C:C,'ORDERED LIST'!$A1377,0),"")</f>
        <v/>
      </c>
      <c r="D1377" s="203" t="str">
        <f>IF(COUNTIFS($D$1369:D1376,$B$1369)&lt;$S$1369,$B$1369,"")</f>
        <v/>
      </c>
      <c r="E1377" s="202" t="str" cm="1">
        <f t="array" aca="1" ref="E1377" ca="1">IFERROR(INDEX('Nhập đơn'!I:I,'ORDERED LIST'!$A1377,0),"")</f>
        <v/>
      </c>
      <c r="F1377" s="204" t="str" cm="1">
        <f t="array" aca="1" ref="F1377" ca="1">IFERROR(INDEX('Nhập đơn'!H:H,'ORDERED LIST'!$A1377,0),"")</f>
        <v/>
      </c>
      <c r="G1377" s="205"/>
      <c r="H1377" s="205"/>
      <c r="I1377" s="204"/>
      <c r="J1377" s="204"/>
      <c r="K1377" s="204"/>
      <c r="L1377" s="204"/>
      <c r="M1377" s="204"/>
      <c r="N1377" s="206"/>
      <c r="O1377" s="202"/>
      <c r="P1377" s="207"/>
      <c r="Q1377" s="207"/>
      <c r="R1377" s="207"/>
      <c r="S1377" s="210"/>
    </row>
    <row r="1378" spans="1:19" ht="35.25" hidden="1" customHeight="1">
      <c r="A1378" s="196" t="str">
        <f ca="1">IFERROR(A1377+MATCH(D1378,OFFSET('Nhập đơn'!$E$1,'ORDERED LIST'!$A1377,0,1000),0),"")</f>
        <v/>
      </c>
      <c r="B1378" s="209">
        <v>9</v>
      </c>
      <c r="C1378" s="203" t="str" cm="1">
        <f t="array" aca="1" ref="C1378" ca="1">IFERROR(INDEX('Nhập đơn'!C:C,'ORDERED LIST'!$A1378,0),"")</f>
        <v/>
      </c>
      <c r="D1378" s="203" t="str">
        <f>IF(COUNTIFS($D$1369:D1377,$B$1369)&lt;$S$1369,$B$1369,"")</f>
        <v/>
      </c>
      <c r="E1378" s="202" t="str" cm="1">
        <f t="array" aca="1" ref="E1378" ca="1">IFERROR(INDEX('Nhập đơn'!I:I,'ORDERED LIST'!$A1378,0),"")</f>
        <v/>
      </c>
      <c r="F1378" s="204" t="str" cm="1">
        <f t="array" aca="1" ref="F1378" ca="1">IFERROR(INDEX('Nhập đơn'!H:H,'ORDERED LIST'!$A1378,0),"")</f>
        <v/>
      </c>
      <c r="G1378" s="205"/>
      <c r="H1378" s="205"/>
      <c r="I1378" s="204"/>
      <c r="J1378" s="204"/>
      <c r="K1378" s="204"/>
      <c r="L1378" s="204"/>
      <c r="M1378" s="204"/>
      <c r="N1378" s="206"/>
      <c r="O1378" s="202"/>
      <c r="P1378" s="207"/>
      <c r="Q1378" s="207"/>
      <c r="R1378" s="207"/>
      <c r="S1378" s="210"/>
    </row>
    <row r="1379" spans="1:19" ht="35.25" hidden="1" customHeight="1">
      <c r="A1379" s="196" t="str">
        <f ca="1">IFERROR(A1378+MATCH(D1379,OFFSET('Nhập đơn'!$E$1,'ORDERED LIST'!$A1378,0,1000),0),"")</f>
        <v/>
      </c>
      <c r="B1379" s="209">
        <v>10</v>
      </c>
      <c r="C1379" s="203" t="str" cm="1">
        <f t="array" aca="1" ref="C1379" ca="1">IFERROR(INDEX('Nhập đơn'!C:C,'ORDERED LIST'!$A1379,0),"")</f>
        <v/>
      </c>
      <c r="D1379" s="203" t="str">
        <f>IF(COUNTIFS($D$1369:D1378,$B$1369)&lt;$S$1369,$B$1369,"")</f>
        <v/>
      </c>
      <c r="E1379" s="202" t="str" cm="1">
        <f t="array" aca="1" ref="E1379" ca="1">IFERROR(INDEX('Nhập đơn'!I:I,'ORDERED LIST'!$A1379,0),"")</f>
        <v/>
      </c>
      <c r="F1379" s="204" t="str" cm="1">
        <f t="array" aca="1" ref="F1379" ca="1">IFERROR(INDEX('Nhập đơn'!H:H,'ORDERED LIST'!$A1379,0),"")</f>
        <v/>
      </c>
      <c r="G1379" s="205"/>
      <c r="H1379" s="205"/>
      <c r="I1379" s="204"/>
      <c r="J1379" s="204"/>
      <c r="K1379" s="204"/>
      <c r="L1379" s="204"/>
      <c r="M1379" s="204"/>
      <c r="N1379" s="206"/>
      <c r="O1379" s="202"/>
      <c r="P1379" s="207"/>
      <c r="Q1379" s="207"/>
      <c r="R1379" s="207"/>
      <c r="S1379" s="210"/>
    </row>
    <row r="1380" spans="1:19" ht="35.25" hidden="1" customHeight="1">
      <c r="A1380" s="196" t="str">
        <f ca="1">IFERROR(A1379+MATCH(D1380,OFFSET('Nhập đơn'!$E$1,'ORDERED LIST'!$A1379,0,1000),0),"")</f>
        <v/>
      </c>
      <c r="B1380" s="209">
        <v>11</v>
      </c>
      <c r="C1380" s="203" t="str" cm="1">
        <f t="array" aca="1" ref="C1380" ca="1">IFERROR(INDEX('Nhập đơn'!C:C,'ORDERED LIST'!$A1380,0),"")</f>
        <v/>
      </c>
      <c r="D1380" s="203" t="str">
        <f>IF(COUNTIFS($D$1369:D1379,$B$1369)&lt;$S$1369,$B$1369,"")</f>
        <v/>
      </c>
      <c r="E1380" s="202" t="str" cm="1">
        <f t="array" aca="1" ref="E1380" ca="1">IFERROR(INDEX('Nhập đơn'!I:I,'ORDERED LIST'!$A1380,0),"")</f>
        <v/>
      </c>
      <c r="F1380" s="204" t="str" cm="1">
        <f t="array" aca="1" ref="F1380" ca="1">IFERROR(INDEX('Nhập đơn'!H:H,'ORDERED LIST'!$A1380,0),"")</f>
        <v/>
      </c>
      <c r="G1380" s="205"/>
      <c r="H1380" s="205"/>
      <c r="I1380" s="204"/>
      <c r="J1380" s="204"/>
      <c r="K1380" s="204"/>
      <c r="L1380" s="204"/>
      <c r="M1380" s="204"/>
      <c r="N1380" s="206"/>
      <c r="O1380" s="202"/>
      <c r="P1380" s="207"/>
      <c r="Q1380" s="207"/>
      <c r="R1380" s="207"/>
      <c r="S1380" s="210"/>
    </row>
    <row r="1381" spans="1:19" ht="35.25" hidden="1" customHeight="1">
      <c r="A1381" s="196" t="str">
        <f ca="1">IFERROR(A1380+MATCH(D1381,OFFSET('Nhập đơn'!$E$1,'ORDERED LIST'!$A1380,0,1000),0),"")</f>
        <v/>
      </c>
      <c r="B1381" s="209">
        <v>12</v>
      </c>
      <c r="C1381" s="203" t="str" cm="1">
        <f t="array" aca="1" ref="C1381" ca="1">IFERROR(INDEX('Nhập đơn'!C:C,'ORDERED LIST'!$A1381,0),"")</f>
        <v/>
      </c>
      <c r="D1381" s="203" t="str">
        <f>IF(COUNTIFS($D$1369:D1380,$B$1369)&lt;$S$1369,$B$1369,"")</f>
        <v/>
      </c>
      <c r="E1381" s="202" t="str" cm="1">
        <f t="array" aca="1" ref="E1381" ca="1">IFERROR(INDEX('Nhập đơn'!I:I,'ORDERED LIST'!$A1381,0),"")</f>
        <v/>
      </c>
      <c r="F1381" s="204" t="str" cm="1">
        <f t="array" aca="1" ref="F1381" ca="1">IFERROR(INDEX('Nhập đơn'!H:H,'ORDERED LIST'!$A1381,0),"")</f>
        <v/>
      </c>
      <c r="G1381" s="205"/>
      <c r="H1381" s="205"/>
      <c r="I1381" s="204"/>
      <c r="J1381" s="204"/>
      <c r="K1381" s="204"/>
      <c r="L1381" s="204"/>
      <c r="M1381" s="204"/>
      <c r="N1381" s="206"/>
      <c r="O1381" s="202"/>
      <c r="P1381" s="207"/>
      <c r="Q1381" s="207"/>
      <c r="R1381" s="207"/>
      <c r="S1381" s="210"/>
    </row>
    <row r="1382" spans="1:19" ht="35.25" hidden="1" customHeight="1">
      <c r="A1382" s="196" t="str">
        <f ca="1">IFERROR(A1381+MATCH(D1382,OFFSET('Nhập đơn'!$E$1,'ORDERED LIST'!$A1381,0,1000),0),"")</f>
        <v/>
      </c>
      <c r="B1382" s="209">
        <v>13</v>
      </c>
      <c r="C1382" s="203" t="str" cm="1">
        <f t="array" aca="1" ref="C1382" ca="1">IFERROR(INDEX('Nhập đơn'!C:C,'ORDERED LIST'!$A1382,0),"")</f>
        <v/>
      </c>
      <c r="D1382" s="203" t="str">
        <f>IF(COUNTIFS($D$1369:D1381,$B$1369)&lt;$S$1369,$B$1369,"")</f>
        <v/>
      </c>
      <c r="E1382" s="202" t="str" cm="1">
        <f t="array" aca="1" ref="E1382" ca="1">IFERROR(INDEX('Nhập đơn'!I:I,'ORDERED LIST'!$A1382,0),"")</f>
        <v/>
      </c>
      <c r="F1382" s="204" t="str" cm="1">
        <f t="array" aca="1" ref="F1382" ca="1">IFERROR(INDEX('Nhập đơn'!H:H,'ORDERED LIST'!$A1382,0),"")</f>
        <v/>
      </c>
      <c r="G1382" s="205"/>
      <c r="H1382" s="205"/>
      <c r="I1382" s="204"/>
      <c r="J1382" s="204"/>
      <c r="K1382" s="204"/>
      <c r="L1382" s="204"/>
      <c r="M1382" s="204"/>
      <c r="N1382" s="206"/>
      <c r="O1382" s="202"/>
      <c r="P1382" s="207"/>
      <c r="Q1382" s="207"/>
      <c r="R1382" s="207"/>
      <c r="S1382" s="210"/>
    </row>
    <row r="1383" spans="1:19" ht="35.25" hidden="1" customHeight="1">
      <c r="A1383" s="196" t="str">
        <f ca="1">IFERROR(A1382+MATCH(D1383,OFFSET('Nhập đơn'!$E$1,'ORDERED LIST'!$A1382,0,1000),0),"")</f>
        <v/>
      </c>
      <c r="B1383" s="209">
        <v>14</v>
      </c>
      <c r="C1383" s="203" t="str" cm="1">
        <f t="array" aca="1" ref="C1383" ca="1">IFERROR(INDEX('Nhập đơn'!C:C,'ORDERED LIST'!$A1383,0),"")</f>
        <v/>
      </c>
      <c r="D1383" s="203" t="str">
        <f>IF(COUNTIFS($D$1369:D1382,$B$1369)&lt;$S$1369,$B$1369,"")</f>
        <v/>
      </c>
      <c r="E1383" s="202" t="str" cm="1">
        <f t="array" aca="1" ref="E1383" ca="1">IFERROR(INDEX('Nhập đơn'!I:I,'ORDERED LIST'!$A1383,0),"")</f>
        <v/>
      </c>
      <c r="F1383" s="204" t="str" cm="1">
        <f t="array" aca="1" ref="F1383" ca="1">IFERROR(INDEX('Nhập đơn'!H:H,'ORDERED LIST'!$A1383,0),"")</f>
        <v/>
      </c>
      <c r="G1383" s="205"/>
      <c r="H1383" s="205"/>
      <c r="I1383" s="204"/>
      <c r="J1383" s="204"/>
      <c r="K1383" s="204"/>
      <c r="L1383" s="204"/>
      <c r="M1383" s="204"/>
      <c r="N1383" s="206"/>
      <c r="O1383" s="202"/>
      <c r="P1383" s="207"/>
      <c r="Q1383" s="207"/>
      <c r="R1383" s="207"/>
      <c r="S1383" s="210"/>
    </row>
    <row r="1384" spans="1:19" ht="35.25" hidden="1" customHeight="1">
      <c r="A1384" s="196" t="str">
        <f ca="1">IFERROR(A1383+MATCH(D1384,OFFSET('Nhập đơn'!$E$1,'ORDERED LIST'!$A1383,0,1000),0),"")</f>
        <v/>
      </c>
      <c r="B1384" s="209">
        <v>15</v>
      </c>
      <c r="C1384" s="203" t="str" cm="1">
        <f t="array" aca="1" ref="C1384" ca="1">IFERROR(INDEX('Nhập đơn'!C:C,'ORDERED LIST'!$A1384,0),"")</f>
        <v/>
      </c>
      <c r="D1384" s="203" t="str">
        <f>IF(COUNTIFS($D$1369:D1383,$B$1369)&lt;$S$1369,$B$1369,"")</f>
        <v/>
      </c>
      <c r="E1384" s="202" t="str" cm="1">
        <f t="array" aca="1" ref="E1384" ca="1">IFERROR(INDEX('Nhập đơn'!I:I,'ORDERED LIST'!$A1384,0),"")</f>
        <v/>
      </c>
      <c r="F1384" s="204" t="str" cm="1">
        <f t="array" aca="1" ref="F1384" ca="1">IFERROR(INDEX('Nhập đơn'!H:H,'ORDERED LIST'!$A1384,0),"")</f>
        <v/>
      </c>
      <c r="G1384" s="205"/>
      <c r="H1384" s="205"/>
      <c r="I1384" s="204"/>
      <c r="J1384" s="204"/>
      <c r="K1384" s="204"/>
      <c r="L1384" s="204"/>
      <c r="M1384" s="204"/>
      <c r="N1384" s="206"/>
      <c r="O1384" s="202"/>
      <c r="P1384" s="207"/>
      <c r="Q1384" s="207"/>
      <c r="R1384" s="207"/>
      <c r="S1384" s="210"/>
    </row>
    <row r="1385" spans="1:19" ht="35.25" hidden="1" customHeight="1">
      <c r="A1385" s="196" t="str">
        <f ca="1">IFERROR(A1384+MATCH(D1385,OFFSET('Nhập đơn'!$E$1,'ORDERED LIST'!$A1384,0,1000),0),"")</f>
        <v/>
      </c>
      <c r="B1385" s="209">
        <v>16</v>
      </c>
      <c r="C1385" s="203" t="str" cm="1">
        <f t="array" aca="1" ref="C1385" ca="1">IFERROR(INDEX('Nhập đơn'!C:C,'ORDERED LIST'!$A1385,0),"")</f>
        <v/>
      </c>
      <c r="D1385" s="203" t="str">
        <f>IF(COUNTIFS($D$1369:D1384,$B$1369)&lt;$S$1369,$B$1369,"")</f>
        <v/>
      </c>
      <c r="E1385" s="202" t="str" cm="1">
        <f t="array" aca="1" ref="E1385" ca="1">IFERROR(INDEX('Nhập đơn'!I:I,'ORDERED LIST'!$A1385,0),"")</f>
        <v/>
      </c>
      <c r="F1385" s="204" t="str" cm="1">
        <f t="array" aca="1" ref="F1385" ca="1">IFERROR(INDEX('Nhập đơn'!H:H,'ORDERED LIST'!$A1385,0),"")</f>
        <v/>
      </c>
      <c r="G1385" s="205"/>
      <c r="H1385" s="205"/>
      <c r="I1385" s="204"/>
      <c r="J1385" s="204"/>
      <c r="K1385" s="204"/>
      <c r="L1385" s="204"/>
      <c r="M1385" s="204"/>
      <c r="N1385" s="206"/>
      <c r="O1385" s="202"/>
      <c r="P1385" s="207"/>
      <c r="Q1385" s="207"/>
      <c r="R1385" s="207"/>
      <c r="S1385" s="210"/>
    </row>
    <row r="1386" spans="1:19" ht="39.75" customHeight="1">
      <c r="A1386" s="196"/>
      <c r="B1386" s="442" t="s">
        <v>4039</v>
      </c>
      <c r="C1386" s="211"/>
      <c r="D1386" s="211"/>
      <c r="E1386" s="211"/>
      <c r="F1386" s="211"/>
      <c r="G1386" s="211"/>
      <c r="H1386" s="211"/>
      <c r="I1386" s="211"/>
      <c r="J1386" s="211"/>
      <c r="K1386" s="211"/>
      <c r="L1386" s="211"/>
      <c r="M1386" s="211"/>
      <c r="N1386" s="211"/>
      <c r="O1386" s="211"/>
      <c r="P1386" s="211"/>
      <c r="Q1386" s="211"/>
      <c r="R1386" s="211"/>
      <c r="S1386" s="289">
        <f>COUNTIFS('Nhập đơn'!E:E,B1386)</f>
        <v>1</v>
      </c>
    </row>
    <row r="1387" spans="1:19" ht="39.75" customHeight="1">
      <c r="A1387" s="196">
        <f ca="1">IFERROR(A1386+MATCH(D1387,OFFSET('Nhập đơn'!$E$1,'ORDERED LIST'!$A1386,0,1000),0),"")</f>
        <v>245</v>
      </c>
      <c r="B1387" s="501">
        <v>1</v>
      </c>
      <c r="C1387" s="203" t="str" cm="1">
        <f t="array" aca="1" ref="C1387" ca="1">IFERROR(INDEX('Nhập đơn'!C:C,'ORDERED LIST'!$A1387,0),"")</f>
        <v>AWWT</v>
      </c>
      <c r="D1387" s="203" t="str">
        <f>IF(COUNTIFS($D$1386:D1386,$B$1386)&lt;$S$1386,$B$1386,"")</f>
        <v>Nước màu dừa đặc sản 150 gr</v>
      </c>
      <c r="E1387" s="202" cm="1">
        <f t="array" aca="1" ref="E1387" ca="1">IFERROR(INDEX('Nhập đơn'!I:I,'ORDERED LIST'!$A1387,0),"")</f>
        <v>5</v>
      </c>
      <c r="F1387" s="204" cm="1">
        <f t="array" aca="1" ref="F1387" ca="1">IFERROR(INDEX('Nhập đơn'!H:H,'ORDERED LIST'!$A1387,0),"")</f>
        <v>0.75</v>
      </c>
      <c r="G1387" s="205"/>
      <c r="H1387" s="205"/>
      <c r="I1387" s="204"/>
      <c r="J1387" s="204"/>
      <c r="K1387" s="204"/>
      <c r="L1387" s="204"/>
      <c r="M1387" s="204"/>
      <c r="N1387" s="206"/>
      <c r="O1387" s="202"/>
      <c r="P1387" s="207"/>
      <c r="Q1387" s="207"/>
      <c r="R1387" s="207"/>
      <c r="S1387" s="207"/>
    </row>
    <row r="1388" spans="1:19" ht="39.75" hidden="1" customHeight="1">
      <c r="A1388" s="196" t="str">
        <f ca="1">IFERROR(A1387+MATCH(D1388,OFFSET('Nhập đơn'!$E$1,'ORDERED LIST'!$A1387,0,1000),0),"")</f>
        <v/>
      </c>
      <c r="B1388" s="202">
        <v>2</v>
      </c>
      <c r="C1388" s="203" t="str" cm="1">
        <f t="array" aca="1" ref="C1388" ca="1">IFERROR(INDEX('Nhập đơn'!C:C,'ORDERED LIST'!$A1388,0),"")</f>
        <v/>
      </c>
      <c r="D1388" s="203" t="str">
        <f>IF(COUNTIFS($D$1386:D1387,$B$1386)&lt;$S$1386,$B$1386,"")</f>
        <v/>
      </c>
      <c r="E1388" s="202" t="str" cm="1">
        <f t="array" aca="1" ref="E1388" ca="1">IFERROR(INDEX('Nhập đơn'!I:I,'ORDERED LIST'!$A1388,0),"")</f>
        <v/>
      </c>
      <c r="F1388" s="204" t="str" cm="1">
        <f t="array" aca="1" ref="F1388" ca="1">IFERROR(INDEX('Nhập đơn'!H:H,'ORDERED LIST'!$A1388,0),"")</f>
        <v/>
      </c>
      <c r="G1388" s="205"/>
      <c r="H1388" s="205"/>
      <c r="I1388" s="204"/>
      <c r="J1388" s="204"/>
      <c r="K1388" s="204"/>
      <c r="L1388" s="204"/>
      <c r="M1388" s="204"/>
      <c r="N1388" s="206"/>
      <c r="O1388" s="202"/>
      <c r="P1388" s="207"/>
      <c r="Q1388" s="207"/>
      <c r="R1388" s="207"/>
      <c r="S1388" s="208"/>
    </row>
    <row r="1389" spans="1:19" ht="39.75" hidden="1" customHeight="1">
      <c r="A1389" s="196" t="str">
        <f ca="1">IFERROR(A1388+MATCH(D1389,OFFSET('Nhập đơn'!$E$1,'ORDERED LIST'!$A1388,0,1000),0),"")</f>
        <v/>
      </c>
      <c r="B1389" s="209">
        <v>3</v>
      </c>
      <c r="C1389" s="203" t="str" cm="1">
        <f t="array" aca="1" ref="C1389" ca="1">IFERROR(INDEX('Nhập đơn'!C:C,'ORDERED LIST'!$A1389,0),"")</f>
        <v/>
      </c>
      <c r="D1389" s="203" t="str">
        <f>IF(COUNTIFS($D$1386:D1388,$B$1386)&lt;$S$1386,$B$1386,"")</f>
        <v/>
      </c>
      <c r="E1389" s="202" t="str" cm="1">
        <f t="array" aca="1" ref="E1389" ca="1">IFERROR(INDEX('Nhập đơn'!I:I,'ORDERED LIST'!$A1389,0),"")</f>
        <v/>
      </c>
      <c r="F1389" s="204" t="str" cm="1">
        <f t="array" aca="1" ref="F1389" ca="1">IFERROR(INDEX('Nhập đơn'!H:H,'ORDERED LIST'!$A1389,0),"")</f>
        <v/>
      </c>
      <c r="G1389" s="205"/>
      <c r="H1389" s="205"/>
      <c r="I1389" s="204"/>
      <c r="J1389" s="204"/>
      <c r="K1389" s="204"/>
      <c r="L1389" s="204"/>
      <c r="M1389" s="204"/>
      <c r="N1389" s="206"/>
      <c r="O1389" s="202"/>
      <c r="P1389" s="207"/>
      <c r="Q1389" s="207"/>
      <c r="R1389" s="207"/>
      <c r="S1389" s="210"/>
    </row>
    <row r="1390" spans="1:19" ht="39.75" hidden="1" customHeight="1">
      <c r="A1390" s="196" t="str">
        <f ca="1">IFERROR(A1389+MATCH(D1390,OFFSET('Nhập đơn'!$E$1,'ORDERED LIST'!$A1389,0,1000),0),"")</f>
        <v/>
      </c>
      <c r="B1390" s="209">
        <v>4</v>
      </c>
      <c r="C1390" s="203" t="str" cm="1">
        <f t="array" aca="1" ref="C1390" ca="1">IFERROR(INDEX('Nhập đơn'!C:C,'ORDERED LIST'!$A1390,0),"")</f>
        <v/>
      </c>
      <c r="D1390" s="203" t="str">
        <f>IF(COUNTIFS($D$1386:D1389,$B$1386)&lt;$S$1386,$B$1386,"")</f>
        <v/>
      </c>
      <c r="E1390" s="202" t="str" cm="1">
        <f t="array" aca="1" ref="E1390" ca="1">IFERROR(INDEX('Nhập đơn'!I:I,'ORDERED LIST'!$A1390,0),"")</f>
        <v/>
      </c>
      <c r="F1390" s="204" t="str" cm="1">
        <f t="array" aca="1" ref="F1390" ca="1">IFERROR(INDEX('Nhập đơn'!H:H,'ORDERED LIST'!$A1390,0),"")</f>
        <v/>
      </c>
      <c r="G1390" s="205"/>
      <c r="H1390" s="205"/>
      <c r="I1390" s="204"/>
      <c r="J1390" s="204"/>
      <c r="K1390" s="204"/>
      <c r="L1390" s="204"/>
      <c r="M1390" s="204"/>
      <c r="N1390" s="206"/>
      <c r="O1390" s="202"/>
      <c r="P1390" s="207"/>
      <c r="Q1390" s="207"/>
      <c r="R1390" s="207"/>
      <c r="S1390" s="210"/>
    </row>
    <row r="1391" spans="1:19" ht="39.75" hidden="1" customHeight="1">
      <c r="A1391" s="196" t="str">
        <f ca="1">IFERROR(A1390+MATCH(D1391,OFFSET('Nhập đơn'!$E$1,'ORDERED LIST'!$A1390,0,1000),0),"")</f>
        <v/>
      </c>
      <c r="B1391" s="209">
        <v>5</v>
      </c>
      <c r="C1391" s="203" t="str" cm="1">
        <f t="array" aca="1" ref="C1391" ca="1">IFERROR(INDEX('Nhập đơn'!C:C,'ORDERED LIST'!$A1391,0),"")</f>
        <v/>
      </c>
      <c r="D1391" s="203" t="str">
        <f>IF(COUNTIFS($D$1386:D1390,$B$1386)&lt;$S$1386,$B$1386,"")</f>
        <v/>
      </c>
      <c r="E1391" s="202" t="str" cm="1">
        <f t="array" aca="1" ref="E1391" ca="1">IFERROR(INDEX('Nhập đơn'!I:I,'ORDERED LIST'!$A1391,0),"")</f>
        <v/>
      </c>
      <c r="F1391" s="204" t="str" cm="1">
        <f t="array" aca="1" ref="F1391" ca="1">IFERROR(INDEX('Nhập đơn'!H:H,'ORDERED LIST'!$A1391,0),"")</f>
        <v/>
      </c>
      <c r="G1391" s="205"/>
      <c r="H1391" s="205"/>
      <c r="I1391" s="204"/>
      <c r="J1391" s="204"/>
      <c r="K1391" s="204"/>
      <c r="L1391" s="204"/>
      <c r="M1391" s="204"/>
      <c r="N1391" s="206"/>
      <c r="O1391" s="202"/>
      <c r="P1391" s="207"/>
      <c r="Q1391" s="207"/>
      <c r="R1391" s="207"/>
      <c r="S1391" s="210"/>
    </row>
    <row r="1392" spans="1:19" ht="39.75" hidden="1" customHeight="1">
      <c r="A1392" s="196" t="str">
        <f ca="1">IFERROR(A1391+MATCH(D1392,OFFSET('Nhập đơn'!$E$1,'ORDERED LIST'!$A1391,0,1000),0),"")</f>
        <v/>
      </c>
      <c r="B1392" s="209">
        <v>6</v>
      </c>
      <c r="C1392" s="203" t="str" cm="1">
        <f t="array" aca="1" ref="C1392" ca="1">IFERROR(INDEX('Nhập đơn'!C:C,'ORDERED LIST'!$A1392,0),"")</f>
        <v/>
      </c>
      <c r="D1392" s="203" t="str">
        <f>IF(COUNTIFS($D$1386:D1391,$B$1386)&lt;$S$1386,$B$1386,"")</f>
        <v/>
      </c>
      <c r="E1392" s="202" t="str" cm="1">
        <f t="array" aca="1" ref="E1392" ca="1">IFERROR(INDEX('Nhập đơn'!I:I,'ORDERED LIST'!$A1392,0),"")</f>
        <v/>
      </c>
      <c r="F1392" s="204" t="str" cm="1">
        <f t="array" aca="1" ref="F1392" ca="1">IFERROR(INDEX('Nhập đơn'!H:H,'ORDERED LIST'!$A1392,0),"")</f>
        <v/>
      </c>
      <c r="G1392" s="205"/>
      <c r="H1392" s="205"/>
      <c r="I1392" s="204"/>
      <c r="J1392" s="204"/>
      <c r="K1392" s="204"/>
      <c r="L1392" s="204"/>
      <c r="M1392" s="204"/>
      <c r="N1392" s="206"/>
      <c r="O1392" s="202"/>
      <c r="P1392" s="207"/>
      <c r="Q1392" s="207"/>
      <c r="R1392" s="207"/>
      <c r="S1392" s="210"/>
    </row>
    <row r="1393" spans="1:19" ht="39.75" hidden="1" customHeight="1">
      <c r="A1393" s="196" t="str">
        <f ca="1">IFERROR(A1392+MATCH(D1393,OFFSET('Nhập đơn'!$E$1,'ORDERED LIST'!$A1392,0,1000),0),"")</f>
        <v/>
      </c>
      <c r="B1393" s="209">
        <v>7</v>
      </c>
      <c r="C1393" s="203" t="str" cm="1">
        <f t="array" aca="1" ref="C1393" ca="1">IFERROR(INDEX('Nhập đơn'!C:C,'ORDERED LIST'!$A1393,0),"")</f>
        <v/>
      </c>
      <c r="D1393" s="203" t="str">
        <f>IF(COUNTIFS($D$1386:D1392,$B$1386)&lt;$S$1386,$B$1386,"")</f>
        <v/>
      </c>
      <c r="E1393" s="202" t="str" cm="1">
        <f t="array" aca="1" ref="E1393" ca="1">IFERROR(INDEX('Nhập đơn'!I:I,'ORDERED LIST'!$A1393,0),"")</f>
        <v/>
      </c>
      <c r="F1393" s="204" t="str" cm="1">
        <f t="array" aca="1" ref="F1393" ca="1">IFERROR(INDEX('Nhập đơn'!H:H,'ORDERED LIST'!$A1393,0),"")</f>
        <v/>
      </c>
      <c r="G1393" s="205"/>
      <c r="H1393" s="205"/>
      <c r="I1393" s="204"/>
      <c r="J1393" s="204"/>
      <c r="K1393" s="204"/>
      <c r="L1393" s="204"/>
      <c r="M1393" s="204"/>
      <c r="N1393" s="206"/>
      <c r="O1393" s="202"/>
      <c r="P1393" s="207"/>
      <c r="Q1393" s="207"/>
      <c r="R1393" s="207"/>
      <c r="S1393" s="210"/>
    </row>
    <row r="1394" spans="1:19" ht="39.75" hidden="1" customHeight="1">
      <c r="A1394" s="196" t="str">
        <f ca="1">IFERROR(A1393+MATCH(D1394,OFFSET('Nhập đơn'!$E$1,'ORDERED LIST'!$A1393,0,1000),0),"")</f>
        <v/>
      </c>
      <c r="B1394" s="209">
        <v>8</v>
      </c>
      <c r="C1394" s="203" t="str" cm="1">
        <f t="array" aca="1" ref="C1394" ca="1">IFERROR(INDEX('Nhập đơn'!C:C,'ORDERED LIST'!$A1394,0),"")</f>
        <v/>
      </c>
      <c r="D1394" s="203" t="str">
        <f>IF(COUNTIFS($D$1386:D1393,$B$1386)&lt;$S$1386,$B$1386,"")</f>
        <v/>
      </c>
      <c r="E1394" s="202" t="str" cm="1">
        <f t="array" aca="1" ref="E1394" ca="1">IFERROR(INDEX('Nhập đơn'!I:I,'ORDERED LIST'!$A1394,0),"")</f>
        <v/>
      </c>
      <c r="F1394" s="204" t="str" cm="1">
        <f t="array" aca="1" ref="F1394" ca="1">IFERROR(INDEX('Nhập đơn'!H:H,'ORDERED LIST'!$A1394,0),"")</f>
        <v/>
      </c>
      <c r="G1394" s="205"/>
      <c r="H1394" s="205"/>
      <c r="I1394" s="204"/>
      <c r="J1394" s="204"/>
      <c r="K1394" s="204"/>
      <c r="L1394" s="204"/>
      <c r="M1394" s="204"/>
      <c r="N1394" s="206"/>
      <c r="O1394" s="202"/>
      <c r="P1394" s="207"/>
      <c r="Q1394" s="207"/>
      <c r="R1394" s="207"/>
      <c r="S1394" s="210"/>
    </row>
    <row r="1395" spans="1:19" ht="39.75" hidden="1" customHeight="1">
      <c r="A1395" s="196" t="str">
        <f ca="1">IFERROR(A1394+MATCH(D1395,OFFSET('Nhập đơn'!$E$1,'ORDERED LIST'!$A1394,0,1000),0),"")</f>
        <v/>
      </c>
      <c r="B1395" s="209">
        <v>9</v>
      </c>
      <c r="C1395" s="203" t="str" cm="1">
        <f t="array" aca="1" ref="C1395" ca="1">IFERROR(INDEX('Nhập đơn'!C:C,'ORDERED LIST'!$A1395,0),"")</f>
        <v/>
      </c>
      <c r="D1395" s="203" t="str">
        <f>IF(COUNTIFS($D$1386:D1394,$B$1386)&lt;$S$1386,$B$1386,"")</f>
        <v/>
      </c>
      <c r="E1395" s="202" t="str" cm="1">
        <f t="array" aca="1" ref="E1395" ca="1">IFERROR(INDEX('Nhập đơn'!I:I,'ORDERED LIST'!$A1395,0),"")</f>
        <v/>
      </c>
      <c r="F1395" s="204" t="str" cm="1">
        <f t="array" aca="1" ref="F1395" ca="1">IFERROR(INDEX('Nhập đơn'!H:H,'ORDERED LIST'!$A1395,0),"")</f>
        <v/>
      </c>
      <c r="G1395" s="205"/>
      <c r="H1395" s="205"/>
      <c r="I1395" s="204"/>
      <c r="J1395" s="204"/>
      <c r="K1395" s="204"/>
      <c r="L1395" s="204"/>
      <c r="M1395" s="204"/>
      <c r="N1395" s="206"/>
      <c r="O1395" s="202"/>
      <c r="P1395" s="207"/>
      <c r="Q1395" s="207"/>
      <c r="R1395" s="207"/>
      <c r="S1395" s="210"/>
    </row>
    <row r="1396" spans="1:19" ht="39.75" hidden="1" customHeight="1">
      <c r="A1396" s="196" t="str">
        <f ca="1">IFERROR(A1395+MATCH(D1396,OFFSET('Nhập đơn'!$E$1,'ORDERED LIST'!$A1395,0,1000),0),"")</f>
        <v/>
      </c>
      <c r="B1396" s="209">
        <v>10</v>
      </c>
      <c r="C1396" s="203" t="str" cm="1">
        <f t="array" aca="1" ref="C1396" ca="1">IFERROR(INDEX('Nhập đơn'!C:C,'ORDERED LIST'!$A1396,0),"")</f>
        <v/>
      </c>
      <c r="D1396" s="203" t="str">
        <f>IF(COUNTIFS($D$1386:D1395,$B$1386)&lt;$S$1386,$B$1386,"")</f>
        <v/>
      </c>
      <c r="E1396" s="202" t="str" cm="1">
        <f t="array" aca="1" ref="E1396" ca="1">IFERROR(INDEX('Nhập đơn'!I:I,'ORDERED LIST'!$A1396,0),"")</f>
        <v/>
      </c>
      <c r="F1396" s="204" t="str" cm="1">
        <f t="array" aca="1" ref="F1396" ca="1">IFERROR(INDEX('Nhập đơn'!H:H,'ORDERED LIST'!$A1396,0),"")</f>
        <v/>
      </c>
      <c r="G1396" s="205"/>
      <c r="H1396" s="205"/>
      <c r="I1396" s="204"/>
      <c r="J1396" s="204"/>
      <c r="K1396" s="204"/>
      <c r="L1396" s="204"/>
      <c r="M1396" s="204"/>
      <c r="N1396" s="206"/>
      <c r="O1396" s="202"/>
      <c r="P1396" s="207"/>
      <c r="Q1396" s="207"/>
      <c r="R1396" s="207"/>
      <c r="S1396" s="210"/>
    </row>
    <row r="1397" spans="1:19" ht="35.25" hidden="1" customHeight="1">
      <c r="A1397" s="196" t="str">
        <f ca="1">IFERROR(A1396+MATCH(D1397,OFFSET('Nhập đơn'!$E$1,'ORDERED LIST'!$A1396,0,1000),0),"")</f>
        <v/>
      </c>
      <c r="B1397" s="209">
        <v>11</v>
      </c>
      <c r="C1397" s="203" t="str" cm="1">
        <f t="array" aca="1" ref="C1397" ca="1">IFERROR(INDEX('Nhập đơn'!C:C,'ORDERED LIST'!$A1397,0),"")</f>
        <v/>
      </c>
      <c r="D1397" s="203" t="str">
        <f>IF(COUNTIFS($D$1386:D1396,$B$1386)&lt;$S$1386,$B$1386,"")</f>
        <v/>
      </c>
      <c r="E1397" s="202" t="str" cm="1">
        <f t="array" aca="1" ref="E1397" ca="1">IFERROR(INDEX('Nhập đơn'!I:I,'ORDERED LIST'!$A1397,0),"")</f>
        <v/>
      </c>
      <c r="F1397" s="204" t="str" cm="1">
        <f t="array" aca="1" ref="F1397" ca="1">IFERROR(INDEX('Nhập đơn'!H:H,'ORDERED LIST'!$A1397,0),"")</f>
        <v/>
      </c>
      <c r="G1397" s="205"/>
      <c r="H1397" s="205"/>
      <c r="I1397" s="204"/>
      <c r="J1397" s="204"/>
      <c r="K1397" s="204"/>
      <c r="L1397" s="204"/>
      <c r="M1397" s="204"/>
      <c r="N1397" s="206"/>
      <c r="O1397" s="202"/>
      <c r="P1397" s="207"/>
      <c r="Q1397" s="207"/>
      <c r="R1397" s="207"/>
      <c r="S1397" s="210"/>
    </row>
    <row r="1398" spans="1:19" ht="35.25" hidden="1" customHeight="1">
      <c r="A1398" s="196" t="str">
        <f ca="1">IFERROR(A1397+MATCH(D1398,OFFSET('Nhập đơn'!$E$1,'ORDERED LIST'!$A1397,0,1000),0),"")</f>
        <v/>
      </c>
      <c r="B1398" s="209">
        <v>12</v>
      </c>
      <c r="C1398" s="203" t="str" cm="1">
        <f t="array" aca="1" ref="C1398" ca="1">IFERROR(INDEX('Nhập đơn'!C:C,'ORDERED LIST'!$A1398,0),"")</f>
        <v/>
      </c>
      <c r="D1398" s="203" t="str">
        <f>IF(COUNTIFS($D$1386:D1397,$B$1386)&lt;$S$1386,$B$1386,"")</f>
        <v/>
      </c>
      <c r="E1398" s="202" t="str" cm="1">
        <f t="array" aca="1" ref="E1398" ca="1">IFERROR(INDEX('Nhập đơn'!I:I,'ORDERED LIST'!$A1398,0),"")</f>
        <v/>
      </c>
      <c r="F1398" s="204" t="str" cm="1">
        <f t="array" aca="1" ref="F1398" ca="1">IFERROR(INDEX('Nhập đơn'!H:H,'ORDERED LIST'!$A1398,0),"")</f>
        <v/>
      </c>
      <c r="G1398" s="205"/>
      <c r="H1398" s="205"/>
      <c r="I1398" s="204"/>
      <c r="J1398" s="204"/>
      <c r="K1398" s="204"/>
      <c r="L1398" s="204"/>
      <c r="M1398" s="204"/>
      <c r="N1398" s="206"/>
      <c r="O1398" s="202"/>
      <c r="P1398" s="207"/>
      <c r="Q1398" s="207"/>
      <c r="R1398" s="207"/>
      <c r="S1398" s="210"/>
    </row>
    <row r="1399" spans="1:19" ht="35.25" hidden="1" customHeight="1">
      <c r="A1399" s="196" t="str">
        <f ca="1">IFERROR(A1398+MATCH(D1399,OFFSET('Nhập đơn'!$E$1,'ORDERED LIST'!$A1398,0,1000),0),"")</f>
        <v/>
      </c>
      <c r="B1399" s="209">
        <v>13</v>
      </c>
      <c r="C1399" s="203" t="str" cm="1">
        <f t="array" aca="1" ref="C1399" ca="1">IFERROR(INDEX('Nhập đơn'!C:C,'ORDERED LIST'!$A1399,0),"")</f>
        <v/>
      </c>
      <c r="D1399" s="203" t="str">
        <f>IF(COUNTIFS($D$1386:D1398,$B$1386)&lt;$S$1386,$B$1386,"")</f>
        <v/>
      </c>
      <c r="E1399" s="202" t="str" cm="1">
        <f t="array" aca="1" ref="E1399" ca="1">IFERROR(INDEX('Nhập đơn'!I:I,'ORDERED LIST'!$A1399,0),"")</f>
        <v/>
      </c>
      <c r="F1399" s="204" t="str" cm="1">
        <f t="array" aca="1" ref="F1399" ca="1">IFERROR(INDEX('Nhập đơn'!H:H,'ORDERED LIST'!$A1399,0),"")</f>
        <v/>
      </c>
      <c r="G1399" s="205"/>
      <c r="H1399" s="205"/>
      <c r="I1399" s="204"/>
      <c r="J1399" s="204"/>
      <c r="K1399" s="204"/>
      <c r="L1399" s="204"/>
      <c r="M1399" s="204"/>
      <c r="N1399" s="206"/>
      <c r="O1399" s="202"/>
      <c r="P1399" s="207"/>
      <c r="Q1399" s="207"/>
      <c r="R1399" s="207"/>
      <c r="S1399" s="210"/>
    </row>
    <row r="1400" spans="1:19" ht="35.25" hidden="1" customHeight="1">
      <c r="A1400" s="196" t="str">
        <f ca="1">IFERROR(A1399+MATCH(D1400,OFFSET('Nhập đơn'!$E$1,'ORDERED LIST'!$A1399,0,1000),0),"")</f>
        <v/>
      </c>
      <c r="B1400" s="209">
        <v>14</v>
      </c>
      <c r="C1400" s="203" t="str" cm="1">
        <f t="array" aca="1" ref="C1400" ca="1">IFERROR(INDEX('Nhập đơn'!C:C,'ORDERED LIST'!$A1400,0),"")</f>
        <v/>
      </c>
      <c r="D1400" s="203" t="str">
        <f>IF(COUNTIFS($D$1386:D1399,$B$1386)&lt;$S$1386,$B$1386,"")</f>
        <v/>
      </c>
      <c r="E1400" s="202" t="str" cm="1">
        <f t="array" aca="1" ref="E1400" ca="1">IFERROR(INDEX('Nhập đơn'!I:I,'ORDERED LIST'!$A1400,0),"")</f>
        <v/>
      </c>
      <c r="F1400" s="204" t="str" cm="1">
        <f t="array" aca="1" ref="F1400" ca="1">IFERROR(INDEX('Nhập đơn'!H:H,'ORDERED LIST'!$A1400,0),"")</f>
        <v/>
      </c>
      <c r="G1400" s="205"/>
      <c r="H1400" s="205"/>
      <c r="I1400" s="204"/>
      <c r="J1400" s="204"/>
      <c r="K1400" s="204"/>
      <c r="L1400" s="204"/>
      <c r="M1400" s="204"/>
      <c r="N1400" s="206"/>
      <c r="O1400" s="202"/>
      <c r="P1400" s="207"/>
      <c r="Q1400" s="207"/>
      <c r="R1400" s="207"/>
      <c r="S1400" s="210"/>
    </row>
    <row r="1401" spans="1:19" ht="35.25" hidden="1" customHeight="1">
      <c r="A1401" s="196" t="str">
        <f ca="1">IFERROR(A1400+MATCH(D1401,OFFSET('Nhập đơn'!$E$1,'ORDERED LIST'!$A1400,0,1000),0),"")</f>
        <v/>
      </c>
      <c r="B1401" s="209">
        <v>15</v>
      </c>
      <c r="C1401" s="203" t="str" cm="1">
        <f t="array" aca="1" ref="C1401" ca="1">IFERROR(INDEX('Nhập đơn'!C:C,'ORDERED LIST'!$A1401,0),"")</f>
        <v/>
      </c>
      <c r="D1401" s="203" t="str">
        <f>IF(COUNTIFS($D$1386:D1400,$B$1386)&lt;$S$1386,$B$1386,"")</f>
        <v/>
      </c>
      <c r="E1401" s="202" t="str" cm="1">
        <f t="array" aca="1" ref="E1401" ca="1">IFERROR(INDEX('Nhập đơn'!I:I,'ORDERED LIST'!$A1401,0),"")</f>
        <v/>
      </c>
      <c r="F1401" s="204" t="str" cm="1">
        <f t="array" aca="1" ref="F1401" ca="1">IFERROR(INDEX('Nhập đơn'!H:H,'ORDERED LIST'!$A1401,0),"")</f>
        <v/>
      </c>
      <c r="G1401" s="205"/>
      <c r="H1401" s="205"/>
      <c r="I1401" s="204"/>
      <c r="J1401" s="204"/>
      <c r="K1401" s="204"/>
      <c r="L1401" s="204"/>
      <c r="M1401" s="204"/>
      <c r="N1401" s="206"/>
      <c r="O1401" s="202"/>
      <c r="P1401" s="207"/>
      <c r="Q1401" s="207"/>
      <c r="R1401" s="207"/>
      <c r="S1401" s="210"/>
    </row>
    <row r="1402" spans="1:19" ht="35.25" hidden="1" customHeight="1">
      <c r="A1402" s="196" t="str">
        <f ca="1">IFERROR(A1401+MATCH(D1402,OFFSET('Nhập đơn'!$E$1,'ORDERED LIST'!$A1401,0,1000),0),"")</f>
        <v/>
      </c>
      <c r="B1402" s="209">
        <v>16</v>
      </c>
      <c r="C1402" s="203" t="str" cm="1">
        <f t="array" aca="1" ref="C1402" ca="1">IFERROR(INDEX('Nhập đơn'!C:C,'ORDERED LIST'!$A1402,0),"")</f>
        <v/>
      </c>
      <c r="D1402" s="203" t="str">
        <f>IF(COUNTIFS($D$1386:D1401,$B$1386)&lt;$S$1386,$B$1386,"")</f>
        <v/>
      </c>
      <c r="E1402" s="202" t="str" cm="1">
        <f t="array" aca="1" ref="E1402" ca="1">IFERROR(INDEX('Nhập đơn'!I:I,'ORDERED LIST'!$A1402,0),"")</f>
        <v/>
      </c>
      <c r="F1402" s="204" t="str" cm="1">
        <f t="array" aca="1" ref="F1402" ca="1">IFERROR(INDEX('Nhập đơn'!H:H,'ORDERED LIST'!$A1402,0),"")</f>
        <v/>
      </c>
      <c r="G1402" s="205"/>
      <c r="H1402" s="205"/>
      <c r="I1402" s="204"/>
      <c r="J1402" s="204"/>
      <c r="K1402" s="204"/>
      <c r="L1402" s="204"/>
      <c r="M1402" s="204"/>
      <c r="N1402" s="206"/>
      <c r="O1402" s="202"/>
      <c r="P1402" s="207"/>
      <c r="Q1402" s="207"/>
      <c r="R1402" s="207"/>
      <c r="S1402" s="210"/>
    </row>
    <row r="1403" spans="1:19" ht="35.25" customHeight="1">
      <c r="A1403" s="196"/>
      <c r="B1403" s="462"/>
      <c r="C1403" s="211"/>
      <c r="D1403" s="211"/>
      <c r="E1403" s="211"/>
      <c r="F1403" s="211"/>
      <c r="G1403" s="211"/>
      <c r="H1403" s="211"/>
      <c r="I1403" s="211"/>
      <c r="J1403" s="211"/>
      <c r="K1403" s="211"/>
      <c r="L1403" s="211"/>
      <c r="M1403" s="211"/>
      <c r="N1403" s="211"/>
      <c r="O1403" s="211"/>
      <c r="P1403" s="211"/>
      <c r="Q1403" s="211"/>
      <c r="R1403" s="211"/>
      <c r="S1403" s="289">
        <f>COUNTIFS('Nhập đơn'!E:E,B1403)</f>
        <v>0</v>
      </c>
    </row>
    <row r="1404" spans="1:19" ht="35.25" customHeight="1">
      <c r="A1404" s="196" t="str">
        <f ca="1">IFERROR(A1403+MATCH(D1404,OFFSET('Nhập đơn'!$E$1,'ORDERED LIST'!$A1403,0,1000),0),"")</f>
        <v/>
      </c>
      <c r="B1404" s="202">
        <v>1</v>
      </c>
      <c r="C1404" s="203" t="str" cm="1">
        <f t="array" aca="1" ref="C1404" ca="1">IFERROR(INDEX('Nhập đơn'!C:C,'ORDERED LIST'!$A1404,0),"")</f>
        <v/>
      </c>
      <c r="D1404" s="203" t="str">
        <f>IF(COUNTIFS($D$1403:D1403,$B$1403)&lt;$S$1403,$B$1403,"")</f>
        <v/>
      </c>
      <c r="E1404" s="202" t="str" cm="1">
        <f t="array" aca="1" ref="E1404" ca="1">IFERROR(INDEX('Nhập đơn'!I:I,'ORDERED LIST'!$A1404,0),"")</f>
        <v/>
      </c>
      <c r="F1404" s="204" t="str" cm="1">
        <f t="array" aca="1" ref="F1404" ca="1">IFERROR(INDEX('Nhập đơn'!H:H,'ORDERED LIST'!$A1404,0),"")</f>
        <v/>
      </c>
      <c r="G1404" s="205"/>
      <c r="H1404" s="205"/>
      <c r="I1404" s="204"/>
      <c r="J1404" s="204"/>
      <c r="K1404" s="204"/>
      <c r="L1404" s="204"/>
      <c r="M1404" s="204"/>
      <c r="N1404" s="206"/>
      <c r="O1404" s="202"/>
      <c r="P1404" s="207"/>
      <c r="Q1404" s="207"/>
      <c r="R1404" s="207"/>
      <c r="S1404" s="207"/>
    </row>
    <row r="1405" spans="1:19" ht="35.25" customHeight="1">
      <c r="A1405" s="196" t="str">
        <f ca="1">IFERROR(A1404+MATCH(D1405,OFFSET('Nhập đơn'!$E$1,'ORDERED LIST'!$A1404,0,1000),0),"")</f>
        <v/>
      </c>
      <c r="B1405" s="202">
        <v>2</v>
      </c>
      <c r="C1405" s="203" t="str" cm="1">
        <f t="array" aca="1" ref="C1405" ca="1">IFERROR(INDEX('Nhập đơn'!C:C,'ORDERED LIST'!$A1405,0),"")</f>
        <v/>
      </c>
      <c r="D1405" s="203" t="str">
        <f>IF(COUNTIFS($D$1403:D1404,$B$1403)&lt;$S$1403,$B$1403,"")</f>
        <v/>
      </c>
      <c r="E1405" s="202" t="str" cm="1">
        <f t="array" aca="1" ref="E1405" ca="1">IFERROR(INDEX('Nhập đơn'!I:I,'ORDERED LIST'!$A1405,0),"")</f>
        <v/>
      </c>
      <c r="F1405" s="204" t="str" cm="1">
        <f t="array" aca="1" ref="F1405" ca="1">IFERROR(INDEX('Nhập đơn'!H:H,'ORDERED LIST'!$A1405,0),"")</f>
        <v/>
      </c>
      <c r="G1405" s="205"/>
      <c r="H1405" s="205"/>
      <c r="I1405" s="204"/>
      <c r="J1405" s="204"/>
      <c r="K1405" s="204"/>
      <c r="L1405" s="204"/>
      <c r="M1405" s="204"/>
      <c r="N1405" s="206"/>
      <c r="O1405" s="202"/>
      <c r="P1405" s="207"/>
      <c r="Q1405" s="207"/>
      <c r="R1405" s="207"/>
      <c r="S1405" s="208"/>
    </row>
    <row r="1406" spans="1:19" ht="35.25" customHeight="1">
      <c r="A1406" s="196" t="str">
        <f ca="1">IFERROR(A1405+MATCH(D1406,OFFSET('Nhập đơn'!$E$1,'ORDERED LIST'!$A1405,0,1000),0),"")</f>
        <v/>
      </c>
      <c r="B1406" s="209">
        <v>3</v>
      </c>
      <c r="C1406" s="203" t="str" cm="1">
        <f t="array" aca="1" ref="C1406" ca="1">IFERROR(INDEX('Nhập đơn'!C:C,'ORDERED LIST'!$A1406,0),"")</f>
        <v/>
      </c>
      <c r="D1406" s="203" t="str">
        <f>IF(COUNTIFS($D$1403:D1405,$B$1403)&lt;$S$1403,$B$1403,"")</f>
        <v/>
      </c>
      <c r="E1406" s="202" t="str" cm="1">
        <f t="array" aca="1" ref="E1406" ca="1">IFERROR(INDEX('Nhập đơn'!I:I,'ORDERED LIST'!$A1406,0),"")</f>
        <v/>
      </c>
      <c r="F1406" s="204" t="str" cm="1">
        <f t="array" aca="1" ref="F1406" ca="1">IFERROR(INDEX('Nhập đơn'!H:H,'ORDERED LIST'!$A1406,0),"")</f>
        <v/>
      </c>
      <c r="G1406" s="205"/>
      <c r="H1406" s="205"/>
      <c r="I1406" s="204"/>
      <c r="J1406" s="204"/>
      <c r="K1406" s="204"/>
      <c r="L1406" s="204"/>
      <c r="M1406" s="204"/>
      <c r="N1406" s="206"/>
      <c r="O1406" s="202"/>
      <c r="P1406" s="207"/>
      <c r="Q1406" s="207"/>
      <c r="R1406" s="207"/>
      <c r="S1406" s="210"/>
    </row>
    <row r="1407" spans="1:19" ht="35.25" customHeight="1">
      <c r="A1407" s="196" t="str">
        <f ca="1">IFERROR(A1406+MATCH(D1407,OFFSET('Nhập đơn'!$E$1,'ORDERED LIST'!$A1406,0,1000),0),"")</f>
        <v/>
      </c>
      <c r="B1407" s="209">
        <v>4</v>
      </c>
      <c r="C1407" s="203" t="str" cm="1">
        <f t="array" aca="1" ref="C1407" ca="1">IFERROR(INDEX('Nhập đơn'!C:C,'ORDERED LIST'!$A1407,0),"")</f>
        <v/>
      </c>
      <c r="D1407" s="203" t="str">
        <f>IF(COUNTIFS($D$1403:D1406,$B$1403)&lt;$S$1403,$B$1403,"")</f>
        <v/>
      </c>
      <c r="E1407" s="202" t="str" cm="1">
        <f t="array" aca="1" ref="E1407" ca="1">IFERROR(INDEX('Nhập đơn'!I:I,'ORDERED LIST'!$A1407,0),"")</f>
        <v/>
      </c>
      <c r="F1407" s="204" t="str" cm="1">
        <f t="array" aca="1" ref="F1407" ca="1">IFERROR(INDEX('Nhập đơn'!H:H,'ORDERED LIST'!$A1407,0),"")</f>
        <v/>
      </c>
      <c r="G1407" s="205"/>
      <c r="H1407" s="205"/>
      <c r="I1407" s="204"/>
      <c r="J1407" s="204"/>
      <c r="K1407" s="204"/>
      <c r="L1407" s="204"/>
      <c r="M1407" s="204"/>
      <c r="N1407" s="206"/>
      <c r="O1407" s="202"/>
      <c r="P1407" s="207"/>
      <c r="Q1407" s="207"/>
      <c r="R1407" s="207"/>
      <c r="S1407" s="210"/>
    </row>
    <row r="1408" spans="1:19" ht="35.25" customHeight="1">
      <c r="A1408" s="196" t="str">
        <f ca="1">IFERROR(A1407+MATCH(D1408,OFFSET('Nhập đơn'!$E$1,'ORDERED LIST'!$A1407,0,1000),0),"")</f>
        <v/>
      </c>
      <c r="B1408" s="209">
        <v>5</v>
      </c>
      <c r="C1408" s="203" t="str" cm="1">
        <f t="array" aca="1" ref="C1408" ca="1">IFERROR(INDEX('Nhập đơn'!C:C,'ORDERED LIST'!$A1408,0),"")</f>
        <v/>
      </c>
      <c r="D1408" s="203" t="str">
        <f>IF(COUNTIFS($D$1403:D1407,$B$1403)&lt;$S$1403,$B$1403,"")</f>
        <v/>
      </c>
      <c r="E1408" s="202" t="str" cm="1">
        <f t="array" aca="1" ref="E1408" ca="1">IFERROR(INDEX('Nhập đơn'!I:I,'ORDERED LIST'!$A1408,0),"")</f>
        <v/>
      </c>
      <c r="F1408" s="204" t="str" cm="1">
        <f t="array" aca="1" ref="F1408" ca="1">IFERROR(INDEX('Nhập đơn'!H:H,'ORDERED LIST'!$A1408,0),"")</f>
        <v/>
      </c>
      <c r="G1408" s="205"/>
      <c r="H1408" s="205"/>
      <c r="I1408" s="204"/>
      <c r="J1408" s="204"/>
      <c r="K1408" s="204"/>
      <c r="L1408" s="204"/>
      <c r="M1408" s="204"/>
      <c r="N1408" s="206"/>
      <c r="O1408" s="202"/>
      <c r="P1408" s="207"/>
      <c r="Q1408" s="207"/>
      <c r="R1408" s="207"/>
      <c r="S1408" s="210"/>
    </row>
    <row r="1409" spans="1:19" ht="35.25" customHeight="1">
      <c r="A1409" s="196" t="str">
        <f ca="1">IFERROR(A1408+MATCH(D1409,OFFSET('Nhập đơn'!$E$1,'ORDERED LIST'!$A1408,0,1000),0),"")</f>
        <v/>
      </c>
      <c r="B1409" s="209">
        <v>6</v>
      </c>
      <c r="C1409" s="203" t="str" cm="1">
        <f t="array" aca="1" ref="C1409" ca="1">IFERROR(INDEX('Nhập đơn'!C:C,'ORDERED LIST'!$A1409,0),"")</f>
        <v/>
      </c>
      <c r="D1409" s="203" t="str">
        <f>IF(COUNTIFS($D$1403:D1408,$B$1403)&lt;$S$1403,$B$1403,"")</f>
        <v/>
      </c>
      <c r="E1409" s="202" t="str" cm="1">
        <f t="array" aca="1" ref="E1409" ca="1">IFERROR(INDEX('Nhập đơn'!I:I,'ORDERED LIST'!$A1409,0),"")</f>
        <v/>
      </c>
      <c r="F1409" s="204" t="str" cm="1">
        <f t="array" aca="1" ref="F1409" ca="1">IFERROR(INDEX('Nhập đơn'!H:H,'ORDERED LIST'!$A1409,0),"")</f>
        <v/>
      </c>
      <c r="G1409" s="205"/>
      <c r="H1409" s="205"/>
      <c r="I1409" s="204"/>
      <c r="J1409" s="204"/>
      <c r="K1409" s="204"/>
      <c r="L1409" s="204"/>
      <c r="M1409" s="204"/>
      <c r="N1409" s="206"/>
      <c r="O1409" s="202"/>
      <c r="P1409" s="207"/>
      <c r="Q1409" s="207"/>
      <c r="R1409" s="207"/>
      <c r="S1409" s="210"/>
    </row>
    <row r="1410" spans="1:19" ht="35.25" customHeight="1">
      <c r="A1410" s="196" t="str">
        <f ca="1">IFERROR(A1409+MATCH(D1410,OFFSET('Nhập đơn'!$E$1,'ORDERED LIST'!$A1409,0,1000),0),"")</f>
        <v/>
      </c>
      <c r="B1410" s="209">
        <v>7</v>
      </c>
      <c r="C1410" s="203" t="str" cm="1">
        <f t="array" aca="1" ref="C1410" ca="1">IFERROR(INDEX('Nhập đơn'!C:C,'ORDERED LIST'!$A1410,0),"")</f>
        <v/>
      </c>
      <c r="D1410" s="203" t="str">
        <f>IF(COUNTIFS($D$1403:D1409,$B$1403)&lt;$S$1403,$B$1403,"")</f>
        <v/>
      </c>
      <c r="E1410" s="202" t="str" cm="1">
        <f t="array" aca="1" ref="E1410" ca="1">IFERROR(INDEX('Nhập đơn'!I:I,'ORDERED LIST'!$A1410,0),"")</f>
        <v/>
      </c>
      <c r="F1410" s="204" t="str" cm="1">
        <f t="array" aca="1" ref="F1410" ca="1">IFERROR(INDEX('Nhập đơn'!H:H,'ORDERED LIST'!$A1410,0),"")</f>
        <v/>
      </c>
      <c r="G1410" s="205"/>
      <c r="H1410" s="205"/>
      <c r="I1410" s="204"/>
      <c r="J1410" s="204"/>
      <c r="K1410" s="204"/>
      <c r="L1410" s="204"/>
      <c r="M1410" s="204"/>
      <c r="N1410" s="206"/>
      <c r="O1410" s="202"/>
      <c r="P1410" s="207"/>
      <c r="Q1410" s="207"/>
      <c r="R1410" s="207"/>
      <c r="S1410" s="210"/>
    </row>
    <row r="1411" spans="1:19" ht="35.25" customHeight="1">
      <c r="A1411" s="196" t="str">
        <f ca="1">IFERROR(A1410+MATCH(D1411,OFFSET('Nhập đơn'!$E$1,'ORDERED LIST'!$A1410,0,1000),0),"")</f>
        <v/>
      </c>
      <c r="B1411" s="209">
        <v>8</v>
      </c>
      <c r="C1411" s="203" t="str" cm="1">
        <f t="array" aca="1" ref="C1411" ca="1">IFERROR(INDEX('Nhập đơn'!C:C,'ORDERED LIST'!$A1411,0),"")</f>
        <v/>
      </c>
      <c r="D1411" s="203" t="str">
        <f>IF(COUNTIFS($D$1403:D1410,$B$1403)&lt;$S$1403,$B$1403,"")</f>
        <v/>
      </c>
      <c r="E1411" s="202" t="str" cm="1">
        <f t="array" aca="1" ref="E1411" ca="1">IFERROR(INDEX('Nhập đơn'!I:I,'ORDERED LIST'!$A1411,0),"")</f>
        <v/>
      </c>
      <c r="F1411" s="204" t="str" cm="1">
        <f t="array" aca="1" ref="F1411" ca="1">IFERROR(INDEX('Nhập đơn'!H:H,'ORDERED LIST'!$A1411,0),"")</f>
        <v/>
      </c>
      <c r="G1411" s="205"/>
      <c r="H1411" s="205"/>
      <c r="I1411" s="204"/>
      <c r="J1411" s="204"/>
      <c r="K1411" s="204"/>
      <c r="L1411" s="204"/>
      <c r="M1411" s="204"/>
      <c r="N1411" s="206"/>
      <c r="O1411" s="202"/>
      <c r="P1411" s="207"/>
      <c r="Q1411" s="207"/>
      <c r="R1411" s="207"/>
      <c r="S1411" s="210"/>
    </row>
    <row r="1412" spans="1:19" ht="35.25" customHeight="1">
      <c r="A1412" s="196" t="str">
        <f ca="1">IFERROR(A1411+MATCH(D1412,OFFSET('Nhập đơn'!$E$1,'ORDERED LIST'!$A1411,0,1000),0),"")</f>
        <v/>
      </c>
      <c r="B1412" s="209">
        <v>9</v>
      </c>
      <c r="C1412" s="203" t="str" cm="1">
        <f t="array" aca="1" ref="C1412" ca="1">IFERROR(INDEX('Nhập đơn'!C:C,'ORDERED LIST'!$A1412,0),"")</f>
        <v/>
      </c>
      <c r="D1412" s="203" t="str">
        <f>IF(COUNTIFS($D$1403:D1411,$B$1403)&lt;$S$1403,$B$1403,"")</f>
        <v/>
      </c>
      <c r="E1412" s="202" t="str" cm="1">
        <f t="array" aca="1" ref="E1412" ca="1">IFERROR(INDEX('Nhập đơn'!I:I,'ORDERED LIST'!$A1412,0),"")</f>
        <v/>
      </c>
      <c r="F1412" s="204" t="str" cm="1">
        <f t="array" aca="1" ref="F1412" ca="1">IFERROR(INDEX('Nhập đơn'!H:H,'ORDERED LIST'!$A1412,0),"")</f>
        <v/>
      </c>
      <c r="G1412" s="205"/>
      <c r="H1412" s="205"/>
      <c r="I1412" s="204"/>
      <c r="J1412" s="204"/>
      <c r="K1412" s="204"/>
      <c r="L1412" s="204"/>
      <c r="M1412" s="204"/>
      <c r="N1412" s="206"/>
      <c r="O1412" s="202"/>
      <c r="P1412" s="207"/>
      <c r="Q1412" s="207"/>
      <c r="R1412" s="207"/>
      <c r="S1412" s="210"/>
    </row>
    <row r="1413" spans="1:19" ht="35.25" customHeight="1">
      <c r="A1413" s="196" t="str">
        <f ca="1">IFERROR(A1412+MATCH(D1413,OFFSET('Nhập đơn'!$E$1,'ORDERED LIST'!$A1412,0,1000),0),"")</f>
        <v/>
      </c>
      <c r="B1413" s="209">
        <v>10</v>
      </c>
      <c r="C1413" s="203" t="str" cm="1">
        <f t="array" aca="1" ref="C1413" ca="1">IFERROR(INDEX('Nhập đơn'!C:C,'ORDERED LIST'!$A1413,0),"")</f>
        <v/>
      </c>
      <c r="D1413" s="203" t="str">
        <f>IF(COUNTIFS($D$1403:D1412,$B$1403)&lt;$S$1403,$B$1403,"")</f>
        <v/>
      </c>
      <c r="E1413" s="202" t="str" cm="1">
        <f t="array" aca="1" ref="E1413" ca="1">IFERROR(INDEX('Nhập đơn'!I:I,'ORDERED LIST'!$A1413,0),"")</f>
        <v/>
      </c>
      <c r="F1413" s="204" t="str" cm="1">
        <f t="array" aca="1" ref="F1413" ca="1">IFERROR(INDEX('Nhập đơn'!H:H,'ORDERED LIST'!$A1413,0),"")</f>
        <v/>
      </c>
      <c r="G1413" s="205"/>
      <c r="H1413" s="205"/>
      <c r="I1413" s="204"/>
      <c r="J1413" s="204"/>
      <c r="K1413" s="204"/>
      <c r="L1413" s="204"/>
      <c r="M1413" s="204"/>
      <c r="N1413" s="206"/>
      <c r="O1413" s="202"/>
      <c r="P1413" s="207"/>
      <c r="Q1413" s="207"/>
      <c r="R1413" s="207"/>
      <c r="S1413" s="210"/>
    </row>
    <row r="1414" spans="1:19" ht="35.25" customHeight="1">
      <c r="A1414" s="196" t="str">
        <f ca="1">IFERROR(A1413+MATCH(D1414,OFFSET('Nhập đơn'!$E$1,'ORDERED LIST'!$A1413,0,1000),0),"")</f>
        <v/>
      </c>
      <c r="B1414" s="209">
        <v>11</v>
      </c>
      <c r="C1414" s="203" t="str" cm="1">
        <f t="array" aca="1" ref="C1414" ca="1">IFERROR(INDEX('Nhập đơn'!C:C,'ORDERED LIST'!$A1414,0),"")</f>
        <v/>
      </c>
      <c r="D1414" s="203" t="str">
        <f>IF(COUNTIFS($D$1403:D1413,$B$1403)&lt;$S$1403,$B$1403,"")</f>
        <v/>
      </c>
      <c r="E1414" s="202" t="str" cm="1">
        <f t="array" aca="1" ref="E1414" ca="1">IFERROR(INDEX('Nhập đơn'!I:I,'ORDERED LIST'!$A1414,0),"")</f>
        <v/>
      </c>
      <c r="F1414" s="204" t="str" cm="1">
        <f t="array" aca="1" ref="F1414" ca="1">IFERROR(INDEX('Nhập đơn'!H:H,'ORDERED LIST'!$A1414,0),"")</f>
        <v/>
      </c>
      <c r="G1414" s="205"/>
      <c r="H1414" s="205"/>
      <c r="I1414" s="204"/>
      <c r="J1414" s="204"/>
      <c r="K1414" s="204"/>
      <c r="L1414" s="204"/>
      <c r="M1414" s="204"/>
      <c r="N1414" s="206"/>
      <c r="O1414" s="202"/>
      <c r="P1414" s="207"/>
      <c r="Q1414" s="207"/>
      <c r="R1414" s="207"/>
      <c r="S1414" s="210"/>
    </row>
    <row r="1415" spans="1:19" ht="35.25" customHeight="1">
      <c r="A1415" s="196" t="str">
        <f ca="1">IFERROR(A1414+MATCH(D1415,OFFSET('Nhập đơn'!$E$1,'ORDERED LIST'!$A1414,0,1000),0),"")</f>
        <v/>
      </c>
      <c r="B1415" s="209">
        <v>12</v>
      </c>
      <c r="C1415" s="203" t="str" cm="1">
        <f t="array" aca="1" ref="C1415" ca="1">IFERROR(INDEX('Nhập đơn'!C:C,'ORDERED LIST'!$A1415,0),"")</f>
        <v/>
      </c>
      <c r="D1415" s="203" t="str">
        <f>IF(COUNTIFS($D$1403:D1414,$B$1403)&lt;$S$1403,$B$1403,"")</f>
        <v/>
      </c>
      <c r="E1415" s="202" t="str" cm="1">
        <f t="array" aca="1" ref="E1415" ca="1">IFERROR(INDEX('Nhập đơn'!I:I,'ORDERED LIST'!$A1415,0),"")</f>
        <v/>
      </c>
      <c r="F1415" s="204" t="str" cm="1">
        <f t="array" aca="1" ref="F1415" ca="1">IFERROR(INDEX('Nhập đơn'!H:H,'ORDERED LIST'!$A1415,0),"")</f>
        <v/>
      </c>
      <c r="G1415" s="205"/>
      <c r="H1415" s="205"/>
      <c r="I1415" s="204"/>
      <c r="J1415" s="204"/>
      <c r="K1415" s="204"/>
      <c r="L1415" s="204"/>
      <c r="M1415" s="204"/>
      <c r="N1415" s="206"/>
      <c r="O1415" s="202"/>
      <c r="P1415" s="207"/>
      <c r="Q1415" s="207"/>
      <c r="R1415" s="207"/>
      <c r="S1415" s="210"/>
    </row>
    <row r="1416" spans="1:19" ht="35.25" customHeight="1">
      <c r="A1416" s="196" t="str">
        <f ca="1">IFERROR(A1415+MATCH(D1416,OFFSET('Nhập đơn'!$E$1,'ORDERED LIST'!$A1415,0,1000),0),"")</f>
        <v/>
      </c>
      <c r="B1416" s="209">
        <v>13</v>
      </c>
      <c r="C1416" s="203" t="str" cm="1">
        <f t="array" aca="1" ref="C1416" ca="1">IFERROR(INDEX('Nhập đơn'!C:C,'ORDERED LIST'!$A1416,0),"")</f>
        <v/>
      </c>
      <c r="D1416" s="203" t="str">
        <f>IF(COUNTIFS($D$1403:D1415,$B$1403)&lt;$S$1403,$B$1403,"")</f>
        <v/>
      </c>
      <c r="E1416" s="202" t="str" cm="1">
        <f t="array" aca="1" ref="E1416" ca="1">IFERROR(INDEX('Nhập đơn'!I:I,'ORDERED LIST'!$A1416,0),"")</f>
        <v/>
      </c>
      <c r="F1416" s="204" t="str" cm="1">
        <f t="array" aca="1" ref="F1416" ca="1">IFERROR(INDEX('Nhập đơn'!H:H,'ORDERED LIST'!$A1416,0),"")</f>
        <v/>
      </c>
      <c r="G1416" s="205"/>
      <c r="H1416" s="205"/>
      <c r="I1416" s="204"/>
      <c r="J1416" s="204"/>
      <c r="K1416" s="204"/>
      <c r="L1416" s="204"/>
      <c r="M1416" s="204"/>
      <c r="N1416" s="206"/>
      <c r="O1416" s="202"/>
      <c r="P1416" s="207"/>
      <c r="Q1416" s="207"/>
      <c r="R1416" s="207"/>
      <c r="S1416" s="210"/>
    </row>
    <row r="1417" spans="1:19" ht="35.25" customHeight="1">
      <c r="A1417" s="196" t="str">
        <f ca="1">IFERROR(A1416+MATCH(D1417,OFFSET('Nhập đơn'!$E$1,'ORDERED LIST'!$A1416,0,1000),0),"")</f>
        <v/>
      </c>
      <c r="B1417" s="209">
        <v>14</v>
      </c>
      <c r="C1417" s="203" t="str" cm="1">
        <f t="array" aca="1" ref="C1417" ca="1">IFERROR(INDEX('Nhập đơn'!C:C,'ORDERED LIST'!$A1417,0),"")</f>
        <v/>
      </c>
      <c r="D1417" s="203" t="str">
        <f>IF(COUNTIFS($D$1403:D1416,$B$1403)&lt;$S$1403,$B$1403,"")</f>
        <v/>
      </c>
      <c r="E1417" s="202" t="str" cm="1">
        <f t="array" aca="1" ref="E1417" ca="1">IFERROR(INDEX('Nhập đơn'!I:I,'ORDERED LIST'!$A1417,0),"")</f>
        <v/>
      </c>
      <c r="F1417" s="204" t="str" cm="1">
        <f t="array" aca="1" ref="F1417" ca="1">IFERROR(INDEX('Nhập đơn'!H:H,'ORDERED LIST'!$A1417,0),"")</f>
        <v/>
      </c>
      <c r="G1417" s="205"/>
      <c r="H1417" s="205"/>
      <c r="I1417" s="204"/>
      <c r="J1417" s="204"/>
      <c r="K1417" s="204"/>
      <c r="L1417" s="204"/>
      <c r="M1417" s="204"/>
      <c r="N1417" s="206"/>
      <c r="O1417" s="202"/>
      <c r="P1417" s="207"/>
      <c r="Q1417" s="207"/>
      <c r="R1417" s="207"/>
      <c r="S1417" s="210"/>
    </row>
    <row r="1418" spans="1:19" ht="35.25" customHeight="1">
      <c r="A1418" s="196" t="str">
        <f ca="1">IFERROR(A1417+MATCH(D1418,OFFSET('Nhập đơn'!$E$1,'ORDERED LIST'!$A1417,0,1000),0),"")</f>
        <v/>
      </c>
      <c r="B1418" s="209">
        <v>15</v>
      </c>
      <c r="C1418" s="203" t="str" cm="1">
        <f t="array" aca="1" ref="C1418" ca="1">IFERROR(INDEX('Nhập đơn'!C:C,'ORDERED LIST'!$A1418,0),"")</f>
        <v/>
      </c>
      <c r="D1418" s="203" t="str">
        <f>IF(COUNTIFS($D$1403:D1417,$B$1403)&lt;$S$1403,$B$1403,"")</f>
        <v/>
      </c>
      <c r="E1418" s="202" t="str" cm="1">
        <f t="array" aca="1" ref="E1418" ca="1">IFERROR(INDEX('Nhập đơn'!I:I,'ORDERED LIST'!$A1418,0),"")</f>
        <v/>
      </c>
      <c r="F1418" s="204" t="str" cm="1">
        <f t="array" aca="1" ref="F1418" ca="1">IFERROR(INDEX('Nhập đơn'!H:H,'ORDERED LIST'!$A1418,0),"")</f>
        <v/>
      </c>
      <c r="G1418" s="205"/>
      <c r="H1418" s="205"/>
      <c r="I1418" s="204"/>
      <c r="J1418" s="204"/>
      <c r="K1418" s="204"/>
      <c r="L1418" s="204"/>
      <c r="M1418" s="204"/>
      <c r="N1418" s="206"/>
      <c r="O1418" s="202"/>
      <c r="P1418" s="207"/>
      <c r="Q1418" s="207"/>
      <c r="R1418" s="207"/>
      <c r="S1418" s="210"/>
    </row>
    <row r="1419" spans="1:19" ht="35.25" customHeight="1">
      <c r="A1419" s="196" t="str">
        <f ca="1">IFERROR(A1418+MATCH(D1419,OFFSET('Nhập đơn'!$E$1,'ORDERED LIST'!$A1418,0,1000),0),"")</f>
        <v/>
      </c>
      <c r="B1419" s="209">
        <v>16</v>
      </c>
      <c r="C1419" s="203" t="str" cm="1">
        <f t="array" aca="1" ref="C1419" ca="1">IFERROR(INDEX('Nhập đơn'!C:C,'ORDERED LIST'!$A1419,0),"")</f>
        <v/>
      </c>
      <c r="D1419" s="203" t="str">
        <f>IF(COUNTIFS($D$1403:D1418,$B$1403)&lt;$S$1403,$B$1403,"")</f>
        <v/>
      </c>
      <c r="E1419" s="202" t="str" cm="1">
        <f t="array" aca="1" ref="E1419" ca="1">IFERROR(INDEX('Nhập đơn'!I:I,'ORDERED LIST'!$A1419,0),"")</f>
        <v/>
      </c>
      <c r="F1419" s="204" t="str" cm="1">
        <f t="array" aca="1" ref="F1419" ca="1">IFERROR(INDEX('Nhập đơn'!H:H,'ORDERED LIST'!$A1419,0),"")</f>
        <v/>
      </c>
      <c r="G1419" s="205"/>
      <c r="H1419" s="205"/>
      <c r="I1419" s="204"/>
      <c r="J1419" s="204"/>
      <c r="K1419" s="204"/>
      <c r="L1419" s="204"/>
      <c r="M1419" s="204"/>
      <c r="N1419" s="206"/>
      <c r="O1419" s="202"/>
      <c r="P1419" s="207"/>
      <c r="Q1419" s="207"/>
      <c r="R1419" s="207"/>
      <c r="S1419" s="210"/>
    </row>
    <row r="1420" spans="1:19" ht="44.25" customHeight="1">
      <c r="A1420" s="196"/>
      <c r="B1420" s="213"/>
      <c r="C1420" s="211"/>
      <c r="D1420" s="211"/>
      <c r="E1420" s="211"/>
      <c r="F1420" s="211"/>
      <c r="G1420" s="211"/>
      <c r="H1420" s="211"/>
      <c r="I1420" s="211"/>
      <c r="J1420" s="211"/>
      <c r="K1420" s="211"/>
      <c r="L1420" s="211"/>
      <c r="M1420" s="211"/>
      <c r="N1420" s="211"/>
      <c r="O1420" s="211"/>
      <c r="P1420" s="211"/>
      <c r="Q1420" s="211"/>
      <c r="R1420" s="211"/>
      <c r="S1420" s="289">
        <f>COUNTIFS('Nhập đơn'!E:E,B1420)</f>
        <v>0</v>
      </c>
    </row>
    <row r="1421" spans="1:19" ht="35.25" customHeight="1">
      <c r="A1421" s="196" t="str">
        <f ca="1">IFERROR(A1420+MATCH(D1421,OFFSET('Nhập đơn'!$E$1,'ORDERED LIST'!$A1420,0,1000),0),"")</f>
        <v/>
      </c>
      <c r="B1421" s="202">
        <v>1</v>
      </c>
      <c r="C1421" s="203" t="str" cm="1">
        <f t="array" aca="1" ref="C1421" ca="1">IFERROR(INDEX('Nhập đơn'!C:C,'ORDERED LIST'!$A1421,0),"")</f>
        <v/>
      </c>
      <c r="D1421" s="203" t="str">
        <f>IF(COUNTIFS($D$1420:D1420,$B$1420)&lt;$S$1420,$B$1420,"")</f>
        <v/>
      </c>
      <c r="E1421" s="202" t="str" cm="1">
        <f t="array" aca="1" ref="E1421" ca="1">IFERROR(INDEX('Nhập đơn'!I:I,'ORDERED LIST'!$A1421,0),"")</f>
        <v/>
      </c>
      <c r="F1421" s="204" t="str" cm="1">
        <f t="array" aca="1" ref="F1421" ca="1">IFERROR(INDEX('Nhập đơn'!H:H,'ORDERED LIST'!$A1421,0),"")</f>
        <v/>
      </c>
      <c r="G1421" s="205"/>
      <c r="H1421" s="205"/>
      <c r="I1421" s="204"/>
      <c r="J1421" s="204"/>
      <c r="K1421" s="204"/>
      <c r="L1421" s="204"/>
      <c r="M1421" s="204"/>
      <c r="N1421" s="206"/>
      <c r="O1421" s="202"/>
      <c r="P1421" s="207"/>
      <c r="Q1421" s="207"/>
      <c r="R1421" s="207"/>
      <c r="S1421" s="207"/>
    </row>
    <row r="1422" spans="1:19" ht="35.25" customHeight="1">
      <c r="A1422" s="196" t="str">
        <f ca="1">IFERROR(A1421+MATCH(D1422,OFFSET('Nhập đơn'!$E$1,'ORDERED LIST'!$A1421,0,1000),0),"")</f>
        <v/>
      </c>
      <c r="B1422" s="202">
        <v>2</v>
      </c>
      <c r="C1422" s="203" t="str" cm="1">
        <f t="array" aca="1" ref="C1422" ca="1">IFERROR(INDEX('Nhập đơn'!C:C,'ORDERED LIST'!$A1422,0),"")</f>
        <v/>
      </c>
      <c r="D1422" s="203" t="str">
        <f>IF(COUNTIFS($D$1420:D1421,$B$1420)&lt;$S$1420,$B$1420,"")</f>
        <v/>
      </c>
      <c r="E1422" s="202" t="str" cm="1">
        <f t="array" aca="1" ref="E1422" ca="1">IFERROR(INDEX('Nhập đơn'!I:I,'ORDERED LIST'!$A1422,0),"")</f>
        <v/>
      </c>
      <c r="F1422" s="204" t="str" cm="1">
        <f t="array" aca="1" ref="F1422" ca="1">IFERROR(INDEX('Nhập đơn'!H:H,'ORDERED LIST'!$A1422,0),"")</f>
        <v/>
      </c>
      <c r="G1422" s="205"/>
      <c r="H1422" s="205"/>
      <c r="I1422" s="204"/>
      <c r="J1422" s="204"/>
      <c r="K1422" s="204"/>
      <c r="L1422" s="204"/>
      <c r="M1422" s="204"/>
      <c r="N1422" s="206"/>
      <c r="O1422" s="202"/>
      <c r="P1422" s="207"/>
      <c r="Q1422" s="207"/>
      <c r="R1422" s="207"/>
      <c r="S1422" s="208"/>
    </row>
    <row r="1423" spans="1:19" ht="35.25" customHeight="1">
      <c r="A1423" s="196" t="str">
        <f ca="1">IFERROR(A1422+MATCH(D1423,OFFSET('Nhập đơn'!$E$1,'ORDERED LIST'!$A1422,0,1000),0),"")</f>
        <v/>
      </c>
      <c r="B1423" s="209">
        <v>3</v>
      </c>
      <c r="C1423" s="203" t="str" cm="1">
        <f t="array" aca="1" ref="C1423" ca="1">IFERROR(INDEX('Nhập đơn'!C:C,'ORDERED LIST'!$A1423,0),"")</f>
        <v/>
      </c>
      <c r="D1423" s="203" t="str">
        <f>IF(COUNTIFS($D$1420:D1422,$B$1420)&lt;$S$1420,$B$1420,"")</f>
        <v/>
      </c>
      <c r="E1423" s="202" t="str" cm="1">
        <f t="array" aca="1" ref="E1423" ca="1">IFERROR(INDEX('Nhập đơn'!I:I,'ORDERED LIST'!$A1423,0),"")</f>
        <v/>
      </c>
      <c r="F1423" s="204" t="str" cm="1">
        <f t="array" aca="1" ref="F1423" ca="1">IFERROR(INDEX('Nhập đơn'!H:H,'ORDERED LIST'!$A1423,0),"")</f>
        <v/>
      </c>
      <c r="G1423" s="205"/>
      <c r="H1423" s="205"/>
      <c r="I1423" s="204"/>
      <c r="J1423" s="204"/>
      <c r="K1423" s="204"/>
      <c r="L1423" s="204"/>
      <c r="M1423" s="204"/>
      <c r="N1423" s="206"/>
      <c r="O1423" s="202"/>
      <c r="P1423" s="207"/>
      <c r="Q1423" s="207"/>
      <c r="R1423" s="207"/>
      <c r="S1423" s="210"/>
    </row>
    <row r="1424" spans="1:19" ht="35.25" customHeight="1">
      <c r="A1424" s="196" t="str">
        <f ca="1">IFERROR(A1423+MATCH(D1424,OFFSET('Nhập đơn'!$E$1,'ORDERED LIST'!$A1423,0,1000),0),"")</f>
        <v/>
      </c>
      <c r="B1424" s="209">
        <v>4</v>
      </c>
      <c r="C1424" s="203" t="str" cm="1">
        <f t="array" aca="1" ref="C1424" ca="1">IFERROR(INDEX('Nhập đơn'!C:C,'ORDERED LIST'!$A1424,0),"")</f>
        <v/>
      </c>
      <c r="D1424" s="203" t="str">
        <f>IF(COUNTIFS($D$1420:D1423,$B$1420)&lt;$S$1420,$B$1420,"")</f>
        <v/>
      </c>
      <c r="E1424" s="202" t="str" cm="1">
        <f t="array" aca="1" ref="E1424" ca="1">IFERROR(INDEX('Nhập đơn'!I:I,'ORDERED LIST'!$A1424,0),"")</f>
        <v/>
      </c>
      <c r="F1424" s="204" t="str" cm="1">
        <f t="array" aca="1" ref="F1424" ca="1">IFERROR(INDEX('Nhập đơn'!H:H,'ORDERED LIST'!$A1424,0),"")</f>
        <v/>
      </c>
      <c r="G1424" s="205"/>
      <c r="H1424" s="205"/>
      <c r="I1424" s="204"/>
      <c r="J1424" s="204"/>
      <c r="K1424" s="204"/>
      <c r="L1424" s="204"/>
      <c r="M1424" s="204"/>
      <c r="N1424" s="206"/>
      <c r="O1424" s="202"/>
      <c r="P1424" s="207"/>
      <c r="Q1424" s="207"/>
      <c r="R1424" s="207"/>
      <c r="S1424" s="210"/>
    </row>
    <row r="1425" spans="1:19" ht="35.25" customHeight="1">
      <c r="A1425" s="196" t="str">
        <f ca="1">IFERROR(A1424+MATCH(D1425,OFFSET('Nhập đơn'!$E$1,'ORDERED LIST'!$A1424,0,1000),0),"")</f>
        <v/>
      </c>
      <c r="B1425" s="209">
        <v>5</v>
      </c>
      <c r="C1425" s="203" t="str" cm="1">
        <f t="array" aca="1" ref="C1425" ca="1">IFERROR(INDEX('Nhập đơn'!C:C,'ORDERED LIST'!$A1425,0),"")</f>
        <v/>
      </c>
      <c r="D1425" s="203" t="str">
        <f>IF(COUNTIFS($D$1420:D1424,$B$1420)&lt;$S$1420,$B$1420,"")</f>
        <v/>
      </c>
      <c r="E1425" s="202" t="str" cm="1">
        <f t="array" aca="1" ref="E1425" ca="1">IFERROR(INDEX('Nhập đơn'!I:I,'ORDERED LIST'!$A1425,0),"")</f>
        <v/>
      </c>
      <c r="F1425" s="204" t="str" cm="1">
        <f t="array" aca="1" ref="F1425" ca="1">IFERROR(INDEX('Nhập đơn'!H:H,'ORDERED LIST'!$A1425,0),"")</f>
        <v/>
      </c>
      <c r="G1425" s="205"/>
      <c r="H1425" s="205"/>
      <c r="I1425" s="204"/>
      <c r="J1425" s="204"/>
      <c r="K1425" s="204"/>
      <c r="L1425" s="204"/>
      <c r="M1425" s="204"/>
      <c r="N1425" s="206"/>
      <c r="O1425" s="202"/>
      <c r="P1425" s="207"/>
      <c r="Q1425" s="207"/>
      <c r="R1425" s="207"/>
      <c r="S1425" s="210"/>
    </row>
    <row r="1426" spans="1:19" ht="35.25" customHeight="1">
      <c r="A1426" s="196" t="str">
        <f ca="1">IFERROR(A1425+MATCH(D1426,OFFSET('Nhập đơn'!$E$1,'ORDERED LIST'!$A1425,0,1000),0),"")</f>
        <v/>
      </c>
      <c r="B1426" s="209">
        <v>6</v>
      </c>
      <c r="C1426" s="203" t="str" cm="1">
        <f t="array" aca="1" ref="C1426" ca="1">IFERROR(INDEX('Nhập đơn'!C:C,'ORDERED LIST'!$A1426,0),"")</f>
        <v/>
      </c>
      <c r="D1426" s="203" t="str">
        <f>IF(COUNTIFS($D$1420:D1425,$B$1420)&lt;$S$1420,$B$1420,"")</f>
        <v/>
      </c>
      <c r="E1426" s="202" t="str" cm="1">
        <f t="array" aca="1" ref="E1426" ca="1">IFERROR(INDEX('Nhập đơn'!I:I,'ORDERED LIST'!$A1426,0),"")</f>
        <v/>
      </c>
      <c r="F1426" s="204" t="str" cm="1">
        <f t="array" aca="1" ref="F1426" ca="1">IFERROR(INDEX('Nhập đơn'!H:H,'ORDERED LIST'!$A1426,0),"")</f>
        <v/>
      </c>
      <c r="G1426" s="205"/>
      <c r="H1426" s="205"/>
      <c r="I1426" s="204"/>
      <c r="J1426" s="204"/>
      <c r="K1426" s="204"/>
      <c r="L1426" s="204"/>
      <c r="M1426" s="204"/>
      <c r="N1426" s="206"/>
      <c r="O1426" s="202"/>
      <c r="P1426" s="207"/>
      <c r="Q1426" s="207"/>
      <c r="R1426" s="207"/>
      <c r="S1426" s="210"/>
    </row>
    <row r="1427" spans="1:19" ht="35.25" customHeight="1">
      <c r="A1427" s="196" t="str">
        <f ca="1">IFERROR(A1426+MATCH(D1427,OFFSET('Nhập đơn'!$E$1,'ORDERED LIST'!$A1426,0,1000),0),"")</f>
        <v/>
      </c>
      <c r="B1427" s="209">
        <v>7</v>
      </c>
      <c r="C1427" s="203" t="str" cm="1">
        <f t="array" aca="1" ref="C1427" ca="1">IFERROR(INDEX('Nhập đơn'!C:C,'ORDERED LIST'!$A1427,0),"")</f>
        <v/>
      </c>
      <c r="D1427" s="203" t="str">
        <f>IF(COUNTIFS($D$1420:D1426,$B$1420)&lt;$S$1420,$B$1420,"")</f>
        <v/>
      </c>
      <c r="E1427" s="202" t="str" cm="1">
        <f t="array" aca="1" ref="E1427" ca="1">IFERROR(INDEX('Nhập đơn'!I:I,'ORDERED LIST'!$A1427,0),"")</f>
        <v/>
      </c>
      <c r="F1427" s="204" t="str" cm="1">
        <f t="array" aca="1" ref="F1427" ca="1">IFERROR(INDEX('Nhập đơn'!H:H,'ORDERED LIST'!$A1427,0),"")</f>
        <v/>
      </c>
      <c r="G1427" s="205"/>
      <c r="H1427" s="205"/>
      <c r="I1427" s="204"/>
      <c r="J1427" s="204"/>
      <c r="K1427" s="204"/>
      <c r="L1427" s="204"/>
      <c r="M1427" s="204"/>
      <c r="N1427" s="206"/>
      <c r="O1427" s="202"/>
      <c r="P1427" s="207"/>
      <c r="Q1427" s="207"/>
      <c r="R1427" s="207"/>
      <c r="S1427" s="210"/>
    </row>
    <row r="1428" spans="1:19" ht="35.25" customHeight="1">
      <c r="A1428" s="196" t="str">
        <f ca="1">IFERROR(A1427+MATCH(D1428,OFFSET('Nhập đơn'!$E$1,'ORDERED LIST'!$A1427,0,1000),0),"")</f>
        <v/>
      </c>
      <c r="B1428" s="209">
        <v>8</v>
      </c>
      <c r="C1428" s="203" t="str" cm="1">
        <f t="array" aca="1" ref="C1428" ca="1">IFERROR(INDEX('Nhập đơn'!C:C,'ORDERED LIST'!$A1428,0),"")</f>
        <v/>
      </c>
      <c r="D1428" s="203" t="str">
        <f>IF(COUNTIFS($D$1420:D1427,$B$1420)&lt;$S$1420,$B$1420,"")</f>
        <v/>
      </c>
      <c r="E1428" s="202" t="str" cm="1">
        <f t="array" aca="1" ref="E1428" ca="1">IFERROR(INDEX('Nhập đơn'!I:I,'ORDERED LIST'!$A1428,0),"")</f>
        <v/>
      </c>
      <c r="F1428" s="204" t="str" cm="1">
        <f t="array" aca="1" ref="F1428" ca="1">IFERROR(INDEX('Nhập đơn'!H:H,'ORDERED LIST'!$A1428,0),"")</f>
        <v/>
      </c>
      <c r="G1428" s="205"/>
      <c r="H1428" s="205"/>
      <c r="I1428" s="204"/>
      <c r="J1428" s="204"/>
      <c r="K1428" s="204"/>
      <c r="L1428" s="204"/>
      <c r="M1428" s="204"/>
      <c r="N1428" s="206"/>
      <c r="O1428" s="202"/>
      <c r="P1428" s="207"/>
      <c r="Q1428" s="207"/>
      <c r="R1428" s="207"/>
      <c r="S1428" s="210"/>
    </row>
    <row r="1429" spans="1:19" ht="35.25" customHeight="1">
      <c r="A1429" s="196" t="str">
        <f ca="1">IFERROR(A1428+MATCH(D1429,OFFSET('Nhập đơn'!$E$1,'ORDERED LIST'!$A1428,0,1000),0),"")</f>
        <v/>
      </c>
      <c r="B1429" s="209">
        <v>9</v>
      </c>
      <c r="C1429" s="203" t="str" cm="1">
        <f t="array" aca="1" ref="C1429" ca="1">IFERROR(INDEX('Nhập đơn'!C:C,'ORDERED LIST'!$A1429,0),"")</f>
        <v/>
      </c>
      <c r="D1429" s="203" t="str">
        <f>IF(COUNTIFS($D$1420:D1428,$B$1420)&lt;$S$1420,$B$1420,"")</f>
        <v/>
      </c>
      <c r="E1429" s="202" t="str" cm="1">
        <f t="array" aca="1" ref="E1429" ca="1">IFERROR(INDEX('Nhập đơn'!I:I,'ORDERED LIST'!$A1429,0),"")</f>
        <v/>
      </c>
      <c r="F1429" s="204" t="str" cm="1">
        <f t="array" aca="1" ref="F1429" ca="1">IFERROR(INDEX('Nhập đơn'!H:H,'ORDERED LIST'!$A1429,0),"")</f>
        <v/>
      </c>
      <c r="G1429" s="205"/>
      <c r="H1429" s="205"/>
      <c r="I1429" s="204"/>
      <c r="J1429" s="204"/>
      <c r="K1429" s="204"/>
      <c r="L1429" s="204"/>
      <c r="M1429" s="204"/>
      <c r="N1429" s="206"/>
      <c r="O1429" s="202"/>
      <c r="P1429" s="207"/>
      <c r="Q1429" s="207"/>
      <c r="R1429" s="207"/>
      <c r="S1429" s="210"/>
    </row>
    <row r="1430" spans="1:19" ht="35.25" customHeight="1">
      <c r="A1430" s="196" t="str">
        <f ca="1">IFERROR(A1429+MATCH(D1430,OFFSET('Nhập đơn'!$E$1,'ORDERED LIST'!$A1429,0,1000),0),"")</f>
        <v/>
      </c>
      <c r="B1430" s="209">
        <v>10</v>
      </c>
      <c r="C1430" s="203" t="str" cm="1">
        <f t="array" aca="1" ref="C1430" ca="1">IFERROR(INDEX('Nhập đơn'!C:C,'ORDERED LIST'!$A1430,0),"")</f>
        <v/>
      </c>
      <c r="D1430" s="203" t="str">
        <f>IF(COUNTIFS($D$1420:D1429,$B$1420)&lt;$S$1420,$B$1420,"")</f>
        <v/>
      </c>
      <c r="E1430" s="202" t="str" cm="1">
        <f t="array" aca="1" ref="E1430" ca="1">IFERROR(INDEX('Nhập đơn'!I:I,'ORDERED LIST'!$A1430,0),"")</f>
        <v/>
      </c>
      <c r="F1430" s="204" t="str" cm="1">
        <f t="array" aca="1" ref="F1430" ca="1">IFERROR(INDEX('Nhập đơn'!H:H,'ORDERED LIST'!$A1430,0),"")</f>
        <v/>
      </c>
      <c r="G1430" s="205"/>
      <c r="H1430" s="205"/>
      <c r="I1430" s="204"/>
      <c r="J1430" s="204"/>
      <c r="K1430" s="204"/>
      <c r="L1430" s="204"/>
      <c r="M1430" s="204"/>
      <c r="N1430" s="206"/>
      <c r="O1430" s="202"/>
      <c r="P1430" s="207"/>
      <c r="Q1430" s="207"/>
      <c r="R1430" s="207"/>
      <c r="S1430" s="210"/>
    </row>
    <row r="1431" spans="1:19" ht="35.25" customHeight="1">
      <c r="A1431" s="196" t="str">
        <f ca="1">IFERROR(A1430+MATCH(D1431,OFFSET('Nhập đơn'!$E$1,'ORDERED LIST'!$A1430,0,1000),0),"")</f>
        <v/>
      </c>
      <c r="B1431" s="209">
        <v>11</v>
      </c>
      <c r="C1431" s="203" t="str" cm="1">
        <f t="array" aca="1" ref="C1431" ca="1">IFERROR(INDEX('Nhập đơn'!C:C,'ORDERED LIST'!$A1431,0),"")</f>
        <v/>
      </c>
      <c r="D1431" s="203" t="str">
        <f>IF(COUNTIFS($D$1420:D1430,$B$1420)&lt;$S$1420,$B$1420,"")</f>
        <v/>
      </c>
      <c r="E1431" s="202" t="str" cm="1">
        <f t="array" aca="1" ref="E1431" ca="1">IFERROR(INDEX('Nhập đơn'!I:I,'ORDERED LIST'!$A1431,0),"")</f>
        <v/>
      </c>
      <c r="F1431" s="204" t="str" cm="1">
        <f t="array" aca="1" ref="F1431" ca="1">IFERROR(INDEX('Nhập đơn'!H:H,'ORDERED LIST'!$A1431,0),"")</f>
        <v/>
      </c>
      <c r="G1431" s="205"/>
      <c r="H1431" s="205"/>
      <c r="I1431" s="204"/>
      <c r="J1431" s="204"/>
      <c r="K1431" s="204"/>
      <c r="L1431" s="204"/>
      <c r="M1431" s="204"/>
      <c r="N1431" s="206"/>
      <c r="O1431" s="202"/>
      <c r="P1431" s="207"/>
      <c r="Q1431" s="207"/>
      <c r="R1431" s="207"/>
      <c r="S1431" s="210"/>
    </row>
    <row r="1432" spans="1:19" ht="35.25" customHeight="1">
      <c r="A1432" s="196" t="str">
        <f ca="1">IFERROR(A1431+MATCH(D1432,OFFSET('Nhập đơn'!$E$1,'ORDERED LIST'!$A1431,0,1000),0),"")</f>
        <v/>
      </c>
      <c r="B1432" s="209">
        <v>12</v>
      </c>
      <c r="C1432" s="203" t="str" cm="1">
        <f t="array" aca="1" ref="C1432" ca="1">IFERROR(INDEX('Nhập đơn'!C:C,'ORDERED LIST'!$A1432,0),"")</f>
        <v/>
      </c>
      <c r="D1432" s="203" t="str">
        <f>IF(COUNTIFS($D$1420:D1431,$B$1420)&lt;$S$1420,$B$1420,"")</f>
        <v/>
      </c>
      <c r="E1432" s="202" t="str" cm="1">
        <f t="array" aca="1" ref="E1432" ca="1">IFERROR(INDEX('Nhập đơn'!I:I,'ORDERED LIST'!$A1432,0),"")</f>
        <v/>
      </c>
      <c r="F1432" s="204" t="str" cm="1">
        <f t="array" aca="1" ref="F1432" ca="1">IFERROR(INDEX('Nhập đơn'!H:H,'ORDERED LIST'!$A1432,0),"")</f>
        <v/>
      </c>
      <c r="G1432" s="205"/>
      <c r="H1432" s="205"/>
      <c r="I1432" s="204"/>
      <c r="J1432" s="204"/>
      <c r="K1432" s="204"/>
      <c r="L1432" s="204"/>
      <c r="M1432" s="204"/>
      <c r="N1432" s="206"/>
      <c r="O1432" s="202"/>
      <c r="P1432" s="207"/>
      <c r="Q1432" s="207"/>
      <c r="R1432" s="207"/>
      <c r="S1432" s="210"/>
    </row>
    <row r="1433" spans="1:19" ht="35.25" customHeight="1">
      <c r="A1433" s="196" t="str">
        <f ca="1">IFERROR(A1432+MATCH(D1433,OFFSET('Nhập đơn'!$E$1,'ORDERED LIST'!$A1432,0,1000),0),"")</f>
        <v/>
      </c>
      <c r="B1433" s="209">
        <v>13</v>
      </c>
      <c r="C1433" s="203" t="str" cm="1">
        <f t="array" aca="1" ref="C1433" ca="1">IFERROR(INDEX('Nhập đơn'!C:C,'ORDERED LIST'!$A1433,0),"")</f>
        <v/>
      </c>
      <c r="D1433" s="203" t="str">
        <f>IF(COUNTIFS($D$1420:D1432,$B$1420)&lt;$S$1420,$B$1420,"")</f>
        <v/>
      </c>
      <c r="E1433" s="202" t="str" cm="1">
        <f t="array" aca="1" ref="E1433" ca="1">IFERROR(INDEX('Nhập đơn'!I:I,'ORDERED LIST'!$A1433,0),"")</f>
        <v/>
      </c>
      <c r="F1433" s="204" t="str" cm="1">
        <f t="array" aca="1" ref="F1433" ca="1">IFERROR(INDEX('Nhập đơn'!H:H,'ORDERED LIST'!$A1433,0),"")</f>
        <v/>
      </c>
      <c r="G1433" s="205"/>
      <c r="H1433" s="205"/>
      <c r="I1433" s="204"/>
      <c r="J1433" s="204"/>
      <c r="K1433" s="204"/>
      <c r="L1433" s="204"/>
      <c r="M1433" s="204"/>
      <c r="N1433" s="206"/>
      <c r="O1433" s="202"/>
      <c r="P1433" s="207"/>
      <c r="Q1433" s="207"/>
      <c r="R1433" s="207"/>
      <c r="S1433" s="210"/>
    </row>
    <row r="1434" spans="1:19" ht="35.25" customHeight="1">
      <c r="A1434" s="196" t="str">
        <f ca="1">IFERROR(A1433+MATCH(D1434,OFFSET('Nhập đơn'!$E$1,'ORDERED LIST'!$A1433,0,1000),0),"")</f>
        <v/>
      </c>
      <c r="B1434" s="209">
        <v>14</v>
      </c>
      <c r="C1434" s="203" t="str" cm="1">
        <f t="array" aca="1" ref="C1434" ca="1">IFERROR(INDEX('Nhập đơn'!C:C,'ORDERED LIST'!$A1434,0),"")</f>
        <v/>
      </c>
      <c r="D1434" s="203" t="str">
        <f>IF(COUNTIFS($D$1420:D1433,$B$1420)&lt;$S$1420,$B$1420,"")</f>
        <v/>
      </c>
      <c r="E1434" s="202" t="str" cm="1">
        <f t="array" aca="1" ref="E1434" ca="1">IFERROR(INDEX('Nhập đơn'!I:I,'ORDERED LIST'!$A1434,0),"")</f>
        <v/>
      </c>
      <c r="F1434" s="204" t="str" cm="1">
        <f t="array" aca="1" ref="F1434" ca="1">IFERROR(INDEX('Nhập đơn'!H:H,'ORDERED LIST'!$A1434,0),"")</f>
        <v/>
      </c>
      <c r="G1434" s="205"/>
      <c r="H1434" s="205"/>
      <c r="I1434" s="204"/>
      <c r="J1434" s="204"/>
      <c r="K1434" s="204"/>
      <c r="L1434" s="204"/>
      <c r="M1434" s="204"/>
      <c r="N1434" s="206"/>
      <c r="O1434" s="202"/>
      <c r="P1434" s="207"/>
      <c r="Q1434" s="207"/>
      <c r="R1434" s="207"/>
      <c r="S1434" s="210"/>
    </row>
    <row r="1435" spans="1:19" ht="35.25" customHeight="1">
      <c r="A1435" s="196" t="str">
        <f ca="1">IFERROR(A1434+MATCH(D1435,OFFSET('Nhập đơn'!$E$1,'ORDERED LIST'!$A1434,0,1000),0),"")</f>
        <v/>
      </c>
      <c r="B1435" s="209">
        <v>15</v>
      </c>
      <c r="C1435" s="203" t="str" cm="1">
        <f t="array" aca="1" ref="C1435" ca="1">IFERROR(INDEX('Nhập đơn'!C:C,'ORDERED LIST'!$A1435,0),"")</f>
        <v/>
      </c>
      <c r="D1435" s="203" t="str">
        <f>IF(COUNTIFS($D$1420:D1434,$B$1420)&lt;$S$1420,$B$1420,"")</f>
        <v/>
      </c>
      <c r="E1435" s="202" t="str" cm="1">
        <f t="array" aca="1" ref="E1435" ca="1">IFERROR(INDEX('Nhập đơn'!I:I,'ORDERED LIST'!$A1435,0),"")</f>
        <v/>
      </c>
      <c r="F1435" s="204" t="str" cm="1">
        <f t="array" aca="1" ref="F1435" ca="1">IFERROR(INDEX('Nhập đơn'!H:H,'ORDERED LIST'!$A1435,0),"")</f>
        <v/>
      </c>
      <c r="G1435" s="205"/>
      <c r="H1435" s="205"/>
      <c r="I1435" s="204"/>
      <c r="J1435" s="204"/>
      <c r="K1435" s="204"/>
      <c r="L1435" s="204"/>
      <c r="M1435" s="204"/>
      <c r="N1435" s="206"/>
      <c r="O1435" s="202"/>
      <c r="P1435" s="207"/>
      <c r="Q1435" s="207"/>
      <c r="R1435" s="207"/>
      <c r="S1435" s="210"/>
    </row>
    <row r="1436" spans="1:19" ht="35.25" customHeight="1">
      <c r="A1436" s="196" t="str">
        <f ca="1">IFERROR(A1435+MATCH(D1436,OFFSET('Nhập đơn'!$E$1,'ORDERED LIST'!$A1435,0,1000),0),"")</f>
        <v/>
      </c>
      <c r="B1436" s="209">
        <v>16</v>
      </c>
      <c r="C1436" s="203" t="str" cm="1">
        <f t="array" aca="1" ref="C1436" ca="1">IFERROR(INDEX('Nhập đơn'!C:C,'ORDERED LIST'!$A1436,0),"")</f>
        <v/>
      </c>
      <c r="D1436" s="203" t="str">
        <f>IF(COUNTIFS($D$1420:D1435,$B$1420)&lt;$S$1420,$B$1420,"")</f>
        <v/>
      </c>
      <c r="E1436" s="202" t="str" cm="1">
        <f t="array" aca="1" ref="E1436" ca="1">IFERROR(INDEX('Nhập đơn'!I:I,'ORDERED LIST'!$A1436,0),"")</f>
        <v/>
      </c>
      <c r="F1436" s="204" t="str" cm="1">
        <f t="array" aca="1" ref="F1436" ca="1">IFERROR(INDEX('Nhập đơn'!H:H,'ORDERED LIST'!$A1436,0),"")</f>
        <v/>
      </c>
      <c r="G1436" s="205"/>
      <c r="H1436" s="205"/>
      <c r="I1436" s="204"/>
      <c r="J1436" s="204"/>
      <c r="K1436" s="204"/>
      <c r="L1436" s="204"/>
      <c r="M1436" s="204"/>
      <c r="N1436" s="206"/>
      <c r="O1436" s="202"/>
      <c r="P1436" s="207"/>
      <c r="Q1436" s="207"/>
      <c r="R1436" s="207"/>
      <c r="S1436" s="210"/>
    </row>
    <row r="1437" spans="1:19" ht="35.25" customHeight="1">
      <c r="A1437" s="196"/>
      <c r="B1437" s="213"/>
      <c r="C1437" s="211"/>
      <c r="D1437" s="211"/>
      <c r="E1437" s="211"/>
      <c r="F1437" s="211"/>
      <c r="G1437" s="211"/>
      <c r="H1437" s="211"/>
      <c r="I1437" s="211"/>
      <c r="J1437" s="211"/>
      <c r="K1437" s="211"/>
      <c r="L1437" s="211"/>
      <c r="M1437" s="211"/>
      <c r="N1437" s="211"/>
      <c r="O1437" s="211"/>
      <c r="P1437" s="211"/>
      <c r="Q1437" s="211"/>
      <c r="R1437" s="211"/>
      <c r="S1437" s="289">
        <f>COUNTIFS('Nhập đơn'!E:E,B1437)</f>
        <v>0</v>
      </c>
    </row>
    <row r="1438" spans="1:19" ht="35.25" customHeight="1">
      <c r="A1438" s="196" t="str">
        <f ca="1">IFERROR(A1437+MATCH(D1438,OFFSET('Nhập đơn'!$E$1,'ORDERED LIST'!$A1437,0,10000),0),"")</f>
        <v/>
      </c>
      <c r="B1438" s="202">
        <v>1</v>
      </c>
      <c r="C1438" s="203" t="str" cm="1">
        <f t="array" aca="1" ref="C1438" ca="1">IFERROR(INDEX('Nhập đơn'!C:C,'ORDERED LIST'!$A1438,0),"")</f>
        <v/>
      </c>
      <c r="D1438" s="203" t="str">
        <f>IF(COUNTIFS($D$1437:D1437,$B$1437)&lt;$S$1437,$B$1437,"")</f>
        <v/>
      </c>
      <c r="E1438" s="202" t="str" cm="1">
        <f t="array" aca="1" ref="E1438" ca="1">IFERROR(INDEX('Nhập đơn'!I:I,'ORDERED LIST'!$A1438,0),"")</f>
        <v/>
      </c>
      <c r="F1438" s="204" t="str" cm="1">
        <f t="array" aca="1" ref="F1438" ca="1">IFERROR(INDEX('Nhập đơn'!H:H,'ORDERED LIST'!$A1438,0),"")</f>
        <v/>
      </c>
      <c r="G1438" s="205"/>
      <c r="H1438" s="205"/>
      <c r="I1438" s="204"/>
      <c r="J1438" s="204"/>
      <c r="K1438" s="204"/>
      <c r="L1438" s="204"/>
      <c r="M1438" s="204"/>
      <c r="N1438" s="206"/>
      <c r="O1438" s="202"/>
      <c r="P1438" s="207"/>
      <c r="Q1438" s="207"/>
      <c r="R1438" s="207"/>
      <c r="S1438" s="207"/>
    </row>
    <row r="1439" spans="1:19" ht="35.25" customHeight="1">
      <c r="A1439" s="196" t="str">
        <f ca="1">IFERROR(A1438+MATCH(D1439,OFFSET('Nhập đơn'!$E$1,'ORDERED LIST'!$A1438,0,10000),0),"")</f>
        <v/>
      </c>
      <c r="B1439" s="202">
        <v>2</v>
      </c>
      <c r="C1439" s="203" t="str" cm="1">
        <f t="array" aca="1" ref="C1439" ca="1">IFERROR(INDEX('Nhập đơn'!C:C,'ORDERED LIST'!$A1439,0),"")</f>
        <v/>
      </c>
      <c r="D1439" s="203" t="str">
        <f>IF(COUNTIFS($D$1437:D1438,$B$1437)&lt;$S$1437,$B$1437,"")</f>
        <v/>
      </c>
      <c r="E1439" s="202" t="str" cm="1">
        <f t="array" aca="1" ref="E1439" ca="1">IFERROR(INDEX('Nhập đơn'!I:I,'ORDERED LIST'!$A1439,0),"")</f>
        <v/>
      </c>
      <c r="F1439" s="204" t="str" cm="1">
        <f t="array" aca="1" ref="F1439" ca="1">IFERROR(INDEX('Nhập đơn'!H:H,'ORDERED LIST'!$A1439,0),"")</f>
        <v/>
      </c>
      <c r="G1439" s="205"/>
      <c r="H1439" s="205"/>
      <c r="I1439" s="204"/>
      <c r="J1439" s="204"/>
      <c r="K1439" s="204"/>
      <c r="L1439" s="204"/>
      <c r="M1439" s="204"/>
      <c r="N1439" s="206"/>
      <c r="O1439" s="202"/>
      <c r="P1439" s="207"/>
      <c r="Q1439" s="207"/>
      <c r="R1439" s="207"/>
      <c r="S1439" s="208"/>
    </row>
    <row r="1440" spans="1:19" ht="35.25" customHeight="1">
      <c r="A1440" s="196" t="str">
        <f ca="1">IFERROR(A1439+MATCH(D1440,OFFSET('Nhập đơn'!$E$1,'ORDERED LIST'!$A1439,0,10000),0),"")</f>
        <v/>
      </c>
      <c r="B1440" s="209">
        <v>3</v>
      </c>
      <c r="C1440" s="203" t="str" cm="1">
        <f t="array" aca="1" ref="C1440" ca="1">IFERROR(INDEX('Nhập đơn'!C:C,'ORDERED LIST'!$A1440,0),"")</f>
        <v/>
      </c>
      <c r="D1440" s="203" t="str">
        <f>IF(COUNTIFS($D$1437:D1439,$B$1437)&lt;$S$1437,$B$1437,"")</f>
        <v/>
      </c>
      <c r="E1440" s="202" t="str" cm="1">
        <f t="array" aca="1" ref="E1440" ca="1">IFERROR(INDEX('Nhập đơn'!I:I,'ORDERED LIST'!$A1440,0),"")</f>
        <v/>
      </c>
      <c r="F1440" s="204" t="str" cm="1">
        <f t="array" aca="1" ref="F1440" ca="1">IFERROR(INDEX('Nhập đơn'!H:H,'ORDERED LIST'!$A1440,0),"")</f>
        <v/>
      </c>
      <c r="G1440" s="205"/>
      <c r="H1440" s="205"/>
      <c r="I1440" s="204"/>
      <c r="J1440" s="204"/>
      <c r="K1440" s="204"/>
      <c r="L1440" s="204"/>
      <c r="M1440" s="204"/>
      <c r="N1440" s="206"/>
      <c r="O1440" s="202"/>
      <c r="P1440" s="207"/>
      <c r="Q1440" s="207"/>
      <c r="R1440" s="207"/>
      <c r="S1440" s="210"/>
    </row>
    <row r="1441" spans="1:19" ht="35.25" customHeight="1">
      <c r="A1441" s="196" t="str">
        <f ca="1">IFERROR(A1440+MATCH(D1441,OFFSET('Nhập đơn'!$E$1,'ORDERED LIST'!$A1440,0,10000),0),"")</f>
        <v/>
      </c>
      <c r="B1441" s="209">
        <v>4</v>
      </c>
      <c r="C1441" s="203" t="str" cm="1">
        <f t="array" aca="1" ref="C1441" ca="1">IFERROR(INDEX('Nhập đơn'!C:C,'ORDERED LIST'!$A1441,0),"")</f>
        <v/>
      </c>
      <c r="D1441" s="203" t="str">
        <f>IF(COUNTIFS($D$1437:D1440,$B$1437)&lt;$S$1437,$B$1437,"")</f>
        <v/>
      </c>
      <c r="E1441" s="202" t="str" cm="1">
        <f t="array" aca="1" ref="E1441" ca="1">IFERROR(INDEX('Nhập đơn'!I:I,'ORDERED LIST'!$A1441,0),"")</f>
        <v/>
      </c>
      <c r="F1441" s="204" t="str" cm="1">
        <f t="array" aca="1" ref="F1441" ca="1">IFERROR(INDEX('Nhập đơn'!H:H,'ORDERED LIST'!$A1441,0),"")</f>
        <v/>
      </c>
      <c r="G1441" s="205"/>
      <c r="H1441" s="205"/>
      <c r="I1441" s="204"/>
      <c r="J1441" s="204"/>
      <c r="K1441" s="204"/>
      <c r="L1441" s="204"/>
      <c r="M1441" s="204"/>
      <c r="N1441" s="206"/>
      <c r="O1441" s="202"/>
      <c r="P1441" s="207"/>
      <c r="Q1441" s="207"/>
      <c r="R1441" s="207"/>
      <c r="S1441" s="210"/>
    </row>
    <row r="1442" spans="1:19" ht="35.25" customHeight="1">
      <c r="A1442" s="196" t="str">
        <f ca="1">IFERROR(A1441+MATCH(D1442,OFFSET('Nhập đơn'!$E$1,'ORDERED LIST'!$A1441,0,1000),0),"")</f>
        <v/>
      </c>
      <c r="B1442" s="209">
        <v>5</v>
      </c>
      <c r="C1442" s="203" t="str" cm="1">
        <f t="array" aca="1" ref="C1442" ca="1">IFERROR(INDEX('Nhập đơn'!C:C,'ORDERED LIST'!$A1442,0),"")</f>
        <v/>
      </c>
      <c r="D1442" s="203" t="str">
        <f>IF(COUNTIFS($D$1420:D1441,$B$1420)&lt;$S$1420,$B$1420,"")</f>
        <v/>
      </c>
      <c r="E1442" s="202" t="str" cm="1">
        <f t="array" aca="1" ref="E1442" ca="1">IFERROR(INDEX('Nhập đơn'!I:I,'ORDERED LIST'!$A1442,0),"")</f>
        <v/>
      </c>
      <c r="F1442" s="204" t="str" cm="1">
        <f t="array" aca="1" ref="F1442" ca="1">IFERROR(INDEX('Nhập đơn'!H:H,'ORDERED LIST'!$A1442,0),"")</f>
        <v/>
      </c>
      <c r="G1442" s="205"/>
      <c r="H1442" s="205"/>
      <c r="I1442" s="204"/>
      <c r="J1442" s="204"/>
      <c r="K1442" s="204"/>
      <c r="L1442" s="204"/>
      <c r="M1442" s="204"/>
      <c r="N1442" s="206"/>
      <c r="O1442" s="202"/>
      <c r="P1442" s="207"/>
      <c r="Q1442" s="207"/>
      <c r="R1442" s="207"/>
      <c r="S1442" s="210"/>
    </row>
    <row r="1443" spans="1:19" ht="35.25" customHeight="1">
      <c r="A1443" s="196" t="str">
        <f ca="1">IFERROR(A1442+MATCH(D1443,OFFSET('Nhập đơn'!$E$1,'ORDERED LIST'!$A1442,0,1000),0),"")</f>
        <v/>
      </c>
      <c r="B1443" s="209">
        <v>6</v>
      </c>
      <c r="C1443" s="203" t="str" cm="1">
        <f t="array" aca="1" ref="C1443" ca="1">IFERROR(INDEX('Nhập đơn'!C:C,'ORDERED LIST'!$A1443,0),"")</f>
        <v/>
      </c>
      <c r="D1443" s="203" t="str">
        <f>IF(COUNTIFS($D$1420:D1442,$B$1420)&lt;$S$1420,$B$1420,"")</f>
        <v/>
      </c>
      <c r="E1443" s="202" t="str" cm="1">
        <f t="array" aca="1" ref="E1443" ca="1">IFERROR(INDEX('Nhập đơn'!I:I,'ORDERED LIST'!$A1443,0),"")</f>
        <v/>
      </c>
      <c r="F1443" s="204" t="str" cm="1">
        <f t="array" aca="1" ref="F1443" ca="1">IFERROR(INDEX('Nhập đơn'!H:H,'ORDERED LIST'!$A1443,0),"")</f>
        <v/>
      </c>
      <c r="G1443" s="205"/>
      <c r="H1443" s="205"/>
      <c r="I1443" s="204"/>
      <c r="J1443" s="204"/>
      <c r="K1443" s="204"/>
      <c r="L1443" s="204"/>
      <c r="M1443" s="204"/>
      <c r="N1443" s="206"/>
      <c r="O1443" s="202"/>
      <c r="P1443" s="207"/>
      <c r="Q1443" s="207"/>
      <c r="R1443" s="207"/>
      <c r="S1443" s="210"/>
    </row>
    <row r="1444" spans="1:19" ht="35.25" customHeight="1">
      <c r="A1444" s="196" t="str">
        <f ca="1">IFERROR(A1443+MATCH(D1444,OFFSET('Nhập đơn'!$E$1,'ORDERED LIST'!$A1443,0,1000),0),"")</f>
        <v/>
      </c>
      <c r="B1444" s="209">
        <v>7</v>
      </c>
      <c r="C1444" s="203" t="str" cm="1">
        <f t="array" aca="1" ref="C1444" ca="1">IFERROR(INDEX('Nhập đơn'!C:C,'ORDERED LIST'!$A1444,0),"")</f>
        <v/>
      </c>
      <c r="D1444" s="203" t="str">
        <f>IF(COUNTIFS($D$1420:D1443,$B$1420)&lt;$S$1420,$B$1420,"")</f>
        <v/>
      </c>
      <c r="E1444" s="202" t="str" cm="1">
        <f t="array" aca="1" ref="E1444" ca="1">IFERROR(INDEX('Nhập đơn'!I:I,'ORDERED LIST'!$A1444,0),"")</f>
        <v/>
      </c>
      <c r="F1444" s="204" t="str" cm="1">
        <f t="array" aca="1" ref="F1444" ca="1">IFERROR(INDEX('Nhập đơn'!H:H,'ORDERED LIST'!$A1444,0),"")</f>
        <v/>
      </c>
      <c r="G1444" s="205"/>
      <c r="H1444" s="205"/>
      <c r="I1444" s="204"/>
      <c r="J1444" s="204"/>
      <c r="K1444" s="204"/>
      <c r="L1444" s="204"/>
      <c r="M1444" s="204"/>
      <c r="N1444" s="206"/>
      <c r="O1444" s="202"/>
      <c r="P1444" s="207"/>
      <c r="Q1444" s="207"/>
      <c r="R1444" s="207"/>
      <c r="S1444" s="210"/>
    </row>
    <row r="1445" spans="1:19" ht="35.25" customHeight="1">
      <c r="A1445" s="196" t="str">
        <f ca="1">IFERROR(A1444+MATCH(D1445,OFFSET('Nhập đơn'!$E$1,'ORDERED LIST'!$A1444,0,1000),0),"")</f>
        <v/>
      </c>
      <c r="B1445" s="209">
        <v>8</v>
      </c>
      <c r="C1445" s="203" t="str" cm="1">
        <f t="array" aca="1" ref="C1445" ca="1">IFERROR(INDEX('Nhập đơn'!C:C,'ORDERED LIST'!$A1445,0),"")</f>
        <v/>
      </c>
      <c r="D1445" s="203" t="str">
        <f>IF(COUNTIFS($D$1420:D1444,$B$1420)&lt;$S$1420,$B$1420,"")</f>
        <v/>
      </c>
      <c r="E1445" s="202" t="str" cm="1">
        <f t="array" aca="1" ref="E1445" ca="1">IFERROR(INDEX('Nhập đơn'!I:I,'ORDERED LIST'!$A1445,0),"")</f>
        <v/>
      </c>
      <c r="F1445" s="204" t="str" cm="1">
        <f t="array" aca="1" ref="F1445" ca="1">IFERROR(INDEX('Nhập đơn'!H:H,'ORDERED LIST'!$A1445,0),"")</f>
        <v/>
      </c>
      <c r="G1445" s="205"/>
      <c r="H1445" s="205"/>
      <c r="I1445" s="204"/>
      <c r="J1445" s="204"/>
      <c r="K1445" s="204"/>
      <c r="L1445" s="204"/>
      <c r="M1445" s="204"/>
      <c r="N1445" s="206"/>
      <c r="O1445" s="202"/>
      <c r="P1445" s="207"/>
      <c r="Q1445" s="207"/>
      <c r="R1445" s="207"/>
      <c r="S1445" s="210"/>
    </row>
    <row r="1446" spans="1:19" ht="35.25" customHeight="1">
      <c r="A1446" s="196" t="str">
        <f ca="1">IFERROR(A1445+MATCH(D1446,OFFSET('Nhập đơn'!$E$1,'ORDERED LIST'!$A1445,0,1000),0),"")</f>
        <v/>
      </c>
      <c r="B1446" s="209">
        <v>9</v>
      </c>
      <c r="C1446" s="203" t="str" cm="1">
        <f t="array" aca="1" ref="C1446" ca="1">IFERROR(INDEX('Nhập đơn'!C:C,'ORDERED LIST'!$A1446,0),"")</f>
        <v/>
      </c>
      <c r="D1446" s="203" t="str">
        <f>IF(COUNTIFS($D$1420:D1445,$B$1420)&lt;$S$1420,$B$1420,"")</f>
        <v/>
      </c>
      <c r="E1446" s="202" t="str" cm="1">
        <f t="array" aca="1" ref="E1446" ca="1">IFERROR(INDEX('Nhập đơn'!I:I,'ORDERED LIST'!$A1446,0),"")</f>
        <v/>
      </c>
      <c r="F1446" s="204" t="str" cm="1">
        <f t="array" aca="1" ref="F1446" ca="1">IFERROR(INDEX('Nhập đơn'!H:H,'ORDERED LIST'!$A1446,0),"")</f>
        <v/>
      </c>
      <c r="G1446" s="205"/>
      <c r="H1446" s="205"/>
      <c r="I1446" s="204"/>
      <c r="J1446" s="204"/>
      <c r="K1446" s="204"/>
      <c r="L1446" s="204"/>
      <c r="M1446" s="204"/>
      <c r="N1446" s="206"/>
      <c r="O1446" s="202"/>
      <c r="P1446" s="207"/>
      <c r="Q1446" s="207"/>
      <c r="R1446" s="207"/>
      <c r="S1446" s="210"/>
    </row>
    <row r="1447" spans="1:19" ht="35.25" customHeight="1">
      <c r="A1447" s="196" t="str">
        <f ca="1">IFERROR(A1446+MATCH(D1447,OFFSET('Nhập đơn'!$E$1,'ORDERED LIST'!$A1446,0,1000),0),"")</f>
        <v/>
      </c>
      <c r="B1447" s="209">
        <v>10</v>
      </c>
      <c r="C1447" s="203" t="str" cm="1">
        <f t="array" aca="1" ref="C1447" ca="1">IFERROR(INDEX('Nhập đơn'!C:C,'ORDERED LIST'!$A1447,0),"")</f>
        <v/>
      </c>
      <c r="D1447" s="203" t="str">
        <f>IF(COUNTIFS($D$1420:D1446,$B$1420)&lt;$S$1420,$B$1420,"")</f>
        <v/>
      </c>
      <c r="E1447" s="202" t="str" cm="1">
        <f t="array" aca="1" ref="E1447" ca="1">IFERROR(INDEX('Nhập đơn'!I:I,'ORDERED LIST'!$A1447,0),"")</f>
        <v/>
      </c>
      <c r="F1447" s="204" t="str" cm="1">
        <f t="array" aca="1" ref="F1447" ca="1">IFERROR(INDEX('Nhập đơn'!H:H,'ORDERED LIST'!$A1447,0),"")</f>
        <v/>
      </c>
      <c r="G1447" s="205"/>
      <c r="H1447" s="205"/>
      <c r="I1447" s="204"/>
      <c r="J1447" s="204"/>
      <c r="K1447" s="204"/>
      <c r="L1447" s="204"/>
      <c r="M1447" s="204"/>
      <c r="N1447" s="206"/>
      <c r="O1447" s="202"/>
      <c r="P1447" s="207"/>
      <c r="Q1447" s="207"/>
      <c r="R1447" s="207"/>
      <c r="S1447" s="210"/>
    </row>
    <row r="1448" spans="1:19" ht="35.25" customHeight="1">
      <c r="A1448" s="196" t="str">
        <f ca="1">IFERROR(A1447+MATCH(D1448,OFFSET('Nhập đơn'!$E$1,'ORDERED LIST'!$A1447,0,1000),0),"")</f>
        <v/>
      </c>
      <c r="B1448" s="209">
        <v>11</v>
      </c>
      <c r="C1448" s="203" t="str" cm="1">
        <f t="array" aca="1" ref="C1448" ca="1">IFERROR(INDEX('Nhập đơn'!C:C,'ORDERED LIST'!$A1448,0),"")</f>
        <v/>
      </c>
      <c r="D1448" s="203" t="str">
        <f>IF(COUNTIFS($D$1420:D1447,$B$1420)&lt;$S$1420,$B$1420,"")</f>
        <v/>
      </c>
      <c r="E1448" s="202" t="str" cm="1">
        <f t="array" aca="1" ref="E1448" ca="1">IFERROR(INDEX('Nhập đơn'!I:I,'ORDERED LIST'!$A1448,0),"")</f>
        <v/>
      </c>
      <c r="F1448" s="204" t="str" cm="1">
        <f t="array" aca="1" ref="F1448" ca="1">IFERROR(INDEX('Nhập đơn'!H:H,'ORDERED LIST'!$A1448,0),"")</f>
        <v/>
      </c>
      <c r="G1448" s="205"/>
      <c r="H1448" s="205"/>
      <c r="I1448" s="204"/>
      <c r="J1448" s="204"/>
      <c r="K1448" s="204"/>
      <c r="L1448" s="204"/>
      <c r="M1448" s="204"/>
      <c r="N1448" s="206"/>
      <c r="O1448" s="202"/>
      <c r="P1448" s="207"/>
      <c r="Q1448" s="207"/>
      <c r="R1448" s="207"/>
      <c r="S1448" s="210"/>
    </row>
    <row r="1449" spans="1:19" ht="35.25" customHeight="1">
      <c r="A1449" s="196" t="str">
        <f ca="1">IFERROR(A1448+MATCH(D1449,OFFSET('Nhập đơn'!$E$1,'ORDERED LIST'!$A1448,0,1000),0),"")</f>
        <v/>
      </c>
      <c r="B1449" s="209">
        <v>12</v>
      </c>
      <c r="C1449" s="203" t="str" cm="1">
        <f t="array" aca="1" ref="C1449" ca="1">IFERROR(INDEX('Nhập đơn'!C:C,'ORDERED LIST'!$A1449,0),"")</f>
        <v/>
      </c>
      <c r="D1449" s="203" t="str">
        <f>IF(COUNTIFS($D$1420:D1448,$B$1420)&lt;$S$1420,$B$1420,"")</f>
        <v/>
      </c>
      <c r="E1449" s="202" t="str" cm="1">
        <f t="array" aca="1" ref="E1449" ca="1">IFERROR(INDEX('Nhập đơn'!I:I,'ORDERED LIST'!$A1449,0),"")</f>
        <v/>
      </c>
      <c r="F1449" s="204" t="str" cm="1">
        <f t="array" aca="1" ref="F1449" ca="1">IFERROR(INDEX('Nhập đơn'!H:H,'ORDERED LIST'!$A1449,0),"")</f>
        <v/>
      </c>
      <c r="G1449" s="205"/>
      <c r="H1449" s="205"/>
      <c r="I1449" s="204"/>
      <c r="J1449" s="204"/>
      <c r="K1449" s="204"/>
      <c r="L1449" s="204"/>
      <c r="M1449" s="204"/>
      <c r="N1449" s="206"/>
      <c r="O1449" s="202"/>
      <c r="P1449" s="207"/>
      <c r="Q1449" s="207"/>
      <c r="R1449" s="207"/>
      <c r="S1449" s="210"/>
    </row>
    <row r="1450" spans="1:19" ht="35.25" customHeight="1">
      <c r="A1450" s="196" t="str">
        <f ca="1">IFERROR(A1449+MATCH(D1450,OFFSET('Nhập đơn'!$E$1,'ORDERED LIST'!$A1449,0,1000),0),"")</f>
        <v/>
      </c>
      <c r="B1450" s="209">
        <v>13</v>
      </c>
      <c r="C1450" s="203" t="str" cm="1">
        <f t="array" aca="1" ref="C1450" ca="1">IFERROR(INDEX('Nhập đơn'!C:C,'ORDERED LIST'!$A1450,0),"")</f>
        <v/>
      </c>
      <c r="D1450" s="203" t="str">
        <f>IF(COUNTIFS($D$1420:D1449,$B$1420)&lt;$S$1420,$B$1420,"")</f>
        <v/>
      </c>
      <c r="E1450" s="202" t="str" cm="1">
        <f t="array" aca="1" ref="E1450" ca="1">IFERROR(INDEX('Nhập đơn'!I:I,'ORDERED LIST'!$A1450,0),"")</f>
        <v/>
      </c>
      <c r="F1450" s="204" t="str" cm="1">
        <f t="array" aca="1" ref="F1450" ca="1">IFERROR(INDEX('Nhập đơn'!H:H,'ORDERED LIST'!$A1450,0),"")</f>
        <v/>
      </c>
      <c r="G1450" s="205"/>
      <c r="H1450" s="205"/>
      <c r="I1450" s="204"/>
      <c r="J1450" s="204"/>
      <c r="K1450" s="204"/>
      <c r="L1450" s="204"/>
      <c r="M1450" s="204"/>
      <c r="N1450" s="206"/>
      <c r="O1450" s="202"/>
      <c r="P1450" s="207"/>
      <c r="Q1450" s="207"/>
      <c r="R1450" s="207"/>
      <c r="S1450" s="210"/>
    </row>
    <row r="1451" spans="1:19" ht="35.25" customHeight="1">
      <c r="A1451" s="196" t="str">
        <f ca="1">IFERROR(A1450+MATCH(D1451,OFFSET('Nhập đơn'!$E$1,'ORDERED LIST'!$A1450,0,1000),0),"")</f>
        <v/>
      </c>
      <c r="B1451" s="209">
        <v>14</v>
      </c>
      <c r="C1451" s="203" t="str" cm="1">
        <f t="array" aca="1" ref="C1451" ca="1">IFERROR(INDEX('Nhập đơn'!C:C,'ORDERED LIST'!$A1451,0),"")</f>
        <v/>
      </c>
      <c r="D1451" s="203" t="str">
        <f>IF(COUNTIFS($D$1420:D1450,$B$1420)&lt;$S$1420,$B$1420,"")</f>
        <v/>
      </c>
      <c r="E1451" s="202" t="str" cm="1">
        <f t="array" aca="1" ref="E1451" ca="1">IFERROR(INDEX('Nhập đơn'!I:I,'ORDERED LIST'!$A1451,0),"")</f>
        <v/>
      </c>
      <c r="F1451" s="204" t="str" cm="1">
        <f t="array" aca="1" ref="F1451" ca="1">IFERROR(INDEX('Nhập đơn'!H:H,'ORDERED LIST'!$A1451,0),"")</f>
        <v/>
      </c>
      <c r="G1451" s="205"/>
      <c r="H1451" s="205"/>
      <c r="I1451" s="204"/>
      <c r="J1451" s="204"/>
      <c r="K1451" s="204"/>
      <c r="L1451" s="204"/>
      <c r="M1451" s="204"/>
      <c r="N1451" s="206"/>
      <c r="O1451" s="202"/>
      <c r="P1451" s="207"/>
      <c r="Q1451" s="207"/>
      <c r="R1451" s="207"/>
      <c r="S1451" s="210"/>
    </row>
    <row r="1452" spans="1:19" ht="35.25" customHeight="1">
      <c r="A1452" s="196" t="str">
        <f ca="1">IFERROR(A1451+MATCH(D1452,OFFSET('Nhập đơn'!$E$1,'ORDERED LIST'!$A1451,0,1000),0),"")</f>
        <v/>
      </c>
      <c r="B1452" s="209">
        <v>15</v>
      </c>
      <c r="C1452" s="203" t="str" cm="1">
        <f t="array" aca="1" ref="C1452" ca="1">IFERROR(INDEX('Nhập đơn'!C:C,'ORDERED LIST'!$A1452,0),"")</f>
        <v/>
      </c>
      <c r="D1452" s="203" t="str">
        <f>IF(COUNTIFS($D$1420:D1451,$B$1420)&lt;$S$1420,$B$1420,"")</f>
        <v/>
      </c>
      <c r="E1452" s="202" t="str" cm="1">
        <f t="array" aca="1" ref="E1452" ca="1">IFERROR(INDEX('Nhập đơn'!I:I,'ORDERED LIST'!$A1452,0),"")</f>
        <v/>
      </c>
      <c r="F1452" s="204" t="str" cm="1">
        <f t="array" aca="1" ref="F1452" ca="1">IFERROR(INDEX('Nhập đơn'!H:H,'ORDERED LIST'!$A1452,0),"")</f>
        <v/>
      </c>
      <c r="G1452" s="205"/>
      <c r="H1452" s="205"/>
      <c r="I1452" s="204"/>
      <c r="J1452" s="204"/>
      <c r="K1452" s="204"/>
      <c r="L1452" s="204"/>
      <c r="M1452" s="204"/>
      <c r="N1452" s="206"/>
      <c r="O1452" s="202"/>
      <c r="P1452" s="207"/>
      <c r="Q1452" s="207"/>
      <c r="R1452" s="207"/>
      <c r="S1452" s="210"/>
    </row>
    <row r="1453" spans="1:19" ht="35.25" customHeight="1">
      <c r="A1453" s="196" t="str">
        <f ca="1">IFERROR(A1452+MATCH(D1453,OFFSET('Nhập đơn'!$E$1,'ORDERED LIST'!$A1452,0,1000),0),"")</f>
        <v/>
      </c>
      <c r="B1453" s="209">
        <v>16</v>
      </c>
      <c r="C1453" s="203" t="str" cm="1">
        <f t="array" aca="1" ref="C1453" ca="1">IFERROR(INDEX('Nhập đơn'!C:C,'ORDERED LIST'!$A1453,0),"")</f>
        <v/>
      </c>
      <c r="D1453" s="203" t="str">
        <f>IF(COUNTIFS($D$1420:D1452,$B$1420)&lt;$S$1420,$B$1420,"")</f>
        <v/>
      </c>
      <c r="E1453" s="202" t="str" cm="1">
        <f t="array" aca="1" ref="E1453" ca="1">IFERROR(INDEX('Nhập đơn'!I:I,'ORDERED LIST'!$A1453,0),"")</f>
        <v/>
      </c>
      <c r="F1453" s="204" t="str" cm="1">
        <f t="array" aca="1" ref="F1453" ca="1">IFERROR(INDEX('Nhập đơn'!H:H,'ORDERED LIST'!$A1453,0),"")</f>
        <v/>
      </c>
      <c r="G1453" s="205"/>
      <c r="H1453" s="205"/>
      <c r="I1453" s="204"/>
      <c r="J1453" s="204"/>
      <c r="K1453" s="204"/>
      <c r="L1453" s="204"/>
      <c r="M1453" s="204"/>
      <c r="N1453" s="206"/>
      <c r="O1453" s="202"/>
      <c r="P1453" s="207"/>
      <c r="Q1453" s="207"/>
      <c r="R1453" s="207"/>
      <c r="S1453" s="210"/>
    </row>
    <row r="1454" spans="1:19" ht="35.25" customHeight="1">
      <c r="A1454" s="196"/>
      <c r="B1454" s="213"/>
      <c r="C1454" s="211"/>
      <c r="D1454" s="211"/>
      <c r="E1454" s="211"/>
      <c r="F1454" s="211"/>
      <c r="G1454" s="211"/>
      <c r="H1454" s="211"/>
      <c r="I1454" s="211"/>
      <c r="J1454" s="211"/>
      <c r="K1454" s="211"/>
      <c r="L1454" s="211"/>
      <c r="M1454" s="211"/>
      <c r="N1454" s="211"/>
      <c r="O1454" s="211"/>
      <c r="P1454" s="211"/>
      <c r="Q1454" s="211"/>
      <c r="R1454" s="211"/>
      <c r="S1454" s="291">
        <f>COUNTIFS('Nhập đơn'!E:E,B1454)</f>
        <v>0</v>
      </c>
    </row>
    <row r="1455" spans="1:19" ht="35.25" customHeight="1">
      <c r="A1455" s="196" t="str">
        <f ca="1">IFERROR(A1454+MATCH(D1455,OFFSET('Nhập đơn'!$E$1,'ORDERED LIST'!$A1454,0,1000),0),"")</f>
        <v/>
      </c>
      <c r="B1455" s="202">
        <v>1</v>
      </c>
      <c r="C1455" s="203" t="str" cm="1">
        <f t="array" aca="1" ref="C1455" ca="1">IFERROR(INDEX('Nhập đơn'!C:C,'ORDERED LIST'!$A1455,0),"")</f>
        <v/>
      </c>
      <c r="D1455" s="203" t="str">
        <f>IF(COUNTIFS($D$1454:D1454,$B$1454)&lt;$S$1454,$B$1454,"")</f>
        <v/>
      </c>
      <c r="E1455" s="202" t="str" cm="1">
        <f t="array" aca="1" ref="E1455" ca="1">IFERROR(INDEX('Nhập đơn'!I:I,'ORDERED LIST'!$A1455,0),"")</f>
        <v/>
      </c>
      <c r="F1455" s="204" t="str" cm="1">
        <f t="array" aca="1" ref="F1455" ca="1">IFERROR(INDEX('Nhập đơn'!H:H,'ORDERED LIST'!$A1455,0),"")</f>
        <v/>
      </c>
      <c r="G1455" s="205"/>
      <c r="H1455" s="205"/>
      <c r="I1455" s="204"/>
      <c r="J1455" s="204"/>
      <c r="K1455" s="204"/>
      <c r="L1455" s="204"/>
      <c r="M1455" s="204"/>
      <c r="N1455" s="206"/>
      <c r="O1455" s="202"/>
      <c r="P1455" s="207"/>
      <c r="Q1455" s="207"/>
      <c r="R1455" s="207"/>
      <c r="S1455" s="207"/>
    </row>
    <row r="1456" spans="1:19" ht="35.25" customHeight="1">
      <c r="A1456" s="196" t="str">
        <f ca="1">IFERROR(A1455+MATCH(D1456,OFFSET('Nhập đơn'!$E$1,'ORDERED LIST'!$A1455,0,1000),0),"")</f>
        <v/>
      </c>
      <c r="B1456" s="202">
        <v>2</v>
      </c>
      <c r="C1456" s="203" t="str" cm="1">
        <f t="array" aca="1" ref="C1456" ca="1">IFERROR(INDEX('Nhập đơn'!C:C,'ORDERED LIST'!$A1456,0),"")</f>
        <v/>
      </c>
      <c r="D1456" s="203" t="str">
        <f>IF(COUNTIFS($D$1454:D1455,$B$1454)&lt;$S$1454,$B$1454,"")</f>
        <v/>
      </c>
      <c r="E1456" s="202" t="str" cm="1">
        <f t="array" aca="1" ref="E1456" ca="1">IFERROR(INDEX('Nhập đơn'!I:I,'ORDERED LIST'!$A1456,0),"")</f>
        <v/>
      </c>
      <c r="F1456" s="204" t="str" cm="1">
        <f t="array" aca="1" ref="F1456" ca="1">IFERROR(INDEX('Nhập đơn'!H:H,'ORDERED LIST'!$A1456,0),"")</f>
        <v/>
      </c>
      <c r="G1456" s="205"/>
      <c r="H1456" s="205"/>
      <c r="I1456" s="204"/>
      <c r="J1456" s="204"/>
      <c r="K1456" s="204"/>
      <c r="L1456" s="204"/>
      <c r="M1456" s="204"/>
      <c r="N1456" s="206"/>
      <c r="O1456" s="202"/>
      <c r="P1456" s="207"/>
      <c r="Q1456" s="207"/>
      <c r="R1456" s="207"/>
      <c r="S1456" s="208"/>
    </row>
    <row r="1457" spans="1:19" ht="35.25" customHeight="1">
      <c r="A1457" s="196" t="str">
        <f ca="1">IFERROR(A1456+MATCH(D1457,OFFSET('Nhập đơn'!$E$1,'ORDERED LIST'!$A1456,0,1000),0),"")</f>
        <v/>
      </c>
      <c r="B1457" s="209">
        <v>3</v>
      </c>
      <c r="C1457" s="203" t="str" cm="1">
        <f t="array" aca="1" ref="C1457" ca="1">IFERROR(INDEX('Nhập đơn'!C:C,'ORDERED LIST'!$A1457,0),"")</f>
        <v/>
      </c>
      <c r="D1457" s="203" t="str">
        <f>IF(COUNTIFS($D$1454:D1456,$B$1454)&lt;$S$1454,$B$1454,"")</f>
        <v/>
      </c>
      <c r="E1457" s="202" t="str" cm="1">
        <f t="array" aca="1" ref="E1457" ca="1">IFERROR(INDEX('Nhập đơn'!I:I,'ORDERED LIST'!$A1457,0),"")</f>
        <v/>
      </c>
      <c r="F1457" s="204" t="str" cm="1">
        <f t="array" aca="1" ref="F1457" ca="1">IFERROR(INDEX('Nhập đơn'!H:H,'ORDERED LIST'!$A1457,0),"")</f>
        <v/>
      </c>
      <c r="G1457" s="205"/>
      <c r="H1457" s="205"/>
      <c r="I1457" s="204"/>
      <c r="J1457" s="204"/>
      <c r="K1457" s="204"/>
      <c r="L1457" s="204"/>
      <c r="M1457" s="204"/>
      <c r="N1457" s="206"/>
      <c r="O1457" s="202"/>
      <c r="P1457" s="207"/>
      <c r="Q1457" s="207"/>
      <c r="R1457" s="207"/>
      <c r="S1457" s="210"/>
    </row>
    <row r="1458" spans="1:19" ht="35.25" customHeight="1">
      <c r="A1458" s="196" t="str">
        <f ca="1">IFERROR(A1457+MATCH(D1458,OFFSET('Nhập đơn'!$E$1,'ORDERED LIST'!$A1457,0,1000),0),"")</f>
        <v/>
      </c>
      <c r="B1458" s="209">
        <v>4</v>
      </c>
      <c r="C1458" s="203" t="str" cm="1">
        <f t="array" aca="1" ref="C1458" ca="1">IFERROR(INDEX('Nhập đơn'!C:C,'ORDERED LIST'!$A1458,0),"")</f>
        <v/>
      </c>
      <c r="D1458" s="203" t="str">
        <f>IF(COUNTIFS($D$1454:D1457,$B$1454)&lt;$S$1454,$B$1454,"")</f>
        <v/>
      </c>
      <c r="E1458" s="202" t="str" cm="1">
        <f t="array" aca="1" ref="E1458" ca="1">IFERROR(INDEX('Nhập đơn'!I:I,'ORDERED LIST'!$A1458,0),"")</f>
        <v/>
      </c>
      <c r="F1458" s="204" t="str" cm="1">
        <f t="array" aca="1" ref="F1458" ca="1">IFERROR(INDEX('Nhập đơn'!H:H,'ORDERED LIST'!$A1458,0),"")</f>
        <v/>
      </c>
      <c r="G1458" s="205"/>
      <c r="H1458" s="205"/>
      <c r="I1458" s="204"/>
      <c r="J1458" s="204"/>
      <c r="K1458" s="204"/>
      <c r="L1458" s="204"/>
      <c r="M1458" s="204"/>
      <c r="N1458" s="206"/>
      <c r="O1458" s="202"/>
      <c r="P1458" s="207"/>
      <c r="Q1458" s="207"/>
      <c r="R1458" s="207"/>
      <c r="S1458" s="210"/>
    </row>
    <row r="1459" spans="1:19" ht="35.25" customHeight="1">
      <c r="A1459" s="196" t="str">
        <f ca="1">IFERROR(A1458+MATCH(D1459,OFFSET('Nhập đơn'!$E$1,'ORDERED LIST'!$A1458,0,1000),0),"")</f>
        <v/>
      </c>
      <c r="B1459" s="209">
        <v>5</v>
      </c>
      <c r="C1459" s="203" t="str" cm="1">
        <f t="array" aca="1" ref="C1459" ca="1">IFERROR(INDEX('Nhập đơn'!C:C,'ORDERED LIST'!$A1459,0),"")</f>
        <v/>
      </c>
      <c r="D1459" s="203" t="str">
        <f>IF(COUNTIFS($D$1454:D1458,$B$1454)&lt;$S$1454,$B$1454,"")</f>
        <v/>
      </c>
      <c r="E1459" s="202" t="str" cm="1">
        <f t="array" aca="1" ref="E1459" ca="1">IFERROR(INDEX('Nhập đơn'!I:I,'ORDERED LIST'!$A1459,0),"")</f>
        <v/>
      </c>
      <c r="F1459" s="204" t="str" cm="1">
        <f t="array" aca="1" ref="F1459" ca="1">IFERROR(INDEX('Nhập đơn'!H:H,'ORDERED LIST'!$A1459,0),"")</f>
        <v/>
      </c>
      <c r="G1459" s="205"/>
      <c r="H1459" s="205"/>
      <c r="I1459" s="204"/>
      <c r="J1459" s="204"/>
      <c r="K1459" s="204"/>
      <c r="L1459" s="204"/>
      <c r="M1459" s="204"/>
      <c r="N1459" s="206"/>
      <c r="O1459" s="202"/>
      <c r="P1459" s="207"/>
      <c r="Q1459" s="207"/>
      <c r="R1459" s="207"/>
      <c r="S1459" s="210"/>
    </row>
    <row r="1460" spans="1:19" ht="35.25" customHeight="1">
      <c r="A1460" s="196" t="str">
        <f ca="1">IFERROR(A1459+MATCH(D1460,OFFSET('Nhập đơn'!$E$1,'ORDERED LIST'!$A1459,0,1000),0),"")</f>
        <v/>
      </c>
      <c r="B1460" s="209">
        <v>6</v>
      </c>
      <c r="C1460" s="203" t="str" cm="1">
        <f t="array" aca="1" ref="C1460" ca="1">IFERROR(INDEX('Nhập đơn'!C:C,'ORDERED LIST'!$A1460,0),"")</f>
        <v/>
      </c>
      <c r="D1460" s="203" t="str">
        <f>IF(COUNTIFS($D$1420:D1459,$B$1420)&lt;$S$1420,$B$1420,"")</f>
        <v/>
      </c>
      <c r="E1460" s="202" t="str" cm="1">
        <f t="array" aca="1" ref="E1460" ca="1">IFERROR(INDEX('Nhập đơn'!I:I,'ORDERED LIST'!$A1460,0),"")</f>
        <v/>
      </c>
      <c r="F1460" s="204" t="str" cm="1">
        <f t="array" aca="1" ref="F1460" ca="1">IFERROR(INDEX('Nhập đơn'!H:H,'ORDERED LIST'!$A1460,0),"")</f>
        <v/>
      </c>
      <c r="G1460" s="205"/>
      <c r="H1460" s="205"/>
      <c r="I1460" s="204"/>
      <c r="J1460" s="204"/>
      <c r="K1460" s="204"/>
      <c r="L1460" s="204"/>
      <c r="M1460" s="204"/>
      <c r="N1460" s="206"/>
      <c r="O1460" s="202"/>
      <c r="P1460" s="207"/>
      <c r="Q1460" s="207"/>
      <c r="R1460" s="207"/>
      <c r="S1460" s="210"/>
    </row>
    <row r="1461" spans="1:19" ht="35.25" customHeight="1">
      <c r="A1461" s="196" t="str">
        <f ca="1">IFERROR(A1460+MATCH(D1461,OFFSET('Nhập đơn'!$E$1,'ORDERED LIST'!$A1460,0,1000),0),"")</f>
        <v/>
      </c>
      <c r="B1461" s="209">
        <v>7</v>
      </c>
      <c r="C1461" s="203" t="str" cm="1">
        <f t="array" aca="1" ref="C1461" ca="1">IFERROR(INDEX('Nhập đơn'!C:C,'ORDERED LIST'!$A1461,0),"")</f>
        <v/>
      </c>
      <c r="D1461" s="203" t="str">
        <f>IF(COUNTIFS($D$1420:D1460,$B$1420)&lt;$S$1420,$B$1420,"")</f>
        <v/>
      </c>
      <c r="E1461" s="202" t="str" cm="1">
        <f t="array" aca="1" ref="E1461" ca="1">IFERROR(INDEX('Nhập đơn'!I:I,'ORDERED LIST'!$A1461,0),"")</f>
        <v/>
      </c>
      <c r="F1461" s="204" t="str" cm="1">
        <f t="array" aca="1" ref="F1461" ca="1">IFERROR(INDEX('Nhập đơn'!H:H,'ORDERED LIST'!$A1461,0),"")</f>
        <v/>
      </c>
      <c r="G1461" s="205"/>
      <c r="H1461" s="205"/>
      <c r="I1461" s="204"/>
      <c r="J1461" s="204"/>
      <c r="K1461" s="204"/>
      <c r="L1461" s="204"/>
      <c r="M1461" s="204"/>
      <c r="N1461" s="206"/>
      <c r="O1461" s="202"/>
      <c r="P1461" s="207"/>
      <c r="Q1461" s="207"/>
      <c r="R1461" s="207"/>
      <c r="S1461" s="210"/>
    </row>
    <row r="1462" spans="1:19" ht="35.25" customHeight="1">
      <c r="A1462" s="196" t="str">
        <f ca="1">IFERROR(A1461+MATCH(D1462,OFFSET('Nhập đơn'!$E$1,'ORDERED LIST'!$A1461,0,1000),0),"")</f>
        <v/>
      </c>
      <c r="B1462" s="209">
        <v>8</v>
      </c>
      <c r="C1462" s="203" t="str" cm="1">
        <f t="array" aca="1" ref="C1462" ca="1">IFERROR(INDEX('Nhập đơn'!C:C,'ORDERED LIST'!$A1462,0),"")</f>
        <v/>
      </c>
      <c r="D1462" s="203" t="str">
        <f>IF(COUNTIFS($D$1420:D1461,$B$1420)&lt;$S$1420,$B$1420,"")</f>
        <v/>
      </c>
      <c r="E1462" s="202" t="str" cm="1">
        <f t="array" aca="1" ref="E1462" ca="1">IFERROR(INDEX('Nhập đơn'!I:I,'ORDERED LIST'!$A1462,0),"")</f>
        <v/>
      </c>
      <c r="F1462" s="204" t="str" cm="1">
        <f t="array" aca="1" ref="F1462" ca="1">IFERROR(INDEX('Nhập đơn'!H:H,'ORDERED LIST'!$A1462,0),"")</f>
        <v/>
      </c>
      <c r="G1462" s="205"/>
      <c r="H1462" s="205"/>
      <c r="I1462" s="204"/>
      <c r="J1462" s="204"/>
      <c r="K1462" s="204"/>
      <c r="L1462" s="204"/>
      <c r="M1462" s="204"/>
      <c r="N1462" s="206"/>
      <c r="O1462" s="202"/>
      <c r="P1462" s="207"/>
      <c r="Q1462" s="207"/>
      <c r="R1462" s="207"/>
      <c r="S1462" s="210"/>
    </row>
    <row r="1463" spans="1:19" ht="35.25" customHeight="1">
      <c r="A1463" s="196" t="str">
        <f ca="1">IFERROR(A1462+MATCH(D1463,OFFSET('Nhập đơn'!$E$1,'ORDERED LIST'!$A1462,0,1000),0),"")</f>
        <v/>
      </c>
      <c r="B1463" s="209">
        <v>9</v>
      </c>
      <c r="C1463" s="203" t="str" cm="1">
        <f t="array" aca="1" ref="C1463" ca="1">IFERROR(INDEX('Nhập đơn'!C:C,'ORDERED LIST'!$A1463,0),"")</f>
        <v/>
      </c>
      <c r="D1463" s="203" t="str">
        <f>IF(COUNTIFS($D$1420:D1462,$B$1420)&lt;$S$1420,$B$1420,"")</f>
        <v/>
      </c>
      <c r="E1463" s="202" t="str" cm="1">
        <f t="array" aca="1" ref="E1463" ca="1">IFERROR(INDEX('Nhập đơn'!I:I,'ORDERED LIST'!$A1463,0),"")</f>
        <v/>
      </c>
      <c r="F1463" s="204" t="str" cm="1">
        <f t="array" aca="1" ref="F1463" ca="1">IFERROR(INDEX('Nhập đơn'!H:H,'ORDERED LIST'!$A1463,0),"")</f>
        <v/>
      </c>
      <c r="G1463" s="205"/>
      <c r="H1463" s="205"/>
      <c r="I1463" s="204"/>
      <c r="J1463" s="204"/>
      <c r="K1463" s="204"/>
      <c r="L1463" s="204"/>
      <c r="M1463" s="204"/>
      <c r="N1463" s="206"/>
      <c r="O1463" s="202"/>
      <c r="P1463" s="207"/>
      <c r="Q1463" s="207"/>
      <c r="R1463" s="207"/>
      <c r="S1463" s="210"/>
    </row>
    <row r="1464" spans="1:19" ht="35.25" customHeight="1">
      <c r="A1464" s="196" t="str">
        <f ca="1">IFERROR(A1463+MATCH(D1464,OFFSET('Nhập đơn'!$E$1,'ORDERED LIST'!$A1463,0,1000),0),"")</f>
        <v/>
      </c>
      <c r="B1464" s="209">
        <v>10</v>
      </c>
      <c r="C1464" s="203" t="str" cm="1">
        <f t="array" aca="1" ref="C1464" ca="1">IFERROR(INDEX('Nhập đơn'!C:C,'ORDERED LIST'!$A1464,0),"")</f>
        <v/>
      </c>
      <c r="D1464" s="203" t="str">
        <f>IF(COUNTIFS($D$1420:D1463,$B$1420)&lt;$S$1420,$B$1420,"")</f>
        <v/>
      </c>
      <c r="E1464" s="202" t="str" cm="1">
        <f t="array" aca="1" ref="E1464" ca="1">IFERROR(INDEX('Nhập đơn'!I:I,'ORDERED LIST'!$A1464,0),"")</f>
        <v/>
      </c>
      <c r="F1464" s="204" t="str" cm="1">
        <f t="array" aca="1" ref="F1464" ca="1">IFERROR(INDEX('Nhập đơn'!H:H,'ORDERED LIST'!$A1464,0),"")</f>
        <v/>
      </c>
      <c r="G1464" s="205"/>
      <c r="H1464" s="205"/>
      <c r="I1464" s="204"/>
      <c r="J1464" s="204"/>
      <c r="K1464" s="204"/>
      <c r="L1464" s="204"/>
      <c r="M1464" s="204"/>
      <c r="N1464" s="206"/>
      <c r="O1464" s="202"/>
      <c r="P1464" s="207"/>
      <c r="Q1464" s="207"/>
      <c r="R1464" s="207"/>
      <c r="S1464" s="210"/>
    </row>
    <row r="1465" spans="1:19" ht="35.25" customHeight="1">
      <c r="A1465" s="196" t="str">
        <f ca="1">IFERROR(A1464+MATCH(D1465,OFFSET('Nhập đơn'!$E$1,'ORDERED LIST'!$A1464,0,1000),0),"")</f>
        <v/>
      </c>
      <c r="B1465" s="209">
        <v>11</v>
      </c>
      <c r="C1465" s="203" t="str" cm="1">
        <f t="array" aca="1" ref="C1465" ca="1">IFERROR(INDEX('Nhập đơn'!C:C,'ORDERED LIST'!$A1465,0),"")</f>
        <v/>
      </c>
      <c r="D1465" s="203" t="str">
        <f>IF(COUNTIFS($D$1420:D1464,$B$1420)&lt;$S$1420,$B$1420,"")</f>
        <v/>
      </c>
      <c r="E1465" s="202" t="str" cm="1">
        <f t="array" aca="1" ref="E1465" ca="1">IFERROR(INDEX('Nhập đơn'!I:I,'ORDERED LIST'!$A1465,0),"")</f>
        <v/>
      </c>
      <c r="F1465" s="204" t="str" cm="1">
        <f t="array" aca="1" ref="F1465" ca="1">IFERROR(INDEX('Nhập đơn'!H:H,'ORDERED LIST'!$A1465,0),"")</f>
        <v/>
      </c>
      <c r="G1465" s="205"/>
      <c r="H1465" s="205"/>
      <c r="I1465" s="204"/>
      <c r="J1465" s="204"/>
      <c r="K1465" s="204"/>
      <c r="L1465" s="204"/>
      <c r="M1465" s="204"/>
      <c r="N1465" s="206"/>
      <c r="O1465" s="202"/>
      <c r="P1465" s="207"/>
      <c r="Q1465" s="207"/>
      <c r="R1465" s="207"/>
      <c r="S1465" s="210"/>
    </row>
    <row r="1466" spans="1:19" ht="35.25" customHeight="1">
      <c r="A1466" s="196" t="str">
        <f ca="1">IFERROR(A1465+MATCH(D1466,OFFSET('Nhập đơn'!$E$1,'ORDERED LIST'!$A1465,0,1000),0),"")</f>
        <v/>
      </c>
      <c r="B1466" s="209">
        <v>12</v>
      </c>
      <c r="C1466" s="203" t="str" cm="1">
        <f t="array" aca="1" ref="C1466" ca="1">IFERROR(INDEX('Nhập đơn'!C:C,'ORDERED LIST'!$A1466,0),"")</f>
        <v/>
      </c>
      <c r="D1466" s="203" t="str">
        <f>IF(COUNTIFS($D$1420:D1465,$B$1420)&lt;$S$1420,$B$1420,"")</f>
        <v/>
      </c>
      <c r="E1466" s="202" t="str" cm="1">
        <f t="array" aca="1" ref="E1466" ca="1">IFERROR(INDEX('Nhập đơn'!I:I,'ORDERED LIST'!$A1466,0),"")</f>
        <v/>
      </c>
      <c r="F1466" s="204" t="str" cm="1">
        <f t="array" aca="1" ref="F1466" ca="1">IFERROR(INDEX('Nhập đơn'!H:H,'ORDERED LIST'!$A1466,0),"")</f>
        <v/>
      </c>
      <c r="G1466" s="205"/>
      <c r="H1466" s="205"/>
      <c r="I1466" s="204"/>
      <c r="J1466" s="204"/>
      <c r="K1466" s="204"/>
      <c r="L1466" s="204"/>
      <c r="M1466" s="204"/>
      <c r="N1466" s="206"/>
      <c r="O1466" s="202"/>
      <c r="P1466" s="207"/>
      <c r="Q1466" s="207"/>
      <c r="R1466" s="207"/>
      <c r="S1466" s="210"/>
    </row>
    <row r="1467" spans="1:19" ht="35.25" customHeight="1">
      <c r="A1467" s="196" t="str">
        <f ca="1">IFERROR(A1466+MATCH(D1467,OFFSET('Nhập đơn'!$E$1,'ORDERED LIST'!$A1466,0,1000),0),"")</f>
        <v/>
      </c>
      <c r="B1467" s="209">
        <v>13</v>
      </c>
      <c r="C1467" s="203" t="str" cm="1">
        <f t="array" aca="1" ref="C1467" ca="1">IFERROR(INDEX('Nhập đơn'!C:C,'ORDERED LIST'!$A1467,0),"")</f>
        <v/>
      </c>
      <c r="D1467" s="203" t="str">
        <f>IF(COUNTIFS($D$1420:D1466,$B$1420)&lt;$S$1420,$B$1420,"")</f>
        <v/>
      </c>
      <c r="E1467" s="202" t="str" cm="1">
        <f t="array" aca="1" ref="E1467" ca="1">IFERROR(INDEX('Nhập đơn'!I:I,'ORDERED LIST'!$A1467,0),"")</f>
        <v/>
      </c>
      <c r="F1467" s="204" t="str" cm="1">
        <f t="array" aca="1" ref="F1467" ca="1">IFERROR(INDEX('Nhập đơn'!H:H,'ORDERED LIST'!$A1467,0),"")</f>
        <v/>
      </c>
      <c r="G1467" s="205"/>
      <c r="H1467" s="205"/>
      <c r="I1467" s="204"/>
      <c r="J1467" s="204"/>
      <c r="K1467" s="204"/>
      <c r="L1467" s="204"/>
      <c r="M1467" s="204"/>
      <c r="N1467" s="206"/>
      <c r="O1467" s="202"/>
      <c r="P1467" s="207"/>
      <c r="Q1467" s="207"/>
      <c r="R1467" s="207"/>
      <c r="S1467" s="210"/>
    </row>
    <row r="1468" spans="1:19" ht="35.25" customHeight="1">
      <c r="A1468" s="196" t="str">
        <f ca="1">IFERROR(A1467+MATCH(D1468,OFFSET('Nhập đơn'!$E$1,'ORDERED LIST'!$A1467,0,1000),0),"")</f>
        <v/>
      </c>
      <c r="B1468" s="209">
        <v>14</v>
      </c>
      <c r="C1468" s="203" t="str" cm="1">
        <f t="array" aca="1" ref="C1468" ca="1">IFERROR(INDEX('Nhập đơn'!C:C,'ORDERED LIST'!$A1468,0),"")</f>
        <v/>
      </c>
      <c r="D1468" s="203" t="str">
        <f>IF(COUNTIFS($D$1420:D1467,$B$1420)&lt;$S$1420,$B$1420,"")</f>
        <v/>
      </c>
      <c r="E1468" s="202" t="str" cm="1">
        <f t="array" aca="1" ref="E1468" ca="1">IFERROR(INDEX('Nhập đơn'!I:I,'ORDERED LIST'!$A1468,0),"")</f>
        <v/>
      </c>
      <c r="F1468" s="204" t="str" cm="1">
        <f t="array" aca="1" ref="F1468" ca="1">IFERROR(INDEX('Nhập đơn'!H:H,'ORDERED LIST'!$A1468,0),"")</f>
        <v/>
      </c>
      <c r="G1468" s="205"/>
      <c r="H1468" s="205"/>
      <c r="I1468" s="204"/>
      <c r="J1468" s="204"/>
      <c r="K1468" s="204"/>
      <c r="L1468" s="204"/>
      <c r="M1468" s="204"/>
      <c r="N1468" s="206"/>
      <c r="O1468" s="202"/>
      <c r="P1468" s="207"/>
      <c r="Q1468" s="207"/>
      <c r="R1468" s="207"/>
      <c r="S1468" s="210"/>
    </row>
    <row r="1469" spans="1:19" ht="35.25" customHeight="1">
      <c r="A1469" s="196" t="str">
        <f ca="1">IFERROR(A1468+MATCH(D1469,OFFSET('Nhập đơn'!$E$1,'ORDERED LIST'!$A1468,0,1000),0),"")</f>
        <v/>
      </c>
      <c r="B1469" s="209">
        <v>15</v>
      </c>
      <c r="C1469" s="203" t="str" cm="1">
        <f t="array" aca="1" ref="C1469" ca="1">IFERROR(INDEX('Nhập đơn'!C:C,'ORDERED LIST'!$A1469,0),"")</f>
        <v/>
      </c>
      <c r="D1469" s="203" t="str">
        <f>IF(COUNTIFS($D$1420:D1468,$B$1420)&lt;$S$1420,$B$1420,"")</f>
        <v/>
      </c>
      <c r="E1469" s="202" t="str" cm="1">
        <f t="array" aca="1" ref="E1469" ca="1">IFERROR(INDEX('Nhập đơn'!I:I,'ORDERED LIST'!$A1469,0),"")</f>
        <v/>
      </c>
      <c r="F1469" s="204" t="str" cm="1">
        <f t="array" aca="1" ref="F1469" ca="1">IFERROR(INDEX('Nhập đơn'!H:H,'ORDERED LIST'!$A1469,0),"")</f>
        <v/>
      </c>
      <c r="G1469" s="205"/>
      <c r="H1469" s="205"/>
      <c r="I1469" s="204"/>
      <c r="J1469" s="204"/>
      <c r="K1469" s="204"/>
      <c r="L1469" s="204"/>
      <c r="M1469" s="204"/>
      <c r="N1469" s="206"/>
      <c r="O1469" s="202"/>
      <c r="P1469" s="207"/>
      <c r="Q1469" s="207"/>
      <c r="R1469" s="207"/>
      <c r="S1469" s="210"/>
    </row>
    <row r="1470" spans="1:19" ht="35.25" customHeight="1">
      <c r="A1470" s="196" t="str">
        <f ca="1">IFERROR(A1469+MATCH(D1470,OFFSET('Nhập đơn'!$E$1,'ORDERED LIST'!$A1469,0,1000),0),"")</f>
        <v/>
      </c>
      <c r="B1470" s="209">
        <v>16</v>
      </c>
      <c r="C1470" s="203" t="str" cm="1">
        <f t="array" aca="1" ref="C1470" ca="1">IFERROR(INDEX('Nhập đơn'!C:C,'ORDERED LIST'!$A1470,0),"")</f>
        <v/>
      </c>
      <c r="D1470" s="203" t="str">
        <f>IF(COUNTIFS($D$1420:D1469,$B$1420)&lt;$S$1420,$B$1420,"")</f>
        <v/>
      </c>
      <c r="E1470" s="202" t="str" cm="1">
        <f t="array" aca="1" ref="E1470" ca="1">IFERROR(INDEX('Nhập đơn'!I:I,'ORDERED LIST'!$A1470,0),"")</f>
        <v/>
      </c>
      <c r="F1470" s="204" t="str" cm="1">
        <f t="array" aca="1" ref="F1470" ca="1">IFERROR(INDEX('Nhập đơn'!H:H,'ORDERED LIST'!$A1470,0),"")</f>
        <v/>
      </c>
      <c r="G1470" s="205"/>
      <c r="H1470" s="205"/>
      <c r="I1470" s="204"/>
      <c r="J1470" s="204"/>
      <c r="K1470" s="204"/>
      <c r="L1470" s="204"/>
      <c r="M1470" s="204"/>
      <c r="N1470" s="206"/>
      <c r="O1470" s="202"/>
      <c r="P1470" s="207"/>
      <c r="Q1470" s="207"/>
      <c r="R1470" s="207"/>
      <c r="S1470" s="210"/>
    </row>
    <row r="1471" spans="1:19" ht="35.25" customHeight="1">
      <c r="A1471" s="196"/>
      <c r="B1471" s="213"/>
      <c r="C1471" s="211"/>
      <c r="D1471" s="211"/>
      <c r="E1471" s="211"/>
      <c r="F1471" s="211"/>
      <c r="G1471" s="211"/>
      <c r="H1471" s="211"/>
      <c r="I1471" s="211"/>
      <c r="J1471" s="211"/>
      <c r="K1471" s="211"/>
      <c r="L1471" s="211"/>
      <c r="M1471" s="211"/>
      <c r="N1471" s="211"/>
      <c r="O1471" s="211"/>
      <c r="P1471" s="211"/>
      <c r="Q1471" s="211"/>
      <c r="R1471" s="211"/>
      <c r="S1471" s="291">
        <f>COUNTIFS('Nhập đơn'!E:E,B1471)</f>
        <v>0</v>
      </c>
    </row>
    <row r="1472" spans="1:19" ht="35.25" customHeight="1">
      <c r="A1472" s="196" t="str">
        <f ca="1">IFERROR(A1471+MATCH(D1472,OFFSET('Nhập đơn'!$E$1,'ORDERED LIST'!$A1471,0,1000),0),"")</f>
        <v/>
      </c>
      <c r="B1472" s="202">
        <v>1</v>
      </c>
      <c r="C1472" s="203" t="str" cm="1">
        <f t="array" aca="1" ref="C1472" ca="1">IFERROR(INDEX('Nhập đơn'!C:C,'ORDERED LIST'!$A1472,0),"")</f>
        <v/>
      </c>
      <c r="D1472" s="203" t="str">
        <f>IF(COUNTIFS($D$1471:D1471,$B$1471)&lt;$S$1471,$B$1471,"")</f>
        <v/>
      </c>
      <c r="E1472" s="202" t="str" cm="1">
        <f t="array" aca="1" ref="E1472" ca="1">IFERROR(INDEX('Nhập đơn'!I:I,'ORDERED LIST'!$A1472,0),"")</f>
        <v/>
      </c>
      <c r="F1472" s="204" t="str" cm="1">
        <f t="array" aca="1" ref="F1472" ca="1">IFERROR(INDEX('Nhập đơn'!H:H,'ORDERED LIST'!$A1472,0),"")</f>
        <v/>
      </c>
      <c r="G1472" s="205"/>
      <c r="H1472" s="205"/>
      <c r="I1472" s="204"/>
      <c r="J1472" s="204"/>
      <c r="K1472" s="204"/>
      <c r="L1472" s="204"/>
      <c r="M1472" s="204"/>
      <c r="N1472" s="206"/>
      <c r="O1472" s="202"/>
      <c r="P1472" s="207"/>
      <c r="Q1472" s="207"/>
      <c r="R1472" s="207"/>
      <c r="S1472" s="207"/>
    </row>
    <row r="1473" spans="1:19" ht="35.25" customHeight="1">
      <c r="A1473" s="196" t="str">
        <f ca="1">IFERROR(A1472+MATCH(D1473,OFFSET('Nhập đơn'!$E$1,'ORDERED LIST'!$A1472,0,1000),0),"")</f>
        <v/>
      </c>
      <c r="B1473" s="202">
        <v>2</v>
      </c>
      <c r="C1473" s="203" t="str" cm="1">
        <f t="array" aca="1" ref="C1473" ca="1">IFERROR(INDEX('Nhập đơn'!C:C,'ORDERED LIST'!$A1473,0),"")</f>
        <v/>
      </c>
      <c r="D1473" s="203" t="str">
        <f>IF(COUNTIFS($D$1471:D1472,$B$1471)&lt;$S$1471,$B$1471,"")</f>
        <v/>
      </c>
      <c r="E1473" s="202" t="str" cm="1">
        <f t="array" aca="1" ref="E1473" ca="1">IFERROR(INDEX('Nhập đơn'!I:I,'ORDERED LIST'!$A1473,0),"")</f>
        <v/>
      </c>
      <c r="F1473" s="204" t="str" cm="1">
        <f t="array" aca="1" ref="F1473" ca="1">IFERROR(INDEX('Nhập đơn'!H:H,'ORDERED LIST'!$A1473,0),"")</f>
        <v/>
      </c>
      <c r="G1473" s="205"/>
      <c r="H1473" s="205"/>
      <c r="I1473" s="204"/>
      <c r="J1473" s="204"/>
      <c r="K1473" s="204"/>
      <c r="L1473" s="204"/>
      <c r="M1473" s="204"/>
      <c r="N1473" s="206"/>
      <c r="O1473" s="202"/>
      <c r="P1473" s="207"/>
      <c r="Q1473" s="207"/>
      <c r="R1473" s="207"/>
      <c r="S1473" s="208"/>
    </row>
    <row r="1474" spans="1:19" ht="35.25" customHeight="1">
      <c r="A1474" s="196" t="str">
        <f ca="1">IFERROR(A1473+MATCH(D1474,OFFSET('Nhập đơn'!$E$1,'ORDERED LIST'!$A1473,0,1000),0),"")</f>
        <v/>
      </c>
      <c r="B1474" s="209">
        <v>3</v>
      </c>
      <c r="C1474" s="203" t="str" cm="1">
        <f t="array" aca="1" ref="C1474" ca="1">IFERROR(INDEX('Nhập đơn'!C:C,'ORDERED LIST'!$A1474,0),"")</f>
        <v/>
      </c>
      <c r="D1474" s="203" t="str">
        <f>IF(COUNTIFS($D$1471:D1473,$B$1471)&lt;$S$1471,$B$1471,"")</f>
        <v/>
      </c>
      <c r="E1474" s="202" t="str" cm="1">
        <f t="array" aca="1" ref="E1474" ca="1">IFERROR(INDEX('Nhập đơn'!I:I,'ORDERED LIST'!$A1474,0),"")</f>
        <v/>
      </c>
      <c r="F1474" s="204" t="str" cm="1">
        <f t="array" aca="1" ref="F1474" ca="1">IFERROR(INDEX('Nhập đơn'!H:H,'ORDERED LIST'!$A1474,0),"")</f>
        <v/>
      </c>
      <c r="G1474" s="205"/>
      <c r="H1474" s="205"/>
      <c r="I1474" s="204"/>
      <c r="J1474" s="204"/>
      <c r="K1474" s="204"/>
      <c r="L1474" s="204"/>
      <c r="M1474" s="204"/>
      <c r="N1474" s="206"/>
      <c r="O1474" s="202"/>
      <c r="P1474" s="207"/>
      <c r="Q1474" s="207"/>
      <c r="R1474" s="207"/>
      <c r="S1474" s="210"/>
    </row>
    <row r="1475" spans="1:19" ht="35.25" customHeight="1">
      <c r="A1475" s="196" t="str">
        <f ca="1">IFERROR(A1474+MATCH(D1475,OFFSET('Nhập đơn'!$E$1,'ORDERED LIST'!$A1474,0,1000),0),"")</f>
        <v/>
      </c>
      <c r="B1475" s="209">
        <v>4</v>
      </c>
      <c r="C1475" s="203" t="str" cm="1">
        <f t="array" aca="1" ref="C1475" ca="1">IFERROR(INDEX('Nhập đơn'!C:C,'ORDERED LIST'!$A1475,0),"")</f>
        <v/>
      </c>
      <c r="D1475" s="203" t="str">
        <f>IF(COUNTIFS($D$1471:D1474,$B$1471)&lt;$S$1471,$B$1471,"")</f>
        <v/>
      </c>
      <c r="E1475" s="202" t="str" cm="1">
        <f t="array" aca="1" ref="E1475" ca="1">IFERROR(INDEX('Nhập đơn'!I:I,'ORDERED LIST'!$A1475,0),"")</f>
        <v/>
      </c>
      <c r="F1475" s="204" t="str" cm="1">
        <f t="array" aca="1" ref="F1475" ca="1">IFERROR(INDEX('Nhập đơn'!H:H,'ORDERED LIST'!$A1475,0),"")</f>
        <v/>
      </c>
      <c r="G1475" s="205"/>
      <c r="H1475" s="205"/>
      <c r="I1475" s="204"/>
      <c r="J1475" s="204"/>
      <c r="K1475" s="204"/>
      <c r="L1475" s="204"/>
      <c r="M1475" s="204"/>
      <c r="N1475" s="206"/>
      <c r="O1475" s="202"/>
      <c r="P1475" s="207"/>
      <c r="Q1475" s="207"/>
      <c r="R1475" s="207"/>
      <c r="S1475" s="210"/>
    </row>
    <row r="1476" spans="1:19" ht="35.25" customHeight="1">
      <c r="A1476" s="196" t="str">
        <f ca="1">IFERROR(A1475+MATCH(D1476,OFFSET('Nhập đơn'!$E$1,'ORDERED LIST'!$A1475,0,1000),0),"")</f>
        <v/>
      </c>
      <c r="B1476" s="209">
        <v>5</v>
      </c>
      <c r="C1476" s="203" t="str" cm="1">
        <f t="array" aca="1" ref="C1476" ca="1">IFERROR(INDEX('Nhập đơn'!C:C,'ORDERED LIST'!$A1476,0),"")</f>
        <v/>
      </c>
      <c r="D1476" s="203" t="str">
        <f>IF(COUNTIFS($D$1471:D1475,$B$1471)&lt;$S$1471,$B$1471,"")</f>
        <v/>
      </c>
      <c r="E1476" s="202" t="str" cm="1">
        <f t="array" aca="1" ref="E1476" ca="1">IFERROR(INDEX('Nhập đơn'!I:I,'ORDERED LIST'!$A1476,0),"")</f>
        <v/>
      </c>
      <c r="F1476" s="204" t="str" cm="1">
        <f t="array" aca="1" ref="F1476" ca="1">IFERROR(INDEX('Nhập đơn'!H:H,'ORDERED LIST'!$A1476,0),"")</f>
        <v/>
      </c>
      <c r="G1476" s="205"/>
      <c r="H1476" s="205"/>
      <c r="I1476" s="204"/>
      <c r="J1476" s="204"/>
      <c r="K1476" s="204"/>
      <c r="L1476" s="204"/>
      <c r="M1476" s="204"/>
      <c r="N1476" s="206"/>
      <c r="O1476" s="202"/>
      <c r="P1476" s="207"/>
      <c r="Q1476" s="207"/>
      <c r="R1476" s="207"/>
      <c r="S1476" s="210"/>
    </row>
    <row r="1477" spans="1:19" ht="35.25" customHeight="1">
      <c r="A1477" s="196" t="str">
        <f ca="1">IFERROR(A1476+MATCH(D1477,OFFSET('Nhập đơn'!$E$1,'ORDERED LIST'!$A1476,0,1000),0),"")</f>
        <v/>
      </c>
      <c r="B1477" s="209">
        <v>6</v>
      </c>
      <c r="C1477" s="203" t="str" cm="1">
        <f t="array" aca="1" ref="C1477" ca="1">IFERROR(INDEX('Nhập đơn'!C:C,'ORDERED LIST'!$A1477,0),"")</f>
        <v/>
      </c>
      <c r="D1477" s="203" t="str">
        <f>IF(COUNTIFS($D$1420:D1476,$B$1420)&lt;$S$1420,$B$1420,"")</f>
        <v/>
      </c>
      <c r="E1477" s="202" t="str" cm="1">
        <f t="array" aca="1" ref="E1477" ca="1">IFERROR(INDEX('Nhập đơn'!I:I,'ORDERED LIST'!$A1477,0),"")</f>
        <v/>
      </c>
      <c r="F1477" s="204" t="str" cm="1">
        <f t="array" aca="1" ref="F1477" ca="1">IFERROR(INDEX('Nhập đơn'!H:H,'ORDERED LIST'!$A1477,0),"")</f>
        <v/>
      </c>
      <c r="G1477" s="205"/>
      <c r="H1477" s="205"/>
      <c r="I1477" s="204"/>
      <c r="J1477" s="204"/>
      <c r="K1477" s="204"/>
      <c r="L1477" s="204"/>
      <c r="M1477" s="204"/>
      <c r="N1477" s="206"/>
      <c r="O1477" s="202"/>
      <c r="P1477" s="207"/>
      <c r="Q1477" s="207"/>
      <c r="R1477" s="207"/>
      <c r="S1477" s="210"/>
    </row>
    <row r="1478" spans="1:19" ht="35.25" customHeight="1">
      <c r="A1478" s="196" t="str">
        <f ca="1">IFERROR(A1477+MATCH(D1478,OFFSET('Nhập đơn'!$E$1,'ORDERED LIST'!$A1477,0,1000),0),"")</f>
        <v/>
      </c>
      <c r="B1478" s="209">
        <v>7</v>
      </c>
      <c r="C1478" s="203" t="str" cm="1">
        <f t="array" aca="1" ref="C1478" ca="1">IFERROR(INDEX('Nhập đơn'!C:C,'ORDERED LIST'!$A1478,0),"")</f>
        <v/>
      </c>
      <c r="D1478" s="203" t="str">
        <f>IF(COUNTIFS($D$1420:D1477,$B$1420)&lt;$S$1420,$B$1420,"")</f>
        <v/>
      </c>
      <c r="E1478" s="202" t="str" cm="1">
        <f t="array" aca="1" ref="E1478" ca="1">IFERROR(INDEX('Nhập đơn'!I:I,'ORDERED LIST'!$A1478,0),"")</f>
        <v/>
      </c>
      <c r="F1478" s="204" t="str" cm="1">
        <f t="array" aca="1" ref="F1478" ca="1">IFERROR(INDEX('Nhập đơn'!H:H,'ORDERED LIST'!$A1478,0),"")</f>
        <v/>
      </c>
      <c r="G1478" s="205"/>
      <c r="H1478" s="205"/>
      <c r="I1478" s="204"/>
      <c r="J1478" s="204"/>
      <c r="K1478" s="204"/>
      <c r="L1478" s="204"/>
      <c r="M1478" s="204"/>
      <c r="N1478" s="206"/>
      <c r="O1478" s="202"/>
      <c r="P1478" s="207"/>
      <c r="Q1478" s="207"/>
      <c r="R1478" s="207"/>
      <c r="S1478" s="210"/>
    </row>
    <row r="1479" spans="1:19" ht="35.25" customHeight="1">
      <c r="A1479" s="196" t="str">
        <f ca="1">IFERROR(A1478+MATCH(D1479,OFFSET('Nhập đơn'!$E$1,'ORDERED LIST'!$A1478,0,1000),0),"")</f>
        <v/>
      </c>
      <c r="B1479" s="209">
        <v>8</v>
      </c>
      <c r="C1479" s="203" t="str" cm="1">
        <f t="array" aca="1" ref="C1479" ca="1">IFERROR(INDEX('Nhập đơn'!C:C,'ORDERED LIST'!$A1479,0),"")</f>
        <v/>
      </c>
      <c r="D1479" s="203" t="str">
        <f>IF(COUNTIFS($D$1420:D1478,$B$1420)&lt;$S$1420,$B$1420,"")</f>
        <v/>
      </c>
      <c r="E1479" s="202" t="str" cm="1">
        <f t="array" aca="1" ref="E1479" ca="1">IFERROR(INDEX('Nhập đơn'!I:I,'ORDERED LIST'!$A1479,0),"")</f>
        <v/>
      </c>
      <c r="F1479" s="204" t="str" cm="1">
        <f t="array" aca="1" ref="F1479" ca="1">IFERROR(INDEX('Nhập đơn'!H:H,'ORDERED LIST'!$A1479,0),"")</f>
        <v/>
      </c>
      <c r="G1479" s="205"/>
      <c r="H1479" s="205"/>
      <c r="I1479" s="204"/>
      <c r="J1479" s="204"/>
      <c r="K1479" s="204"/>
      <c r="L1479" s="204"/>
      <c r="M1479" s="204"/>
      <c r="N1479" s="206"/>
      <c r="O1479" s="202"/>
      <c r="P1479" s="207"/>
      <c r="Q1479" s="207"/>
      <c r="R1479" s="207"/>
      <c r="S1479" s="210"/>
    </row>
    <row r="1480" spans="1:19" ht="35.25" customHeight="1">
      <c r="A1480" s="196" t="str">
        <f ca="1">IFERROR(A1479+MATCH(D1480,OFFSET('Nhập đơn'!$E$1,'ORDERED LIST'!$A1479,0,1000),0),"")</f>
        <v/>
      </c>
      <c r="B1480" s="209">
        <v>9</v>
      </c>
      <c r="C1480" s="203" t="str" cm="1">
        <f t="array" aca="1" ref="C1480" ca="1">IFERROR(INDEX('Nhập đơn'!C:C,'ORDERED LIST'!$A1480,0),"")</f>
        <v/>
      </c>
      <c r="D1480" s="203" t="str">
        <f>IF(COUNTIFS($D$1420:D1479,$B$1420)&lt;$S$1420,$B$1420,"")</f>
        <v/>
      </c>
      <c r="E1480" s="202" t="str" cm="1">
        <f t="array" aca="1" ref="E1480" ca="1">IFERROR(INDEX('Nhập đơn'!I:I,'ORDERED LIST'!$A1480,0),"")</f>
        <v/>
      </c>
      <c r="F1480" s="204" t="str" cm="1">
        <f t="array" aca="1" ref="F1480" ca="1">IFERROR(INDEX('Nhập đơn'!H:H,'ORDERED LIST'!$A1480,0),"")</f>
        <v/>
      </c>
      <c r="G1480" s="205"/>
      <c r="H1480" s="205"/>
      <c r="I1480" s="204"/>
      <c r="J1480" s="204"/>
      <c r="K1480" s="204"/>
      <c r="L1480" s="204"/>
      <c r="M1480" s="204"/>
      <c r="N1480" s="206"/>
      <c r="O1480" s="202"/>
      <c r="P1480" s="207"/>
      <c r="Q1480" s="207"/>
      <c r="R1480" s="207"/>
      <c r="S1480" s="210"/>
    </row>
    <row r="1481" spans="1:19" ht="35.25" customHeight="1">
      <c r="A1481" s="196" t="str">
        <f ca="1">IFERROR(A1480+MATCH(D1481,OFFSET('Nhập đơn'!$E$1,'ORDERED LIST'!$A1480,0,1000),0),"")</f>
        <v/>
      </c>
      <c r="B1481" s="209">
        <v>10</v>
      </c>
      <c r="C1481" s="203" t="str" cm="1">
        <f t="array" aca="1" ref="C1481" ca="1">IFERROR(INDEX('Nhập đơn'!C:C,'ORDERED LIST'!$A1481,0),"")</f>
        <v/>
      </c>
      <c r="D1481" s="203" t="str">
        <f>IF(COUNTIFS($D$1420:D1480,$B$1420)&lt;$S$1420,$B$1420,"")</f>
        <v/>
      </c>
      <c r="E1481" s="202" t="str" cm="1">
        <f t="array" aca="1" ref="E1481" ca="1">IFERROR(INDEX('Nhập đơn'!I:I,'ORDERED LIST'!$A1481,0),"")</f>
        <v/>
      </c>
      <c r="F1481" s="204" t="str" cm="1">
        <f t="array" aca="1" ref="F1481" ca="1">IFERROR(INDEX('Nhập đơn'!H:H,'ORDERED LIST'!$A1481,0),"")</f>
        <v/>
      </c>
      <c r="G1481" s="205"/>
      <c r="H1481" s="205"/>
      <c r="I1481" s="204"/>
      <c r="J1481" s="204"/>
      <c r="K1481" s="204"/>
      <c r="L1481" s="204"/>
      <c r="M1481" s="204"/>
      <c r="N1481" s="206"/>
      <c r="O1481" s="202"/>
      <c r="P1481" s="207"/>
      <c r="Q1481" s="207"/>
      <c r="R1481" s="207"/>
      <c r="S1481" s="210"/>
    </row>
    <row r="1482" spans="1:19" ht="35.25" customHeight="1">
      <c r="A1482" s="196" t="str">
        <f ca="1">IFERROR(A1481+MATCH(D1482,OFFSET('Nhập đơn'!$E$1,'ORDERED LIST'!$A1481,0,1000),0),"")</f>
        <v/>
      </c>
      <c r="B1482" s="209">
        <v>11</v>
      </c>
      <c r="C1482" s="203" t="str" cm="1">
        <f t="array" aca="1" ref="C1482" ca="1">IFERROR(INDEX('Nhập đơn'!C:C,'ORDERED LIST'!$A1482,0),"")</f>
        <v/>
      </c>
      <c r="D1482" s="203" t="str">
        <f>IF(COUNTIFS($D$1420:D1481,$B$1420)&lt;$S$1420,$B$1420,"")</f>
        <v/>
      </c>
      <c r="E1482" s="202" t="str" cm="1">
        <f t="array" aca="1" ref="E1482" ca="1">IFERROR(INDEX('Nhập đơn'!I:I,'ORDERED LIST'!$A1482,0),"")</f>
        <v/>
      </c>
      <c r="F1482" s="204" t="str" cm="1">
        <f t="array" aca="1" ref="F1482" ca="1">IFERROR(INDEX('Nhập đơn'!H:H,'ORDERED LIST'!$A1482,0),"")</f>
        <v/>
      </c>
      <c r="G1482" s="205"/>
      <c r="H1482" s="205"/>
      <c r="I1482" s="204"/>
      <c r="J1482" s="204"/>
      <c r="K1482" s="204"/>
      <c r="L1482" s="204"/>
      <c r="M1482" s="204"/>
      <c r="N1482" s="206"/>
      <c r="O1482" s="202"/>
      <c r="P1482" s="207"/>
      <c r="Q1482" s="207"/>
      <c r="R1482" s="207"/>
      <c r="S1482" s="210"/>
    </row>
    <row r="1483" spans="1:19" ht="35.25" customHeight="1">
      <c r="A1483" s="196" t="str">
        <f ca="1">IFERROR(A1482+MATCH(D1483,OFFSET('Nhập đơn'!$E$1,'ORDERED LIST'!$A1482,0,1000),0),"")</f>
        <v/>
      </c>
      <c r="B1483" s="209">
        <v>12</v>
      </c>
      <c r="C1483" s="203" t="str" cm="1">
        <f t="array" aca="1" ref="C1483" ca="1">IFERROR(INDEX('Nhập đơn'!C:C,'ORDERED LIST'!$A1483,0),"")</f>
        <v/>
      </c>
      <c r="D1483" s="203" t="str">
        <f>IF(COUNTIFS($D$1420:D1482,$B$1420)&lt;$S$1420,$B$1420,"")</f>
        <v/>
      </c>
      <c r="E1483" s="202" t="str" cm="1">
        <f t="array" aca="1" ref="E1483" ca="1">IFERROR(INDEX('Nhập đơn'!I:I,'ORDERED LIST'!$A1483,0),"")</f>
        <v/>
      </c>
      <c r="F1483" s="204" t="str" cm="1">
        <f t="array" aca="1" ref="F1483" ca="1">IFERROR(INDEX('Nhập đơn'!H:H,'ORDERED LIST'!$A1483,0),"")</f>
        <v/>
      </c>
      <c r="G1483" s="205"/>
      <c r="H1483" s="205"/>
      <c r="I1483" s="204"/>
      <c r="J1483" s="204"/>
      <c r="K1483" s="204"/>
      <c r="L1483" s="204"/>
      <c r="M1483" s="204"/>
      <c r="N1483" s="206"/>
      <c r="O1483" s="202"/>
      <c r="P1483" s="207"/>
      <c r="Q1483" s="207"/>
      <c r="R1483" s="207"/>
      <c r="S1483" s="210"/>
    </row>
    <row r="1484" spans="1:19" ht="35.25" customHeight="1">
      <c r="A1484" s="196" t="str">
        <f ca="1">IFERROR(A1483+MATCH(D1484,OFFSET('Nhập đơn'!$E$1,'ORDERED LIST'!$A1483,0,1000),0),"")</f>
        <v/>
      </c>
      <c r="B1484" s="209">
        <v>13</v>
      </c>
      <c r="C1484" s="203" t="str" cm="1">
        <f t="array" aca="1" ref="C1484" ca="1">IFERROR(INDEX('Nhập đơn'!C:C,'ORDERED LIST'!$A1484,0),"")</f>
        <v/>
      </c>
      <c r="D1484" s="203" t="str">
        <f>IF(COUNTIFS($D$1420:D1483,$B$1420)&lt;$S$1420,$B$1420,"")</f>
        <v/>
      </c>
      <c r="E1484" s="202" t="str" cm="1">
        <f t="array" aca="1" ref="E1484" ca="1">IFERROR(INDEX('Nhập đơn'!I:I,'ORDERED LIST'!$A1484,0),"")</f>
        <v/>
      </c>
      <c r="F1484" s="204" t="str" cm="1">
        <f t="array" aca="1" ref="F1484" ca="1">IFERROR(INDEX('Nhập đơn'!H:H,'ORDERED LIST'!$A1484,0),"")</f>
        <v/>
      </c>
      <c r="G1484" s="205"/>
      <c r="H1484" s="205"/>
      <c r="I1484" s="204"/>
      <c r="J1484" s="204"/>
      <c r="K1484" s="204"/>
      <c r="L1484" s="204"/>
      <c r="M1484" s="204"/>
      <c r="N1484" s="206"/>
      <c r="O1484" s="202"/>
      <c r="P1484" s="207"/>
      <c r="Q1484" s="207"/>
      <c r="R1484" s="207"/>
      <c r="S1484" s="210"/>
    </row>
    <row r="1485" spans="1:19" ht="35.25" customHeight="1">
      <c r="A1485" s="196" t="str">
        <f ca="1">IFERROR(A1484+MATCH(D1485,OFFSET('Nhập đơn'!$E$1,'ORDERED LIST'!$A1484,0,1000),0),"")</f>
        <v/>
      </c>
      <c r="B1485" s="209">
        <v>14</v>
      </c>
      <c r="C1485" s="203" t="str" cm="1">
        <f t="array" aca="1" ref="C1485" ca="1">IFERROR(INDEX('Nhập đơn'!C:C,'ORDERED LIST'!$A1485,0),"")</f>
        <v/>
      </c>
      <c r="D1485" s="203" t="str">
        <f>IF(COUNTIFS($D$1420:D1484,$B$1420)&lt;$S$1420,$B$1420,"")</f>
        <v/>
      </c>
      <c r="E1485" s="202" t="str" cm="1">
        <f t="array" aca="1" ref="E1485" ca="1">IFERROR(INDEX('Nhập đơn'!I:I,'ORDERED LIST'!$A1485,0),"")</f>
        <v/>
      </c>
      <c r="F1485" s="204" t="str" cm="1">
        <f t="array" aca="1" ref="F1485" ca="1">IFERROR(INDEX('Nhập đơn'!H:H,'ORDERED LIST'!$A1485,0),"")</f>
        <v/>
      </c>
      <c r="G1485" s="205"/>
      <c r="H1485" s="205"/>
      <c r="I1485" s="204"/>
      <c r="J1485" s="204"/>
      <c r="K1485" s="204"/>
      <c r="L1485" s="204"/>
      <c r="M1485" s="204"/>
      <c r="N1485" s="206"/>
      <c r="O1485" s="202"/>
      <c r="P1485" s="207"/>
      <c r="Q1485" s="207"/>
      <c r="R1485" s="207"/>
      <c r="S1485" s="210"/>
    </row>
    <row r="1486" spans="1:19" ht="35.25" customHeight="1">
      <c r="A1486" s="196" t="str">
        <f ca="1">IFERROR(A1485+MATCH(D1486,OFFSET('Nhập đơn'!$E$1,'ORDERED LIST'!$A1485,0,1000),0),"")</f>
        <v/>
      </c>
      <c r="B1486" s="209">
        <v>15</v>
      </c>
      <c r="C1486" s="203" t="str" cm="1">
        <f t="array" aca="1" ref="C1486" ca="1">IFERROR(INDEX('Nhập đơn'!C:C,'ORDERED LIST'!$A1486,0),"")</f>
        <v/>
      </c>
      <c r="D1486" s="203" t="str">
        <f>IF(COUNTIFS($D$1420:D1485,$B$1420)&lt;$S$1420,$B$1420,"")</f>
        <v/>
      </c>
      <c r="E1486" s="202" t="str" cm="1">
        <f t="array" aca="1" ref="E1486" ca="1">IFERROR(INDEX('Nhập đơn'!I:I,'ORDERED LIST'!$A1486,0),"")</f>
        <v/>
      </c>
      <c r="F1486" s="204" t="str" cm="1">
        <f t="array" aca="1" ref="F1486" ca="1">IFERROR(INDEX('Nhập đơn'!H:H,'ORDERED LIST'!$A1486,0),"")</f>
        <v/>
      </c>
      <c r="G1486" s="205"/>
      <c r="H1486" s="205"/>
      <c r="I1486" s="204"/>
      <c r="J1486" s="204"/>
      <c r="K1486" s="204"/>
      <c r="L1486" s="204"/>
      <c r="M1486" s="204"/>
      <c r="N1486" s="206"/>
      <c r="O1486" s="202"/>
      <c r="P1486" s="207"/>
      <c r="Q1486" s="207"/>
      <c r="R1486" s="207"/>
      <c r="S1486" s="210"/>
    </row>
    <row r="1487" spans="1:19" ht="35.25" customHeight="1">
      <c r="A1487" s="196" t="str">
        <f ca="1">IFERROR(A1486+MATCH(D1487,OFFSET('Nhập đơn'!$E$1,'ORDERED LIST'!$A1486,0,1000),0),"")</f>
        <v/>
      </c>
      <c r="B1487" s="209">
        <v>16</v>
      </c>
      <c r="C1487" s="203" t="str" cm="1">
        <f t="array" aca="1" ref="C1487" ca="1">IFERROR(INDEX('Nhập đơn'!C:C,'ORDERED LIST'!$A1487,0),"")</f>
        <v/>
      </c>
      <c r="D1487" s="203" t="str">
        <f>IF(COUNTIFS($D$1420:D1486,$B$1420)&lt;$S$1420,$B$1420,"")</f>
        <v/>
      </c>
      <c r="E1487" s="202" t="str" cm="1">
        <f t="array" aca="1" ref="E1487" ca="1">IFERROR(INDEX('Nhập đơn'!I:I,'ORDERED LIST'!$A1487,0),"")</f>
        <v/>
      </c>
      <c r="F1487" s="204" t="str" cm="1">
        <f t="array" aca="1" ref="F1487" ca="1">IFERROR(INDEX('Nhập đơn'!H:H,'ORDERED LIST'!$A1487,0),"")</f>
        <v/>
      </c>
      <c r="G1487" s="205"/>
      <c r="H1487" s="205"/>
      <c r="I1487" s="204"/>
      <c r="J1487" s="204"/>
      <c r="K1487" s="204"/>
      <c r="L1487" s="204"/>
      <c r="M1487" s="204"/>
      <c r="N1487" s="206"/>
      <c r="O1487" s="202"/>
      <c r="P1487" s="207"/>
      <c r="Q1487" s="207"/>
      <c r="R1487" s="207"/>
      <c r="S1487" s="210"/>
    </row>
    <row r="1488" spans="1:19" ht="35.25" customHeight="1">
      <c r="A1488" s="196"/>
      <c r="B1488" s="213"/>
      <c r="C1488" s="211"/>
      <c r="D1488" s="211"/>
      <c r="E1488" s="211"/>
      <c r="F1488" s="211"/>
      <c r="G1488" s="211"/>
      <c r="H1488" s="211"/>
      <c r="I1488" s="211"/>
      <c r="J1488" s="211"/>
      <c r="K1488" s="211"/>
      <c r="L1488" s="211"/>
      <c r="M1488" s="211"/>
      <c r="N1488" s="211"/>
      <c r="O1488" s="211"/>
      <c r="P1488" s="211"/>
      <c r="Q1488" s="211"/>
      <c r="R1488" s="211"/>
      <c r="S1488" s="291">
        <f>COUNTIFS('Nhập đơn'!E:E,B1488)</f>
        <v>0</v>
      </c>
    </row>
    <row r="1489" spans="1:19" ht="35.25" customHeight="1">
      <c r="A1489" s="196" t="e">
        <f ca="1">A1488+MATCH(D1489,OFFSET('Nhập đơn'!$E$1,'ORDERED LIST'!$A1488,0,1000),0)</f>
        <v>#N/A</v>
      </c>
      <c r="B1489" s="202">
        <v>1</v>
      </c>
      <c r="C1489" s="203" t="str" cm="1">
        <f t="array" aca="1" ref="C1489" ca="1">IFERROR(INDEX('Nhập đơn'!C:C,'ORDERED LIST'!$A1489,0),"")</f>
        <v/>
      </c>
      <c r="D1489" s="203" t="str">
        <f>IF(COUNTIFS($D$1488:D1488,$B$1488)&lt;$S$1488,$B$1488,"")</f>
        <v/>
      </c>
      <c r="E1489" s="202" t="str" cm="1">
        <f t="array" aca="1" ref="E1489" ca="1">IFERROR(INDEX('Nhập đơn'!I:I,'ORDERED LIST'!$A1489,0),"")</f>
        <v/>
      </c>
      <c r="F1489" s="204" t="str" cm="1">
        <f t="array" aca="1" ref="F1489" ca="1">IFERROR(INDEX('Nhập đơn'!H:H,'ORDERED LIST'!$A1489,0),"")</f>
        <v/>
      </c>
      <c r="G1489" s="205"/>
      <c r="H1489" s="205"/>
      <c r="I1489" s="204"/>
      <c r="J1489" s="204"/>
      <c r="K1489" s="204"/>
      <c r="L1489" s="204"/>
      <c r="M1489" s="204"/>
      <c r="N1489" s="206"/>
      <c r="O1489" s="202"/>
      <c r="P1489" s="207"/>
      <c r="Q1489" s="207"/>
      <c r="R1489" s="207"/>
      <c r="S1489" s="207"/>
    </row>
    <row r="1490" spans="1:19" ht="35.25" customHeight="1">
      <c r="A1490" s="196" t="str">
        <f ca="1">IFERROR(A1489+MATCH(D1490,OFFSET('Nhập đơn'!$E$1,'ORDERED LIST'!$A1489,0,1000),0),"")</f>
        <v/>
      </c>
      <c r="B1490" s="202">
        <v>2</v>
      </c>
      <c r="C1490" s="203" t="str" cm="1">
        <f t="array" aca="1" ref="C1490" ca="1">IFERROR(INDEX('Nhập đơn'!C:C,'ORDERED LIST'!$A1490,0),"")</f>
        <v/>
      </c>
      <c r="D1490" s="203" t="str">
        <f>IF(COUNTIFS($D$1488:D1489,$B$1488)&lt;$S$1488,$B$1488,"")</f>
        <v/>
      </c>
      <c r="E1490" s="202" t="str" cm="1">
        <f t="array" aca="1" ref="E1490" ca="1">IFERROR(INDEX('Nhập đơn'!I:I,'ORDERED LIST'!$A1490,0),"")</f>
        <v/>
      </c>
      <c r="F1490" s="204" t="str" cm="1">
        <f t="array" aca="1" ref="F1490" ca="1">IFERROR(INDEX('Nhập đơn'!H:H,'ORDERED LIST'!$A1490,0),"")</f>
        <v/>
      </c>
      <c r="G1490" s="205"/>
      <c r="H1490" s="205"/>
      <c r="I1490" s="204"/>
      <c r="J1490" s="204"/>
      <c r="K1490" s="204"/>
      <c r="L1490" s="204"/>
      <c r="M1490" s="204"/>
      <c r="N1490" s="206"/>
      <c r="O1490" s="202"/>
      <c r="P1490" s="207"/>
      <c r="Q1490" s="207"/>
      <c r="R1490" s="207"/>
      <c r="S1490" s="208"/>
    </row>
    <row r="1491" spans="1:19" ht="35.25" customHeight="1">
      <c r="A1491" s="196" t="str">
        <f ca="1">IFERROR(A1490+MATCH(D1491,OFFSET('Nhập đơn'!$E$1,'ORDERED LIST'!$A1490,0,1000),0),"")</f>
        <v/>
      </c>
      <c r="B1491" s="209">
        <v>3</v>
      </c>
      <c r="C1491" s="203" t="str" cm="1">
        <f t="array" aca="1" ref="C1491" ca="1">IFERROR(INDEX('Nhập đơn'!C:C,'ORDERED LIST'!$A1491,0),"")</f>
        <v/>
      </c>
      <c r="D1491" s="203" t="str">
        <f>IF(COUNTIFS($D$1488:D1490,$B$1488)&lt;$S$1488,$B$1488,"")</f>
        <v/>
      </c>
      <c r="E1491" s="202" t="str" cm="1">
        <f t="array" aca="1" ref="E1491" ca="1">IFERROR(INDEX('Nhập đơn'!I:I,'ORDERED LIST'!$A1491,0),"")</f>
        <v/>
      </c>
      <c r="F1491" s="204" t="str" cm="1">
        <f t="array" aca="1" ref="F1491" ca="1">IFERROR(INDEX('Nhập đơn'!H:H,'ORDERED LIST'!$A1491,0),"")</f>
        <v/>
      </c>
      <c r="G1491" s="205"/>
      <c r="H1491" s="205"/>
      <c r="I1491" s="204"/>
      <c r="J1491" s="204"/>
      <c r="K1491" s="204"/>
      <c r="L1491" s="204"/>
      <c r="M1491" s="204"/>
      <c r="N1491" s="206"/>
      <c r="O1491" s="202"/>
      <c r="P1491" s="207"/>
      <c r="Q1491" s="207"/>
      <c r="R1491" s="207"/>
      <c r="S1491" s="210"/>
    </row>
    <row r="1492" spans="1:19" ht="35.25" customHeight="1">
      <c r="A1492" s="196" t="str">
        <f ca="1">IFERROR(A1491+MATCH(D1492,OFFSET('Nhập đơn'!$E$1,'ORDERED LIST'!$A1491,0,1000),0),"")</f>
        <v/>
      </c>
      <c r="B1492" s="209">
        <v>4</v>
      </c>
      <c r="C1492" s="203" t="str" cm="1">
        <f t="array" aca="1" ref="C1492" ca="1">IFERROR(INDEX('Nhập đơn'!C:C,'ORDERED LIST'!$A1492,0),"")</f>
        <v/>
      </c>
      <c r="D1492" s="203" t="str">
        <f>IF(COUNTIFS($D$1488:D1491,$B$1488)&lt;$S$1488,$B$1488,"")</f>
        <v/>
      </c>
      <c r="E1492" s="202" t="str" cm="1">
        <f t="array" aca="1" ref="E1492" ca="1">IFERROR(INDEX('Nhập đơn'!I:I,'ORDERED LIST'!$A1492,0),"")</f>
        <v/>
      </c>
      <c r="F1492" s="204" t="str" cm="1">
        <f t="array" aca="1" ref="F1492" ca="1">IFERROR(INDEX('Nhập đơn'!H:H,'ORDERED LIST'!$A1492,0),"")</f>
        <v/>
      </c>
      <c r="G1492" s="205"/>
      <c r="H1492" s="205"/>
      <c r="I1492" s="204"/>
      <c r="J1492" s="204"/>
      <c r="K1492" s="204"/>
      <c r="L1492" s="204"/>
      <c r="M1492" s="204"/>
      <c r="N1492" s="206"/>
      <c r="O1492" s="202"/>
      <c r="P1492" s="207"/>
      <c r="Q1492" s="207"/>
      <c r="R1492" s="207"/>
      <c r="S1492" s="210"/>
    </row>
    <row r="1493" spans="1:19" ht="35.25" customHeight="1">
      <c r="A1493" s="196" t="str">
        <f ca="1">IFERROR(A1492+MATCH(D1493,OFFSET('Nhập đơn'!$E$1,'ORDERED LIST'!$A1492,0,1000),0),"")</f>
        <v/>
      </c>
      <c r="B1493" s="209">
        <v>5</v>
      </c>
      <c r="C1493" s="203" t="str" cm="1">
        <f t="array" aca="1" ref="C1493" ca="1">IFERROR(INDEX('Nhập đơn'!C:C,'ORDERED LIST'!$A1493,0),"")</f>
        <v/>
      </c>
      <c r="D1493" s="203" t="str">
        <f>IF(COUNTIFS($D$1488:D1492,$B$1488)&lt;$S$1488,$B$1488,"")</f>
        <v/>
      </c>
      <c r="E1493" s="202" t="str" cm="1">
        <f t="array" aca="1" ref="E1493" ca="1">IFERROR(INDEX('Nhập đơn'!I:I,'ORDERED LIST'!$A1493,0),"")</f>
        <v/>
      </c>
      <c r="F1493" s="204" t="str" cm="1">
        <f t="array" aca="1" ref="F1493" ca="1">IFERROR(INDEX('Nhập đơn'!H:H,'ORDERED LIST'!$A1493,0),"")</f>
        <v/>
      </c>
      <c r="G1493" s="205"/>
      <c r="H1493" s="205"/>
      <c r="I1493" s="204"/>
      <c r="J1493" s="204"/>
      <c r="K1493" s="204"/>
      <c r="L1493" s="204"/>
      <c r="M1493" s="204"/>
      <c r="N1493" s="206"/>
      <c r="O1493" s="202"/>
      <c r="P1493" s="207"/>
      <c r="Q1493" s="207"/>
      <c r="R1493" s="207"/>
      <c r="S1493" s="210"/>
    </row>
    <row r="1494" spans="1:19" ht="35.25" customHeight="1">
      <c r="A1494" s="196" t="str">
        <f ca="1">IFERROR(A1493+MATCH(D1494,OFFSET('Nhập đơn'!$E$1,'ORDERED LIST'!$A1493,0,1000),0),"")</f>
        <v/>
      </c>
      <c r="B1494" s="209">
        <v>6</v>
      </c>
      <c r="C1494" s="203" t="str" cm="1">
        <f t="array" aca="1" ref="C1494" ca="1">IFERROR(INDEX('Nhập đơn'!C:C,'ORDERED LIST'!$A1494,0),"")</f>
        <v/>
      </c>
      <c r="D1494" s="203" t="str">
        <f>IF(COUNTIFS($D$1488:D1493,$B$1488)&lt;$S$1488,$B$1488,"")</f>
        <v/>
      </c>
      <c r="E1494" s="202" t="str" cm="1">
        <f t="array" aca="1" ref="E1494" ca="1">IFERROR(INDEX('Nhập đơn'!I:I,'ORDERED LIST'!$A1494,0),"")</f>
        <v/>
      </c>
      <c r="F1494" s="204" t="str" cm="1">
        <f t="array" aca="1" ref="F1494" ca="1">IFERROR(INDEX('Nhập đơn'!H:H,'ORDERED LIST'!$A1494,0),"")</f>
        <v/>
      </c>
      <c r="G1494" s="205"/>
      <c r="H1494" s="205"/>
      <c r="I1494" s="204"/>
      <c r="J1494" s="204"/>
      <c r="K1494" s="204"/>
      <c r="L1494" s="204"/>
      <c r="M1494" s="204"/>
      <c r="N1494" s="206"/>
      <c r="O1494" s="202"/>
      <c r="P1494" s="207"/>
      <c r="Q1494" s="207"/>
      <c r="R1494" s="207"/>
      <c r="S1494" s="210"/>
    </row>
    <row r="1495" spans="1:19" ht="35.25" customHeight="1">
      <c r="A1495" s="196" t="str">
        <f ca="1">IFERROR(A1494+MATCH(D1495,OFFSET('Nhập đơn'!$E$1,'ORDERED LIST'!$A1494,0,1000),0),"")</f>
        <v/>
      </c>
      <c r="B1495" s="209">
        <v>7</v>
      </c>
      <c r="C1495" s="203" t="str" cm="1">
        <f t="array" aca="1" ref="C1495" ca="1">IFERROR(INDEX('Nhập đơn'!C:C,'ORDERED LIST'!$A1495,0),"")</f>
        <v/>
      </c>
      <c r="D1495" s="203" t="str">
        <f>IF(COUNTIFS($D$1488:D1494,$B$1488)&lt;$S$1488,$B$1488,"")</f>
        <v/>
      </c>
      <c r="E1495" s="202" t="str" cm="1">
        <f t="array" aca="1" ref="E1495" ca="1">IFERROR(INDEX('Nhập đơn'!I:I,'ORDERED LIST'!$A1495,0),"")</f>
        <v/>
      </c>
      <c r="F1495" s="204" t="str" cm="1">
        <f t="array" aca="1" ref="F1495" ca="1">IFERROR(INDEX('Nhập đơn'!H:H,'ORDERED LIST'!$A1495,0),"")</f>
        <v/>
      </c>
      <c r="G1495" s="205"/>
      <c r="H1495" s="205"/>
      <c r="I1495" s="204"/>
      <c r="J1495" s="204"/>
      <c r="K1495" s="204"/>
      <c r="L1495" s="204"/>
      <c r="M1495" s="204"/>
      <c r="N1495" s="206"/>
      <c r="O1495" s="202"/>
      <c r="P1495" s="207"/>
      <c r="Q1495" s="207"/>
      <c r="R1495" s="207"/>
      <c r="S1495" s="210"/>
    </row>
    <row r="1496" spans="1:19" ht="35.25" customHeight="1">
      <c r="A1496" s="196" t="str">
        <f ca="1">IFERROR(A1495+MATCH(D1496,OFFSET('Nhập đơn'!$E$1,'ORDERED LIST'!$A1495,0,1000),0),"")</f>
        <v/>
      </c>
      <c r="B1496" s="209">
        <v>8</v>
      </c>
      <c r="C1496" s="203" t="str" cm="1">
        <f t="array" aca="1" ref="C1496" ca="1">IFERROR(INDEX('Nhập đơn'!C:C,'ORDERED LIST'!$A1496,0),"")</f>
        <v/>
      </c>
      <c r="D1496" s="203" t="str">
        <f>IF(COUNTIFS($D$1488:D1495,$B$1488)&lt;$S$1488,$B$1488,"")</f>
        <v/>
      </c>
      <c r="E1496" s="202" t="str" cm="1">
        <f t="array" aca="1" ref="E1496" ca="1">IFERROR(INDEX('Nhập đơn'!I:I,'ORDERED LIST'!$A1496,0),"")</f>
        <v/>
      </c>
      <c r="F1496" s="204" t="str" cm="1">
        <f t="array" aca="1" ref="F1496" ca="1">IFERROR(INDEX('Nhập đơn'!H:H,'ORDERED LIST'!$A1496,0),"")</f>
        <v/>
      </c>
      <c r="G1496" s="205"/>
      <c r="H1496" s="205"/>
      <c r="I1496" s="204"/>
      <c r="J1496" s="204"/>
      <c r="K1496" s="204"/>
      <c r="L1496" s="204"/>
      <c r="M1496" s="204"/>
      <c r="N1496" s="206"/>
      <c r="O1496" s="202"/>
      <c r="P1496" s="207"/>
      <c r="Q1496" s="207"/>
      <c r="R1496" s="207"/>
      <c r="S1496" s="210"/>
    </row>
    <row r="1497" spans="1:19" ht="35.25" customHeight="1">
      <c r="A1497" s="196" t="str">
        <f ca="1">IFERROR(A1496+MATCH(D1497,OFFSET('Nhập đơn'!$E$1,'ORDERED LIST'!$A1496,0,1000),0),"")</f>
        <v/>
      </c>
      <c r="B1497" s="209">
        <v>9</v>
      </c>
      <c r="C1497" s="203" t="str" cm="1">
        <f t="array" aca="1" ref="C1497" ca="1">IFERROR(INDEX('Nhập đơn'!C:C,'ORDERED LIST'!$A1497,0),"")</f>
        <v/>
      </c>
      <c r="D1497" s="203" t="str">
        <f>IF(COUNTIFS($D$1488:D1496,$B$1488)&lt;$S$1488,$B$1488,"")</f>
        <v/>
      </c>
      <c r="E1497" s="202" t="str" cm="1">
        <f t="array" aca="1" ref="E1497" ca="1">IFERROR(INDEX('Nhập đơn'!I:I,'ORDERED LIST'!$A1497,0),"")</f>
        <v/>
      </c>
      <c r="F1497" s="204" t="str" cm="1">
        <f t="array" aca="1" ref="F1497" ca="1">IFERROR(INDEX('Nhập đơn'!H:H,'ORDERED LIST'!$A1497,0),"")</f>
        <v/>
      </c>
      <c r="G1497" s="205"/>
      <c r="H1497" s="205"/>
      <c r="I1497" s="204"/>
      <c r="J1497" s="204"/>
      <c r="K1497" s="204"/>
      <c r="L1497" s="204"/>
      <c r="M1497" s="204"/>
      <c r="N1497" s="206"/>
      <c r="O1497" s="202"/>
      <c r="P1497" s="207"/>
      <c r="Q1497" s="207"/>
      <c r="R1497" s="207"/>
      <c r="S1497" s="210"/>
    </row>
    <row r="1498" spans="1:19" ht="35.25" customHeight="1">
      <c r="A1498" s="196" t="str">
        <f ca="1">IFERROR(A1497+MATCH(D1498,OFFSET('Nhập đơn'!$E$1,'ORDERED LIST'!$A1497,0,1000),0),"")</f>
        <v/>
      </c>
      <c r="B1498" s="209">
        <v>10</v>
      </c>
      <c r="C1498" s="203" t="str" cm="1">
        <f t="array" aca="1" ref="C1498" ca="1">IFERROR(INDEX('Nhập đơn'!C:C,'ORDERED LIST'!$A1498,0),"")</f>
        <v/>
      </c>
      <c r="D1498" s="203" t="str">
        <f>IF(COUNTIFS($D$1488:D1497,$B$1488)&lt;$S$1488,$B$1488,"")</f>
        <v/>
      </c>
      <c r="E1498" s="202" t="str" cm="1">
        <f t="array" aca="1" ref="E1498" ca="1">IFERROR(INDEX('Nhập đơn'!I:I,'ORDERED LIST'!$A1498,0),"")</f>
        <v/>
      </c>
      <c r="F1498" s="204" t="str" cm="1">
        <f t="array" aca="1" ref="F1498" ca="1">IFERROR(INDEX('Nhập đơn'!H:H,'ORDERED LIST'!$A1498,0),"")</f>
        <v/>
      </c>
      <c r="G1498" s="205"/>
      <c r="H1498" s="205"/>
      <c r="I1498" s="204"/>
      <c r="J1498" s="204"/>
      <c r="K1498" s="204"/>
      <c r="L1498" s="204"/>
      <c r="M1498" s="204"/>
      <c r="N1498" s="206"/>
      <c r="O1498" s="202"/>
      <c r="P1498" s="207"/>
      <c r="Q1498" s="207"/>
      <c r="R1498" s="207"/>
      <c r="S1498" s="210"/>
    </row>
    <row r="1499" spans="1:19" ht="35.25" customHeight="1">
      <c r="A1499" s="196" t="str">
        <f ca="1">IFERROR(A1498+MATCH(D1499,OFFSET('Nhập đơn'!$E$1,'ORDERED LIST'!$A1498,0,1000),0),"")</f>
        <v/>
      </c>
      <c r="B1499" s="209">
        <v>11</v>
      </c>
      <c r="C1499" s="203" t="str" cm="1">
        <f t="array" aca="1" ref="C1499" ca="1">IFERROR(INDEX('Nhập đơn'!C:C,'ORDERED LIST'!$A1499,0),"")</f>
        <v/>
      </c>
      <c r="D1499" s="203" t="str">
        <f>IF(COUNTIFS($D$1488:D1498,$B$1488)&lt;$S$1488,$B$1488,"")</f>
        <v/>
      </c>
      <c r="E1499" s="202" t="str" cm="1">
        <f t="array" aca="1" ref="E1499" ca="1">IFERROR(INDEX('Nhập đơn'!I:I,'ORDERED LIST'!$A1499,0),"")</f>
        <v/>
      </c>
      <c r="F1499" s="204" t="str" cm="1">
        <f t="array" aca="1" ref="F1499" ca="1">IFERROR(INDEX('Nhập đơn'!H:H,'ORDERED LIST'!$A1499,0),"")</f>
        <v/>
      </c>
      <c r="G1499" s="205"/>
      <c r="H1499" s="205"/>
      <c r="I1499" s="204"/>
      <c r="J1499" s="204"/>
      <c r="K1499" s="204"/>
      <c r="L1499" s="204"/>
      <c r="M1499" s="204"/>
      <c r="N1499" s="206"/>
      <c r="O1499" s="202"/>
      <c r="P1499" s="207"/>
      <c r="Q1499" s="207"/>
      <c r="R1499" s="207"/>
      <c r="S1499" s="210"/>
    </row>
    <row r="1500" spans="1:19" ht="35.25" customHeight="1">
      <c r="A1500" s="196" t="str">
        <f ca="1">IFERROR(A1499+MATCH(D1500,OFFSET('Nhập đơn'!$E$1,'ORDERED LIST'!$A1499,0,1000),0),"")</f>
        <v/>
      </c>
      <c r="B1500" s="209">
        <v>12</v>
      </c>
      <c r="C1500" s="203" t="str" cm="1">
        <f t="array" aca="1" ref="C1500" ca="1">IFERROR(INDEX('Nhập đơn'!C:C,'ORDERED LIST'!$A1500,0),"")</f>
        <v/>
      </c>
      <c r="D1500" s="203" t="str">
        <f>IF(COUNTIFS($D$1488:D1499,$B$1488)&lt;$S$1488,$B$1488,"")</f>
        <v/>
      </c>
      <c r="E1500" s="202" t="str" cm="1">
        <f t="array" aca="1" ref="E1500" ca="1">IFERROR(INDEX('Nhập đơn'!I:I,'ORDERED LIST'!$A1500,0),"")</f>
        <v/>
      </c>
      <c r="F1500" s="204" t="str" cm="1">
        <f t="array" aca="1" ref="F1500" ca="1">IFERROR(INDEX('Nhập đơn'!H:H,'ORDERED LIST'!$A1500,0),"")</f>
        <v/>
      </c>
      <c r="G1500" s="205"/>
      <c r="H1500" s="205"/>
      <c r="I1500" s="204"/>
      <c r="J1500" s="204"/>
      <c r="K1500" s="204"/>
      <c r="L1500" s="204"/>
      <c r="M1500" s="204"/>
      <c r="N1500" s="206"/>
      <c r="O1500" s="202"/>
      <c r="P1500" s="207"/>
      <c r="Q1500" s="207"/>
      <c r="R1500" s="207"/>
      <c r="S1500" s="210"/>
    </row>
    <row r="1501" spans="1:19" ht="35.25" customHeight="1">
      <c r="A1501" s="196" t="str">
        <f ca="1">IFERROR(A1500+MATCH(D1501,OFFSET('Nhập đơn'!$E$1,'ORDERED LIST'!$A1500,0,1000),0),"")</f>
        <v/>
      </c>
      <c r="B1501" s="209">
        <v>13</v>
      </c>
      <c r="C1501" s="203" t="str" cm="1">
        <f t="array" aca="1" ref="C1501" ca="1">IFERROR(INDEX('Nhập đơn'!C:C,'ORDERED LIST'!$A1501,0),"")</f>
        <v/>
      </c>
      <c r="D1501" s="203" t="str">
        <f>IF(COUNTIFS($D$1488:D1500,$B$1488)&lt;$S$1488,$B$1488,"")</f>
        <v/>
      </c>
      <c r="E1501" s="202" t="str" cm="1">
        <f t="array" aca="1" ref="E1501" ca="1">IFERROR(INDEX('Nhập đơn'!I:I,'ORDERED LIST'!$A1501,0),"")</f>
        <v/>
      </c>
      <c r="F1501" s="204" t="str" cm="1">
        <f t="array" aca="1" ref="F1501" ca="1">IFERROR(INDEX('Nhập đơn'!H:H,'ORDERED LIST'!$A1501,0),"")</f>
        <v/>
      </c>
      <c r="G1501" s="205"/>
      <c r="H1501" s="205"/>
      <c r="I1501" s="204"/>
      <c r="J1501" s="204"/>
      <c r="K1501" s="204"/>
      <c r="L1501" s="204"/>
      <c r="M1501" s="204"/>
      <c r="N1501" s="206"/>
      <c r="O1501" s="202"/>
      <c r="P1501" s="207"/>
      <c r="Q1501" s="207"/>
      <c r="R1501" s="207"/>
      <c r="S1501" s="210"/>
    </row>
    <row r="1502" spans="1:19" ht="35.25" customHeight="1">
      <c r="A1502" s="196" t="str">
        <f ca="1">IFERROR(A1501+MATCH(D1502,OFFSET('Nhập đơn'!$E$1,'ORDERED LIST'!$A1501,0,1000),0),"")</f>
        <v/>
      </c>
      <c r="B1502" s="209">
        <v>14</v>
      </c>
      <c r="C1502" s="203" t="str" cm="1">
        <f t="array" aca="1" ref="C1502" ca="1">IFERROR(INDEX('Nhập đơn'!C:C,'ORDERED LIST'!$A1502,0),"")</f>
        <v/>
      </c>
      <c r="D1502" s="203" t="str">
        <f>IF(COUNTIFS($D$1488:D1501,$B$1488)&lt;$S$1488,$B$1488,"")</f>
        <v/>
      </c>
      <c r="E1502" s="202" t="str" cm="1">
        <f t="array" aca="1" ref="E1502" ca="1">IFERROR(INDEX('Nhập đơn'!I:I,'ORDERED LIST'!$A1502,0),"")</f>
        <v/>
      </c>
      <c r="F1502" s="204" t="str" cm="1">
        <f t="array" aca="1" ref="F1502" ca="1">IFERROR(INDEX('Nhập đơn'!H:H,'ORDERED LIST'!$A1502,0),"")</f>
        <v/>
      </c>
      <c r="G1502" s="205"/>
      <c r="H1502" s="205"/>
      <c r="I1502" s="204"/>
      <c r="J1502" s="204"/>
      <c r="K1502" s="204"/>
      <c r="L1502" s="204"/>
      <c r="M1502" s="204"/>
      <c r="N1502" s="206"/>
      <c r="O1502" s="202"/>
      <c r="P1502" s="207"/>
      <c r="Q1502" s="207"/>
      <c r="R1502" s="207"/>
      <c r="S1502" s="210"/>
    </row>
    <row r="1503" spans="1:19" ht="35.25" customHeight="1">
      <c r="A1503" s="196" t="str">
        <f ca="1">IFERROR(A1502+MATCH(D1503,OFFSET('Nhập đơn'!$E$1,'ORDERED LIST'!$A1502,0,1000),0),"")</f>
        <v/>
      </c>
      <c r="B1503" s="209">
        <v>15</v>
      </c>
      <c r="C1503" s="203" t="str" cm="1">
        <f t="array" aca="1" ref="C1503" ca="1">IFERROR(INDEX('Nhập đơn'!C:C,'ORDERED LIST'!$A1503,0),"")</f>
        <v/>
      </c>
      <c r="D1503" s="203" t="str">
        <f>IF(COUNTIFS($D$1488:D1502,$B$1488)&lt;$S$1488,$B$1488,"")</f>
        <v/>
      </c>
      <c r="E1503" s="202" t="str" cm="1">
        <f t="array" aca="1" ref="E1503" ca="1">IFERROR(INDEX('Nhập đơn'!I:I,'ORDERED LIST'!$A1503,0),"")</f>
        <v/>
      </c>
      <c r="F1503" s="204" t="str" cm="1">
        <f t="array" aca="1" ref="F1503" ca="1">IFERROR(INDEX('Nhập đơn'!H:H,'ORDERED LIST'!$A1503,0),"")</f>
        <v/>
      </c>
      <c r="G1503" s="205"/>
      <c r="H1503" s="205"/>
      <c r="I1503" s="204"/>
      <c r="J1503" s="204"/>
      <c r="K1503" s="204"/>
      <c r="L1503" s="204"/>
      <c r="M1503" s="204"/>
      <c r="N1503" s="206"/>
      <c r="O1503" s="202"/>
      <c r="P1503" s="207"/>
      <c r="Q1503" s="207"/>
      <c r="R1503" s="207"/>
      <c r="S1503" s="210"/>
    </row>
    <row r="1504" spans="1:19" ht="35.25" customHeight="1">
      <c r="A1504" s="196" t="str">
        <f ca="1">IFERROR(A1503+MATCH(D1504,OFFSET('Nhập đơn'!$E$1,'ORDERED LIST'!$A1503,0,1000),0),"")</f>
        <v/>
      </c>
      <c r="B1504" s="209">
        <v>16</v>
      </c>
      <c r="C1504" s="203" t="str" cm="1">
        <f t="array" aca="1" ref="C1504" ca="1">IFERROR(INDEX('Nhập đơn'!C:C,'ORDERED LIST'!$A1504,0),"")</f>
        <v/>
      </c>
      <c r="D1504" s="203" t="str">
        <f>IF(COUNTIFS($D$1488:D1503,$B$1488)&lt;$S$1488,$B$1488,"")</f>
        <v/>
      </c>
      <c r="E1504" s="202" t="str" cm="1">
        <f t="array" aca="1" ref="E1504" ca="1">IFERROR(INDEX('Nhập đơn'!I:I,'ORDERED LIST'!$A1504,0),"")</f>
        <v/>
      </c>
      <c r="F1504" s="204" t="str" cm="1">
        <f t="array" aca="1" ref="F1504" ca="1">IFERROR(INDEX('Nhập đơn'!H:H,'ORDERED LIST'!$A1504,0),"")</f>
        <v/>
      </c>
      <c r="G1504" s="205"/>
      <c r="H1504" s="205"/>
      <c r="I1504" s="204"/>
      <c r="J1504" s="204"/>
      <c r="K1504" s="204"/>
      <c r="L1504" s="204"/>
      <c r="M1504" s="204"/>
      <c r="N1504" s="206"/>
      <c r="O1504" s="202"/>
      <c r="P1504" s="207"/>
      <c r="Q1504" s="207"/>
      <c r="R1504" s="207"/>
      <c r="S1504" s="210"/>
    </row>
  </sheetData>
  <mergeCells count="19">
    <mergeCell ref="B5:E5"/>
    <mergeCell ref="F5:S5"/>
    <mergeCell ref="B6:S6"/>
    <mergeCell ref="Q1:S1"/>
    <mergeCell ref="B2:S2"/>
    <mergeCell ref="B3:E3"/>
    <mergeCell ref="F3:S3"/>
    <mergeCell ref="B4:E4"/>
    <mergeCell ref="F4:S4"/>
    <mergeCell ref="B1335:E1335"/>
    <mergeCell ref="C7:D7"/>
    <mergeCell ref="E7:F7"/>
    <mergeCell ref="G7:H7"/>
    <mergeCell ref="I7:S7"/>
    <mergeCell ref="B1318:E1318"/>
    <mergeCell ref="R28:S28"/>
    <mergeCell ref="R724:S724"/>
    <mergeCell ref="I8:R8"/>
    <mergeCell ref="B7:B8"/>
  </mergeCells>
  <printOptions horizontalCentered="1" verticalCentered="1"/>
  <pageMargins left="0" right="0" top="1" bottom="0" header="0.3" footer="0"/>
  <pageSetup paperSize="9" scale="72" fitToWidth="0" fitToHeight="0"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C00000"/>
  </sheetPr>
  <dimension ref="A1:AD1791"/>
  <sheetViews>
    <sheetView zoomScale="82" zoomScaleNormal="82" workbookViewId="0">
      <pane ySplit="2" topLeftCell="A3" activePane="bottomLeft" state="frozen"/>
      <selection pane="bottomLeft" activeCell="Y22" sqref="Y22"/>
    </sheetView>
  </sheetViews>
  <sheetFormatPr defaultColWidth="9.125" defaultRowHeight="15"/>
  <cols>
    <col min="1" max="1" width="12" style="53" bestFit="1" customWidth="1"/>
    <col min="2" max="2" width="15.25" style="53" customWidth="1"/>
    <col min="3" max="3" width="8.125" style="53" customWidth="1"/>
    <col min="4" max="4" width="16.125" style="367" customWidth="1"/>
    <col min="5" max="5" width="32" style="219" customWidth="1"/>
    <col min="6" max="6" width="17.125" style="53" customWidth="1"/>
    <col min="7" max="7" width="9.125" style="54"/>
    <col min="8" max="8" width="11.875" style="77" customWidth="1"/>
    <col min="9" max="9" width="10.125" style="53" customWidth="1"/>
    <col min="10" max="14" width="9.125" style="53"/>
    <col min="15" max="15" width="35.625" style="53" customWidth="1"/>
    <col min="16" max="16" width="21.375" style="53" customWidth="1"/>
    <col min="17" max="17" width="50.625" style="53" customWidth="1"/>
    <col min="18" max="18" width="27.25" style="53" customWidth="1"/>
    <col min="19" max="19" width="14.875" style="53" customWidth="1"/>
    <col min="20" max="20" width="11.625" style="53" customWidth="1"/>
    <col min="21" max="22" width="9.125" style="53"/>
    <col min="23" max="23" width="9.375" style="53" bestFit="1" customWidth="1"/>
    <col min="24" max="24" width="13.25" style="53" customWidth="1"/>
    <col min="25" max="26" width="9.125" style="53"/>
    <col min="27" max="27" width="7.75" style="53" bestFit="1" customWidth="1"/>
    <col min="28" max="16384" width="9.125" style="53"/>
  </cols>
  <sheetData>
    <row r="1" spans="1:30">
      <c r="C1" s="53" t="s">
        <v>4350</v>
      </c>
      <c r="D1" s="359" cm="1">
        <f t="array" ref="D1">'Tổng đơn..'!A5:A5</f>
        <v>45924</v>
      </c>
      <c r="F1" s="53" t="s">
        <v>4351</v>
      </c>
      <c r="G1" s="597">
        <f>'Tổng đơn'!A4</f>
        <v>551</v>
      </c>
    </row>
    <row r="2" spans="1:30" ht="45" customHeight="1">
      <c r="A2" s="78" t="s">
        <v>4352</v>
      </c>
      <c r="B2" s="78" t="s">
        <v>4353</v>
      </c>
      <c r="C2" s="78" t="s">
        <v>4354</v>
      </c>
      <c r="D2" s="360" t="s">
        <v>4355</v>
      </c>
      <c r="E2" s="78" t="s">
        <v>4208</v>
      </c>
      <c r="F2" s="168" t="s">
        <v>4209</v>
      </c>
      <c r="G2" s="168" t="s">
        <v>4356</v>
      </c>
      <c r="H2" s="169" t="s">
        <v>28</v>
      </c>
      <c r="I2" s="157" t="s">
        <v>4348</v>
      </c>
      <c r="J2" s="168" t="s">
        <v>4195</v>
      </c>
      <c r="K2" s="140" t="s">
        <v>4357</v>
      </c>
      <c r="L2" s="140" t="s">
        <v>4358</v>
      </c>
      <c r="M2" s="158"/>
      <c r="O2" s="78" t="s">
        <v>4208</v>
      </c>
      <c r="P2" s="123" t="str" cm="1">
        <f t="array" ref="P2">_xlfn.TEXTJOIN(", ", TRUE, IF(E$2:E$931 = O2, A$2:A$931, ""))</f>
        <v>DS KHÁCH HÀNG</v>
      </c>
      <c r="Q2" s="123" t="str" cm="1">
        <f t="array" ref="Q2">_xlfn.TEXTJOIN(", ", TRUE, IF(E$2:E$931 = O2, B$2:B$931, ""))</f>
        <v>STT thùng của KH</v>
      </c>
      <c r="R2" s="47" t="str" cm="1">
        <f t="array" ref="R2">_xlfn.TEXTJOIN(", ", TRUE, IF(E$2:E$931 = O2, C$2:C$931, ""))</f>
        <v>Carton No</v>
      </c>
      <c r="S2" s="137" t="s">
        <v>4359</v>
      </c>
      <c r="T2" s="139" t="s">
        <v>4360</v>
      </c>
      <c r="U2" s="53" t="s">
        <v>4361</v>
      </c>
    </row>
    <row r="3" spans="1:30" s="219" customFormat="1" hidden="1">
      <c r="A3" s="46" t="s">
        <v>9</v>
      </c>
      <c r="B3" s="46" t="s">
        <v>4362</v>
      </c>
      <c r="C3" s="46">
        <v>1</v>
      </c>
      <c r="D3" s="361">
        <v>392933</v>
      </c>
      <c r="E3" s="46" t="s">
        <v>97</v>
      </c>
      <c r="F3" s="46" t="str">
        <f>IFERROR(VLOOKUP(E3,DSSP!$E$2:$G$1013,3,0),"")</f>
        <v>Papaya</v>
      </c>
      <c r="G3" s="225" t="str">
        <f>VLOOKUP(E3,DSSP!$E$2:$H$1017,4,0)</f>
        <v>Kg</v>
      </c>
      <c r="H3" s="226" t="str">
        <f>IFERROR(IF(RIGHT(E3,4)="1 Kg","1 Kg",RIGHT(E3,6)),"")</f>
        <v>weight</v>
      </c>
      <c r="I3" s="227">
        <v>10.3</v>
      </c>
      <c r="J3" s="222" t="str">
        <f>IFERROR(IF(RIGHT(H3,4)="1 kg",(I3/1),I3*1000/LEFT(H3,3)),"")</f>
        <v/>
      </c>
      <c r="K3" s="46">
        <f>VLOOKUP(E3,DSSP!$E$2:$K$1017,7,0)</f>
        <v>4.24</v>
      </c>
      <c r="L3" s="46">
        <f t="shared" ref="L3:L58" si="0">IF(G3&lt;&gt;"Kg",K3*J3,K3*I3)</f>
        <v>43.672000000000004</v>
      </c>
      <c r="N3" s="219">
        <v>1</v>
      </c>
      <c r="O3" s="46" t="str" cm="1">
        <f t="array" ref="O3:O84">_xlfn._xlws.SORT(_xlfn.UNIQUE($E$3:$E$2409))</f>
        <v>Bạc hà 200 gr</v>
      </c>
      <c r="P3" s="47" t="str" cm="1">
        <f t="array" ref="P3">_xlfn.TEXTJOIN(", ", TRUE, IF(E$2:E$931 = O3, A$2:A$931, ""))</f>
        <v>MKVD, AWZH, AWWT, AWLU, AWSG</v>
      </c>
      <c r="Q3" s="47" t="str" cm="1">
        <f t="array" ref="Q3">_xlfn.TEXTJOIN(", ", TRUE, IF(E$2:E$931 = O3, B$2:B$931, ""))</f>
        <v>MKVD.03, ZH.08, WT.12, LU.08, SG.08</v>
      </c>
      <c r="R3" s="47" t="str" cm="1">
        <f t="array" ref="R3">_xlfn.TEXTJOIN(", ", TRUE, IF(E$2:E$931 = O3, C$2:C$931, ""))</f>
        <v>62, 63, 64, 65, 68</v>
      </c>
      <c r="S3" s="228" cm="1">
        <f t="array" ref="S3:S9">_xlfn._xlws.SORT(_xlfn.UNIQUE(D3:D515))</f>
        <v>392933</v>
      </c>
      <c r="T3" s="228" t="str" cm="1">
        <f t="array" ref="T3:T19">_xlfn._xlws.SORT(_xlfn.UNIQUE(A3:A4114))</f>
        <v>AWLU</v>
      </c>
      <c r="U3" s="219">
        <f>SUMIF($E$3:$E$916,O3,$I$3:$I$917)</f>
        <v>3.8000000000000007</v>
      </c>
      <c r="V3" s="219">
        <f>COUNTIF($D$3:$D$617,S3)</f>
        <v>31</v>
      </c>
      <c r="W3" s="554">
        <f>39*29*33</f>
        <v>37323</v>
      </c>
      <c r="X3" s="219">
        <f>+W3*V3</f>
        <v>1157013</v>
      </c>
      <c r="Y3" s="219">
        <f>+W3/6000</f>
        <v>6.2205000000000004</v>
      </c>
      <c r="Z3" s="219">
        <f>+Y3*V3</f>
        <v>192.83550000000002</v>
      </c>
      <c r="AA3" s="219">
        <f>SUMIF($E$3:$E$513,O3,$L$3:$L$514)</f>
        <v>44.763999999999996</v>
      </c>
      <c r="AB3" s="219" t="str" cm="1">
        <f t="array" ref="AB3">LOOKUP(1,1/(AC3=$B$3:$B$919),$A$3:$A$919)</f>
        <v>MKFR</v>
      </c>
      <c r="AC3" s="219" t="str" cm="1">
        <f t="array" ref="AC3:AC128">_xlfn.UNIQUE($B$3:$B$924)</f>
        <v>MKFR.01</v>
      </c>
      <c r="AD3" s="219">
        <f t="shared" ref="AD3:AD16" si="1">COUNTIF($AB$3:$AB$489,T3)</f>
        <v>15</v>
      </c>
    </row>
    <row r="4" spans="1:30" s="219" customFormat="1" hidden="1">
      <c r="A4" s="46" t="s">
        <v>1</v>
      </c>
      <c r="B4" s="46" t="s">
        <v>4363</v>
      </c>
      <c r="C4" s="46">
        <v>2</v>
      </c>
      <c r="D4" s="361">
        <v>392933</v>
      </c>
      <c r="E4" s="46" t="s">
        <v>97</v>
      </c>
      <c r="F4" s="46" t="str">
        <f>IFERROR(VLOOKUP(E4,DSSP!$E$2:$G$1013,3,0),"")</f>
        <v>Papaya</v>
      </c>
      <c r="G4" s="225" t="str">
        <f>VLOOKUP(E4,DSSP!$E$2:$H$1017,4,0)</f>
        <v>Kg</v>
      </c>
      <c r="H4" s="226" t="str">
        <f>IFERROR(IF(RIGHT(E4,4)="1 Kg","1 Kg",RIGHT(E4,6)),"")</f>
        <v>weight</v>
      </c>
      <c r="I4" s="227">
        <v>10.17</v>
      </c>
      <c r="J4" s="222" t="str">
        <f>IFERROR(IF(RIGHT(H4,4)="1 kg",(I4/1),I4*1000/LEFT(H4,3)),"")</f>
        <v/>
      </c>
      <c r="K4" s="46">
        <f>VLOOKUP(E4,DSSP!$E$2:$K$1017,7,0)</f>
        <v>4.24</v>
      </c>
      <c r="L4" s="46">
        <f t="shared" si="0"/>
        <v>43.120800000000003</v>
      </c>
      <c r="N4" s="219">
        <f>N3+1</f>
        <v>2</v>
      </c>
      <c r="O4" s="46" t="str">
        <v>Bánh tráng Hồng Minh 470 gr</v>
      </c>
      <c r="P4" s="47" t="str" cm="1">
        <f t="array" ref="P4">_xlfn.TEXTJOIN(", ", TRUE, IF(E$2:E$931 = O4, A$2:A$931, ""))</f>
        <v>MKFR</v>
      </c>
      <c r="Q4" s="47" t="str" cm="1">
        <f t="array" ref="Q4">_xlfn.TEXTJOIN(", ", TRUE, IF(E$2:E$931 = O4, B$2:B$931, ""))</f>
        <v>MKFR.05</v>
      </c>
      <c r="R4" s="47" t="str" cm="1">
        <f t="array" ref="R4">_xlfn.TEXTJOIN(", ", TRUE, IF(E$2:E$931 = O4, C$2:C$931, ""))</f>
        <v>99</v>
      </c>
      <c r="S4" s="228">
        <v>503727</v>
      </c>
      <c r="T4" s="219" t="str">
        <v>AWSG</v>
      </c>
      <c r="U4" s="219">
        <f>SUMIF($E$3:$E$916,O4,$I$3:$I$917)</f>
        <v>9.4</v>
      </c>
      <c r="V4" s="219">
        <f>COUNTIF($D$3:$D$617,S4)</f>
        <v>1</v>
      </c>
      <c r="W4" s="554">
        <f>50*37*27</f>
        <v>49950</v>
      </c>
      <c r="X4" s="219">
        <f t="shared" ref="X4:X10" si="2">+W4*V4</f>
        <v>49950</v>
      </c>
      <c r="Y4" s="219">
        <f t="shared" ref="Y4:Y9" si="3">+W4/6000</f>
        <v>8.3249999999999993</v>
      </c>
      <c r="Z4" s="219">
        <f t="shared" ref="Z4:Z8" si="4">+Y4*V4</f>
        <v>8.3249999999999993</v>
      </c>
      <c r="AA4" s="219">
        <f>SUMIF($E$3:$E$513,O4,$L$3:$L$514)</f>
        <v>74.599999999999994</v>
      </c>
      <c r="AB4" s="219" t="str" cm="1">
        <f t="array" ref="AB4">LOOKUP(1,1/(AC4=$B$3:$B$919),$A$3:$A$919)</f>
        <v>AWSG</v>
      </c>
      <c r="AC4" s="219" t="str">
        <v>SG.01</v>
      </c>
      <c r="AD4" s="219">
        <f t="shared" si="1"/>
        <v>13</v>
      </c>
    </row>
    <row r="5" spans="1:30" s="219" customFormat="1" hidden="1">
      <c r="A5" s="46" t="s">
        <v>1</v>
      </c>
      <c r="B5" s="46" t="s">
        <v>4364</v>
      </c>
      <c r="C5" s="46">
        <v>3</v>
      </c>
      <c r="D5" s="361">
        <v>392933</v>
      </c>
      <c r="E5" s="46" t="s">
        <v>97</v>
      </c>
      <c r="F5" s="46" t="str">
        <f>IFERROR(VLOOKUP(E5,DSSP!$E$2:$G$1013,3,0),"")</f>
        <v>Papaya</v>
      </c>
      <c r="G5" s="225" t="str">
        <f>VLOOKUP(E5,DSSP!$E$2:$H$1017,4,0)</f>
        <v>Kg</v>
      </c>
      <c r="H5" s="226" t="str">
        <f>IFERROR(IF(RIGHT(E5,4)="1 Kg","1 Kg",RIGHT(E5,6)),"")</f>
        <v>weight</v>
      </c>
      <c r="I5" s="227">
        <v>10.34</v>
      </c>
      <c r="J5" s="222" t="str">
        <f>IFERROR(IF(RIGHT(H5,4)="1 kg",(I5/1),I5*1000/LEFT(H5,3)),"")</f>
        <v/>
      </c>
      <c r="K5" s="46">
        <f>VLOOKUP(E5,DSSP!$E$2:$K$1017,7,0)</f>
        <v>4.24</v>
      </c>
      <c r="L5" s="46">
        <f t="shared" si="0"/>
        <v>43.8416</v>
      </c>
      <c r="N5" s="219">
        <f t="shared" ref="N5:N44" si="5">N4+1</f>
        <v>3</v>
      </c>
      <c r="O5" s="46" t="str">
        <v>Bánh tráng rong biển Kodochi 50 gr</v>
      </c>
      <c r="P5" s="47" t="str" cm="1">
        <f t="array" ref="P5">_xlfn.TEXTJOIN(", ", TRUE, IF(E$2:E$931 = O5, A$2:A$931, ""))</f>
        <v>AWZH</v>
      </c>
      <c r="Q5" s="47" t="str" cm="1">
        <f t="array" ref="Q5">_xlfn.TEXTJOIN(", ", TRUE, IF(E$2:E$931 = O5, B$2:B$931, ""))</f>
        <v>ZH.05</v>
      </c>
      <c r="R5" s="47" t="str" cm="1">
        <f t="array" ref="R5">_xlfn.TEXTJOIN(", ", TRUE, IF(E$2:E$931 = O5, C$2:C$931, ""))</f>
        <v>39</v>
      </c>
      <c r="S5" s="228">
        <v>503730</v>
      </c>
      <c r="T5" s="219" t="str">
        <v>AWWT</v>
      </c>
      <c r="U5" s="219">
        <f>SUMIF($E$3:$E$916,O5,$I$3:$I$917)</f>
        <v>1</v>
      </c>
      <c r="V5" s="219">
        <f>COUNTIF($D$3:$D$617,S5)</f>
        <v>4</v>
      </c>
      <c r="W5" s="554">
        <f>50*37*30</f>
        <v>55500</v>
      </c>
      <c r="X5" s="219">
        <f>+W5*V5</f>
        <v>222000</v>
      </c>
      <c r="Y5" s="219">
        <f t="shared" si="3"/>
        <v>9.25</v>
      </c>
      <c r="Z5" s="219">
        <f>+Y5*V5</f>
        <v>37</v>
      </c>
      <c r="AA5" s="219">
        <f>SUMIF($E$3:$E$513,O5,$L$3:$L$514)</f>
        <v>20.399999999999999</v>
      </c>
      <c r="AB5" s="219" t="str" cm="1">
        <f t="array" ref="AB5">LOOKUP(1,1/(AC5=$B$3:$B$919),$A$3:$A$919)</f>
        <v>AWSG</v>
      </c>
      <c r="AC5" s="219" t="str">
        <v>SG.02</v>
      </c>
      <c r="AD5" s="219">
        <f t="shared" si="1"/>
        <v>21</v>
      </c>
    </row>
    <row r="6" spans="1:30" s="219" customFormat="1" hidden="1">
      <c r="A6" s="46" t="s">
        <v>1</v>
      </c>
      <c r="B6" s="46" t="s">
        <v>4365</v>
      </c>
      <c r="C6" s="46">
        <v>4</v>
      </c>
      <c r="D6" s="361">
        <v>392933</v>
      </c>
      <c r="E6" s="46" t="s">
        <v>97</v>
      </c>
      <c r="F6" s="46" t="str">
        <f>IFERROR(VLOOKUP(E6,DSSP!$E$2:$G$1013,3,0),"")</f>
        <v>Papaya</v>
      </c>
      <c r="G6" s="225" t="str">
        <f>VLOOKUP(E6,DSSP!$E$2:$H$1017,4,0)</f>
        <v>Kg</v>
      </c>
      <c r="H6" s="226" t="str">
        <f>IFERROR(IF(RIGHT(E6,4)="1 Kg","1 Kg",RIGHT(E6,6)),"")</f>
        <v>weight</v>
      </c>
      <c r="I6" s="227">
        <v>10.38</v>
      </c>
      <c r="J6" s="222" t="str">
        <f>IFERROR(IF(RIGHT(H6,4)="1 kg",(I6/1),I6*1000/LEFT(H6,3)),"")</f>
        <v/>
      </c>
      <c r="K6" s="46">
        <f>VLOOKUP(E6,DSSP!$E$2:$K$1017,7,0)</f>
        <v>4.24</v>
      </c>
      <c r="L6" s="46">
        <f t="shared" si="0"/>
        <v>44.011200000000002</v>
      </c>
      <c r="N6" s="219">
        <f t="shared" si="5"/>
        <v>4</v>
      </c>
      <c r="O6" s="46" t="str">
        <v>Bắp chuối weight</v>
      </c>
      <c r="P6" s="47" t="str" cm="1">
        <f t="array" ref="P6">_xlfn.TEXTJOIN(", ", TRUE, IF(E$2:E$931 = O6, A$2:A$931, ""))</f>
        <v>AWLU, AWSG, AWWT, AWZH, TH</v>
      </c>
      <c r="Q6" s="47" t="str" cm="1">
        <f t="array" ref="Q6">_xlfn.TEXTJOIN(", ", TRUE, IF(E$2:E$931 = O6, B$2:B$931, ""))</f>
        <v>LU.07, SG.07, WT.10, ZH.08, TH.02</v>
      </c>
      <c r="R6" s="47" t="str" cm="1">
        <f t="array" ref="R6">_xlfn.TEXTJOIN(", ", TRUE, IF(E$2:E$931 = O6, C$2:C$931, ""))</f>
        <v>58, 59, 60, 63, 110</v>
      </c>
      <c r="S6" s="228">
        <v>503734</v>
      </c>
      <c r="T6" s="219" t="str">
        <v>AWZH</v>
      </c>
      <c r="U6" s="219">
        <f>SUMIF($E$3:$E$916,O6,$I$3:$I$917)</f>
        <v>10.119999999999999</v>
      </c>
      <c r="V6" s="219">
        <f>COUNTIF($D$3:$D$617,S6)</f>
        <v>15</v>
      </c>
      <c r="W6" s="554">
        <f>50*37*34</f>
        <v>62900</v>
      </c>
      <c r="X6" s="219">
        <f>+W6*V6</f>
        <v>943500</v>
      </c>
      <c r="Y6" s="219">
        <f t="shared" si="3"/>
        <v>10.483333333333333</v>
      </c>
      <c r="Z6" s="219">
        <f t="shared" si="4"/>
        <v>157.25</v>
      </c>
      <c r="AA6" s="219">
        <f>SUMIF($E$3:$E$513,O6,$L$3:$L$514)</f>
        <v>82.983999999999995</v>
      </c>
      <c r="AB6" s="219" t="str" cm="1">
        <f t="array" ref="AB6">LOOKUP(1,1/(AC6=$B$3:$B$919),$A$3:$A$919)</f>
        <v>AWSG</v>
      </c>
      <c r="AC6" s="219" t="str">
        <v>SG.03</v>
      </c>
      <c r="AD6" s="219">
        <f t="shared" si="1"/>
        <v>15</v>
      </c>
    </row>
    <row r="7" spans="1:30" s="219" customFormat="1" hidden="1">
      <c r="A7" s="46" t="s">
        <v>2</v>
      </c>
      <c r="B7" s="46" t="s">
        <v>4366</v>
      </c>
      <c r="C7" s="46">
        <v>5</v>
      </c>
      <c r="D7" s="361">
        <v>392933</v>
      </c>
      <c r="E7" s="46" t="s">
        <v>97</v>
      </c>
      <c r="F7" s="46" t="str">
        <f>IFERROR(VLOOKUP(E7,DSSP!$E$2:$G$1013,3,0),"")</f>
        <v>Papaya</v>
      </c>
      <c r="G7" s="225" t="str">
        <f>VLOOKUP(E7,DSSP!$E$2:$H$1017,4,0)</f>
        <v>Kg</v>
      </c>
      <c r="H7" s="226" t="str">
        <f>IFERROR(IF(RIGHT(E7,4)="1 Kg","1 Kg",RIGHT(E7,6)),"")</f>
        <v>weight</v>
      </c>
      <c r="I7" s="227">
        <v>10.06</v>
      </c>
      <c r="J7" s="222" t="str">
        <f>IFERROR(IF(RIGHT(H7,4)="1 kg",(I7/1),I7*1000/LEFT(H7,3)),"")</f>
        <v/>
      </c>
      <c r="K7" s="46">
        <f>VLOOKUP(E7,DSSP!$E$2:$K$1017,7,0)</f>
        <v>4.24</v>
      </c>
      <c r="L7" s="46">
        <f t="shared" si="0"/>
        <v>42.654400000000003</v>
      </c>
      <c r="N7" s="219">
        <f t="shared" si="5"/>
        <v>5</v>
      </c>
      <c r="O7" s="46" t="str">
        <v>Bắp non 100 gr</v>
      </c>
      <c r="P7" s="47" t="str" cm="1">
        <f t="array" ref="P7">_xlfn.TEXTJOIN(", ", TRUE, IF(E$2:E$931 = O7, A$2:A$931, ""))</f>
        <v>AWZH, MKFR, NAM1, AWLU, AWWT, MKVD, AWSG</v>
      </c>
      <c r="Q7" s="47" t="str" cm="1">
        <f t="array" ref="Q7">_xlfn.TEXTJOIN(", ", TRUE, IF(E$2:E$931 = O7, B$2:B$931, ""))</f>
        <v>ZH.10, MKFR.03, NAM1.20, LU.14, WT.17, MKVD.04, SG.13</v>
      </c>
      <c r="R7" s="47" t="str" cm="1">
        <f t="array" ref="R7">_xlfn.TEXTJOIN(", ", TRUE, IF(E$2:E$931 = O7, C$2:C$931, ""))</f>
        <v>77, 78, 82, 96, 97, 79, 105</v>
      </c>
      <c r="S7" s="228">
        <v>604530</v>
      </c>
      <c r="T7" s="219" t="str">
        <v>BSM</v>
      </c>
      <c r="U7" s="219">
        <f>SUMIF($E$3:$E$916,O7,$I$3:$I$917)</f>
        <v>18</v>
      </c>
      <c r="V7" s="219">
        <f>COUNTIF($D$3:$D$617,S7)</f>
        <v>1</v>
      </c>
      <c r="W7" s="554">
        <f>60*45*30</f>
        <v>81000</v>
      </c>
      <c r="X7" s="219">
        <f t="shared" si="2"/>
        <v>81000</v>
      </c>
      <c r="Y7" s="219">
        <f t="shared" si="3"/>
        <v>13.5</v>
      </c>
      <c r="Z7" s="219">
        <f t="shared" si="4"/>
        <v>13.5</v>
      </c>
      <c r="AA7" s="219">
        <f>SUMIF($E$3:$E$513,O7,$L$3:$L$514)</f>
        <v>189</v>
      </c>
      <c r="AB7" s="219" t="str" cm="1">
        <f t="array" ref="AB7">LOOKUP(1,1/(AC7=$B$3:$B$919),$A$3:$A$919)</f>
        <v>AWWT</v>
      </c>
      <c r="AC7" s="219" t="str">
        <v>WT.01</v>
      </c>
      <c r="AD7" s="219">
        <f t="shared" si="1"/>
        <v>1</v>
      </c>
    </row>
    <row r="8" spans="1:30" s="219" customFormat="1" hidden="1">
      <c r="A8" s="46" t="s">
        <v>2</v>
      </c>
      <c r="B8" s="46" t="s">
        <v>4367</v>
      </c>
      <c r="C8" s="46">
        <v>6</v>
      </c>
      <c r="D8" s="361">
        <v>392933</v>
      </c>
      <c r="E8" s="46" t="s">
        <v>97</v>
      </c>
      <c r="F8" s="46" t="str">
        <f>IFERROR(VLOOKUP(E8,DSSP!$E$2:$G$1013,3,0),"")</f>
        <v>Papaya</v>
      </c>
      <c r="G8" s="225" t="str">
        <f>VLOOKUP(E8,DSSP!$E$2:$H$1017,4,0)</f>
        <v>Kg</v>
      </c>
      <c r="H8" s="226" t="str">
        <f>IFERROR(IF(RIGHT(E8,4)="1 Kg","1 Kg",RIGHT(E8,6)),"")</f>
        <v>weight</v>
      </c>
      <c r="I8" s="227">
        <v>10.24</v>
      </c>
      <c r="J8" s="222" t="str">
        <f>IFERROR(IF(RIGHT(H8,4)="1 kg",(I8/1),I8*1000/LEFT(H8,3)),"")</f>
        <v/>
      </c>
      <c r="K8" s="46">
        <f>VLOOKUP(E8,DSSP!$E$2:$K$1017,7,0)</f>
        <v>4.24</v>
      </c>
      <c r="L8" s="46">
        <f t="shared" si="0"/>
        <v>43.4176</v>
      </c>
      <c r="N8" s="219">
        <f t="shared" si="5"/>
        <v>6</v>
      </c>
      <c r="O8" s="46" t="str">
        <v>Bí đao chanh weight</v>
      </c>
      <c r="P8" s="47" t="str" cm="1">
        <f t="array" ref="P8">_xlfn.TEXTJOIN(", ", TRUE, IF(E$2:E$931 = O8, A$2:A$931, ""))</f>
        <v>AWLU, AWSG, MKVD, AWZH, MKFR</v>
      </c>
      <c r="Q8" s="47" t="str" cm="1">
        <f t="array" ref="Q8">_xlfn.TEXTJOIN(", ", TRUE, IF(E$2:E$931 = O8, B$2:B$931, ""))</f>
        <v>LU.07, SG.07, MKVD.03, ZH.08, MKFR.04</v>
      </c>
      <c r="R8" s="47" t="str" cm="1">
        <f t="array" ref="R8">_xlfn.TEXTJOIN(", ", TRUE, IF(E$2:E$931 = O8, C$2:C$931, ""))</f>
        <v>58, 59, 62, 63, 88</v>
      </c>
      <c r="S8" s="228">
        <v>604535</v>
      </c>
      <c r="T8" s="219" t="str">
        <v>DNA</v>
      </c>
      <c r="U8" s="219">
        <f>SUMIF($E$3:$E$916,O8,$I$3:$I$917)</f>
        <v>4.1619999999999999</v>
      </c>
      <c r="V8" s="219">
        <f>COUNTIF($D$3:$D$617,S8)</f>
        <v>73</v>
      </c>
      <c r="W8" s="554">
        <f>60*45*35</f>
        <v>94500</v>
      </c>
      <c r="X8" s="219">
        <f t="shared" si="2"/>
        <v>6898500</v>
      </c>
      <c r="Y8" s="219">
        <f t="shared" si="3"/>
        <v>15.75</v>
      </c>
      <c r="Z8" s="219">
        <f t="shared" si="4"/>
        <v>1149.75</v>
      </c>
      <c r="AA8" s="219">
        <f>SUMIF($E$3:$E$513,O8,$L$3:$L$514)</f>
        <v>34.128399999999999</v>
      </c>
      <c r="AB8" s="219" t="str" cm="1">
        <f t="array" ref="AB8">LOOKUP(1,1/(AC8=$B$3:$B$919),$A$3:$A$919)</f>
        <v>AWWT</v>
      </c>
      <c r="AC8" s="219" t="str">
        <v>WT.02</v>
      </c>
      <c r="AD8" s="219">
        <f t="shared" si="1"/>
        <v>1</v>
      </c>
    </row>
    <row r="9" spans="1:30" s="219" customFormat="1" hidden="1">
      <c r="A9" s="46" t="s">
        <v>2</v>
      </c>
      <c r="B9" s="46" t="s">
        <v>4368</v>
      </c>
      <c r="C9" s="46">
        <v>7</v>
      </c>
      <c r="D9" s="361">
        <v>392933</v>
      </c>
      <c r="E9" s="46" t="s">
        <v>97</v>
      </c>
      <c r="F9" s="46" t="str">
        <f>IFERROR(VLOOKUP(E9,DSSP!$E$2:$G$1013,3,0),"")</f>
        <v>Papaya</v>
      </c>
      <c r="G9" s="225" t="str">
        <f>VLOOKUP(E9,DSSP!$E$2:$H$1017,4,0)</f>
        <v>Kg</v>
      </c>
      <c r="H9" s="226" t="str">
        <f>IFERROR(IF(RIGHT(E9,4)="1 Kg","1 Kg",RIGHT(E9,6)),"")</f>
        <v>weight</v>
      </c>
      <c r="I9" s="227">
        <v>10.39</v>
      </c>
      <c r="J9" s="222" t="str">
        <f>IFERROR(IF(RIGHT(H9,4)="1 kg",(I9/1),I9*1000/LEFT(H9,3)),"")</f>
        <v/>
      </c>
      <c r="K9" s="46">
        <f>VLOOKUP(E9,DSSP!$E$2:$K$1017,7,0)</f>
        <v>4.24</v>
      </c>
      <c r="L9" s="46">
        <f t="shared" si="0"/>
        <v>44.053600000000003</v>
      </c>
      <c r="N9" s="219">
        <f t="shared" si="5"/>
        <v>7</v>
      </c>
      <c r="O9" s="46" t="str">
        <v>Bí đỏ weight</v>
      </c>
      <c r="P9" s="47" t="str" cm="1">
        <f t="array" ref="P9">_xlfn.TEXTJOIN(", ", TRUE, IF(E$2:E$931 = O9, A$2:A$931, ""))</f>
        <v>AWZH</v>
      </c>
      <c r="Q9" s="47" t="str" cm="1">
        <f t="array" ref="Q9">_xlfn.TEXTJOIN(", ", TRUE, IF(E$2:E$931 = O9, B$2:B$931, ""))</f>
        <v>ZH.04</v>
      </c>
      <c r="R9" s="47" t="str" cm="1">
        <f t="array" ref="R9">_xlfn.TEXTJOIN(", ", TRUE, IF(E$2:E$931 = O9, C$2:C$931, ""))</f>
        <v>36</v>
      </c>
      <c r="S9" s="228">
        <v>0</v>
      </c>
      <c r="T9" s="219" t="str">
        <v>KH</v>
      </c>
      <c r="U9" s="219">
        <f>SUMIF($E$3:$E$916,O9,$I$3:$I$917)</f>
        <v>2.93</v>
      </c>
      <c r="V9" s="219">
        <f>COUNTIF($D$3:$D$617,S9)</f>
        <v>0</v>
      </c>
      <c r="W9" s="554">
        <f>60*45*35</f>
        <v>94500</v>
      </c>
      <c r="X9" s="219">
        <f t="shared" si="2"/>
        <v>0</v>
      </c>
      <c r="Y9" s="219">
        <f t="shared" si="3"/>
        <v>15.75</v>
      </c>
      <c r="Z9" s="219">
        <f t="shared" ref="Z9:Z10" si="6">+Y9*V9</f>
        <v>0</v>
      </c>
      <c r="AA9" s="219">
        <f>SUMIF($E$3:$E$513,O9,$L$3:$L$514)</f>
        <v>33.021099999999997</v>
      </c>
      <c r="AB9" s="219" t="str" cm="1">
        <f t="array" ref="AB9">LOOKUP(1,1/(AC9=$B$3:$B$919),$A$3:$A$919)</f>
        <v>AWWT</v>
      </c>
      <c r="AC9" s="219" t="str">
        <v>WT.03</v>
      </c>
      <c r="AD9" s="219">
        <f t="shared" si="1"/>
        <v>1</v>
      </c>
    </row>
    <row r="10" spans="1:30" s="219" customFormat="1" hidden="1">
      <c r="A10" s="46" t="s">
        <v>2</v>
      </c>
      <c r="B10" s="46" t="s">
        <v>4369</v>
      </c>
      <c r="C10" s="46">
        <v>8</v>
      </c>
      <c r="D10" s="361">
        <v>392933</v>
      </c>
      <c r="E10" s="46" t="s">
        <v>97</v>
      </c>
      <c r="F10" s="46" t="str">
        <f>IFERROR(VLOOKUP(E10,DSSP!$E$2:$G$1013,3,0),"")</f>
        <v>Papaya</v>
      </c>
      <c r="G10" s="225" t="str">
        <f>VLOOKUP(E10,DSSP!$E$2:$H$1017,4,0)</f>
        <v>Kg</v>
      </c>
      <c r="H10" s="226" t="str">
        <f>IFERROR(IF(RIGHT(E10,4)="1 Kg","1 Kg",RIGHT(E10,6)),"")</f>
        <v>weight</v>
      </c>
      <c r="I10" s="227">
        <v>10.06</v>
      </c>
      <c r="J10" s="222" t="str">
        <f>IFERROR(IF(RIGHT(H10,4)="1 kg",(I10/1),I10*1000/LEFT(H10,3)),"")</f>
        <v/>
      </c>
      <c r="K10" s="46">
        <f>VLOOKUP(E10,DSSP!$E$2:$K$1017,7,0)</f>
        <v>4.24</v>
      </c>
      <c r="L10" s="46">
        <f t="shared" si="0"/>
        <v>42.654400000000003</v>
      </c>
      <c r="N10" s="219">
        <f t="shared" si="5"/>
        <v>8</v>
      </c>
      <c r="O10" s="46" t="str">
        <v>Cà pháo Thái 1 kg</v>
      </c>
      <c r="P10" s="47" t="str" cm="1">
        <f t="array" ref="P10">_xlfn.TEXTJOIN(", ", TRUE, IF(E$2:E$931 = O10, A$2:A$931, ""))</f>
        <v>AWSG, AWWT, AWZH</v>
      </c>
      <c r="Q10" s="47" t="str" cm="1">
        <f t="array" ref="Q10">_xlfn.TEXTJOIN(", ", TRUE, IF(E$2:E$931 = O10, B$2:B$931, ""))</f>
        <v>SG.13, WT.19, ZH.14</v>
      </c>
      <c r="R10" s="47" t="str" cm="1">
        <f t="array" ref="R10">_xlfn.TEXTJOIN(", ", TRUE, IF(E$2:E$931 = O10, C$2:C$931, ""))</f>
        <v>105, 107, 117</v>
      </c>
      <c r="S10" s="228"/>
      <c r="T10" s="219" t="str">
        <v>MKFR</v>
      </c>
      <c r="U10" s="219">
        <f>SUMIF($E$3:$E$916,O10,$I$3:$I$917)</f>
        <v>14</v>
      </c>
      <c r="V10" s="219">
        <f>COUNTIF($D$3:$D$617,S10)</f>
        <v>0</v>
      </c>
      <c r="X10" s="219">
        <f t="shared" si="2"/>
        <v>0</v>
      </c>
      <c r="Y10" s="219">
        <f>+W10/6000</f>
        <v>0</v>
      </c>
      <c r="Z10" s="219">
        <f t="shared" si="6"/>
        <v>0</v>
      </c>
      <c r="AA10" s="219">
        <f>SUMIF($E$3:$E$513,O10,$L$3:$L$514)</f>
        <v>156.10000000000002</v>
      </c>
      <c r="AB10" s="219" t="str" cm="1">
        <f t="array" ref="AB10">LOOKUP(1,1/(AC10=$B$3:$B$919),$A$3:$A$919)</f>
        <v>AWWT</v>
      </c>
      <c r="AC10" s="219" t="str">
        <v>WT.04</v>
      </c>
      <c r="AD10" s="219">
        <f t="shared" si="1"/>
        <v>6</v>
      </c>
    </row>
    <row r="11" spans="1:30" s="219" customFormat="1" hidden="1">
      <c r="A11" s="46" t="s">
        <v>3</v>
      </c>
      <c r="B11" s="46" t="s">
        <v>4370</v>
      </c>
      <c r="C11" s="46">
        <v>9</v>
      </c>
      <c r="D11" s="361">
        <v>392933</v>
      </c>
      <c r="E11" s="46" t="s">
        <v>97</v>
      </c>
      <c r="F11" s="46" t="str">
        <f>IFERROR(VLOOKUP(E11,DSSP!$E$2:$G$1013,3,0),"")</f>
        <v>Papaya</v>
      </c>
      <c r="G11" s="225" t="str">
        <f>VLOOKUP(E11,DSSP!$E$2:$H$1017,4,0)</f>
        <v>Kg</v>
      </c>
      <c r="H11" s="226" t="str">
        <f>IFERROR(IF(RIGHT(E11,4)="1 Kg","1 Kg",RIGHT(E11,6)),"")</f>
        <v>weight</v>
      </c>
      <c r="I11" s="227">
        <v>10.33</v>
      </c>
      <c r="J11" s="222" t="str">
        <f>IFERROR(IF(RIGHT(H11,4)="1 kg",(I11/1),I11*1000/LEFT(H11,3)),"")</f>
        <v/>
      </c>
      <c r="K11" s="46">
        <f>VLOOKUP(E11,DSSP!$E$2:$K$1017,7,0)</f>
        <v>4.24</v>
      </c>
      <c r="L11" s="46">
        <f t="shared" si="0"/>
        <v>43.799199999999999</v>
      </c>
      <c r="N11" s="219">
        <f t="shared" si="5"/>
        <v>9</v>
      </c>
      <c r="O11" s="46" t="str">
        <v>Cà pháo Thái 200 gr</v>
      </c>
      <c r="P11" s="47" t="str" cm="1">
        <f t="array" ref="P11">_xlfn.TEXTJOIN(", ", TRUE, IF(E$2:E$931 = O11, A$2:A$931, ""))</f>
        <v>MKFR, MKVD, AWLU, AWLU, AWSG, AWWT, AWZH, NAM2ZH, SD</v>
      </c>
      <c r="Q11" s="47" t="str" cm="1">
        <f t="array" ref="Q11">_xlfn.TEXTJOIN(", ", TRUE, IF(E$2:E$931 = O11, B$2:B$931, ""))</f>
        <v>MKFR.02, MKVD.02, LU.05, LU.07, SG.07, WT.10, ZH.08, NAM2ZH.09, SD.02</v>
      </c>
      <c r="R11" s="47" t="str" cm="1">
        <f t="array" ref="R11">_xlfn.TEXTJOIN(", ", TRUE, IF(E$2:E$931 = O11, C$2:C$931, ""))</f>
        <v>45, 46, 47, 58, 59, 60, 63, 87, 109</v>
      </c>
      <c r="S11" s="228"/>
      <c r="T11" s="219" t="str">
        <v>MKVD</v>
      </c>
      <c r="U11" s="219">
        <f>SUMIF($E$3:$E$916,O11,$I$3:$I$917)</f>
        <v>22.6</v>
      </c>
      <c r="V11" s="219">
        <f>COUNTIF($D$3:$D$353,S11)</f>
        <v>0</v>
      </c>
      <c r="X11" s="219">
        <f>+SUM(X3:X10)</f>
        <v>9351963</v>
      </c>
      <c r="Z11" s="219">
        <f>+Y11*V11</f>
        <v>0</v>
      </c>
      <c r="AA11" s="219">
        <f>SUMIF($E$3:$E$513,O11,$L$3:$L$514)</f>
        <v>251.99</v>
      </c>
      <c r="AB11" s="219" t="str" cm="1">
        <f t="array" ref="AB11">LOOKUP(1,1/(AC11=$B$3:$B$919),$A$3:$A$919)</f>
        <v>AWZH</v>
      </c>
      <c r="AC11" s="219" t="str">
        <v>ZH.01</v>
      </c>
      <c r="AD11" s="219">
        <f t="shared" si="1"/>
        <v>6</v>
      </c>
    </row>
    <row r="12" spans="1:30" s="219" customFormat="1" hidden="1">
      <c r="A12" s="46" t="s">
        <v>3</v>
      </c>
      <c r="B12" s="46" t="s">
        <v>4371</v>
      </c>
      <c r="C12" s="46">
        <v>10</v>
      </c>
      <c r="D12" s="361">
        <v>392933</v>
      </c>
      <c r="E12" s="46" t="s">
        <v>97</v>
      </c>
      <c r="F12" s="46" t="str">
        <f>IFERROR(VLOOKUP(E12,DSSP!$E$2:$G$1013,3,0),"")</f>
        <v>Papaya</v>
      </c>
      <c r="G12" s="225" t="str">
        <f>VLOOKUP(E12,DSSP!$E$2:$H$1017,4,0)</f>
        <v>Kg</v>
      </c>
      <c r="H12" s="226" t="str">
        <f>IFERROR(IF(RIGHT(E12,4)="1 Kg","1 Kg",RIGHT(E12,6)),"")</f>
        <v>weight</v>
      </c>
      <c r="I12" s="227">
        <v>10.28</v>
      </c>
      <c r="J12" s="222" t="str">
        <f>IFERROR(IF(RIGHT(H12,4)="1 kg",(I12/1),I12*1000/LEFT(H12,3)),"")</f>
        <v/>
      </c>
      <c r="K12" s="46">
        <f>VLOOKUP(E12,DSSP!$E$2:$K$1017,7,0)</f>
        <v>4.24</v>
      </c>
      <c r="L12" s="46">
        <f t="shared" si="0"/>
        <v>43.587200000000003</v>
      </c>
      <c r="N12" s="219">
        <f t="shared" si="5"/>
        <v>10</v>
      </c>
      <c r="O12" s="46" t="str">
        <v>Cà pháo Thái 500 gr</v>
      </c>
      <c r="P12" s="47" t="str" cm="1">
        <f t="array" ref="P12">_xlfn.TEXTJOIN(", ", TRUE, IF(E$2:E$931 = O12, A$2:A$931, ""))</f>
        <v>AWSG, AWLU, AWWT, AWZH, MKFR, MKVD</v>
      </c>
      <c r="Q12" s="47" t="str" cm="1">
        <f t="array" ref="Q12">_xlfn.TEXTJOIN(", ", TRUE, IF(E$2:E$931 = O12, B$2:B$931, ""))</f>
        <v>SG.10, LU.11, WT.15, ZH.11, MKFR.04, MKVD.05</v>
      </c>
      <c r="R12" s="47" t="str" cm="1">
        <f t="array" ref="R12">_xlfn.TEXTJOIN(", ", TRUE, IF(E$2:E$931 = O12, C$2:C$931, ""))</f>
        <v>83, 84, 85, 86, 88, 89</v>
      </c>
      <c r="S12" s="228"/>
      <c r="T12" s="219" t="str">
        <v>MLT</v>
      </c>
      <c r="U12" s="219">
        <f>SUMIF($E$3:$E$916,O12,$I$3:$I$917)</f>
        <v>12</v>
      </c>
      <c r="V12" s="219">
        <f>COUNTIF($D$3:$D$353,S12)</f>
        <v>0</v>
      </c>
      <c r="Z12" s="219">
        <f>SUM(Z3:Z11)</f>
        <v>1558.6605</v>
      </c>
      <c r="AA12" s="219">
        <f>SUMIF($E$3:$E$513,O12,$L$3:$L$514)</f>
        <v>133.79999999999998</v>
      </c>
      <c r="AB12" s="219" t="str" cm="1">
        <f t="array" ref="AB12">LOOKUP(1,1/(AC12=$B$3:$B$919),$A$3:$A$919)</f>
        <v>AWZH</v>
      </c>
      <c r="AC12" s="219" t="str">
        <v>ZH.02</v>
      </c>
      <c r="AD12" s="219">
        <f t="shared" si="1"/>
        <v>2</v>
      </c>
    </row>
    <row r="13" spans="1:30" s="219" customFormat="1" hidden="1">
      <c r="A13" s="46" t="s">
        <v>18</v>
      </c>
      <c r="B13" s="46" t="s">
        <v>4372</v>
      </c>
      <c r="C13" s="46">
        <v>11</v>
      </c>
      <c r="D13" s="361">
        <v>392933</v>
      </c>
      <c r="E13" s="46" t="s">
        <v>97</v>
      </c>
      <c r="F13" s="46" t="str">
        <f>IFERROR(VLOOKUP(E13,DSSP!$E$2:$G$1013,3,0),"")</f>
        <v>Papaya</v>
      </c>
      <c r="G13" s="225" t="str">
        <f>VLOOKUP(E13,DSSP!$E$2:$H$1017,4,0)</f>
        <v>Kg</v>
      </c>
      <c r="H13" s="226" t="str">
        <f>IFERROR(IF(RIGHT(E13,4)="1 Kg","1 Kg",RIGHT(E13,6)),"")</f>
        <v>weight</v>
      </c>
      <c r="I13" s="227">
        <v>10.25</v>
      </c>
      <c r="J13" s="222" t="str">
        <f>IFERROR(IF(RIGHT(H13,4)="1 kg",(I13/1),I13*1000/LEFT(H13,3)),"")</f>
        <v/>
      </c>
      <c r="K13" s="46">
        <f>VLOOKUP(E13,DSSP!$E$2:$K$1017,7,0)</f>
        <v>4.24</v>
      </c>
      <c r="L13" s="46">
        <f t="shared" si="0"/>
        <v>43.46</v>
      </c>
      <c r="N13" s="219">
        <f t="shared" si="5"/>
        <v>11</v>
      </c>
      <c r="O13" s="46" t="str">
        <v>Cải bẹ xanh 300 gr</v>
      </c>
      <c r="P13" s="47" t="str" cm="1">
        <f t="array" ref="P13">_xlfn.TEXTJOIN(", ", TRUE, IF(E$2:E$931 = O13, A$2:A$931, ""))</f>
        <v>AWSG, AWZH, NAM2ZH, MKVD, AWWT, NAM1, AWLU</v>
      </c>
      <c r="Q13" s="47" t="str" cm="1">
        <f t="array" ref="Q13">_xlfn.TEXTJOIN(", ", TRUE, IF(E$2:E$931 = O13, B$2:B$931, ""))</f>
        <v>SG.10, ZH.11, NAM2ZH.09, MKVD.05, WT.16, NAM1.21, LU.15</v>
      </c>
      <c r="R13" s="47" t="str" cm="1">
        <f t="array" ref="R13">_xlfn.TEXTJOIN(", ", TRUE, IF(E$2:E$931 = O13, C$2:C$931, ""))</f>
        <v>83, 86, 87, 89, 90, 98, 101</v>
      </c>
      <c r="S13" s="228"/>
      <c r="T13" s="219" t="str">
        <v>NAM1</v>
      </c>
      <c r="U13" s="219">
        <f>SUMIF($E$3:$E$916,O13,$I$3:$I$917)</f>
        <v>8.6999999999999993</v>
      </c>
      <c r="V13" s="219">
        <f>COUNTIF($D$3:$D$353,S13)</f>
        <v>0</v>
      </c>
      <c r="Z13" s="219">
        <v>3.7</v>
      </c>
      <c r="AA13" s="219">
        <f>SUMIF($E$3:$E$513,O13,$L$3:$L$514)</f>
        <v>68.817000000000007</v>
      </c>
      <c r="AB13" s="219" t="str" cm="1">
        <f t="array" ref="AB13">LOOKUP(1,1/(AC13=$B$3:$B$919),$A$3:$A$919)</f>
        <v>TH</v>
      </c>
      <c r="AC13" s="219" t="str">
        <v>TH.01</v>
      </c>
      <c r="AD13" s="219">
        <f t="shared" si="1"/>
        <v>25</v>
      </c>
    </row>
    <row r="14" spans="1:30" s="219" customFormat="1" hidden="1">
      <c r="A14" s="46" t="s">
        <v>13</v>
      </c>
      <c r="B14" s="46" t="s">
        <v>4373</v>
      </c>
      <c r="C14" s="46">
        <v>12</v>
      </c>
      <c r="D14" s="361">
        <v>392933</v>
      </c>
      <c r="E14" s="46" t="s">
        <v>97</v>
      </c>
      <c r="F14" s="46" t="str">
        <f>IFERROR(VLOOKUP(E14,DSSP!$E$2:$G$1013,3,0),"")</f>
        <v>Papaya</v>
      </c>
      <c r="G14" s="225" t="str">
        <f>VLOOKUP(E14,DSSP!$E$2:$H$1017,4,0)</f>
        <v>Kg</v>
      </c>
      <c r="H14" s="226" t="str">
        <f>IFERROR(IF(RIGHT(E14,4)="1 Kg","1 Kg",RIGHT(E14,6)),"")</f>
        <v>weight</v>
      </c>
      <c r="I14" s="227">
        <v>10.39</v>
      </c>
      <c r="J14" s="222" t="str">
        <f>IFERROR(IF(RIGHT(H14,4)="1 kg",(I14/1),I14*1000/LEFT(H14,3)),"")</f>
        <v/>
      </c>
      <c r="K14" s="46">
        <f>VLOOKUP(E14,DSSP!$E$2:$K$1017,7,0)</f>
        <v>4.24</v>
      </c>
      <c r="L14" s="46">
        <f t="shared" si="0"/>
        <v>44.053600000000003</v>
      </c>
      <c r="N14" s="219">
        <f t="shared" si="5"/>
        <v>12</v>
      </c>
      <c r="O14" s="46" t="str">
        <v>Cải ngọt 250 gr</v>
      </c>
      <c r="P14" s="47" t="str" cm="1">
        <f t="array" ref="P14">_xlfn.TEXTJOIN(", ", TRUE, IF(E$2:E$931 = O14, A$2:A$931, ""))</f>
        <v>AWLU, AWWT, AWSG, MKVD, NAM1, AWZH, NGAM, AWZH, NAM1, AWWT, KH, BSM</v>
      </c>
      <c r="Q14" s="47" t="str" cm="1">
        <f t="array" ref="Q14">_xlfn.TEXTJOIN(", ", TRUE, IF(E$2:E$931 = O14, B$2:B$931, ""))</f>
        <v>LU.02, WT.07, SG.05, MKVD.01, NAM1.09, ZH.04, NGAM.01, ZH.09, NAM1.16, WT.13, KH.01, BSM.01</v>
      </c>
      <c r="R14" s="47" t="str" cm="1">
        <f t="array" ref="R14">_xlfn.TEXTJOIN(", ", TRUE, IF(E$2:E$931 = O14, C$2:C$931, ""))</f>
        <v>29, 32, 33, 34, 35, 36, 66, 67, 69, 71, 114, 115</v>
      </c>
      <c r="T14" s="219" t="str">
        <v>NAM2ZH</v>
      </c>
      <c r="U14" s="219">
        <f>SUMIF($E$3:$E$916,O14,$I$3:$I$917)</f>
        <v>18.5</v>
      </c>
      <c r="Z14" s="219">
        <v>0.79</v>
      </c>
      <c r="AA14" s="219">
        <f>SUMIF($E$3:$E$513,O14,$L$3:$L$514)</f>
        <v>146.33499999999998</v>
      </c>
      <c r="AB14" s="219" t="str" cm="1">
        <f t="array" ref="AB14">LOOKUP(1,1/(AC14=$B$3:$B$919),$A$3:$A$919)</f>
        <v>SD</v>
      </c>
      <c r="AC14" s="219" t="str">
        <v>SD.01</v>
      </c>
      <c r="AD14" s="219">
        <f t="shared" si="1"/>
        <v>12</v>
      </c>
    </row>
    <row r="15" spans="1:30" s="219" customFormat="1" hidden="1">
      <c r="A15" s="46" t="s">
        <v>20</v>
      </c>
      <c r="B15" s="46" t="s">
        <v>4374</v>
      </c>
      <c r="C15" s="46">
        <v>13</v>
      </c>
      <c r="D15" s="361">
        <v>392933</v>
      </c>
      <c r="E15" s="46" t="s">
        <v>97</v>
      </c>
      <c r="F15" s="46" t="str">
        <f>IFERROR(VLOOKUP(E15,DSSP!$E$2:$G$1013,3,0),"")</f>
        <v>Papaya</v>
      </c>
      <c r="G15" s="225" t="str">
        <f>VLOOKUP(E15,DSSP!$E$2:$H$1017,4,0)</f>
        <v>Kg</v>
      </c>
      <c r="H15" s="226" t="str">
        <f>IFERROR(IF(RIGHT(E15,4)="1 Kg","1 Kg",RIGHT(E15,6)),"")</f>
        <v>weight</v>
      </c>
      <c r="I15" s="227">
        <v>10.210000000000001</v>
      </c>
      <c r="J15" s="222" t="str">
        <f>IFERROR(IF(RIGHT(H15,4)="1 kg",(I15/1),I15*1000/LEFT(H15,3)),"")</f>
        <v/>
      </c>
      <c r="K15" s="46">
        <f>VLOOKUP(E15,DSSP!$E$2:$K$1017,7,0)</f>
        <v>4.24</v>
      </c>
      <c r="L15" s="46">
        <f t="shared" si="0"/>
        <v>43.290400000000005</v>
      </c>
      <c r="N15" s="219">
        <f t="shared" si="5"/>
        <v>13</v>
      </c>
      <c r="O15" s="46" t="str">
        <v>Cải rổ 250 gr</v>
      </c>
      <c r="P15" s="47" t="str" cm="1">
        <f t="array" ref="P15">_xlfn.TEXTJOIN(", ", TRUE, IF(E$2:E$931 = O15, A$2:A$931, ""))</f>
        <v>AWLU, AWWT, AWZH, AWSG, MKVD, NAM1, MKFR</v>
      </c>
      <c r="Q15" s="47" t="str" cm="1">
        <f t="array" ref="Q15">_xlfn.TEXTJOIN(", ", TRUE, IF(E$2:E$931 = O15, B$2:B$931, ""))</f>
        <v>LU.02, WT.06, ZH.03, SG.05, MKVD.01, NAM1.09, MKFR.02</v>
      </c>
      <c r="R15" s="47" t="str" cm="1">
        <f t="array" ref="R15">_xlfn.TEXTJOIN(", ", TRUE, IF(E$2:E$931 = O15, C$2:C$931, ""))</f>
        <v>29, 30, 31, 33, 34, 35, 45</v>
      </c>
      <c r="T15" s="219" t="str">
        <v>NGAM</v>
      </c>
      <c r="U15" s="219">
        <f>SUMIF($E$3:$E$916,O15,$I$3:$I$917)</f>
        <v>23.25</v>
      </c>
      <c r="Z15" s="219">
        <f>+Z12*Z13*Z14</f>
        <v>4555.9646415000007</v>
      </c>
      <c r="AA15" s="219">
        <f>SUMIF($E$3:$E$513,O15,$L$3:$L$514)</f>
        <v>243.19499999999999</v>
      </c>
      <c r="AB15" s="219" t="str" cm="1">
        <f t="array" ref="AB15">LOOKUP(1,1/(AC15=$B$3:$B$919),$A$3:$A$919)</f>
        <v>SCH</v>
      </c>
      <c r="AC15" s="219" t="str">
        <v>SCH.01</v>
      </c>
      <c r="AD15" s="219">
        <f t="shared" si="1"/>
        <v>2</v>
      </c>
    </row>
    <row r="16" spans="1:30" s="219" customFormat="1" hidden="1">
      <c r="A16" s="46" t="s">
        <v>15</v>
      </c>
      <c r="B16" s="46" t="s">
        <v>4375</v>
      </c>
      <c r="C16" s="46">
        <v>14</v>
      </c>
      <c r="D16" s="361">
        <v>392933</v>
      </c>
      <c r="E16" s="46" t="s">
        <v>97</v>
      </c>
      <c r="F16" s="46" t="str">
        <f>IFERROR(VLOOKUP(E16,DSSP!$E$2:$G$1013,3,0),"")</f>
        <v>Papaya</v>
      </c>
      <c r="G16" s="225" t="str">
        <f>VLOOKUP(E16,DSSP!$E$2:$H$1017,4,0)</f>
        <v>Kg</v>
      </c>
      <c r="H16" s="226" t="str">
        <f>IFERROR(IF(RIGHT(E16,4)="1 Kg","1 Kg",RIGHT(E16,6)),"")</f>
        <v>weight</v>
      </c>
      <c r="I16" s="227">
        <v>10.25</v>
      </c>
      <c r="J16" s="222" t="str">
        <f>IFERROR(IF(RIGHT(H16,4)="1 kg",(I16/1),I16*1000/LEFT(H16,3)),"")</f>
        <v/>
      </c>
      <c r="K16" s="46">
        <f>VLOOKUP(E16,DSSP!$E$2:$K$1017,7,0)</f>
        <v>4.24</v>
      </c>
      <c r="L16" s="46">
        <f t="shared" si="0"/>
        <v>43.46</v>
      </c>
      <c r="N16" s="219">
        <f t="shared" si="5"/>
        <v>14</v>
      </c>
      <c r="O16" s="46" t="str">
        <v>Cải thìa 250 gr</v>
      </c>
      <c r="P16" s="47" t="str" cm="1">
        <f t="array" ref="P16">_xlfn.TEXTJOIN(", ", TRUE, IF(E$2:E$931 = O16, A$2:A$931, ""))</f>
        <v>AWLU, AWWT, AWLU, AWZH, AWWT, AWSG, MKVD, NAM1, NAM1, MLT, KH</v>
      </c>
      <c r="Q16" s="47" t="str" cm="1">
        <f t="array" ref="Q16">_xlfn.TEXTJOIN(", ", TRUE, IF(E$2:E$931 = O16, B$2:B$931, ""))</f>
        <v>LU.01, WT.05, LU.02, ZH.03, WT.07, SG.05, MKVD.01, NAM1.09, NAM1.17, MLT.02, KH.01</v>
      </c>
      <c r="R16" s="47" t="str" cm="1">
        <f t="array" ref="R16">_xlfn.TEXTJOIN(", ", TRUE, IF(E$2:E$931 = O16, C$2:C$931, ""))</f>
        <v>27, 28, 29, 31, 32, 33, 34, 35, 70, 113, 114</v>
      </c>
      <c r="T16" s="219" t="str">
        <v>SCH</v>
      </c>
      <c r="U16" s="219">
        <f>SUMIF($E$3:$E$916,O16,$I$3:$I$917)</f>
        <v>45.25</v>
      </c>
      <c r="AA16" s="219">
        <f>SUMIF($E$3:$E$513,O16,$L$3:$L$514)</f>
        <v>362</v>
      </c>
      <c r="AB16" s="219" t="str" cm="1">
        <f t="array" ref="AB16">LOOKUP(1,1/(AC16=$B$3:$B$919),$A$3:$A$919)</f>
        <v>NAM2ZH</v>
      </c>
      <c r="AC16" s="219" t="str">
        <v>NAM2ZH.01</v>
      </c>
      <c r="AD16" s="219">
        <f t="shared" si="1"/>
        <v>1</v>
      </c>
    </row>
    <row r="17" spans="1:30" s="219" customFormat="1" hidden="1">
      <c r="A17" s="46" t="s">
        <v>15</v>
      </c>
      <c r="B17" s="46" t="s">
        <v>4376</v>
      </c>
      <c r="C17" s="46">
        <v>15</v>
      </c>
      <c r="D17" s="361">
        <v>392933</v>
      </c>
      <c r="E17" s="46" t="s">
        <v>97</v>
      </c>
      <c r="F17" s="46" t="str">
        <f>IFERROR(VLOOKUP(E17,DSSP!$E$2:$G$1013,3,0),"")</f>
        <v>Papaya</v>
      </c>
      <c r="G17" s="225" t="str">
        <f>VLOOKUP(E17,DSSP!$E$2:$H$1017,4,0)</f>
        <v>Kg</v>
      </c>
      <c r="H17" s="226" t="str">
        <f>IFERROR(IF(RIGHT(E17,4)="1 Kg","1 Kg",RIGHT(E17,6)),"")</f>
        <v>weight</v>
      </c>
      <c r="I17" s="227">
        <v>10.17</v>
      </c>
      <c r="J17" s="222" t="str">
        <f>IFERROR(IF(RIGHT(H17,4)="1 kg",(I17/1),I17*1000/LEFT(H17,3)),"")</f>
        <v/>
      </c>
      <c r="K17" s="46">
        <f>VLOOKUP(E17,DSSP!$E$2:$K$1017,7,0)</f>
        <v>4.24</v>
      </c>
      <c r="L17" s="46">
        <f t="shared" si="0"/>
        <v>43.120800000000003</v>
      </c>
      <c r="N17" s="219">
        <f t="shared" si="5"/>
        <v>15</v>
      </c>
      <c r="O17" s="46" t="str">
        <v>Cần tây 100 gr</v>
      </c>
      <c r="P17" s="47" t="str" cm="1">
        <f t="array" ref="P17">_xlfn.TEXTJOIN(", ", TRUE, IF(E$2:E$931 = O17, A$2:A$931, ""))</f>
        <v>AWSG, AWWT, NAM2ZH, AWLU, AWZH, MKFR, MKVD, DNA, MLT, NGAM</v>
      </c>
      <c r="Q17" s="47" t="str" cm="1">
        <f t="array" ref="Q17">_xlfn.TEXTJOIN(", ", TRUE, IF(E$2:E$931 = O17, B$2:B$931, ""))</f>
        <v>SG.08, WT.13, NAM2ZH.08, LU.11, ZH.11, MKFR.04, MKVD.05, DNA.01, MLT.02, NGAM.02</v>
      </c>
      <c r="R17" s="47" t="str" cm="1">
        <f t="array" ref="R17">_xlfn.TEXTJOIN(", ", TRUE, IF(E$2:E$931 = O17, C$2:C$931, ""))</f>
        <v>68, 71, 74, 84, 86, 88, 89, 111, 113, 116</v>
      </c>
      <c r="T17" s="219" t="str">
        <v>SD</v>
      </c>
      <c r="U17" s="219">
        <f>SUMIF($E$3:$E$916,O17,$I$3:$I$917)</f>
        <v>5.0999999999999996</v>
      </c>
      <c r="AA17" s="219">
        <f>SUMIF($E$3:$E$513,O17,$L$3:$L$514)</f>
        <v>74.816999999999993</v>
      </c>
      <c r="AB17" s="219" t="str" cm="1">
        <f t="array" ref="AB17">LOOKUP(1,1/(AC17=$B$3:$B$919),$A$3:$A$919)</f>
        <v>NAM2ZH</v>
      </c>
      <c r="AC17" s="219" t="str">
        <v>NAM2ZH.02</v>
      </c>
      <c r="AD17" s="219">
        <f>COUNTIF($AB$3:$AB$489,T17)</f>
        <v>2</v>
      </c>
    </row>
    <row r="18" spans="1:30" s="219" customFormat="1" hidden="1">
      <c r="A18" s="46" t="s">
        <v>15</v>
      </c>
      <c r="B18" s="46" t="s">
        <v>4377</v>
      </c>
      <c r="C18" s="46">
        <v>16</v>
      </c>
      <c r="D18" s="361">
        <v>392933</v>
      </c>
      <c r="E18" s="46" t="s">
        <v>97</v>
      </c>
      <c r="F18" s="46" t="str">
        <f>IFERROR(VLOOKUP(E18,DSSP!$E$2:$G$1013,3,0),"")</f>
        <v>Papaya</v>
      </c>
      <c r="G18" s="225" t="str">
        <f>VLOOKUP(E18,DSSP!$E$2:$H$1017,4,0)</f>
        <v>Kg</v>
      </c>
      <c r="H18" s="226" t="str">
        <f>IFERROR(IF(RIGHT(E18,4)="1 Kg","1 Kg",RIGHT(E18,6)),"")</f>
        <v>weight</v>
      </c>
      <c r="I18" s="227">
        <v>10.29</v>
      </c>
      <c r="J18" s="222" t="str">
        <f>IFERROR(IF(RIGHT(H18,4)="1 kg",(I18/1),I18*1000/LEFT(H18,3)),"")</f>
        <v/>
      </c>
      <c r="K18" s="46">
        <f>VLOOKUP(E18,DSSP!$E$2:$K$1017,7,0)</f>
        <v>4.24</v>
      </c>
      <c r="L18" s="46">
        <f t="shared" si="0"/>
        <v>43.629599999999996</v>
      </c>
      <c r="N18" s="219">
        <f t="shared" si="5"/>
        <v>16</v>
      </c>
      <c r="O18" s="46" t="str">
        <v>Cây trường sinh 50 gr</v>
      </c>
      <c r="P18" s="47" t="str" cm="1">
        <f t="array" ref="P18">_xlfn.TEXTJOIN(", ", TRUE, IF(E$2:E$931 = O18, A$2:A$931, ""))</f>
        <v>AWWT</v>
      </c>
      <c r="Q18" s="47" t="str" cm="1">
        <f t="array" ref="Q18">_xlfn.TEXTJOIN(", ", TRUE, IF(E$2:E$931 = O18, B$2:B$931, ""))</f>
        <v>WT.19</v>
      </c>
      <c r="R18" s="47" t="str" cm="1">
        <f t="array" ref="R18">_xlfn.TEXTJOIN(", ", TRUE, IF(E$2:E$931 = O18, C$2:C$931, ""))</f>
        <v>107</v>
      </c>
      <c r="T18" s="219" t="str">
        <v>TH</v>
      </c>
      <c r="U18" s="219">
        <f>SUMIF($E$3:$E$916,O18,$I$3:$I$917)</f>
        <v>0.5</v>
      </c>
      <c r="AA18" s="219">
        <f>SUMIF($E$3:$E$513,O18,$L$3:$L$514)</f>
        <v>9.2000000000000011</v>
      </c>
      <c r="AB18" s="219" t="str" cm="1">
        <f t="array" ref="AB18">LOOKUP(1,1/(AC18=$B$3:$B$919),$A$3:$A$919)</f>
        <v>NAM2ZH</v>
      </c>
      <c r="AC18" s="219" t="str">
        <v>NAM2ZH.03</v>
      </c>
      <c r="AD18" s="219">
        <f>COUNTIF($AB$3:$AB$489,T18)</f>
        <v>2</v>
      </c>
    </row>
    <row r="19" spans="1:30" s="219" customFormat="1" hidden="1">
      <c r="A19" s="46" t="s">
        <v>15</v>
      </c>
      <c r="B19" s="46" t="s">
        <v>4378</v>
      </c>
      <c r="C19" s="46">
        <v>17</v>
      </c>
      <c r="D19" s="361">
        <v>392933</v>
      </c>
      <c r="E19" s="46" t="s">
        <v>97</v>
      </c>
      <c r="F19" s="46" t="str">
        <f>IFERROR(VLOOKUP(E19,DSSP!$E$2:$G$1013,3,0),"")</f>
        <v>Papaya</v>
      </c>
      <c r="G19" s="225" t="str">
        <f>VLOOKUP(E19,DSSP!$E$2:$H$1017,4,0)</f>
        <v>Kg</v>
      </c>
      <c r="H19" s="226" t="str">
        <f>IFERROR(IF(RIGHT(E19,4)="1 Kg","1 Kg",RIGHT(E19,6)),"")</f>
        <v>weight</v>
      </c>
      <c r="I19" s="227">
        <v>10.14</v>
      </c>
      <c r="J19" s="222" t="str">
        <f>IFERROR(IF(RIGHT(H19,4)="1 kg",(I19/1),I19*1000/LEFT(H19,3)),"")</f>
        <v/>
      </c>
      <c r="K19" s="46">
        <f>VLOOKUP(E19,DSSP!$E$2:$K$1017,7,0)</f>
        <v>4.24</v>
      </c>
      <c r="L19" s="46">
        <f t="shared" si="0"/>
        <v>42.993600000000008</v>
      </c>
      <c r="N19" s="219">
        <f t="shared" si="5"/>
        <v>17</v>
      </c>
      <c r="O19" s="46" t="str">
        <v>Chuối sấy dẻo 500 gr</v>
      </c>
      <c r="P19" s="47" t="str" cm="1">
        <f t="array" ref="P19">_xlfn.TEXTJOIN(", ", TRUE, IF(E$2:E$931 = O19, A$2:A$931, ""))</f>
        <v>AWWT</v>
      </c>
      <c r="Q19" s="47" t="str" cm="1">
        <f t="array" ref="Q19">_xlfn.TEXTJOIN(", ", TRUE, IF(E$2:E$931 = O19, B$2:B$931, ""))</f>
        <v>WT.11</v>
      </c>
      <c r="R19" s="47" t="str" cm="1">
        <f t="array" ref="R19">_xlfn.TEXTJOIN(", ", TRUE, IF(E$2:E$931 = O19, C$2:C$931, ""))</f>
        <v>61</v>
      </c>
      <c r="T19" s="219">
        <v>0</v>
      </c>
      <c r="U19" s="219">
        <f>SUMIF($E$3:$E$916,O19,$I$3:$I$917)</f>
        <v>5</v>
      </c>
      <c r="AA19" s="219">
        <f>SUMIF($E$3:$E$513,O19,$L$3:$L$514)</f>
        <v>45</v>
      </c>
      <c r="AB19" s="219" t="str" cm="1">
        <f t="array" ref="AB19">LOOKUP(1,1/(AC19=$B$3:$B$919),$A$3:$A$919)</f>
        <v>NAM2ZH</v>
      </c>
      <c r="AC19" s="219" t="str">
        <v>NAM2ZH.04</v>
      </c>
      <c r="AD19" s="219">
        <f>COUNTIF($AB$3:$AB$489,T19)</f>
        <v>69</v>
      </c>
    </row>
    <row r="20" spans="1:30" s="219" customFormat="1" hidden="1">
      <c r="A20" s="46" t="s">
        <v>12</v>
      </c>
      <c r="B20" s="46" t="s">
        <v>4379</v>
      </c>
      <c r="C20" s="46">
        <v>18</v>
      </c>
      <c r="D20" s="361">
        <v>392933</v>
      </c>
      <c r="E20" s="46" t="s">
        <v>97</v>
      </c>
      <c r="F20" s="46" t="str">
        <f>IFERROR(VLOOKUP(E20,DSSP!$E$2:$G$1013,3,0),"")</f>
        <v>Papaya</v>
      </c>
      <c r="G20" s="225" t="str">
        <f>VLOOKUP(E20,DSSP!$E$2:$H$1017,4,0)</f>
        <v>Kg</v>
      </c>
      <c r="H20" s="226" t="str">
        <f>IFERROR(IF(RIGHT(E20,4)="1 Kg","1 Kg",RIGHT(E20,6)),"")</f>
        <v>weight</v>
      </c>
      <c r="I20" s="227">
        <v>10.17</v>
      </c>
      <c r="J20" s="222" t="str">
        <f>IFERROR(IF(RIGHT(H20,4)="1 kg",(I20/1),I20*1000/LEFT(H20,3)),"")</f>
        <v/>
      </c>
      <c r="K20" s="46">
        <f>VLOOKUP(E20,DSSP!$E$2:$K$1017,7,0)</f>
        <v>4.24</v>
      </c>
      <c r="L20" s="46">
        <f t="shared" si="0"/>
        <v>43.120800000000003</v>
      </c>
      <c r="N20" s="219">
        <f t="shared" si="5"/>
        <v>18</v>
      </c>
      <c r="O20" s="46" t="str">
        <v>Chuối xiêm weight</v>
      </c>
      <c r="P20" s="47" t="str" cm="1">
        <f t="array" ref="P20">_xlfn.TEXTJOIN(", ", TRUE, IF(E$2:E$931 = O20, A$2:A$931, ""))</f>
        <v>AWSG, MKVD, AWWT, AWZH, NAM2ZH, MKFR, AWLU, NAM1, NGAM, SD</v>
      </c>
      <c r="Q20" s="47" t="str" cm="1">
        <f t="array" ref="Q20">_xlfn.TEXTJOIN(", ", TRUE, IF(E$2:E$931 = O20, B$2:B$931, ""))</f>
        <v>SG.04, MKVD.01, WT.08, ZH.06, NAM2ZH.05, MKFR.02, LU.05, NAM1.11, NGAM.01, SD.02</v>
      </c>
      <c r="R20" s="47" t="str" cm="1">
        <f t="array" ref="R20">_xlfn.TEXTJOIN(", ", TRUE, IF(E$2:E$931 = O20, C$2:C$931, ""))</f>
        <v>26, 34, 42, 43, 44, 45, 47, 48, 66, 109</v>
      </c>
      <c r="U20" s="219">
        <f>SUMIF($E$3:$E$916,O20,$I$3:$I$917)</f>
        <v>62.59</v>
      </c>
      <c r="X20" s="219" t="s">
        <v>4380</v>
      </c>
      <c r="AA20" s="219">
        <f>SUMIF($E$3:$E$513,O20,$L$3:$L$514)</f>
        <v>408.71270000000004</v>
      </c>
      <c r="AB20" s="219" t="str" cm="1">
        <f t="array" ref="AB20">LOOKUP(1,1/(AC20=$B$3:$B$919),$A$3:$A$919)</f>
        <v>NAM1</v>
      </c>
      <c r="AC20" s="219" t="str">
        <v>NAM1.01</v>
      </c>
    </row>
    <row r="21" spans="1:30" s="219" customFormat="1" hidden="1">
      <c r="A21" s="46" t="s">
        <v>12</v>
      </c>
      <c r="B21" s="46" t="s">
        <v>4381</v>
      </c>
      <c r="C21" s="46">
        <v>19</v>
      </c>
      <c r="D21" s="361">
        <v>392933</v>
      </c>
      <c r="E21" s="46" t="s">
        <v>97</v>
      </c>
      <c r="F21" s="46" t="str">
        <f>IFERROR(VLOOKUP(E21,DSSP!$E$2:$G$1013,3,0),"")</f>
        <v>Papaya</v>
      </c>
      <c r="G21" s="225" t="str">
        <f>VLOOKUP(E21,DSSP!$E$2:$H$1017,4,0)</f>
        <v>Kg</v>
      </c>
      <c r="H21" s="226" t="str">
        <f>IFERROR(IF(RIGHT(E21,4)="1 Kg","1 Kg",RIGHT(E21,6)),"")</f>
        <v>weight</v>
      </c>
      <c r="I21" s="537">
        <v>10.19</v>
      </c>
      <c r="J21" s="222" t="str">
        <f>IFERROR(IF(RIGHT(H21,4)="1 kg",(I21/1),I21*1000/LEFT(H21,3)),"")</f>
        <v/>
      </c>
      <c r="K21" s="46">
        <f>VLOOKUP(E21,DSSP!$E$2:$K$1017,7,0)</f>
        <v>4.24</v>
      </c>
      <c r="L21" s="46">
        <f t="shared" si="0"/>
        <v>43.205599999999997</v>
      </c>
      <c r="N21" s="219">
        <f t="shared" si="5"/>
        <v>19</v>
      </c>
      <c r="O21" s="46" t="str">
        <v>Cóc non 500 gr</v>
      </c>
      <c r="P21" s="47" t="str" cm="1">
        <f t="array" ref="P21">_xlfn.TEXTJOIN(", ", TRUE, IF(E$2:E$931 = O21, A$2:A$931, ""))</f>
        <v>MKVD, AWLU, AWSG, MKFR, AWZH, AWWT</v>
      </c>
      <c r="Q21" s="47" t="str" cm="1">
        <f t="array" ref="Q21">_xlfn.TEXTJOIN(", ", TRUE, IF(E$2:E$931 = O21, B$2:B$931, ""))</f>
        <v>MKVD.04, LU.15, SG.13, MKFR.06, ZH.13, WT.19</v>
      </c>
      <c r="R21" s="47" t="str" cm="1">
        <f t="array" ref="R21">_xlfn.TEXTJOIN(", ", TRUE, IF(E$2:E$931 = O21, C$2:C$931, ""))</f>
        <v>79, 101, 105, 106, 102, 107</v>
      </c>
      <c r="U21" s="219">
        <f>SUMIF($E$3:$E$916,O21,$I$3:$I$917)</f>
        <v>6</v>
      </c>
      <c r="AA21" s="219">
        <f>SUMIF($E$3:$E$513,O21,$L$3:$L$514)</f>
        <v>44.76</v>
      </c>
      <c r="AB21" s="219" t="str" cm="1">
        <f t="array" ref="AB21">LOOKUP(1,1/(AC21=$B$3:$B$919),$A$3:$A$919)</f>
        <v>NAM1</v>
      </c>
      <c r="AC21" s="219" t="str">
        <v>NAM1.02</v>
      </c>
    </row>
    <row r="22" spans="1:30" s="219" customFormat="1" hidden="1">
      <c r="A22" s="46" t="s">
        <v>12</v>
      </c>
      <c r="B22" s="46" t="s">
        <v>4382</v>
      </c>
      <c r="C22" s="46">
        <v>20</v>
      </c>
      <c r="D22" s="361">
        <v>392933</v>
      </c>
      <c r="E22" s="46" t="s">
        <v>97</v>
      </c>
      <c r="F22" s="46" t="str">
        <f>IFERROR(VLOOKUP(E22,DSSP!$E$2:$G$1013,3,0),"")</f>
        <v>Papaya</v>
      </c>
      <c r="G22" s="225" t="str">
        <f>VLOOKUP(E22,DSSP!$E$2:$H$1017,4,0)</f>
        <v>Kg</v>
      </c>
      <c r="H22" s="226" t="str">
        <f>IFERROR(IF(RIGHT(E22,4)="1 Kg","1 Kg",RIGHT(E22,6)),"")</f>
        <v>weight</v>
      </c>
      <c r="I22" s="227">
        <v>10.26</v>
      </c>
      <c r="J22" s="222" t="str">
        <f>IFERROR(IF(RIGHT(H22,4)="1 kg",(I22/1),I22*1000/LEFT(H22,3)),"")</f>
        <v/>
      </c>
      <c r="K22" s="46">
        <f>VLOOKUP(E22,DSSP!$E$2:$K$1017,7,0)</f>
        <v>4.24</v>
      </c>
      <c r="L22" s="46">
        <f t="shared" si="0"/>
        <v>43.502400000000002</v>
      </c>
      <c r="N22" s="219">
        <f t="shared" si="5"/>
        <v>20</v>
      </c>
      <c r="O22" s="46" t="str">
        <v>Cơm Cháy Chà Bông Chay 200 gr</v>
      </c>
      <c r="P22" s="47" t="str" cm="1">
        <f t="array" ref="P22">_xlfn.TEXTJOIN(", ", TRUE, IF(E$2:E$931 = O22, A$2:A$931, ""))</f>
        <v>AWLU, AWZH</v>
      </c>
      <c r="Q22" s="47" t="str" cm="1">
        <f t="array" ref="Q22">_xlfn.TEXTJOIN(", ", TRUE, IF(E$2:E$931 = O22, B$2:B$931, ""))</f>
        <v>LU.04, ZH.05</v>
      </c>
      <c r="R22" s="47" t="str" cm="1">
        <f t="array" ref="R22">_xlfn.TEXTJOIN(", ", TRUE, IF(E$2:E$931 = O22, C$2:C$931, ""))</f>
        <v>38, 39</v>
      </c>
      <c r="U22" s="219">
        <f>SUMIF($E$3:$E$916,O22,$I$3:$I$917)</f>
        <v>4</v>
      </c>
      <c r="AA22" s="219">
        <f>SUMIF($E$3:$E$513,O22,$L$3:$L$514)</f>
        <v>91.4</v>
      </c>
      <c r="AB22" s="219" t="str" cm="1">
        <f t="array" ref="AB22">LOOKUP(1,1/(AC22=$B$3:$B$919),$A$3:$A$919)</f>
        <v>NAM1</v>
      </c>
      <c r="AC22" s="219" t="str">
        <v>NAM1.03</v>
      </c>
    </row>
    <row r="23" spans="1:30" s="219" customFormat="1" hidden="1">
      <c r="A23" s="46" t="s">
        <v>12</v>
      </c>
      <c r="B23" s="46" t="s">
        <v>4383</v>
      </c>
      <c r="C23" s="46">
        <v>21</v>
      </c>
      <c r="D23" s="361">
        <v>392933</v>
      </c>
      <c r="E23" s="46" t="s">
        <v>97</v>
      </c>
      <c r="F23" s="46" t="str">
        <f>IFERROR(VLOOKUP(E23,DSSP!$E$2:$G$1013,3,0),"")</f>
        <v>Papaya</v>
      </c>
      <c r="G23" s="225" t="str">
        <f>VLOOKUP(E23,DSSP!$E$2:$H$1017,4,0)</f>
        <v>Kg</v>
      </c>
      <c r="H23" s="226" t="str">
        <f>IFERROR(IF(RIGHT(E23,4)="1 Kg","1 Kg",RIGHT(E23,6)),"")</f>
        <v>weight</v>
      </c>
      <c r="I23" s="227">
        <v>10.23</v>
      </c>
      <c r="J23" s="222" t="str">
        <f>IFERROR(IF(RIGHT(H23,4)="1 kg",(I23/1),I23*1000/LEFT(H23,3)),"")</f>
        <v/>
      </c>
      <c r="K23" s="46">
        <f>VLOOKUP(E23,DSSP!$E$2:$K$1017,7,0)</f>
        <v>4.24</v>
      </c>
      <c r="L23" s="46">
        <f t="shared" si="0"/>
        <v>43.375200000000007</v>
      </c>
      <c r="N23" s="219">
        <f t="shared" si="5"/>
        <v>21</v>
      </c>
      <c r="O23" s="46" t="str">
        <v>Củ hành tím 200 gr</v>
      </c>
      <c r="P23" s="47" t="str" cm="1">
        <f t="array" ref="P23">_xlfn.TEXTJOIN(", ", TRUE, IF(E$2:E$931 = O23, A$2:A$931, ""))</f>
        <v>AWZH, AWLU, AWSG, AWWT</v>
      </c>
      <c r="Q23" s="47" t="str" cm="1">
        <f t="array" ref="Q23">_xlfn.TEXTJOIN(", ", TRUE, IF(E$2:E$931 = O23, B$2:B$931, ""))</f>
        <v>ZH.08, LU.08, SG.08, WT.13</v>
      </c>
      <c r="R23" s="47" t="str" cm="1">
        <f t="array" ref="R23">_xlfn.TEXTJOIN(", ", TRUE, IF(E$2:E$931 = O23, C$2:C$931, ""))</f>
        <v>63, 65, 68, 71</v>
      </c>
      <c r="U23" s="219">
        <f>SUMIF($E$3:$E$916,O23,$I$3:$I$917)</f>
        <v>5.4</v>
      </c>
      <c r="AA23" s="219">
        <f>SUMIF($E$3:$E$513,O23,$L$3:$L$514)</f>
        <v>62.370000000000005</v>
      </c>
      <c r="AB23" s="219" t="str" cm="1">
        <f t="array" ref="AB23">LOOKUP(1,1/(AC23=$B$3:$B$919),$A$3:$A$919)</f>
        <v>NAM1</v>
      </c>
      <c r="AC23" s="219" t="str">
        <v>NAM1.04</v>
      </c>
    </row>
    <row r="24" spans="1:30" s="219" customFormat="1" hidden="1">
      <c r="A24" s="46" t="s">
        <v>12</v>
      </c>
      <c r="B24" s="46" t="s">
        <v>4384</v>
      </c>
      <c r="C24" s="46">
        <v>22</v>
      </c>
      <c r="D24" s="361">
        <v>392933</v>
      </c>
      <c r="E24" s="46" t="s">
        <v>97</v>
      </c>
      <c r="F24" s="46" t="str">
        <f>IFERROR(VLOOKUP(E24,DSSP!$E$2:$G$1013,3,0),"")</f>
        <v>Papaya</v>
      </c>
      <c r="G24" s="225" t="str">
        <f>VLOOKUP(E24,DSSP!$E$2:$H$1017,4,0)</f>
        <v>Kg</v>
      </c>
      <c r="H24" s="226" t="str">
        <f>IFERROR(IF(RIGHT(E24,4)="1 Kg","1 Kg",RIGHT(E24,6)),"")</f>
        <v>weight</v>
      </c>
      <c r="I24" s="227">
        <v>10.15</v>
      </c>
      <c r="J24" s="222" t="str">
        <f>IFERROR(IF(RIGHT(H24,4)="1 kg",(I24/1),I24*1000/LEFT(H24,3)),"")</f>
        <v/>
      </c>
      <c r="K24" s="46">
        <f>VLOOKUP(E24,DSSP!$E$2:$K$1017,7,0)</f>
        <v>4.24</v>
      </c>
      <c r="L24" s="46">
        <f t="shared" si="0"/>
        <v>43.036000000000001</v>
      </c>
      <c r="N24" s="219">
        <f t="shared" si="5"/>
        <v>22</v>
      </c>
      <c r="O24" s="223" t="str">
        <v>Củ riềng 100 gr</v>
      </c>
      <c r="P24" s="47" t="str" cm="1">
        <f t="array" ref="P24">_xlfn.TEXTJOIN(", ", TRUE, IF(E$2:E$931 = O24, A$2:A$931, ""))</f>
        <v>AWZH, MKFR, MKVD, AWLU, AWSG</v>
      </c>
      <c r="Q24" s="47" t="str" cm="1">
        <f t="array" ref="Q24">_xlfn.TEXTJOIN(", ", TRUE, IF(E$2:E$931 = O24, B$2:B$931, ""))</f>
        <v>ZH.06, MKFR.02, MKVD.02, LU.05, SG.07</v>
      </c>
      <c r="R24" s="47" t="str" cm="1">
        <f t="array" ref="R24">_xlfn.TEXTJOIN(", ", TRUE, IF(E$2:E$931 = O24, C$2:C$931, ""))</f>
        <v>43, 45, 46, 47, 59</v>
      </c>
      <c r="U24" s="219">
        <f>SUMIF($E$3:$E$916,O24,$I$3:$I$917)</f>
        <v>3.9000000000000004</v>
      </c>
      <c r="AA24" s="219">
        <f>SUMIF($E$3:$E$513,O24,$L$3:$L$514)</f>
        <v>34.475999999999999</v>
      </c>
      <c r="AB24" s="219" t="str" cm="1">
        <f t="array" ref="AB24">LOOKUP(1,1/(AC24=$B$3:$B$919),$A$3:$A$919)</f>
        <v>NAM1</v>
      </c>
      <c r="AC24" s="219" t="str">
        <v>NAM1.05</v>
      </c>
    </row>
    <row r="25" spans="1:30" s="219" customFormat="1" hidden="1">
      <c r="A25" s="46" t="s">
        <v>12</v>
      </c>
      <c r="B25" s="46" t="s">
        <v>4385</v>
      </c>
      <c r="C25" s="46">
        <v>23</v>
      </c>
      <c r="D25" s="361">
        <v>392933</v>
      </c>
      <c r="E25" s="46" t="s">
        <v>97</v>
      </c>
      <c r="F25" s="46" t="str">
        <f>IFERROR(VLOOKUP(E25,DSSP!$E$2:$G$1013,3,0),"")</f>
        <v>Papaya</v>
      </c>
      <c r="G25" s="225" t="str">
        <f>VLOOKUP(E25,DSSP!$E$2:$H$1017,4,0)</f>
        <v>Kg</v>
      </c>
      <c r="H25" s="226" t="str">
        <f>IFERROR(IF(RIGHT(E25,4)="1 Kg","1 Kg",RIGHT(E25,6)),"")</f>
        <v>weight</v>
      </c>
      <c r="I25" s="227">
        <v>10.76</v>
      </c>
      <c r="J25" s="222" t="str">
        <f>IFERROR(IF(RIGHT(H25,4)="1 kg",(I25/1),I25*1000/LEFT(H25,3)),"")</f>
        <v/>
      </c>
      <c r="K25" s="46">
        <f>VLOOKUP(E25,DSSP!$E$2:$K$1017,7,0)</f>
        <v>4.24</v>
      </c>
      <c r="L25" s="46">
        <f t="shared" si="0"/>
        <v>45.622399999999999</v>
      </c>
      <c r="N25" s="219">
        <f t="shared" si="5"/>
        <v>23</v>
      </c>
      <c r="O25" s="224" t="str">
        <v>Củ riềng 200 gr</v>
      </c>
      <c r="P25" s="47" t="str" cm="1">
        <f t="array" ref="P25">_xlfn.TEXTJOIN(", ", TRUE, IF(E$2:E$931 = O25, A$2:A$931, ""))</f>
        <v>AWLU, AWSG</v>
      </c>
      <c r="Q25" s="47" t="str" cm="1">
        <f t="array" ref="Q25">_xlfn.TEXTJOIN(", ", TRUE, IF(E$2:E$931 = O25, B$2:B$931, ""))</f>
        <v>LU.07, SG.07</v>
      </c>
      <c r="R25" s="47" t="str" cm="1">
        <f t="array" ref="R25">_xlfn.TEXTJOIN(", ", TRUE, IF(E$2:E$931 = O25, C$2:C$931, ""))</f>
        <v>58, 59</v>
      </c>
      <c r="U25" s="219">
        <f>SUMIF($E$3:$E$916,O25,$I$3:$I$917)</f>
        <v>5.6</v>
      </c>
      <c r="AA25" s="219">
        <f>SUMIF($E$3:$E$513,O25,$L$3:$L$514)</f>
        <v>49.503999999999998</v>
      </c>
      <c r="AB25" s="219" t="str" cm="1">
        <f t="array" ref="AB25">LOOKUP(1,1/(AC25=$B$3:$B$919),$A$3:$A$919)</f>
        <v>NAM1</v>
      </c>
      <c r="AC25" s="219" t="str">
        <v>NAM1.06</v>
      </c>
    </row>
    <row r="26" spans="1:30" s="219" customFormat="1" hidden="1">
      <c r="A26" s="46" t="s">
        <v>12</v>
      </c>
      <c r="B26" s="46" t="s">
        <v>4386</v>
      </c>
      <c r="C26" s="46">
        <v>24</v>
      </c>
      <c r="D26" s="361">
        <v>392933</v>
      </c>
      <c r="E26" s="46" t="s">
        <v>97</v>
      </c>
      <c r="F26" s="46" t="str">
        <f>IFERROR(VLOOKUP(E26,DSSP!$E$2:$G$1013,3,0),"")</f>
        <v>Papaya</v>
      </c>
      <c r="G26" s="225" t="str">
        <f>VLOOKUP(E26,DSSP!$E$2:$H$1017,4,0)</f>
        <v>Kg</v>
      </c>
      <c r="H26" s="226" t="str">
        <f>IFERROR(IF(RIGHT(E26,4)="1 Kg","1 Kg",RIGHT(E26,6)),"")</f>
        <v>weight</v>
      </c>
      <c r="I26" s="227">
        <v>10.4</v>
      </c>
      <c r="J26" s="222" t="str">
        <f>IFERROR(IF(RIGHT(H26,4)="1 kg",(I26/1),I26*1000/LEFT(H26,3)),"")</f>
        <v/>
      </c>
      <c r="K26" s="46">
        <f>VLOOKUP(E26,DSSP!$E$2:$K$1017,7,0)</f>
        <v>4.24</v>
      </c>
      <c r="L26" s="46">
        <f t="shared" si="0"/>
        <v>44.096000000000004</v>
      </c>
      <c r="N26" s="219">
        <f t="shared" si="5"/>
        <v>24</v>
      </c>
      <c r="O26" s="224" t="str">
        <v>Củ sắn weight</v>
      </c>
      <c r="P26" s="47" t="str" cm="1">
        <f t="array" ref="P26">_xlfn.TEXTJOIN(", ", TRUE, IF(E$2:E$931 = O26, A$2:A$931, ""))</f>
        <v>AWZH, NAM2ZH, MKVD, AWWT, AWSG, AWLU</v>
      </c>
      <c r="Q26" s="47" t="str" cm="1">
        <f t="array" ref="Q26">_xlfn.TEXTJOIN(", ", TRUE, IF(E$2:E$931 = O26, B$2:B$931, ""))</f>
        <v>ZH.11, NAM2ZH.09, MKVD.05, WT.16, SG.12, LU.15</v>
      </c>
      <c r="R26" s="47" t="str" cm="1">
        <f t="array" ref="R26">_xlfn.TEXTJOIN(", ", TRUE, IF(E$2:E$931 = O26, C$2:C$931, ""))</f>
        <v>86, 87, 89, 90, 100, 101</v>
      </c>
      <c r="U26" s="219">
        <f>SUMIF($E$3:$E$916,O26,$I$3:$I$917)</f>
        <v>8.5</v>
      </c>
      <c r="AA26" s="219">
        <f>SUMIF($E$3:$E$513,O26,$L$3:$L$514)</f>
        <v>87.38</v>
      </c>
      <c r="AB26" s="219" t="str" cm="1">
        <f t="array" ref="AB26">LOOKUP(1,1/(AC26=$B$3:$B$919),$A$3:$A$919)</f>
        <v>NAM1</v>
      </c>
      <c r="AC26" s="219" t="str">
        <v>NAM1.07</v>
      </c>
    </row>
    <row r="27" spans="1:30" s="219" customFormat="1" hidden="1">
      <c r="A27" s="46" t="s">
        <v>12</v>
      </c>
      <c r="B27" s="46" t="s">
        <v>4387</v>
      </c>
      <c r="C27" s="46">
        <v>25</v>
      </c>
      <c r="D27" s="361">
        <v>392933</v>
      </c>
      <c r="E27" s="46" t="s">
        <v>97</v>
      </c>
      <c r="F27" s="46" t="str">
        <f>IFERROR(VLOOKUP(E27,DSSP!$E$2:$G$1013,3,0),"")</f>
        <v>Papaya</v>
      </c>
      <c r="G27" s="225" t="str">
        <f>VLOOKUP(E27,DSSP!$E$2:$H$1017,4,0)</f>
        <v>Kg</v>
      </c>
      <c r="H27" s="226" t="str">
        <f>IFERROR(IF(RIGHT(E27,4)="1 Kg","1 Kg",RIGHT(E27,6)),"")</f>
        <v>weight</v>
      </c>
      <c r="I27" s="227">
        <v>10.44</v>
      </c>
      <c r="J27" s="222" t="str">
        <f>IFERROR(IF(RIGHT(H27,4)="1 kg",(I27/1),I27*1000/LEFT(H27,3)),"")</f>
        <v/>
      </c>
      <c r="K27" s="46">
        <f>VLOOKUP(E27,DSSP!$E$2:$K$1017,7,0)</f>
        <v>4.24</v>
      </c>
      <c r="L27" s="46">
        <f t="shared" si="0"/>
        <v>44.265599999999999</v>
      </c>
      <c r="N27" s="219">
        <f t="shared" si="5"/>
        <v>25</v>
      </c>
      <c r="O27" s="224" t="str">
        <v>Dấp cá 100 gr</v>
      </c>
      <c r="P27" s="47" t="str" cm="1">
        <f t="array" ref="P27">_xlfn.TEXTJOIN(", ", TRUE, IF(E$2:E$931 = O27, A$2:A$931, ""))</f>
        <v>AWWT, AWSG, MKVD, AWZH, AWLU</v>
      </c>
      <c r="Q27" s="47" t="str" cm="1">
        <f t="array" ref="Q27">_xlfn.TEXTJOIN(", ", TRUE, IF(E$2:E$931 = O27, B$2:B$931, ""))</f>
        <v>WT.07, SG.05, MKVD.01, ZH.04, LU.03</v>
      </c>
      <c r="R27" s="47" t="str" cm="1">
        <f t="array" ref="R27">_xlfn.TEXTJOIN(", ", TRUE, IF(E$2:E$931 = O27, C$2:C$931, ""))</f>
        <v>32, 33, 34, 36, 37</v>
      </c>
      <c r="U27" s="219">
        <f>SUMIF($E$3:$E$916,O27,$I$3:$I$917)</f>
        <v>3</v>
      </c>
      <c r="AA27" s="219">
        <f>SUMIF($E$3:$E$513,O27,$L$3:$L$514)</f>
        <v>33.239999999999995</v>
      </c>
      <c r="AB27" s="219" t="str" cm="1">
        <f t="array" ref="AB27">LOOKUP(1,1/(AC27=$B$3:$B$919),$A$3:$A$919)</f>
        <v>NAM1</v>
      </c>
      <c r="AC27" s="219" t="str">
        <v>NAM1.08</v>
      </c>
    </row>
    <row r="28" spans="1:30" s="219" customFormat="1" hidden="1">
      <c r="A28" s="46" t="s">
        <v>1</v>
      </c>
      <c r="B28" s="46" t="s">
        <v>4388</v>
      </c>
      <c r="C28" s="46">
        <v>26</v>
      </c>
      <c r="D28" s="361">
        <v>604535</v>
      </c>
      <c r="E28" s="46" t="s">
        <v>3345</v>
      </c>
      <c r="F28" s="46" t="str">
        <f>IFERROR(VLOOKUP(E28,DSSP!$E$2:$G$1013,3,0),"")</f>
        <v>Siamese Banana</v>
      </c>
      <c r="G28" s="225" t="str">
        <f>VLOOKUP(E28,DSSP!$E$2:$H$1017,4,0)</f>
        <v>Kg</v>
      </c>
      <c r="H28" s="226" t="str">
        <f>IFERROR(IF(RIGHT(E28,4)="1 Kg","1 Kg",RIGHT(E28,6)),"")</f>
        <v>weight</v>
      </c>
      <c r="I28" s="227">
        <v>12.72</v>
      </c>
      <c r="J28" s="222" t="str">
        <f>IFERROR(IF(RIGHT(H28,4)="1 kg",(I28/1),I28*1000/LEFT(H28,3)),"")</f>
        <v/>
      </c>
      <c r="K28" s="46">
        <f>VLOOKUP(E28,DSSP!$E$2:$K$1017,7,0)</f>
        <v>6.53</v>
      </c>
      <c r="L28" s="46">
        <f t="shared" si="0"/>
        <v>83.061600000000013</v>
      </c>
      <c r="N28" s="219">
        <f t="shared" si="5"/>
        <v>26</v>
      </c>
      <c r="O28" s="224" t="str">
        <v>Đậu đũa 300 gr</v>
      </c>
      <c r="P28" s="47" t="str" cm="1">
        <f t="array" ref="P28">_xlfn.TEXTJOIN(", ", TRUE, IF(E$2:E$931 = O28, A$2:A$931, ""))</f>
        <v>AWLU, AWWT, AWSG, MKFR, MKVD, AWWT, AWZH</v>
      </c>
      <c r="Q28" s="47" t="str" cm="1">
        <f t="array" ref="Q28">_xlfn.TEXTJOIN(", ", TRUE, IF(E$2:E$931 = O28, B$2:B$931, ""))</f>
        <v>LU.08, WT.13, SG.10, MKFR.04, MKVD.05, WT.20, ZH.14</v>
      </c>
      <c r="R28" s="47" t="str" cm="1">
        <f t="array" ref="R28">_xlfn.TEXTJOIN(", ", TRUE, IF(E$2:E$931 = O28, C$2:C$931, ""))</f>
        <v>65, 71, 83, 88, 89, 108, 117</v>
      </c>
      <c r="U28" s="219">
        <f>SUMIF($E$3:$E$916,O28,$I$3:$I$917)</f>
        <v>33</v>
      </c>
      <c r="AA28" s="219">
        <f>SUMIF($E$3:$E$513,O28,$L$3:$L$514)</f>
        <v>289.73999999999995</v>
      </c>
      <c r="AB28" s="219" t="str" cm="1">
        <f t="array" ref="AB28">LOOKUP(1,1/(AC28=$B$3:$B$919),$A$3:$A$919)</f>
        <v>AWSG</v>
      </c>
      <c r="AC28" s="219" t="str">
        <v>SG.04</v>
      </c>
    </row>
    <row r="29" spans="1:30" s="219" customFormat="1" hidden="1">
      <c r="A29" s="46" t="s">
        <v>1</v>
      </c>
      <c r="B29" s="46" t="s">
        <v>4388</v>
      </c>
      <c r="C29" s="46">
        <v>26</v>
      </c>
      <c r="D29" s="361"/>
      <c r="E29" s="46" t="s">
        <v>1753</v>
      </c>
      <c r="F29" s="46" t="str">
        <f>IFERROR(VLOOKUP(E29,DSSP!$E$2:$G$1013,3,0),"")</f>
        <v>Finger Root</v>
      </c>
      <c r="G29" s="225" t="str">
        <f>VLOOKUP(E29,DSSP!$E$2:$H$1017,4,0)</f>
        <v>Kg</v>
      </c>
      <c r="H29" s="226" t="str">
        <f>IFERROR(IF(RIGHT(E29,4)="1 Kg","1 Kg",RIGHT(E29,6)),"")</f>
        <v>100 gr</v>
      </c>
      <c r="I29" s="227">
        <v>0.8</v>
      </c>
      <c r="J29" s="222">
        <f>IFERROR(IF(RIGHT(H29,4)="1 kg",(I29/1),I29*1000/LEFT(H29,3)),"")</f>
        <v>8</v>
      </c>
      <c r="K29" s="46">
        <f>VLOOKUP(E29,DSSP!$E$2:$K$1017,7,0)</f>
        <v>9.42</v>
      </c>
      <c r="L29" s="46">
        <f t="shared" si="0"/>
        <v>7.5360000000000005</v>
      </c>
      <c r="N29" s="219">
        <f t="shared" si="5"/>
        <v>27</v>
      </c>
      <c r="O29" s="224" t="str">
        <v>Đậu rồng 100 gr</v>
      </c>
      <c r="P29" s="47" t="str" cm="1">
        <f t="array" ref="P29">_xlfn.TEXTJOIN(", ", TRUE, IF(E$2:E$931 = O29, A$2:A$931, ""))</f>
        <v>AWWT, MKVD, AWSG, MKFR, AWZH, NAM1, AWWT, AWZH</v>
      </c>
      <c r="Q29" s="47" t="str" cm="1">
        <f t="array" ref="Q29">_xlfn.TEXTJOIN(", ", TRUE, IF(E$2:E$931 = O29, B$2:B$931, ""))</f>
        <v>WT.17, MKVD.02, SG.13, MKFR.06, ZH.13, NAM1.25, WT.21, ZH.15</v>
      </c>
      <c r="R29" s="47" t="str" cm="1">
        <f t="array" ref="R29">_xlfn.TEXTJOIN(", ", TRUE, IF(E$2:E$931 = O29, C$2:C$931, ""))</f>
        <v>97, 46, 105, 106, 102, 125, 118, 119</v>
      </c>
      <c r="U29" s="219">
        <f>SUMIF($E$3:$E$916,O29,$I$3:$I$917)</f>
        <v>2.5</v>
      </c>
      <c r="AA29" s="219">
        <f>SUMIF($E$3:$E$513,O29,$L$3:$L$514)</f>
        <v>28.574999999999999</v>
      </c>
      <c r="AB29" s="219" t="str" cm="1">
        <f t="array" ref="AB29">LOOKUP(1,1/(AC29=$B$3:$B$919),$A$3:$A$919)</f>
        <v>AWLU</v>
      </c>
      <c r="AC29" s="219" t="str">
        <v>LU.01</v>
      </c>
    </row>
    <row r="30" spans="1:30" s="219" customFormat="1" hidden="1">
      <c r="A30" s="46" t="s">
        <v>1</v>
      </c>
      <c r="B30" s="46" t="s">
        <v>4388</v>
      </c>
      <c r="C30" s="46">
        <v>26</v>
      </c>
      <c r="D30" s="361"/>
      <c r="E30" s="46" t="s">
        <v>1745</v>
      </c>
      <c r="F30" s="46" t="str">
        <f>IFERROR(VLOOKUP(E30,DSSP!$E$2:$G$1013,3,0),"")</f>
        <v>Finger Root</v>
      </c>
      <c r="G30" s="225" t="str">
        <f>VLOOKUP(E30,DSSP!$E$2:$H$1017,4,0)</f>
        <v>Kg</v>
      </c>
      <c r="H30" s="226" t="str">
        <f>IFERROR(IF(RIGHT(E30,4)="1 Kg","1 Kg",RIGHT(E30,6)),"")</f>
        <v>200 gr</v>
      </c>
      <c r="I30" s="227">
        <v>0.4</v>
      </c>
      <c r="J30" s="222">
        <f>IFERROR(IF(RIGHT(H30,4)="1 kg",(I30/1),I30*1000/LEFT(H30,3)),"")</f>
        <v>2</v>
      </c>
      <c r="K30" s="46">
        <f>VLOOKUP(E30,DSSP!$E$2:$K$1017,7,0)</f>
        <v>9.42</v>
      </c>
      <c r="L30" s="46">
        <f t="shared" si="0"/>
        <v>3.7680000000000002</v>
      </c>
      <c r="N30" s="219">
        <f t="shared" si="5"/>
        <v>28</v>
      </c>
      <c r="O30" s="224" t="str">
        <v>Đu đủ weight</v>
      </c>
      <c r="P30" s="47" t="str" cm="1">
        <f t="array" ref="P30">_xlfn.TEXTJOIN(", ", TRUE, IF(E$2:E$931 = O30, A$2:A$931, ""))</f>
        <v>MKFR, AWSG, AWSG, AWSG, AWWT, AWWT, AWWT, AWWT, AWZH, AWZH, TH, SD, SCH, NAM2ZH, NAM2ZH, NAM2ZH, NAM2ZH, NAM1, NAM1, NAM1, NAM1, NAM1, NAM1, NAM1, NAM1, NAM1</v>
      </c>
      <c r="Q30" s="47" t="str" cm="1">
        <f t="array" ref="Q30">_xlfn.TEXTJOIN(", ", TRUE, IF(E$2:E$931 = O30, B$2:B$931, ""))</f>
        <v>MKFR.01, SG.01, SG.02, SG.03, WT.01, WT.02, WT.03, WT.04, ZH.01, ZH.02, TH.01, SD.01, SCH.01, NAM2ZH.01, NAM2ZH.02, NAM2ZH.03, NAM2ZH.04, NAM1.01, NAM1.02, NAM1.03, NAM1.04, NAM1.05, NAM1.06, NAM1.07, NAM1.08, NAM1.10</v>
      </c>
      <c r="R30" s="47" t="str" cm="1">
        <f t="array" ref="R30">_xlfn.TEXTJOIN(", ", TRUE, IF(E$2:E$931 = O30, C$2:C$931, ""))</f>
        <v>1, 2, 3, 4, 5, 6, 7, 8, 9, 10, 11, 12, 13, 14, 15, 16, 17, 18, 19, 20, 21, 22, 23, 24, 25, 40</v>
      </c>
      <c r="U30" s="219">
        <f>SUMIF($E$3:$E$916,O30,$I$3:$I$917)</f>
        <v>267.10999999999996</v>
      </c>
      <c r="AA30" s="219">
        <f>SUMIF($E$3:$E$513,O30,$L$3:$L$514)</f>
        <v>1132.5464000000002</v>
      </c>
      <c r="AB30" s="219" t="str" cm="1">
        <f t="array" ref="AB30">LOOKUP(1,1/(AC30=$B$3:$B$919),$A$3:$A$919)</f>
        <v>AWWT</v>
      </c>
      <c r="AC30" s="219" t="str">
        <v>WT.05</v>
      </c>
    </row>
    <row r="31" spans="1:30" s="219" customFormat="1" hidden="1">
      <c r="A31" s="46" t="s">
        <v>0</v>
      </c>
      <c r="B31" s="46" t="s">
        <v>4389</v>
      </c>
      <c r="C31" s="46">
        <v>27</v>
      </c>
      <c r="D31" s="361">
        <v>604535</v>
      </c>
      <c r="E31" s="46" t="s">
        <v>3792</v>
      </c>
      <c r="F31" s="46" t="str">
        <f>IFERROR(VLOOKUP(E31,DSSP!$E$2:$G$1013,3,0),"")</f>
        <v>Radish Kimchi Box</v>
      </c>
      <c r="G31" s="225" t="str">
        <f>VLOOKUP(E31,DSSP!$E$2:$H$1017,4,0)</f>
        <v>Box</v>
      </c>
      <c r="H31" s="226" t="str">
        <f>IFERROR(IF(RIGHT(E31,4)="1 Kg","1 Kg",RIGHT(E31,6)),"")</f>
        <v>500 gr</v>
      </c>
      <c r="I31" s="227">
        <v>5</v>
      </c>
      <c r="J31" s="222">
        <f>IFERROR(IF(RIGHT(H31,4)="1 kg",(I31/1),I31*1000/LEFT(H31,3)),"")</f>
        <v>10</v>
      </c>
      <c r="K31" s="46">
        <f>VLOOKUP(E31,DSSP!$E$2:$K$1017,7,0)</f>
        <v>5.2</v>
      </c>
      <c r="L31" s="46">
        <f t="shared" si="0"/>
        <v>52</v>
      </c>
      <c r="N31" s="219">
        <f t="shared" si="5"/>
        <v>29</v>
      </c>
      <c r="O31" s="224" t="str">
        <v>Dừa xiêm trái nhỏ 500 gr</v>
      </c>
      <c r="P31" s="47" t="str" cm="1">
        <f t="array" ref="P31">_xlfn.TEXTJOIN(", ", TRUE, IF(E$2:E$931 = O31, A$2:A$931, ""))</f>
        <v>AWLU, AWSG, MKVD, AWZH, MKFR</v>
      </c>
      <c r="Q31" s="47" t="str" cm="1">
        <f t="array" ref="Q31">_xlfn.TEXTJOIN(", ", TRUE, IF(E$2:E$931 = O31, B$2:B$931, ""))</f>
        <v>LU.07, SG.07, MKVD.03, ZH.08, MKFR.03</v>
      </c>
      <c r="R31" s="47" t="str" cm="1">
        <f t="array" ref="R31">_xlfn.TEXTJOIN(", ", TRUE, IF(E$2:E$931 = O31, C$2:C$931, ""))</f>
        <v>58, 59, 62, 63, 78</v>
      </c>
      <c r="U31" s="219">
        <f>SUMIF($E$3:$E$916,O31,$I$3:$I$917)</f>
        <v>14.5</v>
      </c>
      <c r="AA31" s="219">
        <f>SUMIF($E$3:$E$513,O31,$L$3:$L$514)</f>
        <v>101.5</v>
      </c>
      <c r="AB31" s="219" t="str" cm="1">
        <f t="array" ref="AB31">LOOKUP(1,1/(AC31=$B$3:$B$919),$A$3:$A$919)</f>
        <v>AWLU</v>
      </c>
      <c r="AC31" s="219" t="str">
        <v>LU.02</v>
      </c>
    </row>
    <row r="32" spans="1:30" s="219" customFormat="1" hidden="1">
      <c r="A32" s="46" t="s">
        <v>0</v>
      </c>
      <c r="B32" s="46" t="s">
        <v>4389</v>
      </c>
      <c r="C32" s="46">
        <v>27</v>
      </c>
      <c r="D32" s="361"/>
      <c r="E32" s="46" t="s">
        <v>1753</v>
      </c>
      <c r="F32" s="46" t="str">
        <f>IFERROR(VLOOKUP(E32,DSSP!$E$2:$G$1013,3,0),"")</f>
        <v>Finger Root</v>
      </c>
      <c r="G32" s="225" t="str">
        <f>VLOOKUP(E32,DSSP!$E$2:$H$1017,4,0)</f>
        <v>Kg</v>
      </c>
      <c r="H32" s="226" t="str">
        <f>IFERROR(IF(RIGHT(E32,4)="1 Kg","1 Kg",RIGHT(E32,6)),"")</f>
        <v>100 gr</v>
      </c>
      <c r="I32" s="227">
        <v>1.2</v>
      </c>
      <c r="J32" s="222">
        <f>IFERROR(IF(RIGHT(H32,4)="1 kg",(I32/1),I32*1000/LEFT(H32,3)),"")</f>
        <v>12</v>
      </c>
      <c r="K32" s="46">
        <f>VLOOKUP(E32,DSSP!$E$2:$K$1017,7,0)</f>
        <v>9.42</v>
      </c>
      <c r="L32" s="46">
        <f t="shared" si="0"/>
        <v>11.304</v>
      </c>
      <c r="N32" s="219">
        <f t="shared" si="5"/>
        <v>30</v>
      </c>
      <c r="O32" s="224" t="str">
        <v>Hành lá 100 gr</v>
      </c>
      <c r="P32" s="47" t="str" cm="1">
        <f t="array" ref="P32">_xlfn.TEXTJOIN(", ", TRUE, IF(E$2:E$931 = O32, A$2:A$931, ""))</f>
        <v>AWSG, AWWT, MKVD, AWZH, AWWT, AWLU, MKFR</v>
      </c>
      <c r="Q32" s="47" t="str" cm="1">
        <f t="array" ref="Q32">_xlfn.TEXTJOIN(", ", TRUE, IF(E$2:E$931 = O32, B$2:B$931, ""))</f>
        <v>SG.07, WT.10, MKVD.03, ZH.08, WT.12, LU.08, MKFR.04</v>
      </c>
      <c r="R32" s="47" t="str" cm="1">
        <f t="array" ref="R32">_xlfn.TEXTJOIN(", ", TRUE, IF(E$2:E$931 = O32, C$2:C$931, ""))</f>
        <v>59, 60, 62, 63, 64, 65, 88</v>
      </c>
      <c r="U32" s="219">
        <f>SUMIF($E$3:$E$916,O32,$I$3:$I$917)</f>
        <v>16.5</v>
      </c>
      <c r="AA32" s="219">
        <f>SUMIF($E$3:$E$513,O32,$L$3:$L$514)</f>
        <v>184.79999999999995</v>
      </c>
      <c r="AB32" s="219" t="str" cm="1">
        <f t="array" ref="AB32">LOOKUP(1,1/(AC32=$B$3:$B$919),$A$3:$A$919)</f>
        <v>AWWT</v>
      </c>
      <c r="AC32" s="219" t="str">
        <v>WT.06</v>
      </c>
    </row>
    <row r="33" spans="1:29" s="219" customFormat="1" hidden="1">
      <c r="A33" s="46" t="s">
        <v>0</v>
      </c>
      <c r="B33" s="46" t="s">
        <v>4389</v>
      </c>
      <c r="C33" s="46">
        <v>27</v>
      </c>
      <c r="D33" s="361"/>
      <c r="E33" s="46" t="s">
        <v>158</v>
      </c>
      <c r="F33" s="46" t="str">
        <f>IFERROR(VLOOKUP(E33,DSSP!$E$2:$G$1013,3,0),"")</f>
        <v>Bok Choi</v>
      </c>
      <c r="G33" s="225" t="str">
        <f>VLOOKUP(E33,DSSP!$E$2:$H$1017,4,0)</f>
        <v>Kg</v>
      </c>
      <c r="H33" s="226" t="str">
        <f>IFERROR(IF(RIGHT(E33,4)="1 Kg","1 Kg",RIGHT(E33,6)),"")</f>
        <v>250 gr</v>
      </c>
      <c r="I33" s="227">
        <v>5</v>
      </c>
      <c r="J33" s="222">
        <f>IFERROR(IF(RIGHT(H33,4)="1 kg",(I33/1),I33*1000/LEFT(H33,3)),"")</f>
        <v>20</v>
      </c>
      <c r="K33" s="46">
        <f>VLOOKUP(E33,DSSP!$E$2:$K$1017,7,0)</f>
        <v>8</v>
      </c>
      <c r="L33" s="46">
        <f t="shared" si="0"/>
        <v>40</v>
      </c>
      <c r="N33" s="219">
        <f t="shared" si="5"/>
        <v>31</v>
      </c>
      <c r="O33" s="224" t="str">
        <v>Hành lá 200 gr</v>
      </c>
      <c r="P33" s="47" t="str" cm="1">
        <f t="array" ref="P33">_xlfn.TEXTJOIN(", ", TRUE, IF(E$2:E$931 = O33, A$2:A$931, ""))</f>
        <v>MKVD, AWWT, AWZH, AWSG, AWLU, AWWT, MKFR</v>
      </c>
      <c r="Q33" s="47" t="str" cm="1">
        <f t="array" ref="Q33">_xlfn.TEXTJOIN(", ", TRUE, IF(E$2:E$931 = O33, B$2:B$931, ""))</f>
        <v>MKVD.03, WT.12, ZH.09, SG.08, LU.09, WT.15, MKFR.04</v>
      </c>
      <c r="R33" s="47" t="str" cm="1">
        <f t="array" ref="R33">_xlfn.TEXTJOIN(", ", TRUE, IF(E$2:E$931 = O33, C$2:C$931, ""))</f>
        <v>62, 64, 67, 68, 72, 85, 88</v>
      </c>
      <c r="U33" s="219">
        <f>SUMIF($E$3:$E$916,O33,$I$3:$I$917)</f>
        <v>35</v>
      </c>
      <c r="AA33" s="219">
        <f>SUMIF($E$3:$E$513,O33,$L$3:$L$514)</f>
        <v>392</v>
      </c>
      <c r="AB33" s="219" t="str" cm="1">
        <f t="array" ref="AB33">LOOKUP(1,1/(AC33=$B$3:$B$919),$A$3:$A$919)</f>
        <v>AWZH</v>
      </c>
      <c r="AC33" s="219" t="str">
        <v>ZH.03</v>
      </c>
    </row>
    <row r="34" spans="1:29" s="219" customFormat="1" hidden="1">
      <c r="A34" s="46" t="s">
        <v>2</v>
      </c>
      <c r="B34" s="46" t="s">
        <v>4390</v>
      </c>
      <c r="C34" s="46">
        <v>28</v>
      </c>
      <c r="D34" s="361">
        <v>604535</v>
      </c>
      <c r="E34" s="46" t="s">
        <v>3792</v>
      </c>
      <c r="F34" s="46" t="str">
        <f>IFERROR(VLOOKUP(E34,DSSP!$E$2:$G$1013,3,0),"")</f>
        <v>Radish Kimchi Box</v>
      </c>
      <c r="G34" s="225" t="str">
        <f>VLOOKUP(E34,DSSP!$E$2:$H$1017,4,0)</f>
        <v>Box</v>
      </c>
      <c r="H34" s="226" t="str">
        <f>IFERROR(IF(RIGHT(E34,4)="1 Kg","1 Kg",RIGHT(E34,6)),"")</f>
        <v>500 gr</v>
      </c>
      <c r="I34" s="227">
        <v>5</v>
      </c>
      <c r="J34" s="222">
        <f>IFERROR(IF(RIGHT(H34,4)="1 kg",(I34/1),I34*1000/LEFT(H34,3)),"")</f>
        <v>10</v>
      </c>
      <c r="K34" s="46">
        <f>VLOOKUP(E34,DSSP!$E$2:$K$1017,7,0)</f>
        <v>5.2</v>
      </c>
      <c r="L34" s="46">
        <f t="shared" si="0"/>
        <v>52</v>
      </c>
      <c r="N34" s="219">
        <f t="shared" si="5"/>
        <v>32</v>
      </c>
      <c r="O34" s="224" t="str">
        <v>Hẹ lá 100 gr</v>
      </c>
      <c r="P34" s="47" t="str" cm="1">
        <f t="array" ref="P34">_xlfn.TEXTJOIN(", ", TRUE, IF(E$2:E$931 = O34, A$2:A$931, ""))</f>
        <v>AWSG, MKVD, AWWT, AWLU, AWZH</v>
      </c>
      <c r="Q34" s="47" t="str" cm="1">
        <f t="array" ref="Q34">_xlfn.TEXTJOIN(", ", TRUE, IF(E$2:E$931 = O34, B$2:B$931, ""))</f>
        <v>SG.05, MKVD.05, WT.16, LU.15, ZH.13</v>
      </c>
      <c r="R34" s="47" t="str" cm="1">
        <f t="array" ref="R34">_xlfn.TEXTJOIN(", ", TRUE, IF(E$2:E$931 = O34, C$2:C$931, ""))</f>
        <v>33, 89, 90, 101, 102</v>
      </c>
      <c r="U34" s="219">
        <f>SUMIF($E$3:$E$916,O34,$I$3:$I$917)</f>
        <v>4.5999999999999996</v>
      </c>
      <c r="AA34" s="219">
        <f>SUMIF($E$3:$E$513,O34,$L$3:$L$514)</f>
        <v>46.736000000000004</v>
      </c>
      <c r="AB34" s="219" t="str" cm="1">
        <f t="array" ref="AB34">LOOKUP(1,1/(AC34=$B$3:$B$919),$A$3:$A$919)</f>
        <v>AWWT</v>
      </c>
      <c r="AC34" s="219" t="str">
        <v>WT.07</v>
      </c>
    </row>
    <row r="35" spans="1:29" s="219" customFormat="1" hidden="1">
      <c r="A35" s="46" t="s">
        <v>2</v>
      </c>
      <c r="B35" s="46" t="s">
        <v>4390</v>
      </c>
      <c r="C35" s="46">
        <v>28</v>
      </c>
      <c r="D35" s="361"/>
      <c r="E35" s="46" t="s">
        <v>1753</v>
      </c>
      <c r="F35" s="46" t="str">
        <f>IFERROR(VLOOKUP(E35,DSSP!$E$2:$G$1013,3,0),"")</f>
        <v>Finger Root</v>
      </c>
      <c r="G35" s="225" t="str">
        <f>VLOOKUP(E35,DSSP!$E$2:$H$1017,4,0)</f>
        <v>Kg</v>
      </c>
      <c r="H35" s="226" t="str">
        <f>IFERROR(IF(RIGHT(E35,4)="1 Kg","1 Kg",RIGHT(E35,6)),"")</f>
        <v>100 gr</v>
      </c>
      <c r="I35" s="227">
        <v>2</v>
      </c>
      <c r="J35" s="222">
        <f>IFERROR(IF(RIGHT(H35,4)="1 kg",(I35/1),I35*1000/LEFT(H35,3)),"")</f>
        <v>20</v>
      </c>
      <c r="K35" s="46">
        <f>VLOOKUP(E35,DSSP!$E$2:$K$1017,7,0)</f>
        <v>9.42</v>
      </c>
      <c r="L35" s="46">
        <f t="shared" si="0"/>
        <v>18.84</v>
      </c>
      <c r="N35" s="219">
        <f t="shared" si="5"/>
        <v>33</v>
      </c>
      <c r="O35" s="224" t="str">
        <v>Hẹ lá 200 gr</v>
      </c>
      <c r="P35" s="47" t="str" cm="1">
        <f t="array" ref="P35">_xlfn.TEXTJOIN(", ", TRUE, IF(E$2:E$931 = O35, A$2:A$931, ""))</f>
        <v>MKVD, AWWT, AWSG, AWLU, AWZH, NAM1</v>
      </c>
      <c r="Q35" s="47" t="str" cm="1">
        <f t="array" ref="Q35">_xlfn.TEXTJOIN(", ", TRUE, IF(E$2:E$931 = O35, B$2:B$931, ""))</f>
        <v>MKVD.05, WT.16, SG.12, LU.15, ZH.13, NAM1.23</v>
      </c>
      <c r="R35" s="47" t="str" cm="1">
        <f t="array" ref="R35">_xlfn.TEXTJOIN(", ", TRUE, IF(E$2:E$931 = O35, C$2:C$931, ""))</f>
        <v>89, 90, 100, 101, 102, 123</v>
      </c>
      <c r="U35" s="219">
        <f>SUMIF($E$3:$E$916,O35,$I$3:$I$917)</f>
        <v>15.6</v>
      </c>
      <c r="AA35" s="219">
        <f>SUMIF($E$3:$E$513,O35,$L$3:$L$514)</f>
        <v>158.49600000000001</v>
      </c>
      <c r="AB35" s="219" t="str" cm="1">
        <f t="array" ref="AB35">LOOKUP(1,1/(AC35=$B$3:$B$919),$A$3:$A$919)</f>
        <v>AWSG</v>
      </c>
      <c r="AC35" s="219" t="str">
        <v>SG.05</v>
      </c>
    </row>
    <row r="36" spans="1:29" s="219" customFormat="1" hidden="1">
      <c r="A36" s="46" t="s">
        <v>2</v>
      </c>
      <c r="B36" s="46" t="s">
        <v>4390</v>
      </c>
      <c r="C36" s="46">
        <v>28</v>
      </c>
      <c r="D36" s="361"/>
      <c r="E36" s="46" t="s">
        <v>158</v>
      </c>
      <c r="F36" s="46" t="str">
        <f>IFERROR(VLOOKUP(E36,DSSP!$E$2:$G$1013,3,0),"")</f>
        <v>Bok Choi</v>
      </c>
      <c r="G36" s="225" t="str">
        <f>VLOOKUP(E36,DSSP!$E$2:$H$1017,4,0)</f>
        <v>Kg</v>
      </c>
      <c r="H36" s="226" t="str">
        <f>IFERROR(IF(RIGHT(E36,4)="1 Kg","1 Kg",RIGHT(E36,6)),"")</f>
        <v>250 gr</v>
      </c>
      <c r="I36" s="227">
        <v>5</v>
      </c>
      <c r="J36" s="222">
        <f>IFERROR(IF(RIGHT(H36,4)="1 kg",(I36/1),I36*1000/LEFT(H36,3)),"")</f>
        <v>20</v>
      </c>
      <c r="K36" s="46">
        <f>VLOOKUP(E36,DSSP!$E$2:$K$1017,7,0)</f>
        <v>8</v>
      </c>
      <c r="L36" s="46">
        <f t="shared" si="0"/>
        <v>40</v>
      </c>
      <c r="N36" s="219">
        <f t="shared" si="5"/>
        <v>34</v>
      </c>
      <c r="O36" s="224" t="str">
        <v>Hương nhu 100 gr</v>
      </c>
      <c r="P36" s="47" t="str" cm="1">
        <f t="array" ref="P36">_xlfn.TEXTJOIN(", ", TRUE, IF(E$2:E$931 = O36, A$2:A$931, ""))</f>
        <v>MKVD, AWSG, AWLU, MLT, AWLU, MKFR, SD, TH, DNA, NAM2ZH, BSM, NGAM, AWWT, AWZH, NAM1, NAM2ZH, NAM1</v>
      </c>
      <c r="Q36" s="47" t="str" cm="1">
        <f t="array" ref="Q36">_xlfn.TEXTJOIN(", ", TRUE, IF(E$2:E$931 = O36, B$2:B$931, ""))</f>
        <v>MKVD.06, SG.11, LU.12, MLT.01, LU.13, MKFR.06, SD.02, TH.02, DNA.01, NAM2ZH.10, BSM.01, NGAM.02, WT.21, ZH.15, NAM1.22, NAM2ZH.12, NAM1.24</v>
      </c>
      <c r="R36" s="47" t="str" cm="1">
        <f t="array" ref="R36">_xlfn.TEXTJOIN(", ", TRUE, IF(E$2:E$931 = O36, C$2:C$931, ""))</f>
        <v>91, 92, 93, 94, 95, 106, 109, 110, 111, 112, 115, 116, 118, 119, 120, 122, 124</v>
      </c>
      <c r="U36" s="219">
        <f>SUMIF($E$3:$E$916,O36,$I$3:$I$917)</f>
        <v>50</v>
      </c>
      <c r="AA36" s="219">
        <f>SUMIF($E$3:$E$513,O36,$L$3:$L$514)</f>
        <v>695.99999999999989</v>
      </c>
      <c r="AB36" s="219" t="str" cm="1">
        <f t="array" ref="AB36">LOOKUP(1,1/(AC36=$B$3:$B$919),$A$3:$A$919)</f>
        <v>MKVD</v>
      </c>
      <c r="AC36" s="219" t="str">
        <v>MKVD.01</v>
      </c>
    </row>
    <row r="37" spans="1:29" s="219" customFormat="1" hidden="1">
      <c r="A37" s="46" t="s">
        <v>0</v>
      </c>
      <c r="B37" s="46" t="s">
        <v>4391</v>
      </c>
      <c r="C37" s="46">
        <v>29</v>
      </c>
      <c r="D37" s="361">
        <v>604535</v>
      </c>
      <c r="E37" s="46" t="s">
        <v>158</v>
      </c>
      <c r="F37" s="46" t="str">
        <f>IFERROR(VLOOKUP(E37,DSSP!$E$2:$G$1013,3,0),"")</f>
        <v>Bok Choi</v>
      </c>
      <c r="G37" s="225" t="str">
        <f>VLOOKUP(E37,DSSP!$E$2:$H$1017,4,0)</f>
        <v>Kg</v>
      </c>
      <c r="H37" s="226" t="str">
        <f>IFERROR(IF(RIGHT(E37,4)="1 Kg","1 Kg",RIGHT(E37,6)),"")</f>
        <v>250 gr</v>
      </c>
      <c r="I37" s="227">
        <v>3.75</v>
      </c>
      <c r="J37" s="222">
        <f>IFERROR(IF(RIGHT(H37,4)="1 kg",(I37/1),I37*1000/LEFT(H37,3)),"")</f>
        <v>15</v>
      </c>
      <c r="K37" s="46">
        <f>VLOOKUP(E37,DSSP!$E$2:$K$1017,7,0)</f>
        <v>8</v>
      </c>
      <c r="L37" s="46">
        <f t="shared" si="0"/>
        <v>30</v>
      </c>
      <c r="N37" s="219">
        <f t="shared" si="5"/>
        <v>35</v>
      </c>
      <c r="O37" s="224" t="str">
        <v>Khoai lang ruột đỏ weight</v>
      </c>
      <c r="P37" s="47" t="str" cm="1">
        <f t="array" ref="P37">_xlfn.TEXTJOIN(", ", TRUE, IF(E$2:E$931 = O37, A$2:A$931, ""))</f>
        <v>AWZH, MKVD</v>
      </c>
      <c r="Q37" s="47" t="str" cm="1">
        <f t="array" ref="Q37">_xlfn.TEXTJOIN(", ", TRUE, IF(E$2:E$931 = O37, B$2:B$931, ""))</f>
        <v>ZH.06, MKVD.02</v>
      </c>
      <c r="R37" s="47" t="str" cm="1">
        <f t="array" ref="R37">_xlfn.TEXTJOIN(", ", TRUE, IF(E$2:E$931 = O37, C$2:C$931, ""))</f>
        <v>43, 46</v>
      </c>
      <c r="U37" s="219">
        <f>SUMIF($E$3:$E$916,O37,$I$3:$I$917)</f>
        <v>1.099</v>
      </c>
      <c r="AA37" s="219">
        <f>SUMIF($E$3:$E$513,O37,$L$3:$L$514)</f>
        <v>9.5942699999999999</v>
      </c>
      <c r="AB37" s="219" t="str" cm="1">
        <f t="array" ref="AB37">LOOKUP(1,1/(AC37=$B$3:$B$919),$A$3:$A$919)</f>
        <v>NAM1</v>
      </c>
      <c r="AC37" s="219" t="str">
        <v>NAM1.09</v>
      </c>
    </row>
    <row r="38" spans="1:29" s="219" customFormat="1" hidden="1">
      <c r="A38" s="46" t="s">
        <v>0</v>
      </c>
      <c r="B38" s="46" t="s">
        <v>4391</v>
      </c>
      <c r="C38" s="46">
        <v>29</v>
      </c>
      <c r="D38" s="361"/>
      <c r="E38" s="46" t="s">
        <v>179</v>
      </c>
      <c r="F38" s="46" t="str">
        <f>IFERROR(VLOOKUP(E38,DSSP!$E$2:$G$1013,3,0),"")</f>
        <v>Chinese Kale</v>
      </c>
      <c r="G38" s="225" t="str">
        <f>VLOOKUP(E38,DSSP!$E$2:$H$1017,4,0)</f>
        <v>Kg</v>
      </c>
      <c r="H38" s="226" t="str">
        <f>IFERROR(IF(RIGHT(E38,4)="1 Kg","1 Kg",RIGHT(E38,6)),"")</f>
        <v>250 gr</v>
      </c>
      <c r="I38" s="227">
        <v>5</v>
      </c>
      <c r="J38" s="222">
        <f>IFERROR(IF(RIGHT(H38,4)="1 kg",(I38/1),I38*1000/LEFT(H38,3)),"")</f>
        <v>20</v>
      </c>
      <c r="K38" s="46">
        <f>VLOOKUP(E38,DSSP!$E$2:$K$1017,7,0)</f>
        <v>10.46</v>
      </c>
      <c r="L38" s="46">
        <f t="shared" si="0"/>
        <v>52.300000000000004</v>
      </c>
      <c r="N38" s="219">
        <f t="shared" si="5"/>
        <v>36</v>
      </c>
      <c r="O38" s="224" t="str">
        <v>Khoai lang tím (củ lớn) weight</v>
      </c>
      <c r="P38" s="47" t="str" cm="1">
        <f t="array" ref="P38">_xlfn.TEXTJOIN(", ", TRUE, IF(E$2:E$931 = O38, A$2:A$931, ""))</f>
        <v>AWZH, NAM2ZH</v>
      </c>
      <c r="Q38" s="47" t="str" cm="1">
        <f t="array" ref="Q38">_xlfn.TEXTJOIN(", ", TRUE, IF(E$2:E$931 = O38, B$2:B$931, ""))</f>
        <v>ZH.06, NAM2ZH.08</v>
      </c>
      <c r="R38" s="47" t="str" cm="1">
        <f t="array" ref="R38">_xlfn.TEXTJOIN(", ", TRUE, IF(E$2:E$931 = O38, C$2:C$931, ""))</f>
        <v>43, 74</v>
      </c>
      <c r="U38" s="219">
        <f>SUMIF($E$3:$E$916,O38,$I$3:$I$917)</f>
        <v>3.1900000000000004</v>
      </c>
      <c r="AA38" s="219">
        <f>SUMIF($E$3:$E$513,O38,$L$3:$L$514)</f>
        <v>21.564399999999999</v>
      </c>
      <c r="AB38" s="219" t="str" cm="1">
        <f t="array" ref="AB38">LOOKUP(1,1/(AC38=$B$3:$B$919),$A$3:$A$919)</f>
        <v>AWZH</v>
      </c>
      <c r="AC38" s="219" t="str">
        <v>ZH.04</v>
      </c>
    </row>
    <row r="39" spans="1:29" s="219" customFormat="1" hidden="1">
      <c r="A39" s="46" t="s">
        <v>0</v>
      </c>
      <c r="B39" s="46" t="s">
        <v>4391</v>
      </c>
      <c r="C39" s="46">
        <v>29</v>
      </c>
      <c r="D39" s="361"/>
      <c r="E39" s="46" t="s">
        <v>147</v>
      </c>
      <c r="F39" s="46" t="str">
        <f>IFERROR(VLOOKUP(E39,DSSP!$E$2:$G$1013,3,0),"")</f>
        <v>Celery Cabbage</v>
      </c>
      <c r="G39" s="225" t="str">
        <f>VLOOKUP(E39,DSSP!$E$2:$H$1017,4,0)</f>
        <v>Kg</v>
      </c>
      <c r="H39" s="226" t="str">
        <f>IFERROR(IF(RIGHT(E39,4)="1 Kg","1 Kg",RIGHT(E39,6)),"")</f>
        <v>250 gr</v>
      </c>
      <c r="I39" s="227">
        <v>1</v>
      </c>
      <c r="J39" s="222">
        <f>IFERROR(IF(RIGHT(H39,4)="1 kg",(I39/1),I39*1000/LEFT(H39,3)),"")</f>
        <v>4</v>
      </c>
      <c r="K39" s="46">
        <f>VLOOKUP(E39,DSSP!$E$2:$K$1017,7,0)</f>
        <v>7.91</v>
      </c>
      <c r="L39" s="46">
        <f t="shared" si="0"/>
        <v>7.91</v>
      </c>
      <c r="N39" s="219">
        <f t="shared" si="5"/>
        <v>37</v>
      </c>
      <c r="O39" s="224" t="str">
        <v>Khoai lang tím (củ nhỏ) 500 gr</v>
      </c>
      <c r="P39" s="47" t="str" cm="1">
        <f t="array" ref="P39">_xlfn.TEXTJOIN(", ", TRUE, IF(E$2:E$931 = O39, A$2:A$931, ""))</f>
        <v>AWLU</v>
      </c>
      <c r="Q39" s="47" t="str" cm="1">
        <f t="array" ref="Q39">_xlfn.TEXTJOIN(", ", TRUE, IF(E$2:E$931 = O39, B$2:B$931, ""))</f>
        <v>LU.05</v>
      </c>
      <c r="R39" s="47" t="str" cm="1">
        <f t="array" ref="R39">_xlfn.TEXTJOIN(", ", TRUE, IF(E$2:E$931 = O39, C$2:C$931, ""))</f>
        <v>47</v>
      </c>
      <c r="U39" s="219">
        <f>SUMIF($E$3:$E$916,O39,$I$3:$I$917)</f>
        <v>1</v>
      </c>
      <c r="AA39" s="219">
        <f>SUMIF($E$3:$E$513,O39,$L$3:$L$514)</f>
        <v>6.76</v>
      </c>
      <c r="AB39" s="219" t="str" cm="1">
        <f t="array" ref="AB39">LOOKUP(1,1/(AC39=$B$3:$B$919),$A$3:$A$919)</f>
        <v>AWLU</v>
      </c>
      <c r="AC39" s="219" t="str">
        <v>LU.03</v>
      </c>
    </row>
    <row r="40" spans="1:29" s="219" customFormat="1" hidden="1">
      <c r="A40" s="46" t="s">
        <v>2</v>
      </c>
      <c r="B40" s="46" t="s">
        <v>4392</v>
      </c>
      <c r="C40" s="46">
        <v>30</v>
      </c>
      <c r="D40" s="361">
        <v>604535</v>
      </c>
      <c r="E40" s="46" t="s">
        <v>179</v>
      </c>
      <c r="F40" s="46" t="str">
        <f>IFERROR(VLOOKUP(E40,DSSP!$E$2:$G$1013,3,0),"")</f>
        <v>Chinese Kale</v>
      </c>
      <c r="G40" s="225" t="str">
        <f>VLOOKUP(E40,DSSP!$E$2:$H$1017,4,0)</f>
        <v>Kg</v>
      </c>
      <c r="H40" s="226" t="str">
        <f>IFERROR(IF(RIGHT(E40,4)="1 Kg","1 Kg",RIGHT(E40,6)),"")</f>
        <v>250 gr</v>
      </c>
      <c r="I40" s="227">
        <v>10</v>
      </c>
      <c r="J40" s="222">
        <f>IFERROR(IF(RIGHT(H40,4)="1 kg",(I40/1),I40*1000/LEFT(H40,3)),"")</f>
        <v>40</v>
      </c>
      <c r="K40" s="46">
        <f>VLOOKUP(E40,DSSP!$E$2:$K$1017,7,0)</f>
        <v>10.46</v>
      </c>
      <c r="L40" s="46">
        <f t="shared" si="0"/>
        <v>104.60000000000001</v>
      </c>
      <c r="N40" s="219">
        <f t="shared" si="5"/>
        <v>38</v>
      </c>
      <c r="O40" s="224" t="str">
        <v>Khoai lang trắng (củ lớn) weight</v>
      </c>
      <c r="P40" s="47" t="str" cm="1">
        <f t="array" ref="P40">_xlfn.TEXTJOIN(", ", TRUE, IF(E$2:E$931 = O40, A$2:A$931, ""))</f>
        <v>AWWT, AWZH</v>
      </c>
      <c r="Q40" s="47" t="str" cm="1">
        <f t="array" ref="Q40">_xlfn.TEXTJOIN(", ", TRUE, IF(E$2:E$931 = O40, B$2:B$931, ""))</f>
        <v>WT.16, ZH.13</v>
      </c>
      <c r="R40" s="47" t="str" cm="1">
        <f t="array" ref="R40">_xlfn.TEXTJOIN(", ", TRUE, IF(E$2:E$931 = O40, C$2:C$931, ""))</f>
        <v>90, 102</v>
      </c>
      <c r="U40" s="219">
        <f>SUMIF($E$3:$E$916,O40,$I$3:$I$917)</f>
        <v>2.2000000000000002</v>
      </c>
      <c r="AA40" s="219">
        <f>SUMIF($E$3:$E$513,O40,$L$3:$L$514)</f>
        <v>14.872</v>
      </c>
      <c r="AB40" s="219" t="str" cm="1">
        <f t="array" ref="AB40">LOOKUP(1,1/(AC40=$B$3:$B$919),$A$3:$A$919)</f>
        <v>AWLU</v>
      </c>
      <c r="AC40" s="219" t="str">
        <v>LU.04</v>
      </c>
    </row>
    <row r="41" spans="1:29" s="219" customFormat="1" hidden="1">
      <c r="A41" s="46" t="s">
        <v>3</v>
      </c>
      <c r="B41" s="46" t="s">
        <v>4393</v>
      </c>
      <c r="C41" s="46">
        <v>31</v>
      </c>
      <c r="D41" s="361">
        <v>604535</v>
      </c>
      <c r="E41" s="46" t="s">
        <v>3792</v>
      </c>
      <c r="F41" s="46" t="str">
        <f>IFERROR(VLOOKUP(E41,DSSP!$E$2:$G$1013,3,0),"")</f>
        <v>Radish Kimchi Box</v>
      </c>
      <c r="G41" s="225" t="str">
        <f>VLOOKUP(E41,DSSP!$E$2:$H$1017,4,0)</f>
        <v>Box</v>
      </c>
      <c r="H41" s="226" t="str">
        <f>IFERROR(IF(RIGHT(E41,4)="1 Kg","1 Kg",RIGHT(E41,6)),"")</f>
        <v>500 gr</v>
      </c>
      <c r="I41" s="227">
        <v>5</v>
      </c>
      <c r="J41" s="222">
        <f>IFERROR(IF(RIGHT(H41,4)="1 kg",(I41/1),I41*1000/LEFT(H41,3)),"")</f>
        <v>10</v>
      </c>
      <c r="K41" s="46">
        <f>VLOOKUP(E41,DSSP!$E$2:$K$1017,7,0)</f>
        <v>5.2</v>
      </c>
      <c r="L41" s="46">
        <f t="shared" si="0"/>
        <v>52</v>
      </c>
      <c r="N41" s="219">
        <f t="shared" si="5"/>
        <v>39</v>
      </c>
      <c r="O41" s="224" t="str">
        <v>Khoai lang trắng (củ nhỏ) 500 gr</v>
      </c>
      <c r="P41" s="47" t="str" cm="1">
        <f t="array" ref="P41">_xlfn.TEXTJOIN(", ", TRUE, IF(E$2:E$931 = O41, A$2:A$931, ""))</f>
        <v>MKVD, AWLU</v>
      </c>
      <c r="Q41" s="47" t="str" cm="1">
        <f t="array" ref="Q41">_xlfn.TEXTJOIN(", ", TRUE, IF(E$2:E$931 = O41, B$2:B$931, ""))</f>
        <v>MKVD.05, LU.15</v>
      </c>
      <c r="R41" s="47" t="str" cm="1">
        <f t="array" ref="R41">_xlfn.TEXTJOIN(", ", TRUE, IF(E$2:E$931 = O41, C$2:C$931, ""))</f>
        <v>89, 101</v>
      </c>
      <c r="U41" s="219">
        <f>SUMIF($E$3:$E$916,O41,$I$3:$I$917)</f>
        <v>1.5</v>
      </c>
      <c r="AA41" s="219">
        <f>SUMIF($E$3:$E$513,O41,$L$3:$L$514)</f>
        <v>10.14</v>
      </c>
      <c r="AB41" s="219" t="str" cm="1">
        <f t="array" ref="AB41">LOOKUP(1,1/(AC41=$B$3:$B$919),$A$3:$A$919)</f>
        <v>NAM1</v>
      </c>
      <c r="AC41" s="219" t="str">
        <v>NAM1.10</v>
      </c>
    </row>
    <row r="42" spans="1:29" s="219" customFormat="1" hidden="1">
      <c r="A42" s="46" t="s">
        <v>3</v>
      </c>
      <c r="B42" s="46" t="s">
        <v>4393</v>
      </c>
      <c r="C42" s="46">
        <v>31</v>
      </c>
      <c r="D42" s="361"/>
      <c r="E42" s="46" t="s">
        <v>1753</v>
      </c>
      <c r="F42" s="46" t="str">
        <f>IFERROR(VLOOKUP(E42,DSSP!$E$2:$G$1013,3,0),"")</f>
        <v>Finger Root</v>
      </c>
      <c r="G42" s="225" t="str">
        <f>VLOOKUP(E42,DSSP!$E$2:$H$1017,4,0)</f>
        <v>Kg</v>
      </c>
      <c r="H42" s="226" t="str">
        <f>IFERROR(IF(RIGHT(E42,4)="1 Kg","1 Kg",RIGHT(E42,6)),"")</f>
        <v>100 gr</v>
      </c>
      <c r="I42" s="227">
        <v>1</v>
      </c>
      <c r="J42" s="222">
        <f>IFERROR(IF(RIGHT(H42,4)="1 kg",(I42/1),I42*1000/LEFT(H42,3)),"")</f>
        <v>10</v>
      </c>
      <c r="K42" s="46">
        <f>VLOOKUP(E42,DSSP!$E$2:$K$1017,7,0)</f>
        <v>9.42</v>
      </c>
      <c r="L42" s="46">
        <f t="shared" si="0"/>
        <v>9.42</v>
      </c>
      <c r="N42" s="219">
        <f t="shared" si="5"/>
        <v>40</v>
      </c>
      <c r="O42" s="224" t="str">
        <v>Khoai lang vàng (củ lớn) weight</v>
      </c>
      <c r="P42" s="47" t="str" cm="1">
        <f t="array" ref="P42">_xlfn.TEXTJOIN(", ", TRUE, IF(E$2:E$931 = O42, A$2:A$931, ""))</f>
        <v>AWWT, AWZH</v>
      </c>
      <c r="Q42" s="47" t="str" cm="1">
        <f t="array" ref="Q42">_xlfn.TEXTJOIN(", ", TRUE, IF(E$2:E$931 = O42, B$2:B$931, ""))</f>
        <v>WT.08, ZH.06</v>
      </c>
      <c r="R42" s="47" t="str" cm="1">
        <f t="array" ref="R42">_xlfn.TEXTJOIN(", ", TRUE, IF(E$2:E$931 = O42, C$2:C$931, ""))</f>
        <v>42, 43</v>
      </c>
      <c r="U42" s="219">
        <f>SUMIF($E$3:$E$916,O42,$I$3:$I$917)</f>
        <v>2.12</v>
      </c>
      <c r="AA42" s="219">
        <f>SUMIF($E$3:$E$513,O42,$L$3:$L$514)</f>
        <v>15.3064</v>
      </c>
      <c r="AB42" s="219" t="str" cm="1">
        <f t="array" ref="AB42">LOOKUP(1,1/(AC42=$B$3:$B$919),$A$3:$A$919)</f>
        <v>AWZH</v>
      </c>
      <c r="AC42" s="219" t="str">
        <v>ZH.05</v>
      </c>
    </row>
    <row r="43" spans="1:29" s="219" customFormat="1" hidden="1">
      <c r="A43" s="46" t="s">
        <v>3</v>
      </c>
      <c r="B43" s="46" t="s">
        <v>4393</v>
      </c>
      <c r="C43" s="46">
        <v>31</v>
      </c>
      <c r="D43" s="361"/>
      <c r="E43" s="46" t="s">
        <v>158</v>
      </c>
      <c r="F43" s="46" t="str">
        <f>IFERROR(VLOOKUP(E43,DSSP!$E$2:$G$1013,3,0),"")</f>
        <v>Bok Choi</v>
      </c>
      <c r="G43" s="225" t="str">
        <f>VLOOKUP(E43,DSSP!$E$2:$H$1017,4,0)</f>
        <v>Kg</v>
      </c>
      <c r="H43" s="226" t="str">
        <f>IFERROR(IF(RIGHT(E43,4)="1 Kg","1 Kg",RIGHT(E43,6)),"")</f>
        <v>250 gr</v>
      </c>
      <c r="I43" s="227">
        <v>3</v>
      </c>
      <c r="J43" s="222">
        <f>IFERROR(IF(RIGHT(H43,4)="1 kg",(I43/1),I43*1000/LEFT(H43,3)),"")</f>
        <v>12</v>
      </c>
      <c r="K43" s="46">
        <f>VLOOKUP(E43,DSSP!$E$2:$K$1017,7,0)</f>
        <v>8</v>
      </c>
      <c r="L43" s="46">
        <f t="shared" si="0"/>
        <v>24</v>
      </c>
      <c r="N43" s="219">
        <f t="shared" si="5"/>
        <v>41</v>
      </c>
      <c r="O43" s="224" t="str">
        <v>Khoai lang vàng (củ nhỏ) 500 gr</v>
      </c>
      <c r="P43" s="47" t="str" cm="1">
        <f t="array" ref="P43">_xlfn.TEXTJOIN(", ", TRUE, IF(E$2:E$931 = O43, A$2:A$931, ""))</f>
        <v>MKFR</v>
      </c>
      <c r="Q43" s="47" t="str" cm="1">
        <f t="array" ref="Q43">_xlfn.TEXTJOIN(", ", TRUE, IF(E$2:E$931 = O43, B$2:B$931, ""))</f>
        <v>MKFR.02</v>
      </c>
      <c r="R43" s="47" t="str" cm="1">
        <f t="array" ref="R43">_xlfn.TEXTJOIN(", ", TRUE, IF(E$2:E$931 = O43, C$2:C$931, ""))</f>
        <v>45</v>
      </c>
      <c r="U43" s="219">
        <f>SUMIF($E$3:$E$916,O43,$I$3:$I$917)</f>
        <v>0.5</v>
      </c>
      <c r="AA43" s="219">
        <f>SUMIF($E$3:$E$513,O43,$L$3:$L$514)</f>
        <v>3.61</v>
      </c>
      <c r="AB43" s="219" t="str" cm="1">
        <f t="array" ref="AB43">LOOKUP(1,1/(AC43=$B$3:$B$919),$A$3:$A$919)</f>
        <v>AWSG</v>
      </c>
      <c r="AC43" s="219" t="str">
        <v>SG.06</v>
      </c>
    </row>
    <row r="44" spans="1:29" s="219" customFormat="1" hidden="1">
      <c r="A44" s="46" t="s">
        <v>3</v>
      </c>
      <c r="B44" s="46" t="s">
        <v>4393</v>
      </c>
      <c r="C44" s="46">
        <v>31</v>
      </c>
      <c r="D44" s="361"/>
      <c r="E44" s="46" t="s">
        <v>179</v>
      </c>
      <c r="F44" s="46" t="str">
        <f>IFERROR(VLOOKUP(E44,DSSP!$E$2:$G$1013,3,0),"")</f>
        <v>Chinese Kale</v>
      </c>
      <c r="G44" s="225" t="str">
        <f>VLOOKUP(E44,DSSP!$E$2:$H$1017,4,0)</f>
        <v>Kg</v>
      </c>
      <c r="H44" s="226" t="str">
        <f>IFERROR(IF(RIGHT(E44,4)="1 Kg","1 Kg",RIGHT(E44,6)),"")</f>
        <v>250 gr</v>
      </c>
      <c r="I44" s="227">
        <v>3</v>
      </c>
      <c r="J44" s="222">
        <f>IFERROR(IF(RIGHT(H44,4)="1 kg",(I44/1),I44*1000/LEFT(H44,3)),"")</f>
        <v>12</v>
      </c>
      <c r="K44" s="46">
        <f>VLOOKUP(E44,DSSP!$E$2:$K$1017,7,0)</f>
        <v>10.46</v>
      </c>
      <c r="L44" s="46">
        <f t="shared" si="0"/>
        <v>31.380000000000003</v>
      </c>
      <c r="N44" s="219">
        <f t="shared" si="5"/>
        <v>42</v>
      </c>
      <c r="O44" s="224" t="str">
        <v>Khoai mỡ tím weight</v>
      </c>
      <c r="P44" s="47" t="str" cm="1">
        <f t="array" ref="P44">_xlfn.TEXTJOIN(", ", TRUE, IF(E$2:E$931 = O44, A$2:A$931, ""))</f>
        <v>MKVD, AWLU</v>
      </c>
      <c r="Q44" s="47" t="str" cm="1">
        <f t="array" ref="Q44">_xlfn.TEXTJOIN(", ", TRUE, IF(E$2:E$931 = O44, B$2:B$931, ""))</f>
        <v>MKVD.02, LU.05</v>
      </c>
      <c r="R44" s="47" t="str" cm="1">
        <f t="array" ref="R44">_xlfn.TEXTJOIN(", ", TRUE, IF(E$2:E$931 = O44, C$2:C$931, ""))</f>
        <v>46, 47</v>
      </c>
      <c r="U44" s="219">
        <f>SUMIF($E$3:$E$916,O44,$I$3:$I$917)</f>
        <v>4.1820000000000004</v>
      </c>
      <c r="AA44" s="219">
        <f>SUMIF($E$3:$E$513,O44,$L$3:$L$514)</f>
        <v>30.194040000000001</v>
      </c>
      <c r="AB44" s="219" t="str" cm="1">
        <f t="array" ref="AB44">LOOKUP(1,1/(AC44=$B$3:$B$919),$A$3:$A$919)</f>
        <v>AWWT</v>
      </c>
      <c r="AC44" s="219" t="str">
        <v>WT.08</v>
      </c>
    </row>
    <row r="45" spans="1:29" s="219" customFormat="1" hidden="1">
      <c r="A45" s="46" t="s">
        <v>2</v>
      </c>
      <c r="B45" s="46" t="s">
        <v>4394</v>
      </c>
      <c r="C45" s="46">
        <v>32</v>
      </c>
      <c r="D45" s="361">
        <v>604535</v>
      </c>
      <c r="E45" s="46" t="s">
        <v>158</v>
      </c>
      <c r="F45" s="46" t="str">
        <f>IFERROR(VLOOKUP(E45,DSSP!$E$2:$G$1013,3,0),"")</f>
        <v>Bok Choi</v>
      </c>
      <c r="G45" s="225" t="str">
        <f>VLOOKUP(E45,DSSP!$E$2:$H$1017,4,0)</f>
        <v>Kg</v>
      </c>
      <c r="H45" s="226" t="str">
        <f>IFERROR(IF(RIGHT(E45,4)="1 Kg","1 Kg",RIGHT(E45,6)),"")</f>
        <v>250 gr</v>
      </c>
      <c r="I45" s="227">
        <v>3.75</v>
      </c>
      <c r="J45" s="222">
        <f>IFERROR(IF(RIGHT(H45,4)="1 kg",(I45/1),I45*1000/LEFT(H45,3)),"")</f>
        <v>15</v>
      </c>
      <c r="K45" s="46">
        <f>VLOOKUP(E45,DSSP!$E$2:$K$1017,7,0)</f>
        <v>8</v>
      </c>
      <c r="L45" s="46">
        <f t="shared" si="0"/>
        <v>30</v>
      </c>
      <c r="N45" s="219">
        <f t="shared" ref="N45:N76" si="7">N44+1</f>
        <v>43</v>
      </c>
      <c r="O45" s="224" t="str">
        <v>Khoai môn weight</v>
      </c>
      <c r="P45" s="47" t="str" cm="1">
        <f t="array" ref="P45">_xlfn.TEXTJOIN(", ", TRUE, IF(E$2:E$931 = O45, A$2:A$931, ""))</f>
        <v>AWZH, MKVD, AWLU</v>
      </c>
      <c r="Q45" s="47" t="str" cm="1">
        <f t="array" ref="Q45">_xlfn.TEXTJOIN(", ", TRUE, IF(E$2:E$931 = O45, B$2:B$931, ""))</f>
        <v>ZH.06, MKVD.02, LU.05</v>
      </c>
      <c r="R45" s="47" t="str" cm="1">
        <f t="array" ref="R45">_xlfn.TEXTJOIN(", ", TRUE, IF(E$2:E$931 = O45, C$2:C$931, ""))</f>
        <v>43, 46, 47</v>
      </c>
      <c r="U45" s="219">
        <f>SUMIF($E$3:$E$916,O45,$I$3:$I$917)</f>
        <v>4.5540000000000003</v>
      </c>
      <c r="AA45" s="219">
        <f>SUMIF($E$3:$E$513,O45,$L$3:$L$514)</f>
        <v>32.87988</v>
      </c>
      <c r="AB45" s="219" t="str" cm="1">
        <f t="array" ref="AB45">LOOKUP(1,1/(AC45=$B$3:$B$919),$A$3:$A$919)</f>
        <v>AWZH</v>
      </c>
      <c r="AC45" s="219" t="str">
        <v>ZH.06</v>
      </c>
    </row>
    <row r="46" spans="1:29" s="219" customFormat="1" hidden="1">
      <c r="A46" s="46" t="s">
        <v>2</v>
      </c>
      <c r="B46" s="46" t="s">
        <v>4394</v>
      </c>
      <c r="C46" s="46">
        <v>32</v>
      </c>
      <c r="D46" s="361"/>
      <c r="E46" s="46" t="s">
        <v>147</v>
      </c>
      <c r="F46" s="46" t="str">
        <f>IFERROR(VLOOKUP(E46,DSSP!$E$2:$G$1013,3,0),"")</f>
        <v>Celery Cabbage</v>
      </c>
      <c r="G46" s="225" t="str">
        <f>VLOOKUP(E46,DSSP!$E$2:$H$1017,4,0)</f>
        <v>Kg</v>
      </c>
      <c r="H46" s="226" t="str">
        <f>IFERROR(IF(RIGHT(E46,4)="1 Kg","1 Kg",RIGHT(E46,6)),"")</f>
        <v>250 gr</v>
      </c>
      <c r="I46" s="227">
        <v>3.25</v>
      </c>
      <c r="J46" s="222">
        <f>IFERROR(IF(RIGHT(H46,4)="1 kg",(I46/1),I46*1000/LEFT(H46,3)),"")</f>
        <v>13</v>
      </c>
      <c r="K46" s="46">
        <f>VLOOKUP(E46,DSSP!$E$2:$K$1017,7,0)</f>
        <v>7.91</v>
      </c>
      <c r="L46" s="46">
        <f t="shared" si="0"/>
        <v>25.7075</v>
      </c>
      <c r="N46" s="219">
        <f t="shared" si="7"/>
        <v>44</v>
      </c>
      <c r="O46" s="224" t="str">
        <v>Khoai sọ 500 gr</v>
      </c>
      <c r="P46" s="47" t="str" cm="1">
        <f t="array" ref="P46">_xlfn.TEXTJOIN(", ", TRUE, IF(E$2:E$931 = O46, A$2:A$931, ""))</f>
        <v>AWSG, AWWT, MKVD, AWLU</v>
      </c>
      <c r="Q46" s="47" t="str" cm="1">
        <f t="array" ref="Q46">_xlfn.TEXTJOIN(", ", TRUE, IF(E$2:E$931 = O46, B$2:B$931, ""))</f>
        <v>SG.06, WT.08, MKVD.02, LU.05</v>
      </c>
      <c r="R46" s="47" t="str" cm="1">
        <f t="array" ref="R46">_xlfn.TEXTJOIN(", ", TRUE, IF(E$2:E$931 = O46, C$2:C$931, ""))</f>
        <v>41, 42, 46, 47</v>
      </c>
      <c r="U46" s="219">
        <f>SUMIF($E$3:$E$916,O46,$I$3:$I$917)</f>
        <v>3.5</v>
      </c>
      <c r="AA46" s="219">
        <f>SUMIF($E$3:$E$513,O46,$L$3:$L$514)</f>
        <v>32.340000000000003</v>
      </c>
      <c r="AB46" s="219" t="str" cm="1">
        <f t="array" ref="AB46">LOOKUP(1,1/(AC46=$B$3:$B$919),$A$3:$A$919)</f>
        <v>NAM2ZH</v>
      </c>
      <c r="AC46" s="219" t="str">
        <v>NAM2ZH.05</v>
      </c>
    </row>
    <row r="47" spans="1:29" s="219" customFormat="1" hidden="1">
      <c r="A47" s="46" t="s">
        <v>2</v>
      </c>
      <c r="B47" s="46" t="s">
        <v>4394</v>
      </c>
      <c r="C47" s="46">
        <v>32</v>
      </c>
      <c r="D47" s="361"/>
      <c r="E47" s="46" t="s">
        <v>491</v>
      </c>
      <c r="F47" s="46" t="str">
        <f>IFERROR(VLOOKUP(E47,DSSP!$E$2:$G$1013,3,0),"")</f>
        <v>Fish Herb</v>
      </c>
      <c r="G47" s="225" t="str">
        <f>VLOOKUP(E47,DSSP!$E$2:$H$1017,4,0)</f>
        <v>Kg</v>
      </c>
      <c r="H47" s="226" t="str">
        <f>IFERROR(IF(RIGHT(E47,4)="1 Kg","1 Kg",RIGHT(E47,6)),"")</f>
        <v>100 gr</v>
      </c>
      <c r="I47" s="227">
        <v>0.7</v>
      </c>
      <c r="J47" s="222">
        <f>IFERROR(IF(RIGHT(H47,4)="1 kg",(I47/1),I47*1000/LEFT(H47,3)),"")</f>
        <v>7</v>
      </c>
      <c r="K47" s="46">
        <f>VLOOKUP(E47,DSSP!$E$2:$K$1017,7,0)</f>
        <v>11.08</v>
      </c>
      <c r="L47" s="46">
        <f t="shared" si="0"/>
        <v>7.7559999999999993</v>
      </c>
      <c r="N47" s="219">
        <f t="shared" si="7"/>
        <v>45</v>
      </c>
      <c r="O47" s="224" t="str">
        <v>Kim chi cải trắng Box 500 gr</v>
      </c>
      <c r="P47" s="47" t="str" cm="1">
        <f t="array" ref="P47">_xlfn.TEXTJOIN(", ", TRUE, IF(E$2:E$931 = O47, A$2:A$931, ""))</f>
        <v>AWLU, AWWT, AWZH, MKFR, NAM2ZH</v>
      </c>
      <c r="Q47" s="47" t="str" cm="1">
        <f t="array" ref="Q47">_xlfn.TEXTJOIN(", ", TRUE, IF(E$2:E$931 = O47, B$2:B$931, ""))</f>
        <v>LU.01, WT.05, ZH.03, MKFR.02, NAM2ZH.08</v>
      </c>
      <c r="R47" s="47" t="str" cm="1">
        <f t="array" ref="R47">_xlfn.TEXTJOIN(", ", TRUE, IF(E$2:E$931 = O47, C$2:C$931, ""))</f>
        <v>27, 28, 31, 45, 74</v>
      </c>
      <c r="U47" s="219">
        <f>SUMIF($E$3:$E$916,O47,$I$3:$I$917)</f>
        <v>23.5</v>
      </c>
      <c r="AA47" s="219">
        <f>SUMIF($E$3:$E$513,O47,$L$3:$L$514)</f>
        <v>244.4</v>
      </c>
      <c r="AB47" s="219" t="str" cm="1">
        <f t="array" ref="AB47">LOOKUP(1,1/(AC47=$B$3:$B$919),$A$3:$A$919)</f>
        <v>MKFR</v>
      </c>
      <c r="AC47" s="219" t="str">
        <v>MKFR.02</v>
      </c>
    </row>
    <row r="48" spans="1:29" s="219" customFormat="1" hidden="1">
      <c r="A48" s="46" t="s">
        <v>2</v>
      </c>
      <c r="B48" s="46" t="s">
        <v>4394</v>
      </c>
      <c r="C48" s="46">
        <v>32</v>
      </c>
      <c r="D48" s="361"/>
      <c r="E48" s="46" t="s">
        <v>275</v>
      </c>
      <c r="F48" s="46" t="str">
        <f>IFERROR(VLOOKUP(E48,DSSP!$E$2:$G$1013,3,0),"")</f>
        <v>Coks Comb Leaf</v>
      </c>
      <c r="G48" s="225" t="str">
        <f>VLOOKUP(E48,DSSP!$E$2:$H$1017,4,0)</f>
        <v>Kg</v>
      </c>
      <c r="H48" s="226" t="str">
        <f>IFERROR(IF(RIGHT(E48,4)="1 Kg","1 Kg",RIGHT(E48,6)),"")</f>
        <v>100 gr</v>
      </c>
      <c r="I48" s="227">
        <v>0.3</v>
      </c>
      <c r="J48" s="222">
        <f>IFERROR(IF(RIGHT(H48,4)="1 kg",(I48/1),I48*1000/LEFT(H48,3)),"")</f>
        <v>3</v>
      </c>
      <c r="K48" s="46">
        <f>VLOOKUP(E48,DSSP!$E$2:$K$1017,7,0)</f>
        <v>11.09</v>
      </c>
      <c r="L48" s="46">
        <f t="shared" si="0"/>
        <v>3.327</v>
      </c>
      <c r="N48" s="219">
        <f t="shared" si="7"/>
        <v>46</v>
      </c>
      <c r="O48" s="224" t="str">
        <v>Kinh giới 100 gr</v>
      </c>
      <c r="P48" s="47" t="str" cm="1">
        <f t="array" ref="P48">_xlfn.TEXTJOIN(", ", TRUE, IF(E$2:E$931 = O48, A$2:A$931, ""))</f>
        <v>AWWT, NAM1</v>
      </c>
      <c r="Q48" s="47" t="str" cm="1">
        <f t="array" ref="Q48">_xlfn.TEXTJOIN(", ", TRUE, IF(E$2:E$931 = O48, B$2:B$931, ""))</f>
        <v>WT.07, NAM1.16</v>
      </c>
      <c r="R48" s="47" t="str" cm="1">
        <f t="array" ref="R48">_xlfn.TEXTJOIN(", ", TRUE, IF(E$2:E$931 = O48, C$2:C$931, ""))</f>
        <v>32, 69</v>
      </c>
      <c r="U48" s="219">
        <f>SUMIF($E$3:$E$916,O48,$I$3:$I$917)</f>
        <v>1</v>
      </c>
      <c r="AA48" s="219">
        <f>SUMIF($E$3:$E$513,O48,$L$3:$L$514)</f>
        <v>11.09</v>
      </c>
      <c r="AB48" s="219" t="str" cm="1">
        <f t="array" ref="AB48">LOOKUP(1,1/(AC48=$B$3:$B$919),$A$3:$A$919)</f>
        <v>MKVD</v>
      </c>
      <c r="AC48" s="219" t="str">
        <v>MKVD.02</v>
      </c>
    </row>
    <row r="49" spans="1:29" s="219" customFormat="1" hidden="1">
      <c r="A49" s="46" t="s">
        <v>2</v>
      </c>
      <c r="B49" s="46" t="s">
        <v>4394</v>
      </c>
      <c r="C49" s="46">
        <v>32</v>
      </c>
      <c r="D49" s="361"/>
      <c r="E49" s="46" t="s">
        <v>199</v>
      </c>
      <c r="F49" s="46" t="str">
        <f>IFERROR(VLOOKUP(E49,DSSP!$E$2:$G$1013,3,0),"")</f>
        <v>Ceylon Spinach</v>
      </c>
      <c r="G49" s="225" t="str">
        <f>VLOOKUP(E49,DSSP!$E$2:$H$1017,4,0)</f>
        <v>Kg</v>
      </c>
      <c r="H49" s="226" t="str">
        <f>IFERROR(IF(RIGHT(E49,4)="1 Kg","1 Kg",RIGHT(E49,6)),"")</f>
        <v>300 gr</v>
      </c>
      <c r="I49" s="227">
        <v>0.6</v>
      </c>
      <c r="J49" s="222">
        <f>IFERROR(IF(RIGHT(H49,4)="1 kg",(I49/1),I49*1000/LEFT(H49,3)),"")</f>
        <v>2</v>
      </c>
      <c r="K49" s="46">
        <f>VLOOKUP(E49,DSSP!$E$2:$K$1017,7,0)</f>
        <v>9.6999999999999993</v>
      </c>
      <c r="L49" s="46">
        <f t="shared" si="0"/>
        <v>5.8199999999999994</v>
      </c>
      <c r="N49" s="219">
        <f t="shared" si="7"/>
        <v>47</v>
      </c>
      <c r="O49" s="224" t="str">
        <v>Lá chuối 500 gr</v>
      </c>
      <c r="P49" s="47" t="str" cm="1">
        <f t="array" ref="P49">_xlfn.TEXTJOIN(", ", TRUE, IF(E$2:E$931 = O49, A$2:A$931, ""))</f>
        <v>AWLU, AWSG, AWWT, MKVD, AWZH, NAM1</v>
      </c>
      <c r="Q49" s="47" t="str" cm="1">
        <f t="array" ref="Q49">_xlfn.TEXTJOIN(", ", TRUE, IF(E$2:E$931 = O49, B$2:B$931, ""))</f>
        <v>LU.07, SG.07, WT.10, MKVD.03, ZH.08, NAM1.16</v>
      </c>
      <c r="R49" s="47" t="str" cm="1">
        <f t="array" ref="R49">_xlfn.TEXTJOIN(", ", TRUE, IF(E$2:E$931 = O49, C$2:C$931, ""))</f>
        <v>58, 59, 60, 62, 63, 69</v>
      </c>
      <c r="U49" s="219">
        <f>SUMIF($E$3:$E$916,O49,$I$3:$I$917)</f>
        <v>16</v>
      </c>
      <c r="AA49" s="219">
        <f>SUMIF($E$3:$E$513,O49,$L$3:$L$514)</f>
        <v>126.72</v>
      </c>
      <c r="AB49" s="219" t="str" cm="1">
        <f t="array" ref="AB49">LOOKUP(1,1/(AC49=$B$3:$B$919),$A$3:$A$919)</f>
        <v>AWLU</v>
      </c>
      <c r="AC49" s="219" t="str">
        <v>LU.05</v>
      </c>
    </row>
    <row r="50" spans="1:29" s="219" customFormat="1" hidden="1">
      <c r="A50" s="46" t="s">
        <v>1</v>
      </c>
      <c r="B50" s="46" t="s">
        <v>4395</v>
      </c>
      <c r="C50" s="46">
        <v>33</v>
      </c>
      <c r="D50" s="361">
        <v>604535</v>
      </c>
      <c r="E50" s="46" t="s">
        <v>158</v>
      </c>
      <c r="F50" s="46" t="str">
        <f>IFERROR(VLOOKUP(E50,DSSP!$E$2:$G$1013,3,0),"")</f>
        <v>Bok Choi</v>
      </c>
      <c r="G50" s="225" t="str">
        <f>VLOOKUP(E50,DSSP!$E$2:$H$1017,4,0)</f>
        <v>Kg</v>
      </c>
      <c r="H50" s="226" t="str">
        <f>IFERROR(IF(RIGHT(E50,4)="1 Kg","1 Kg",RIGHT(E50,6)),"")</f>
        <v>250 gr</v>
      </c>
      <c r="I50" s="227">
        <v>3.75</v>
      </c>
      <c r="J50" s="222">
        <f>IFERROR(IF(RIGHT(H50,4)="1 kg",(I50/1),I50*1000/LEFT(H50,3)),"")</f>
        <v>15</v>
      </c>
      <c r="K50" s="46">
        <f>VLOOKUP(E50,DSSP!$E$2:$K$1017,7,0)</f>
        <v>8</v>
      </c>
      <c r="L50" s="46">
        <f t="shared" si="0"/>
        <v>30</v>
      </c>
      <c r="N50" s="219">
        <f t="shared" si="7"/>
        <v>48</v>
      </c>
      <c r="O50" s="224" t="str">
        <v>Lá lốt 100 gr</v>
      </c>
      <c r="P50" s="47" t="str" cm="1">
        <f t="array" ref="P50">_xlfn.TEXTJOIN(", ", TRUE, IF(E$2:E$931 = O50, A$2:A$931, ""))</f>
        <v>MKVD, NAM1, AWZH, AWLU, AWSG, AWWT, MKFR, BSM</v>
      </c>
      <c r="Q50" s="47" t="str" cm="1">
        <f t="array" ref="Q50">_xlfn.TEXTJOIN(", ", TRUE, IF(E$2:E$931 = O50, B$2:B$931, ""))</f>
        <v>MKVD.01, NAM1.09, ZH.04, LU.03, SG.06, WT.08, MKFR.02, BSM.01</v>
      </c>
      <c r="R50" s="47" t="str" cm="1">
        <f t="array" ref="R50">_xlfn.TEXTJOIN(", ", TRUE, IF(E$2:E$931 = O50, C$2:C$931, ""))</f>
        <v>34, 35, 36, 37, 41, 42, 45, 115</v>
      </c>
      <c r="U50" s="219">
        <f>SUMIF($E$3:$E$916,O50,$I$3:$I$917)</f>
        <v>6.2</v>
      </c>
      <c r="AA50" s="219">
        <f>SUMIF($E$3:$E$513,O50,$L$3:$L$514)</f>
        <v>73.407999999999987</v>
      </c>
      <c r="AB50" s="219" t="str" cm="1">
        <f t="array" ref="AB50">LOOKUP(1,1/(AC50=$B$3:$B$919),$A$3:$A$919)</f>
        <v>NAM1</v>
      </c>
      <c r="AC50" s="219" t="str">
        <v>NAM1.11</v>
      </c>
    </row>
    <row r="51" spans="1:29" s="219" customFormat="1" hidden="1">
      <c r="A51" s="46" t="s">
        <v>1</v>
      </c>
      <c r="B51" s="46" t="s">
        <v>4395</v>
      </c>
      <c r="C51" s="46">
        <v>33</v>
      </c>
      <c r="D51" s="361"/>
      <c r="E51" s="46" t="s">
        <v>179</v>
      </c>
      <c r="F51" s="46" t="str">
        <f>IFERROR(VLOOKUP(E51,DSSP!$E$2:$G$1013,3,0),"")</f>
        <v>Chinese Kale</v>
      </c>
      <c r="G51" s="225" t="str">
        <f>VLOOKUP(E51,DSSP!$E$2:$H$1017,4,0)</f>
        <v>Kg</v>
      </c>
      <c r="H51" s="226" t="str">
        <f>IFERROR(IF(RIGHT(E51,4)="1 Kg","1 Kg",RIGHT(E51,6)),"")</f>
        <v>250 gr</v>
      </c>
      <c r="I51" s="227">
        <v>2.5</v>
      </c>
      <c r="J51" s="222">
        <f>IFERROR(IF(RIGHT(H51,4)="1 kg",(I51/1),I51*1000/LEFT(H51,3)),"")</f>
        <v>10</v>
      </c>
      <c r="K51" s="46">
        <f>VLOOKUP(E51,DSSP!$E$2:$K$1017,7,0)</f>
        <v>10.46</v>
      </c>
      <c r="L51" s="46">
        <f t="shared" si="0"/>
        <v>26.150000000000002</v>
      </c>
      <c r="N51" s="219">
        <f t="shared" si="7"/>
        <v>49</v>
      </c>
      <c r="O51" s="224" t="str">
        <v>Lá quế 100 gr</v>
      </c>
      <c r="P51" s="47" t="str" cm="1">
        <f t="array" ref="P51">_xlfn.TEXTJOIN(", ", TRUE, IF(E$2:E$931 = O51, A$2:A$931, ""))</f>
        <v>MKVD, AWSG, AWLU, AWWT, AWZH, MKFR, AWWT, AWZH</v>
      </c>
      <c r="Q51" s="47" t="str" cm="1">
        <f t="array" ref="Q51">_xlfn.TEXTJOIN(", ", TRUE, IF(E$2:E$931 = O51, B$2:B$931, ""))</f>
        <v>MKVD.06, SG.11, LU.13, WT.18, ZH.12, MKFR.06, WT.21, ZH.15</v>
      </c>
      <c r="R51" s="47" t="str" cm="1">
        <f t="array" ref="R51">_xlfn.TEXTJOIN(", ", TRUE, IF(E$2:E$931 = O51, C$2:C$931, ""))</f>
        <v>91, 92, 95, 103, 104, 106, 118, 119</v>
      </c>
      <c r="U51" s="219">
        <f>SUMIF($E$3:$E$916,O51,$I$3:$I$917)</f>
        <v>30</v>
      </c>
      <c r="AA51" s="219">
        <f>SUMIF($E$3:$E$513,O51,$L$3:$L$514)</f>
        <v>379.50000000000006</v>
      </c>
      <c r="AB51" s="219" t="str" cm="1">
        <f t="array" ref="AB51">LOOKUP(1,1/(AC51=$B$3:$B$919),$A$3:$A$919)</f>
        <v>AWZH</v>
      </c>
      <c r="AC51" s="219" t="str">
        <v>ZH.07</v>
      </c>
    </row>
    <row r="52" spans="1:29" s="219" customFormat="1" hidden="1">
      <c r="A52" s="46" t="s">
        <v>1</v>
      </c>
      <c r="B52" s="46" t="s">
        <v>4395</v>
      </c>
      <c r="C52" s="46">
        <v>33</v>
      </c>
      <c r="D52" s="361"/>
      <c r="E52" s="46" t="s">
        <v>147</v>
      </c>
      <c r="F52" s="46" t="str">
        <f>IFERROR(VLOOKUP(E52,DSSP!$E$2:$G$1013,3,0),"")</f>
        <v>Celery Cabbage</v>
      </c>
      <c r="G52" s="225" t="str">
        <f>VLOOKUP(E52,DSSP!$E$2:$H$1017,4,0)</f>
        <v>Kg</v>
      </c>
      <c r="H52" s="226" t="str">
        <f>IFERROR(IF(RIGHT(E52,4)="1 Kg","1 Kg",RIGHT(E52,6)),"")</f>
        <v>250 gr</v>
      </c>
      <c r="I52" s="227">
        <v>1.5</v>
      </c>
      <c r="J52" s="222">
        <f>IFERROR(IF(RIGHT(H52,4)="1 kg",(I52/1),I52*1000/LEFT(H52,3)),"")</f>
        <v>6</v>
      </c>
      <c r="K52" s="46">
        <f>VLOOKUP(E52,DSSP!$E$2:$K$1017,7,0)</f>
        <v>7.91</v>
      </c>
      <c r="L52" s="46">
        <f t="shared" si="0"/>
        <v>11.865</v>
      </c>
      <c r="N52" s="219">
        <f t="shared" si="7"/>
        <v>50</v>
      </c>
      <c r="O52" s="224" t="str">
        <v>Măng tươi weight</v>
      </c>
      <c r="P52" s="47" t="str" cm="1">
        <f t="array" ref="P52">_xlfn.TEXTJOIN(", ", TRUE, IF(E$2:E$931 = O52, A$2:A$931, ""))</f>
        <v>AWSG, AWLU, AWWT, AWZH, TH</v>
      </c>
      <c r="Q52" s="47" t="str" cm="1">
        <f t="array" ref="Q52">_xlfn.TEXTJOIN(", ", TRUE, IF(E$2:E$931 = O52, B$2:B$931, ""))</f>
        <v>SG.10, LU.11, WT.15, ZH.11, TH.02</v>
      </c>
      <c r="R52" s="47" t="str" cm="1">
        <f t="array" ref="R52">_xlfn.TEXTJOIN(", ", TRUE, IF(E$2:E$931 = O52, C$2:C$931, ""))</f>
        <v>83, 84, 85, 86, 110</v>
      </c>
      <c r="U52" s="219">
        <f>SUMIF($E$3:$E$916,O52,$I$3:$I$917)</f>
        <v>8.57</v>
      </c>
      <c r="AA52" s="219">
        <f>SUMIF($E$3:$E$513,O52,$L$3:$L$514)</f>
        <v>83.128999999999991</v>
      </c>
      <c r="AB52" s="219" t="str" cm="1">
        <f t="array" ref="AB52">LOOKUP(1,1/(AC52=$B$3:$B$919),$A$3:$A$919)</f>
        <v>AWLU</v>
      </c>
      <c r="AC52" s="219" t="str">
        <v>LU.06</v>
      </c>
    </row>
    <row r="53" spans="1:29" s="219" customFormat="1" hidden="1">
      <c r="A53" s="46" t="s">
        <v>1</v>
      </c>
      <c r="B53" s="46" t="s">
        <v>4395</v>
      </c>
      <c r="C53" s="46">
        <v>33</v>
      </c>
      <c r="D53" s="361"/>
      <c r="E53" s="46" t="s">
        <v>491</v>
      </c>
      <c r="F53" s="46" t="str">
        <f>IFERROR(VLOOKUP(E53,DSSP!$E$2:$G$1013,3,0),"")</f>
        <v>Fish Herb</v>
      </c>
      <c r="G53" s="225" t="str">
        <f>VLOOKUP(E53,DSSP!$E$2:$H$1017,4,0)</f>
        <v>Kg</v>
      </c>
      <c r="H53" s="226" t="str">
        <f>IFERROR(IF(RIGHT(E53,4)="1 Kg","1 Kg",RIGHT(E53,6)),"")</f>
        <v>100 gr</v>
      </c>
      <c r="I53" s="227">
        <v>0.4</v>
      </c>
      <c r="J53" s="222">
        <f>IFERROR(IF(RIGHT(H53,4)="1 kg",(I53/1),I53*1000/LEFT(H53,3)),"")</f>
        <v>4</v>
      </c>
      <c r="K53" s="46">
        <f>VLOOKUP(E53,DSSP!$E$2:$K$1017,7,0)</f>
        <v>11.08</v>
      </c>
      <c r="L53" s="46">
        <f t="shared" si="0"/>
        <v>4.4320000000000004</v>
      </c>
      <c r="N53" s="219">
        <f t="shared" si="7"/>
        <v>51</v>
      </c>
      <c r="O53" s="224" t="str">
        <v>Mít đỏ ( tách hạt)  300 gr</v>
      </c>
      <c r="P53" s="47" t="str" cm="1">
        <f t="array" ref="P53">_xlfn.TEXTJOIN(", ", TRUE, IF(E$2:E$931 = O53, A$2:A$931, ""))</f>
        <v>AWLU, AWSG, AWZH, MKFR, MKVD, AWWT, NAM1</v>
      </c>
      <c r="Q53" s="47" t="str" cm="1">
        <f t="array" ref="Q53">_xlfn.TEXTJOIN(", ", TRUE, IF(E$2:E$931 = O53, B$2:B$931, ""))</f>
        <v>LU.10, SG.09, ZH.10, MKFR.03, MKVD.04, WT.14, NAM1.19</v>
      </c>
      <c r="R53" s="47" t="str" cm="1">
        <f t="array" ref="R53">_xlfn.TEXTJOIN(", ", TRUE, IF(E$2:E$931 = O53, C$2:C$931, ""))</f>
        <v>75, 76, 77, 78, 79, 80, 81</v>
      </c>
      <c r="U53" s="219">
        <f>SUMIF($E$3:$E$916,O53,$I$3:$I$917)</f>
        <v>11.400000000000002</v>
      </c>
      <c r="AA53" s="219">
        <f>SUMIF($E$3:$E$513,O53,$L$3:$L$514)</f>
        <v>195.62400000000002</v>
      </c>
      <c r="AB53" s="219" t="str" cm="1">
        <f t="array" ref="AB53">LOOKUP(1,1/(AC53=$B$3:$B$919),$A$3:$A$919)</f>
        <v>AWWT</v>
      </c>
      <c r="AC53" s="219" t="str">
        <v>WT.09</v>
      </c>
    </row>
    <row r="54" spans="1:29" s="219" customFormat="1" hidden="1">
      <c r="A54" s="46" t="s">
        <v>1</v>
      </c>
      <c r="B54" s="46" t="s">
        <v>4395</v>
      </c>
      <c r="C54" s="46">
        <v>33</v>
      </c>
      <c r="D54" s="361"/>
      <c r="E54" s="46" t="s">
        <v>260</v>
      </c>
      <c r="F54" s="46" t="str">
        <f>IFERROR(VLOOKUP(E54,DSSP!$E$2:$G$1013,3,0),"")</f>
        <v>Guichai Leaf</v>
      </c>
      <c r="G54" s="225" t="str">
        <f>VLOOKUP(E54,DSSP!$E$2:$H$1017,4,0)</f>
        <v>Kg</v>
      </c>
      <c r="H54" s="226" t="str">
        <f>IFERROR(IF(RIGHT(E54,4)="1 Kg","1 Kg",RIGHT(E54,6)),"")</f>
        <v>100 gr</v>
      </c>
      <c r="I54" s="227">
        <v>0.6</v>
      </c>
      <c r="J54" s="222">
        <f>IFERROR(IF(RIGHT(H54,4)="1 kg",(I54/1),I54*1000/LEFT(H54,3)),"")</f>
        <v>6</v>
      </c>
      <c r="K54" s="46">
        <f>VLOOKUP(E54,DSSP!$E$2:$K$1017,7,0)</f>
        <v>10.16</v>
      </c>
      <c r="L54" s="46">
        <f t="shared" si="0"/>
        <v>6.0960000000000001</v>
      </c>
      <c r="N54" s="219">
        <f t="shared" si="7"/>
        <v>52</v>
      </c>
      <c r="O54" s="224" t="str">
        <v>Mít đỏ ( xẻ miếng) weight</v>
      </c>
      <c r="P54" s="47" t="str" cm="1">
        <f t="array" ref="P54">_xlfn.TEXTJOIN(", ", TRUE, IF(E$2:E$931 = O54, A$2:A$931, ""))</f>
        <v>AWLU, AWSG, AWZH, NAM1</v>
      </c>
      <c r="Q54" s="47" t="str" cm="1">
        <f t="array" ref="Q54">_xlfn.TEXTJOIN(", ", TRUE, IF(E$2:E$931 = O54, B$2:B$931, ""))</f>
        <v>LU.10, SG.09, ZH.10, NAM1.19</v>
      </c>
      <c r="R54" s="47" t="str" cm="1">
        <f t="array" ref="R54">_xlfn.TEXTJOIN(", ", TRUE, IF(E$2:E$931 = O54, C$2:C$931, ""))</f>
        <v>75, 76, 77, 81</v>
      </c>
      <c r="U54" s="219">
        <f>SUMIF($E$3:$E$916,O54,$I$3:$I$917)</f>
        <v>8.4600000000000009</v>
      </c>
      <c r="AA54" s="219">
        <f>SUMIF($E$3:$E$513,O54,$L$3:$L$514)</f>
        <v>88.491600000000005</v>
      </c>
      <c r="AB54" s="219" t="str" cm="1">
        <f t="array" ref="AB54">LOOKUP(1,1/(AC54=$B$3:$B$919),$A$3:$A$919)</f>
        <v>NAM2ZH</v>
      </c>
      <c r="AC54" s="219" t="str">
        <v>NAM2ZH.06</v>
      </c>
    </row>
    <row r="55" spans="1:29" s="219" customFormat="1" hidden="1">
      <c r="A55" s="46" t="s">
        <v>1</v>
      </c>
      <c r="B55" s="46" t="s">
        <v>4395</v>
      </c>
      <c r="C55" s="46">
        <v>33</v>
      </c>
      <c r="D55" s="361"/>
      <c r="E55" s="46" t="s">
        <v>199</v>
      </c>
      <c r="F55" s="46" t="str">
        <f>IFERROR(VLOOKUP(E55,DSSP!$E$2:$G$1013,3,0),"")</f>
        <v>Ceylon Spinach</v>
      </c>
      <c r="G55" s="225" t="str">
        <f>VLOOKUP(E55,DSSP!$E$2:$H$1017,4,0)</f>
        <v>Kg</v>
      </c>
      <c r="H55" s="226" t="str">
        <f>IFERROR(IF(RIGHT(E55,4)="1 Kg","1 Kg",RIGHT(E55,6)),"")</f>
        <v>300 gr</v>
      </c>
      <c r="I55" s="227">
        <v>0.6</v>
      </c>
      <c r="J55" s="222">
        <f>IFERROR(IF(RIGHT(H55,4)="1 kg",(I55/1),I55*1000/LEFT(H55,3)),"")</f>
        <v>2</v>
      </c>
      <c r="K55" s="46">
        <f>VLOOKUP(E55,DSSP!$E$2:$K$1017,7,0)</f>
        <v>9.6999999999999993</v>
      </c>
      <c r="L55" s="46">
        <f t="shared" si="0"/>
        <v>5.8199999999999994</v>
      </c>
      <c r="N55" s="219">
        <f t="shared" si="7"/>
        <v>53</v>
      </c>
      <c r="O55" s="224" t="str">
        <v>Mít Thái ( tách hạt)  300 gr</v>
      </c>
      <c r="P55" s="47" t="str" cm="1">
        <f t="array" ref="P55">_xlfn.TEXTJOIN(", ", TRUE, IF(E$2:E$931 = O55, A$2:A$931, ""))</f>
        <v>AWSG, AWZH, MKFR, MKVD, AWWT</v>
      </c>
      <c r="Q55" s="47" t="str" cm="1">
        <f t="array" ref="Q55">_xlfn.TEXTJOIN(", ", TRUE, IF(E$2:E$931 = O55, B$2:B$931, ""))</f>
        <v>SG.09, ZH.10, MKFR.03, MKVD.04, WT.14</v>
      </c>
      <c r="R55" s="47" t="str" cm="1">
        <f t="array" ref="R55">_xlfn.TEXTJOIN(", ", TRUE, IF(E$2:E$931 = O55, C$2:C$931, ""))</f>
        <v>76, 77, 78, 79, 80</v>
      </c>
      <c r="U55" s="219">
        <f>SUMIF($E$3:$E$916,O55,$I$3:$I$917)</f>
        <v>7.2</v>
      </c>
      <c r="AA55" s="219">
        <f>SUMIF($E$3:$E$513,O55,$L$3:$L$514)</f>
        <v>106.92</v>
      </c>
      <c r="AB55" s="219" t="str" cm="1">
        <f t="array" ref="AB55">LOOKUP(1,1/(AC55=$B$3:$B$919),$A$3:$A$919)</f>
        <v>NAM2ZH</v>
      </c>
      <c r="AC55" s="219" t="str">
        <v>NAM2ZH.07</v>
      </c>
    </row>
    <row r="56" spans="1:29" s="219" customFormat="1" hidden="1">
      <c r="A56" s="46" t="s">
        <v>7</v>
      </c>
      <c r="B56" s="46" t="s">
        <v>4396</v>
      </c>
      <c r="C56" s="46">
        <v>34</v>
      </c>
      <c r="D56" s="361">
        <v>604535</v>
      </c>
      <c r="E56" s="46" t="s">
        <v>3345</v>
      </c>
      <c r="F56" s="46" t="str">
        <f>IFERROR(VLOOKUP(E56,DSSP!$E$2:$G$1013,3,0),"")</f>
        <v>Siamese Banana</v>
      </c>
      <c r="G56" s="225" t="str">
        <f>VLOOKUP(E56,DSSP!$E$2:$H$1017,4,0)</f>
        <v>Kg</v>
      </c>
      <c r="H56" s="226" t="str">
        <f>IFERROR(IF(RIGHT(E56,4)="1 Kg","1 Kg",RIGHT(E56,6)),"")</f>
        <v>weight</v>
      </c>
      <c r="I56" s="224">
        <v>5.22</v>
      </c>
      <c r="J56" s="222" t="str">
        <f>IFERROR(IF(RIGHT(H56,4)="1 kg",(I56/1),I56*1000/LEFT(H56,3)),"")</f>
        <v/>
      </c>
      <c r="K56" s="46">
        <f>VLOOKUP(E56,DSSP!$E$2:$K$1017,7,0)</f>
        <v>6.53</v>
      </c>
      <c r="L56" s="46">
        <f t="shared" si="0"/>
        <v>34.086599999999997</v>
      </c>
      <c r="N56" s="219">
        <f t="shared" si="7"/>
        <v>54</v>
      </c>
      <c r="O56" s="224" t="str">
        <v>Mít Thái weight</v>
      </c>
      <c r="P56" s="47" t="str" cm="1">
        <f t="array" ref="P56">_xlfn.TEXTJOIN(", ", TRUE, IF(E$2:E$931 = O56, A$2:A$931, ""))</f>
        <v>AWSG, AWZH</v>
      </c>
      <c r="Q56" s="47" t="str" cm="1">
        <f t="array" ref="Q56">_xlfn.TEXTJOIN(", ", TRUE, IF(E$2:E$931 = O56, B$2:B$931, ""))</f>
        <v>SG.09, ZH.10</v>
      </c>
      <c r="R56" s="47" t="str" cm="1">
        <f t="array" ref="R56">_xlfn.TEXTJOIN(", ", TRUE, IF(E$2:E$931 = O56, C$2:C$931, ""))</f>
        <v>76, 77</v>
      </c>
      <c r="U56" s="219">
        <f>SUMIF($E$3:$E$916,O56,$I$3:$I$917)</f>
        <v>2.09</v>
      </c>
      <c r="AA56" s="219">
        <f>SUMIF($E$3:$E$513,O56,$L$3:$L$514)</f>
        <v>18.245699999999999</v>
      </c>
      <c r="AB56" s="219" t="str" cm="1">
        <f t="array" ref="AB56">LOOKUP(1,1/(AC56=$B$3:$B$919),$A$3:$A$919)</f>
        <v>NAM1</v>
      </c>
      <c r="AC56" s="219" t="str">
        <v>NAM1.12</v>
      </c>
    </row>
    <row r="57" spans="1:29" s="219" customFormat="1" hidden="1">
      <c r="A57" s="46" t="s">
        <v>7</v>
      </c>
      <c r="B57" s="46" t="s">
        <v>4396</v>
      </c>
      <c r="C57" s="46">
        <v>34</v>
      </c>
      <c r="D57" s="361"/>
      <c r="E57" s="46" t="s">
        <v>1753</v>
      </c>
      <c r="F57" s="46" t="str">
        <f>IFERROR(VLOOKUP(E57,DSSP!$E$2:$G$1013,3,0),"")</f>
        <v>Finger Root</v>
      </c>
      <c r="G57" s="225" t="str">
        <f>VLOOKUP(E57,DSSP!$E$2:$H$1017,4,0)</f>
        <v>Kg</v>
      </c>
      <c r="H57" s="226" t="str">
        <f>IFERROR(IF(RIGHT(E57,4)="1 Kg","1 Kg",RIGHT(E57,6)),"")</f>
        <v>100 gr</v>
      </c>
      <c r="I57" s="224">
        <v>0.3</v>
      </c>
      <c r="J57" s="222">
        <f>IFERROR(IF(RIGHT(H57,4)="1 kg",(I57/1),I57*1000/LEFT(H57,3)),"")</f>
        <v>3</v>
      </c>
      <c r="K57" s="46">
        <f>VLOOKUP(E57,DSSP!$E$2:$K$1017,7,0)</f>
        <v>9.42</v>
      </c>
      <c r="L57" s="46">
        <f t="shared" si="0"/>
        <v>2.8260000000000001</v>
      </c>
      <c r="N57" s="219">
        <f t="shared" si="7"/>
        <v>55</v>
      </c>
      <c r="O57" s="224" t="str">
        <v>Mồng tơi 300 gr</v>
      </c>
      <c r="P57" s="47" t="str" cm="1">
        <f t="array" ref="P57">_xlfn.TEXTJOIN(", ", TRUE, IF(E$2:E$931 = O57, A$2:A$931, ""))</f>
        <v>AWWT, AWSG, MKVD, AWZH, MKFR, NAM2ZH, AWLU, NAM2ZH, NAM1</v>
      </c>
      <c r="Q57" s="47" t="str" cm="1">
        <f t="array" ref="Q57">_xlfn.TEXTJOIN(", ", TRUE, IF(E$2:E$931 = O57, B$2:B$931, ""))</f>
        <v>WT.07, SG.05, MKVD.01, ZH.06, MKFR.02, NAM2ZH.09, LU.14, NAM2ZH.11, NAM1.23</v>
      </c>
      <c r="R57" s="47" t="str" cm="1">
        <f t="array" ref="R57">_xlfn.TEXTJOIN(", ", TRUE, IF(E$2:E$931 = O57, C$2:C$931, ""))</f>
        <v>32, 33, 34, 43, 45, 87, 96, 121, 123</v>
      </c>
      <c r="U57" s="219">
        <f>SUMIF($E$3:$E$916,O57,$I$3:$I$917)</f>
        <v>8.1</v>
      </c>
      <c r="AA57" s="219">
        <f>SUMIF($E$3:$E$513,O57,$L$3:$L$514)</f>
        <v>78.569999999999993</v>
      </c>
      <c r="AB57" s="219" t="str" cm="1">
        <f t="array" ref="AB57">LOOKUP(1,1/(AC57=$B$3:$B$919),$A$3:$A$919)</f>
        <v>NAM1</v>
      </c>
      <c r="AC57" s="219" t="str">
        <v>NAM1.13</v>
      </c>
    </row>
    <row r="58" spans="1:29" s="219" customFormat="1" hidden="1">
      <c r="A58" s="46" t="s">
        <v>7</v>
      </c>
      <c r="B58" s="46" t="s">
        <v>4396</v>
      </c>
      <c r="C58" s="46">
        <v>34</v>
      </c>
      <c r="D58" s="361"/>
      <c r="E58" s="46" t="s">
        <v>158</v>
      </c>
      <c r="F58" s="46" t="str">
        <f>IFERROR(VLOOKUP(E58,DSSP!$E$2:$G$1013,3,0),"")</f>
        <v>Bok Choi</v>
      </c>
      <c r="G58" s="225" t="str">
        <f>VLOOKUP(E58,DSSP!$E$2:$H$1017,4,0)</f>
        <v>Kg</v>
      </c>
      <c r="H58" s="226" t="str">
        <f>IFERROR(IF(RIGHT(E58,4)="1 Kg","1 Kg",RIGHT(E58,6)),"")</f>
        <v>250 gr</v>
      </c>
      <c r="I58" s="224">
        <v>2.5</v>
      </c>
      <c r="J58" s="222">
        <f>IFERROR(IF(RIGHT(H58,4)="1 kg",(I58/1),I58*1000/LEFT(H58,3)),"")</f>
        <v>10</v>
      </c>
      <c r="K58" s="46">
        <f>VLOOKUP(E58,DSSP!$E$2:$K$1017,7,0)</f>
        <v>8</v>
      </c>
      <c r="L58" s="46">
        <f t="shared" si="0"/>
        <v>20</v>
      </c>
      <c r="N58" s="219">
        <f t="shared" si="7"/>
        <v>56</v>
      </c>
      <c r="O58" s="224" t="str">
        <v>Mướp hương weight</v>
      </c>
      <c r="P58" s="47" t="str" cm="1">
        <f t="array" ref="P58">_xlfn.TEXTJOIN(", ", TRUE, IF(E$2:E$931 = O58, A$2:A$931, ""))</f>
        <v>AWLU, AWSG, AWWT, MKVD, AWZH, NAM1, NAM2ZH, MKFR</v>
      </c>
      <c r="Q58" s="47" t="str" cm="1">
        <f t="array" ref="Q58">_xlfn.TEXTJOIN(", ", TRUE, IF(E$2:E$931 = O58, B$2:B$931, ""))</f>
        <v>LU.07, SG.07, WT.10, MKVD.03, ZH.08, NAM1.16, NAM2ZH.08, MKFR.04</v>
      </c>
      <c r="R58" s="47" t="str" cm="1">
        <f t="array" ref="R58">_xlfn.TEXTJOIN(", ", TRUE, IF(E$2:E$931 = O58, C$2:C$931, ""))</f>
        <v>58, 59, 60, 62, 63, 69, 74, 88</v>
      </c>
      <c r="U58" s="219">
        <f>SUMIF($E$3:$E$916,O58,$I$3:$I$917)</f>
        <v>13.863</v>
      </c>
      <c r="AA58" s="219">
        <f>SUMIF($E$3:$E$513,O58,$L$3:$L$514)</f>
        <v>114.50838000000002</v>
      </c>
      <c r="AB58" s="219" t="str" cm="1">
        <f t="array" ref="AB58">LOOKUP(1,1/(AC58=$B$3:$B$919),$A$3:$A$919)</f>
        <v>NAM1</v>
      </c>
      <c r="AC58" s="219" t="str">
        <v>NAM1.14</v>
      </c>
    </row>
    <row r="59" spans="1:29" s="219" customFormat="1" hidden="1">
      <c r="A59" s="46" t="s">
        <v>7</v>
      </c>
      <c r="B59" s="46" t="s">
        <v>4396</v>
      </c>
      <c r="C59" s="46">
        <v>34</v>
      </c>
      <c r="D59" s="361"/>
      <c r="E59" s="46" t="s">
        <v>179</v>
      </c>
      <c r="F59" s="46" t="str">
        <f>IFERROR(VLOOKUP(E59,DSSP!$E$2:$G$1013,3,0),"")</f>
        <v>Chinese Kale</v>
      </c>
      <c r="G59" s="225" t="str">
        <f>VLOOKUP(E59,DSSP!$E$2:$H$1017,4,0)</f>
        <v>Kg</v>
      </c>
      <c r="H59" s="226" t="str">
        <f>IFERROR(IF(RIGHT(E59,4)="1 Kg","1 Kg",RIGHT(E59,6)),"")</f>
        <v>250 gr</v>
      </c>
      <c r="I59" s="224">
        <v>0.5</v>
      </c>
      <c r="J59" s="222">
        <f>IFERROR(IF(RIGHT(H59,4)="1 kg",(I59/1),I59*1000/LEFT(H59,3)),"")</f>
        <v>2</v>
      </c>
      <c r="K59" s="46">
        <f>VLOOKUP(E59,DSSP!$E$2:$K$1017,7,0)</f>
        <v>10.46</v>
      </c>
      <c r="L59" s="46">
        <f t="shared" ref="L59:L116" si="8">IF(G59&lt;&gt;"Kg",K59*J59,K59*I59)</f>
        <v>5.23</v>
      </c>
      <c r="N59" s="219">
        <f t="shared" si="7"/>
        <v>57</v>
      </c>
      <c r="O59" s="224" t="str">
        <v>Nấm bạch tuyết 150 gr</v>
      </c>
      <c r="P59" s="47" t="str" cm="1">
        <f t="array" ref="P59">_xlfn.TEXTJOIN(", ", TRUE, IF(E$2:E$931 = O59, A$2:A$931, ""))</f>
        <v>AWWT, AWZH, MKFR, MKVD, AWSG</v>
      </c>
      <c r="Q59" s="47" t="str" cm="1">
        <f t="array" ref="Q59">_xlfn.TEXTJOIN(", ", TRUE, IF(E$2:E$931 = O59, B$2:B$931, ""))</f>
        <v>WT.15, ZH.11, MKFR.04, MKVD.05, SG.12</v>
      </c>
      <c r="R59" s="47" t="str" cm="1">
        <f t="array" ref="R59">_xlfn.TEXTJOIN(", ", TRUE, IF(E$2:E$931 = O59, C$2:C$931, ""))</f>
        <v>85, 86, 88, 89, 100</v>
      </c>
      <c r="U59" s="219">
        <f>SUMIF($E$3:$E$916,O59,$I$3:$I$917)</f>
        <v>4.5</v>
      </c>
      <c r="AA59" s="219">
        <f>SUMIF($E$3:$E$513,O59,$L$3:$L$514)</f>
        <v>61.335000000000001</v>
      </c>
      <c r="AB59" s="219" t="str" cm="1">
        <f t="array" ref="AB59">LOOKUP(1,1/(AC59=$B$3:$B$919),$A$3:$A$919)</f>
        <v>NAM1</v>
      </c>
      <c r="AC59" s="219" t="str">
        <v>NAM1.15</v>
      </c>
    </row>
    <row r="60" spans="1:29" s="219" customFormat="1" hidden="1">
      <c r="A60" s="46" t="s">
        <v>7</v>
      </c>
      <c r="B60" s="46" t="s">
        <v>4396</v>
      </c>
      <c r="C60" s="46">
        <v>34</v>
      </c>
      <c r="D60" s="361"/>
      <c r="E60" s="46" t="s">
        <v>147</v>
      </c>
      <c r="F60" s="46" t="str">
        <f>IFERROR(VLOOKUP(E60,DSSP!$E$2:$G$1013,3,0),"")</f>
        <v>Celery Cabbage</v>
      </c>
      <c r="G60" s="225" t="str">
        <f>VLOOKUP(E60,DSSP!$E$2:$H$1017,4,0)</f>
        <v>Kg</v>
      </c>
      <c r="H60" s="226" t="str">
        <f>IFERROR(IF(RIGHT(E60,4)="1 Kg","1 Kg",RIGHT(E60,6)),"")</f>
        <v>250 gr</v>
      </c>
      <c r="I60" s="224">
        <v>0.5</v>
      </c>
      <c r="J60" s="222">
        <f>IFERROR(IF(RIGHT(H60,4)="1 kg",(I60/1),I60*1000/LEFT(H60,3)),"")</f>
        <v>2</v>
      </c>
      <c r="K60" s="46">
        <f>VLOOKUP(E60,DSSP!$E$2:$K$1017,7,0)</f>
        <v>7.91</v>
      </c>
      <c r="L60" s="46">
        <f t="shared" si="8"/>
        <v>3.9550000000000001</v>
      </c>
      <c r="N60" s="219">
        <f t="shared" si="7"/>
        <v>58</v>
      </c>
      <c r="O60" s="224" t="str">
        <v>Nấm đông cô 175 gr</v>
      </c>
      <c r="P60" s="47" t="str" cm="1">
        <f t="array" ref="P60">_xlfn.TEXTJOIN(", ", TRUE, IF(E$2:E$931 = O60, A$2:A$931, ""))</f>
        <v>AWWT, MKFR, MKVD, AWSG</v>
      </c>
      <c r="Q60" s="47" t="str" cm="1">
        <f t="array" ref="Q60">_xlfn.TEXTJOIN(", ", TRUE, IF(E$2:E$931 = O60, B$2:B$931, ""))</f>
        <v>WT.15, MKFR.04, MKVD.05, SG.12</v>
      </c>
      <c r="R60" s="47" t="str" cm="1">
        <f t="array" ref="R60">_xlfn.TEXTJOIN(", ", TRUE, IF(E$2:E$931 = O60, C$2:C$931, ""))</f>
        <v>85, 88, 89, 100</v>
      </c>
      <c r="U60" s="219">
        <f>SUMIF($E$3:$E$916,O60,$I$3:$I$917)</f>
        <v>3.1500000000000004</v>
      </c>
      <c r="AA60" s="219">
        <f>SUMIF($E$3:$E$513,O60,$L$3:$L$514)</f>
        <v>51.848999999999997</v>
      </c>
      <c r="AB60" s="219" t="str" cm="1">
        <f t="array" ref="AB60">LOOKUP(1,1/(AC60=$B$3:$B$919),$A$3:$A$919)</f>
        <v>AWLU</v>
      </c>
      <c r="AC60" s="219" t="str">
        <v>LU.07</v>
      </c>
    </row>
    <row r="61" spans="1:29" s="219" customFormat="1" hidden="1">
      <c r="A61" s="46" t="s">
        <v>7</v>
      </c>
      <c r="B61" s="46" t="s">
        <v>4396</v>
      </c>
      <c r="C61" s="46">
        <v>34</v>
      </c>
      <c r="D61" s="361"/>
      <c r="E61" s="46" t="s">
        <v>491</v>
      </c>
      <c r="F61" s="46" t="str">
        <f>IFERROR(VLOOKUP(E61,DSSP!$E$2:$G$1013,3,0),"")</f>
        <v>Fish Herb</v>
      </c>
      <c r="G61" s="225" t="str">
        <f>VLOOKUP(E61,DSSP!$E$2:$H$1017,4,0)</f>
        <v>Kg</v>
      </c>
      <c r="H61" s="226" t="str">
        <f>IFERROR(IF(RIGHT(E61,4)="1 Kg","1 Kg",RIGHT(E61,6)),"")</f>
        <v>100 gr</v>
      </c>
      <c r="I61" s="224">
        <v>0.3</v>
      </c>
      <c r="J61" s="222">
        <f>IFERROR(IF(RIGHT(H61,4)="1 kg",(I61/1),I61*1000/LEFT(H61,3)),"")</f>
        <v>3</v>
      </c>
      <c r="K61" s="46">
        <f>VLOOKUP(E61,DSSP!$E$2:$K$1017,7,0)</f>
        <v>11.08</v>
      </c>
      <c r="L61" s="46">
        <f t="shared" si="8"/>
        <v>3.3239999999999998</v>
      </c>
      <c r="N61" s="219">
        <f t="shared" si="7"/>
        <v>59</v>
      </c>
      <c r="O61" s="224" t="str">
        <v>Nấm đùi gà lớn weight</v>
      </c>
      <c r="P61" s="47" t="str" cm="1">
        <f t="array" ref="P61">_xlfn.TEXTJOIN(", ", TRUE, IF(E$2:E$931 = O61, A$2:A$931, ""))</f>
        <v>MKVD, AWSG, MKFR, AWZH, AWWT</v>
      </c>
      <c r="Q61" s="47" t="str" cm="1">
        <f t="array" ref="Q61">_xlfn.TEXTJOIN(", ", TRUE, IF(E$2:E$931 = O61, B$2:B$931, ""))</f>
        <v>MKVD.04, SG.12, MKFR.06, ZH.13, WT.19</v>
      </c>
      <c r="R61" s="47" t="str" cm="1">
        <f t="array" ref="R61">_xlfn.TEXTJOIN(", ", TRUE, IF(E$2:E$931 = O61, C$2:C$931, ""))</f>
        <v>79, 100, 106, 102, 107</v>
      </c>
      <c r="U61" s="219">
        <f>SUMIF($E$3:$E$916,O61,$I$3:$I$917)</f>
        <v>4.5120000000000005</v>
      </c>
      <c r="AA61" s="219">
        <f>SUMIF($E$3:$E$513,O61,$L$3:$L$514)</f>
        <v>61.272959999999998</v>
      </c>
      <c r="AB61" s="219" t="str" cm="1">
        <f t="array" ref="AB61">LOOKUP(1,1/(AC61=$B$3:$B$919),$A$3:$A$919)</f>
        <v>AWSG</v>
      </c>
      <c r="AC61" s="219" t="str">
        <v>SG.07</v>
      </c>
    </row>
    <row r="62" spans="1:29" s="219" customFormat="1" hidden="1">
      <c r="A62" s="46" t="s">
        <v>7</v>
      </c>
      <c r="B62" s="46" t="s">
        <v>4396</v>
      </c>
      <c r="C62" s="46">
        <v>34</v>
      </c>
      <c r="D62" s="361"/>
      <c r="E62" s="46" t="s">
        <v>500</v>
      </c>
      <c r="F62" s="46" t="str">
        <f>IFERROR(VLOOKUP(E62,DSSP!$E$2:$G$1013,3,0),"")</f>
        <v>Cha Plu Leaves</v>
      </c>
      <c r="G62" s="225" t="str">
        <f>VLOOKUP(E62,DSSP!$E$2:$H$1017,4,0)</f>
        <v>Kg</v>
      </c>
      <c r="H62" s="226" t="str">
        <f>IFERROR(IF(RIGHT(E62,4)="1 Kg","1 Kg",RIGHT(E62,6)),"")</f>
        <v>100 gr</v>
      </c>
      <c r="I62" s="224">
        <v>0.5</v>
      </c>
      <c r="J62" s="222">
        <f>IFERROR(IF(RIGHT(H62,4)="1 kg",(I62/1),I62*1000/LEFT(H62,3)),"")</f>
        <v>5</v>
      </c>
      <c r="K62" s="46">
        <f>VLOOKUP(E62,DSSP!$E$2:$K$1017,7,0)</f>
        <v>11.84</v>
      </c>
      <c r="L62" s="46">
        <f t="shared" si="8"/>
        <v>5.92</v>
      </c>
      <c r="N62" s="219">
        <f t="shared" si="7"/>
        <v>60</v>
      </c>
      <c r="O62" s="224" t="str">
        <v>Nấm đùi gà nhỏ 100 gr</v>
      </c>
      <c r="P62" s="47" t="str" cm="1">
        <f t="array" ref="P62">_xlfn.TEXTJOIN(", ", TRUE, IF(E$2:E$931 = O62, A$2:A$931, ""))</f>
        <v>MKVD, AWSG, AWLU, MKFR, AWZH, AWWT</v>
      </c>
      <c r="Q62" s="47" t="str" cm="1">
        <f t="array" ref="Q62">_xlfn.TEXTJOIN(", ", TRUE, IF(E$2:E$931 = O62, B$2:B$931, ""))</f>
        <v>MKVD.04, SG.12, LU.15, MKFR.06, ZH.13, WT.19</v>
      </c>
      <c r="R62" s="47" t="str" cm="1">
        <f t="array" ref="R62">_xlfn.TEXTJOIN(", ", TRUE, IF(E$2:E$931 = O62, C$2:C$931, ""))</f>
        <v>79, 100, 101, 106, 102, 107</v>
      </c>
      <c r="U62" s="219">
        <f>SUMIF($E$3:$E$916,O62,$I$3:$I$917)</f>
        <v>3.6000000000000005</v>
      </c>
      <c r="AA62" s="219">
        <f>SUMIF($E$3:$E$513,O62,$L$3:$L$514)</f>
        <v>48.888000000000005</v>
      </c>
      <c r="AB62" s="219" t="str" cm="1">
        <f t="array" ref="AB62">LOOKUP(1,1/(AC62=$B$3:$B$919),$A$3:$A$919)</f>
        <v>AWWT</v>
      </c>
      <c r="AC62" s="219" t="str">
        <v>WT.10</v>
      </c>
    </row>
    <row r="63" spans="1:29" s="219" customFormat="1" hidden="1">
      <c r="A63" s="46" t="s">
        <v>7</v>
      </c>
      <c r="B63" s="46" t="s">
        <v>4396</v>
      </c>
      <c r="C63" s="46">
        <v>34</v>
      </c>
      <c r="D63" s="361"/>
      <c r="E63" s="46" t="s">
        <v>199</v>
      </c>
      <c r="F63" s="46" t="str">
        <f>IFERROR(VLOOKUP(E63,DSSP!$E$2:$G$1013,3,0),"")</f>
        <v>Ceylon Spinach</v>
      </c>
      <c r="G63" s="225" t="str">
        <f>VLOOKUP(E63,DSSP!$E$2:$H$1017,4,0)</f>
        <v>Kg</v>
      </c>
      <c r="H63" s="226" t="str">
        <f>IFERROR(IF(RIGHT(E63,4)="1 Kg","1 Kg",RIGHT(E63,6)),"")</f>
        <v>300 gr</v>
      </c>
      <c r="I63" s="224">
        <v>0.6</v>
      </c>
      <c r="J63" s="222">
        <f>IFERROR(IF(RIGHT(H63,4)="1 kg",(I63/1),I63*1000/LEFT(H63,3)),"")</f>
        <v>2</v>
      </c>
      <c r="K63" s="46">
        <f>VLOOKUP(E63,DSSP!$E$2:$K$1017,7,0)</f>
        <v>9.6999999999999993</v>
      </c>
      <c r="L63" s="46">
        <f t="shared" si="8"/>
        <v>5.8199999999999994</v>
      </c>
      <c r="N63" s="219">
        <f t="shared" si="7"/>
        <v>61</v>
      </c>
      <c r="O63" s="224" t="str">
        <v>Nấm kim châm 200 gr</v>
      </c>
      <c r="P63" s="47" t="str" cm="1">
        <f t="array" ref="P63">_xlfn.TEXTJOIN(", ", TRUE, IF(E$2:E$931 = O63, A$2:A$931, ""))</f>
        <v>AWLU, AWWT, AWZH, MKFR, MKVD, AWSG</v>
      </c>
      <c r="Q63" s="47" t="str" cm="1">
        <f t="array" ref="Q63">_xlfn.TEXTJOIN(", ", TRUE, IF(E$2:E$931 = O63, B$2:B$931, ""))</f>
        <v>LU.11, WT.15, ZH.11, MKFR.04, MKVD.05, SG.12</v>
      </c>
      <c r="R63" s="47" t="str" cm="1">
        <f t="array" ref="R63">_xlfn.TEXTJOIN(", ", TRUE, IF(E$2:E$931 = O63, C$2:C$931, ""))</f>
        <v>84, 85, 86, 88, 89, 100</v>
      </c>
      <c r="U63" s="219">
        <f>SUMIF($E$3:$E$916,O63,$I$3:$I$917)</f>
        <v>19</v>
      </c>
      <c r="AA63" s="219">
        <f>SUMIF($E$3:$E$513,O63,$L$3:$L$514)</f>
        <v>174.60999999999999</v>
      </c>
      <c r="AB63" s="219" t="str" cm="1">
        <f t="array" ref="AB63">LOOKUP(1,1/(AC63=$B$3:$B$919),$A$3:$A$919)</f>
        <v>AWWT</v>
      </c>
      <c r="AC63" s="219" t="str">
        <v>WT.11</v>
      </c>
    </row>
    <row r="64" spans="1:29" s="219" customFormat="1" hidden="1">
      <c r="A64" s="46" t="s">
        <v>12</v>
      </c>
      <c r="B64" s="46" t="s">
        <v>4397</v>
      </c>
      <c r="C64" s="46">
        <v>35</v>
      </c>
      <c r="D64" s="361">
        <v>604535</v>
      </c>
      <c r="E64" s="46" t="s">
        <v>158</v>
      </c>
      <c r="F64" s="46" t="str">
        <f>IFERROR(VLOOKUP(E64,DSSP!$E$2:$G$1013,3,0),"")</f>
        <v>Bok Choi</v>
      </c>
      <c r="G64" s="225" t="str">
        <f>VLOOKUP(E64,DSSP!$E$2:$H$1017,4,0)</f>
        <v>Kg</v>
      </c>
      <c r="H64" s="226" t="str">
        <f>IFERROR(IF(RIGHT(E64,4)="1 Kg","1 Kg",RIGHT(E64,6)),"")</f>
        <v>250 gr</v>
      </c>
      <c r="I64" s="224">
        <v>3</v>
      </c>
      <c r="J64" s="222">
        <f>IFERROR(IF(RIGHT(H64,4)="1 kg",(I64/1),I64*1000/LEFT(H64,3)),"")</f>
        <v>12</v>
      </c>
      <c r="K64" s="46">
        <f>VLOOKUP(E64,DSSP!$E$2:$K$1017,7,0)</f>
        <v>8</v>
      </c>
      <c r="L64" s="46">
        <f t="shared" si="8"/>
        <v>24</v>
      </c>
      <c r="N64" s="219">
        <f t="shared" si="7"/>
        <v>62</v>
      </c>
      <c r="O64" s="224" t="str">
        <v>Nấm linh chi nâu 125 gr</v>
      </c>
      <c r="P64" s="47" t="str" cm="1">
        <f t="array" ref="P64">_xlfn.TEXTJOIN(", ", TRUE, IF(E$2:E$931 = O64, A$2:A$931, ""))</f>
        <v>MKFR, MKVD, AWWT, AWSG, AWLU, AWZH</v>
      </c>
      <c r="Q64" s="47" t="str" cm="1">
        <f t="array" ref="Q64">_xlfn.TEXTJOIN(", ", TRUE, IF(E$2:E$931 = O64, B$2:B$931, ""))</f>
        <v>MKFR.04, MKVD.05, WT.16, SG.12, LU.15, ZH.13</v>
      </c>
      <c r="R64" s="47" t="str" cm="1">
        <f t="array" ref="R64">_xlfn.TEXTJOIN(", ", TRUE, IF(E$2:E$931 = O64, C$2:C$931, ""))</f>
        <v>88, 89, 90, 100, 101, 102</v>
      </c>
      <c r="U64" s="219">
        <f>SUMIF($E$3:$E$916,O64,$I$3:$I$917)</f>
        <v>4.25</v>
      </c>
      <c r="AA64" s="219">
        <f>SUMIF($E$3:$E$513,O64,$L$3:$L$514)</f>
        <v>62.814999999999998</v>
      </c>
      <c r="AB64" s="219" t="str" cm="1">
        <f t="array" ref="AB64">LOOKUP(1,1/(AC64=$B$3:$B$919),$A$3:$A$919)</f>
        <v>MKVD</v>
      </c>
      <c r="AC64" s="219" t="str">
        <v>MKVD.03</v>
      </c>
    </row>
    <row r="65" spans="1:29" s="219" customFormat="1" hidden="1">
      <c r="A65" s="46" t="s">
        <v>12</v>
      </c>
      <c r="B65" s="46" t="s">
        <v>4397</v>
      </c>
      <c r="C65" s="46">
        <v>35</v>
      </c>
      <c r="D65" s="361"/>
      <c r="E65" s="46" t="s">
        <v>179</v>
      </c>
      <c r="F65" s="46" t="str">
        <f>IFERROR(VLOOKUP(E65,DSSP!$E$2:$G$1013,3,0),"")</f>
        <v>Chinese Kale</v>
      </c>
      <c r="G65" s="225" t="str">
        <f>VLOOKUP(E65,DSSP!$E$2:$H$1017,4,0)</f>
        <v>Kg</v>
      </c>
      <c r="H65" s="226" t="str">
        <f>IFERROR(IF(RIGHT(E65,4)="1 Kg","1 Kg",RIGHT(E65,6)),"")</f>
        <v>250 gr</v>
      </c>
      <c r="I65" s="224">
        <v>1.75</v>
      </c>
      <c r="J65" s="222">
        <f>IFERROR(IF(RIGHT(H65,4)="1 kg",(I65/1),I65*1000/LEFT(H65,3)),"")</f>
        <v>7</v>
      </c>
      <c r="K65" s="46">
        <f>VLOOKUP(E65,DSSP!$E$2:$K$1017,7,0)</f>
        <v>10.46</v>
      </c>
      <c r="L65" s="46">
        <f t="shared" si="8"/>
        <v>18.305</v>
      </c>
      <c r="N65" s="219">
        <f t="shared" si="7"/>
        <v>63</v>
      </c>
      <c r="O65" s="224" t="str">
        <v>Nấm linh chi trắng 125 gr</v>
      </c>
      <c r="P65" s="47" t="str" cm="1">
        <f t="array" ref="P65">_xlfn.TEXTJOIN(", ", TRUE, IF(E$2:E$931 = O65, A$2:A$931, ""))</f>
        <v>MKFR, MKVD, AWWT, AWSG, AWLU, AWZH</v>
      </c>
      <c r="Q65" s="47" t="str" cm="1">
        <f t="array" ref="Q65">_xlfn.TEXTJOIN(", ", TRUE, IF(E$2:E$931 = O65, B$2:B$931, ""))</f>
        <v>MKFR.04, MKVD.05, WT.16, SG.12, LU.15, ZH.13</v>
      </c>
      <c r="R65" s="47" t="str" cm="1">
        <f t="array" ref="R65">_xlfn.TEXTJOIN(", ", TRUE, IF(E$2:E$931 = O65, C$2:C$931, ""))</f>
        <v>88, 89, 90, 100, 101, 102</v>
      </c>
      <c r="U65" s="219">
        <f>SUMIF($E$3:$E$916,O65,$I$3:$I$917)</f>
        <v>4.25</v>
      </c>
      <c r="AA65" s="219">
        <f>SUMIF($E$3:$E$513,O65,$L$3:$L$514)</f>
        <v>62.814999999999998</v>
      </c>
      <c r="AB65" s="219" t="str" cm="1">
        <f t="array" ref="AB65">LOOKUP(1,1/(AC65=$B$3:$B$919),$A$3:$A$919)</f>
        <v>AWZH</v>
      </c>
      <c r="AC65" s="219" t="str">
        <v>ZH.08</v>
      </c>
    </row>
    <row r="66" spans="1:29" s="219" customFormat="1" hidden="1">
      <c r="A66" s="46" t="s">
        <v>12</v>
      </c>
      <c r="B66" s="46" t="s">
        <v>4397</v>
      </c>
      <c r="C66" s="46">
        <v>35</v>
      </c>
      <c r="D66" s="362"/>
      <c r="E66" s="46" t="s">
        <v>147</v>
      </c>
      <c r="F66" s="46" t="str">
        <f>IFERROR(VLOOKUP(E66,DSSP!$E$2:$G$1013,3,0),"")</f>
        <v>Celery Cabbage</v>
      </c>
      <c r="G66" s="225" t="str">
        <f>VLOOKUP(E66,DSSP!$E$2:$H$1017,4,0)</f>
        <v>Kg</v>
      </c>
      <c r="H66" s="226" t="str">
        <f>IFERROR(IF(RIGHT(E66,4)="1 Kg","1 Kg",RIGHT(E66,6)),"")</f>
        <v>250 gr</v>
      </c>
      <c r="I66" s="224">
        <v>3.25</v>
      </c>
      <c r="J66" s="222">
        <f>IFERROR(IF(RIGHT(H66,4)="1 kg",(I66/1),I66*1000/LEFT(H66,3)),"")</f>
        <v>13</v>
      </c>
      <c r="K66" s="46">
        <f>VLOOKUP(E66,DSSP!$E$2:$K$1017,7,0)</f>
        <v>7.91</v>
      </c>
      <c r="L66" s="46">
        <f t="shared" si="8"/>
        <v>25.7075</v>
      </c>
      <c r="N66" s="219">
        <f t="shared" si="7"/>
        <v>64</v>
      </c>
      <c r="O66" s="224" t="str">
        <v>Nấm mèo tươi 100 gr</v>
      </c>
      <c r="P66" s="47" t="str" cm="1">
        <f t="array" ref="P66">_xlfn.TEXTJOIN(", ", TRUE, IF(E$2:E$931 = O66, A$2:A$931, ""))</f>
        <v>MKFR, AWSG, AWZH, MKVD, AWWT</v>
      </c>
      <c r="Q66" s="47" t="str" cm="1">
        <f t="array" ref="Q66">_xlfn.TEXTJOIN(", ", TRUE, IF(E$2:E$931 = O66, B$2:B$931, ""))</f>
        <v>MKFR.03, SG.10, ZH.11, MKVD.05, WT.16</v>
      </c>
      <c r="R66" s="47" t="str" cm="1">
        <f t="array" ref="R66">_xlfn.TEXTJOIN(", ", TRUE, IF(E$2:E$931 = O66, C$2:C$931, ""))</f>
        <v>78, 83, 86, 89, 90</v>
      </c>
      <c r="U66" s="219">
        <f>SUMIF($E$3:$E$916,O66,$I$3:$I$917)</f>
        <v>1.2000000000000002</v>
      </c>
      <c r="AA66" s="219">
        <f>SUMIF($E$3:$E$513,O66,$L$3:$L$514)</f>
        <v>15.600000000000001</v>
      </c>
      <c r="AB66" s="219" t="str" cm="1">
        <f t="array" ref="AB66">LOOKUP(1,1/(AC66=$B$3:$B$919),$A$3:$A$919)</f>
        <v>AWWT</v>
      </c>
      <c r="AC66" s="219" t="str">
        <v>WT.12</v>
      </c>
    </row>
    <row r="67" spans="1:29" s="219" customFormat="1" hidden="1">
      <c r="A67" s="46" t="s">
        <v>12</v>
      </c>
      <c r="B67" s="46" t="s">
        <v>4397</v>
      </c>
      <c r="C67" s="46">
        <v>35</v>
      </c>
      <c r="D67" s="362"/>
      <c r="E67" s="46" t="s">
        <v>500</v>
      </c>
      <c r="F67" s="46" t="str">
        <f>IFERROR(VLOOKUP(E67,DSSP!$E$2:$G$1013,3,0),"")</f>
        <v>Cha Plu Leaves</v>
      </c>
      <c r="G67" s="225" t="str">
        <f>VLOOKUP(E67,DSSP!$E$2:$H$1017,4,0)</f>
        <v>Kg</v>
      </c>
      <c r="H67" s="226" t="str">
        <f>IFERROR(IF(RIGHT(E67,4)="1 Kg","1 Kg",RIGHT(E67,6)),"")</f>
        <v>100 gr</v>
      </c>
      <c r="I67" s="224">
        <v>2</v>
      </c>
      <c r="J67" s="222">
        <f>IFERROR(IF(RIGHT(H67,4)="1 kg",(I67/1),I67*1000/LEFT(H67,3)),"")</f>
        <v>20</v>
      </c>
      <c r="K67" s="46">
        <f>VLOOKUP(E67,DSSP!$E$2:$K$1017,7,0)</f>
        <v>11.84</v>
      </c>
      <c r="L67" s="46">
        <f t="shared" si="8"/>
        <v>23.68</v>
      </c>
      <c r="N67" s="219">
        <f t="shared" si="7"/>
        <v>65</v>
      </c>
      <c r="O67" s="224" t="str">
        <v>Nescafe cà phê Việt box 240 gr</v>
      </c>
      <c r="P67" s="47" t="str" cm="1">
        <f t="array" ref="P67">_xlfn.TEXTJOIN(", ", TRUE, IF(E$2:E$931 = O67, A$2:A$931, ""))</f>
        <v>AWLU</v>
      </c>
      <c r="Q67" s="47" t="str" cm="1">
        <f t="array" ref="Q67">_xlfn.TEXTJOIN(", ", TRUE, IF(E$2:E$931 = O67, B$2:B$931, ""))</f>
        <v>LU.04</v>
      </c>
      <c r="R67" s="47" t="str" cm="1">
        <f t="array" ref="R67">_xlfn.TEXTJOIN(", ", TRUE, IF(E$2:E$931 = O67, C$2:C$931, ""))</f>
        <v>38</v>
      </c>
      <c r="U67" s="219">
        <f>SUMIF($E$3:$E$916,O67,$I$3:$I$917)</f>
        <v>2.4</v>
      </c>
      <c r="AA67" s="219">
        <f>SUMIF($E$3:$E$513,O67,$L$3:$L$514)</f>
        <v>60.4</v>
      </c>
      <c r="AB67" s="219" t="str" cm="1">
        <f t="array" ref="AB67">LOOKUP(1,1/(AC67=$B$3:$B$919),$A$3:$A$919)</f>
        <v>AWLU</v>
      </c>
      <c r="AC67" s="219" t="str">
        <v>LU.08</v>
      </c>
    </row>
    <row r="68" spans="1:29" s="219" customFormat="1" hidden="1">
      <c r="A68" s="46" t="s">
        <v>3</v>
      </c>
      <c r="B68" s="46" t="s">
        <v>4398</v>
      </c>
      <c r="C68" s="46">
        <v>36</v>
      </c>
      <c r="D68" s="362">
        <v>604535</v>
      </c>
      <c r="E68" s="46" t="s">
        <v>435</v>
      </c>
      <c r="F68" s="46" t="str">
        <f>IFERROR(VLOOKUP(E68,DSSP!$E$2:$G$1013,3,0),"")</f>
        <v>Pumpkin</v>
      </c>
      <c r="G68" s="225" t="str">
        <f>VLOOKUP(E68,DSSP!$E$2:$H$1017,4,0)</f>
        <v>Kg</v>
      </c>
      <c r="H68" s="226" t="str">
        <f>IFERROR(IF(RIGHT(E68,4)="1 Kg","1 Kg",RIGHT(E68,6)),"")</f>
        <v>weight</v>
      </c>
      <c r="I68" s="224">
        <v>2.93</v>
      </c>
      <c r="J68" s="222" t="str">
        <f>IFERROR(IF(RIGHT(H68,4)="1 kg",(I68/1),I68*1000/LEFT(H68,3)),"")</f>
        <v/>
      </c>
      <c r="K68" s="46">
        <f>VLOOKUP(E68,DSSP!$E$2:$K$1017,7,0)</f>
        <v>11.27</v>
      </c>
      <c r="L68" s="46">
        <f t="shared" si="8"/>
        <v>33.021099999999997</v>
      </c>
      <c r="N68" s="219">
        <f t="shared" si="7"/>
        <v>66</v>
      </c>
      <c r="O68" s="224" t="str">
        <v>Ngải bún 100 gr</v>
      </c>
      <c r="P68" s="47" t="str" cm="1">
        <f t="array" ref="P68">_xlfn.TEXTJOIN(", ", TRUE, IF(E$2:E$931 = O68, A$2:A$931, ""))</f>
        <v>AWSG, AWLU, AWWT, AWZH, MKVD, MKFR</v>
      </c>
      <c r="Q68" s="47" t="str" cm="1">
        <f t="array" ref="Q68">_xlfn.TEXTJOIN(", ", TRUE, IF(E$2:E$931 = O68, B$2:B$931, ""))</f>
        <v>SG.04, LU.01, WT.05, ZH.03, MKVD.01, MKFR.02</v>
      </c>
      <c r="R68" s="47" t="str" cm="1">
        <f t="array" ref="R68">_xlfn.TEXTJOIN(", ", TRUE, IF(E$2:E$931 = O68, C$2:C$931, ""))</f>
        <v>26, 27, 28, 31, 34, 45</v>
      </c>
      <c r="U68" s="219">
        <f>SUMIF($E$3:$E$916,O68,$I$3:$I$917)</f>
        <v>5.5</v>
      </c>
      <c r="AA68" s="219">
        <f>SUMIF($E$3:$E$513,O68,$L$3:$L$514)</f>
        <v>51.81</v>
      </c>
      <c r="AB68" s="219" t="str" cm="1">
        <f t="array" ref="AB68">LOOKUP(1,1/(AC68=$B$3:$B$919),$A$3:$A$919)</f>
        <v>NGAM</v>
      </c>
      <c r="AC68" s="219" t="str">
        <v>NGAM.01</v>
      </c>
    </row>
    <row r="69" spans="1:29" s="219" customFormat="1" hidden="1">
      <c r="A69" s="46" t="s">
        <v>3</v>
      </c>
      <c r="B69" s="46" t="s">
        <v>4398</v>
      </c>
      <c r="C69" s="46">
        <v>36</v>
      </c>
      <c r="D69" s="362"/>
      <c r="E69" s="46" t="s">
        <v>147</v>
      </c>
      <c r="F69" s="46" t="str">
        <f>IFERROR(VLOOKUP(E69,DSSP!$E$2:$G$1013,3,0),"")</f>
        <v>Celery Cabbage</v>
      </c>
      <c r="G69" s="225" t="str">
        <f>VLOOKUP(E69,DSSP!$E$2:$H$1017,4,0)</f>
        <v>Kg</v>
      </c>
      <c r="H69" s="226" t="str">
        <f>IFERROR(IF(RIGHT(E69,4)="1 Kg","1 Kg",RIGHT(E69,6)),"")</f>
        <v>250 gr</v>
      </c>
      <c r="I69" s="224">
        <v>2.5</v>
      </c>
      <c r="J69" s="222">
        <f>IFERROR(IF(RIGHT(H69,4)="1 kg",(I69/1),I69*1000/LEFT(H69,3)),"")</f>
        <v>10</v>
      </c>
      <c r="K69" s="46">
        <f>VLOOKUP(E69,DSSP!$E$2:$K$1017,7,0)</f>
        <v>7.91</v>
      </c>
      <c r="L69" s="46">
        <f t="shared" si="8"/>
        <v>19.774999999999999</v>
      </c>
      <c r="N69" s="219">
        <f t="shared" si="7"/>
        <v>67</v>
      </c>
      <c r="O69" s="224" t="str">
        <v>Ngải bún 200 gr</v>
      </c>
      <c r="P69" s="47" t="str" cm="1">
        <f t="array" ref="P69">_xlfn.TEXTJOIN(", ", TRUE, IF(E$2:E$931 = O69, A$2:A$931, ""))</f>
        <v>AWSG</v>
      </c>
      <c r="Q69" s="47" t="str" cm="1">
        <f t="array" ref="Q69">_xlfn.TEXTJOIN(", ", TRUE, IF(E$2:E$931 = O69, B$2:B$931, ""))</f>
        <v>SG.04</v>
      </c>
      <c r="R69" s="47" t="str" cm="1">
        <f t="array" ref="R69">_xlfn.TEXTJOIN(", ", TRUE, IF(E$2:E$931 = O69, C$2:C$931, ""))</f>
        <v>26</v>
      </c>
      <c r="U69" s="219">
        <f>SUMIF($E$3:$E$916,O69,$I$3:$I$917)</f>
        <v>0.4</v>
      </c>
      <c r="AA69" s="219">
        <f>SUMIF($E$3:$E$513,O69,$L$3:$L$514)</f>
        <v>3.7680000000000002</v>
      </c>
      <c r="AB69" s="219" t="str" cm="1">
        <f t="array" ref="AB69">LOOKUP(1,1/(AC69=$B$3:$B$919),$A$3:$A$919)</f>
        <v>AWZH</v>
      </c>
      <c r="AC69" s="219" t="str">
        <v>ZH.09</v>
      </c>
    </row>
    <row r="70" spans="1:29" s="219" customFormat="1" hidden="1">
      <c r="A70" s="46" t="s">
        <v>3</v>
      </c>
      <c r="B70" s="46" t="s">
        <v>4398</v>
      </c>
      <c r="C70" s="46">
        <v>36</v>
      </c>
      <c r="D70" s="362"/>
      <c r="E70" s="46" t="s">
        <v>491</v>
      </c>
      <c r="F70" s="46" t="str">
        <f>IFERROR(VLOOKUP(E70,DSSP!$E$2:$G$1013,3,0),"")</f>
        <v>Fish Herb</v>
      </c>
      <c r="G70" s="225" t="str">
        <f>VLOOKUP(E70,DSSP!$E$2:$H$1017,4,0)</f>
        <v>Kg</v>
      </c>
      <c r="H70" s="226" t="str">
        <f>IFERROR(IF(RIGHT(E70,4)="1 Kg","1 Kg",RIGHT(E70,6)),"")</f>
        <v>100 gr</v>
      </c>
      <c r="I70" s="224">
        <v>0.9</v>
      </c>
      <c r="J70" s="222">
        <f>IFERROR(IF(RIGHT(H70,4)="1 kg",(I70/1),I70*1000/LEFT(H70,3)),"")</f>
        <v>9</v>
      </c>
      <c r="K70" s="46">
        <f>VLOOKUP(E70,DSSP!$E$2:$K$1017,7,0)</f>
        <v>11.08</v>
      </c>
      <c r="L70" s="46">
        <f t="shared" si="8"/>
        <v>9.9719999999999995</v>
      </c>
      <c r="N70" s="219">
        <f t="shared" si="7"/>
        <v>68</v>
      </c>
      <c r="O70" s="224" t="str">
        <v>Nghệ tươi 100 gr</v>
      </c>
      <c r="P70" s="47" t="str" cm="1">
        <f t="array" ref="P70">_xlfn.TEXTJOIN(", ", TRUE, IF(E$2:E$931 = O70, A$2:A$931, ""))</f>
        <v>AWSG, AWWT, AWZH, MKFR, MKVD</v>
      </c>
      <c r="Q70" s="47" t="str" cm="1">
        <f t="array" ref="Q70">_xlfn.TEXTJOIN(", ", TRUE, IF(E$2:E$931 = O70, B$2:B$931, ""))</f>
        <v>SG.06, WT.08, ZH.06, MKFR.02, MKVD.02</v>
      </c>
      <c r="R70" s="47" t="str" cm="1">
        <f t="array" ref="R70">_xlfn.TEXTJOIN(", ", TRUE, IF(E$2:E$931 = O70, C$2:C$931, ""))</f>
        <v>41, 42, 43, 45, 46</v>
      </c>
      <c r="U70" s="219">
        <f>SUMIF($E$3:$E$916,O70,$I$3:$I$917)</f>
        <v>1.6</v>
      </c>
      <c r="AA70" s="219">
        <f>SUMIF($E$3:$E$513,O70,$L$3:$L$514)</f>
        <v>16.175999999999998</v>
      </c>
      <c r="AB70" s="219" t="str" cm="1">
        <f t="array" ref="AB70">LOOKUP(1,1/(AC70=$B$3:$B$919),$A$3:$A$919)</f>
        <v>AWSG</v>
      </c>
      <c r="AC70" s="219" t="str">
        <v>SG.08</v>
      </c>
    </row>
    <row r="71" spans="1:29" s="219" customFormat="1" hidden="1">
      <c r="A71" s="46" t="s">
        <v>3</v>
      </c>
      <c r="B71" s="46" t="s">
        <v>4398</v>
      </c>
      <c r="C71" s="46">
        <v>36</v>
      </c>
      <c r="D71" s="362"/>
      <c r="E71" s="46" t="s">
        <v>500</v>
      </c>
      <c r="F71" s="46" t="str">
        <f>IFERROR(VLOOKUP(E71,DSSP!$E$2:$G$1013,3,0),"")</f>
        <v>Cha Plu Leaves</v>
      </c>
      <c r="G71" s="225" t="str">
        <f>VLOOKUP(E71,DSSP!$E$2:$H$1017,4,0)</f>
        <v>Kg</v>
      </c>
      <c r="H71" s="226" t="str">
        <f>IFERROR(IF(RIGHT(E71,4)="1 Kg","1 Kg",RIGHT(E71,6)),"")</f>
        <v>100 gr</v>
      </c>
      <c r="I71" s="224">
        <v>1</v>
      </c>
      <c r="J71" s="222">
        <f>IFERROR(IF(RIGHT(H71,4)="1 kg",(I71/1),I71*1000/LEFT(H71,3)),"")</f>
        <v>10</v>
      </c>
      <c r="K71" s="46">
        <f>VLOOKUP(E71,DSSP!$E$2:$K$1017,7,0)</f>
        <v>11.84</v>
      </c>
      <c r="L71" s="46">
        <f t="shared" si="8"/>
        <v>11.84</v>
      </c>
      <c r="N71" s="219">
        <f t="shared" si="7"/>
        <v>69</v>
      </c>
      <c r="O71" s="224" t="str">
        <v>Ngò gai 100 gr</v>
      </c>
      <c r="P71" s="47" t="str" cm="1">
        <f t="array" ref="P71">_xlfn.TEXTJOIN(", ", TRUE, IF(E$2:E$931 = O71, A$2:A$931, ""))</f>
        <v>AWLU, MKFR, MKVD, AWWT, AWSG, AWLU, MLT, KH, BSM, AWZH, NGAM, NAM2ZH, NAM1, NAM1</v>
      </c>
      <c r="Q71" s="47" t="str" cm="1">
        <f t="array" ref="Q71">_xlfn.TEXTJOIN(", ", TRUE, IF(E$2:E$931 = O71, B$2:B$931, ""))</f>
        <v>LU.03, MKFR.02, MKVD.02, WT.13, SG.10, LU.11, MLT.02, KH.01, BSM.01, ZH.14, NGAM.02, NAM2ZH.11, NAM1.23, NAM1.25</v>
      </c>
      <c r="R71" s="47" t="str" cm="1">
        <f t="array" ref="R71">_xlfn.TEXTJOIN(", ", TRUE, IF(E$2:E$931 = O71, C$2:C$931, ""))</f>
        <v>37, 45, 46, 71, 83, 84, 113, 114, 115, 117, 116, 121, 123, 125</v>
      </c>
      <c r="U71" s="219">
        <f>SUMIF($E$3:$E$916,O71,$I$3:$I$917)</f>
        <v>36.6</v>
      </c>
      <c r="AA71" s="219">
        <f>SUMIF($E$3:$E$513,O71,$L$3:$L$514)</f>
        <v>509.47200000000004</v>
      </c>
      <c r="AB71" s="219" t="str" cm="1">
        <f t="array" ref="AB71">LOOKUP(1,1/(AC71=$B$3:$B$919),$A$3:$A$919)</f>
        <v>NAM1</v>
      </c>
      <c r="AC71" s="219" t="str">
        <v>NAM1.16</v>
      </c>
    </row>
    <row r="72" spans="1:29" s="219" customFormat="1" hidden="1">
      <c r="A72" s="46" t="s">
        <v>3</v>
      </c>
      <c r="B72" s="46" t="s">
        <v>4398</v>
      </c>
      <c r="C72" s="46">
        <v>36</v>
      </c>
      <c r="D72" s="362"/>
      <c r="E72" s="46" t="s">
        <v>209</v>
      </c>
      <c r="F72" s="46" t="str">
        <f>IFERROR(VLOOKUP(E72,DSSP!$E$2:$G$1013,3,0),"")</f>
        <v>Morning Glory</v>
      </c>
      <c r="G72" s="225" t="str">
        <f>VLOOKUP(E72,DSSP!$E$2:$H$1017,4,0)</f>
        <v>Kg</v>
      </c>
      <c r="H72" s="226" t="str">
        <f>IFERROR(IF(RIGHT(E72,4)="1 Kg","1 Kg",RIGHT(E72,6)),"")</f>
        <v>200 gr</v>
      </c>
      <c r="I72" s="224">
        <v>4</v>
      </c>
      <c r="J72" s="222">
        <f>IFERROR(IF(RIGHT(H72,4)="1 kg",(I72/1),I72*1000/LEFT(H72,3)),"")</f>
        <v>20</v>
      </c>
      <c r="K72" s="46">
        <f>VLOOKUP(E72,DSSP!$E$2:$K$1017,7,0)</f>
        <v>8.66</v>
      </c>
      <c r="L72" s="46">
        <f t="shared" si="8"/>
        <v>34.64</v>
      </c>
      <c r="N72" s="219">
        <f t="shared" si="7"/>
        <v>70</v>
      </c>
      <c r="O72" s="258" t="str">
        <v>Ngò om 100 gr</v>
      </c>
      <c r="P72" s="47" t="str" cm="1">
        <f t="array" ref="P72">_xlfn.TEXTJOIN(", ", TRUE, IF(E$2:E$931 = O72, A$2:A$931, ""))</f>
        <v>MKFR, AWLU, AWWT, MKVD, AWSG, AWZH, NGAM</v>
      </c>
      <c r="Q72" s="47" t="str" cm="1">
        <f t="array" ref="Q72">_xlfn.TEXTJOIN(", ", TRUE, IF(E$2:E$931 = O72, B$2:B$931, ""))</f>
        <v>MKFR.04, LU.14, WT.17, MKVD.02, SG.13, ZH.13, NGAM.02</v>
      </c>
      <c r="R72" s="47" t="str" cm="1">
        <f t="array" ref="R72">_xlfn.TEXTJOIN(", ", TRUE, IF(E$2:E$931 = O72, C$2:C$931, ""))</f>
        <v>88, 96, 97, 46, 105, 102, 116</v>
      </c>
      <c r="U72" s="219">
        <f>SUMIF($E$3:$E$916,O72,$I$3:$I$917)</f>
        <v>2.5</v>
      </c>
      <c r="AA72" s="219">
        <f>SUMIF($E$3:$E$513,O72,$L$3:$L$514)</f>
        <v>27.3</v>
      </c>
      <c r="AB72" s="219" t="str" cm="1">
        <f t="array" ref="AB72">LOOKUP(1,1/(AC72=$B$3:$B$919),$A$3:$A$919)</f>
        <v>NAM1</v>
      </c>
      <c r="AC72" s="219" t="str">
        <v>NAM1.17</v>
      </c>
    </row>
    <row r="73" spans="1:29" s="219" customFormat="1" hidden="1">
      <c r="A73" s="46" t="s">
        <v>0</v>
      </c>
      <c r="B73" s="46" t="s">
        <v>4399</v>
      </c>
      <c r="C73" s="46">
        <v>37</v>
      </c>
      <c r="D73" s="362">
        <v>604535</v>
      </c>
      <c r="E73" s="224" t="s">
        <v>491</v>
      </c>
      <c r="F73" s="46" t="str">
        <f>IFERROR(VLOOKUP(E73,DSSP!$E$2:$G$1013,3,0),"")</f>
        <v>Fish Herb</v>
      </c>
      <c r="G73" s="225" t="str">
        <f>VLOOKUP(E73,DSSP!$E$2:$H$1017,4,0)</f>
        <v>Kg</v>
      </c>
      <c r="H73" s="226" t="str">
        <f>IFERROR(IF(RIGHT(E73,4)="1 Kg","1 Kg",RIGHT(E73,6)),"")</f>
        <v>100 gr</v>
      </c>
      <c r="I73" s="224">
        <v>0.7</v>
      </c>
      <c r="J73" s="222">
        <f>IFERROR(IF(RIGHT(H73,4)="1 kg",(I73/1),I73*1000/LEFT(H73,3)),"")</f>
        <v>7</v>
      </c>
      <c r="K73" s="46">
        <f>VLOOKUP(E73,DSSP!$E$2:$K$1017,7,0)</f>
        <v>11.08</v>
      </c>
      <c r="L73" s="46">
        <f t="shared" si="8"/>
        <v>7.7559999999999993</v>
      </c>
      <c r="N73" s="219">
        <f t="shared" si="7"/>
        <v>71</v>
      </c>
      <c r="O73" s="224" t="str">
        <v>Nha đam weight</v>
      </c>
      <c r="P73" s="47" t="str" cm="1">
        <f t="array" ref="P73">_xlfn.TEXTJOIN(", ", TRUE, IF(E$2:E$931 = O73, A$2:A$931, ""))</f>
        <v>AWLU</v>
      </c>
      <c r="Q73" s="47" t="str" cm="1">
        <f t="array" ref="Q73">_xlfn.TEXTJOIN(", ", TRUE, IF(E$2:E$931 = O73, B$2:B$931, ""))</f>
        <v>LU.04</v>
      </c>
      <c r="R73" s="47" t="str" cm="1">
        <f t="array" ref="R73">_xlfn.TEXTJOIN(", ", TRUE, IF(E$2:E$931 = O73, C$2:C$931, ""))</f>
        <v>38</v>
      </c>
      <c r="U73" s="219">
        <f>SUMIF($E$3:$E$916,O73,$I$3:$I$917)</f>
        <v>0.5</v>
      </c>
      <c r="AA73" s="219">
        <f>SUMIF($E$3:$E$513,O73,$L$3:$L$514)</f>
        <v>4.0999999999999996</v>
      </c>
      <c r="AB73" s="219" t="str" cm="1">
        <f t="array" ref="AB73">LOOKUP(1,1/(AC73=$B$3:$B$919),$A$3:$A$919)</f>
        <v>AWWT</v>
      </c>
      <c r="AC73" s="219" t="str">
        <v>WT.13</v>
      </c>
    </row>
    <row r="74" spans="1:29" s="219" customFormat="1" hidden="1">
      <c r="A74" s="46" t="s">
        <v>0</v>
      </c>
      <c r="B74" s="46" t="s">
        <v>4399</v>
      </c>
      <c r="C74" s="46">
        <v>37</v>
      </c>
      <c r="D74" s="362"/>
      <c r="E74" s="224" t="s">
        <v>500</v>
      </c>
      <c r="F74" s="46" t="str">
        <f>IFERROR(VLOOKUP(E74,DSSP!$E$2:$G$1013,3,0),"")</f>
        <v>Cha Plu Leaves</v>
      </c>
      <c r="G74" s="225" t="str">
        <f>VLOOKUP(E74,DSSP!$E$2:$H$1017,4,0)</f>
        <v>Kg</v>
      </c>
      <c r="H74" s="226" t="str">
        <f>IFERROR(IF(RIGHT(E74,4)="1 Kg","1 Kg",RIGHT(E74,6)),"")</f>
        <v>100 gr</v>
      </c>
      <c r="I74" s="224">
        <v>1</v>
      </c>
      <c r="J74" s="222">
        <f>IFERROR(IF(RIGHT(H74,4)="1 kg",(I74/1),I74*1000/LEFT(H74,3)),"")</f>
        <v>10</v>
      </c>
      <c r="K74" s="46">
        <f>VLOOKUP(E74,DSSP!$E$2:$K$1017,7,0)</f>
        <v>11.84</v>
      </c>
      <c r="L74" s="46">
        <f t="shared" si="8"/>
        <v>11.84</v>
      </c>
      <c r="N74" s="219">
        <f t="shared" si="7"/>
        <v>72</v>
      </c>
      <c r="O74" s="224" t="str">
        <v>Nước màu dừa đặc sản 150 gr</v>
      </c>
      <c r="P74" s="47" t="str" cm="1">
        <f t="array" ref="P74">_xlfn.TEXTJOIN(", ", TRUE, IF(E$2:E$931 = O74, A$2:A$931, ""))</f>
        <v>AWWT</v>
      </c>
      <c r="Q74" s="47" t="str" cm="1">
        <f t="array" ref="Q74">_xlfn.TEXTJOIN(", ", TRUE, IF(E$2:E$931 = O74, B$2:B$931, ""))</f>
        <v>WT.11</v>
      </c>
      <c r="R74" s="47" t="str" cm="1">
        <f t="array" ref="R74">_xlfn.TEXTJOIN(", ", TRUE, IF(E$2:E$931 = O74, C$2:C$931, ""))</f>
        <v>61</v>
      </c>
      <c r="U74" s="219">
        <f>SUMIF($E$3:$E$916,O74,$I$3:$I$917)</f>
        <v>0.75</v>
      </c>
      <c r="AA74" s="219">
        <f>SUMIF($E$3:$E$513,O74,$L$3:$L$514)</f>
        <v>12.649999999999999</v>
      </c>
      <c r="AB74" s="219" t="str" cm="1">
        <f t="array" ref="AB74">LOOKUP(1,1/(AC74=$B$3:$B$919),$A$3:$A$919)</f>
        <v>AWLU</v>
      </c>
      <c r="AC74" s="219" t="str">
        <v>LU.09</v>
      </c>
    </row>
    <row r="75" spans="1:29" s="219" customFormat="1" hidden="1">
      <c r="A75" s="46" t="s">
        <v>0</v>
      </c>
      <c r="B75" s="46" t="s">
        <v>4399</v>
      </c>
      <c r="C75" s="46">
        <v>37</v>
      </c>
      <c r="D75" s="362"/>
      <c r="E75" s="224" t="s">
        <v>209</v>
      </c>
      <c r="F75" s="46" t="str">
        <f>IFERROR(VLOOKUP(E75,DSSP!$E$2:$G$1013,3,0),"")</f>
        <v>Morning Glory</v>
      </c>
      <c r="G75" s="225" t="str">
        <f>VLOOKUP(E75,DSSP!$E$2:$H$1017,4,0)</f>
        <v>Kg</v>
      </c>
      <c r="H75" s="226" t="str">
        <f>IFERROR(IF(RIGHT(E75,4)="1 Kg","1 Kg",RIGHT(E75,6)),"")</f>
        <v>200 gr</v>
      </c>
      <c r="I75" s="224">
        <v>3</v>
      </c>
      <c r="J75" s="222">
        <f>IFERROR(IF(RIGHT(H75,4)="1 kg",(I75/1),I75*1000/LEFT(H75,3)),"")</f>
        <v>15</v>
      </c>
      <c r="K75" s="46">
        <f>VLOOKUP(E75,DSSP!$E$2:$K$1017,7,0)</f>
        <v>8.66</v>
      </c>
      <c r="L75" s="46">
        <f t="shared" si="8"/>
        <v>25.98</v>
      </c>
      <c r="N75" s="219">
        <f t="shared" si="7"/>
        <v>73</v>
      </c>
      <c r="O75" s="224" t="str">
        <v>Rau muống 200 gr</v>
      </c>
      <c r="P75" s="47" t="str" cm="1">
        <f t="array" ref="P75">_xlfn.TEXTJOIN(", ", TRUE, IF(E$2:E$931 = O75, A$2:A$931, ""))</f>
        <v>AWZH, AWLU, AWSG, AWWT, MKFR, MKVD, AWZH, AWLU, AWWT, NAM2ZH, NAM2ZH, NAM1, NAM1, NAM1, NAM1, NGAM, NAM1, NAM2ZH, NAM1, SD, TH</v>
      </c>
      <c r="Q75" s="47" t="str" cm="1">
        <f t="array" ref="Q75">_xlfn.TEXTJOIN(", ", TRUE, IF(E$2:E$931 = O75, B$2:B$931, ""))</f>
        <v>ZH.04, LU.03, SG.06, WT.08, MKFR.02, MKVD.02, ZH.07, LU.06, WT.09, NAM2ZH.06, NAM2ZH.07, NAM1.12, NAM1.13, NAM1.14, NAM1.15, NGAM.01, NAM1.18, NAM2ZH.08, NAM1.21, SD.02, TH.02</v>
      </c>
      <c r="R75" s="47" t="str" cm="1">
        <f t="array" ref="R75">_xlfn.TEXTJOIN(", ", TRUE, IF(E$2:E$931 = O75, C$2:C$931, ""))</f>
        <v>36, 37, 41, 42, 45, 46, 49, 50, 51, 52, 53, 54, 55, 56, 57, 66, 73, 74, 98, 109, 110</v>
      </c>
      <c r="U75" s="219">
        <f>SUMIF($E$3:$E$916,O75,$I$3:$I$917)</f>
        <v>123.2</v>
      </c>
      <c r="AA75" s="219">
        <f>SUMIF($E$3:$E$513,O75,$L$3:$L$514)</f>
        <v>1066.9120000000003</v>
      </c>
      <c r="AB75" s="219" t="str" cm="1">
        <f t="array" ref="AB75">LOOKUP(1,1/(AC75=$B$3:$B$919),$A$3:$A$919)</f>
        <v>NAM1</v>
      </c>
      <c r="AC75" s="219" t="str">
        <v>NAM1.18</v>
      </c>
    </row>
    <row r="76" spans="1:29" s="219" customFormat="1" hidden="1">
      <c r="A76" s="46" t="s">
        <v>0</v>
      </c>
      <c r="B76" s="46" t="s">
        <v>4399</v>
      </c>
      <c r="C76" s="46">
        <v>37</v>
      </c>
      <c r="D76" s="362"/>
      <c r="E76" s="224" t="s">
        <v>290</v>
      </c>
      <c r="F76" s="46" t="str">
        <f>IFERROR(VLOOKUP(E76,DSSP!$E$2:$G$1013,3,0),"")</f>
        <v>Perilla Leaf</v>
      </c>
      <c r="G76" s="225" t="str">
        <f>VLOOKUP(E76,DSSP!$E$2:$H$1017,4,0)</f>
        <v>Kg</v>
      </c>
      <c r="H76" s="226" t="str">
        <f>IFERROR(IF(RIGHT(E76,4)="1 Kg","1 Kg",RIGHT(E76,6)),"")</f>
        <v>100 gr</v>
      </c>
      <c r="I76" s="224">
        <v>1.2</v>
      </c>
      <c r="J76" s="222">
        <f>IFERROR(IF(RIGHT(H76,4)="1 kg",(I76/1),I76*1000/LEFT(H76,3)),"")</f>
        <v>12</v>
      </c>
      <c r="K76" s="46">
        <f>VLOOKUP(E76,DSSP!$E$2:$K$1017,7,0)</f>
        <v>11.84</v>
      </c>
      <c r="L76" s="46">
        <f t="shared" si="8"/>
        <v>14.208</v>
      </c>
      <c r="N76" s="219">
        <f t="shared" si="7"/>
        <v>74</v>
      </c>
      <c r="O76" s="258" t="str">
        <v>Rau răm 100 gr</v>
      </c>
      <c r="P76" s="47" t="str" cm="1">
        <f t="array" ref="P76">_xlfn.TEXTJOIN(", ", TRUE, IF(E$2:E$931 = O76, A$2:A$931, ""))</f>
        <v>AWLU, AWSG, MKFR, NGAM, AWZH</v>
      </c>
      <c r="Q76" s="47" t="str" cm="1">
        <f t="array" ref="Q76">_xlfn.TEXTJOIN(", ", TRUE, IF(E$2:E$931 = O76, B$2:B$931, ""))</f>
        <v>LU.03, SG.06, MKFR.02, NGAM.01, ZH.13</v>
      </c>
      <c r="R76" s="47" t="str" cm="1">
        <f t="array" ref="R76">_xlfn.TEXTJOIN(", ", TRUE, IF(E$2:E$931 = O76, C$2:C$931, ""))</f>
        <v>37, 41, 45, 66, 102</v>
      </c>
      <c r="U76" s="219">
        <f>SUMIF($E$3:$E$916,O76,$I$3:$I$917)</f>
        <v>2</v>
      </c>
      <c r="AA76" s="219">
        <f>SUMIF($E$3:$E$513,O76,$L$3:$L$514)</f>
        <v>22.18</v>
      </c>
      <c r="AB76" s="219" t="str" cm="1">
        <f t="array" ref="AB76">LOOKUP(1,1/(AC76=$B$3:$B$919),$A$3:$A$919)</f>
        <v>NAM2ZH</v>
      </c>
      <c r="AC76" s="219" t="str">
        <v>NAM2ZH.08</v>
      </c>
    </row>
    <row r="77" spans="1:29" s="219" customFormat="1" hidden="1">
      <c r="A77" s="46" t="s">
        <v>0</v>
      </c>
      <c r="B77" s="46" t="s">
        <v>4399</v>
      </c>
      <c r="C77" s="46">
        <v>37</v>
      </c>
      <c r="D77" s="362"/>
      <c r="E77" s="224" t="s">
        <v>107</v>
      </c>
      <c r="F77" s="46" t="str">
        <f>IFERROR(VLOOKUP(E77,DSSP!$E$2:$G$1013,3,0),"")</f>
        <v>Culantro</v>
      </c>
      <c r="G77" s="225" t="str">
        <f>VLOOKUP(E77,DSSP!$E$2:$H$1017,4,0)</f>
        <v>Kg</v>
      </c>
      <c r="H77" s="226" t="str">
        <f>IFERROR(IF(RIGHT(E77,4)="1 Kg","1 Kg",RIGHT(E77,6)),"")</f>
        <v>100 gr</v>
      </c>
      <c r="I77" s="224">
        <v>2.7</v>
      </c>
      <c r="J77" s="222">
        <f>IFERROR(IF(RIGHT(H77,4)="1 kg",(I77/1),I77*1000/LEFT(H77,3)),"")</f>
        <v>27</v>
      </c>
      <c r="K77" s="46">
        <f>VLOOKUP(E77,DSSP!$E$2:$K$1017,7,0)</f>
        <v>13.92</v>
      </c>
      <c r="L77" s="46">
        <f t="shared" si="8"/>
        <v>37.584000000000003</v>
      </c>
      <c r="N77" s="219">
        <f t="shared" ref="N77:N108" si="9">N76+1</f>
        <v>75</v>
      </c>
      <c r="O77" s="224" t="str">
        <v>Sả tươi 100 gr</v>
      </c>
      <c r="P77" s="47" t="str" cm="1">
        <f t="array" ref="P77">_xlfn.TEXTJOIN(", ", TRUE, IF(E$2:E$931 = O77, A$2:A$931, ""))</f>
        <v>NGAM, AWZH, AWSG, MKVD, AWLU, AWWT, NAM1, MKFR, TH</v>
      </c>
      <c r="Q77" s="47" t="str" cm="1">
        <f t="array" ref="Q77">_xlfn.TEXTJOIN(", ", TRUE, IF(E$2:E$931 = O77, B$2:B$931, ""))</f>
        <v>NGAM.01, ZH.09, SG.09, MKVD.04, LU.14, WT.17, NAM1.21, MKFR.06, TH.02</v>
      </c>
      <c r="R77" s="47" t="str" cm="1">
        <f t="array" ref="R77">_xlfn.TEXTJOIN(", ", TRUE, IF(E$2:E$931 = O77, C$2:C$931, ""))</f>
        <v>66, 67, 76, 79, 96, 97, 98, 106, 110</v>
      </c>
      <c r="U77" s="219">
        <f>SUMIF($E$3:$E$916,O77,$I$3:$I$917)</f>
        <v>49.5</v>
      </c>
      <c r="AA77" s="219">
        <f>SUMIF($E$3:$E$513,O77,$L$3:$L$514)</f>
        <v>480.15</v>
      </c>
      <c r="AB77" s="219" t="str" cm="1">
        <f t="array" ref="AB77">LOOKUP(1,1/(AC77=$B$3:$B$919),$A$3:$A$919)</f>
        <v>AWLU</v>
      </c>
      <c r="AC77" s="219" t="str">
        <v>LU.10</v>
      </c>
    </row>
    <row r="78" spans="1:29" s="219" customFormat="1" hidden="1">
      <c r="A78" s="46" t="s">
        <v>0</v>
      </c>
      <c r="B78" s="46" t="s">
        <v>4399</v>
      </c>
      <c r="C78" s="46">
        <v>37</v>
      </c>
      <c r="D78" s="362"/>
      <c r="E78" s="224" t="s">
        <v>564</v>
      </c>
      <c r="F78" s="46" t="str">
        <f>IFERROR(VLOOKUP(E78,DSSP!$E$2:$G$1013,3,0),"")</f>
        <v>Knotgrass</v>
      </c>
      <c r="G78" s="225" t="str">
        <f>VLOOKUP(E78,DSSP!$E$2:$H$1017,4,0)</f>
        <v>Kg</v>
      </c>
      <c r="H78" s="226" t="str">
        <f>IFERROR(IF(RIGHT(E78,4)="1 Kg","1 Kg",RIGHT(E78,6)),"")</f>
        <v>100 gr</v>
      </c>
      <c r="I78" s="224">
        <v>0.6</v>
      </c>
      <c r="J78" s="222">
        <f>IFERROR(IF(RIGHT(H78,4)="1 kg",(I78/1),I78*1000/LEFT(H78,3)),"")</f>
        <v>6</v>
      </c>
      <c r="K78" s="46">
        <f>VLOOKUP(E78,DSSP!$E$2:$K$1017,7,0)</f>
        <v>11.09</v>
      </c>
      <c r="L78" s="46">
        <f t="shared" si="8"/>
        <v>6.6539999999999999</v>
      </c>
      <c r="N78" s="219">
        <f t="shared" si="9"/>
        <v>76</v>
      </c>
      <c r="O78" s="224" t="str">
        <v>Tần ô (cải cúc) 200 gr</v>
      </c>
      <c r="P78" s="47" t="str" cm="1">
        <f t="array" ref="P78">_xlfn.TEXTJOIN(", ", TRUE, IF(E$2:E$931 = O78, A$2:A$931, ""))</f>
        <v>MKVD, AWLU, AWSG, MKFR, AWWT, AWZH</v>
      </c>
      <c r="Q78" s="47" t="str" cm="1">
        <f t="array" ref="Q78">_xlfn.TEXTJOIN(", ", TRUE, IF(E$2:E$931 = O78, B$2:B$931, ""))</f>
        <v>MKVD.05, LU.14, SG.13, MKFR.06, WT.19, ZH.14</v>
      </c>
      <c r="R78" s="47" t="str" cm="1">
        <f t="array" ref="R78">_xlfn.TEXTJOIN(", ", TRUE, IF(E$2:E$931 = O78, C$2:C$931, ""))</f>
        <v>89, 96, 105, 106, 107, 117</v>
      </c>
      <c r="U78" s="219">
        <f>SUMIF($E$3:$E$916,O78,$I$3:$I$917)</f>
        <v>2.8</v>
      </c>
      <c r="AA78" s="219">
        <f>SUMIF($E$3:$E$513,O78,$L$3:$L$514)</f>
        <v>27.859999999999996</v>
      </c>
      <c r="AB78" s="219" t="str" cm="1">
        <f t="array" ref="AB78">LOOKUP(1,1/(AC78=$B$3:$B$919),$A$3:$A$919)</f>
        <v>AWSG</v>
      </c>
      <c r="AC78" s="219" t="str">
        <v>SG.09</v>
      </c>
    </row>
    <row r="79" spans="1:29" s="219" customFormat="1" hidden="1">
      <c r="A79" s="46" t="s">
        <v>0</v>
      </c>
      <c r="B79" s="46" t="s">
        <v>4400</v>
      </c>
      <c r="C79" s="46">
        <v>38</v>
      </c>
      <c r="D79" s="362">
        <v>503734</v>
      </c>
      <c r="E79" s="224" t="s">
        <v>3609</v>
      </c>
      <c r="F79" s="46" t="str">
        <f>IFERROR(VLOOKUP(E79,DSSP!$E$2:$G$1013,3,0),"")</f>
        <v>Vegetarian crispy fried rice</v>
      </c>
      <c r="G79" s="225" t="str">
        <f>VLOOKUP(E79,DSSP!$E$2:$H$1017,4,0)</f>
        <v>Pack</v>
      </c>
      <c r="H79" s="226" t="str">
        <f>IFERROR(IF(RIGHT(E79,4)="1 Kg","1 Kg",RIGHT(E79,6)),"")</f>
        <v>200 gr</v>
      </c>
      <c r="I79" s="224">
        <v>3</v>
      </c>
      <c r="J79" s="222">
        <f>IFERROR(IF(RIGHT(H79,4)="1 kg",(I79/1),I79*1000/LEFT(H79,3)),"")</f>
        <v>15</v>
      </c>
      <c r="K79" s="46">
        <f>VLOOKUP(E79,DSSP!$E$2:$K$1017,7,0)</f>
        <v>4.57</v>
      </c>
      <c r="L79" s="46">
        <f t="shared" si="8"/>
        <v>68.550000000000011</v>
      </c>
      <c r="N79" s="219">
        <f t="shared" si="9"/>
        <v>77</v>
      </c>
      <c r="O79" s="224" t="str">
        <v>Thì là 100 gr</v>
      </c>
      <c r="P79" s="47" t="str" cm="1">
        <f t="array" ref="P79">_xlfn.TEXTJOIN(", ", TRUE, IF(E$2:E$931 = O79, A$2:A$931, ""))</f>
        <v>MKFR, MKVD, AWSG, AWWT, AWLU, AWZH</v>
      </c>
      <c r="Q79" s="47" t="str" cm="1">
        <f t="array" ref="Q79">_xlfn.TEXTJOIN(", ", TRUE, IF(E$2:E$931 = O79, B$2:B$931, ""))</f>
        <v>MKFR.02, MKVD.02, SG.08, WT.13, LU.14, ZH.13</v>
      </c>
      <c r="R79" s="47" t="str" cm="1">
        <f t="array" ref="R79">_xlfn.TEXTJOIN(", ", TRUE, IF(E$2:E$931 = O79, C$2:C$931, ""))</f>
        <v>45, 46, 68, 71, 96, 102</v>
      </c>
      <c r="U79" s="219">
        <f>SUMIF($E$3:$E$916,O79,$I$3:$I$917)</f>
        <v>3.9000000000000004</v>
      </c>
      <c r="AA79" s="219">
        <f>SUMIF($E$3:$E$513,O79,$L$3:$L$514)</f>
        <v>43.251000000000005</v>
      </c>
      <c r="AB79" s="219" t="str" cm="1">
        <f t="array" ref="AB79">LOOKUP(1,1/(AC79=$B$3:$B$919),$A$3:$A$919)</f>
        <v>AWZH</v>
      </c>
      <c r="AC79" s="219" t="str">
        <v>ZH.10</v>
      </c>
    </row>
    <row r="80" spans="1:29" s="219" customFormat="1" hidden="1">
      <c r="A80" s="46" t="s">
        <v>0</v>
      </c>
      <c r="B80" s="46" t="s">
        <v>4400</v>
      </c>
      <c r="C80" s="46">
        <v>38</v>
      </c>
      <c r="D80" s="362"/>
      <c r="E80" s="224" t="s">
        <v>2875</v>
      </c>
      <c r="F80" s="46" t="str">
        <f>IFERROR(VLOOKUP(E80,DSSP!$E$2:$G$1013,3,0),"")</f>
        <v>Nescafe Café Viet box</v>
      </c>
      <c r="G80" s="225" t="str">
        <f>VLOOKUP(E80,DSSP!$E$2:$H$1017,4,0)</f>
        <v>Box</v>
      </c>
      <c r="H80" s="226" t="str">
        <f>IFERROR(IF(RIGHT(E80,4)="1 Kg","1 Kg",RIGHT(E80,6)),"")</f>
        <v>240 gr</v>
      </c>
      <c r="I80" s="224">
        <v>2.4</v>
      </c>
      <c r="J80" s="222">
        <f>IFERROR(IF(RIGHT(H80,4)="1 kg",(I80/1),I80*1000/LEFT(H80,3)),"")</f>
        <v>10</v>
      </c>
      <c r="K80" s="46">
        <f>VLOOKUP(E80,DSSP!$E$2:$K$1017,7,0)</f>
        <v>6.04</v>
      </c>
      <c r="L80" s="46">
        <f t="shared" si="8"/>
        <v>60.4</v>
      </c>
      <c r="N80" s="219">
        <f t="shared" si="9"/>
        <v>78</v>
      </c>
      <c r="O80" s="224" t="str">
        <v>Tía tô 100 gr</v>
      </c>
      <c r="P80" s="47" t="str" cm="1">
        <f t="array" ref="P80">_xlfn.TEXTJOIN(", ", TRUE, IF(E$2:E$931 = O80, A$2:A$931, ""))</f>
        <v>AWLU, AWSG, AWWT, AWZH, MKFR, MKVD, NAM1</v>
      </c>
      <c r="Q80" s="47" t="str" cm="1">
        <f t="array" ref="Q80">_xlfn.TEXTJOIN(", ", TRUE, IF(E$2:E$931 = O80, B$2:B$931, ""))</f>
        <v>LU.03, SG.06, WT.08, ZH.06, MKFR.02, MKVD.02, NAM1.11</v>
      </c>
      <c r="R80" s="47" t="str" cm="1">
        <f t="array" ref="R80">_xlfn.TEXTJOIN(", ", TRUE, IF(E$2:E$931 = O80, C$2:C$931, ""))</f>
        <v>37, 41, 42, 43, 45, 46, 48</v>
      </c>
      <c r="U80" s="219">
        <f>SUMIF($E$3:$E$916,O80,$I$3:$I$917)</f>
        <v>6.1999999999999993</v>
      </c>
      <c r="AA80" s="219">
        <f>SUMIF($E$3:$E$513,O80,$L$3:$L$514)</f>
        <v>73.407999999999987</v>
      </c>
      <c r="AB80" s="219" t="str" cm="1">
        <f t="array" ref="AB80">LOOKUP(1,1/(AC80=$B$3:$B$919),$A$3:$A$919)</f>
        <v>MKFR</v>
      </c>
      <c r="AC80" s="219" t="str">
        <v>MKFR.03</v>
      </c>
    </row>
    <row r="81" spans="1:29" s="219" customFormat="1" hidden="1">
      <c r="A81" s="46" t="s">
        <v>12</v>
      </c>
      <c r="B81" s="46" t="s">
        <v>4401</v>
      </c>
      <c r="C81" s="46">
        <v>40</v>
      </c>
      <c r="D81" s="362">
        <v>392933</v>
      </c>
      <c r="E81" s="224" t="s">
        <v>97</v>
      </c>
      <c r="F81" s="46" t="str">
        <f>IFERROR(VLOOKUP(E81,DSSP!$E$2:$G$1013,3,0),"")</f>
        <v>Papaya</v>
      </c>
      <c r="G81" s="225" t="str">
        <f>VLOOKUP(E81,DSSP!$E$2:$H$1017,4,0)</f>
        <v>Kg</v>
      </c>
      <c r="H81" s="226" t="str">
        <f>IFERROR(IF(RIGHT(E81,4)="1 Kg","1 Kg",RIGHT(E81,6)),"")</f>
        <v>weight</v>
      </c>
      <c r="I81" s="224">
        <v>10.26</v>
      </c>
      <c r="J81" s="222" t="str">
        <f>IFERROR(IF(RIGHT(H81,4)="1 kg",(I81/1),I81*1000/LEFT(H81,3)),"")</f>
        <v/>
      </c>
      <c r="K81" s="46">
        <f>VLOOKUP(E81,DSSP!$E$2:$K$1017,7,0)</f>
        <v>4.24</v>
      </c>
      <c r="L81" s="46">
        <f t="shared" si="8"/>
        <v>43.502400000000002</v>
      </c>
      <c r="N81" s="219">
        <f t="shared" si="9"/>
        <v>79</v>
      </c>
      <c r="O81" s="224" t="str">
        <v>Tiêu xanh 100 gr</v>
      </c>
      <c r="P81" s="47" t="str" cm="1">
        <f t="array" ref="P81">_xlfn.TEXTJOIN(", ", TRUE, IF(E$2:E$931 = O81, A$2:A$931, ""))</f>
        <v>MKVD, AWSG, MKFR, AWZH, AWWT, AWLU</v>
      </c>
      <c r="Q81" s="47" t="str" cm="1">
        <f t="array" ref="Q81">_xlfn.TEXTJOIN(", ", TRUE, IF(E$2:E$931 = O81, B$2:B$931, ""))</f>
        <v>MKVD.04, SG.13, MKFR.06, ZH.13, WT.19, LU.15</v>
      </c>
      <c r="R81" s="47" t="str" cm="1">
        <f t="array" ref="R81">_xlfn.TEXTJOIN(", ", TRUE, IF(E$2:E$931 = O81, C$2:C$931, ""))</f>
        <v>79, 105, 106, 102, 107, 101</v>
      </c>
      <c r="U81" s="219">
        <f>SUMIF($E$3:$E$916,O81,$I$3:$I$917)</f>
        <v>2.6999999999999997</v>
      </c>
      <c r="AA81" s="219">
        <f>SUMIF($E$3:$E$513,O81,$L$3:$L$514)</f>
        <v>34.317</v>
      </c>
      <c r="AB81" s="219" t="str" cm="1">
        <f t="array" ref="AB81">LOOKUP(1,1/(AC81=$B$3:$B$919),$A$3:$A$919)</f>
        <v>MKVD</v>
      </c>
      <c r="AC81" s="219" t="str">
        <v>MKVD.04</v>
      </c>
    </row>
    <row r="82" spans="1:29" s="219" customFormat="1" hidden="1">
      <c r="A82" s="46" t="s">
        <v>3</v>
      </c>
      <c r="B82" s="46" t="s">
        <v>4402</v>
      </c>
      <c r="C82" s="46">
        <v>39</v>
      </c>
      <c r="D82" s="362">
        <v>503734</v>
      </c>
      <c r="E82" s="224" t="s">
        <v>2307</v>
      </c>
      <c r="F82" s="46" t="str">
        <f>IFERROR(VLOOKUP(E82,DSSP!$E$2:$G$1013,3,0),"")</f>
        <v>Dried Mango</v>
      </c>
      <c r="G82" s="225" t="str">
        <f>VLOOKUP(E82,DSSP!$E$2:$H$1017,4,0)</f>
        <v>Box</v>
      </c>
      <c r="H82" s="226" t="str">
        <f>IFERROR(IF(RIGHT(E82,4)="1 Kg","1 Kg",RIGHT(E82,6)),"")</f>
        <v>500 gr</v>
      </c>
      <c r="I82" s="227">
        <v>5</v>
      </c>
      <c r="J82" s="222">
        <f>IFERROR(IF(RIGHT(H82,4)="1 kg",(I82/1),I82*1000/LEFT(H82,3)),"")</f>
        <v>10</v>
      </c>
      <c r="K82" s="46">
        <f>VLOOKUP(E82,DSSP!$E$2:$K$1017,7,0)</f>
        <v>4.84</v>
      </c>
      <c r="L82" s="46">
        <f t="shared" si="8"/>
        <v>48.4</v>
      </c>
      <c r="N82" s="219">
        <f t="shared" si="9"/>
        <v>80</v>
      </c>
      <c r="O82" s="224" t="str">
        <v>Tương ớt Chin-su 250 gr</v>
      </c>
      <c r="P82" s="47" t="str" cm="1">
        <f t="array" ref="P82">_xlfn.TEXTJOIN(", ", TRUE, IF(E$2:E$931 = O82, A$2:A$931, ""))</f>
        <v>MKFR</v>
      </c>
      <c r="Q82" s="47" t="str" cm="1">
        <f t="array" ref="Q82">_xlfn.TEXTJOIN(", ", TRUE, IF(E$2:E$931 = O82, B$2:B$931, ""))</f>
        <v>MKFR.05</v>
      </c>
      <c r="R82" s="47" t="str" cm="1">
        <f t="array" ref="R82">_xlfn.TEXTJOIN(", ", TRUE, IF(E$2:E$931 = O82, C$2:C$931, ""))</f>
        <v>99</v>
      </c>
      <c r="U82" s="219">
        <f>SUMIF($E$3:$E$916,O82,$I$3:$I$917)</f>
        <v>2.5</v>
      </c>
      <c r="AA82" s="219">
        <f>SUMIF($E$3:$E$513,O82,$L$3:$L$514)</f>
        <v>18.700000000000003</v>
      </c>
      <c r="AB82" s="219" t="str" cm="1">
        <f t="array" ref="AB82">LOOKUP(1,1/(AC82=$B$3:$B$919),$A$3:$A$919)</f>
        <v>AWWT</v>
      </c>
      <c r="AC82" s="219" t="str">
        <v>WT.14</v>
      </c>
    </row>
    <row r="83" spans="1:29" s="219" customFormat="1" hidden="1">
      <c r="A83" s="46" t="s">
        <v>3</v>
      </c>
      <c r="B83" s="46" t="s">
        <v>4402</v>
      </c>
      <c r="C83" s="46">
        <v>39</v>
      </c>
      <c r="D83" s="362"/>
      <c r="E83" s="224" t="s">
        <v>3609</v>
      </c>
      <c r="F83" s="46" t="str">
        <f>IFERROR(VLOOKUP(E83,DSSP!$E$2:$G$1013,3,0),"")</f>
        <v>Vegetarian crispy fried rice</v>
      </c>
      <c r="G83" s="225" t="str">
        <f>VLOOKUP(E83,DSSP!$E$2:$H$1017,4,0)</f>
        <v>Pack</v>
      </c>
      <c r="H83" s="226" t="str">
        <f>IFERROR(IF(RIGHT(E83,4)="1 Kg","1 Kg",RIGHT(E83,6)),"")</f>
        <v>200 gr</v>
      </c>
      <c r="I83" s="227">
        <v>1</v>
      </c>
      <c r="J83" s="222">
        <f>IFERROR(IF(RIGHT(H83,4)="1 kg",(I83/1),I83*1000/LEFT(H83,3)),"")</f>
        <v>5</v>
      </c>
      <c r="K83" s="46">
        <f>VLOOKUP(E83,DSSP!$E$2:$K$1017,7,0)</f>
        <v>4.57</v>
      </c>
      <c r="L83" s="46">
        <f t="shared" si="8"/>
        <v>22.85</v>
      </c>
      <c r="N83" s="219">
        <f t="shared" si="9"/>
        <v>81</v>
      </c>
      <c r="O83" s="224" t="str">
        <v>Xoài sấy dẻo 500 gr</v>
      </c>
      <c r="P83" s="47" t="str" cm="1">
        <f t="array" ref="P83">_xlfn.TEXTJOIN(", ", TRUE, IF(E$2:E$931 = O83, A$2:A$931, ""))</f>
        <v>AWZH, AWWT</v>
      </c>
      <c r="Q83" s="47" t="str" cm="1">
        <f t="array" ref="Q83">_xlfn.TEXTJOIN(", ", TRUE, IF(E$2:E$931 = O83, B$2:B$931, ""))</f>
        <v>ZH.05, WT.11</v>
      </c>
      <c r="R83" s="47" t="str" cm="1">
        <f t="array" ref="R83">_xlfn.TEXTJOIN(", ", TRUE, IF(E$2:E$931 = O83, C$2:C$931, ""))</f>
        <v>39, 61</v>
      </c>
      <c r="U83" s="219">
        <f>SUMIF($E$3:$E$916,O83,$I$3:$I$917)</f>
        <v>19.5</v>
      </c>
      <c r="AA83" s="219">
        <f>SUMIF($E$3:$E$513,O83,$L$3:$L$514)</f>
        <v>188.76</v>
      </c>
      <c r="AB83" s="219" t="str" cm="1">
        <f t="array" ref="AB83">LOOKUP(1,1/(AC83=$B$3:$B$919),$A$3:$A$919)</f>
        <v>NAM1</v>
      </c>
      <c r="AC83" s="219" t="str">
        <v>NAM1.19</v>
      </c>
    </row>
    <row r="84" spans="1:29" s="219" customFormat="1" hidden="1">
      <c r="A84" s="46" t="s">
        <v>0</v>
      </c>
      <c r="B84" s="46" t="s">
        <v>4400</v>
      </c>
      <c r="C84" s="46">
        <v>38</v>
      </c>
      <c r="D84" s="362"/>
      <c r="E84" s="224" t="s">
        <v>555</v>
      </c>
      <c r="F84" s="46" t="str">
        <f>IFERROR(VLOOKUP(E84,DSSP!$E$2:$G$1013,3,0),"")</f>
        <v>Aloe Vera</v>
      </c>
      <c r="G84" s="225" t="str">
        <f>VLOOKUP(E84,DSSP!$E$2:$H$1017,4,0)</f>
        <v>Kg</v>
      </c>
      <c r="H84" s="226" t="str">
        <f>IFERROR(IF(RIGHT(E84,4)="1 Kg","1 Kg",RIGHT(E84,6)),"")</f>
        <v>weight</v>
      </c>
      <c r="I84" s="227">
        <v>0.5</v>
      </c>
      <c r="J84" s="222" t="str">
        <f>IFERROR(IF(RIGHT(H84,4)="1 kg",(I84/1),I84*1000/LEFT(H84,3)),"")</f>
        <v/>
      </c>
      <c r="K84" s="46">
        <f>VLOOKUP(E84,DSSP!$E$2:$K$1017,7,0)</f>
        <v>8.1999999999999993</v>
      </c>
      <c r="L84" s="46">
        <f t="shared" si="8"/>
        <v>4.0999999999999996</v>
      </c>
      <c r="N84" s="219">
        <f t="shared" si="9"/>
        <v>82</v>
      </c>
      <c r="O84" s="224">
        <v>0</v>
      </c>
      <c r="P84" s="47" t="str" cm="1">
        <f t="array" ref="P84">_xlfn.TEXTJOIN(", ", TRUE, IF(E$2:E$931 = O84,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4" s="47" t="str" cm="1">
        <f t="array" ref="Q84">_xlfn.TEXTJOIN(", ", TRUE, IF(E$2:E$931 = O84,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4" s="47" t="str" cm="1">
        <f t="array" ref="R84">_xlfn.TEXTJOIN(", ", TRUE, IF(E$2:E$931 = O84,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4" s="219">
        <f>SUMIF($E$3:$E$916,O84,$I$3:$I$917)</f>
        <v>0</v>
      </c>
      <c r="AA84" s="219">
        <f>SUMIF($E$3:$E$513,O84,$L$3:$L$514)</f>
        <v>0</v>
      </c>
      <c r="AB84" s="219" t="str" cm="1">
        <f t="array" ref="AB84">LOOKUP(1,1/(AC84=$B$3:$B$919),$A$3:$A$919)</f>
        <v>NAM1</v>
      </c>
      <c r="AC84" s="219" t="str">
        <v>NAM1.20</v>
      </c>
    </row>
    <row r="85" spans="1:29" s="219" customFormat="1" hidden="1">
      <c r="A85" s="46" t="s">
        <v>1</v>
      </c>
      <c r="B85" s="46" t="s">
        <v>4403</v>
      </c>
      <c r="C85" s="46">
        <v>41</v>
      </c>
      <c r="D85" s="362">
        <v>604535</v>
      </c>
      <c r="E85" s="224" t="s">
        <v>500</v>
      </c>
      <c r="F85" s="46" t="str">
        <f>IFERROR(VLOOKUP(E85,DSSP!$E$2:$G$1013,3,0),"")</f>
        <v>Cha Plu Leaves</v>
      </c>
      <c r="G85" s="225" t="str">
        <f>VLOOKUP(E85,DSSP!$E$2:$H$1017,4,0)</f>
        <v>Kg</v>
      </c>
      <c r="H85" s="226" t="str">
        <f>IFERROR(IF(RIGHT(E85,4)="1 Kg","1 Kg",RIGHT(E85,6)),"")</f>
        <v>100 gr</v>
      </c>
      <c r="I85" s="227">
        <v>0.8</v>
      </c>
      <c r="J85" s="222">
        <f>IFERROR(IF(RIGHT(H85,4)="1 kg",(I85/1),I85*1000/LEFT(H85,3)),"")</f>
        <v>8</v>
      </c>
      <c r="K85" s="46">
        <f>VLOOKUP(E85,DSSP!$E$2:$K$1017,7,0)</f>
        <v>11.84</v>
      </c>
      <c r="L85" s="46">
        <f t="shared" si="8"/>
        <v>9.4719999999999995</v>
      </c>
      <c r="N85" s="219">
        <f t="shared" si="9"/>
        <v>83</v>
      </c>
      <c r="O85" s="224"/>
      <c r="P85" s="47" t="str" cm="1">
        <f t="array" ref="P85">_xlfn.TEXTJOIN(", ", TRUE, IF(E$2:E$931 = O85,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5" s="47" t="str" cm="1">
        <f t="array" ref="Q85">_xlfn.TEXTJOIN(", ", TRUE, IF(E$2:E$931 = O85,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5" s="47" t="str" cm="1">
        <f t="array" ref="R85">_xlfn.TEXTJOIN(", ", TRUE, IF(E$2:E$931 = O85,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5" s="219">
        <f>SUMIF($E$3:$E$916,O85,$I$3:$I$917)</f>
        <v>0</v>
      </c>
      <c r="AA85" s="219">
        <f>SUMIF($E$3:$E$513,O85,$L$3:$L$514)</f>
        <v>0</v>
      </c>
      <c r="AB85" s="219" t="str" cm="1">
        <f t="array" ref="AB85">LOOKUP(1,1/(AC85=$B$3:$B$919),$A$3:$A$919)</f>
        <v>AWSG</v>
      </c>
      <c r="AC85" s="219" t="str">
        <v>SG.10</v>
      </c>
    </row>
    <row r="86" spans="1:29" s="219" customFormat="1" hidden="1">
      <c r="A86" s="46" t="s">
        <v>1</v>
      </c>
      <c r="B86" s="46" t="s">
        <v>4403</v>
      </c>
      <c r="C86" s="46">
        <v>41</v>
      </c>
      <c r="D86" s="362"/>
      <c r="E86" s="224" t="s">
        <v>209</v>
      </c>
      <c r="F86" s="46" t="str">
        <f>IFERROR(VLOOKUP(E86,DSSP!$E$2:$G$1013,3,0),"")</f>
        <v>Morning Glory</v>
      </c>
      <c r="G86" s="225" t="str">
        <f>VLOOKUP(E86,DSSP!$E$2:$H$1017,4,0)</f>
        <v>Kg</v>
      </c>
      <c r="H86" s="226" t="str">
        <f>IFERROR(IF(RIGHT(E86,4)="1 Kg","1 Kg",RIGHT(E86,6)),"")</f>
        <v>200 gr</v>
      </c>
      <c r="I86" s="227">
        <v>5</v>
      </c>
      <c r="J86" s="222">
        <f>IFERROR(IF(RIGHT(H86,4)="1 kg",(I86/1),I86*1000/LEFT(H86,3)),"")</f>
        <v>25</v>
      </c>
      <c r="K86" s="46">
        <f>VLOOKUP(E86,DSSP!$E$2:$K$1017,7,0)</f>
        <v>8.66</v>
      </c>
      <c r="L86" s="46">
        <f t="shared" si="8"/>
        <v>43.3</v>
      </c>
      <c r="N86" s="219">
        <f t="shared" si="9"/>
        <v>84</v>
      </c>
      <c r="O86" s="224"/>
      <c r="P86" s="47" t="str" cm="1">
        <f t="array" ref="P86">_xlfn.TEXTJOIN(", ", TRUE, IF(E$2:E$931 = O86,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6" s="47" t="str" cm="1">
        <f t="array" ref="Q86">_xlfn.TEXTJOIN(", ", TRUE, IF(E$2:E$931 = O86,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6" s="47" t="str" cm="1">
        <f t="array" ref="R86">_xlfn.TEXTJOIN(", ", TRUE, IF(E$2:E$931 = O86,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6" s="219">
        <f>SUMIF($E$3:$E$916,O86,$I$3:$I$917)</f>
        <v>0</v>
      </c>
      <c r="AA86" s="219">
        <f>SUMIF($E$3:$E$513,O86,$L$3:$L$514)</f>
        <v>0</v>
      </c>
      <c r="AB86" s="219" t="str" cm="1">
        <f t="array" ref="AB86">LOOKUP(1,1/(AC86=$B$3:$B$919),$A$3:$A$919)</f>
        <v>AWLU</v>
      </c>
      <c r="AC86" s="219" t="str">
        <v>LU.11</v>
      </c>
    </row>
    <row r="87" spans="1:29" s="219" customFormat="1" hidden="1">
      <c r="A87" s="46" t="s">
        <v>1</v>
      </c>
      <c r="B87" s="46" t="s">
        <v>4403</v>
      </c>
      <c r="C87" s="46">
        <v>41</v>
      </c>
      <c r="D87" s="362"/>
      <c r="E87" s="224" t="s">
        <v>290</v>
      </c>
      <c r="F87" s="46" t="str">
        <f>IFERROR(VLOOKUP(E87,DSSP!$E$2:$G$1013,3,0),"")</f>
        <v>Perilla Leaf</v>
      </c>
      <c r="G87" s="225" t="str">
        <f>VLOOKUP(E87,DSSP!$E$2:$H$1017,4,0)</f>
        <v>Kg</v>
      </c>
      <c r="H87" s="226" t="str">
        <f>IFERROR(IF(RIGHT(E87,4)="1 Kg","1 Kg",RIGHT(E87,6)),"")</f>
        <v>100 gr</v>
      </c>
      <c r="I87" s="227">
        <v>0.5</v>
      </c>
      <c r="J87" s="222">
        <f>IFERROR(IF(RIGHT(H87,4)="1 kg",(I87/1),I87*1000/LEFT(H87,3)),"")</f>
        <v>5</v>
      </c>
      <c r="K87" s="46">
        <f>VLOOKUP(E87,DSSP!$E$2:$K$1017,7,0)</f>
        <v>11.84</v>
      </c>
      <c r="L87" s="46">
        <f t="shared" si="8"/>
        <v>5.92</v>
      </c>
      <c r="N87" s="219">
        <f t="shared" si="9"/>
        <v>85</v>
      </c>
      <c r="O87" s="224"/>
      <c r="P87" s="47" t="str" cm="1">
        <f t="array" ref="P87">_xlfn.TEXTJOIN(", ", TRUE, IF(E$2:E$931 = O87,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7" s="47" t="str" cm="1">
        <f t="array" ref="Q87">_xlfn.TEXTJOIN(", ", TRUE, IF(E$2:E$931 = O87,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7" s="47" t="str" cm="1">
        <f t="array" ref="R87">_xlfn.TEXTJOIN(", ", TRUE, IF(E$2:E$931 = O87,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7" s="219">
        <f>SUMIF($E$3:$E$916,O87,$I$3:$I$917)</f>
        <v>0</v>
      </c>
      <c r="AA87" s="219">
        <f>SUMIF($E$3:$E$513,O87,$L$3:$L$514)</f>
        <v>0</v>
      </c>
      <c r="AB87" s="219" t="str" cm="1">
        <f t="array" ref="AB87">LOOKUP(1,1/(AC87=$B$3:$B$919),$A$3:$A$919)</f>
        <v>AWWT</v>
      </c>
      <c r="AC87" s="219" t="str">
        <v>WT.15</v>
      </c>
    </row>
    <row r="88" spans="1:29" s="219" customFormat="1" hidden="1">
      <c r="A88" s="46" t="s">
        <v>1</v>
      </c>
      <c r="B88" s="46" t="s">
        <v>4403</v>
      </c>
      <c r="C88" s="46">
        <v>41</v>
      </c>
      <c r="D88" s="362"/>
      <c r="E88" s="224" t="s">
        <v>3650</v>
      </c>
      <c r="F88" s="46" t="str">
        <f>IFERROR(VLOOKUP(E88,DSSP!$E$2:$G$1013,3,0),"")</f>
        <v>Small Taro</v>
      </c>
      <c r="G88" s="225" t="str">
        <f>VLOOKUP(E88,DSSP!$E$2:$H$1017,4,0)</f>
        <v>Kg</v>
      </c>
      <c r="H88" s="226" t="str">
        <f>IFERROR(IF(RIGHT(E88,4)="1 Kg","1 Kg",RIGHT(E88,6)),"")</f>
        <v>500 gr</v>
      </c>
      <c r="I88" s="227">
        <v>1</v>
      </c>
      <c r="J88" s="222">
        <f>IFERROR(IF(RIGHT(H88,4)="1 kg",(I88/1),I88*1000/LEFT(H88,3)),"")</f>
        <v>2</v>
      </c>
      <c r="K88" s="46">
        <f>VLOOKUP(E88,DSSP!$E$2:$K$1017,7,0)</f>
        <v>9.24</v>
      </c>
      <c r="L88" s="46">
        <f t="shared" si="8"/>
        <v>9.24</v>
      </c>
      <c r="N88" s="219">
        <f t="shared" si="9"/>
        <v>86</v>
      </c>
      <c r="O88" s="224"/>
      <c r="P88" s="47" t="str" cm="1">
        <f t="array" ref="P88">_xlfn.TEXTJOIN(", ", TRUE, IF(E$2:E$931 = O88,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8" s="47" t="str" cm="1">
        <f t="array" ref="Q88">_xlfn.TEXTJOIN(", ", TRUE, IF(E$2:E$931 = O88,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8" s="47" t="str" cm="1">
        <f t="array" ref="R88">_xlfn.TEXTJOIN(", ", TRUE, IF(E$2:E$931 = O88,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8" s="219">
        <f>SUMIF($E$3:$E$916,O88,$I$3:$I$917)</f>
        <v>0</v>
      </c>
      <c r="AA88" s="219">
        <f>SUMIF($E$3:$E$513,O88,$L$3:$L$514)</f>
        <v>0</v>
      </c>
      <c r="AB88" s="219" t="str" cm="1">
        <f t="array" ref="AB88">LOOKUP(1,1/(AC88=$B$3:$B$919),$A$3:$A$919)</f>
        <v>AWZH</v>
      </c>
      <c r="AC88" s="219" t="str">
        <v>ZH.11</v>
      </c>
    </row>
    <row r="89" spans="1:29" s="219" customFormat="1" hidden="1">
      <c r="A89" s="46" t="s">
        <v>1</v>
      </c>
      <c r="B89" s="46" t="s">
        <v>4403</v>
      </c>
      <c r="C89" s="46">
        <v>41</v>
      </c>
      <c r="D89" s="362"/>
      <c r="E89" s="224" t="s">
        <v>1621</v>
      </c>
      <c r="F89" s="46" t="str">
        <f>IFERROR(VLOOKUP(E89,DSSP!$E$2:$G$1013,3,0),"")</f>
        <v>Turmeric</v>
      </c>
      <c r="G89" s="225" t="str">
        <f>VLOOKUP(E89,DSSP!$E$2:$H$1017,4,0)</f>
        <v>Kg</v>
      </c>
      <c r="H89" s="226" t="str">
        <f>IFERROR(IF(RIGHT(E89,4)="1 Kg","1 Kg",RIGHT(E89,6)),"")</f>
        <v>100 gr</v>
      </c>
      <c r="I89" s="227">
        <v>0.4</v>
      </c>
      <c r="J89" s="222">
        <f>IFERROR(IF(RIGHT(H89,4)="1 kg",(I89/1),I89*1000/LEFT(H89,3)),"")</f>
        <v>4</v>
      </c>
      <c r="K89" s="46">
        <f>VLOOKUP(E89,DSSP!$E$2:$K$1017,7,0)</f>
        <v>10.11</v>
      </c>
      <c r="L89" s="46">
        <f t="shared" si="8"/>
        <v>4.0439999999999996</v>
      </c>
      <c r="N89" s="219">
        <f t="shared" si="9"/>
        <v>87</v>
      </c>
      <c r="O89" s="224"/>
      <c r="P89" s="47" t="str" cm="1">
        <f t="array" ref="P89">_xlfn.TEXTJOIN(", ", TRUE, IF(E$2:E$931 = O89,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9" s="47" t="str" cm="1">
        <f t="array" ref="Q89">_xlfn.TEXTJOIN(", ", TRUE, IF(E$2:E$931 = O89,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9" s="47" t="str" cm="1">
        <f t="array" ref="R89">_xlfn.TEXTJOIN(", ", TRUE, IF(E$2:E$931 = O89,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89" s="219">
        <f>SUMIF($E$3:$E$916,O89,$I$3:$I$917)</f>
        <v>0</v>
      </c>
      <c r="AA89" s="219">
        <f>SUMIF($E$3:$E$513,O89,$L$3:$L$514)</f>
        <v>0</v>
      </c>
      <c r="AB89" s="219" t="str" cm="1">
        <f t="array" ref="AB89">LOOKUP(1,1/(AC89=$B$3:$B$919),$A$3:$A$919)</f>
        <v>NAM2ZH</v>
      </c>
      <c r="AC89" s="219" t="str">
        <v>NAM2ZH.09</v>
      </c>
    </row>
    <row r="90" spans="1:29" s="219" customFormat="1" hidden="1">
      <c r="A90" s="46" t="s">
        <v>1</v>
      </c>
      <c r="B90" s="46" t="s">
        <v>4403</v>
      </c>
      <c r="C90" s="46">
        <v>41</v>
      </c>
      <c r="D90" s="362"/>
      <c r="E90" s="224" t="s">
        <v>564</v>
      </c>
      <c r="F90" s="46" t="str">
        <f>IFERROR(VLOOKUP(E90,DSSP!$E$2:$G$1013,3,0),"")</f>
        <v>Knotgrass</v>
      </c>
      <c r="G90" s="225" t="str">
        <f>VLOOKUP(E90,DSSP!$E$2:$H$1017,4,0)</f>
        <v>Kg</v>
      </c>
      <c r="H90" s="226" t="str">
        <f>IFERROR(IF(RIGHT(E90,4)="1 Kg","1 Kg",RIGHT(E90,6)),"")</f>
        <v>100 gr</v>
      </c>
      <c r="I90" s="227">
        <v>0.4</v>
      </c>
      <c r="J90" s="222">
        <f>IFERROR(IF(RIGHT(H90,4)="1 kg",(I90/1),I90*1000/LEFT(H90,3)),"")</f>
        <v>4</v>
      </c>
      <c r="K90" s="46">
        <f>VLOOKUP(E90,DSSP!$E$2:$K$1017,7,0)</f>
        <v>11.09</v>
      </c>
      <c r="L90" s="46">
        <f t="shared" si="8"/>
        <v>4.4359999999999999</v>
      </c>
      <c r="N90" s="219">
        <f t="shared" si="9"/>
        <v>88</v>
      </c>
      <c r="O90" s="224"/>
      <c r="P90" s="47" t="str" cm="1">
        <f t="array" ref="P90">_xlfn.TEXTJOIN(", ", TRUE, IF(E$2:E$931 = O90,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0" s="47" t="str" cm="1">
        <f t="array" ref="Q90">_xlfn.TEXTJOIN(", ", TRUE, IF(E$2:E$931 = O90,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0" s="47" t="str" cm="1">
        <f t="array" ref="R90">_xlfn.TEXTJOIN(", ", TRUE, IF(E$2:E$931 = O90,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0" s="219">
        <f>SUMIF($E$3:$E$916,O90,$I$3:$I$917)</f>
        <v>0</v>
      </c>
      <c r="AA90" s="219">
        <f>SUMIF($E$3:$E$513,O90,$L$3:$L$514)</f>
        <v>0</v>
      </c>
      <c r="AB90" s="219" t="str" cm="1">
        <f t="array" ref="AB90">LOOKUP(1,1/(AC90=$B$3:$B$919),$A$3:$A$919)</f>
        <v>MKFR</v>
      </c>
      <c r="AC90" s="219" t="str">
        <v>MKFR.04</v>
      </c>
    </row>
    <row r="91" spans="1:29" s="219" customFormat="1" hidden="1">
      <c r="A91" s="46" t="s">
        <v>2</v>
      </c>
      <c r="B91" s="46" t="s">
        <v>4404</v>
      </c>
      <c r="C91" s="46">
        <v>42</v>
      </c>
      <c r="D91" s="362">
        <v>604535</v>
      </c>
      <c r="E91" s="224" t="s">
        <v>500</v>
      </c>
      <c r="F91" s="46" t="str">
        <f>IFERROR(VLOOKUP(E91,DSSP!$E$2:$G$1013,3,0),"")</f>
        <v>Cha Plu Leaves</v>
      </c>
      <c r="G91" s="225" t="str">
        <f>VLOOKUP(E91,DSSP!$E$2:$H$1017,4,0)</f>
        <v>Kg</v>
      </c>
      <c r="H91" s="226" t="str">
        <f>IFERROR(IF(RIGHT(E91,4)="1 Kg","1 Kg",RIGHT(E91,6)),"")</f>
        <v>100 gr</v>
      </c>
      <c r="I91" s="227">
        <v>0.5</v>
      </c>
      <c r="J91" s="222">
        <f>IFERROR(IF(RIGHT(H91,4)="1 kg",(I91/1),I91*1000/LEFT(H91,3)),"")</f>
        <v>5</v>
      </c>
      <c r="K91" s="46">
        <f>VLOOKUP(E91,DSSP!$E$2:$K$1017,7,0)</f>
        <v>11.84</v>
      </c>
      <c r="L91" s="46">
        <f t="shared" si="8"/>
        <v>5.92</v>
      </c>
      <c r="N91" s="219">
        <f t="shared" si="9"/>
        <v>89</v>
      </c>
      <c r="O91" s="224"/>
      <c r="P91" s="47" t="str" cm="1">
        <f t="array" ref="P91">_xlfn.TEXTJOIN(", ", TRUE, IF(E$2:E$931 = O91,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1" s="47" t="str" cm="1">
        <f t="array" ref="Q91">_xlfn.TEXTJOIN(", ", TRUE, IF(E$2:E$931 = O91,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1" s="47" t="str" cm="1">
        <f t="array" ref="R91">_xlfn.TEXTJOIN(", ", TRUE, IF(E$2:E$931 = O91,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1" s="219">
        <f>SUMIF($E$3:$E$916,O91,$I$3:$I$917)</f>
        <v>0</v>
      </c>
      <c r="AA91" s="219">
        <f>SUMIF($E$3:$E$513,O91,$L$3:$L$514)</f>
        <v>0</v>
      </c>
      <c r="AB91" s="219" t="str" cm="1">
        <f t="array" ref="AB91">LOOKUP(1,1/(AC91=$B$3:$B$919),$A$3:$A$919)</f>
        <v>MKVD</v>
      </c>
      <c r="AC91" s="219" t="str">
        <v>MKVD.05</v>
      </c>
    </row>
    <row r="92" spans="1:29" s="219" customFormat="1" hidden="1">
      <c r="A92" s="46" t="s">
        <v>2</v>
      </c>
      <c r="B92" s="46" t="s">
        <v>4404</v>
      </c>
      <c r="C92" s="46">
        <v>42</v>
      </c>
      <c r="D92" s="362"/>
      <c r="E92" s="224" t="s">
        <v>209</v>
      </c>
      <c r="F92" s="46" t="str">
        <f>IFERROR(VLOOKUP(E92,DSSP!$E$2:$G$1013,3,0),"")</f>
        <v>Morning Glory</v>
      </c>
      <c r="G92" s="225" t="str">
        <f>VLOOKUP(E92,DSSP!$E$2:$H$1017,4,0)</f>
        <v>Kg</v>
      </c>
      <c r="H92" s="226" t="str">
        <f>IFERROR(IF(RIGHT(E92,4)="1 Kg","1 Kg",RIGHT(E92,6)),"")</f>
        <v>200 gr</v>
      </c>
      <c r="I92" s="227">
        <v>3</v>
      </c>
      <c r="J92" s="222">
        <f>IFERROR(IF(RIGHT(H92,4)="1 kg",(I92/1),I92*1000/LEFT(H92,3)),"")</f>
        <v>15</v>
      </c>
      <c r="K92" s="46">
        <f>VLOOKUP(E92,DSSP!$E$2:$K$1017,7,0)</f>
        <v>8.66</v>
      </c>
      <c r="L92" s="46">
        <f t="shared" si="8"/>
        <v>25.98</v>
      </c>
      <c r="N92" s="219">
        <f t="shared" si="9"/>
        <v>90</v>
      </c>
      <c r="O92" s="224"/>
      <c r="P92" s="47" t="str" cm="1">
        <f t="array" ref="P92">_xlfn.TEXTJOIN(", ", TRUE, IF(E$2:E$931 = O92,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2" s="47" t="str" cm="1">
        <f t="array" ref="Q92">_xlfn.TEXTJOIN(", ", TRUE, IF(E$2:E$931 = O92,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2" s="47" t="str" cm="1">
        <f t="array" ref="R92">_xlfn.TEXTJOIN(", ", TRUE, IF(E$2:E$931 = O92,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2" s="219">
        <f>SUMIF($E$3:$E$916,O92,$I$3:$I$917)</f>
        <v>0</v>
      </c>
      <c r="AA92" s="219">
        <f>SUMIF($E$3:$E$513,O92,$L$3:$L$514)</f>
        <v>0</v>
      </c>
      <c r="AB92" s="219" t="str" cm="1">
        <f t="array" ref="AB92">LOOKUP(1,1/(AC92=$B$3:$B$919),$A$3:$A$919)</f>
        <v>AWWT</v>
      </c>
      <c r="AC92" s="219" t="str">
        <v>WT.16</v>
      </c>
    </row>
    <row r="93" spans="1:29" s="219" customFormat="1" hidden="1">
      <c r="A93" s="46" t="s">
        <v>2</v>
      </c>
      <c r="B93" s="46" t="s">
        <v>4404</v>
      </c>
      <c r="C93" s="46">
        <v>42</v>
      </c>
      <c r="D93" s="362"/>
      <c r="E93" s="224" t="s">
        <v>290</v>
      </c>
      <c r="F93" s="46" t="str">
        <f>IFERROR(VLOOKUP(E93,DSSP!$E$2:$G$1013,3,0),"")</f>
        <v>Perilla Leaf</v>
      </c>
      <c r="G93" s="225" t="str">
        <f>VLOOKUP(E93,DSSP!$E$2:$H$1017,4,0)</f>
        <v>Kg</v>
      </c>
      <c r="H93" s="226" t="str">
        <f>IFERROR(IF(RIGHT(E93,4)="1 Kg","1 Kg",RIGHT(E93,6)),"")</f>
        <v>100 gr</v>
      </c>
      <c r="I93" s="227">
        <v>1.3</v>
      </c>
      <c r="J93" s="222">
        <f>IFERROR(IF(RIGHT(H93,4)="1 kg",(I93/1),I93*1000/LEFT(H93,3)),"")</f>
        <v>13</v>
      </c>
      <c r="K93" s="46">
        <f>VLOOKUP(E93,DSSP!$E$2:$K$1017,7,0)</f>
        <v>11.84</v>
      </c>
      <c r="L93" s="46">
        <f t="shared" si="8"/>
        <v>15.391999999999999</v>
      </c>
      <c r="N93" s="219">
        <f t="shared" si="9"/>
        <v>91</v>
      </c>
      <c r="O93" s="224"/>
      <c r="P93" s="47" t="str" cm="1">
        <f t="array" ref="P93">_xlfn.TEXTJOIN(", ", TRUE, IF(E$2:E$931 = O93,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3" s="47" t="str" cm="1">
        <f t="array" ref="Q93">_xlfn.TEXTJOIN(", ", TRUE, IF(E$2:E$931 = O93,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3" s="47" t="str" cm="1">
        <f t="array" ref="R93">_xlfn.TEXTJOIN(", ", TRUE, IF(E$2:E$931 = O93,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3" s="219">
        <f>SUMIF($E$3:$E$916,O93,$I$3:$I$917)</f>
        <v>0</v>
      </c>
      <c r="AA93" s="219">
        <f>SUMIF($E$3:$E$513,O93,$L$3:$L$514)</f>
        <v>0</v>
      </c>
      <c r="AB93" s="219" t="str" cm="1">
        <f t="array" ref="AB93">LOOKUP(1,1/(AC93=$B$3:$B$919),$A$3:$A$919)</f>
        <v>MKVD</v>
      </c>
      <c r="AC93" s="219" t="str">
        <v>MKVD.06</v>
      </c>
    </row>
    <row r="94" spans="1:29" s="219" customFormat="1" hidden="1">
      <c r="A94" s="46" t="s">
        <v>2</v>
      </c>
      <c r="B94" s="46" t="s">
        <v>4404</v>
      </c>
      <c r="C94" s="46">
        <v>42</v>
      </c>
      <c r="D94" s="362"/>
      <c r="E94" s="224" t="s">
        <v>1586</v>
      </c>
      <c r="F94" s="46" t="str">
        <f>IFERROR(VLOOKUP(E94,DSSP!$E$2:$G$1013,3,0),"")</f>
        <v>Yellow Batata</v>
      </c>
      <c r="G94" s="225" t="str">
        <f>VLOOKUP(E94,DSSP!$E$2:$H$1017,4,0)</f>
        <v>Kg</v>
      </c>
      <c r="H94" s="226" t="str">
        <f>IFERROR(IF(RIGHT(E94,4)="1 Kg","1 Kg",RIGHT(E94,6)),"")</f>
        <v>weight</v>
      </c>
      <c r="I94" s="227">
        <v>1.06</v>
      </c>
      <c r="J94" s="222" t="str">
        <f>IFERROR(IF(RIGHT(H94,4)="1 kg",(I94/1),I94*1000/LEFT(H94,3)),"")</f>
        <v/>
      </c>
      <c r="K94" s="46">
        <f>VLOOKUP(E94,DSSP!$E$2:$K$1017,7,0)</f>
        <v>7.22</v>
      </c>
      <c r="L94" s="46">
        <f t="shared" si="8"/>
        <v>7.6532</v>
      </c>
      <c r="N94" s="219">
        <f t="shared" si="9"/>
        <v>92</v>
      </c>
      <c r="O94" s="224"/>
      <c r="P94" s="47" t="str" cm="1">
        <f t="array" ref="P94">_xlfn.TEXTJOIN(", ", TRUE, IF(E$2:E$931 = O94,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4" s="47" t="str" cm="1">
        <f t="array" ref="Q94">_xlfn.TEXTJOIN(", ", TRUE, IF(E$2:E$931 = O94,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4" s="47" t="str" cm="1">
        <f t="array" ref="R94">_xlfn.TEXTJOIN(", ", TRUE, IF(E$2:E$931 = O94,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4" s="219">
        <f>SUMIF($E$3:$E$916,O94,$I$3:$I$917)</f>
        <v>0</v>
      </c>
      <c r="AA94" s="219">
        <f>SUMIF($E$3:$E$513,O94,$L$3:$L$514)</f>
        <v>0</v>
      </c>
      <c r="AB94" s="219" t="str" cm="1">
        <f t="array" ref="AB94">LOOKUP(1,1/(AC94=$B$3:$B$919),$A$3:$A$919)</f>
        <v>AWSG</v>
      </c>
      <c r="AC94" s="219" t="str">
        <v>SG.11</v>
      </c>
    </row>
    <row r="95" spans="1:29" s="219" customFormat="1" hidden="1">
      <c r="A95" s="46" t="s">
        <v>2</v>
      </c>
      <c r="B95" s="46" t="s">
        <v>4404</v>
      </c>
      <c r="C95" s="46">
        <v>42</v>
      </c>
      <c r="D95" s="362"/>
      <c r="E95" s="224" t="s">
        <v>3650</v>
      </c>
      <c r="F95" s="46" t="str">
        <f>IFERROR(VLOOKUP(E95,DSSP!$E$2:$G$1013,3,0),"")</f>
        <v>Small Taro</v>
      </c>
      <c r="G95" s="225" t="str">
        <f>VLOOKUP(E95,DSSP!$E$2:$H$1017,4,0)</f>
        <v>Kg</v>
      </c>
      <c r="H95" s="226" t="str">
        <f>IFERROR(IF(RIGHT(E95,4)="1 Kg","1 Kg",RIGHT(E95,6)),"")</f>
        <v>500 gr</v>
      </c>
      <c r="I95" s="227">
        <v>1</v>
      </c>
      <c r="J95" s="222">
        <f>IFERROR(IF(RIGHT(H95,4)="1 kg",(I95/1),I95*1000/LEFT(H95,3)),"")</f>
        <v>2</v>
      </c>
      <c r="K95" s="46">
        <f>VLOOKUP(E95,DSSP!$E$2:$K$1017,7,0)</f>
        <v>9.24</v>
      </c>
      <c r="L95" s="46">
        <f t="shared" si="8"/>
        <v>9.24</v>
      </c>
      <c r="N95" s="219">
        <f t="shared" si="9"/>
        <v>93</v>
      </c>
      <c r="O95" s="224"/>
      <c r="P95" s="47" t="str" cm="1">
        <f t="array" ref="P95">_xlfn.TEXTJOIN(", ", TRUE, IF(E$2:E$931 = O95,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5" s="47" t="str" cm="1">
        <f t="array" ref="Q95">_xlfn.TEXTJOIN(", ", TRUE, IF(E$2:E$931 = O95,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5" s="47" t="str" cm="1">
        <f t="array" ref="R95">_xlfn.TEXTJOIN(", ", TRUE, IF(E$2:E$931 = O95,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5" s="219">
        <f>SUMIF($E$3:$E$916,O95,$I$3:$I$917)</f>
        <v>0</v>
      </c>
      <c r="AA95" s="219">
        <f>SUMIF($E$3:$E$513,O95,$L$3:$L$514)</f>
        <v>0</v>
      </c>
      <c r="AB95" s="219" t="str" cm="1">
        <f t="array" ref="AB95">LOOKUP(1,1/(AC95=$B$3:$B$919),$A$3:$A$919)</f>
        <v>AWLU</v>
      </c>
      <c r="AC95" s="219" t="str">
        <v>LU.12</v>
      </c>
    </row>
    <row r="96" spans="1:29" s="219" customFormat="1" hidden="1">
      <c r="A96" s="46" t="s">
        <v>2</v>
      </c>
      <c r="B96" s="46" t="s">
        <v>4404</v>
      </c>
      <c r="C96" s="46">
        <v>42</v>
      </c>
      <c r="D96" s="362"/>
      <c r="E96" s="224" t="s">
        <v>1621</v>
      </c>
      <c r="F96" s="46" t="str">
        <f>IFERROR(VLOOKUP(E96,DSSP!$E$2:$G$1013,3,0),"")</f>
        <v>Turmeric</v>
      </c>
      <c r="G96" s="225" t="str">
        <f>VLOOKUP(E96,DSSP!$E$2:$H$1017,4,0)</f>
        <v>Kg</v>
      </c>
      <c r="H96" s="226" t="str">
        <f>IFERROR(IF(RIGHT(E96,4)="1 Kg","1 Kg",RIGHT(E96,6)),"")</f>
        <v>100 gr</v>
      </c>
      <c r="I96" s="227">
        <v>0.5</v>
      </c>
      <c r="J96" s="222">
        <f>IFERROR(IF(RIGHT(H96,4)="1 kg",(I96/1),I96*1000/LEFT(H96,3)),"")</f>
        <v>5</v>
      </c>
      <c r="K96" s="46">
        <f>VLOOKUP(E96,DSSP!$E$2:$K$1017,7,0)</f>
        <v>10.11</v>
      </c>
      <c r="L96" s="46">
        <f t="shared" si="8"/>
        <v>5.0549999999999997</v>
      </c>
      <c r="N96" s="219">
        <f t="shared" si="9"/>
        <v>94</v>
      </c>
      <c r="O96" s="224"/>
      <c r="P96" s="47" t="str" cm="1">
        <f t="array" ref="P96">_xlfn.TEXTJOIN(", ", TRUE, IF(E$2:E$931 = O96,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6" s="47" t="str" cm="1">
        <f t="array" ref="Q96">_xlfn.TEXTJOIN(", ", TRUE, IF(E$2:E$931 = O96,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6" s="47" t="str" cm="1">
        <f t="array" ref="R96">_xlfn.TEXTJOIN(", ", TRUE, IF(E$2:E$931 = O96,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6" s="219">
        <f>SUMIF($E$3:$E$916,O96,$I$3:$I$917)</f>
        <v>0</v>
      </c>
      <c r="AA96" s="219">
        <f>SUMIF($E$3:$E$513,O96,$L$3:$L$514)</f>
        <v>0</v>
      </c>
      <c r="AB96" s="219" t="str" cm="1">
        <f t="array" ref="AB96">LOOKUP(1,1/(AC96=$B$3:$B$919),$A$3:$A$919)</f>
        <v>MLT</v>
      </c>
      <c r="AC96" s="219" t="str">
        <v>MLT.01</v>
      </c>
    </row>
    <row r="97" spans="1:29" s="219" customFormat="1" hidden="1">
      <c r="A97" s="46" t="s">
        <v>2</v>
      </c>
      <c r="B97" s="46" t="s">
        <v>4404</v>
      </c>
      <c r="C97" s="46">
        <v>42</v>
      </c>
      <c r="D97" s="362"/>
      <c r="E97" s="224" t="s">
        <v>3345</v>
      </c>
      <c r="F97" s="46" t="str">
        <f>IFERROR(VLOOKUP(E97,DSSP!$E$2:$G$1013,3,0),"")</f>
        <v>Siamese Banana</v>
      </c>
      <c r="G97" s="225" t="str">
        <f>VLOOKUP(E97,DSSP!$E$2:$H$1017,4,0)</f>
        <v>Kg</v>
      </c>
      <c r="H97" s="226" t="str">
        <f>IFERROR(IF(RIGHT(E97,4)="1 Kg","1 Kg",RIGHT(E97,6)),"")</f>
        <v>weight</v>
      </c>
      <c r="I97" s="227">
        <v>1.82</v>
      </c>
      <c r="J97" s="222" t="str">
        <f>IFERROR(IF(RIGHT(H97,4)="1 kg",(I97/1),I97*1000/LEFT(H97,3)),"")</f>
        <v/>
      </c>
      <c r="K97" s="46">
        <f>VLOOKUP(E97,DSSP!$E$2:$K$1017,7,0)</f>
        <v>6.53</v>
      </c>
      <c r="L97" s="46">
        <f t="shared" si="8"/>
        <v>11.884600000000001</v>
      </c>
      <c r="N97" s="219">
        <f t="shared" si="9"/>
        <v>95</v>
      </c>
      <c r="O97" s="224"/>
      <c r="P97" s="47" t="str" cm="1">
        <f t="array" ref="P97">_xlfn.TEXTJOIN(", ", TRUE, IF(E$2:E$931 = O97,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7" s="47" t="str" cm="1">
        <f t="array" ref="Q97">_xlfn.TEXTJOIN(", ", TRUE, IF(E$2:E$931 = O97,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7" s="47" t="str" cm="1">
        <f t="array" ref="R97">_xlfn.TEXTJOIN(", ", TRUE, IF(E$2:E$931 = O97,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7" s="219">
        <f>SUMIF($E$3:$E$916,O97,$I$3:$I$917)</f>
        <v>0</v>
      </c>
      <c r="AA97" s="219">
        <f>SUMIF($E$3:$E$513,O97,$L$3:$L$514)</f>
        <v>0</v>
      </c>
      <c r="AB97" s="219" t="str" cm="1">
        <f t="array" ref="AB97">LOOKUP(1,1/(AC97=$B$3:$B$919),$A$3:$A$919)</f>
        <v>AWLU</v>
      </c>
      <c r="AC97" s="219" t="str">
        <v>LU.13</v>
      </c>
    </row>
    <row r="98" spans="1:29" s="219" customFormat="1" hidden="1">
      <c r="A98" s="46" t="s">
        <v>3</v>
      </c>
      <c r="B98" s="46" t="s">
        <v>4405</v>
      </c>
      <c r="C98" s="46">
        <v>43</v>
      </c>
      <c r="D98" s="362">
        <v>604535</v>
      </c>
      <c r="E98" s="224" t="s">
        <v>290</v>
      </c>
      <c r="F98" s="46" t="str">
        <f>IFERROR(VLOOKUP(E98,DSSP!$E$2:$G$1013,3,0),"")</f>
        <v>Perilla Leaf</v>
      </c>
      <c r="G98" s="225" t="str">
        <f>VLOOKUP(E98,DSSP!$E$2:$H$1017,4,0)</f>
        <v>Kg</v>
      </c>
      <c r="H98" s="226" t="str">
        <f>IFERROR(IF(RIGHT(E98,4)="1 Kg","1 Kg",RIGHT(E98,6)),"")</f>
        <v>100 gr</v>
      </c>
      <c r="I98" s="227">
        <v>1.3</v>
      </c>
      <c r="J98" s="222">
        <f>IFERROR(IF(RIGHT(H98,4)="1 kg",(I98/1),I98*1000/LEFT(H98,3)),"")</f>
        <v>13</v>
      </c>
      <c r="K98" s="46">
        <f>VLOOKUP(E98,DSSP!$E$2:$K$1017,7,0)</f>
        <v>11.84</v>
      </c>
      <c r="L98" s="46">
        <f t="shared" si="8"/>
        <v>15.391999999999999</v>
      </c>
      <c r="N98" s="219">
        <f t="shared" si="9"/>
        <v>96</v>
      </c>
      <c r="O98" s="224"/>
      <c r="P98" s="47" t="str" cm="1">
        <f t="array" ref="P98">_xlfn.TEXTJOIN(", ", TRUE, IF(E$2:E$931 = O98,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8" s="47" t="str" cm="1">
        <f t="array" ref="Q98">_xlfn.TEXTJOIN(", ", TRUE, IF(E$2:E$931 = O98,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8" s="47" t="str" cm="1">
        <f t="array" ref="R98">_xlfn.TEXTJOIN(", ", TRUE, IF(E$2:E$931 = O98,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8" s="219">
        <f>SUMIF($E$3:$E$916,O98,$I$3:$I$917)</f>
        <v>0</v>
      </c>
      <c r="AA98" s="219">
        <f>SUMIF($E$3:$E$513,O98,$L$3:$L$514)</f>
        <v>0</v>
      </c>
      <c r="AB98" s="219" t="str" cm="1">
        <f t="array" ref="AB98">LOOKUP(1,1/(AC98=$B$3:$B$919),$A$3:$A$919)</f>
        <v>AWLU</v>
      </c>
      <c r="AC98" s="219" t="str">
        <v>LU.14</v>
      </c>
    </row>
    <row r="99" spans="1:29" s="219" customFormat="1" hidden="1">
      <c r="A99" s="46" t="s">
        <v>3</v>
      </c>
      <c r="B99" s="46" t="s">
        <v>4405</v>
      </c>
      <c r="C99" s="46">
        <v>43</v>
      </c>
      <c r="D99" s="362"/>
      <c r="E99" s="224" t="s">
        <v>1476</v>
      </c>
      <c r="F99" s="46" t="str">
        <f>IFERROR(VLOOKUP(E99,DSSP!$E$2:$G$1013,3,0),"")</f>
        <v>Red Batata</v>
      </c>
      <c r="G99" s="225" t="str">
        <f>VLOOKUP(E99,DSSP!$E$2:$H$1017,4,0)</f>
        <v>Kg</v>
      </c>
      <c r="H99" s="226" t="str">
        <f>IFERROR(IF(RIGHT(E99,4)="1 Kg","1 Kg",RIGHT(E99,6)),"")</f>
        <v>weight</v>
      </c>
      <c r="I99" s="227">
        <v>0.51900000000000002</v>
      </c>
      <c r="J99" s="222" t="str">
        <f>IFERROR(IF(RIGHT(H99,4)="1 kg",(I99/1),I99*1000/LEFT(H99,3)),"")</f>
        <v/>
      </c>
      <c r="K99" s="46">
        <f>VLOOKUP(E99,DSSP!$E$2:$K$1017,7,0)</f>
        <v>8.73</v>
      </c>
      <c r="L99" s="46">
        <f t="shared" si="8"/>
        <v>4.5308700000000002</v>
      </c>
      <c r="N99" s="219">
        <f t="shared" si="9"/>
        <v>97</v>
      </c>
      <c r="O99" s="224"/>
      <c r="P99" s="47" t="str" cm="1">
        <f t="array" ref="P99">_xlfn.TEXTJOIN(", ", TRUE, IF(E$2:E$931 = O99,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9" s="47" t="str" cm="1">
        <f t="array" ref="Q99">_xlfn.TEXTJOIN(", ", TRUE, IF(E$2:E$931 = O99,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9" s="47" t="str" cm="1">
        <f t="array" ref="R99">_xlfn.TEXTJOIN(", ", TRUE, IF(E$2:E$931 = O99,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99" s="219">
        <f>SUMIF($E$3:$E$916,O99,$I$3:$I$917)</f>
        <v>0</v>
      </c>
      <c r="AA99" s="219">
        <f>SUMIF($E$3:$E$513,O99,$L$3:$L$514)</f>
        <v>0</v>
      </c>
      <c r="AB99" s="219" t="str" cm="1">
        <f t="array" ref="AB99">LOOKUP(1,1/(AC99=$B$3:$B$919),$A$3:$A$919)</f>
        <v>AWWT</v>
      </c>
      <c r="AC99" s="219" t="str">
        <v>WT.17</v>
      </c>
    </row>
    <row r="100" spans="1:29" s="219" customFormat="1" hidden="1">
      <c r="A100" s="46" t="s">
        <v>3</v>
      </c>
      <c r="B100" s="46" t="s">
        <v>4405</v>
      </c>
      <c r="C100" s="46">
        <v>43</v>
      </c>
      <c r="D100" s="362"/>
      <c r="E100" s="224" t="s">
        <v>1486</v>
      </c>
      <c r="F100" s="46" t="str">
        <f>IFERROR(VLOOKUP(E100,DSSP!$E$2:$G$1013,3,0),"")</f>
        <v>Purple Batata</v>
      </c>
      <c r="G100" s="225" t="str">
        <f>VLOOKUP(E100,DSSP!$E$2:$H$1017,4,0)</f>
        <v>Kg</v>
      </c>
      <c r="H100" s="226" t="str">
        <f>IFERROR(IF(RIGHT(E100,4)="1 Kg","1 Kg",RIGHT(E100,6)),"")</f>
        <v>weight</v>
      </c>
      <c r="I100" s="227">
        <v>1.07</v>
      </c>
      <c r="J100" s="222" t="str">
        <f>IFERROR(IF(RIGHT(H100,4)="1 kg",(I100/1),I100*1000/LEFT(H100,3)),"")</f>
        <v/>
      </c>
      <c r="K100" s="46">
        <f>VLOOKUP(E100,DSSP!$E$2:$K$1017,7,0)</f>
        <v>6.76</v>
      </c>
      <c r="L100" s="46">
        <f t="shared" si="8"/>
        <v>7.2332000000000001</v>
      </c>
      <c r="N100" s="219">
        <f t="shared" si="9"/>
        <v>98</v>
      </c>
      <c r="O100" s="224"/>
      <c r="P100" s="47" t="str" cm="1">
        <f t="array" ref="P100">_xlfn.TEXTJOIN(", ", TRUE, IF(E$2:E$931 = O100,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0" s="47" t="str" cm="1">
        <f t="array" ref="Q100">_xlfn.TEXTJOIN(", ", TRUE, IF(E$2:E$931 = O100,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0" s="47" t="str" cm="1">
        <f t="array" ref="R100">_xlfn.TEXTJOIN(", ", TRUE, IF(E$2:E$931 = O100,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0" s="219">
        <f>SUMIF($E$3:$E$916,O100,$I$3:$I$917)</f>
        <v>0</v>
      </c>
      <c r="AA100" s="219">
        <f>SUMIF($E$3:$E$513,O100,$L$3:$L$514)</f>
        <v>0</v>
      </c>
      <c r="AB100" s="219" t="str" cm="1">
        <f t="array" ref="AB100">LOOKUP(1,1/(AC100=$B$3:$B$919),$A$3:$A$919)</f>
        <v>NAM1</v>
      </c>
      <c r="AC100" s="219" t="str">
        <v>NAM1.21</v>
      </c>
    </row>
    <row r="101" spans="1:29" s="219" customFormat="1" hidden="1">
      <c r="A101" s="46" t="s">
        <v>3</v>
      </c>
      <c r="B101" s="46" t="s">
        <v>4405</v>
      </c>
      <c r="C101" s="46">
        <v>43</v>
      </c>
      <c r="D101" s="362"/>
      <c r="E101" s="224" t="s">
        <v>1586</v>
      </c>
      <c r="F101" s="46" t="str">
        <f>IFERROR(VLOOKUP(E101,DSSP!$E$2:$G$1013,3,0),"")</f>
        <v>Yellow Batata</v>
      </c>
      <c r="G101" s="225" t="str">
        <f>VLOOKUP(E101,DSSP!$E$2:$H$1017,4,0)</f>
        <v>Kg</v>
      </c>
      <c r="H101" s="226" t="str">
        <f>IFERROR(IF(RIGHT(E101,4)="1 Kg","1 Kg",RIGHT(E101,6)),"")</f>
        <v>weight</v>
      </c>
      <c r="I101" s="227">
        <v>1.06</v>
      </c>
      <c r="J101" s="222" t="str">
        <f>IFERROR(IF(RIGHT(H101,4)="1 kg",(I101/1),I101*1000/LEFT(H101,3)),"")</f>
        <v/>
      </c>
      <c r="K101" s="46">
        <f>VLOOKUP(E101,DSSP!$E$2:$K$1017,7,0)</f>
        <v>7.22</v>
      </c>
      <c r="L101" s="46">
        <f t="shared" si="8"/>
        <v>7.6532</v>
      </c>
      <c r="N101" s="219">
        <f t="shared" si="9"/>
        <v>99</v>
      </c>
      <c r="O101" s="224"/>
      <c r="P101" s="47" t="str" cm="1">
        <f t="array" ref="P101">_xlfn.TEXTJOIN(", ", TRUE, IF(E$2:E$931 = O101,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1" s="47" t="str" cm="1">
        <f t="array" ref="Q101">_xlfn.TEXTJOIN(", ", TRUE, IF(E$2:E$931 = O101,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1" s="47" t="str" cm="1">
        <f t="array" ref="R101">_xlfn.TEXTJOIN(", ", TRUE, IF(E$2:E$931 = O101,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1" s="219">
        <f>SUMIF($E$3:$E$916,O101,$I$3:$I$917)</f>
        <v>0</v>
      </c>
      <c r="AA101" s="219">
        <f>SUMIF($E$3:$E$513,O101,$L$3:$L$514)</f>
        <v>0</v>
      </c>
      <c r="AB101" s="219" t="str" cm="1">
        <f t="array" ref="AB101">LOOKUP(1,1/(AC101=$B$3:$B$919),$A$3:$A$919)</f>
        <v>MKFR</v>
      </c>
      <c r="AC101" s="219" t="str">
        <v>MKFR.05</v>
      </c>
    </row>
    <row r="102" spans="1:29" s="219" customFormat="1" hidden="1">
      <c r="A102" s="46" t="s">
        <v>3</v>
      </c>
      <c r="B102" s="46" t="s">
        <v>4405</v>
      </c>
      <c r="C102" s="46">
        <v>43</v>
      </c>
      <c r="D102" s="362"/>
      <c r="E102" s="224" t="s">
        <v>612</v>
      </c>
      <c r="F102" s="46" t="str">
        <f>IFERROR(VLOOKUP(E102,DSSP!$E$2:$G$1013,3,0),"")</f>
        <v>Taro Root</v>
      </c>
      <c r="G102" s="225" t="str">
        <f>VLOOKUP(E102,DSSP!$E$2:$H$1017,4,0)</f>
        <v>Kg</v>
      </c>
      <c r="H102" s="226" t="str">
        <f>IFERROR(IF(RIGHT(E102,4)="1 Kg","1 Kg",RIGHT(E102,6)),"")</f>
        <v>weight</v>
      </c>
      <c r="I102" s="227">
        <v>1.43</v>
      </c>
      <c r="J102" s="222" t="str">
        <f>IFERROR(IF(RIGHT(H102,4)="1 kg",(I102/1),I102*1000/LEFT(H102,3)),"")</f>
        <v/>
      </c>
      <c r="K102" s="46">
        <f>VLOOKUP(E102,DSSP!$E$2:$K$1017,7,0)</f>
        <v>7.22</v>
      </c>
      <c r="L102" s="46">
        <f t="shared" si="8"/>
        <v>10.324599999999998</v>
      </c>
      <c r="N102" s="219">
        <f t="shared" si="9"/>
        <v>100</v>
      </c>
      <c r="O102" s="224"/>
      <c r="P102" s="47" t="str" cm="1">
        <f t="array" ref="P102">_xlfn.TEXTJOIN(", ", TRUE, IF(E$2:E$931 = O102,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2" s="47" t="str" cm="1">
        <f t="array" ref="Q102">_xlfn.TEXTJOIN(", ", TRUE, IF(E$2:E$931 = O102,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2" s="47" t="str" cm="1">
        <f t="array" ref="R102">_xlfn.TEXTJOIN(", ", TRUE, IF(E$2:E$931 = O102,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2" s="219">
        <f>SUMIF($E$3:$E$916,O102,$I$3:$I$917)</f>
        <v>0</v>
      </c>
      <c r="AA102" s="219">
        <f>SUMIF($E$3:$E$513,O102,$L$3:$L$514)</f>
        <v>0</v>
      </c>
      <c r="AB102" s="219" t="str" cm="1">
        <f t="array" ref="AB102">LOOKUP(1,1/(AC102=$B$3:$B$919),$A$3:$A$919)</f>
        <v>AWSG</v>
      </c>
      <c r="AC102" s="219" t="str">
        <v>SG.12</v>
      </c>
    </row>
    <row r="103" spans="1:29" s="219" customFormat="1" hidden="1">
      <c r="A103" s="46" t="s">
        <v>3</v>
      </c>
      <c r="B103" s="46" t="s">
        <v>4405</v>
      </c>
      <c r="C103" s="46">
        <v>43</v>
      </c>
      <c r="D103" s="362"/>
      <c r="E103" s="224" t="s">
        <v>1621</v>
      </c>
      <c r="F103" s="46" t="str">
        <f>IFERROR(VLOOKUP(E103,DSSP!$E$2:$G$1013,3,0),"")</f>
        <v>Turmeric</v>
      </c>
      <c r="G103" s="225" t="str">
        <f>VLOOKUP(E103,DSSP!$E$2:$H$1017,4,0)</f>
        <v>Kg</v>
      </c>
      <c r="H103" s="226" t="str">
        <f>IFERROR(IF(RIGHT(E103,4)="1 Kg","1 Kg",RIGHT(E103,6)),"")</f>
        <v>100 gr</v>
      </c>
      <c r="I103" s="227">
        <v>0.3</v>
      </c>
      <c r="J103" s="222">
        <f>IFERROR(IF(RIGHT(H103,4)="1 kg",(I103/1),I103*1000/LEFT(H103,3)),"")</f>
        <v>3</v>
      </c>
      <c r="K103" s="46">
        <f>VLOOKUP(E103,DSSP!$E$2:$K$1017,7,0)</f>
        <v>10.11</v>
      </c>
      <c r="L103" s="46">
        <f t="shared" si="8"/>
        <v>3.0329999999999999</v>
      </c>
      <c r="N103" s="219">
        <f t="shared" si="9"/>
        <v>101</v>
      </c>
      <c r="O103" s="258"/>
      <c r="P103" s="47" t="str" cm="1">
        <f t="array" ref="P103">_xlfn.TEXTJOIN(", ", TRUE, IF(E$2:E$931 = O103,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3" s="47" t="str" cm="1">
        <f t="array" ref="Q103">_xlfn.TEXTJOIN(", ", TRUE, IF(E$2:E$931 = O103,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3" s="47" t="str" cm="1">
        <f t="array" ref="R103">_xlfn.TEXTJOIN(", ", TRUE, IF(E$2:E$931 = O103,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3" s="219">
        <f>SUMIF($E$3:$E$916,O103,$I$3:$I$917)</f>
        <v>0</v>
      </c>
      <c r="AA103" s="219">
        <f>SUMIF($E$3:$E$513,O103,$L$3:$L$514)</f>
        <v>0</v>
      </c>
      <c r="AB103" s="219" t="str" cm="1">
        <f t="array" ref="AB103">LOOKUP(1,1/(AC103=$B$3:$B$919),$A$3:$A$919)</f>
        <v>AWLU</v>
      </c>
      <c r="AC103" s="219" t="str">
        <v>LU.15</v>
      </c>
    </row>
    <row r="104" spans="1:29" s="219" customFormat="1" hidden="1">
      <c r="A104" s="46" t="s">
        <v>3</v>
      </c>
      <c r="B104" s="46" t="s">
        <v>4405</v>
      </c>
      <c r="C104" s="46">
        <v>43</v>
      </c>
      <c r="D104" s="362"/>
      <c r="E104" s="224" t="s">
        <v>1606</v>
      </c>
      <c r="F104" s="46" t="str">
        <f>IFERROR(VLOOKUP(E104,DSSP!$E$2:$G$1013,3,0),"")</f>
        <v>Galangal</v>
      </c>
      <c r="G104" s="225" t="str">
        <f>VLOOKUP(E104,DSSP!$E$2:$H$1017,4,0)</f>
        <v>Kg</v>
      </c>
      <c r="H104" s="226" t="str">
        <f>IFERROR(IF(RIGHT(E104,4)="1 Kg","1 Kg",RIGHT(E104,6)),"")</f>
        <v>100 gr</v>
      </c>
      <c r="I104" s="227">
        <v>1</v>
      </c>
      <c r="J104" s="222">
        <f>IFERROR(IF(RIGHT(H104,4)="1 kg",(I104/1),I104*1000/LEFT(H104,3)),"")</f>
        <v>10</v>
      </c>
      <c r="K104" s="46">
        <f>VLOOKUP(E104,DSSP!$E$2:$K$1017,7,0)</f>
        <v>8.84</v>
      </c>
      <c r="L104" s="46">
        <f t="shared" si="8"/>
        <v>8.84</v>
      </c>
      <c r="N104" s="219">
        <f t="shared" si="9"/>
        <v>102</v>
      </c>
      <c r="O104" s="224"/>
      <c r="P104" s="47" t="str" cm="1">
        <f t="array" ref="P104">_xlfn.TEXTJOIN(", ", TRUE, IF(E$2:E$931 = O104,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4" s="47" t="str" cm="1">
        <f t="array" ref="Q104">_xlfn.TEXTJOIN(", ", TRUE, IF(E$2:E$931 = O104,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4" s="47" t="str" cm="1">
        <f t="array" ref="R104">_xlfn.TEXTJOIN(", ", TRUE, IF(E$2:E$931 = O104,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4" s="219">
        <f>SUMIF($E$3:$E$916,O104,$I$3:$I$917)</f>
        <v>0</v>
      </c>
      <c r="AA104" s="219">
        <f>SUMIF($E$3:$E$513,O104,$L$3:$L$514)</f>
        <v>0</v>
      </c>
      <c r="AB104" s="219" t="str" cm="1">
        <f t="array" ref="AB104">LOOKUP(1,1/(AC104=$B$3:$B$919),$A$3:$A$919)</f>
        <v>AWWT</v>
      </c>
      <c r="AC104" s="219" t="str">
        <v>WT.18</v>
      </c>
    </row>
    <row r="105" spans="1:29" s="219" customFormat="1" hidden="1">
      <c r="A105" s="46" t="s">
        <v>3</v>
      </c>
      <c r="B105" s="46" t="s">
        <v>4405</v>
      </c>
      <c r="C105" s="46">
        <v>43</v>
      </c>
      <c r="D105" s="362"/>
      <c r="E105" s="224" t="s">
        <v>3345</v>
      </c>
      <c r="F105" s="46" t="str">
        <f>IFERROR(VLOOKUP(E105,DSSP!$E$2:$G$1013,3,0),"")</f>
        <v>Siamese Banana</v>
      </c>
      <c r="G105" s="225" t="str">
        <f>VLOOKUP(E105,DSSP!$E$2:$H$1017,4,0)</f>
        <v>Kg</v>
      </c>
      <c r="H105" s="226" t="str">
        <f>IFERROR(IF(RIGHT(E105,4)="1 Kg","1 Kg",RIGHT(E105,6)),"")</f>
        <v>weight</v>
      </c>
      <c r="I105" s="227">
        <v>4.58</v>
      </c>
      <c r="J105" s="222" t="str">
        <f>IFERROR(IF(RIGHT(H105,4)="1 kg",(I105/1),I105*1000/LEFT(H105,3)),"")</f>
        <v/>
      </c>
      <c r="K105" s="46">
        <f>VLOOKUP(E105,DSSP!$E$2:$K$1017,7,0)</f>
        <v>6.53</v>
      </c>
      <c r="L105" s="46">
        <f t="shared" si="8"/>
        <v>29.907400000000003</v>
      </c>
      <c r="N105" s="219">
        <f t="shared" si="9"/>
        <v>103</v>
      </c>
      <c r="O105" s="224"/>
      <c r="P105" s="47" t="str" cm="1">
        <f t="array" ref="P105">_xlfn.TEXTJOIN(", ", TRUE, IF(E$2:E$931 = O105,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5" s="47" t="str" cm="1">
        <f t="array" ref="Q105">_xlfn.TEXTJOIN(", ", TRUE, IF(E$2:E$931 = O105,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5" s="47" t="str" cm="1">
        <f t="array" ref="R105">_xlfn.TEXTJOIN(", ", TRUE, IF(E$2:E$931 = O105,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5" s="219">
        <f>SUMIF($E$3:$E$916,O105,$I$3:$I$917)</f>
        <v>0</v>
      </c>
      <c r="AA105" s="219">
        <f>SUMIF($E$3:$E$513,O105,$L$3:$L$514)</f>
        <v>0</v>
      </c>
      <c r="AB105" s="219" t="str" cm="1">
        <f t="array" ref="AB105">LOOKUP(1,1/(AC105=$B$3:$B$919),$A$3:$A$919)</f>
        <v>AWZH</v>
      </c>
      <c r="AC105" s="219" t="str">
        <v>ZH.12</v>
      </c>
    </row>
    <row r="106" spans="1:29" s="219" customFormat="1" hidden="1">
      <c r="A106" s="46" t="s">
        <v>3</v>
      </c>
      <c r="B106" s="46" t="s">
        <v>4405</v>
      </c>
      <c r="C106" s="46">
        <v>43</v>
      </c>
      <c r="D106" s="362"/>
      <c r="E106" s="224" t="s">
        <v>199</v>
      </c>
      <c r="F106" s="46" t="str">
        <f>IFERROR(VLOOKUP(E106,DSSP!$E$2:$G$1013,3,0),"")</f>
        <v>Ceylon Spinach</v>
      </c>
      <c r="G106" s="225" t="str">
        <f>VLOOKUP(E106,DSSP!$E$2:$H$1017,4,0)</f>
        <v>Kg</v>
      </c>
      <c r="H106" s="226" t="str">
        <f>IFERROR(IF(RIGHT(E106,4)="1 Kg","1 Kg",RIGHT(E106,6)),"")</f>
        <v>300 gr</v>
      </c>
      <c r="I106" s="227">
        <v>1.2</v>
      </c>
      <c r="J106" s="222">
        <f>IFERROR(IF(RIGHT(H106,4)="1 kg",(I106/1),I106*1000/LEFT(H106,3)),"")</f>
        <v>4</v>
      </c>
      <c r="K106" s="46">
        <f>VLOOKUP(E106,DSSP!$E$2:$K$1017,7,0)</f>
        <v>9.6999999999999993</v>
      </c>
      <c r="L106" s="46">
        <f t="shared" si="8"/>
        <v>11.639999999999999</v>
      </c>
      <c r="N106" s="219">
        <f t="shared" si="9"/>
        <v>104</v>
      </c>
      <c r="O106" s="258"/>
      <c r="P106" s="47" t="str" cm="1">
        <f t="array" ref="P106">_xlfn.TEXTJOIN(", ", TRUE, IF(E$2:E$931 = O106,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6" s="47" t="str" cm="1">
        <f t="array" ref="Q106">_xlfn.TEXTJOIN(", ", TRUE, IF(E$2:E$931 = O106,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6" s="47" t="str" cm="1">
        <f t="array" ref="R106">_xlfn.TEXTJOIN(", ", TRUE, IF(E$2:E$931 = O106,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6" s="219">
        <f>SUMIF($E$3:$E$916,O106,$I$3:$I$917)</f>
        <v>0</v>
      </c>
      <c r="AA106" s="219">
        <f>SUMIF($E$3:$E$513,O106,$L$3:$L$514)</f>
        <v>0</v>
      </c>
      <c r="AB106" s="219" t="str" cm="1">
        <f t="array" ref="AB106">LOOKUP(1,1/(AC106=$B$3:$B$919),$A$3:$A$919)</f>
        <v>AWSG</v>
      </c>
      <c r="AC106" s="219" t="str">
        <v>SG.13</v>
      </c>
    </row>
    <row r="107" spans="1:29" s="219" customFormat="1" hidden="1">
      <c r="A107" s="46" t="s">
        <v>15</v>
      </c>
      <c r="B107" s="46" t="s">
        <v>4406</v>
      </c>
      <c r="C107" s="46">
        <v>44</v>
      </c>
      <c r="D107" s="362">
        <v>604535</v>
      </c>
      <c r="E107" s="224" t="s">
        <v>3345</v>
      </c>
      <c r="F107" s="46" t="str">
        <f>IFERROR(VLOOKUP(E107,DSSP!$E$2:$G$1013,3,0),"")</f>
        <v>Siamese Banana</v>
      </c>
      <c r="G107" s="225" t="str">
        <f>VLOOKUP(E107,DSSP!$E$2:$H$1017,4,0)</f>
        <v>Kg</v>
      </c>
      <c r="H107" s="226" t="str">
        <f>IFERROR(IF(RIGHT(E107,4)="1 Kg","1 Kg",RIGHT(E107,6)),"")</f>
        <v>weight</v>
      </c>
      <c r="I107" s="227">
        <v>12.27</v>
      </c>
      <c r="J107" s="222" t="str">
        <f>IFERROR(IF(RIGHT(H107,4)="1 kg",(I107/1),I107*1000/LEFT(H107,3)),"")</f>
        <v/>
      </c>
      <c r="K107" s="46">
        <f>VLOOKUP(E107,DSSP!$E$2:$K$1017,7,0)</f>
        <v>6.53</v>
      </c>
      <c r="L107" s="46">
        <f t="shared" si="8"/>
        <v>80.123099999999994</v>
      </c>
      <c r="N107" s="219">
        <f t="shared" si="9"/>
        <v>105</v>
      </c>
      <c r="O107" s="224"/>
      <c r="P107" s="47" t="str" cm="1">
        <f t="array" ref="P107">_xlfn.TEXTJOIN(", ", TRUE, IF(E$2:E$931 = O107,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7" s="47" t="str" cm="1">
        <f t="array" ref="Q107">_xlfn.TEXTJOIN(", ", TRUE, IF(E$2:E$931 = O107,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7" s="47" t="str" cm="1">
        <f t="array" ref="R107">_xlfn.TEXTJOIN(", ", TRUE, IF(E$2:E$931 = O107,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7" s="219">
        <f>SUMIF($E$3:$E$916,O107,$I$3:$I$917)</f>
        <v>0</v>
      </c>
      <c r="AA107" s="219">
        <f>SUMIF($E$3:$E$513,O107,$L$3:$L$514)</f>
        <v>0</v>
      </c>
      <c r="AB107" s="219" t="str" cm="1">
        <f t="array" ref="AB107">LOOKUP(1,1/(AC107=$B$3:$B$919),$A$3:$A$919)</f>
        <v>MKFR</v>
      </c>
      <c r="AC107" s="219" t="str">
        <v>MKFR.06</v>
      </c>
    </row>
    <row r="108" spans="1:29" s="219" customFormat="1" hidden="1">
      <c r="A108" s="46" t="s">
        <v>9</v>
      </c>
      <c r="B108" s="46" t="s">
        <v>4407</v>
      </c>
      <c r="C108" s="46">
        <v>45</v>
      </c>
      <c r="D108" s="362">
        <v>604535</v>
      </c>
      <c r="E108" s="224" t="s">
        <v>3792</v>
      </c>
      <c r="F108" s="46" t="str">
        <f>IFERROR(VLOOKUP(E108,DSSP!$E$2:$G$1013,3,0),"")</f>
        <v>Radish Kimchi Box</v>
      </c>
      <c r="G108" s="225" t="str">
        <f>VLOOKUP(E108,DSSP!$E$2:$H$1017,4,0)</f>
        <v>Box</v>
      </c>
      <c r="H108" s="226" t="str">
        <f>IFERROR(IF(RIGHT(E108,4)="1 Kg","1 Kg",RIGHT(E108,6)),"")</f>
        <v>500 gr</v>
      </c>
      <c r="I108" s="227">
        <v>1</v>
      </c>
      <c r="J108" s="222">
        <f>IFERROR(IF(RIGHT(H108,4)="1 kg",(I108/1),I108*1000/LEFT(H108,3)),"")</f>
        <v>2</v>
      </c>
      <c r="K108" s="46">
        <f>VLOOKUP(E108,DSSP!$E$2:$K$1017,7,0)</f>
        <v>5.2</v>
      </c>
      <c r="L108" s="46">
        <f t="shared" si="8"/>
        <v>10.4</v>
      </c>
      <c r="N108" s="219">
        <f t="shared" si="9"/>
        <v>106</v>
      </c>
      <c r="O108" s="224"/>
      <c r="P108" s="47" t="str" cm="1">
        <f t="array" ref="P108">_xlfn.TEXTJOIN(", ", TRUE, IF(E$2:E$931 = O108,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8" s="47" t="str" cm="1">
        <f t="array" ref="Q108">_xlfn.TEXTJOIN(", ", TRUE, IF(E$2:E$931 = O108,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8" s="47" t="str" cm="1">
        <f t="array" ref="R108">_xlfn.TEXTJOIN(", ", TRUE, IF(E$2:E$931 = O108,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8" s="219">
        <f>SUMIF($E$3:$E$916,O108,$I$3:$I$917)</f>
        <v>0</v>
      </c>
      <c r="AA108" s="219">
        <f>SUMIF($E$3:$E$513,O108,$L$3:$L$514)</f>
        <v>0</v>
      </c>
      <c r="AB108" s="219" t="str" cm="1">
        <f t="array" ref="AB108">LOOKUP(1,1/(AC108=$B$3:$B$919),$A$3:$A$919)</f>
        <v>AWZH</v>
      </c>
      <c r="AC108" s="219" t="str">
        <v>ZH.13</v>
      </c>
    </row>
    <row r="109" spans="1:29" s="219" customFormat="1" hidden="1">
      <c r="A109" s="46" t="s">
        <v>9</v>
      </c>
      <c r="B109" s="46" t="s">
        <v>4407</v>
      </c>
      <c r="C109" s="46">
        <v>45</v>
      </c>
      <c r="D109" s="362"/>
      <c r="E109" s="224" t="s">
        <v>3345</v>
      </c>
      <c r="F109" s="46" t="str">
        <f>IFERROR(VLOOKUP(E109,DSSP!$E$2:$G$1013,3,0),"")</f>
        <v>Siamese Banana</v>
      </c>
      <c r="G109" s="225" t="str">
        <f>VLOOKUP(E109,DSSP!$E$2:$H$1017,4,0)</f>
        <v>Kg</v>
      </c>
      <c r="H109" s="226" t="str">
        <f>IFERROR(IF(RIGHT(E109,4)="1 Kg","1 Kg",RIGHT(E109,6)),"")</f>
        <v>weight</v>
      </c>
      <c r="I109" s="227">
        <v>2.42</v>
      </c>
      <c r="J109" s="222" t="str">
        <f>IFERROR(IF(RIGHT(H109,4)="1 kg",(I109/1),I109*1000/LEFT(H109,3)),"")</f>
        <v/>
      </c>
      <c r="K109" s="46">
        <f>VLOOKUP(E109,DSSP!$E$2:$K$1017,7,0)</f>
        <v>6.53</v>
      </c>
      <c r="L109" s="46">
        <f t="shared" si="8"/>
        <v>15.8026</v>
      </c>
      <c r="N109" s="219">
        <f t="shared" ref="N109:N111" si="10">N108+1</f>
        <v>107</v>
      </c>
      <c r="O109" s="224"/>
      <c r="P109" s="47" t="str" cm="1">
        <f t="array" ref="P109">_xlfn.TEXTJOIN(", ", TRUE, IF(E$2:E$931 = O109,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9" s="47" t="str" cm="1">
        <f t="array" ref="Q109">_xlfn.TEXTJOIN(", ", TRUE, IF(E$2:E$931 = O109,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9" s="47" t="str" cm="1">
        <f t="array" ref="R109">_xlfn.TEXTJOIN(", ", TRUE, IF(E$2:E$931 = O109,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09" s="219">
        <f>SUMIF($E$3:$E$916,O109,$I$3:$I$917)</f>
        <v>0</v>
      </c>
      <c r="AA109" s="219">
        <f>SUMIF($E$3:$E$513,O109,$L$3:$L$514)</f>
        <v>0</v>
      </c>
      <c r="AB109" s="219" t="str" cm="1">
        <f t="array" ref="AB109">LOOKUP(1,1/(AC109=$B$3:$B$919),$A$3:$A$919)</f>
        <v>AWWT</v>
      </c>
      <c r="AC109" s="219" t="str">
        <v>WT.19</v>
      </c>
    </row>
    <row r="110" spans="1:29" s="219" customFormat="1" hidden="1">
      <c r="A110" s="46" t="s">
        <v>9</v>
      </c>
      <c r="B110" s="46" t="s">
        <v>4407</v>
      </c>
      <c r="C110" s="46">
        <v>45</v>
      </c>
      <c r="D110" s="362"/>
      <c r="E110" s="224" t="s">
        <v>1753</v>
      </c>
      <c r="F110" s="46" t="str">
        <f>IFERROR(VLOOKUP(E110,DSSP!$E$2:$G$1013,3,0),"")</f>
        <v>Finger Root</v>
      </c>
      <c r="G110" s="225" t="str">
        <f>VLOOKUP(E110,DSSP!$E$2:$H$1017,4,0)</f>
        <v>Kg</v>
      </c>
      <c r="H110" s="226" t="str">
        <f>IFERROR(IF(RIGHT(E110,4)="1 Kg","1 Kg",RIGHT(E110,6)),"")</f>
        <v>100 gr</v>
      </c>
      <c r="I110" s="227">
        <v>0.2</v>
      </c>
      <c r="J110" s="222">
        <f>IFERROR(IF(RIGHT(H110,4)="1 kg",(I110/1),I110*1000/LEFT(H110,3)),"")</f>
        <v>2</v>
      </c>
      <c r="K110" s="46">
        <f>VLOOKUP(E110,DSSP!$E$2:$K$1017,7,0)</f>
        <v>9.42</v>
      </c>
      <c r="L110" s="46">
        <f t="shared" si="8"/>
        <v>1.8840000000000001</v>
      </c>
      <c r="N110" s="219">
        <f t="shared" si="10"/>
        <v>108</v>
      </c>
      <c r="O110" s="224"/>
      <c r="P110" s="47" t="str" cm="1">
        <f t="array" ref="P110">_xlfn.TEXTJOIN(", ", TRUE, IF(E$2:E$931 = O110,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0" s="47" t="str" cm="1">
        <f t="array" ref="Q110">_xlfn.TEXTJOIN(", ", TRUE, IF(E$2:E$931 = O110,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0" s="47" t="str" cm="1">
        <f t="array" ref="R110">_xlfn.TEXTJOIN(", ", TRUE, IF(E$2:E$931 = O110,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0" s="219">
        <f>SUMIF($E$3:$E$916,O110,$I$3:$I$917)</f>
        <v>0</v>
      </c>
      <c r="AA110" s="219">
        <f>SUMIF($E$3:$E$513,O110,$L$3:$L$514)</f>
        <v>0</v>
      </c>
      <c r="AB110" s="219" t="str" cm="1">
        <f t="array" ref="AB110">LOOKUP(1,1/(AC110=$B$3:$B$919),$A$3:$A$919)</f>
        <v>AWWT</v>
      </c>
      <c r="AC110" s="219" t="str">
        <v>WT.20</v>
      </c>
    </row>
    <row r="111" spans="1:29" s="219" customFormat="1" hidden="1">
      <c r="A111" s="46" t="s">
        <v>9</v>
      </c>
      <c r="B111" s="46" t="s">
        <v>4407</v>
      </c>
      <c r="C111" s="46">
        <v>45</v>
      </c>
      <c r="D111" s="362"/>
      <c r="E111" s="224" t="s">
        <v>179</v>
      </c>
      <c r="F111" s="46" t="str">
        <f>IFERROR(VLOOKUP(E111,DSSP!$E$2:$G$1013,3,0),"")</f>
        <v>Chinese Kale</v>
      </c>
      <c r="G111" s="225" t="str">
        <f>VLOOKUP(E111,DSSP!$E$2:$H$1017,4,0)</f>
        <v>Kg</v>
      </c>
      <c r="H111" s="226" t="str">
        <f>IFERROR(IF(RIGHT(E111,4)="1 Kg","1 Kg",RIGHT(E111,6)),"")</f>
        <v>250 gr</v>
      </c>
      <c r="I111" s="227">
        <v>0.5</v>
      </c>
      <c r="J111" s="222">
        <f>IFERROR(IF(RIGHT(H111,4)="1 kg",(I111/1),I111*1000/LEFT(H111,3)),"")</f>
        <v>2</v>
      </c>
      <c r="K111" s="46">
        <f>VLOOKUP(E111,DSSP!$E$2:$K$1017,7,0)</f>
        <v>10.46</v>
      </c>
      <c r="L111" s="46">
        <f t="shared" si="8"/>
        <v>5.23</v>
      </c>
      <c r="N111" s="219">
        <f t="shared" si="10"/>
        <v>109</v>
      </c>
      <c r="O111" s="224"/>
      <c r="P111" s="47" t="str" cm="1">
        <f t="array" ref="P111">_xlfn.TEXTJOIN(", ", TRUE, IF(E$2:E$931 = O111,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1" s="47" t="str" cm="1">
        <f t="array" ref="Q111">_xlfn.TEXTJOIN(", ", TRUE, IF(E$2:E$931 = O111,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1" s="47" t="str" cm="1">
        <f t="array" ref="R111">_xlfn.TEXTJOIN(", ", TRUE, IF(E$2:E$931 = O111,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1" s="219">
        <f>SUMIF($E$3:$E$916,O111,$I$3:$I$917)</f>
        <v>0</v>
      </c>
      <c r="AA111" s="219">
        <f>SUMIF($E$3:$E$513,O111,$L$3:$L$514)</f>
        <v>0</v>
      </c>
      <c r="AB111" s="219" t="str" cm="1">
        <f t="array" ref="AB111">LOOKUP(1,1/(AC111=$B$3:$B$919),$A$3:$A$919)</f>
        <v>SD</v>
      </c>
      <c r="AC111" s="219" t="str">
        <v>SD.02</v>
      </c>
    </row>
    <row r="112" spans="1:29" s="219" customFormat="1" hidden="1">
      <c r="A112" s="46" t="s">
        <v>9</v>
      </c>
      <c r="B112" s="46" t="s">
        <v>4407</v>
      </c>
      <c r="C112" s="46">
        <v>45</v>
      </c>
      <c r="D112" s="362"/>
      <c r="E112" s="224" t="s">
        <v>500</v>
      </c>
      <c r="F112" s="46" t="str">
        <f>IFERROR(VLOOKUP(E112,DSSP!$E$2:$G$1013,3,0),"")</f>
        <v>Cha Plu Leaves</v>
      </c>
      <c r="G112" s="225" t="str">
        <f>VLOOKUP(E112,DSSP!$E$2:$H$1017,4,0)</f>
        <v>Kg</v>
      </c>
      <c r="H112" s="226" t="str">
        <f>IFERROR(IF(RIGHT(E112,4)="1 Kg","1 Kg",RIGHT(E112,6)),"")</f>
        <v>100 gr</v>
      </c>
      <c r="I112" s="227">
        <v>0.2</v>
      </c>
      <c r="J112" s="222">
        <f>IFERROR(IF(RIGHT(H112,4)="1 kg",(I112/1),I112*1000/LEFT(H112,3)),"")</f>
        <v>2</v>
      </c>
      <c r="K112" s="46">
        <f>VLOOKUP(E112,DSSP!$E$2:$K$1017,7,0)</f>
        <v>11.84</v>
      </c>
      <c r="L112" s="46">
        <f t="shared" si="8"/>
        <v>2.3679999999999999</v>
      </c>
      <c r="N112" s="219">
        <f t="shared" ref="N112:N118" si="11">N111+1</f>
        <v>110</v>
      </c>
      <c r="O112" s="224"/>
      <c r="P112" s="47" t="str" cm="1">
        <f t="array" ref="P112">_xlfn.TEXTJOIN(", ", TRUE, IF(E$2:E$931 = O112,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2" s="47" t="str" cm="1">
        <f t="array" ref="Q112">_xlfn.TEXTJOIN(", ", TRUE, IF(E$2:E$931 = O112,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2" s="47" t="str" cm="1">
        <f t="array" ref="R112">_xlfn.TEXTJOIN(", ", TRUE, IF(E$2:E$931 = O112,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2" s="219">
        <f>SUMIF($E$3:$E$916,O112,$I$3:$I$917)</f>
        <v>0</v>
      </c>
      <c r="AA112" s="219">
        <f>SUMIF($E$3:$E$513,O112,$L$3:$L$514)</f>
        <v>0</v>
      </c>
      <c r="AB112" s="219" t="str" cm="1">
        <f t="array" ref="AB112">LOOKUP(1,1/(AC112=$B$3:$B$919),$A$3:$A$919)</f>
        <v>TH</v>
      </c>
      <c r="AC112" s="219" t="str">
        <v>TH.02</v>
      </c>
    </row>
    <row r="113" spans="1:29" s="219" customFormat="1" hidden="1">
      <c r="A113" s="46" t="s">
        <v>9</v>
      </c>
      <c r="B113" s="46" t="s">
        <v>4407</v>
      </c>
      <c r="C113" s="46">
        <v>45</v>
      </c>
      <c r="D113" s="362"/>
      <c r="E113" s="224" t="s">
        <v>209</v>
      </c>
      <c r="F113" s="46" t="str">
        <f>IFERROR(VLOOKUP(E113,DSSP!$E$2:$G$1013,3,0),"")</f>
        <v>Morning Glory</v>
      </c>
      <c r="G113" s="225" t="str">
        <f>VLOOKUP(E113,DSSP!$E$2:$H$1017,4,0)</f>
        <v>Kg</v>
      </c>
      <c r="H113" s="226" t="str">
        <f>IFERROR(IF(RIGHT(E113,4)="1 Kg","1 Kg",RIGHT(E113,6)),"")</f>
        <v>200 gr</v>
      </c>
      <c r="I113" s="227">
        <v>2</v>
      </c>
      <c r="J113" s="222">
        <f>IFERROR(IF(RIGHT(H113,4)="1 kg",(I113/1),I113*1000/LEFT(H113,3)),"")</f>
        <v>10</v>
      </c>
      <c r="K113" s="46">
        <f>VLOOKUP(E113,DSSP!$E$2:$K$1017,7,0)</f>
        <v>8.66</v>
      </c>
      <c r="L113" s="46">
        <f t="shared" si="8"/>
        <v>17.32</v>
      </c>
      <c r="N113" s="219">
        <f t="shared" si="11"/>
        <v>111</v>
      </c>
      <c r="O113" s="224"/>
      <c r="P113" s="47" t="str" cm="1">
        <f t="array" ref="P113">_xlfn.TEXTJOIN(", ", TRUE, IF(E$2:E$931 = O113,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3" s="47" t="str" cm="1">
        <f t="array" ref="Q113">_xlfn.TEXTJOIN(", ", TRUE, IF(E$2:E$931 = O113,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3" s="47" t="str" cm="1">
        <f t="array" ref="R113">_xlfn.TEXTJOIN(", ", TRUE, IF(E$2:E$931 = O113,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3" s="219">
        <f>SUMIF($E$3:$E$916,O113,$I$3:$I$917)</f>
        <v>0</v>
      </c>
      <c r="AA113" s="219">
        <f>SUMIF($E$3:$E$513,O113,$L$3:$L$514)</f>
        <v>0</v>
      </c>
      <c r="AB113" s="219" t="str" cm="1">
        <f t="array" ref="AB113">LOOKUP(1,1/(AC113=$B$3:$B$919),$A$3:$A$919)</f>
        <v>DNA</v>
      </c>
      <c r="AC113" s="219" t="str">
        <v>DNA.01</v>
      </c>
    </row>
    <row r="114" spans="1:29" s="219" customFormat="1" hidden="1">
      <c r="A114" s="46" t="s">
        <v>9</v>
      </c>
      <c r="B114" s="46" t="s">
        <v>4407</v>
      </c>
      <c r="C114" s="46">
        <v>45</v>
      </c>
      <c r="D114" s="362"/>
      <c r="E114" s="224" t="s">
        <v>290</v>
      </c>
      <c r="F114" s="46" t="str">
        <f>IFERROR(VLOOKUP(E114,DSSP!$E$2:$G$1013,3,0),"")</f>
        <v>Perilla Leaf</v>
      </c>
      <c r="G114" s="225" t="str">
        <f>VLOOKUP(E114,DSSP!$E$2:$H$1017,4,0)</f>
        <v>Kg</v>
      </c>
      <c r="H114" s="226" t="str">
        <f>IFERROR(IF(RIGHT(E114,4)="1 Kg","1 Kg",RIGHT(E114,6)),"")</f>
        <v>100 gr</v>
      </c>
      <c r="I114" s="227">
        <v>0.5</v>
      </c>
      <c r="J114" s="222">
        <f>IFERROR(IF(RIGHT(H114,4)="1 kg",(I114/1),I114*1000/LEFT(H114,3)),"")</f>
        <v>5</v>
      </c>
      <c r="K114" s="46">
        <f>VLOOKUP(E114,DSSP!$E$2:$K$1017,7,0)</f>
        <v>11.84</v>
      </c>
      <c r="L114" s="46">
        <f t="shared" si="8"/>
        <v>5.92</v>
      </c>
      <c r="N114" s="219">
        <f t="shared" si="11"/>
        <v>112</v>
      </c>
      <c r="O114" s="224"/>
      <c r="P114" s="47" t="str" cm="1">
        <f t="array" ref="P114">_xlfn.TEXTJOIN(", ", TRUE, IF(E$2:E$931 = O114,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4" s="47" t="str" cm="1">
        <f t="array" ref="Q114">_xlfn.TEXTJOIN(", ", TRUE, IF(E$2:E$931 = O114,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4" s="47" t="str" cm="1">
        <f t="array" ref="R114">_xlfn.TEXTJOIN(", ", TRUE, IF(E$2:E$931 = O114,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4" s="219">
        <f>SUMIF($E$3:$E$916,O114,$I$3:$I$917)</f>
        <v>0</v>
      </c>
      <c r="AA114" s="219">
        <f>SUMIF($E$3:$E$513,O114,$L$3:$L$514)</f>
        <v>0</v>
      </c>
      <c r="AB114" s="219" t="str" cm="1">
        <f t="array" ref="AB114">LOOKUP(1,1/(AC114=$B$3:$B$919),$A$3:$A$919)</f>
        <v>NAM2ZH</v>
      </c>
      <c r="AC114" s="219" t="str">
        <v>NAM2ZH.10</v>
      </c>
    </row>
    <row r="115" spans="1:29" s="219" customFormat="1" hidden="1">
      <c r="A115" s="46" t="s">
        <v>9</v>
      </c>
      <c r="B115" s="46" t="s">
        <v>4407</v>
      </c>
      <c r="C115" s="46">
        <v>45</v>
      </c>
      <c r="D115" s="362"/>
      <c r="E115" s="224" t="s">
        <v>107</v>
      </c>
      <c r="F115" s="46" t="str">
        <f>IFERROR(VLOOKUP(E115,DSSP!$E$2:$G$1013,3,0),"")</f>
        <v>Culantro</v>
      </c>
      <c r="G115" s="225" t="str">
        <f>VLOOKUP(E115,DSSP!$E$2:$H$1017,4,0)</f>
        <v>Kg</v>
      </c>
      <c r="H115" s="226" t="str">
        <f>IFERROR(IF(RIGHT(E115,4)="1 Kg","1 Kg",RIGHT(E115,6)),"")</f>
        <v>100 gr</v>
      </c>
      <c r="I115" s="227">
        <v>0.5</v>
      </c>
      <c r="J115" s="222">
        <f>IFERROR(IF(RIGHT(H115,4)="1 kg",(I115/1),I115*1000/LEFT(H115,3)),"")</f>
        <v>5</v>
      </c>
      <c r="K115" s="46">
        <f>VLOOKUP(E115,DSSP!$E$2:$K$1017,7,0)</f>
        <v>13.92</v>
      </c>
      <c r="L115" s="46">
        <f t="shared" si="8"/>
        <v>6.96</v>
      </c>
      <c r="N115" s="219">
        <f t="shared" si="11"/>
        <v>113</v>
      </c>
      <c r="O115" s="224"/>
      <c r="P115" s="47" t="str" cm="1">
        <f t="array" ref="P115">_xlfn.TEXTJOIN(", ", TRUE, IF(E$2:E$931 = O115,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5" s="47" t="str" cm="1">
        <f t="array" ref="Q115">_xlfn.TEXTJOIN(", ", TRUE, IF(E$2:E$931 = O115,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5" s="47" t="str" cm="1">
        <f t="array" ref="R115">_xlfn.TEXTJOIN(", ", TRUE, IF(E$2:E$931 = O115,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5" s="219">
        <f>SUMIF($E$3:$E$916,O115,$I$3:$I$917)</f>
        <v>0</v>
      </c>
      <c r="AA115" s="219">
        <f>SUMIF($E$3:$E$513,O115,$L$3:$L$514)</f>
        <v>0</v>
      </c>
      <c r="AB115" s="219" t="str" cm="1">
        <f t="array" ref="AB115">LOOKUP(1,1/(AC115=$B$3:$B$919),$A$3:$A$919)</f>
        <v>MLT</v>
      </c>
      <c r="AC115" s="219" t="str">
        <v>MLT.02</v>
      </c>
    </row>
    <row r="116" spans="1:29" s="219" customFormat="1" hidden="1">
      <c r="A116" s="46" t="s">
        <v>9</v>
      </c>
      <c r="B116" s="46" t="s">
        <v>4407</v>
      </c>
      <c r="C116" s="46">
        <v>45</v>
      </c>
      <c r="D116" s="362"/>
      <c r="E116" s="224" t="s">
        <v>1650</v>
      </c>
      <c r="F116" s="46" t="str">
        <f>IFERROR(VLOOKUP(E116,DSSP!$E$2:$G$1013,3,0),"")</f>
        <v>Small Batata</v>
      </c>
      <c r="G116" s="225" t="str">
        <f>VLOOKUP(E116,DSSP!$E$2:$H$1017,4,0)</f>
        <v>Kg</v>
      </c>
      <c r="H116" s="226" t="str">
        <f>IFERROR(IF(RIGHT(E116,4)="1 Kg","1 Kg",RIGHT(E116,6)),"")</f>
        <v>500 gr</v>
      </c>
      <c r="I116" s="227">
        <v>0.5</v>
      </c>
      <c r="J116" s="222">
        <f>IFERROR(IF(RIGHT(H116,4)="1 kg",(I116/1),I116*1000/LEFT(H116,3)),"")</f>
        <v>1</v>
      </c>
      <c r="K116" s="46">
        <f>VLOOKUP(E116,DSSP!$E$2:$K$1017,7,0)</f>
        <v>7.22</v>
      </c>
      <c r="L116" s="46">
        <f t="shared" si="8"/>
        <v>3.61</v>
      </c>
      <c r="N116" s="219">
        <f t="shared" si="11"/>
        <v>114</v>
      </c>
      <c r="O116" s="224"/>
      <c r="P116" s="47" t="str" cm="1">
        <f t="array" ref="P116">_xlfn.TEXTJOIN(", ", TRUE, IF(E$2:E$931 = O116,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6" s="47" t="str" cm="1">
        <f t="array" ref="Q116">_xlfn.TEXTJOIN(", ", TRUE, IF(E$2:E$931 = O116,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6" s="47" t="str" cm="1">
        <f t="array" ref="R116">_xlfn.TEXTJOIN(", ", TRUE, IF(E$2:E$931 = O116,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6" s="219">
        <f>SUMIF($E$3:$E$916,O116,$I$3:$I$917)</f>
        <v>0</v>
      </c>
      <c r="AA116" s="219">
        <f>SUMIF($E$3:$E$513,O116,$L$3:$L$514)</f>
        <v>0</v>
      </c>
      <c r="AB116" s="219" t="str" cm="1">
        <f t="array" ref="AB116">LOOKUP(1,1/(AC116=$B$3:$B$919),$A$3:$A$919)</f>
        <v>KH</v>
      </c>
      <c r="AC116" s="219" t="str">
        <v>KH.01</v>
      </c>
    </row>
    <row r="117" spans="1:29" s="219" customFormat="1" hidden="1">
      <c r="A117" s="46" t="s">
        <v>9</v>
      </c>
      <c r="B117" s="46" t="s">
        <v>4407</v>
      </c>
      <c r="C117" s="46">
        <v>45</v>
      </c>
      <c r="D117" s="362"/>
      <c r="E117" s="224" t="s">
        <v>1621</v>
      </c>
      <c r="F117" s="46" t="str">
        <f>IFERROR(VLOOKUP(E117,DSSP!$E$2:$G$1013,3,0),"")</f>
        <v>Turmeric</v>
      </c>
      <c r="G117" s="225" t="str">
        <f>VLOOKUP(E117,DSSP!$E$2:$H$1017,4,0)</f>
        <v>Kg</v>
      </c>
      <c r="H117" s="226" t="str">
        <f>IFERROR(IF(RIGHT(E117,4)="1 Kg","1 Kg",RIGHT(E117,6)),"")</f>
        <v>100 gr</v>
      </c>
      <c r="I117" s="227">
        <v>0.1</v>
      </c>
      <c r="J117" s="222">
        <f>IFERROR(IF(RIGHT(H117,4)="1 kg",(I117/1),I117*1000/LEFT(H117,3)),"")</f>
        <v>1</v>
      </c>
      <c r="K117" s="46">
        <f>VLOOKUP(E117,DSSP!$E$2:$K$1017,7,0)</f>
        <v>10.11</v>
      </c>
      <c r="L117" s="46">
        <f t="shared" ref="L117:L175" si="12">IF(G117&lt;&gt;"Kg",K117*J117,K117*I117)</f>
        <v>1.0109999999999999</v>
      </c>
      <c r="N117" s="219">
        <f t="shared" si="11"/>
        <v>115</v>
      </c>
      <c r="O117" s="224"/>
      <c r="P117" s="47" t="str" cm="1">
        <f t="array" ref="P117">_xlfn.TEXTJOIN(", ", TRUE, IF(E$2:E$931 = O117,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7" s="47" t="str" cm="1">
        <f t="array" ref="Q117">_xlfn.TEXTJOIN(", ", TRUE, IF(E$2:E$931 = O117,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7" s="47" t="str" cm="1">
        <f t="array" ref="R117">_xlfn.TEXTJOIN(", ", TRUE, IF(E$2:E$931 = O117,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U117" s="219">
        <f>SUMIF($E$3:$E$916,O117,$I$3:$I$917)</f>
        <v>0</v>
      </c>
      <c r="AA117" s="219">
        <f>SUMIF($E$3:$E$513,O117,$L$3:$L$514)</f>
        <v>0</v>
      </c>
      <c r="AB117" s="219" t="str" cm="1">
        <f t="array" ref="AB117">LOOKUP(1,1/(AC117=$B$3:$B$919),$A$3:$A$919)</f>
        <v>BSM</v>
      </c>
      <c r="AC117" s="219" t="str">
        <v>BSM.01</v>
      </c>
    </row>
    <row r="118" spans="1:29" s="219" customFormat="1" hidden="1">
      <c r="A118" s="46" t="s">
        <v>9</v>
      </c>
      <c r="B118" s="46" t="s">
        <v>4407</v>
      </c>
      <c r="C118" s="46">
        <v>45</v>
      </c>
      <c r="D118" s="362"/>
      <c r="E118" s="224" t="s">
        <v>1606</v>
      </c>
      <c r="F118" s="46" t="str">
        <f>IFERROR(VLOOKUP(E118,DSSP!$E$2:$G$1013,3,0),"")</f>
        <v>Galangal</v>
      </c>
      <c r="G118" s="225" t="str">
        <f>VLOOKUP(E118,DSSP!$E$2:$H$1017,4,0)</f>
        <v>Kg</v>
      </c>
      <c r="H118" s="226" t="str">
        <f>IFERROR(IF(RIGHT(E118,4)="1 Kg","1 Kg",RIGHT(E118,6)),"")</f>
        <v>100 gr</v>
      </c>
      <c r="I118" s="227">
        <v>0.1</v>
      </c>
      <c r="J118" s="222">
        <f>IFERROR(IF(RIGHT(H118,4)="1 kg",(I118/1),I118*1000/LEFT(H118,3)),"")</f>
        <v>1</v>
      </c>
      <c r="K118" s="46">
        <f>VLOOKUP(E118,DSSP!$E$2:$K$1017,7,0)</f>
        <v>8.84</v>
      </c>
      <c r="L118" s="46">
        <f t="shared" si="12"/>
        <v>0.88400000000000001</v>
      </c>
      <c r="N118" s="219">
        <f t="shared" si="11"/>
        <v>116</v>
      </c>
      <c r="O118" s="224"/>
      <c r="P118" s="47" t="str" cm="1">
        <f t="array" ref="P118">_xlfn.TEXTJOIN(", ", TRUE, IF(E$2:E$931 = O118, A$2:A$931,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8" s="47" t="str" cm="1">
        <f t="array" ref="Q118">_xlfn.TEXTJOIN(", ", TRUE, IF(E$2:E$931 = O118, B$2:B$931,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8" s="47" t="str" cm="1">
        <f t="array" ref="R118">_xlfn.TEXTJOIN(", ", TRUE, IF(E$2:E$931 = O118, C$2:C$931, ""))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AA118" s="219">
        <f>SUMIF($E$3:$E$513,O118,$L$3:$L$514)</f>
        <v>0</v>
      </c>
      <c r="AB118" s="219" t="str" cm="1">
        <f t="array" ref="AB118">LOOKUP(1,1/(AC118=$B$3:$B$919),$A$3:$A$919)</f>
        <v>AWZH</v>
      </c>
      <c r="AC118" s="219" t="str">
        <v>ZH.14</v>
      </c>
    </row>
    <row r="119" spans="1:29" s="219" customFormat="1" hidden="1">
      <c r="A119" s="46" t="s">
        <v>9</v>
      </c>
      <c r="B119" s="46" t="s">
        <v>4407</v>
      </c>
      <c r="C119" s="46">
        <v>45</v>
      </c>
      <c r="D119" s="362"/>
      <c r="E119" s="224" t="s">
        <v>37</v>
      </c>
      <c r="F119" s="46" t="str">
        <f>IFERROR(VLOOKUP(E119,DSSP!$E$2:$G$1013,3,0),"")</f>
        <v>Green Eggplant</v>
      </c>
      <c r="G119" s="225" t="str">
        <f>VLOOKUP(E119,DSSP!$E$2:$H$1017,4,0)</f>
        <v>Kg</v>
      </c>
      <c r="H119" s="226" t="str">
        <f>IFERROR(IF(RIGHT(E119,4)="1 Kg","1 Kg",RIGHT(E119,6)),"")</f>
        <v>200 gr</v>
      </c>
      <c r="I119" s="227">
        <v>0.4</v>
      </c>
      <c r="J119" s="222">
        <f>IFERROR(IF(RIGHT(H119,4)="1 kg",(I119/1),I119*1000/LEFT(H119,3)),"")</f>
        <v>2</v>
      </c>
      <c r="K119" s="46">
        <f>VLOOKUP(E119,DSSP!$E$2:$K$1017,7,0)</f>
        <v>11.15</v>
      </c>
      <c r="L119" s="46">
        <f t="shared" si="12"/>
        <v>4.46</v>
      </c>
      <c r="U119" s="219">
        <f>SUM(U3:U118)</f>
        <v>1209.3520000000005</v>
      </c>
      <c r="AB119" s="219" t="str" cm="1">
        <f t="array" ref="AB119">LOOKUP(1,1/(AC119=$B$3:$B$919),$A$3:$A$919)</f>
        <v>NGAM</v>
      </c>
      <c r="AC119" s="219" t="str">
        <v>NGAM.02</v>
      </c>
    </row>
    <row r="120" spans="1:29" s="219" customFormat="1" hidden="1">
      <c r="A120" s="46" t="s">
        <v>9</v>
      </c>
      <c r="B120" s="46" t="s">
        <v>4407</v>
      </c>
      <c r="C120" s="46">
        <v>45</v>
      </c>
      <c r="D120" s="362"/>
      <c r="E120" s="224" t="s">
        <v>564</v>
      </c>
      <c r="F120" s="46" t="str">
        <f>IFERROR(VLOOKUP(E120,DSSP!$E$2:$G$1013,3,0),"")</f>
        <v>Knotgrass</v>
      </c>
      <c r="G120" s="225" t="str">
        <f>VLOOKUP(E120,DSSP!$E$2:$H$1017,4,0)</f>
        <v>Kg</v>
      </c>
      <c r="H120" s="226" t="str">
        <f>IFERROR(IF(RIGHT(E120,4)="1 Kg","1 Kg",RIGHT(E120,6)),"")</f>
        <v>100 gr</v>
      </c>
      <c r="I120" s="227">
        <v>0.3</v>
      </c>
      <c r="J120" s="222">
        <f>IFERROR(IF(RIGHT(H120,4)="1 kg",(I120/1),I120*1000/LEFT(H120,3)),"")</f>
        <v>3</v>
      </c>
      <c r="K120" s="46">
        <f>VLOOKUP(E120,DSSP!$E$2:$K$1017,7,0)</f>
        <v>11.09</v>
      </c>
      <c r="L120" s="46">
        <f t="shared" si="12"/>
        <v>3.327</v>
      </c>
      <c r="AB120" s="219" t="str" cm="1">
        <f t="array" ref="AB120">LOOKUP(1,1/(AC120=$B$3:$B$919),$A$3:$A$919)</f>
        <v>AWWT</v>
      </c>
      <c r="AC120" s="219" t="str">
        <v>WT.21</v>
      </c>
    </row>
    <row r="121" spans="1:29" s="219" customFormat="1" hidden="1">
      <c r="A121" s="46" t="s">
        <v>9</v>
      </c>
      <c r="B121" s="46" t="s">
        <v>4407</v>
      </c>
      <c r="C121" s="46">
        <v>45</v>
      </c>
      <c r="D121" s="362"/>
      <c r="E121" s="224" t="s">
        <v>199</v>
      </c>
      <c r="F121" s="46" t="str">
        <f>IFERROR(VLOOKUP(E121,DSSP!$E$2:$G$1013,3,0),"")</f>
        <v>Ceylon Spinach</v>
      </c>
      <c r="G121" s="225" t="str">
        <f>VLOOKUP(E121,DSSP!$E$2:$H$1017,4,0)</f>
        <v>Kg</v>
      </c>
      <c r="H121" s="226" t="str">
        <f>IFERROR(IF(RIGHT(E121,4)="1 Kg","1 Kg",RIGHT(E121,6)),"")</f>
        <v>300 gr</v>
      </c>
      <c r="I121" s="227">
        <v>0.6</v>
      </c>
      <c r="J121" s="222">
        <f>IFERROR(IF(RIGHT(H121,4)="1 kg",(I121/1),I121*1000/LEFT(H121,3)),"")</f>
        <v>2</v>
      </c>
      <c r="K121" s="46">
        <f>VLOOKUP(E121,DSSP!$E$2:$K$1017,7,0)</f>
        <v>9.6999999999999993</v>
      </c>
      <c r="L121" s="46">
        <f t="shared" si="12"/>
        <v>5.8199999999999994</v>
      </c>
      <c r="AB121" s="219" t="str" cm="1">
        <f t="array" ref="AB121">LOOKUP(1,1/(AC121=$B$3:$B$919),$A$3:$A$919)</f>
        <v>AWZH</v>
      </c>
      <c r="AC121" s="219" t="str">
        <v>ZH.15</v>
      </c>
    </row>
    <row r="122" spans="1:29" s="219" customFormat="1" hidden="1">
      <c r="A122" s="46" t="s">
        <v>9</v>
      </c>
      <c r="B122" s="46" t="s">
        <v>4407</v>
      </c>
      <c r="C122" s="46">
        <v>45</v>
      </c>
      <c r="D122" s="362"/>
      <c r="E122" s="224" t="s">
        <v>251</v>
      </c>
      <c r="F122" s="46" t="str">
        <f>IFERROR(VLOOKUP(E122,DSSP!$E$2:$G$1013,3,0),"")</f>
        <v>Dill</v>
      </c>
      <c r="G122" s="225" t="str">
        <f>VLOOKUP(E122,DSSP!$E$2:$H$1017,4,0)</f>
        <v>Kg</v>
      </c>
      <c r="H122" s="226" t="str">
        <f>IFERROR(IF(RIGHT(E122,4)="1 Kg","1 Kg",RIGHT(E122,6)),"")</f>
        <v>100 gr</v>
      </c>
      <c r="I122" s="227">
        <v>0.2</v>
      </c>
      <c r="J122" s="222">
        <f>IFERROR(IF(RIGHT(H122,4)="1 kg",(I122/1),I122*1000/LEFT(H122,3)),"")</f>
        <v>2</v>
      </c>
      <c r="K122" s="46">
        <f>VLOOKUP(E122,DSSP!$E$2:$K$1017,7,0)</f>
        <v>11.09</v>
      </c>
      <c r="L122" s="46">
        <f t="shared" si="12"/>
        <v>2.218</v>
      </c>
      <c r="AB122" s="219" t="str" cm="1">
        <f t="array" ref="AB122">LOOKUP(1,1/(AC122=$B$3:$B$919),$A$3:$A$919)</f>
        <v>NAM1</v>
      </c>
      <c r="AC122" s="219" t="str">
        <v>NAM1.22</v>
      </c>
    </row>
    <row r="123" spans="1:29" s="219" customFormat="1" hidden="1">
      <c r="A123" s="46" t="s">
        <v>7</v>
      </c>
      <c r="B123" s="46" t="s">
        <v>4408</v>
      </c>
      <c r="C123" s="46">
        <v>46</v>
      </c>
      <c r="D123" s="362">
        <v>604535</v>
      </c>
      <c r="E123" s="224" t="s">
        <v>209</v>
      </c>
      <c r="F123" s="46" t="str">
        <f>IFERROR(VLOOKUP(E123,DSSP!$E$2:$G$1013,3,0),"")</f>
        <v>Morning Glory</v>
      </c>
      <c r="G123" s="225" t="str">
        <f>VLOOKUP(E123,DSSP!$E$2:$H$1017,4,0)</f>
        <v>Kg</v>
      </c>
      <c r="H123" s="226" t="str">
        <f>IFERROR(IF(RIGHT(E123,4)="1 Kg","1 Kg",RIGHT(E123,6)),"")</f>
        <v>200 gr</v>
      </c>
      <c r="I123" s="227">
        <v>3</v>
      </c>
      <c r="J123" s="222">
        <f>IFERROR(IF(RIGHT(H123,4)="1 kg",(I123/1),I123*1000/LEFT(H123,3)),"")</f>
        <v>15</v>
      </c>
      <c r="K123" s="46">
        <f>VLOOKUP(E123,DSSP!$E$2:$K$1017,7,0)</f>
        <v>8.66</v>
      </c>
      <c r="L123" s="46">
        <f t="shared" si="12"/>
        <v>25.98</v>
      </c>
      <c r="AB123" s="219" t="str" cm="1">
        <f t="array" ref="AB123">LOOKUP(1,1/(AC123=$B$3:$B$919),$A$3:$A$919)</f>
        <v>NAM2ZH</v>
      </c>
      <c r="AC123" s="219" t="str">
        <v>NAM2ZH.11</v>
      </c>
    </row>
    <row r="124" spans="1:29" s="219" customFormat="1" hidden="1">
      <c r="A124" s="46" t="s">
        <v>7</v>
      </c>
      <c r="B124" s="46" t="s">
        <v>4408</v>
      </c>
      <c r="C124" s="46">
        <v>46</v>
      </c>
      <c r="D124" s="362"/>
      <c r="E124" s="224" t="s">
        <v>290</v>
      </c>
      <c r="F124" s="46" t="str">
        <f>IFERROR(VLOOKUP(E124,DSSP!$E$2:$G$1013,3,0),"")</f>
        <v>Perilla Leaf</v>
      </c>
      <c r="G124" s="225" t="str">
        <f>VLOOKUP(E124,DSSP!$E$2:$H$1017,4,0)</f>
        <v>Kg</v>
      </c>
      <c r="H124" s="226" t="str">
        <f>IFERROR(IF(RIGHT(E124,4)="1 Kg","1 Kg",RIGHT(E124,6)),"")</f>
        <v>100 gr</v>
      </c>
      <c r="I124" s="227">
        <v>0.3</v>
      </c>
      <c r="J124" s="222">
        <f>IFERROR(IF(RIGHT(H124,4)="1 kg",(I124/1),I124*1000/LEFT(H124,3)),"")</f>
        <v>3</v>
      </c>
      <c r="K124" s="46">
        <f>VLOOKUP(E124,DSSP!$E$2:$K$1017,7,0)</f>
        <v>11.84</v>
      </c>
      <c r="L124" s="46">
        <f t="shared" si="12"/>
        <v>3.552</v>
      </c>
      <c r="AB124" s="219" t="str" cm="1">
        <f t="array" ref="AB124">LOOKUP(1,1/(AC124=$B$3:$B$919),$A$3:$A$919)</f>
        <v>NAM2ZH</v>
      </c>
      <c r="AC124" s="219" t="str">
        <v>NAM2ZH.12</v>
      </c>
    </row>
    <row r="125" spans="1:29" s="219" customFormat="1" hidden="1">
      <c r="A125" s="46" t="s">
        <v>7</v>
      </c>
      <c r="B125" s="46" t="s">
        <v>4408</v>
      </c>
      <c r="C125" s="46">
        <v>46</v>
      </c>
      <c r="D125" s="362"/>
      <c r="E125" s="224" t="s">
        <v>107</v>
      </c>
      <c r="F125" s="46" t="str">
        <f>IFERROR(VLOOKUP(E125,DSSP!$E$2:$G$1013,3,0),"")</f>
        <v>Culantro</v>
      </c>
      <c r="G125" s="225" t="str">
        <f>VLOOKUP(E125,DSSP!$E$2:$H$1017,4,0)</f>
        <v>Kg</v>
      </c>
      <c r="H125" s="226" t="str">
        <f>IFERROR(IF(RIGHT(E125,4)="1 Kg","1 Kg",RIGHT(E125,6)),"")</f>
        <v>100 gr</v>
      </c>
      <c r="I125" s="227">
        <v>2</v>
      </c>
      <c r="J125" s="222">
        <f>IFERROR(IF(RIGHT(H125,4)="1 kg",(I125/1),I125*1000/LEFT(H125,3)),"")</f>
        <v>20</v>
      </c>
      <c r="K125" s="46">
        <f>VLOOKUP(E125,DSSP!$E$2:$K$1017,7,0)</f>
        <v>13.92</v>
      </c>
      <c r="L125" s="46">
        <f t="shared" si="12"/>
        <v>27.84</v>
      </c>
      <c r="AB125" s="219" t="str" cm="1">
        <f t="array" ref="AB125">LOOKUP(1,1/(AC125=$B$3:$B$919),$A$3:$A$919)</f>
        <v>NAM1</v>
      </c>
      <c r="AC125" s="219" t="str">
        <v>NAM1.23</v>
      </c>
    </row>
    <row r="126" spans="1:29" s="219" customFormat="1" hidden="1">
      <c r="A126" s="46" t="s">
        <v>7</v>
      </c>
      <c r="B126" s="46" t="s">
        <v>4408</v>
      </c>
      <c r="C126" s="46">
        <v>46</v>
      </c>
      <c r="D126" s="362"/>
      <c r="E126" s="224" t="s">
        <v>1476</v>
      </c>
      <c r="F126" s="46" t="str">
        <f>IFERROR(VLOOKUP(E126,DSSP!$E$2:$G$1013,3,0),"")</f>
        <v>Red Batata</v>
      </c>
      <c r="G126" s="225" t="str">
        <f>VLOOKUP(E126,DSSP!$E$2:$H$1017,4,0)</f>
        <v>Kg</v>
      </c>
      <c r="H126" s="226" t="str">
        <f>IFERROR(IF(RIGHT(E126,4)="1 Kg","1 Kg",RIGHT(E126,6)),"")</f>
        <v>weight</v>
      </c>
      <c r="I126" s="227">
        <v>0.57999999999999996</v>
      </c>
      <c r="J126" s="222" t="str">
        <f>IFERROR(IF(RIGHT(H126,4)="1 kg",(I126/1),I126*1000/LEFT(H126,3)),"")</f>
        <v/>
      </c>
      <c r="K126" s="46">
        <f>VLOOKUP(E126,DSSP!$E$2:$K$1017,7,0)</f>
        <v>8.73</v>
      </c>
      <c r="L126" s="46">
        <f t="shared" si="12"/>
        <v>5.0633999999999997</v>
      </c>
      <c r="AB126" s="219" t="str" cm="1">
        <f t="array" ref="AB126">LOOKUP(1,1/(AC126=$B$3:$B$919),$A$3:$A$919)</f>
        <v>NAM1</v>
      </c>
      <c r="AC126" s="219" t="str">
        <v>NAM1.24</v>
      </c>
    </row>
    <row r="127" spans="1:29" s="219" customFormat="1" hidden="1">
      <c r="A127" s="46" t="s">
        <v>7</v>
      </c>
      <c r="B127" s="46" t="s">
        <v>4408</v>
      </c>
      <c r="C127" s="46">
        <v>46</v>
      </c>
      <c r="D127" s="362"/>
      <c r="E127" s="224" t="s">
        <v>612</v>
      </c>
      <c r="F127" s="46" t="str">
        <f>IFERROR(VLOOKUP(E127,DSSP!$E$2:$G$1013,3,0),"")</f>
        <v>Taro Root</v>
      </c>
      <c r="G127" s="225" t="str">
        <f>VLOOKUP(E127,DSSP!$E$2:$H$1017,4,0)</f>
        <v>Kg</v>
      </c>
      <c r="H127" s="226" t="str">
        <f>IFERROR(IF(RIGHT(E127,4)="1 Kg","1 Kg",RIGHT(E127,6)),"")</f>
        <v>weight</v>
      </c>
      <c r="I127" s="227">
        <v>0.67400000000000004</v>
      </c>
      <c r="J127" s="222" t="str">
        <f>IFERROR(IF(RIGHT(H127,4)="1 kg",(I127/1),I127*1000/LEFT(H127,3)),"")</f>
        <v/>
      </c>
      <c r="K127" s="46">
        <f>VLOOKUP(E127,DSSP!$E$2:$K$1017,7,0)</f>
        <v>7.22</v>
      </c>
      <c r="L127" s="46">
        <f t="shared" si="12"/>
        <v>4.8662799999999997</v>
      </c>
      <c r="AB127" s="219" t="str" cm="1">
        <f t="array" ref="AB127">LOOKUP(1,1/(AC127=$B$3:$B$919),$A$3:$A$919)</f>
        <v>NAM1</v>
      </c>
      <c r="AC127" s="219" t="str">
        <v>NAM1.25</v>
      </c>
    </row>
    <row r="128" spans="1:29" s="219" customFormat="1" hidden="1">
      <c r="A128" s="46" t="s">
        <v>7</v>
      </c>
      <c r="B128" s="46" t="s">
        <v>4408</v>
      </c>
      <c r="C128" s="46">
        <v>46</v>
      </c>
      <c r="D128" s="362"/>
      <c r="E128" s="224" t="s">
        <v>1657</v>
      </c>
      <c r="F128" s="46" t="str">
        <f>IFERROR(VLOOKUP(E128,DSSP!$E$2:$G$1013,3,0),"")</f>
        <v>Purple Yam</v>
      </c>
      <c r="G128" s="225" t="str">
        <f>VLOOKUP(E128,DSSP!$E$2:$H$1017,4,0)</f>
        <v>Kg</v>
      </c>
      <c r="H128" s="226" t="str">
        <f>IFERROR(IF(RIGHT(E128,4)="1 Kg","1 Kg",RIGHT(E128,6)),"")</f>
        <v>weight</v>
      </c>
      <c r="I128" s="227">
        <v>0.96199999999999997</v>
      </c>
      <c r="J128" s="222" t="str">
        <f>IFERROR(IF(RIGHT(H128,4)="1 kg",(I128/1),I128*1000/LEFT(H128,3)),"")</f>
        <v/>
      </c>
      <c r="K128" s="46">
        <f>VLOOKUP(E128,DSSP!$E$2:$K$1017,7,0)</f>
        <v>7.22</v>
      </c>
      <c r="L128" s="46">
        <f t="shared" si="12"/>
        <v>6.9456399999999991</v>
      </c>
      <c r="AB128" s="219" cm="1">
        <f t="array" ref="AB128">LOOKUP(1,1/(AC128=$B$3:$B$919),$A$3:$A$919)</f>
        <v>0</v>
      </c>
      <c r="AC128" s="219">
        <v>0</v>
      </c>
    </row>
    <row r="129" spans="1:28" s="219" customFormat="1" hidden="1">
      <c r="A129" s="46" t="s">
        <v>7</v>
      </c>
      <c r="B129" s="46" t="s">
        <v>4408</v>
      </c>
      <c r="C129" s="46">
        <v>46</v>
      </c>
      <c r="D129" s="362"/>
      <c r="E129" s="224" t="s">
        <v>3650</v>
      </c>
      <c r="F129" s="46" t="str">
        <f>IFERROR(VLOOKUP(E129,DSSP!$E$2:$G$1013,3,0),"")</f>
        <v>Small Taro</v>
      </c>
      <c r="G129" s="225" t="str">
        <f>VLOOKUP(E129,DSSP!$E$2:$H$1017,4,0)</f>
        <v>Kg</v>
      </c>
      <c r="H129" s="226" t="str">
        <f>IFERROR(IF(RIGHT(E129,4)="1 Kg","1 Kg",RIGHT(E129,6)),"")</f>
        <v>500 gr</v>
      </c>
      <c r="I129" s="227">
        <v>0.5</v>
      </c>
      <c r="J129" s="222">
        <f>IFERROR(IF(RIGHT(H129,4)="1 kg",(I129/1),I129*1000/LEFT(H129,3)),"")</f>
        <v>1</v>
      </c>
      <c r="K129" s="46">
        <f>VLOOKUP(E129,DSSP!$E$2:$K$1017,7,0)</f>
        <v>9.24</v>
      </c>
      <c r="L129" s="46">
        <f t="shared" si="12"/>
        <v>4.62</v>
      </c>
      <c r="AB129" s="219" cm="1">
        <f t="array" ref="AB129">LOOKUP(1,1/(AC129=$B$3:$B$919),$A$3:$A$919)</f>
        <v>0</v>
      </c>
    </row>
    <row r="130" spans="1:28" s="219" customFormat="1" hidden="1">
      <c r="A130" s="46" t="s">
        <v>7</v>
      </c>
      <c r="B130" s="46" t="s">
        <v>4408</v>
      </c>
      <c r="C130" s="46">
        <v>46</v>
      </c>
      <c r="D130" s="362"/>
      <c r="E130" s="224" t="s">
        <v>1621</v>
      </c>
      <c r="F130" s="46" t="str">
        <f>IFERROR(VLOOKUP(E130,DSSP!$E$2:$G$1013,3,0),"")</f>
        <v>Turmeric</v>
      </c>
      <c r="G130" s="225" t="str">
        <f>VLOOKUP(E130,DSSP!$E$2:$H$1017,4,0)</f>
        <v>Kg</v>
      </c>
      <c r="H130" s="226" t="str">
        <f>IFERROR(IF(RIGHT(E130,4)="1 Kg","1 Kg",RIGHT(E130,6)),"")</f>
        <v>100 gr</v>
      </c>
      <c r="I130" s="227">
        <v>0.3</v>
      </c>
      <c r="J130" s="222">
        <f>IFERROR(IF(RIGHT(H130,4)="1 kg",(I130/1),I130*1000/LEFT(H130,3)),"")</f>
        <v>3</v>
      </c>
      <c r="K130" s="46">
        <f>VLOOKUP(E130,DSSP!$E$2:$K$1017,7,0)</f>
        <v>10.11</v>
      </c>
      <c r="L130" s="46">
        <f t="shared" si="12"/>
        <v>3.0329999999999999</v>
      </c>
      <c r="AB130" s="219" cm="1">
        <f t="array" ref="AB130">LOOKUP(1,1/(AC130=$B$3:$B$919),$A$3:$A$919)</f>
        <v>0</v>
      </c>
    </row>
    <row r="131" spans="1:28" s="219" customFormat="1" hidden="1">
      <c r="A131" s="46" t="s">
        <v>7</v>
      </c>
      <c r="B131" s="46" t="s">
        <v>4408</v>
      </c>
      <c r="C131" s="46">
        <v>46</v>
      </c>
      <c r="D131" s="362"/>
      <c r="E131" s="224" t="s">
        <v>1606</v>
      </c>
      <c r="F131" s="46" t="str">
        <f>IFERROR(VLOOKUP(E131,DSSP!$E$2:$G$1013,3,0),"")</f>
        <v>Galangal</v>
      </c>
      <c r="G131" s="225" t="str">
        <f>VLOOKUP(E131,DSSP!$E$2:$H$1017,4,0)</f>
        <v>Kg</v>
      </c>
      <c r="H131" s="226" t="str">
        <f>IFERROR(IF(RIGHT(E131,4)="1 Kg","1 Kg",RIGHT(E131,6)),"")</f>
        <v>100 gr</v>
      </c>
      <c r="I131" s="227">
        <v>0.5</v>
      </c>
      <c r="J131" s="222">
        <f>IFERROR(IF(RIGHT(H131,4)="1 kg",(I131/1),I131*1000/LEFT(H131,3)),"")</f>
        <v>5</v>
      </c>
      <c r="K131" s="46">
        <f>VLOOKUP(E131,DSSP!$E$2:$K$1017,7,0)</f>
        <v>8.84</v>
      </c>
      <c r="L131" s="46">
        <f t="shared" si="12"/>
        <v>4.42</v>
      </c>
      <c r="AB131" s="219" cm="1">
        <f t="array" ref="AB131">LOOKUP(1,1/(AC131=$B$3:$B$919),$A$3:$A$919)</f>
        <v>0</v>
      </c>
    </row>
    <row r="132" spans="1:28" s="219" customFormat="1" hidden="1">
      <c r="A132" s="46" t="s">
        <v>7</v>
      </c>
      <c r="B132" s="46" t="s">
        <v>4408</v>
      </c>
      <c r="C132" s="46">
        <v>46</v>
      </c>
      <c r="D132" s="362"/>
      <c r="E132" s="224" t="s">
        <v>37</v>
      </c>
      <c r="F132" s="46" t="str">
        <f>IFERROR(VLOOKUP(E132,DSSP!$E$2:$G$1013,3,0),"")</f>
        <v>Green Eggplant</v>
      </c>
      <c r="G132" s="225" t="str">
        <f>VLOOKUP(E132,DSSP!$E$2:$H$1017,4,0)</f>
        <v>Kg</v>
      </c>
      <c r="H132" s="226" t="str">
        <f>IFERROR(IF(RIGHT(E132,4)="1 Kg","1 Kg",RIGHT(E132,6)),"")</f>
        <v>200 gr</v>
      </c>
      <c r="I132" s="227">
        <v>1</v>
      </c>
      <c r="J132" s="222">
        <f>IFERROR(IF(RIGHT(H132,4)="1 kg",(I132/1),I132*1000/LEFT(H132,3)),"")</f>
        <v>5</v>
      </c>
      <c r="K132" s="46">
        <f>VLOOKUP(E132,DSSP!$E$2:$K$1017,7,0)</f>
        <v>11.15</v>
      </c>
      <c r="L132" s="46">
        <f t="shared" si="12"/>
        <v>11.15</v>
      </c>
      <c r="AB132" s="219" cm="1">
        <f t="array" ref="AB132">LOOKUP(1,1/(AC132=$B$3:$B$919),$A$3:$A$919)</f>
        <v>0</v>
      </c>
    </row>
    <row r="133" spans="1:28" s="219" customFormat="1" hidden="1">
      <c r="A133" s="46" t="s">
        <v>7</v>
      </c>
      <c r="B133" s="46" t="s">
        <v>4408</v>
      </c>
      <c r="C133" s="46">
        <v>46</v>
      </c>
      <c r="D133" s="362"/>
      <c r="E133" s="224" t="s">
        <v>251</v>
      </c>
      <c r="F133" s="46" t="str">
        <f>IFERROR(VLOOKUP(E133,DSSP!$E$2:$G$1013,3,0),"")</f>
        <v>Dill</v>
      </c>
      <c r="G133" s="225" t="str">
        <f>VLOOKUP(E133,DSSP!$E$2:$H$1017,4,0)</f>
        <v>Kg</v>
      </c>
      <c r="H133" s="226" t="str">
        <f>IFERROR(IF(RIGHT(E133,4)="1 Kg","1 Kg",RIGHT(E133,6)),"")</f>
        <v>100 gr</v>
      </c>
      <c r="I133" s="227">
        <v>0.3</v>
      </c>
      <c r="J133" s="222">
        <f>IFERROR(IF(RIGHT(H133,4)="1 kg",(I133/1),I133*1000/LEFT(H133,3)),"")</f>
        <v>3</v>
      </c>
      <c r="K133" s="46">
        <f>VLOOKUP(E133,DSSP!$E$2:$K$1017,7,0)</f>
        <v>11.09</v>
      </c>
      <c r="L133" s="46">
        <f t="shared" si="12"/>
        <v>3.327</v>
      </c>
      <c r="AB133" s="219" cm="1">
        <f t="array" ref="AB133">LOOKUP(1,1/(AC133=$B$3:$B$919),$A$3:$A$919)</f>
        <v>0</v>
      </c>
    </row>
    <row r="134" spans="1:28" s="219" customFormat="1" hidden="1">
      <c r="A134" s="46" t="s">
        <v>0</v>
      </c>
      <c r="B134" s="46" t="s">
        <v>4409</v>
      </c>
      <c r="C134" s="46">
        <v>47</v>
      </c>
      <c r="D134" s="362">
        <v>604535</v>
      </c>
      <c r="E134" s="224" t="s">
        <v>3721</v>
      </c>
      <c r="F134" s="46" t="str">
        <f>IFERROR(VLOOKUP(E134,DSSP!$E$2:$G$1013,3,0),"")</f>
        <v>Small Purple Batata</v>
      </c>
      <c r="G134" s="225" t="str">
        <f>VLOOKUP(E134,DSSP!$E$2:$H$1017,4,0)</f>
        <v>Kg</v>
      </c>
      <c r="H134" s="226" t="str">
        <f>IFERROR(IF(RIGHT(E134,4)="1 Kg","1 Kg",RIGHT(E134,6)),"")</f>
        <v>500 gr</v>
      </c>
      <c r="I134" s="227">
        <v>1</v>
      </c>
      <c r="J134" s="222">
        <f>IFERROR(IF(RIGHT(H134,4)="1 kg",(I134/1),I134*1000/LEFT(H134,3)),"")</f>
        <v>2</v>
      </c>
      <c r="K134" s="46">
        <f>VLOOKUP(E134,DSSP!$E$2:$K$1017,7,0)</f>
        <v>6.76</v>
      </c>
      <c r="L134" s="46">
        <f t="shared" si="12"/>
        <v>6.76</v>
      </c>
      <c r="AB134" s="219" cm="1">
        <f t="array" ref="AB134">LOOKUP(1,1/(AC134=$B$3:$B$919),$A$3:$A$919)</f>
        <v>0</v>
      </c>
    </row>
    <row r="135" spans="1:28" s="219" customFormat="1" hidden="1">
      <c r="A135" s="46" t="s">
        <v>0</v>
      </c>
      <c r="B135" s="46" t="s">
        <v>4409</v>
      </c>
      <c r="C135" s="46">
        <v>47</v>
      </c>
      <c r="D135" s="362"/>
      <c r="E135" s="224" t="s">
        <v>612</v>
      </c>
      <c r="F135" s="46" t="str">
        <f>IFERROR(VLOOKUP(E135,DSSP!$E$2:$G$1013,3,0),"")</f>
        <v>Taro Root</v>
      </c>
      <c r="G135" s="225" t="str">
        <f>VLOOKUP(E135,DSSP!$E$2:$H$1017,4,0)</f>
        <v>Kg</v>
      </c>
      <c r="H135" s="226" t="str">
        <f>IFERROR(IF(RIGHT(E135,4)="1 Kg","1 Kg",RIGHT(E135,6)),"")</f>
        <v>weight</v>
      </c>
      <c r="I135" s="227">
        <v>2.4500000000000002</v>
      </c>
      <c r="J135" s="222" t="str">
        <f>IFERROR(IF(RIGHT(H135,4)="1 kg",(I135/1),I135*1000/LEFT(H135,3)),"")</f>
        <v/>
      </c>
      <c r="K135" s="46">
        <f>VLOOKUP(E135,DSSP!$E$2:$K$1017,7,0)</f>
        <v>7.22</v>
      </c>
      <c r="L135" s="46">
        <f t="shared" si="12"/>
        <v>17.689</v>
      </c>
      <c r="AB135" s="219" cm="1">
        <f t="array" ref="AB135">LOOKUP(1,1/(AC135=$B$3:$B$919),$A$3:$A$919)</f>
        <v>0</v>
      </c>
    </row>
    <row r="136" spans="1:28" s="219" customFormat="1" hidden="1">
      <c r="A136" s="46" t="s">
        <v>0</v>
      </c>
      <c r="B136" s="46" t="s">
        <v>4409</v>
      </c>
      <c r="C136" s="46">
        <v>47</v>
      </c>
      <c r="D136" s="362"/>
      <c r="E136" s="224" t="s">
        <v>3650</v>
      </c>
      <c r="F136" s="46" t="str">
        <f>IFERROR(VLOOKUP(E136,DSSP!$E$2:$G$1013,3,0),"")</f>
        <v>Small Taro</v>
      </c>
      <c r="G136" s="225" t="str">
        <f>VLOOKUP(E136,DSSP!$E$2:$H$1017,4,0)</f>
        <v>Kg</v>
      </c>
      <c r="H136" s="226" t="str">
        <f>IFERROR(IF(RIGHT(E136,4)="1 Kg","1 Kg",RIGHT(E136,6)),"")</f>
        <v>500 gr</v>
      </c>
      <c r="I136" s="227">
        <v>1</v>
      </c>
      <c r="J136" s="222">
        <f>IFERROR(IF(RIGHT(H136,4)="1 kg",(I136/1),I136*1000/LEFT(H136,3)),"")</f>
        <v>2</v>
      </c>
      <c r="K136" s="46">
        <f>VLOOKUP(E136,DSSP!$E$2:$K$1017,7,0)</f>
        <v>9.24</v>
      </c>
      <c r="L136" s="46">
        <f t="shared" si="12"/>
        <v>9.24</v>
      </c>
      <c r="AB136" s="219" cm="1">
        <f t="array" ref="AB136">LOOKUP(1,1/(AC136=$B$3:$B$919),$A$3:$A$919)</f>
        <v>0</v>
      </c>
    </row>
    <row r="137" spans="1:28" s="219" customFormat="1" hidden="1">
      <c r="A137" s="46" t="s">
        <v>0</v>
      </c>
      <c r="B137" s="46" t="s">
        <v>4409</v>
      </c>
      <c r="C137" s="46">
        <v>47</v>
      </c>
      <c r="D137" s="362"/>
      <c r="E137" s="224" t="s">
        <v>1606</v>
      </c>
      <c r="F137" s="46" t="str">
        <f>IFERROR(VLOOKUP(E137,DSSP!$E$2:$G$1013,3,0),"")</f>
        <v>Galangal</v>
      </c>
      <c r="G137" s="225" t="str">
        <f>VLOOKUP(E137,DSSP!$E$2:$H$1017,4,0)</f>
        <v>Kg</v>
      </c>
      <c r="H137" s="226" t="str">
        <f>IFERROR(IF(RIGHT(E137,4)="1 Kg","1 Kg",RIGHT(E137,6)),"")</f>
        <v>100 gr</v>
      </c>
      <c r="I137" s="227">
        <v>1.5</v>
      </c>
      <c r="J137" s="222">
        <f>IFERROR(IF(RIGHT(H137,4)="1 kg",(I137/1),I137*1000/LEFT(H137,3)),"")</f>
        <v>15</v>
      </c>
      <c r="K137" s="46">
        <f>VLOOKUP(E137,DSSP!$E$2:$K$1017,7,0)</f>
        <v>8.84</v>
      </c>
      <c r="L137" s="46">
        <f t="shared" si="12"/>
        <v>13.26</v>
      </c>
      <c r="AB137" s="219" cm="1">
        <f t="array" ref="AB137">LOOKUP(1,1/(AC137=$B$3:$B$919),$A$3:$A$919)</f>
        <v>0</v>
      </c>
    </row>
    <row r="138" spans="1:28" s="219" customFormat="1" hidden="1">
      <c r="A138" s="46" t="s">
        <v>0</v>
      </c>
      <c r="B138" s="46" t="s">
        <v>4409</v>
      </c>
      <c r="C138" s="46">
        <v>47</v>
      </c>
      <c r="D138" s="361"/>
      <c r="E138" s="46" t="s">
        <v>3345</v>
      </c>
      <c r="F138" s="46" t="str">
        <f>IFERROR(VLOOKUP(E138,DSSP!$E$2:$G$1013,3,0),"")</f>
        <v>Siamese Banana</v>
      </c>
      <c r="G138" s="225" t="str">
        <f>VLOOKUP(E138,DSSP!$E$2:$H$1017,4,0)</f>
        <v>Kg</v>
      </c>
      <c r="H138" s="226" t="str">
        <f>IFERROR(IF(RIGHT(E138,4)="1 Kg","1 Kg",RIGHT(E138,6)),"")</f>
        <v>weight</v>
      </c>
      <c r="I138" s="227">
        <v>4.49</v>
      </c>
      <c r="J138" s="222" t="str">
        <f>IFERROR(IF(RIGHT(H138,4)="1 kg",(I138/1),I138*1000/LEFT(H138,3)),"")</f>
        <v/>
      </c>
      <c r="K138" s="46">
        <f>VLOOKUP(E138,DSSP!$E$2:$K$1017,7,0)</f>
        <v>6.53</v>
      </c>
      <c r="L138" s="46">
        <f t="shared" si="12"/>
        <v>29.319700000000001</v>
      </c>
      <c r="AB138" s="219" cm="1">
        <f t="array" ref="AB138">LOOKUP(1,1/(AC138=$B$3:$B$919),$A$3:$A$919)</f>
        <v>0</v>
      </c>
    </row>
    <row r="139" spans="1:28" s="219" customFormat="1" hidden="1">
      <c r="A139" s="46" t="s">
        <v>0</v>
      </c>
      <c r="B139" s="46" t="s">
        <v>4409</v>
      </c>
      <c r="C139" s="46">
        <v>47</v>
      </c>
      <c r="D139" s="361"/>
      <c r="E139" s="46" t="s">
        <v>37</v>
      </c>
      <c r="F139" s="46" t="str">
        <f>IFERROR(VLOOKUP(E139,DSSP!$E$2:$G$1013,3,0),"")</f>
        <v>Green Eggplant</v>
      </c>
      <c r="G139" s="225" t="str">
        <f>VLOOKUP(E139,DSSP!$E$2:$H$1017,4,0)</f>
        <v>Kg</v>
      </c>
      <c r="H139" s="226" t="str">
        <f>IFERROR(IF(RIGHT(E139,4)="1 Kg","1 Kg",RIGHT(E139,6)),"")</f>
        <v>200 gr</v>
      </c>
      <c r="I139" s="227">
        <v>3</v>
      </c>
      <c r="J139" s="222">
        <f>IFERROR(IF(RIGHT(H139,4)="1 kg",(I139/1),I139*1000/LEFT(H139,3)),"")</f>
        <v>15</v>
      </c>
      <c r="K139" s="46">
        <f>VLOOKUP(E139,DSSP!$E$2:$K$1017,7,0)</f>
        <v>11.15</v>
      </c>
      <c r="L139" s="46">
        <f t="shared" si="12"/>
        <v>33.450000000000003</v>
      </c>
      <c r="AB139" s="219" cm="1">
        <f t="array" ref="AB139">LOOKUP(1,1/(AC139=$B$3:$B$919),$A$3:$A$919)</f>
        <v>0</v>
      </c>
    </row>
    <row r="140" spans="1:28" s="219" customFormat="1" hidden="1">
      <c r="A140" s="46" t="s">
        <v>0</v>
      </c>
      <c r="B140" s="46" t="s">
        <v>4409</v>
      </c>
      <c r="C140" s="46">
        <v>47</v>
      </c>
      <c r="D140" s="361"/>
      <c r="E140" s="46" t="s">
        <v>1657</v>
      </c>
      <c r="F140" s="46" t="str">
        <f>IFERROR(VLOOKUP(E140,DSSP!$E$2:$G$1013,3,0),"")</f>
        <v>Purple Yam</v>
      </c>
      <c r="G140" s="225" t="str">
        <f>VLOOKUP(E140,DSSP!$E$2:$H$1017,4,0)</f>
        <v>Kg</v>
      </c>
      <c r="H140" s="226" t="str">
        <f>IFERROR(IF(RIGHT(E140,4)="1 Kg","1 Kg",RIGHT(E140,6)),"")</f>
        <v>weight</v>
      </c>
      <c r="I140" s="227">
        <v>3.22</v>
      </c>
      <c r="J140" s="222" t="str">
        <f>IFERROR(IF(RIGHT(H140,4)="1 kg",(I140/1),I140*1000/LEFT(H140,3)),"")</f>
        <v/>
      </c>
      <c r="K140" s="46">
        <f>VLOOKUP(E140,DSSP!$E$2:$K$1017,7,0)</f>
        <v>7.22</v>
      </c>
      <c r="L140" s="46">
        <f t="shared" si="12"/>
        <v>23.2484</v>
      </c>
      <c r="AB140" s="219" cm="1">
        <f t="array" ref="AB140">LOOKUP(1,1/(AC140=$B$3:$B$919),$A$3:$A$919)</f>
        <v>0</v>
      </c>
    </row>
    <row r="141" spans="1:28" s="219" customFormat="1" hidden="1">
      <c r="A141" s="46" t="s">
        <v>12</v>
      </c>
      <c r="B141" s="46" t="s">
        <v>4410</v>
      </c>
      <c r="C141" s="46">
        <v>48</v>
      </c>
      <c r="D141" s="361">
        <v>604535</v>
      </c>
      <c r="E141" s="46" t="s">
        <v>290</v>
      </c>
      <c r="F141" s="46" t="str">
        <f>IFERROR(VLOOKUP(E141,DSSP!$E$2:$G$1013,3,0),"")</f>
        <v>Perilla Leaf</v>
      </c>
      <c r="G141" s="225" t="str">
        <f>VLOOKUP(E141,DSSP!$E$2:$H$1017,4,0)</f>
        <v>Kg</v>
      </c>
      <c r="H141" s="226" t="str">
        <f>IFERROR(IF(RIGHT(E141,4)="1 Kg","1 Kg",RIGHT(E141,6)),"")</f>
        <v>100 gr</v>
      </c>
      <c r="I141" s="227">
        <v>1.1000000000000001</v>
      </c>
      <c r="J141" s="222">
        <f>IFERROR(IF(RIGHT(H141,4)="1 kg",(I141/1),I141*1000/LEFT(H141,3)),"")</f>
        <v>11</v>
      </c>
      <c r="K141" s="46">
        <f>VLOOKUP(E141,DSSP!$E$2:$K$1017,7,0)</f>
        <v>11.84</v>
      </c>
      <c r="L141" s="46">
        <f t="shared" si="12"/>
        <v>13.024000000000001</v>
      </c>
      <c r="AB141" s="219" cm="1">
        <f t="array" ref="AB141">LOOKUP(1,1/(AC141=$B$3:$B$919),$A$3:$A$919)</f>
        <v>0</v>
      </c>
    </row>
    <row r="142" spans="1:28" s="219" customFormat="1" hidden="1">
      <c r="A142" s="46" t="s">
        <v>12</v>
      </c>
      <c r="B142" s="46" t="s">
        <v>4410</v>
      </c>
      <c r="C142" s="46">
        <v>48</v>
      </c>
      <c r="D142" s="361"/>
      <c r="E142" s="46" t="s">
        <v>3345</v>
      </c>
      <c r="F142" s="46" t="str">
        <f>IFERROR(VLOOKUP(E142,DSSP!$E$2:$G$1013,3,0),"")</f>
        <v>Siamese Banana</v>
      </c>
      <c r="G142" s="225" t="str">
        <f>VLOOKUP(E142,DSSP!$E$2:$H$1017,4,0)</f>
        <v>Kg</v>
      </c>
      <c r="H142" s="226" t="str">
        <f>IFERROR(IF(RIGHT(E142,4)="1 Kg","1 Kg",RIGHT(E142,6)),"")</f>
        <v>weight</v>
      </c>
      <c r="I142" s="227">
        <v>10.08</v>
      </c>
      <c r="J142" s="222" t="str">
        <f>IFERROR(IF(RIGHT(H142,4)="1 kg",(I142/1),I142*1000/LEFT(H142,3)),"")</f>
        <v/>
      </c>
      <c r="K142" s="46">
        <f>VLOOKUP(E142,DSSP!$E$2:$K$1017,7,0)</f>
        <v>6.53</v>
      </c>
      <c r="L142" s="46">
        <f t="shared" si="12"/>
        <v>65.822400000000002</v>
      </c>
      <c r="AB142" s="219" cm="1">
        <f t="array" ref="AB142">LOOKUP(1,1/(AC142=$B$3:$B$919),$A$3:$A$919)</f>
        <v>0</v>
      </c>
    </row>
    <row r="143" spans="1:28" s="219" customFormat="1" hidden="1">
      <c r="A143" s="46" t="s">
        <v>3</v>
      </c>
      <c r="B143" s="46" t="s">
        <v>4411</v>
      </c>
      <c r="C143" s="46">
        <v>49</v>
      </c>
      <c r="D143" s="361">
        <v>604535</v>
      </c>
      <c r="E143" s="46" t="s">
        <v>209</v>
      </c>
      <c r="F143" s="46" t="str">
        <f>IFERROR(VLOOKUP(E143,DSSP!$E$2:$G$1013,3,0),"")</f>
        <v>Morning Glory</v>
      </c>
      <c r="G143" s="225" t="str">
        <f>VLOOKUP(E143,DSSP!$E$2:$H$1017,4,0)</f>
        <v>Kg</v>
      </c>
      <c r="H143" s="226" t="str">
        <f>IFERROR(IF(RIGHT(E143,4)="1 Kg","1 Kg",RIGHT(E143,6)),"")</f>
        <v>200 gr</v>
      </c>
      <c r="I143" s="227">
        <v>9</v>
      </c>
      <c r="J143" s="222">
        <f>IFERROR(IF(RIGHT(H143,4)="1 kg",(I143/1),I143*1000/LEFT(H143,3)),"")</f>
        <v>45</v>
      </c>
      <c r="K143" s="46">
        <f>VLOOKUP(E143,DSSP!$E$2:$K$1017,7,0)</f>
        <v>8.66</v>
      </c>
      <c r="L143" s="46">
        <f t="shared" si="12"/>
        <v>77.94</v>
      </c>
      <c r="AB143" s="219" cm="1">
        <f t="array" ref="AB143">LOOKUP(1,1/(AC143=$B$3:$B$919),$A$3:$A$919)</f>
        <v>0</v>
      </c>
    </row>
    <row r="144" spans="1:28" s="219" customFormat="1" hidden="1">
      <c r="A144" s="46" t="s">
        <v>0</v>
      </c>
      <c r="B144" s="46" t="s">
        <v>4412</v>
      </c>
      <c r="C144" s="46">
        <v>50</v>
      </c>
      <c r="D144" s="361">
        <v>604535</v>
      </c>
      <c r="E144" s="46" t="s">
        <v>209</v>
      </c>
      <c r="F144" s="46" t="str">
        <f>IFERROR(VLOOKUP(E144,DSSP!$E$2:$G$1013,3,0),"")</f>
        <v>Morning Glory</v>
      </c>
      <c r="G144" s="225" t="str">
        <f>VLOOKUP(E144,DSSP!$E$2:$H$1017,4,0)</f>
        <v>Kg</v>
      </c>
      <c r="H144" s="226" t="str">
        <f>IFERROR(IF(RIGHT(E144,4)="1 Kg","1 Kg",RIGHT(E144,6)),"")</f>
        <v>200 gr</v>
      </c>
      <c r="I144" s="227">
        <v>9</v>
      </c>
      <c r="J144" s="222">
        <f>IFERROR(IF(RIGHT(H144,4)="1 kg",(I144/1),I144*1000/LEFT(H144,3)),"")</f>
        <v>45</v>
      </c>
      <c r="K144" s="46">
        <f>VLOOKUP(E144,DSSP!$E$2:$K$1017,7,0)</f>
        <v>8.66</v>
      </c>
      <c r="L144" s="46">
        <f t="shared" si="12"/>
        <v>77.94</v>
      </c>
      <c r="AB144" s="219" cm="1">
        <f t="array" ref="AB144">LOOKUP(1,1/(AC144=$B$3:$B$919),$A$3:$A$919)</f>
        <v>0</v>
      </c>
    </row>
    <row r="145" spans="1:28" s="219" customFormat="1" hidden="1">
      <c r="A145" s="46" t="s">
        <v>2</v>
      </c>
      <c r="B145" s="46" t="s">
        <v>4413</v>
      </c>
      <c r="C145" s="46">
        <v>51</v>
      </c>
      <c r="D145" s="361">
        <v>604535</v>
      </c>
      <c r="E145" s="46" t="s">
        <v>209</v>
      </c>
      <c r="F145" s="46" t="str">
        <f>IFERROR(VLOOKUP(E145,DSSP!$E$2:$G$1013,3,0),"")</f>
        <v>Morning Glory</v>
      </c>
      <c r="G145" s="225" t="str">
        <f>VLOOKUP(E145,DSSP!$E$2:$H$1017,4,0)</f>
        <v>Kg</v>
      </c>
      <c r="H145" s="226" t="str">
        <f>IFERROR(IF(RIGHT(E145,4)="1 Kg","1 Kg",RIGHT(E145,6)),"")</f>
        <v>200 gr</v>
      </c>
      <c r="I145" s="227">
        <v>9</v>
      </c>
      <c r="J145" s="222">
        <f>IFERROR(IF(RIGHT(H145,4)="1 kg",(I145/1),I145*1000/LEFT(H145,3)),"")</f>
        <v>45</v>
      </c>
      <c r="K145" s="46">
        <f>VLOOKUP(E145,DSSP!$E$2:$K$1017,7,0)</f>
        <v>8.66</v>
      </c>
      <c r="L145" s="46">
        <f t="shared" si="12"/>
        <v>77.94</v>
      </c>
      <c r="AB145" s="219" cm="1">
        <f t="array" ref="AB145">LOOKUP(1,1/(AC145=$B$3:$B$919),$A$3:$A$919)</f>
        <v>0</v>
      </c>
    </row>
    <row r="146" spans="1:28" s="219" customFormat="1" hidden="1">
      <c r="A146" s="46" t="s">
        <v>15</v>
      </c>
      <c r="B146" s="46" t="s">
        <v>4414</v>
      </c>
      <c r="C146" s="46">
        <v>52</v>
      </c>
      <c r="D146" s="361">
        <v>604535</v>
      </c>
      <c r="E146" s="46" t="s">
        <v>209</v>
      </c>
      <c r="F146" s="46" t="str">
        <f>IFERROR(VLOOKUP(E146,DSSP!$E$2:$G$1013,3,0),"")</f>
        <v>Morning Glory</v>
      </c>
      <c r="G146" s="225" t="str">
        <f>VLOOKUP(E146,DSSP!$E$2:$H$1017,4,0)</f>
        <v>Kg</v>
      </c>
      <c r="H146" s="226" t="str">
        <f>IFERROR(IF(RIGHT(E146,4)="1 Kg","1 Kg",RIGHT(E146,6)),"")</f>
        <v>200 gr</v>
      </c>
      <c r="I146" s="227">
        <v>9</v>
      </c>
      <c r="J146" s="222">
        <f>IFERROR(IF(RIGHT(H146,4)="1 kg",(I146/1),I146*1000/LEFT(H146,3)),"")</f>
        <v>45</v>
      </c>
      <c r="K146" s="46">
        <f>VLOOKUP(E146,DSSP!$E$2:$K$1017,7,0)</f>
        <v>8.66</v>
      </c>
      <c r="L146" s="46">
        <f t="shared" si="12"/>
        <v>77.94</v>
      </c>
      <c r="AB146" s="219" cm="1">
        <f t="array" ref="AB146">LOOKUP(1,1/(AC146=$B$3:$B$919),$A$3:$A$919)</f>
        <v>0</v>
      </c>
    </row>
    <row r="147" spans="1:28" s="219" customFormat="1" hidden="1">
      <c r="A147" s="46" t="s">
        <v>15</v>
      </c>
      <c r="B147" s="46" t="s">
        <v>4415</v>
      </c>
      <c r="C147" s="46">
        <v>53</v>
      </c>
      <c r="D147" s="361">
        <v>604535</v>
      </c>
      <c r="E147" s="46" t="s">
        <v>209</v>
      </c>
      <c r="F147" s="46" t="str">
        <f>IFERROR(VLOOKUP(E147,DSSP!$E$2:$G$1013,3,0),"")</f>
        <v>Morning Glory</v>
      </c>
      <c r="G147" s="225" t="str">
        <f>VLOOKUP(E147,DSSP!$E$2:$H$1017,4,0)</f>
        <v>Kg</v>
      </c>
      <c r="H147" s="226" t="str">
        <f>IFERROR(IF(RIGHT(E147,4)="1 Kg","1 Kg",RIGHT(E147,6)),"")</f>
        <v>200 gr</v>
      </c>
      <c r="I147" s="227">
        <v>9</v>
      </c>
      <c r="J147" s="222">
        <f>IFERROR(IF(RIGHT(H147,4)="1 kg",(I147/1),I147*1000/LEFT(H147,3)),"")</f>
        <v>45</v>
      </c>
      <c r="K147" s="46">
        <f>VLOOKUP(E147,DSSP!$E$2:$K$1017,7,0)</f>
        <v>8.66</v>
      </c>
      <c r="L147" s="46">
        <f t="shared" si="12"/>
        <v>77.94</v>
      </c>
      <c r="AB147" s="219" cm="1">
        <f t="array" ref="AB147">LOOKUP(1,1/(AC147=$B$3:$B$919),$A$3:$A$919)</f>
        <v>0</v>
      </c>
    </row>
    <row r="148" spans="1:28" s="219" customFormat="1" hidden="1">
      <c r="A148" s="46" t="s">
        <v>12</v>
      </c>
      <c r="B148" s="46" t="s">
        <v>4416</v>
      </c>
      <c r="C148" s="46">
        <v>54</v>
      </c>
      <c r="D148" s="361">
        <v>604535</v>
      </c>
      <c r="E148" s="46" t="s">
        <v>209</v>
      </c>
      <c r="F148" s="46" t="str">
        <f>IFERROR(VLOOKUP(E148,DSSP!$E$2:$G$1013,3,0),"")</f>
        <v>Morning Glory</v>
      </c>
      <c r="G148" s="225" t="str">
        <f>VLOOKUP(E148,DSSP!$E$2:$H$1017,4,0)</f>
        <v>Kg</v>
      </c>
      <c r="H148" s="226" t="str">
        <f>IFERROR(IF(RIGHT(E148,4)="1 Kg","1 Kg",RIGHT(E148,6)),"")</f>
        <v>200 gr</v>
      </c>
      <c r="I148" s="227">
        <v>9</v>
      </c>
      <c r="J148" s="222">
        <f>IFERROR(IF(RIGHT(H148,4)="1 kg",(I148/1),I148*1000/LEFT(H148,3)),"")</f>
        <v>45</v>
      </c>
      <c r="K148" s="46">
        <f>VLOOKUP(E148,DSSP!$E$2:$K$1017,7,0)</f>
        <v>8.66</v>
      </c>
      <c r="L148" s="46">
        <f t="shared" si="12"/>
        <v>77.94</v>
      </c>
      <c r="AB148" s="219" cm="1">
        <f t="array" ref="AB148">LOOKUP(1,1/(AC148=$B$3:$B$919),$A$3:$A$919)</f>
        <v>0</v>
      </c>
    </row>
    <row r="149" spans="1:28" s="219" customFormat="1" hidden="1">
      <c r="A149" s="46" t="s">
        <v>12</v>
      </c>
      <c r="B149" s="46" t="s">
        <v>4417</v>
      </c>
      <c r="C149" s="46">
        <v>55</v>
      </c>
      <c r="D149" s="361">
        <v>604535</v>
      </c>
      <c r="E149" s="46" t="s">
        <v>209</v>
      </c>
      <c r="F149" s="46" t="str">
        <f>IFERROR(VLOOKUP(E149,DSSP!$E$2:$G$1013,3,0),"")</f>
        <v>Morning Glory</v>
      </c>
      <c r="G149" s="225" t="str">
        <f>VLOOKUP(E149,DSSP!$E$2:$H$1017,4,0)</f>
        <v>Kg</v>
      </c>
      <c r="H149" s="226" t="str">
        <f>IFERROR(IF(RIGHT(E149,4)="1 Kg","1 Kg",RIGHT(E149,6)),"")</f>
        <v>200 gr</v>
      </c>
      <c r="I149" s="227">
        <v>9</v>
      </c>
      <c r="J149" s="222">
        <f>IFERROR(IF(RIGHT(H149,4)="1 kg",(I149/1),I149*1000/LEFT(H149,3)),"")</f>
        <v>45</v>
      </c>
      <c r="K149" s="46">
        <f>VLOOKUP(E149,DSSP!$E$2:$K$1017,7,0)</f>
        <v>8.66</v>
      </c>
      <c r="L149" s="46">
        <f t="shared" si="12"/>
        <v>77.94</v>
      </c>
      <c r="AB149" s="219" cm="1">
        <f t="array" ref="AB149">LOOKUP(1,1/(AC149=$B$3:$B$919),$A$3:$A$919)</f>
        <v>0</v>
      </c>
    </row>
    <row r="150" spans="1:28" s="219" customFormat="1" hidden="1">
      <c r="A150" s="46" t="s">
        <v>12</v>
      </c>
      <c r="B150" s="46" t="s">
        <v>4418</v>
      </c>
      <c r="C150" s="46">
        <v>56</v>
      </c>
      <c r="D150" s="361">
        <v>604535</v>
      </c>
      <c r="E150" s="46" t="s">
        <v>209</v>
      </c>
      <c r="F150" s="46" t="str">
        <f>IFERROR(VLOOKUP(E150,DSSP!$E$2:$G$1013,3,0),"")</f>
        <v>Morning Glory</v>
      </c>
      <c r="G150" s="225" t="str">
        <f>VLOOKUP(E150,DSSP!$E$2:$H$1017,4,0)</f>
        <v>Kg</v>
      </c>
      <c r="H150" s="226" t="str">
        <f>IFERROR(IF(RIGHT(E150,4)="1 Kg","1 Kg",RIGHT(E150,6)),"")</f>
        <v>200 gr</v>
      </c>
      <c r="I150" s="227">
        <v>9</v>
      </c>
      <c r="J150" s="222">
        <f>IFERROR(IF(RIGHT(H150,4)="1 kg",(I150/1),I150*1000/LEFT(H150,3)),"")</f>
        <v>45</v>
      </c>
      <c r="K150" s="46">
        <f>VLOOKUP(E150,DSSP!$E$2:$K$1017,7,0)</f>
        <v>8.66</v>
      </c>
      <c r="L150" s="46">
        <f t="shared" si="12"/>
        <v>77.94</v>
      </c>
      <c r="AB150" s="219" cm="1">
        <f t="array" ref="AB150">LOOKUP(1,1/(AC150=$B$3:$B$919),$A$3:$A$919)</f>
        <v>0</v>
      </c>
    </row>
    <row r="151" spans="1:28" s="219" customFormat="1" hidden="1">
      <c r="A151" s="46" t="s">
        <v>12</v>
      </c>
      <c r="B151" s="46" t="s">
        <v>4419</v>
      </c>
      <c r="C151" s="46">
        <v>57</v>
      </c>
      <c r="D151" s="361">
        <v>604535</v>
      </c>
      <c r="E151" s="46" t="s">
        <v>209</v>
      </c>
      <c r="F151" s="46" t="str">
        <f>IFERROR(VLOOKUP(E151,DSSP!$E$2:$G$1013,3,0),"")</f>
        <v>Morning Glory</v>
      </c>
      <c r="G151" s="225" t="str">
        <f>VLOOKUP(E151,DSSP!$E$2:$H$1017,4,0)</f>
        <v>Kg</v>
      </c>
      <c r="H151" s="226" t="str">
        <f>IFERROR(IF(RIGHT(E151,4)="1 Kg","1 Kg",RIGHT(E151,6)),"")</f>
        <v>200 gr</v>
      </c>
      <c r="I151" s="227">
        <v>9</v>
      </c>
      <c r="J151" s="222">
        <f>IFERROR(IF(RIGHT(H151,4)="1 kg",(I151/1),I151*1000/LEFT(H151,3)),"")</f>
        <v>45</v>
      </c>
      <c r="K151" s="46">
        <f>VLOOKUP(E151,DSSP!$E$2:$K$1017,7,0)</f>
        <v>8.66</v>
      </c>
      <c r="L151" s="46">
        <f t="shared" si="12"/>
        <v>77.94</v>
      </c>
      <c r="AB151" s="219" cm="1">
        <f t="array" ref="AB151">LOOKUP(1,1/(AC151=$B$3:$B$919),$A$3:$A$919)</f>
        <v>0</v>
      </c>
    </row>
    <row r="152" spans="1:28" s="219" customFormat="1" hidden="1">
      <c r="A152" s="46" t="s">
        <v>0</v>
      </c>
      <c r="B152" s="46" t="s">
        <v>4420</v>
      </c>
      <c r="C152" s="46">
        <v>58</v>
      </c>
      <c r="D152" s="361">
        <v>604535</v>
      </c>
      <c r="E152" s="46" t="s">
        <v>37</v>
      </c>
      <c r="F152" s="46" t="str">
        <f>IFERROR(VLOOKUP(E152,DSSP!$E$2:$G$1013,3,0),"")</f>
        <v>Green Eggplant</v>
      </c>
      <c r="G152" s="225" t="str">
        <f>VLOOKUP(E152,DSSP!$E$2:$H$1017,4,0)</f>
        <v>Kg</v>
      </c>
      <c r="H152" s="226" t="str">
        <f>IFERROR(IF(RIGHT(E152,4)="1 Kg","1 Kg",RIGHT(E152,6)),"")</f>
        <v>200 gr</v>
      </c>
      <c r="I152" s="227">
        <v>1</v>
      </c>
      <c r="J152" s="222">
        <f>IFERROR(IF(RIGHT(H152,4)="1 kg",(I152/1),I152*1000/LEFT(H152,3)),"")</f>
        <v>5</v>
      </c>
      <c r="K152" s="46">
        <f>VLOOKUP(E152,DSSP!$E$2:$K$1017,7,0)</f>
        <v>11.15</v>
      </c>
      <c r="L152" s="46">
        <f t="shared" si="12"/>
        <v>11.15</v>
      </c>
      <c r="AB152" s="219" cm="1">
        <f t="array" ref="AB152">LOOKUP(1,1/(AC152=$B$3:$B$919),$A$3:$A$919)</f>
        <v>0</v>
      </c>
    </row>
    <row r="153" spans="1:28" s="219" customFormat="1" hidden="1">
      <c r="A153" s="46" t="s">
        <v>0</v>
      </c>
      <c r="B153" s="46" t="s">
        <v>4420</v>
      </c>
      <c r="C153" s="46">
        <v>58</v>
      </c>
      <c r="D153" s="361"/>
      <c r="E153" s="46" t="s">
        <v>400</v>
      </c>
      <c r="F153" s="46" t="str">
        <f>IFERROR(VLOOKUP(E153,DSSP!$E$2:$G$1013,3,0),"")</f>
        <v>Round Luffa</v>
      </c>
      <c r="G153" s="225" t="str">
        <f>VLOOKUP(E153,DSSP!$E$2:$H$1017,4,0)</f>
        <v>Kg</v>
      </c>
      <c r="H153" s="226" t="str">
        <f>IFERROR(IF(RIGHT(E153,4)="1 Kg","1 Kg",RIGHT(E153,6)),"")</f>
        <v>weight</v>
      </c>
      <c r="I153" s="227">
        <v>1.01</v>
      </c>
      <c r="J153" s="222" t="str">
        <f>IFERROR(IF(RIGHT(H153,4)="1 kg",(I153/1),I153*1000/LEFT(H153,3)),"")</f>
        <v/>
      </c>
      <c r="K153" s="46">
        <f>VLOOKUP(E153,DSSP!$E$2:$K$1017,7,0)</f>
        <v>8.26</v>
      </c>
      <c r="L153" s="46">
        <f t="shared" si="12"/>
        <v>8.3425999999999991</v>
      </c>
      <c r="AB153" s="219" cm="1">
        <f t="array" ref="AB153">LOOKUP(1,1/(AC153=$B$3:$B$919),$A$3:$A$919)</f>
        <v>0</v>
      </c>
    </row>
    <row r="154" spans="1:28" s="219" customFormat="1" hidden="1">
      <c r="A154" s="46" t="s">
        <v>0</v>
      </c>
      <c r="B154" s="46" t="s">
        <v>4420</v>
      </c>
      <c r="C154" s="46">
        <v>58</v>
      </c>
      <c r="D154" s="361"/>
      <c r="E154" s="46" t="s">
        <v>426</v>
      </c>
      <c r="F154" s="46" t="str">
        <f>IFERROR(VLOOKUP(E154,DSSP!$E$2:$G$1013,3,0),"")</f>
        <v>Winter Melon</v>
      </c>
      <c r="G154" s="225" t="str">
        <f>VLOOKUP(E154,DSSP!$E$2:$H$1017,4,0)</f>
        <v>Kg</v>
      </c>
      <c r="H154" s="226" t="str">
        <f>IFERROR(IF(RIGHT(E154,4)="1 Kg","1 Kg",RIGHT(E154,6)),"")</f>
        <v>weight</v>
      </c>
      <c r="I154" s="227">
        <v>1.24</v>
      </c>
      <c r="J154" s="222" t="str">
        <f>IFERROR(IF(RIGHT(H154,4)="1 kg",(I154/1),I154*1000/LEFT(H154,3)),"")</f>
        <v/>
      </c>
      <c r="K154" s="46">
        <f>VLOOKUP(E154,DSSP!$E$2:$K$1017,7,0)</f>
        <v>8.1999999999999993</v>
      </c>
      <c r="L154" s="46">
        <f t="shared" si="12"/>
        <v>10.167999999999999</v>
      </c>
      <c r="AB154" s="219" cm="1">
        <f t="array" ref="AB154">LOOKUP(1,1/(AC154=$B$3:$B$919),$A$3:$A$919)</f>
        <v>0</v>
      </c>
    </row>
    <row r="155" spans="1:28" s="219" customFormat="1" hidden="1">
      <c r="A155" s="46" t="s">
        <v>0</v>
      </c>
      <c r="B155" s="46" t="s">
        <v>4420</v>
      </c>
      <c r="C155" s="46">
        <v>58</v>
      </c>
      <c r="D155" s="361"/>
      <c r="E155" s="46" t="s">
        <v>583</v>
      </c>
      <c r="F155" s="46" t="str">
        <f>IFERROR(VLOOKUP(E155,DSSP!$E$2:$G$1013,3,0),"")</f>
        <v>Banana Flower</v>
      </c>
      <c r="G155" s="225" t="str">
        <f>VLOOKUP(E155,DSSP!$E$2:$H$1017,4,0)</f>
        <v>Kg</v>
      </c>
      <c r="H155" s="226" t="str">
        <f>IFERROR(IF(RIGHT(E155,4)="1 Kg","1 Kg",RIGHT(E155,6)),"")</f>
        <v>weight</v>
      </c>
      <c r="I155" s="227">
        <v>1.74</v>
      </c>
      <c r="J155" s="222" t="str">
        <f>IFERROR(IF(RIGHT(H155,4)="1 kg",(I155/1),I155*1000/LEFT(H155,3)),"")</f>
        <v/>
      </c>
      <c r="K155" s="46">
        <f>VLOOKUP(E155,DSSP!$E$2:$K$1017,7,0)</f>
        <v>8.1999999999999993</v>
      </c>
      <c r="L155" s="46">
        <f t="shared" si="12"/>
        <v>14.267999999999999</v>
      </c>
      <c r="AB155" s="219" cm="1">
        <f t="array" ref="AB155">LOOKUP(1,1/(AC155=$B$3:$B$919),$A$3:$A$919)</f>
        <v>0</v>
      </c>
    </row>
    <row r="156" spans="1:28" s="219" customFormat="1" hidden="1">
      <c r="A156" s="46" t="s">
        <v>0</v>
      </c>
      <c r="B156" s="46" t="s">
        <v>4420</v>
      </c>
      <c r="C156" s="46">
        <v>58</v>
      </c>
      <c r="D156" s="361"/>
      <c r="E156" s="46" t="s">
        <v>1673</v>
      </c>
      <c r="F156" s="46" t="str">
        <f>IFERROR(VLOOKUP(E156,DSSP!$E$2:$G$1013,3,0),"")</f>
        <v>Banana leaf</v>
      </c>
      <c r="G156" s="225" t="str">
        <f>VLOOKUP(E156,DSSP!$E$2:$H$1017,4,0)</f>
        <v>Kg</v>
      </c>
      <c r="H156" s="226" t="str">
        <f>IFERROR(IF(RIGHT(E156,4)="1 Kg","1 Kg",RIGHT(E156,6)),"")</f>
        <v>500 gr</v>
      </c>
      <c r="I156" s="227">
        <v>2.5</v>
      </c>
      <c r="J156" s="222">
        <f>IFERROR(IF(RIGHT(H156,4)="1 kg",(I156/1),I156*1000/LEFT(H156,3)),"")</f>
        <v>5</v>
      </c>
      <c r="K156" s="46">
        <f>VLOOKUP(E156,DSSP!$E$2:$K$1017,7,0)</f>
        <v>7.92</v>
      </c>
      <c r="L156" s="46">
        <f t="shared" si="12"/>
        <v>19.8</v>
      </c>
      <c r="AB156" s="219" cm="1">
        <f t="array" ref="AB156">LOOKUP(1,1/(AC156=$B$3:$B$919),$A$3:$A$919)</f>
        <v>0</v>
      </c>
    </row>
    <row r="157" spans="1:28" s="219" customFormat="1" hidden="1">
      <c r="A157" s="46" t="s">
        <v>0</v>
      </c>
      <c r="B157" s="46" t="s">
        <v>4420</v>
      </c>
      <c r="C157" s="46">
        <v>58</v>
      </c>
      <c r="D157" s="361"/>
      <c r="E157" s="46" t="s">
        <v>1614</v>
      </c>
      <c r="F157" s="46" t="str">
        <f>IFERROR(VLOOKUP(E157,DSSP!$E$2:$G$1013,3,0),"")</f>
        <v>Galangal</v>
      </c>
      <c r="G157" s="225" t="str">
        <f>VLOOKUP(E157,DSSP!$E$2:$H$1017,4,0)</f>
        <v>Kg</v>
      </c>
      <c r="H157" s="226" t="str">
        <f>IFERROR(IF(RIGHT(E157,4)="1 Kg","1 Kg",RIGHT(E157,6)),"")</f>
        <v>200 gr</v>
      </c>
      <c r="I157" s="227">
        <v>4</v>
      </c>
      <c r="J157" s="222">
        <f>IFERROR(IF(RIGHT(H157,4)="1 kg",(I157/1),I157*1000/LEFT(H157,3)),"")</f>
        <v>20</v>
      </c>
      <c r="K157" s="46">
        <f>VLOOKUP(E157,DSSP!$E$2:$K$1017,7,0)</f>
        <v>8.84</v>
      </c>
      <c r="L157" s="46">
        <f t="shared" si="12"/>
        <v>35.36</v>
      </c>
      <c r="AB157" s="219" cm="1">
        <f t="array" ref="AB157">LOOKUP(1,1/(AC157=$B$3:$B$919),$A$3:$A$919)</f>
        <v>0</v>
      </c>
    </row>
    <row r="158" spans="1:28" s="219" customFormat="1" hidden="1">
      <c r="A158" s="46" t="s">
        <v>0</v>
      </c>
      <c r="B158" s="46" t="s">
        <v>4420</v>
      </c>
      <c r="C158" s="46">
        <v>58</v>
      </c>
      <c r="D158" s="361"/>
      <c r="E158" s="46" t="s">
        <v>3368</v>
      </c>
      <c r="F158" s="46" t="str">
        <f>IFERROR(VLOOKUP(E158,DSSP!$E$2:$G$1013,3,0),"")</f>
        <v>Siam coconut</v>
      </c>
      <c r="G158" s="225" t="str">
        <f>VLOOKUP(E158,DSSP!$E$2:$H$1017,4,0)</f>
        <v>Pc</v>
      </c>
      <c r="H158" s="226" t="str">
        <f>IFERROR(IF(RIGHT(E158,4)="1 Kg","1 Kg",RIGHT(E158,6)),"")</f>
        <v>500 gr</v>
      </c>
      <c r="I158" s="227">
        <v>5</v>
      </c>
      <c r="J158" s="222">
        <f>IFERROR(IF(RIGHT(H158,4)="1 kg",(I158/1),I158*1000/LEFT(H158,3)),"")</f>
        <v>10</v>
      </c>
      <c r="K158" s="46">
        <f>VLOOKUP(E158,DSSP!$E$2:$K$1017,7,0)</f>
        <v>3.5</v>
      </c>
      <c r="L158" s="46">
        <f t="shared" si="12"/>
        <v>35</v>
      </c>
      <c r="AB158" s="219" cm="1">
        <f t="array" ref="AB158">LOOKUP(1,1/(AC158=$B$3:$B$919),$A$3:$A$919)</f>
        <v>0</v>
      </c>
    </row>
    <row r="159" spans="1:28" s="219" customFormat="1" hidden="1">
      <c r="A159" s="46" t="s">
        <v>1</v>
      </c>
      <c r="B159" s="46" t="s">
        <v>4421</v>
      </c>
      <c r="C159" s="46">
        <v>59</v>
      </c>
      <c r="D159" s="361">
        <v>604535</v>
      </c>
      <c r="E159" s="46" t="s">
        <v>1606</v>
      </c>
      <c r="F159" s="46" t="str">
        <f>IFERROR(VLOOKUP(E159,DSSP!$E$2:$G$1013,3,0),"")</f>
        <v>Galangal</v>
      </c>
      <c r="G159" s="225" t="str">
        <f>VLOOKUP(E159,DSSP!$E$2:$H$1017,4,0)</f>
        <v>Kg</v>
      </c>
      <c r="H159" s="226" t="str">
        <f>IFERROR(IF(RIGHT(E159,4)="1 Kg","1 Kg",RIGHT(E159,6)),"")</f>
        <v>100 gr</v>
      </c>
      <c r="I159" s="227">
        <v>0.8</v>
      </c>
      <c r="J159" s="222">
        <f>IFERROR(IF(RIGHT(H159,4)="1 kg",(I159/1),I159*1000/LEFT(H159,3)),"")</f>
        <v>8</v>
      </c>
      <c r="K159" s="46">
        <f>VLOOKUP(E159,DSSP!$E$2:$K$1017,7,0)</f>
        <v>8.84</v>
      </c>
      <c r="L159" s="46">
        <f t="shared" si="12"/>
        <v>7.0720000000000001</v>
      </c>
      <c r="AB159" s="219" cm="1">
        <f t="array" ref="AB159">LOOKUP(1,1/(AC159=$B$3:$B$919),$A$3:$A$919)</f>
        <v>0</v>
      </c>
    </row>
    <row r="160" spans="1:28" s="219" customFormat="1" hidden="1">
      <c r="A160" s="46" t="s">
        <v>1</v>
      </c>
      <c r="B160" s="46" t="s">
        <v>4421</v>
      </c>
      <c r="C160" s="46">
        <v>59</v>
      </c>
      <c r="D160" s="361"/>
      <c r="E160" s="46" t="s">
        <v>37</v>
      </c>
      <c r="F160" s="46" t="str">
        <f>IFERROR(VLOOKUP(E160,DSSP!$E$2:$G$1013,3,0),"")</f>
        <v>Green Eggplant</v>
      </c>
      <c r="G160" s="225" t="str">
        <f>VLOOKUP(E160,DSSP!$E$2:$H$1017,4,0)</f>
        <v>Kg</v>
      </c>
      <c r="H160" s="226" t="str">
        <f>IFERROR(IF(RIGHT(E160,4)="1 Kg","1 Kg",RIGHT(E160,6)),"")</f>
        <v>200 gr</v>
      </c>
      <c r="I160" s="227">
        <v>1.2</v>
      </c>
      <c r="J160" s="222">
        <f>IFERROR(IF(RIGHT(H160,4)="1 kg",(I160/1),I160*1000/LEFT(H160,3)),"")</f>
        <v>6</v>
      </c>
      <c r="K160" s="46">
        <f>VLOOKUP(E160,DSSP!$E$2:$K$1017,7,0)</f>
        <v>11.15</v>
      </c>
      <c r="L160" s="46">
        <f t="shared" si="12"/>
        <v>13.38</v>
      </c>
      <c r="AB160" s="219" cm="1">
        <f t="array" ref="AB160">LOOKUP(1,1/(AC160=$B$3:$B$919),$A$3:$A$919)</f>
        <v>0</v>
      </c>
    </row>
    <row r="161" spans="1:28" s="219" customFormat="1" hidden="1">
      <c r="A161" s="46" t="s">
        <v>1</v>
      </c>
      <c r="B161" s="46" t="s">
        <v>4421</v>
      </c>
      <c r="C161" s="46">
        <v>59</v>
      </c>
      <c r="D161" s="361"/>
      <c r="E161" s="46" t="s">
        <v>400</v>
      </c>
      <c r="F161" s="46" t="str">
        <f>IFERROR(VLOOKUP(E161,DSSP!$E$2:$G$1013,3,0),"")</f>
        <v>Round Luffa</v>
      </c>
      <c r="G161" s="225" t="str">
        <f>VLOOKUP(E161,DSSP!$E$2:$H$1017,4,0)</f>
        <v>Kg</v>
      </c>
      <c r="H161" s="226" t="str">
        <f>IFERROR(IF(RIGHT(E161,4)="1 Kg","1 Kg",RIGHT(E161,6)),"")</f>
        <v>weight</v>
      </c>
      <c r="I161" s="227">
        <v>1.1100000000000001</v>
      </c>
      <c r="J161" s="222" t="str">
        <f>IFERROR(IF(RIGHT(H161,4)="1 kg",(I161/1),I161*1000/LEFT(H161,3)),"")</f>
        <v/>
      </c>
      <c r="K161" s="46">
        <f>VLOOKUP(E161,DSSP!$E$2:$K$1017,7,0)</f>
        <v>8.26</v>
      </c>
      <c r="L161" s="46">
        <f t="shared" si="12"/>
        <v>9.1686000000000014</v>
      </c>
      <c r="AB161" s="219" cm="1">
        <f t="array" ref="AB161">LOOKUP(1,1/(AC161=$B$3:$B$919),$A$3:$A$919)</f>
        <v>0</v>
      </c>
    </row>
    <row r="162" spans="1:28" s="219" customFormat="1" hidden="1">
      <c r="A162" s="46" t="s">
        <v>1</v>
      </c>
      <c r="B162" s="46" t="s">
        <v>4421</v>
      </c>
      <c r="C162" s="46">
        <v>59</v>
      </c>
      <c r="D162" s="361"/>
      <c r="E162" s="46" t="s">
        <v>426</v>
      </c>
      <c r="F162" s="46" t="str">
        <f>IFERROR(VLOOKUP(E162,DSSP!$E$2:$G$1013,3,0),"")</f>
        <v>Winter Melon</v>
      </c>
      <c r="G162" s="225" t="str">
        <f>VLOOKUP(E162,DSSP!$E$2:$H$1017,4,0)</f>
        <v>Kg</v>
      </c>
      <c r="H162" s="226" t="str">
        <f>IFERROR(IF(RIGHT(E162,4)="1 Kg","1 Kg",RIGHT(E162,6)),"")</f>
        <v>weight</v>
      </c>
      <c r="I162" s="227">
        <v>1.36</v>
      </c>
      <c r="J162" s="222" t="str">
        <f>IFERROR(IF(RIGHT(H162,4)="1 kg",(I162/1),I162*1000/LEFT(H162,3)),"")</f>
        <v/>
      </c>
      <c r="K162" s="46">
        <f>VLOOKUP(E162,DSSP!$E$2:$K$1017,7,0)</f>
        <v>8.1999999999999993</v>
      </c>
      <c r="L162" s="46">
        <f t="shared" si="12"/>
        <v>11.151999999999999</v>
      </c>
      <c r="AB162" s="219" cm="1">
        <f t="array" ref="AB162">LOOKUP(1,1/(AC162=$B$3:$B$919),$A$3:$A$919)</f>
        <v>0</v>
      </c>
    </row>
    <row r="163" spans="1:28" s="219" customFormat="1" hidden="1">
      <c r="A163" s="46" t="s">
        <v>1</v>
      </c>
      <c r="B163" s="46" t="s">
        <v>4421</v>
      </c>
      <c r="C163" s="46">
        <v>59</v>
      </c>
      <c r="D163" s="361"/>
      <c r="E163" s="46" t="s">
        <v>583</v>
      </c>
      <c r="F163" s="46" t="str">
        <f>IFERROR(VLOOKUP(E163,DSSP!$E$2:$G$1013,3,0),"")</f>
        <v>Banana Flower</v>
      </c>
      <c r="G163" s="225" t="str">
        <f>VLOOKUP(E163,DSSP!$E$2:$H$1017,4,0)</f>
        <v>Kg</v>
      </c>
      <c r="H163" s="226" t="str">
        <f>IFERROR(IF(RIGHT(E163,4)="1 Kg","1 Kg",RIGHT(E163,6)),"")</f>
        <v>weight</v>
      </c>
      <c r="I163" s="227">
        <v>1.1100000000000001</v>
      </c>
      <c r="J163" s="222" t="str">
        <f>IFERROR(IF(RIGHT(H163,4)="1 kg",(I163/1),I163*1000/LEFT(H163,3)),"")</f>
        <v/>
      </c>
      <c r="K163" s="46">
        <f>VLOOKUP(E163,DSSP!$E$2:$K$1017,7,0)</f>
        <v>8.1999999999999993</v>
      </c>
      <c r="L163" s="46">
        <f t="shared" si="12"/>
        <v>9.1020000000000003</v>
      </c>
      <c r="AB163" s="219" cm="1">
        <f t="array" ref="AB163">LOOKUP(1,1/(AC163=$B$3:$B$919),$A$3:$A$919)</f>
        <v>0</v>
      </c>
    </row>
    <row r="164" spans="1:28" s="219" customFormat="1" hidden="1">
      <c r="A164" s="46" t="s">
        <v>1</v>
      </c>
      <c r="B164" s="46" t="s">
        <v>4421</v>
      </c>
      <c r="C164" s="46">
        <v>59</v>
      </c>
      <c r="D164" s="361"/>
      <c r="E164" s="46" t="s">
        <v>1673</v>
      </c>
      <c r="F164" s="46" t="str">
        <f>IFERROR(VLOOKUP(E164,DSSP!$E$2:$G$1013,3,0),"")</f>
        <v>Banana leaf</v>
      </c>
      <c r="G164" s="225" t="str">
        <f>VLOOKUP(E164,DSSP!$E$2:$H$1017,4,0)</f>
        <v>Kg</v>
      </c>
      <c r="H164" s="226" t="str">
        <f>IFERROR(IF(RIGHT(E164,4)="1 Kg","1 Kg",RIGHT(E164,6)),"")</f>
        <v>500 gr</v>
      </c>
      <c r="I164" s="227">
        <v>3</v>
      </c>
      <c r="J164" s="222">
        <f>IFERROR(IF(RIGHT(H164,4)="1 kg",(I164/1),I164*1000/LEFT(H164,3)),"")</f>
        <v>6</v>
      </c>
      <c r="K164" s="46">
        <f>VLOOKUP(E164,DSSP!$E$2:$K$1017,7,0)</f>
        <v>7.92</v>
      </c>
      <c r="L164" s="46">
        <f t="shared" si="12"/>
        <v>23.759999999999998</v>
      </c>
      <c r="AB164" s="219" cm="1">
        <f t="array" ref="AB164">LOOKUP(1,1/(AC164=$B$3:$B$919),$A$3:$A$919)</f>
        <v>0</v>
      </c>
    </row>
    <row r="165" spans="1:28" s="219" customFormat="1" hidden="1">
      <c r="A165" s="46" t="s">
        <v>1</v>
      </c>
      <c r="B165" s="46" t="s">
        <v>4421</v>
      </c>
      <c r="C165" s="46">
        <v>59</v>
      </c>
      <c r="D165" s="361"/>
      <c r="E165" s="46" t="s">
        <v>1614</v>
      </c>
      <c r="F165" s="46" t="str">
        <f>IFERROR(VLOOKUP(E165,DSSP!$E$2:$G$1013,3,0),"")</f>
        <v>Galangal</v>
      </c>
      <c r="G165" s="225" t="str">
        <f>VLOOKUP(E165,DSSP!$E$2:$H$1017,4,0)</f>
        <v>Kg</v>
      </c>
      <c r="H165" s="226" t="str">
        <f>IFERROR(IF(RIGHT(E165,4)="1 Kg","1 Kg",RIGHT(E165,6)),"")</f>
        <v>200 gr</v>
      </c>
      <c r="I165" s="227">
        <v>1.6</v>
      </c>
      <c r="J165" s="222">
        <f>IFERROR(IF(RIGHT(H165,4)="1 kg",(I165/1),I165*1000/LEFT(H165,3)),"")</f>
        <v>8</v>
      </c>
      <c r="K165" s="46">
        <f>VLOOKUP(E165,DSSP!$E$2:$K$1017,7,0)</f>
        <v>8.84</v>
      </c>
      <c r="L165" s="46">
        <f t="shared" si="12"/>
        <v>14.144</v>
      </c>
      <c r="AB165" s="219" cm="1">
        <f t="array" ref="AB165">LOOKUP(1,1/(AC165=$B$3:$B$919),$A$3:$A$919)</f>
        <v>0</v>
      </c>
    </row>
    <row r="166" spans="1:28" s="219" customFormat="1" hidden="1">
      <c r="A166" s="46" t="s">
        <v>1</v>
      </c>
      <c r="B166" s="46" t="s">
        <v>4421</v>
      </c>
      <c r="C166" s="46">
        <v>59</v>
      </c>
      <c r="D166" s="361"/>
      <c r="E166" s="46" t="s">
        <v>3368</v>
      </c>
      <c r="F166" s="46" t="str">
        <f>IFERROR(VLOOKUP(E166,DSSP!$E$2:$G$1013,3,0),"")</f>
        <v>Siam coconut</v>
      </c>
      <c r="G166" s="225" t="str">
        <f>VLOOKUP(E166,DSSP!$E$2:$H$1017,4,0)</f>
        <v>Pc</v>
      </c>
      <c r="H166" s="226" t="str">
        <f>IFERROR(IF(RIGHT(E166,4)="1 Kg","1 Kg",RIGHT(E166,6)),"")</f>
        <v>500 gr</v>
      </c>
      <c r="I166" s="227">
        <v>2.5</v>
      </c>
      <c r="J166" s="222">
        <f>IFERROR(IF(RIGHT(H166,4)="1 kg",(I166/1),I166*1000/LEFT(H166,3)),"")</f>
        <v>5</v>
      </c>
      <c r="K166" s="46">
        <f>VLOOKUP(E166,DSSP!$E$2:$K$1017,7,0)</f>
        <v>3.5</v>
      </c>
      <c r="L166" s="46">
        <f t="shared" si="12"/>
        <v>17.5</v>
      </c>
      <c r="AB166" s="219" cm="1">
        <f t="array" ref="AB166">LOOKUP(1,1/(AC166=$B$3:$B$919),$A$3:$A$919)</f>
        <v>0</v>
      </c>
    </row>
    <row r="167" spans="1:28" s="219" customFormat="1" hidden="1">
      <c r="A167" s="46" t="s">
        <v>1</v>
      </c>
      <c r="B167" s="46" t="s">
        <v>4421</v>
      </c>
      <c r="C167" s="46">
        <v>59</v>
      </c>
      <c r="D167" s="361"/>
      <c r="E167" s="46" t="s">
        <v>236</v>
      </c>
      <c r="F167" s="46" t="str">
        <f>IFERROR(VLOOKUP(E167,DSSP!$E$2:$G$1013,3,0),"")</f>
        <v>Welsh Onion</v>
      </c>
      <c r="G167" s="225" t="str">
        <f>VLOOKUP(E167,DSSP!$E$2:$H$1017,4,0)</f>
        <v>Kg</v>
      </c>
      <c r="H167" s="226" t="str">
        <f>IFERROR(IF(RIGHT(E167,4)="1 Kg","1 Kg",RIGHT(E167,6)),"")</f>
        <v>100 gr</v>
      </c>
      <c r="I167" s="227">
        <v>3</v>
      </c>
      <c r="J167" s="222">
        <f>IFERROR(IF(RIGHT(H167,4)="1 kg",(I167/1),I167*1000/LEFT(H167,3)),"")</f>
        <v>30</v>
      </c>
      <c r="K167" s="46">
        <f>VLOOKUP(E167,DSSP!$E$2:$K$1017,7,0)</f>
        <v>11.2</v>
      </c>
      <c r="L167" s="46">
        <f t="shared" si="12"/>
        <v>33.599999999999994</v>
      </c>
      <c r="AB167" s="219" cm="1">
        <f t="array" ref="AB167">LOOKUP(1,1/(AC167=$B$3:$B$919),$A$3:$A$919)</f>
        <v>0</v>
      </c>
    </row>
    <row r="168" spans="1:28" s="219" customFormat="1" hidden="1">
      <c r="A168" s="46" t="s">
        <v>2</v>
      </c>
      <c r="B168" s="46" t="s">
        <v>4422</v>
      </c>
      <c r="C168" s="46">
        <v>60</v>
      </c>
      <c r="D168" s="361">
        <v>604535</v>
      </c>
      <c r="E168" s="46" t="s">
        <v>400</v>
      </c>
      <c r="F168" s="46" t="str">
        <f>IFERROR(VLOOKUP(E168,DSSP!$E$2:$G$1013,3,0),"")</f>
        <v>Round Luffa</v>
      </c>
      <c r="G168" s="225" t="str">
        <f>VLOOKUP(E168,DSSP!$E$2:$H$1017,4,0)</f>
        <v>Kg</v>
      </c>
      <c r="H168" s="226" t="str">
        <f>IFERROR(IF(RIGHT(E168,4)="1 Kg","1 Kg",RIGHT(E168,6)),"")</f>
        <v>weight</v>
      </c>
      <c r="I168" s="227">
        <v>1.07</v>
      </c>
      <c r="J168" s="222" t="str">
        <f>IFERROR(IF(RIGHT(H168,4)="1 kg",(I168/1),I168*1000/LEFT(H168,3)),"")</f>
        <v/>
      </c>
      <c r="K168" s="46">
        <f>VLOOKUP(E168,DSSP!$E$2:$K$1017,7,0)</f>
        <v>8.26</v>
      </c>
      <c r="L168" s="46">
        <f t="shared" si="12"/>
        <v>8.8382000000000005</v>
      </c>
      <c r="AB168" s="219" cm="1">
        <f t="array" ref="AB168">LOOKUP(1,1/(AC168=$B$3:$B$919),$A$3:$A$919)</f>
        <v>0</v>
      </c>
    </row>
    <row r="169" spans="1:28" s="219" customFormat="1" hidden="1">
      <c r="A169" s="46" t="s">
        <v>2</v>
      </c>
      <c r="B169" s="46" t="s">
        <v>4422</v>
      </c>
      <c r="C169" s="46">
        <v>60</v>
      </c>
      <c r="D169" s="361"/>
      <c r="E169" s="46" t="s">
        <v>37</v>
      </c>
      <c r="F169" s="46" t="str">
        <f>IFERROR(VLOOKUP(E169,DSSP!$E$2:$G$1013,3,0),"")</f>
        <v>Green Eggplant</v>
      </c>
      <c r="G169" s="225" t="str">
        <f>VLOOKUP(E169,DSSP!$E$2:$H$1017,4,0)</f>
        <v>Kg</v>
      </c>
      <c r="H169" s="226" t="str">
        <f>IFERROR(IF(RIGHT(E169,4)="1 Kg","1 Kg",RIGHT(E169,6)),"")</f>
        <v>200 gr</v>
      </c>
      <c r="I169" s="227">
        <v>5</v>
      </c>
      <c r="J169" s="222">
        <f>IFERROR(IF(RIGHT(H169,4)="1 kg",(I169/1),I169*1000/LEFT(H169,3)),"")</f>
        <v>25</v>
      </c>
      <c r="K169" s="46">
        <f>VLOOKUP(E169,DSSP!$E$2:$K$1017,7,0)</f>
        <v>11.15</v>
      </c>
      <c r="L169" s="46">
        <f t="shared" si="12"/>
        <v>55.75</v>
      </c>
      <c r="AB169" s="219" cm="1">
        <f t="array" ref="AB169">LOOKUP(1,1/(AC169=$B$3:$B$919),$A$3:$A$919)</f>
        <v>0</v>
      </c>
    </row>
    <row r="170" spans="1:28" s="219" customFormat="1" hidden="1">
      <c r="A170" s="46" t="s">
        <v>2</v>
      </c>
      <c r="B170" s="46" t="s">
        <v>4422</v>
      </c>
      <c r="C170" s="46">
        <v>60</v>
      </c>
      <c r="D170" s="361"/>
      <c r="E170" s="46" t="s">
        <v>583</v>
      </c>
      <c r="F170" s="46" t="str">
        <f>IFERROR(VLOOKUP(E170,DSSP!$E$2:$G$1013,3,0),"")</f>
        <v>Banana Flower</v>
      </c>
      <c r="G170" s="225" t="str">
        <f>VLOOKUP(E170,DSSP!$E$2:$H$1017,4,0)</f>
        <v>Kg</v>
      </c>
      <c r="H170" s="226" t="str">
        <f>IFERROR(IF(RIGHT(E170,4)="1 Kg","1 Kg",RIGHT(E170,6)),"")</f>
        <v>weight</v>
      </c>
      <c r="I170" s="227">
        <v>3.95</v>
      </c>
      <c r="J170" s="222" t="str">
        <f>IFERROR(IF(RIGHT(H170,4)="1 kg",(I170/1),I170*1000/LEFT(H170,3)),"")</f>
        <v/>
      </c>
      <c r="K170" s="46">
        <f>VLOOKUP(E170,DSSP!$E$2:$K$1017,7,0)</f>
        <v>8.1999999999999993</v>
      </c>
      <c r="L170" s="46">
        <f t="shared" si="12"/>
        <v>32.39</v>
      </c>
      <c r="AB170" s="219" cm="1">
        <f t="array" ref="AB170">LOOKUP(1,1/(AC170=$B$3:$B$919),$A$3:$A$919)</f>
        <v>0</v>
      </c>
    </row>
    <row r="171" spans="1:28" s="219" customFormat="1" hidden="1">
      <c r="A171" s="46" t="s">
        <v>2</v>
      </c>
      <c r="B171" s="46" t="s">
        <v>4422</v>
      </c>
      <c r="C171" s="46">
        <v>60</v>
      </c>
      <c r="D171" s="361"/>
      <c r="E171" s="46" t="s">
        <v>1673</v>
      </c>
      <c r="F171" s="46" t="str">
        <f>IFERROR(VLOOKUP(E171,DSSP!$E$2:$G$1013,3,0),"")</f>
        <v>Banana leaf</v>
      </c>
      <c r="G171" s="225" t="str">
        <f>VLOOKUP(E171,DSSP!$E$2:$H$1017,4,0)</f>
        <v>Kg</v>
      </c>
      <c r="H171" s="226" t="str">
        <f>IFERROR(IF(RIGHT(E171,4)="1 Kg","1 Kg",RIGHT(E171,6)),"")</f>
        <v>500 gr</v>
      </c>
      <c r="I171" s="227">
        <v>2.5</v>
      </c>
      <c r="J171" s="222">
        <f>IFERROR(IF(RIGHT(H171,4)="1 kg",(I171/1),I171*1000/LEFT(H171,3)),"")</f>
        <v>5</v>
      </c>
      <c r="K171" s="46">
        <f>VLOOKUP(E171,DSSP!$E$2:$K$1017,7,0)</f>
        <v>7.92</v>
      </c>
      <c r="L171" s="46">
        <f t="shared" si="12"/>
        <v>19.8</v>
      </c>
      <c r="AB171" s="219" cm="1">
        <f t="array" ref="AB171">LOOKUP(1,1/(AC171=$B$3:$B$919),$A$3:$A$919)</f>
        <v>0</v>
      </c>
    </row>
    <row r="172" spans="1:28" s="219" customFormat="1" hidden="1">
      <c r="A172" s="46" t="s">
        <v>2</v>
      </c>
      <c r="B172" s="46" t="s">
        <v>4422</v>
      </c>
      <c r="C172" s="46">
        <v>60</v>
      </c>
      <c r="D172" s="361"/>
      <c r="E172" s="46" t="s">
        <v>236</v>
      </c>
      <c r="F172" s="46" t="str">
        <f>IFERROR(VLOOKUP(E172,DSSP!$E$2:$G$1013,3,0),"")</f>
        <v>Welsh Onion</v>
      </c>
      <c r="G172" s="225" t="str">
        <f>VLOOKUP(E172,DSSP!$E$2:$H$1017,4,0)</f>
        <v>Kg</v>
      </c>
      <c r="H172" s="226" t="str">
        <f>IFERROR(IF(RIGHT(E172,4)="1 Kg","1 Kg",RIGHT(E172,6)),"")</f>
        <v>100 gr</v>
      </c>
      <c r="I172" s="227">
        <v>2</v>
      </c>
      <c r="J172" s="222">
        <f>IFERROR(IF(RIGHT(H172,4)="1 kg",(I172/1),I172*1000/LEFT(H172,3)),"")</f>
        <v>20</v>
      </c>
      <c r="K172" s="46">
        <f>VLOOKUP(E172,DSSP!$E$2:$K$1017,7,0)</f>
        <v>11.2</v>
      </c>
      <c r="L172" s="46">
        <f t="shared" si="12"/>
        <v>22.4</v>
      </c>
      <c r="AB172" s="219" cm="1">
        <f t="array" ref="AB172">LOOKUP(1,1/(AC172=$B$3:$B$919),$A$3:$A$919)</f>
        <v>0</v>
      </c>
    </row>
    <row r="173" spans="1:28" s="219" customFormat="1" hidden="1">
      <c r="A173" s="46" t="s">
        <v>3</v>
      </c>
      <c r="B173" s="46" t="s">
        <v>4402</v>
      </c>
      <c r="C173" s="46">
        <v>39</v>
      </c>
      <c r="D173" s="361"/>
      <c r="E173" s="46" t="s">
        <v>4161</v>
      </c>
      <c r="F173" s="46" t="str">
        <f>IFERROR(VLOOKUP(E173,DSSP!$E$2:$G$1013,3,0),"")</f>
        <v>Kodochi seaweed rice paper</v>
      </c>
      <c r="G173" s="225" t="str">
        <f>VLOOKUP(E173,DSSP!$E$2:$H$1017,4,0)</f>
        <v>Bag</v>
      </c>
      <c r="H173" s="226" t="str">
        <f>IFERROR(IF(RIGHT(E173,4)="1 Kg","1 Kg",RIGHT(E173,6)),"")</f>
        <v xml:space="preserve"> 50 gr</v>
      </c>
      <c r="I173" s="227">
        <v>1</v>
      </c>
      <c r="J173" s="222">
        <f>IFERROR(IF(RIGHT(H173,4)="1 kg",(I173/1),I173*1000/LEFT(H173,3)),"")</f>
        <v>20</v>
      </c>
      <c r="K173" s="46">
        <f>VLOOKUP(E173,DSSP!$E$2:$K$1017,7,0)</f>
        <v>1.02</v>
      </c>
      <c r="L173" s="46">
        <f t="shared" si="12"/>
        <v>20.399999999999999</v>
      </c>
      <c r="AB173" s="219" cm="1">
        <f t="array" ref="AB173">LOOKUP(1,1/(AC173=$B$3:$B$919),$A$3:$A$919)</f>
        <v>0</v>
      </c>
    </row>
    <row r="174" spans="1:28" s="219" customFormat="1" hidden="1">
      <c r="A174" s="46" t="s">
        <v>2</v>
      </c>
      <c r="B174" s="46" t="s">
        <v>4423</v>
      </c>
      <c r="C174" s="46">
        <v>61</v>
      </c>
      <c r="D174" s="361">
        <v>604535</v>
      </c>
      <c r="E174" s="46" t="s">
        <v>2307</v>
      </c>
      <c r="F174" s="46" t="str">
        <f>IFERROR(VLOOKUP(E174,DSSP!$E$2:$G$1013,3,0),"")</f>
        <v>Dried Mango</v>
      </c>
      <c r="G174" s="225" t="str">
        <f>VLOOKUP(E174,DSSP!$E$2:$H$1017,4,0)</f>
        <v>Box</v>
      </c>
      <c r="H174" s="226" t="str">
        <f>IFERROR(IF(RIGHT(E174,4)="1 Kg","1 Kg",RIGHT(E174,6)),"")</f>
        <v>500 gr</v>
      </c>
      <c r="I174" s="227">
        <v>14.5</v>
      </c>
      <c r="J174" s="222">
        <f>IFERROR(IF(RIGHT(H174,4)="1 kg",(I174/1),I174*1000/LEFT(H174,3)),"")</f>
        <v>29</v>
      </c>
      <c r="K174" s="46">
        <f>VLOOKUP(E174,DSSP!$E$2:$K$1017,7,0)</f>
        <v>4.84</v>
      </c>
      <c r="L174" s="46">
        <f t="shared" si="12"/>
        <v>140.35999999999999</v>
      </c>
      <c r="AB174" s="219" cm="1">
        <f t="array" ref="AB174">LOOKUP(1,1/(AC174=$B$3:$B$919),$A$3:$A$919)</f>
        <v>0</v>
      </c>
    </row>
    <row r="175" spans="1:28" s="219" customFormat="1" hidden="1">
      <c r="A175" s="46" t="s">
        <v>2</v>
      </c>
      <c r="B175" s="46" t="s">
        <v>4423</v>
      </c>
      <c r="C175" s="46">
        <v>61</v>
      </c>
      <c r="D175" s="361"/>
      <c r="E175" s="46" t="s">
        <v>2508</v>
      </c>
      <c r="F175" s="46" t="str">
        <f>IFERROR(VLOOKUP(E175,DSSP!$E$2:$G$1013,3,0),"")</f>
        <v>Dried Banana</v>
      </c>
      <c r="G175" s="225" t="str">
        <f>VLOOKUP(E175,DSSP!$E$2:$H$1017,4,0)</f>
        <v>Pack</v>
      </c>
      <c r="H175" s="226" t="str">
        <f>IFERROR(IF(RIGHT(E175,4)="1 Kg","1 Kg",RIGHT(E175,6)),"")</f>
        <v>500 gr</v>
      </c>
      <c r="I175" s="227">
        <v>5</v>
      </c>
      <c r="J175" s="222">
        <f>IFERROR(IF(RIGHT(H175,4)="1 kg",(I175/1),I175*1000/LEFT(H175,3)),"")</f>
        <v>10</v>
      </c>
      <c r="K175" s="46">
        <f>VLOOKUP(E175,DSSP!$E$2:$K$1017,7,0)</f>
        <v>4.5</v>
      </c>
      <c r="L175" s="46">
        <f t="shared" si="12"/>
        <v>45</v>
      </c>
      <c r="AB175" s="219" cm="1">
        <f t="array" ref="AB175">LOOKUP(1,1/(AC175=$B$3:$B$919),$A$3:$A$919)</f>
        <v>0</v>
      </c>
    </row>
    <row r="176" spans="1:28" s="219" customFormat="1" hidden="1">
      <c r="A176" s="46" t="s">
        <v>2</v>
      </c>
      <c r="B176" s="46" t="s">
        <v>4423</v>
      </c>
      <c r="C176" s="46">
        <v>61</v>
      </c>
      <c r="D176" s="361"/>
      <c r="E176" s="46" t="s">
        <v>4039</v>
      </c>
      <c r="F176" s="46" t="str">
        <f>IFERROR(VLOOKUP(E176,DSSP!$E$2:$G$1013,3,0),"")</f>
        <v>Special coconut caramel</v>
      </c>
      <c r="G176" s="225" t="str">
        <f>VLOOKUP(E176,DSSP!$E$2:$H$1017,4,0)</f>
        <v>Box</v>
      </c>
      <c r="H176" s="226" t="str">
        <f>IFERROR(IF(RIGHT(E176,4)="1 Kg","1 Kg",RIGHT(E176,6)),"")</f>
        <v>150 gr</v>
      </c>
      <c r="I176" s="227">
        <v>0.75</v>
      </c>
      <c r="J176" s="222">
        <f>IFERROR(IF(RIGHT(H176,4)="1 kg",(I176/1),I176*1000/LEFT(H176,3)),"")</f>
        <v>5</v>
      </c>
      <c r="K176" s="46">
        <f>VLOOKUP(E176,DSSP!$E$2:$K$1017,7,0)</f>
        <v>2.5299999999999998</v>
      </c>
      <c r="L176" s="46">
        <f t="shared" ref="L176:L234" si="13">IF(G176&lt;&gt;"Kg",K176*J176,K176*I176)</f>
        <v>12.649999999999999</v>
      </c>
      <c r="AB176" s="219" cm="1">
        <f t="array" ref="AB176">LOOKUP(1,1/(AC176=$B$3:$B$919),$A$3:$A$919)</f>
        <v>0</v>
      </c>
    </row>
    <row r="177" spans="1:28" s="219" customFormat="1" hidden="1">
      <c r="A177" s="46" t="s">
        <v>7</v>
      </c>
      <c r="B177" s="46" t="s">
        <v>4424</v>
      </c>
      <c r="C177" s="46">
        <v>62</v>
      </c>
      <c r="D177" s="361">
        <v>604535</v>
      </c>
      <c r="E177" s="46" t="s">
        <v>400</v>
      </c>
      <c r="F177" s="46" t="str">
        <f>IFERROR(VLOOKUP(E177,DSSP!$E$2:$G$1013,3,0),"")</f>
        <v>Round Luffa</v>
      </c>
      <c r="G177" s="225" t="str">
        <f>VLOOKUP(E177,DSSP!$E$2:$H$1017,4,0)</f>
        <v>Kg</v>
      </c>
      <c r="H177" s="226" t="str">
        <f>IFERROR(IF(RIGHT(E177,4)="1 Kg","1 Kg",RIGHT(E177,6)),"")</f>
        <v>weight</v>
      </c>
      <c r="I177" s="227">
        <v>0.378</v>
      </c>
      <c r="J177" s="222" t="str">
        <f>IFERROR(IF(RIGHT(H177,4)="1 kg",(I177/1),I177*1000/LEFT(H177,3)),"")</f>
        <v/>
      </c>
      <c r="K177" s="46">
        <f>VLOOKUP(E177,DSSP!$E$2:$K$1017,7,0)</f>
        <v>8.26</v>
      </c>
      <c r="L177" s="46">
        <f t="shared" si="13"/>
        <v>3.1222799999999999</v>
      </c>
      <c r="AB177" s="219" cm="1">
        <f t="array" ref="AB177">LOOKUP(1,1/(AC177=$B$3:$B$919),$A$3:$A$919)</f>
        <v>0</v>
      </c>
    </row>
    <row r="178" spans="1:28" s="219" customFormat="1" hidden="1">
      <c r="A178" s="46" t="s">
        <v>7</v>
      </c>
      <c r="B178" s="46" t="s">
        <v>4424</v>
      </c>
      <c r="C178" s="46">
        <v>62</v>
      </c>
      <c r="D178" s="361"/>
      <c r="E178" s="46" t="s">
        <v>426</v>
      </c>
      <c r="F178" s="46" t="str">
        <f>IFERROR(VLOOKUP(E178,DSSP!$E$2:$G$1013,3,0),"")</f>
        <v>Winter Melon</v>
      </c>
      <c r="G178" s="225" t="str">
        <f>VLOOKUP(E178,DSSP!$E$2:$H$1017,4,0)</f>
        <v>Kg</v>
      </c>
      <c r="H178" s="226" t="str">
        <f>IFERROR(IF(RIGHT(E178,4)="1 Kg","1 Kg",RIGHT(E178,6)),"")</f>
        <v>weight</v>
      </c>
      <c r="I178" s="227">
        <v>0.40500000000000003</v>
      </c>
      <c r="J178" s="222" t="str">
        <f>IFERROR(IF(RIGHT(H178,4)="1 kg",(I178/1),I178*1000/LEFT(H178,3)),"")</f>
        <v/>
      </c>
      <c r="K178" s="46">
        <f>VLOOKUP(E178,DSSP!$E$2:$K$1017,7,0)</f>
        <v>8.1999999999999993</v>
      </c>
      <c r="L178" s="46">
        <f t="shared" si="13"/>
        <v>3.3209999999999997</v>
      </c>
      <c r="AB178" s="219" cm="1">
        <f t="array" ref="AB178">LOOKUP(1,1/(AC178=$B$3:$B$919),$A$3:$A$919)</f>
        <v>0</v>
      </c>
    </row>
    <row r="179" spans="1:28" s="219" customFormat="1" hidden="1">
      <c r="A179" s="46" t="s">
        <v>7</v>
      </c>
      <c r="B179" s="46" t="s">
        <v>4424</v>
      </c>
      <c r="C179" s="46">
        <v>62</v>
      </c>
      <c r="D179" s="361"/>
      <c r="E179" s="46" t="s">
        <v>1673</v>
      </c>
      <c r="F179" s="46" t="str">
        <f>IFERROR(VLOOKUP(E179,DSSP!$E$2:$G$1013,3,0),"")</f>
        <v>Banana leaf</v>
      </c>
      <c r="G179" s="225" t="str">
        <f>VLOOKUP(E179,DSSP!$E$2:$H$1017,4,0)</f>
        <v>Kg</v>
      </c>
      <c r="H179" s="226" t="str">
        <f>IFERROR(IF(RIGHT(E179,4)="1 Kg","1 Kg",RIGHT(E179,6)),"")</f>
        <v>500 gr</v>
      </c>
      <c r="I179" s="227">
        <v>1</v>
      </c>
      <c r="J179" s="222">
        <f>IFERROR(IF(RIGHT(H179,4)="1 kg",(I179/1),I179*1000/LEFT(H179,3)),"")</f>
        <v>2</v>
      </c>
      <c r="K179" s="46">
        <f>VLOOKUP(E179,DSSP!$E$2:$K$1017,7,0)</f>
        <v>7.92</v>
      </c>
      <c r="L179" s="46">
        <f t="shared" si="13"/>
        <v>7.92</v>
      </c>
      <c r="AB179" s="219" cm="1">
        <f t="array" ref="AB179">LOOKUP(1,1/(AC179=$B$3:$B$919),$A$3:$A$919)</f>
        <v>0</v>
      </c>
    </row>
    <row r="180" spans="1:28" s="219" customFormat="1" hidden="1">
      <c r="A180" s="46" t="s">
        <v>7</v>
      </c>
      <c r="B180" s="46" t="s">
        <v>4424</v>
      </c>
      <c r="C180" s="46">
        <v>62</v>
      </c>
      <c r="D180" s="361"/>
      <c r="E180" s="46" t="s">
        <v>3368</v>
      </c>
      <c r="F180" s="46" t="str">
        <f>IFERROR(VLOOKUP(E180,DSSP!$E$2:$G$1013,3,0),"")</f>
        <v>Siam coconut</v>
      </c>
      <c r="G180" s="225" t="str">
        <f>VLOOKUP(E180,DSSP!$E$2:$H$1017,4,0)</f>
        <v>Pc</v>
      </c>
      <c r="H180" s="226" t="str">
        <f>IFERROR(IF(RIGHT(E180,4)="1 Kg","1 Kg",RIGHT(E180,6)),"")</f>
        <v>500 gr</v>
      </c>
      <c r="I180" s="227">
        <v>2</v>
      </c>
      <c r="J180" s="222">
        <f>IFERROR(IF(RIGHT(H180,4)="1 kg",(I180/1),I180*1000/LEFT(H180,3)),"")</f>
        <v>4</v>
      </c>
      <c r="K180" s="46">
        <f>VLOOKUP(E180,DSSP!$E$2:$K$1017,7,0)</f>
        <v>3.5</v>
      </c>
      <c r="L180" s="46">
        <f t="shared" si="13"/>
        <v>14</v>
      </c>
      <c r="AB180" s="219" cm="1">
        <f t="array" ref="AB180">LOOKUP(1,1/(AC180=$B$3:$B$919),$A$3:$A$919)</f>
        <v>0</v>
      </c>
    </row>
    <row r="181" spans="1:28" s="219" customFormat="1" hidden="1">
      <c r="A181" s="46" t="s">
        <v>7</v>
      </c>
      <c r="B181" s="46" t="s">
        <v>4424</v>
      </c>
      <c r="C181" s="46">
        <v>62</v>
      </c>
      <c r="D181" s="361"/>
      <c r="E181" s="46" t="s">
        <v>236</v>
      </c>
      <c r="F181" s="46" t="str">
        <f>IFERROR(VLOOKUP(E181,DSSP!$E$2:$G$1013,3,0),"")</f>
        <v>Welsh Onion</v>
      </c>
      <c r="G181" s="225" t="str">
        <f>VLOOKUP(E181,DSSP!$E$2:$H$1017,4,0)</f>
        <v>Kg</v>
      </c>
      <c r="H181" s="226" t="str">
        <f>IFERROR(IF(RIGHT(E181,4)="1 Kg","1 Kg",RIGHT(E181,6)),"")</f>
        <v>100 gr</v>
      </c>
      <c r="I181" s="227">
        <v>1.5</v>
      </c>
      <c r="J181" s="222">
        <f>IFERROR(IF(RIGHT(H181,4)="1 kg",(I181/1),I181*1000/LEFT(H181,3)),"")</f>
        <v>15</v>
      </c>
      <c r="K181" s="46">
        <f>VLOOKUP(E181,DSSP!$E$2:$K$1017,7,0)</f>
        <v>11.2</v>
      </c>
      <c r="L181" s="46">
        <f t="shared" si="13"/>
        <v>16.799999999999997</v>
      </c>
      <c r="AB181" s="219" cm="1">
        <f t="array" ref="AB181">LOOKUP(1,1/(AC181=$B$3:$B$919),$A$3:$A$919)</f>
        <v>0</v>
      </c>
    </row>
    <row r="182" spans="1:28" s="219" customFormat="1" hidden="1">
      <c r="A182" s="46" t="s">
        <v>7</v>
      </c>
      <c r="B182" s="46" t="s">
        <v>4424</v>
      </c>
      <c r="C182" s="46">
        <v>62</v>
      </c>
      <c r="D182" s="361"/>
      <c r="E182" s="46" t="s">
        <v>244</v>
      </c>
      <c r="F182" s="46" t="str">
        <f>IFERROR(VLOOKUP(E182,DSSP!$E$2:$G$1013,3,0),"")</f>
        <v>Welsh Onion</v>
      </c>
      <c r="G182" s="225" t="str">
        <f>VLOOKUP(E182,DSSP!$E$2:$H$1017,4,0)</f>
        <v>Kg</v>
      </c>
      <c r="H182" s="226" t="str">
        <f>IFERROR(IF(RIGHT(E182,4)="1 Kg","1 Kg",RIGHT(E182,6)),"")</f>
        <v>200 gr</v>
      </c>
      <c r="I182" s="227">
        <v>4</v>
      </c>
      <c r="J182" s="222">
        <f>IFERROR(IF(RIGHT(H182,4)="1 kg",(I182/1),I182*1000/LEFT(H182,3)),"")</f>
        <v>20</v>
      </c>
      <c r="K182" s="46">
        <f>VLOOKUP(E182,DSSP!$E$2:$K$1017,7,0)</f>
        <v>11.2</v>
      </c>
      <c r="L182" s="46">
        <f t="shared" si="13"/>
        <v>44.8</v>
      </c>
      <c r="AB182" s="219" cm="1">
        <f t="array" ref="AB182">LOOKUP(1,1/(AC182=$B$3:$B$919),$A$3:$A$919)</f>
        <v>0</v>
      </c>
    </row>
    <row r="183" spans="1:28" s="219" customFormat="1" hidden="1">
      <c r="A183" s="46" t="s">
        <v>7</v>
      </c>
      <c r="B183" s="46" t="s">
        <v>4424</v>
      </c>
      <c r="C183" s="46">
        <v>62</v>
      </c>
      <c r="D183" s="361"/>
      <c r="E183" s="46" t="s">
        <v>468</v>
      </c>
      <c r="F183" s="46" t="str">
        <f>IFERROR(VLOOKUP(E183,DSSP!$E$2:$G$1013,3,0),"")</f>
        <v>Galadium</v>
      </c>
      <c r="G183" s="225" t="str">
        <f>VLOOKUP(E183,DSSP!$E$2:$H$1017,4,0)</f>
        <v>Kg</v>
      </c>
      <c r="H183" s="226" t="str">
        <f>IFERROR(IF(RIGHT(E183,4)="1 Kg","1 Kg",RIGHT(E183,6)),"")</f>
        <v>200 gr</v>
      </c>
      <c r="I183" s="227">
        <v>0.6</v>
      </c>
      <c r="J183" s="222">
        <f>IFERROR(IF(RIGHT(H183,4)="1 kg",(I183/1),I183*1000/LEFT(H183,3)),"")</f>
        <v>3</v>
      </c>
      <c r="K183" s="46">
        <f>VLOOKUP(E183,DSSP!$E$2:$K$1017,7,0)</f>
        <v>11.78</v>
      </c>
      <c r="L183" s="46">
        <f t="shared" si="13"/>
        <v>7.0679999999999996</v>
      </c>
      <c r="AB183" s="219" cm="1">
        <f t="array" ref="AB183">LOOKUP(1,1/(AC183=$B$3:$B$919),$A$3:$A$919)</f>
        <v>0</v>
      </c>
    </row>
    <row r="184" spans="1:28" s="219" customFormat="1" hidden="1">
      <c r="A184" s="46" t="s">
        <v>3</v>
      </c>
      <c r="B184" s="46" t="s">
        <v>4425</v>
      </c>
      <c r="C184" s="46">
        <v>63</v>
      </c>
      <c r="D184" s="361">
        <v>604535</v>
      </c>
      <c r="E184" s="46" t="s">
        <v>37</v>
      </c>
      <c r="F184" s="46" t="str">
        <f>IFERROR(VLOOKUP(E184,DSSP!$E$2:$G$1013,3,0),"")</f>
        <v>Green Eggplant</v>
      </c>
      <c r="G184" s="225" t="str">
        <f>VLOOKUP(E184,DSSP!$E$2:$H$1017,4,0)</f>
        <v>Kg</v>
      </c>
      <c r="H184" s="226" t="str">
        <f>IFERROR(IF(RIGHT(E184,4)="1 Kg","1 Kg",RIGHT(E184,6)),"")</f>
        <v>200 gr</v>
      </c>
      <c r="I184" s="227">
        <v>1</v>
      </c>
      <c r="J184" s="222">
        <f>IFERROR(IF(RIGHT(H184,4)="1 kg",(I184/1),I184*1000/LEFT(H184,3)),"")</f>
        <v>5</v>
      </c>
      <c r="K184" s="46">
        <f>VLOOKUP(E184,DSSP!$E$2:$K$1017,7,0)</f>
        <v>11.15</v>
      </c>
      <c r="L184" s="46">
        <f t="shared" si="13"/>
        <v>11.15</v>
      </c>
      <c r="AB184" s="219" cm="1">
        <f t="array" ref="AB184">LOOKUP(1,1/(AC184=$B$3:$B$919),$A$3:$A$919)</f>
        <v>0</v>
      </c>
    </row>
    <row r="185" spans="1:28" s="219" customFormat="1" hidden="1">
      <c r="A185" s="46" t="s">
        <v>3</v>
      </c>
      <c r="B185" s="46" t="s">
        <v>4425</v>
      </c>
      <c r="C185" s="46">
        <v>63</v>
      </c>
      <c r="D185" s="361"/>
      <c r="E185" s="46" t="s">
        <v>400</v>
      </c>
      <c r="F185" s="46" t="str">
        <f>IFERROR(VLOOKUP(E185,DSSP!$E$2:$G$1013,3,0),"")</f>
        <v>Round Luffa</v>
      </c>
      <c r="G185" s="225" t="str">
        <f>VLOOKUP(E185,DSSP!$E$2:$H$1017,4,0)</f>
        <v>Kg</v>
      </c>
      <c r="H185" s="226" t="str">
        <f>IFERROR(IF(RIGHT(E185,4)="1 Kg","1 Kg",RIGHT(E185,6)),"")</f>
        <v>weight</v>
      </c>
      <c r="I185" s="227">
        <v>2.12</v>
      </c>
      <c r="J185" s="222" t="str">
        <f>IFERROR(IF(RIGHT(H185,4)="1 kg",(I185/1),I185*1000/LEFT(H185,3)),"")</f>
        <v/>
      </c>
      <c r="K185" s="46">
        <f>VLOOKUP(E185,DSSP!$E$2:$K$1017,7,0)</f>
        <v>8.26</v>
      </c>
      <c r="L185" s="46">
        <f t="shared" si="13"/>
        <v>17.511199999999999</v>
      </c>
      <c r="AB185" s="219" cm="1">
        <f t="array" ref="AB185">LOOKUP(1,1/(AC185=$B$3:$B$919),$A$3:$A$919)</f>
        <v>0</v>
      </c>
    </row>
    <row r="186" spans="1:28" s="219" customFormat="1" hidden="1">
      <c r="A186" s="46" t="s">
        <v>3</v>
      </c>
      <c r="B186" s="46" t="s">
        <v>4425</v>
      </c>
      <c r="C186" s="46">
        <v>63</v>
      </c>
      <c r="D186" s="361"/>
      <c r="E186" s="46" t="s">
        <v>426</v>
      </c>
      <c r="F186" s="46" t="str">
        <f>IFERROR(VLOOKUP(E186,DSSP!$E$2:$G$1013,3,0),"")</f>
        <v>Winter Melon</v>
      </c>
      <c r="G186" s="225" t="str">
        <f>VLOOKUP(E186,DSSP!$E$2:$H$1017,4,0)</f>
        <v>Kg</v>
      </c>
      <c r="H186" s="226" t="str">
        <f>IFERROR(IF(RIGHT(E186,4)="1 Kg","1 Kg",RIGHT(E186,6)),"")</f>
        <v>weight</v>
      </c>
      <c r="I186" s="227">
        <v>0.76</v>
      </c>
      <c r="J186" s="222" t="str">
        <f>IFERROR(IF(RIGHT(H186,4)="1 kg",(I186/1),I186*1000/LEFT(H186,3)),"")</f>
        <v/>
      </c>
      <c r="K186" s="46">
        <f>VLOOKUP(E186,DSSP!$E$2:$K$1017,7,0)</f>
        <v>8.1999999999999993</v>
      </c>
      <c r="L186" s="46">
        <f t="shared" si="13"/>
        <v>6.2319999999999993</v>
      </c>
      <c r="AB186" s="219" cm="1">
        <f t="array" ref="AB186">LOOKUP(1,1/(AC186=$B$3:$B$919),$A$3:$A$919)</f>
        <v>0</v>
      </c>
    </row>
    <row r="187" spans="1:28" s="219" customFormat="1" hidden="1">
      <c r="A187" s="46" t="s">
        <v>3</v>
      </c>
      <c r="B187" s="46" t="s">
        <v>4425</v>
      </c>
      <c r="C187" s="46">
        <v>63</v>
      </c>
      <c r="D187" s="361"/>
      <c r="E187" s="46" t="s">
        <v>583</v>
      </c>
      <c r="F187" s="46" t="str">
        <f>IFERROR(VLOOKUP(E187,DSSP!$E$2:$G$1013,3,0),"")</f>
        <v>Banana Flower</v>
      </c>
      <c r="G187" s="225" t="str">
        <f>VLOOKUP(E187,DSSP!$E$2:$H$1017,4,0)</f>
        <v>Kg</v>
      </c>
      <c r="H187" s="226" t="str">
        <f>IFERROR(IF(RIGHT(E187,4)="1 Kg","1 Kg",RIGHT(E187,6)),"")</f>
        <v>weight</v>
      </c>
      <c r="I187" s="227">
        <v>1.38</v>
      </c>
      <c r="J187" s="222" t="str">
        <f>IFERROR(IF(RIGHT(H187,4)="1 kg",(I187/1),I187*1000/LEFT(H187,3)),"")</f>
        <v/>
      </c>
      <c r="K187" s="46">
        <f>VLOOKUP(E187,DSSP!$E$2:$K$1017,7,0)</f>
        <v>8.1999999999999993</v>
      </c>
      <c r="L187" s="46">
        <f t="shared" si="13"/>
        <v>11.315999999999999</v>
      </c>
      <c r="AB187" s="219" cm="1">
        <f t="array" ref="AB187">LOOKUP(1,1/(AC187=$B$3:$B$919),$A$3:$A$919)</f>
        <v>0</v>
      </c>
    </row>
    <row r="188" spans="1:28" s="219" customFormat="1" hidden="1">
      <c r="A188" s="46" t="s">
        <v>3</v>
      </c>
      <c r="B188" s="46" t="s">
        <v>4425</v>
      </c>
      <c r="C188" s="46">
        <v>63</v>
      </c>
      <c r="D188" s="361"/>
      <c r="E188" s="46" t="s">
        <v>1673</v>
      </c>
      <c r="F188" s="46" t="str">
        <f>IFERROR(VLOOKUP(E188,DSSP!$E$2:$G$1013,3,0),"")</f>
        <v>Banana leaf</v>
      </c>
      <c r="G188" s="225" t="str">
        <f>VLOOKUP(E188,DSSP!$E$2:$H$1017,4,0)</f>
        <v>Kg</v>
      </c>
      <c r="H188" s="226" t="str">
        <f>IFERROR(IF(RIGHT(E188,4)="1 Kg","1 Kg",RIGHT(E188,6)),"")</f>
        <v>500 gr</v>
      </c>
      <c r="I188" s="227">
        <v>2</v>
      </c>
      <c r="J188" s="222">
        <f>IFERROR(IF(RIGHT(H188,4)="1 kg",(I188/1),I188*1000/LEFT(H188,3)),"")</f>
        <v>4</v>
      </c>
      <c r="K188" s="46">
        <f>VLOOKUP(E188,DSSP!$E$2:$K$1017,7,0)</f>
        <v>7.92</v>
      </c>
      <c r="L188" s="46">
        <f t="shared" si="13"/>
        <v>15.84</v>
      </c>
      <c r="AB188" s="219" cm="1">
        <f t="array" ref="AB188">LOOKUP(1,1/(AC188=$B$3:$B$919),$A$3:$A$919)</f>
        <v>0</v>
      </c>
    </row>
    <row r="189" spans="1:28" s="219" customFormat="1" hidden="1">
      <c r="A189" s="46" t="s">
        <v>3</v>
      </c>
      <c r="B189" s="46" t="s">
        <v>4425</v>
      </c>
      <c r="C189" s="46">
        <v>63</v>
      </c>
      <c r="D189" s="361"/>
      <c r="E189" s="46" t="s">
        <v>3368</v>
      </c>
      <c r="F189" s="46" t="str">
        <f>IFERROR(VLOOKUP(E189,DSSP!$E$2:$G$1013,3,0),"")</f>
        <v>Siam coconut</v>
      </c>
      <c r="G189" s="225" t="str">
        <f>VLOOKUP(E189,DSSP!$E$2:$H$1017,4,0)</f>
        <v>Pc</v>
      </c>
      <c r="H189" s="226" t="str">
        <f>IFERROR(IF(RIGHT(E189,4)="1 Kg","1 Kg",RIGHT(E189,6)),"")</f>
        <v>500 gr</v>
      </c>
      <c r="I189" s="227">
        <v>2.5</v>
      </c>
      <c r="J189" s="222">
        <f>IFERROR(IF(RIGHT(H189,4)="1 kg",(I189/1),I189*1000/LEFT(H189,3)),"")</f>
        <v>5</v>
      </c>
      <c r="K189" s="46">
        <f>VLOOKUP(E189,DSSP!$E$2:$K$1017,7,0)</f>
        <v>3.5</v>
      </c>
      <c r="L189" s="46">
        <f t="shared" si="13"/>
        <v>17.5</v>
      </c>
      <c r="AB189" s="219" cm="1">
        <f t="array" ref="AB189">LOOKUP(1,1/(AC189=$B$3:$B$919),$A$3:$A$919)</f>
        <v>0</v>
      </c>
    </row>
    <row r="190" spans="1:28" s="219" customFormat="1" hidden="1">
      <c r="A190" s="46" t="s">
        <v>3</v>
      </c>
      <c r="B190" s="46" t="s">
        <v>4425</v>
      </c>
      <c r="C190" s="46">
        <v>63</v>
      </c>
      <c r="D190" s="361"/>
      <c r="E190" s="46" t="s">
        <v>236</v>
      </c>
      <c r="F190" s="46" t="str">
        <f>IFERROR(VLOOKUP(E190,DSSP!$E$2:$G$1013,3,0),"")</f>
        <v>Welsh Onion</v>
      </c>
      <c r="G190" s="225" t="str">
        <f>VLOOKUP(E190,DSSP!$E$2:$H$1017,4,0)</f>
        <v>Kg</v>
      </c>
      <c r="H190" s="226" t="str">
        <f>IFERROR(IF(RIGHT(E190,4)="1 Kg","1 Kg",RIGHT(E190,6)),"")</f>
        <v>100 gr</v>
      </c>
      <c r="I190" s="227">
        <v>2.5</v>
      </c>
      <c r="J190" s="222">
        <f>IFERROR(IF(RIGHT(H190,4)="1 kg",(I190/1),I190*1000/LEFT(H190,3)),"")</f>
        <v>25</v>
      </c>
      <c r="K190" s="46">
        <f>VLOOKUP(E190,DSSP!$E$2:$K$1017,7,0)</f>
        <v>11.2</v>
      </c>
      <c r="L190" s="46">
        <f t="shared" si="13"/>
        <v>28</v>
      </c>
      <c r="AB190" s="219" cm="1">
        <f t="array" ref="AB190">LOOKUP(1,1/(AC190=$B$3:$B$919),$A$3:$A$919)</f>
        <v>0</v>
      </c>
    </row>
    <row r="191" spans="1:28" s="219" customFormat="1" hidden="1">
      <c r="A191" s="46" t="s">
        <v>3</v>
      </c>
      <c r="B191" s="46" t="s">
        <v>4425</v>
      </c>
      <c r="C191" s="46">
        <v>63</v>
      </c>
      <c r="D191" s="361"/>
      <c r="E191" s="46" t="s">
        <v>468</v>
      </c>
      <c r="F191" s="46" t="str">
        <f>IFERROR(VLOOKUP(E191,DSSP!$E$2:$G$1013,3,0),"")</f>
        <v>Galadium</v>
      </c>
      <c r="G191" s="225" t="str">
        <f>VLOOKUP(E191,DSSP!$E$2:$H$1017,4,0)</f>
        <v>Kg</v>
      </c>
      <c r="H191" s="226" t="str">
        <f>IFERROR(IF(RIGHT(E191,4)="1 Kg","1 Kg",RIGHT(E191,6)),"")</f>
        <v>200 gr</v>
      </c>
      <c r="I191" s="227">
        <v>1</v>
      </c>
      <c r="J191" s="222">
        <f>IFERROR(IF(RIGHT(H191,4)="1 kg",(I191/1),I191*1000/LEFT(H191,3)),"")</f>
        <v>5</v>
      </c>
      <c r="K191" s="46">
        <f>VLOOKUP(E191,DSSP!$E$2:$K$1017,7,0)</f>
        <v>11.78</v>
      </c>
      <c r="L191" s="46">
        <f t="shared" si="13"/>
        <v>11.78</v>
      </c>
      <c r="AB191" s="219" cm="1">
        <f t="array" ref="AB191">LOOKUP(1,1/(AC191=$B$3:$B$919),$A$3:$A$919)</f>
        <v>0</v>
      </c>
    </row>
    <row r="192" spans="1:28" s="219" customFormat="1" hidden="1">
      <c r="A192" s="46" t="s">
        <v>3</v>
      </c>
      <c r="B192" s="46" t="s">
        <v>4425</v>
      </c>
      <c r="C192" s="46">
        <v>63</v>
      </c>
      <c r="D192" s="361"/>
      <c r="E192" s="46" t="s">
        <v>1578</v>
      </c>
      <c r="F192" s="46" t="str">
        <f>IFERROR(VLOOKUP(E192,DSSP!$E$2:$G$1013,3,0),"")</f>
        <v>Shallot</v>
      </c>
      <c r="G192" s="225" t="str">
        <f>VLOOKUP(E192,DSSP!$E$2:$H$1017,4,0)</f>
        <v>Kg</v>
      </c>
      <c r="H192" s="226" t="str">
        <f>IFERROR(IF(RIGHT(E192,4)="1 Kg","1 Kg",RIGHT(E192,6)),"")</f>
        <v>200 gr</v>
      </c>
      <c r="I192" s="227">
        <v>1</v>
      </c>
      <c r="J192" s="222">
        <f>IFERROR(IF(RIGHT(H192,4)="1 kg",(I192/1),I192*1000/LEFT(H192,3)),"")</f>
        <v>5</v>
      </c>
      <c r="K192" s="46">
        <f>VLOOKUP(E192,DSSP!$E$2:$K$1017,7,0)</f>
        <v>11.55</v>
      </c>
      <c r="L192" s="46">
        <f t="shared" si="13"/>
        <v>11.55</v>
      </c>
      <c r="AB192" s="219" cm="1">
        <f t="array" ref="AB192">LOOKUP(1,1/(AC192=$B$3:$B$919),$A$3:$A$919)</f>
        <v>0</v>
      </c>
    </row>
    <row r="193" spans="1:28" s="219" customFormat="1" hidden="1">
      <c r="A193" s="46" t="s">
        <v>2</v>
      </c>
      <c r="B193" s="46" t="s">
        <v>4426</v>
      </c>
      <c r="C193" s="46">
        <v>64</v>
      </c>
      <c r="D193" s="361">
        <v>604535</v>
      </c>
      <c r="E193" s="46" t="s">
        <v>236</v>
      </c>
      <c r="F193" s="46" t="str">
        <f>IFERROR(VLOOKUP(E193,DSSP!$E$2:$G$1013,3,0),"")</f>
        <v>Welsh Onion</v>
      </c>
      <c r="G193" s="225" t="str">
        <f>VLOOKUP(E193,DSSP!$E$2:$H$1017,4,0)</f>
        <v>Kg</v>
      </c>
      <c r="H193" s="226" t="str">
        <f>IFERROR(IF(RIGHT(E193,4)="1 Kg","1 Kg",RIGHT(E193,6)),"")</f>
        <v>100 gr</v>
      </c>
      <c r="I193" s="227">
        <v>2.5</v>
      </c>
      <c r="J193" s="222">
        <f>IFERROR(IF(RIGHT(H193,4)="1 kg",(I193/1),I193*1000/LEFT(H193,3)),"")</f>
        <v>25</v>
      </c>
      <c r="K193" s="46">
        <f>VLOOKUP(E193,DSSP!$E$2:$K$1017,7,0)</f>
        <v>11.2</v>
      </c>
      <c r="L193" s="46">
        <f t="shared" si="13"/>
        <v>28</v>
      </c>
      <c r="AB193" s="219" cm="1">
        <f t="array" ref="AB193">LOOKUP(1,1/(AC193=$B$3:$B$919),$A$3:$A$919)</f>
        <v>0</v>
      </c>
    </row>
    <row r="194" spans="1:28" s="219" customFormat="1" hidden="1">
      <c r="A194" s="46" t="s">
        <v>2</v>
      </c>
      <c r="B194" s="46" t="s">
        <v>4426</v>
      </c>
      <c r="C194" s="46">
        <v>64</v>
      </c>
      <c r="D194" s="361"/>
      <c r="E194" s="223" t="s">
        <v>468</v>
      </c>
      <c r="F194" s="46" t="str">
        <f>IFERROR(VLOOKUP(E194,DSSP!$E$2:$G$1013,3,0),"")</f>
        <v>Galadium</v>
      </c>
      <c r="G194" s="225" t="str">
        <f>VLOOKUP(E194,DSSP!$E$2:$H$1017,4,0)</f>
        <v>Kg</v>
      </c>
      <c r="H194" s="226" t="str">
        <f>IFERROR(IF(RIGHT(E194,4)="1 Kg","1 Kg",RIGHT(E194,6)),"")</f>
        <v>200 gr</v>
      </c>
      <c r="I194" s="227">
        <v>0.8</v>
      </c>
      <c r="J194" s="222">
        <f>IFERROR(IF(RIGHT(H194,4)="1 kg",(I194/1),I194*1000/LEFT(H194,3)),"")</f>
        <v>4</v>
      </c>
      <c r="K194" s="46">
        <f>VLOOKUP(E194,DSSP!$E$2:$K$1017,7,0)</f>
        <v>11.78</v>
      </c>
      <c r="L194" s="46">
        <f t="shared" si="13"/>
        <v>9.4239999999999995</v>
      </c>
      <c r="AB194" s="219" cm="1">
        <f t="array" ref="AB194">LOOKUP(1,1/(AC194=$B$3:$B$919),$A$3:$A$919)</f>
        <v>0</v>
      </c>
    </row>
    <row r="195" spans="1:28" s="219" customFormat="1" hidden="1">
      <c r="A195" s="46" t="s">
        <v>2</v>
      </c>
      <c r="B195" s="46" t="s">
        <v>4426</v>
      </c>
      <c r="C195" s="46">
        <v>64</v>
      </c>
      <c r="D195" s="361"/>
      <c r="E195" s="223" t="s">
        <v>244</v>
      </c>
      <c r="F195" s="46" t="str">
        <f>IFERROR(VLOOKUP(E195,DSSP!$E$2:$G$1013,3,0),"")</f>
        <v>Welsh Onion</v>
      </c>
      <c r="G195" s="225" t="str">
        <f>VLOOKUP(E195,DSSP!$E$2:$H$1017,4,0)</f>
        <v>Kg</v>
      </c>
      <c r="H195" s="226" t="str">
        <f>IFERROR(IF(RIGHT(E195,4)="1 Kg","1 Kg",RIGHT(E195,6)),"")</f>
        <v>200 gr</v>
      </c>
      <c r="I195" s="227">
        <v>7</v>
      </c>
      <c r="J195" s="222">
        <f>IFERROR(IF(RIGHT(H195,4)="1 kg",(I195/1),I195*1000/LEFT(H195,3)),"")</f>
        <v>35</v>
      </c>
      <c r="K195" s="46">
        <f>VLOOKUP(E195,DSSP!$E$2:$K$1017,7,0)</f>
        <v>11.2</v>
      </c>
      <c r="L195" s="46">
        <f t="shared" si="13"/>
        <v>78.399999999999991</v>
      </c>
      <c r="AB195" s="219" cm="1">
        <f t="array" ref="AB195">LOOKUP(1,1/(AC195=$B$3:$B$919),$A$3:$A$919)</f>
        <v>0</v>
      </c>
    </row>
    <row r="196" spans="1:28" s="219" customFormat="1" hidden="1">
      <c r="A196" s="46" t="s">
        <v>0</v>
      </c>
      <c r="B196" s="46" t="s">
        <v>4427</v>
      </c>
      <c r="C196" s="46">
        <v>65</v>
      </c>
      <c r="D196" s="361">
        <v>604535</v>
      </c>
      <c r="E196" s="223" t="s">
        <v>236</v>
      </c>
      <c r="F196" s="46" t="str">
        <f>IFERROR(VLOOKUP(E196,DSSP!$E$2:$G$1013,3,0),"")</f>
        <v>Welsh Onion</v>
      </c>
      <c r="G196" s="225" t="str">
        <f>VLOOKUP(E196,DSSP!$E$2:$H$1017,4,0)</f>
        <v>Kg</v>
      </c>
      <c r="H196" s="226" t="str">
        <f>IFERROR(IF(RIGHT(E196,4)="1 Kg","1 Kg",RIGHT(E196,6)),"")</f>
        <v>100 gr</v>
      </c>
      <c r="I196" s="227">
        <v>4</v>
      </c>
      <c r="J196" s="222">
        <f>IFERROR(IF(RIGHT(H196,4)="1 kg",(I196/1),I196*1000/LEFT(H196,3)),"")</f>
        <v>40</v>
      </c>
      <c r="K196" s="46">
        <f>VLOOKUP(E196,DSSP!$E$2:$K$1017,7,0)</f>
        <v>11.2</v>
      </c>
      <c r="L196" s="46">
        <f t="shared" si="13"/>
        <v>44.8</v>
      </c>
      <c r="AB196" s="219" cm="1">
        <f t="array" ref="AB196">LOOKUP(1,1/(AC196=$B$3:$B$919),$A$3:$A$919)</f>
        <v>0</v>
      </c>
    </row>
    <row r="197" spans="1:28" s="219" customFormat="1" hidden="1">
      <c r="A197" s="46" t="s">
        <v>0</v>
      </c>
      <c r="B197" s="46" t="s">
        <v>4427</v>
      </c>
      <c r="C197" s="46">
        <v>65</v>
      </c>
      <c r="D197" s="361"/>
      <c r="E197" s="46" t="s">
        <v>468</v>
      </c>
      <c r="F197" s="46" t="str">
        <f>IFERROR(VLOOKUP(E197,DSSP!$E$2:$G$1013,3,0),"")</f>
        <v>Galadium</v>
      </c>
      <c r="G197" s="225" t="str">
        <f>VLOOKUP(E197,DSSP!$E$2:$H$1017,4,0)</f>
        <v>Kg</v>
      </c>
      <c r="H197" s="226" t="str">
        <f>IFERROR(IF(RIGHT(E197,4)="1 Kg","1 Kg",RIGHT(E197,6)),"")</f>
        <v>200 gr</v>
      </c>
      <c r="I197" s="227">
        <v>0.6</v>
      </c>
      <c r="J197" s="222">
        <f>IFERROR(IF(RIGHT(H197,4)="1 kg",(I197/1),I197*1000/LEFT(H197,3)),"")</f>
        <v>3</v>
      </c>
      <c r="K197" s="46">
        <f>VLOOKUP(E197,DSSP!$E$2:$K$1017,7,0)</f>
        <v>11.78</v>
      </c>
      <c r="L197" s="46">
        <f t="shared" si="13"/>
        <v>7.0679999999999996</v>
      </c>
    </row>
    <row r="198" spans="1:28" s="219" customFormat="1" hidden="1">
      <c r="A198" s="46" t="s">
        <v>0</v>
      </c>
      <c r="B198" s="46" t="s">
        <v>4427</v>
      </c>
      <c r="C198" s="46">
        <v>65</v>
      </c>
      <c r="D198" s="361"/>
      <c r="E198" s="46" t="s">
        <v>1578</v>
      </c>
      <c r="F198" s="46" t="str">
        <f>IFERROR(VLOOKUP(E198,DSSP!$E$2:$G$1013,3,0),"")</f>
        <v>Shallot</v>
      </c>
      <c r="G198" s="225" t="str">
        <f>VLOOKUP(E198,DSSP!$E$2:$H$1017,4,0)</f>
        <v>Kg</v>
      </c>
      <c r="H198" s="226" t="str">
        <f>IFERROR(IF(RIGHT(E198,4)="1 Kg","1 Kg",RIGHT(E198,6)),"")</f>
        <v>200 gr</v>
      </c>
      <c r="I198" s="227">
        <v>1.2</v>
      </c>
      <c r="J198" s="222">
        <f>IFERROR(IF(RIGHT(H198,4)="1 kg",(I198/1),I198*1000/LEFT(H198,3)),"")</f>
        <v>6</v>
      </c>
      <c r="K198" s="46">
        <f>VLOOKUP(E198,DSSP!$E$2:$K$1017,7,0)</f>
        <v>11.55</v>
      </c>
      <c r="L198" s="46">
        <f t="shared" si="13"/>
        <v>13.860000000000001</v>
      </c>
    </row>
    <row r="199" spans="1:28" s="219" customFormat="1">
      <c r="A199" s="46" t="s">
        <v>0</v>
      </c>
      <c r="B199" s="46" t="s">
        <v>4427</v>
      </c>
      <c r="C199" s="46">
        <v>65</v>
      </c>
      <c r="D199" s="363"/>
      <c r="E199" s="46" t="s">
        <v>370</v>
      </c>
      <c r="F199" s="46" t="str">
        <f>IFERROR(VLOOKUP(E199,DSSP!$E$2:$G$1013,3,0),"")</f>
        <v>Yardlong Bean</v>
      </c>
      <c r="G199" s="225" t="str">
        <f>VLOOKUP(E199,DSSP!$E$2:$H$1017,4,0)</f>
        <v>Kg</v>
      </c>
      <c r="H199" s="226" t="str">
        <f>IFERROR(IF(RIGHT(E199,4)="1 Kg","1 Kg",RIGHT(E199,6)),"")</f>
        <v>300 gr</v>
      </c>
      <c r="I199" s="227">
        <v>6</v>
      </c>
      <c r="J199" s="222">
        <f>IFERROR(IF(RIGHT(H199,4)="1 kg",(I199/1),I199*1000/LEFT(H199,3)),"")</f>
        <v>20</v>
      </c>
      <c r="K199" s="46">
        <f>VLOOKUP(E199,DSSP!$E$2:$K$1017,7,0)</f>
        <v>8.7799999999999994</v>
      </c>
      <c r="L199" s="46">
        <f t="shared" si="13"/>
        <v>52.679999999999993</v>
      </c>
    </row>
    <row r="200" spans="1:28" s="219" customFormat="1" hidden="1">
      <c r="A200" s="46" t="s">
        <v>19</v>
      </c>
      <c r="B200" s="46" t="s">
        <v>4428</v>
      </c>
      <c r="C200" s="46">
        <v>66</v>
      </c>
      <c r="D200" s="363">
        <v>604535</v>
      </c>
      <c r="E200" s="46" t="s">
        <v>147</v>
      </c>
      <c r="F200" s="46" t="str">
        <f>IFERROR(VLOOKUP(E200,DSSP!$E$2:$G$1013,3,0),"")</f>
        <v>Celery Cabbage</v>
      </c>
      <c r="G200" s="225" t="str">
        <f>VLOOKUP(E200,DSSP!$E$2:$H$1017,4,0)</f>
        <v>Kg</v>
      </c>
      <c r="H200" s="226" t="str">
        <f>IFERROR(IF(RIGHT(E200,4)="1 Kg","1 Kg",RIGHT(E200,6)),"")</f>
        <v>250 gr</v>
      </c>
      <c r="I200" s="227">
        <v>2</v>
      </c>
      <c r="J200" s="222">
        <f>IFERROR(IF(RIGHT(H200,4)="1 kg",(I200/1),I200*1000/LEFT(H200,3)),"")</f>
        <v>8</v>
      </c>
      <c r="K200" s="46">
        <f>VLOOKUP(E200,DSSP!$E$2:$K$1017,7,0)</f>
        <v>7.91</v>
      </c>
      <c r="L200" s="46">
        <f t="shared" si="13"/>
        <v>15.82</v>
      </c>
    </row>
    <row r="201" spans="1:28" s="219" customFormat="1" hidden="1">
      <c r="A201" s="46" t="s">
        <v>19</v>
      </c>
      <c r="B201" s="46" t="s">
        <v>4428</v>
      </c>
      <c r="C201" s="46">
        <v>66</v>
      </c>
      <c r="D201" s="363"/>
      <c r="E201" s="46" t="s">
        <v>3345</v>
      </c>
      <c r="F201" s="46" t="str">
        <f>IFERROR(VLOOKUP(E201,DSSP!$E$2:$G$1013,3,0),"")</f>
        <v>Siamese Banana</v>
      </c>
      <c r="G201" s="225" t="str">
        <f>VLOOKUP(E201,DSSP!$E$2:$H$1017,4,0)</f>
        <v>Kg</v>
      </c>
      <c r="H201" s="226" t="str">
        <f>IFERROR(IF(RIGHT(E201,4)="1 Kg","1 Kg",RIGHT(E201,6)),"")</f>
        <v>weight</v>
      </c>
      <c r="I201" s="227">
        <v>5.18</v>
      </c>
      <c r="J201" s="222" t="str">
        <f>IFERROR(IF(RIGHT(H201,4)="1 kg",(I201/1),I201*1000/LEFT(H201,3)),"")</f>
        <v/>
      </c>
      <c r="K201" s="46">
        <f>VLOOKUP(E201,DSSP!$E$2:$K$1017,7,0)</f>
        <v>6.53</v>
      </c>
      <c r="L201" s="46">
        <f t="shared" si="13"/>
        <v>33.825400000000002</v>
      </c>
    </row>
    <row r="202" spans="1:28" s="219" customFormat="1" hidden="1">
      <c r="A202" s="46" t="s">
        <v>19</v>
      </c>
      <c r="B202" s="46" t="s">
        <v>4428</v>
      </c>
      <c r="C202" s="46">
        <v>66</v>
      </c>
      <c r="D202" s="363"/>
      <c r="E202" s="46" t="s">
        <v>209</v>
      </c>
      <c r="F202" s="46" t="str">
        <f>IFERROR(VLOOKUP(E202,DSSP!$E$2:$G$1013,3,0),"")</f>
        <v>Morning Glory</v>
      </c>
      <c r="G202" s="225" t="str">
        <f>VLOOKUP(E202,DSSP!$E$2:$H$1017,4,0)</f>
        <v>Kg</v>
      </c>
      <c r="H202" s="226" t="str">
        <f>IFERROR(IF(RIGHT(E202,4)="1 Kg","1 Kg",RIGHT(E202,6)),"")</f>
        <v>200 gr</v>
      </c>
      <c r="I202" s="227">
        <v>2</v>
      </c>
      <c r="J202" s="222">
        <f>IFERROR(IF(RIGHT(H202,4)="1 kg",(I202/1),I202*1000/LEFT(H202,3)),"")</f>
        <v>10</v>
      </c>
      <c r="K202" s="46">
        <f>VLOOKUP(E202,DSSP!$E$2:$K$1017,7,0)</f>
        <v>8.66</v>
      </c>
      <c r="L202" s="46">
        <f t="shared" si="13"/>
        <v>17.32</v>
      </c>
    </row>
    <row r="203" spans="1:28" s="219" customFormat="1" hidden="1">
      <c r="A203" s="46" t="s">
        <v>19</v>
      </c>
      <c r="B203" s="46" t="s">
        <v>4428</v>
      </c>
      <c r="C203" s="46">
        <v>66</v>
      </c>
      <c r="D203" s="363"/>
      <c r="E203" s="46" t="s">
        <v>509</v>
      </c>
      <c r="F203" s="46" t="str">
        <f>IFERROR(VLOOKUP(E203,DSSP!$E$2:$G$1013,3,0),"")</f>
        <v>Lemon Grass</v>
      </c>
      <c r="G203" s="225" t="str">
        <f>VLOOKUP(E203,DSSP!$E$2:$H$1017,4,0)</f>
        <v>Kg</v>
      </c>
      <c r="H203" s="226" t="str">
        <f>IFERROR(IF(RIGHT(E203,4)="1 Kg","1 Kg",RIGHT(E203,6)),"")</f>
        <v>100 gr</v>
      </c>
      <c r="I203" s="227">
        <v>2</v>
      </c>
      <c r="J203" s="222">
        <f>IFERROR(IF(RIGHT(H203,4)="1 kg",(I203/1),I203*1000/LEFT(H203,3)),"")</f>
        <v>20</v>
      </c>
      <c r="K203" s="46">
        <f>VLOOKUP(E203,DSSP!$E$2:$K$1017,7,0)</f>
        <v>9.6999999999999993</v>
      </c>
      <c r="L203" s="46">
        <f t="shared" si="13"/>
        <v>19.399999999999999</v>
      </c>
    </row>
    <row r="204" spans="1:28" s="219" customFormat="1" hidden="1">
      <c r="A204" s="46" t="s">
        <v>19</v>
      </c>
      <c r="B204" s="46" t="s">
        <v>4428</v>
      </c>
      <c r="C204" s="46">
        <v>66</v>
      </c>
      <c r="D204" s="363"/>
      <c r="E204" s="46" t="s">
        <v>564</v>
      </c>
      <c r="F204" s="46" t="str">
        <f>IFERROR(VLOOKUP(E204,DSSP!$E$2:$G$1013,3,0),"")</f>
        <v>Knotgrass</v>
      </c>
      <c r="G204" s="225" t="str">
        <f>VLOOKUP(E204,DSSP!$E$2:$H$1017,4,0)</f>
        <v>Kg</v>
      </c>
      <c r="H204" s="226" t="str">
        <f>IFERROR(IF(RIGHT(E204,4)="1 Kg","1 Kg",RIGHT(E204,6)),"")</f>
        <v>100 gr</v>
      </c>
      <c r="I204" s="227">
        <v>0.3</v>
      </c>
      <c r="J204" s="222">
        <f>IFERROR(IF(RIGHT(H204,4)="1 kg",(I204/1),I204*1000/LEFT(H204,3)),"")</f>
        <v>3</v>
      </c>
      <c r="K204" s="46">
        <f>VLOOKUP(E204,DSSP!$E$2:$K$1017,7,0)</f>
        <v>11.09</v>
      </c>
      <c r="L204" s="46">
        <f t="shared" si="13"/>
        <v>3.327</v>
      </c>
    </row>
    <row r="205" spans="1:28" s="219" customFormat="1" hidden="1">
      <c r="A205" s="46" t="s">
        <v>3</v>
      </c>
      <c r="B205" s="46" t="s">
        <v>4429</v>
      </c>
      <c r="C205" s="46">
        <v>67</v>
      </c>
      <c r="D205" s="361">
        <v>604535</v>
      </c>
      <c r="E205" s="223" t="s">
        <v>147</v>
      </c>
      <c r="F205" s="46" t="str">
        <f>IFERROR(VLOOKUP(E205,DSSP!$E$2:$G$1013,3,0),"")</f>
        <v>Celery Cabbage</v>
      </c>
      <c r="G205" s="225" t="str">
        <f>VLOOKUP(E205,DSSP!$E$2:$H$1017,4,0)</f>
        <v>Kg</v>
      </c>
      <c r="H205" s="226" t="str">
        <f>IFERROR(IF(RIGHT(E205,4)="1 Kg","1 Kg",RIGHT(E205,6)),"")</f>
        <v>250 gr</v>
      </c>
      <c r="I205" s="227">
        <v>0.5</v>
      </c>
      <c r="J205" s="222">
        <f>IFERROR(IF(RIGHT(H205,4)="1 kg",(I205/1),I205*1000/LEFT(H205,3)),"")</f>
        <v>2</v>
      </c>
      <c r="K205" s="46">
        <f>VLOOKUP(E205,DSSP!$E$2:$K$1017,7,0)</f>
        <v>7.91</v>
      </c>
      <c r="L205" s="46">
        <f t="shared" si="13"/>
        <v>3.9550000000000001</v>
      </c>
    </row>
    <row r="206" spans="1:28" s="219" customFormat="1" hidden="1">
      <c r="A206" s="46" t="s">
        <v>3</v>
      </c>
      <c r="B206" s="46" t="s">
        <v>4429</v>
      </c>
      <c r="C206" s="46">
        <v>67</v>
      </c>
      <c r="D206" s="361"/>
      <c r="E206" s="223" t="s">
        <v>509</v>
      </c>
      <c r="F206" s="46" t="str">
        <f>IFERROR(VLOOKUP(E206,DSSP!$E$2:$G$1013,3,0),"")</f>
        <v>Lemon Grass</v>
      </c>
      <c r="G206" s="225" t="str">
        <f>VLOOKUP(E206,DSSP!$E$2:$H$1017,4,0)</f>
        <v>Kg</v>
      </c>
      <c r="H206" s="226" t="str">
        <f>IFERROR(IF(RIGHT(E206,4)="1 Kg","1 Kg",RIGHT(E206,6)),"")</f>
        <v>100 gr</v>
      </c>
      <c r="I206" s="227">
        <v>7</v>
      </c>
      <c r="J206" s="222">
        <f>IFERROR(IF(RIGHT(H206,4)="1 kg",(I206/1),I206*1000/LEFT(H206,3)),"")</f>
        <v>70</v>
      </c>
      <c r="K206" s="46">
        <f>VLOOKUP(E206,DSSP!$E$2:$K$1017,7,0)</f>
        <v>9.6999999999999993</v>
      </c>
      <c r="L206" s="46">
        <f t="shared" si="13"/>
        <v>67.899999999999991</v>
      </c>
    </row>
    <row r="207" spans="1:28" s="219" customFormat="1" hidden="1">
      <c r="A207" s="46" t="s">
        <v>3</v>
      </c>
      <c r="B207" s="46" t="s">
        <v>4429</v>
      </c>
      <c r="C207" s="46">
        <v>67</v>
      </c>
      <c r="D207" s="361"/>
      <c r="E207" s="223" t="s">
        <v>244</v>
      </c>
      <c r="F207" s="46" t="str">
        <f>IFERROR(VLOOKUP(E207,DSSP!$E$2:$G$1013,3,0),"")</f>
        <v>Welsh Onion</v>
      </c>
      <c r="G207" s="225" t="str">
        <f>VLOOKUP(E207,DSSP!$E$2:$H$1017,4,0)</f>
        <v>Kg</v>
      </c>
      <c r="H207" s="226" t="str">
        <f>IFERROR(IF(RIGHT(E207,4)="1 Kg","1 Kg",RIGHT(E207,6)),"")</f>
        <v>200 gr</v>
      </c>
      <c r="I207" s="227">
        <v>5</v>
      </c>
      <c r="J207" s="222">
        <f>IFERROR(IF(RIGHT(H207,4)="1 kg",(I207/1),I207*1000/LEFT(H207,3)),"")</f>
        <v>25</v>
      </c>
      <c r="K207" s="46">
        <f>VLOOKUP(E207,DSSP!$E$2:$K$1017,7,0)</f>
        <v>11.2</v>
      </c>
      <c r="L207" s="46">
        <f t="shared" si="13"/>
        <v>56</v>
      </c>
    </row>
    <row r="208" spans="1:28" s="219" customFormat="1" hidden="1">
      <c r="A208" s="46" t="s">
        <v>1</v>
      </c>
      <c r="B208" s="46" t="s">
        <v>4430</v>
      </c>
      <c r="C208" s="46">
        <v>68</v>
      </c>
      <c r="D208" s="361">
        <v>604535</v>
      </c>
      <c r="E208" s="223" t="s">
        <v>1578</v>
      </c>
      <c r="F208" s="46" t="str">
        <f>IFERROR(VLOOKUP(E208,DSSP!$E$2:$G$1013,3,0),"")</f>
        <v>Shallot</v>
      </c>
      <c r="G208" s="225" t="str">
        <f>VLOOKUP(E208,DSSP!$E$2:$H$1017,4,0)</f>
        <v>Kg</v>
      </c>
      <c r="H208" s="226" t="str">
        <f>IFERROR(IF(RIGHT(E208,4)="1 Kg","1 Kg",RIGHT(E208,6)),"")</f>
        <v>200 gr</v>
      </c>
      <c r="I208" s="227">
        <v>1.2</v>
      </c>
      <c r="J208" s="222">
        <f>IFERROR(IF(RIGHT(H208,4)="1 kg",(I208/1),I208*1000/LEFT(H208,3)),"")</f>
        <v>6</v>
      </c>
      <c r="K208" s="46">
        <f>VLOOKUP(E208,DSSP!$E$2:$K$1017,7,0)</f>
        <v>11.55</v>
      </c>
      <c r="L208" s="46">
        <f t="shared" si="13"/>
        <v>13.860000000000001</v>
      </c>
    </row>
    <row r="209" spans="1:12" s="219" customFormat="1" hidden="1">
      <c r="A209" s="46" t="s">
        <v>1</v>
      </c>
      <c r="B209" s="46" t="s">
        <v>4430</v>
      </c>
      <c r="C209" s="46">
        <v>68</v>
      </c>
      <c r="D209" s="361"/>
      <c r="E209" s="223" t="s">
        <v>468</v>
      </c>
      <c r="F209" s="46" t="str">
        <f>IFERROR(VLOOKUP(E209,DSSP!$E$2:$G$1013,3,0),"")</f>
        <v>Galadium</v>
      </c>
      <c r="G209" s="225" t="str">
        <f>VLOOKUP(E209,DSSP!$E$2:$H$1017,4,0)</f>
        <v>Kg</v>
      </c>
      <c r="H209" s="226" t="str">
        <f>IFERROR(IF(RIGHT(E209,4)="1 Kg","1 Kg",RIGHT(E209,6)),"")</f>
        <v>200 gr</v>
      </c>
      <c r="I209" s="227">
        <v>0.8</v>
      </c>
      <c r="J209" s="222">
        <f>IFERROR(IF(RIGHT(H209,4)="1 kg",(I209/1),I209*1000/LEFT(H209,3)),"")</f>
        <v>4</v>
      </c>
      <c r="K209" s="46">
        <f>VLOOKUP(E209,DSSP!$E$2:$K$1017,7,0)</f>
        <v>11.78</v>
      </c>
      <c r="L209" s="46">
        <f t="shared" si="13"/>
        <v>9.4239999999999995</v>
      </c>
    </row>
    <row r="210" spans="1:12" s="219" customFormat="1" hidden="1">
      <c r="A210" s="46" t="s">
        <v>1</v>
      </c>
      <c r="B210" s="46" t="s">
        <v>4430</v>
      </c>
      <c r="C210" s="46">
        <v>68</v>
      </c>
      <c r="D210" s="361"/>
      <c r="E210" s="223" t="s">
        <v>244</v>
      </c>
      <c r="F210" s="46" t="str">
        <f>IFERROR(VLOOKUP(E210,DSSP!$E$2:$G$1013,3,0),"")</f>
        <v>Welsh Onion</v>
      </c>
      <c r="G210" s="225" t="str">
        <f>VLOOKUP(E210,DSSP!$E$2:$H$1017,4,0)</f>
        <v>Kg</v>
      </c>
      <c r="H210" s="226" t="str">
        <f>IFERROR(IF(RIGHT(E210,4)="1 Kg","1 Kg",RIGHT(E210,6)),"")</f>
        <v>200 gr</v>
      </c>
      <c r="I210" s="227">
        <v>7</v>
      </c>
      <c r="J210" s="222">
        <f>IFERROR(IF(RIGHT(H210,4)="1 kg",(I210/1),I210*1000/LEFT(H210,3)),"")</f>
        <v>35</v>
      </c>
      <c r="K210" s="46">
        <f>VLOOKUP(E210,DSSP!$E$2:$K$1017,7,0)</f>
        <v>11.2</v>
      </c>
      <c r="L210" s="46">
        <f t="shared" si="13"/>
        <v>78.399999999999991</v>
      </c>
    </row>
    <row r="211" spans="1:12" s="219" customFormat="1" hidden="1">
      <c r="A211" s="46" t="s">
        <v>1</v>
      </c>
      <c r="B211" s="46" t="s">
        <v>4430</v>
      </c>
      <c r="C211" s="46">
        <v>68</v>
      </c>
      <c r="D211" s="361"/>
      <c r="E211" s="223" t="s">
        <v>308</v>
      </c>
      <c r="F211" s="46" t="str">
        <f>IFERROR(VLOOKUP(E211,DSSP!$E$2:$G$1013,3,0),"")</f>
        <v>Chinese Cellery</v>
      </c>
      <c r="G211" s="225" t="str">
        <f>VLOOKUP(E211,DSSP!$E$2:$H$1017,4,0)</f>
        <v>Kg</v>
      </c>
      <c r="H211" s="226" t="str">
        <f>IFERROR(IF(RIGHT(E211,4)="1 Kg","1 Kg",RIGHT(E211,6)),"")</f>
        <v>100 gr</v>
      </c>
      <c r="I211" s="227">
        <v>0.4</v>
      </c>
      <c r="J211" s="222">
        <f>IFERROR(IF(RIGHT(H211,4)="1 kg",(I211/1),I211*1000/LEFT(H211,3)),"")</f>
        <v>4</v>
      </c>
      <c r="K211" s="46">
        <f>VLOOKUP(E211,DSSP!$E$2:$K$1017,7,0)</f>
        <v>14.67</v>
      </c>
      <c r="L211" s="46">
        <f t="shared" si="13"/>
        <v>5.8680000000000003</v>
      </c>
    </row>
    <row r="212" spans="1:12" s="219" customFormat="1" hidden="1">
      <c r="A212" s="46" t="s">
        <v>1</v>
      </c>
      <c r="B212" s="46" t="s">
        <v>4430</v>
      </c>
      <c r="C212" s="46">
        <v>68</v>
      </c>
      <c r="D212" s="361"/>
      <c r="E212" s="223" t="s">
        <v>251</v>
      </c>
      <c r="F212" s="46" t="str">
        <f>IFERROR(VLOOKUP(E212,DSSP!$E$2:$G$1013,3,0),"")</f>
        <v>Dill</v>
      </c>
      <c r="G212" s="225" t="str">
        <f>VLOOKUP(E212,DSSP!$E$2:$H$1017,4,0)</f>
        <v>Kg</v>
      </c>
      <c r="H212" s="226" t="str">
        <f>IFERROR(IF(RIGHT(E212,4)="1 Kg","1 Kg",RIGHT(E212,6)),"")</f>
        <v>100 gr</v>
      </c>
      <c r="I212" s="227">
        <v>0.4</v>
      </c>
      <c r="J212" s="222">
        <f>IFERROR(IF(RIGHT(H212,4)="1 kg",(I212/1),I212*1000/LEFT(H212,3)),"")</f>
        <v>4</v>
      </c>
      <c r="K212" s="46">
        <f>VLOOKUP(E212,DSSP!$E$2:$K$1017,7,0)</f>
        <v>11.09</v>
      </c>
      <c r="L212" s="46">
        <f t="shared" si="13"/>
        <v>4.4359999999999999</v>
      </c>
    </row>
    <row r="213" spans="1:12" s="219" customFormat="1" hidden="1">
      <c r="A213" s="46" t="s">
        <v>12</v>
      </c>
      <c r="B213" s="46" t="s">
        <v>4431</v>
      </c>
      <c r="C213" s="46">
        <v>69</v>
      </c>
      <c r="D213" s="361">
        <v>604535</v>
      </c>
      <c r="E213" s="223" t="s">
        <v>400</v>
      </c>
      <c r="F213" s="46" t="str">
        <f>IFERROR(VLOOKUP(E213,DSSP!$E$2:$G$1013,3,0),"")</f>
        <v>Round Luffa</v>
      </c>
      <c r="G213" s="225" t="str">
        <f>VLOOKUP(E213,DSSP!$E$2:$H$1017,4,0)</f>
        <v>Kg</v>
      </c>
      <c r="H213" s="226" t="str">
        <f>IFERROR(IF(RIGHT(E213,4)="1 Kg","1 Kg",RIGHT(E213,6)),"")</f>
        <v>weight</v>
      </c>
      <c r="I213" s="227">
        <v>4.9400000000000004</v>
      </c>
      <c r="J213" s="222" t="str">
        <f>IFERROR(IF(RIGHT(H213,4)="1 kg",(I213/1),I213*1000/LEFT(H213,3)),"")</f>
        <v/>
      </c>
      <c r="K213" s="46">
        <f>VLOOKUP(E213,DSSP!$E$2:$K$1017,7,0)</f>
        <v>8.26</v>
      </c>
      <c r="L213" s="46">
        <f t="shared" si="13"/>
        <v>40.804400000000001</v>
      </c>
    </row>
    <row r="214" spans="1:12" s="219" customFormat="1" hidden="1">
      <c r="A214" s="46" t="s">
        <v>12</v>
      </c>
      <c r="B214" s="46" t="s">
        <v>4431</v>
      </c>
      <c r="C214" s="46">
        <v>69</v>
      </c>
      <c r="D214" s="361"/>
      <c r="E214" s="223" t="s">
        <v>1673</v>
      </c>
      <c r="F214" s="46" t="str">
        <f>IFERROR(VLOOKUP(E214,DSSP!$E$2:$G$1013,3,0),"")</f>
        <v>Banana leaf</v>
      </c>
      <c r="G214" s="225" t="str">
        <f>VLOOKUP(E214,DSSP!$E$2:$H$1017,4,0)</f>
        <v>Kg</v>
      </c>
      <c r="H214" s="226" t="str">
        <f>IFERROR(IF(RIGHT(E214,4)="1 Kg","1 Kg",RIGHT(E214,6)),"")</f>
        <v>500 gr</v>
      </c>
      <c r="I214" s="227">
        <v>5</v>
      </c>
      <c r="J214" s="222">
        <f>IFERROR(IF(RIGHT(H214,4)="1 kg",(I214/1),I214*1000/LEFT(H214,3)),"")</f>
        <v>10</v>
      </c>
      <c r="K214" s="46">
        <f>VLOOKUP(E214,DSSP!$E$2:$K$1017,7,0)</f>
        <v>7.92</v>
      </c>
      <c r="L214" s="46">
        <f t="shared" si="13"/>
        <v>39.6</v>
      </c>
    </row>
    <row r="215" spans="1:12" s="219" customFormat="1" hidden="1">
      <c r="A215" s="46" t="s">
        <v>12</v>
      </c>
      <c r="B215" s="46" t="s">
        <v>4431</v>
      </c>
      <c r="C215" s="46">
        <v>69</v>
      </c>
      <c r="D215" s="361"/>
      <c r="E215" s="223" t="s">
        <v>147</v>
      </c>
      <c r="F215" s="46" t="str">
        <f>IFERROR(VLOOKUP(E215,DSSP!$E$2:$G$1013,3,0),"")</f>
        <v>Celery Cabbage</v>
      </c>
      <c r="G215" s="225" t="str">
        <f>VLOOKUP(E215,DSSP!$E$2:$H$1017,4,0)</f>
        <v>Kg</v>
      </c>
      <c r="H215" s="226" t="str">
        <f>IFERROR(IF(RIGHT(E215,4)="1 Kg","1 Kg",RIGHT(E215,6)),"")</f>
        <v>250 gr</v>
      </c>
      <c r="I215" s="227">
        <v>1.25</v>
      </c>
      <c r="J215" s="222">
        <f>IFERROR(IF(RIGHT(H215,4)="1 kg",(I215/1),I215*1000/LEFT(H215,3)),"")</f>
        <v>5</v>
      </c>
      <c r="K215" s="46">
        <f>VLOOKUP(E215,DSSP!$E$2:$K$1017,7,0)</f>
        <v>7.91</v>
      </c>
      <c r="L215" s="46">
        <f t="shared" si="13"/>
        <v>9.8874999999999993</v>
      </c>
    </row>
    <row r="216" spans="1:12" s="219" customFormat="1" hidden="1">
      <c r="A216" s="46" t="s">
        <v>12</v>
      </c>
      <c r="B216" s="46" t="s">
        <v>4431</v>
      </c>
      <c r="C216" s="46">
        <v>69</v>
      </c>
      <c r="D216" s="361"/>
      <c r="E216" s="223" t="s">
        <v>275</v>
      </c>
      <c r="F216" s="46" t="str">
        <f>IFERROR(VLOOKUP(E216,DSSP!$E$2:$G$1013,3,0),"")</f>
        <v>Coks Comb Leaf</v>
      </c>
      <c r="G216" s="225" t="str">
        <f>VLOOKUP(E216,DSSP!$E$2:$H$1017,4,0)</f>
        <v>Kg</v>
      </c>
      <c r="H216" s="226" t="str">
        <f>IFERROR(IF(RIGHT(E216,4)="1 Kg","1 Kg",RIGHT(E216,6)),"")</f>
        <v>100 gr</v>
      </c>
      <c r="I216" s="227">
        <v>0.7</v>
      </c>
      <c r="J216" s="222">
        <f>IFERROR(IF(RIGHT(H216,4)="1 kg",(I216/1),I216*1000/LEFT(H216,3)),"")</f>
        <v>7</v>
      </c>
      <c r="K216" s="46">
        <f>VLOOKUP(E216,DSSP!$E$2:$K$1017,7,0)</f>
        <v>11.09</v>
      </c>
      <c r="L216" s="46">
        <f t="shared" si="13"/>
        <v>7.762999999999999</v>
      </c>
    </row>
    <row r="217" spans="1:12" s="219" customFormat="1" hidden="1">
      <c r="A217" s="46" t="s">
        <v>12</v>
      </c>
      <c r="B217" s="46" t="s">
        <v>4432</v>
      </c>
      <c r="C217" s="46">
        <v>70</v>
      </c>
      <c r="D217" s="361">
        <v>604535</v>
      </c>
      <c r="E217" s="223" t="s">
        <v>158</v>
      </c>
      <c r="F217" s="46" t="str">
        <f>IFERROR(VLOOKUP(E217,DSSP!$E$2:$G$1013,3,0),"")</f>
        <v>Bok Choi</v>
      </c>
      <c r="G217" s="225" t="str">
        <f>VLOOKUP(E217,DSSP!$E$2:$H$1017,4,0)</f>
        <v>Kg</v>
      </c>
      <c r="H217" s="226" t="str">
        <f>IFERROR(IF(RIGHT(E217,4)="1 Kg","1 Kg",RIGHT(E217,6)),"")</f>
        <v>250 gr</v>
      </c>
      <c r="I217" s="227">
        <v>10</v>
      </c>
      <c r="J217" s="222">
        <f>IFERROR(IF(RIGHT(H217,4)="1 kg",(I217/1),I217*1000/LEFT(H217,3)),"")</f>
        <v>40</v>
      </c>
      <c r="K217" s="46">
        <f>VLOOKUP(E217,DSSP!$E$2:$K$1017,7,0)</f>
        <v>8</v>
      </c>
      <c r="L217" s="46">
        <f t="shared" si="13"/>
        <v>80</v>
      </c>
    </row>
    <row r="218" spans="1:12" s="219" customFormat="1" hidden="1">
      <c r="A218" s="46" t="s">
        <v>2</v>
      </c>
      <c r="B218" s="46" t="s">
        <v>4433</v>
      </c>
      <c r="C218" s="46">
        <v>71</v>
      </c>
      <c r="D218" s="361">
        <v>604535</v>
      </c>
      <c r="E218" s="223" t="s">
        <v>1578</v>
      </c>
      <c r="F218" s="46" t="str">
        <f>IFERROR(VLOOKUP(E218,DSSP!$E$2:$G$1013,3,0),"")</f>
        <v>Shallot</v>
      </c>
      <c r="G218" s="225" t="str">
        <f>VLOOKUP(E218,DSSP!$E$2:$H$1017,4,0)</f>
        <v>Kg</v>
      </c>
      <c r="H218" s="226" t="str">
        <f>IFERROR(IF(RIGHT(E218,4)="1 Kg","1 Kg",RIGHT(E218,6)),"")</f>
        <v>200 gr</v>
      </c>
      <c r="I218" s="227">
        <v>2</v>
      </c>
      <c r="J218" s="222">
        <f>IFERROR(IF(RIGHT(H218,4)="1 kg",(I218/1),I218*1000/LEFT(H218,3)),"")</f>
        <v>10</v>
      </c>
      <c r="K218" s="46">
        <f>VLOOKUP(E218,DSSP!$E$2:$K$1017,7,0)</f>
        <v>11.55</v>
      </c>
      <c r="L218" s="46">
        <f t="shared" si="13"/>
        <v>23.1</v>
      </c>
    </row>
    <row r="219" spans="1:12" s="219" customFormat="1">
      <c r="A219" s="46" t="s">
        <v>2</v>
      </c>
      <c r="B219" s="46" t="s">
        <v>4433</v>
      </c>
      <c r="C219" s="46">
        <v>71</v>
      </c>
      <c r="D219" s="361"/>
      <c r="E219" s="223" t="s">
        <v>370</v>
      </c>
      <c r="F219" s="46" t="str">
        <f>IFERROR(VLOOKUP(E219,DSSP!$E$2:$G$1013,3,0),"")</f>
        <v>Yardlong Bean</v>
      </c>
      <c r="G219" s="225" t="str">
        <f>VLOOKUP(E219,DSSP!$E$2:$H$1017,4,0)</f>
        <v>Kg</v>
      </c>
      <c r="H219" s="226" t="str">
        <f>IFERROR(IF(RIGHT(E219,4)="1 Kg","1 Kg",RIGHT(E219,6)),"")</f>
        <v>300 gr</v>
      </c>
      <c r="I219" s="227">
        <v>1.5</v>
      </c>
      <c r="J219" s="222">
        <f>IFERROR(IF(RIGHT(H219,4)="1 kg",(I219/1),I219*1000/LEFT(H219,3)),"")</f>
        <v>5</v>
      </c>
      <c r="K219" s="46">
        <f>VLOOKUP(E219,DSSP!$E$2:$K$1017,7,0)</f>
        <v>8.7799999999999994</v>
      </c>
      <c r="L219" s="46">
        <f t="shared" si="13"/>
        <v>13.169999999999998</v>
      </c>
    </row>
    <row r="220" spans="1:12" s="219" customFormat="1" hidden="1">
      <c r="A220" s="46" t="s">
        <v>2</v>
      </c>
      <c r="B220" s="46" t="s">
        <v>4433</v>
      </c>
      <c r="C220" s="46">
        <v>71</v>
      </c>
      <c r="D220" s="361"/>
      <c r="E220" s="223" t="s">
        <v>147</v>
      </c>
      <c r="F220" s="46" t="str">
        <f>IFERROR(VLOOKUP(E220,DSSP!$E$2:$G$1013,3,0),"")</f>
        <v>Celery Cabbage</v>
      </c>
      <c r="G220" s="225" t="str">
        <f>VLOOKUP(E220,DSSP!$E$2:$H$1017,4,0)</f>
        <v>Kg</v>
      </c>
      <c r="H220" s="226" t="str">
        <f>IFERROR(IF(RIGHT(E220,4)="1 Kg","1 Kg",RIGHT(E220,6)),"")</f>
        <v>250 gr</v>
      </c>
      <c r="I220" s="227">
        <v>0.75</v>
      </c>
      <c r="J220" s="222">
        <f>IFERROR(IF(RIGHT(H220,4)="1 kg",(I220/1),I220*1000/LEFT(H220,3)),"")</f>
        <v>3</v>
      </c>
      <c r="K220" s="46">
        <f>VLOOKUP(E220,DSSP!$E$2:$K$1017,7,0)</f>
        <v>7.91</v>
      </c>
      <c r="L220" s="46">
        <f t="shared" si="13"/>
        <v>5.9325000000000001</v>
      </c>
    </row>
    <row r="221" spans="1:12" s="219" customFormat="1" hidden="1">
      <c r="A221" s="46" t="s">
        <v>2</v>
      </c>
      <c r="B221" s="46" t="s">
        <v>4433</v>
      </c>
      <c r="C221" s="46">
        <v>71</v>
      </c>
      <c r="D221" s="361"/>
      <c r="E221" s="223" t="s">
        <v>107</v>
      </c>
      <c r="F221" s="46" t="str">
        <f>IFERROR(VLOOKUP(E221,DSSP!$E$2:$G$1013,3,0),"")</f>
        <v>Culantro</v>
      </c>
      <c r="G221" s="225" t="str">
        <f>VLOOKUP(E221,DSSP!$E$2:$H$1017,4,0)</f>
        <v>Kg</v>
      </c>
      <c r="H221" s="226" t="str">
        <f>IFERROR(IF(RIGHT(E221,4)="1 Kg","1 Kg",RIGHT(E221,6)),"")</f>
        <v>100 gr</v>
      </c>
      <c r="I221" s="227">
        <v>4.5</v>
      </c>
      <c r="J221" s="222">
        <f>IFERROR(IF(RIGHT(H221,4)="1 kg",(I221/1),I221*1000/LEFT(H221,3)),"")</f>
        <v>45</v>
      </c>
      <c r="K221" s="46">
        <f>VLOOKUP(E221,DSSP!$E$2:$K$1017,7,0)</f>
        <v>13.92</v>
      </c>
      <c r="L221" s="46">
        <f t="shared" si="13"/>
        <v>62.64</v>
      </c>
    </row>
    <row r="222" spans="1:12" s="219" customFormat="1" hidden="1">
      <c r="A222" s="46" t="s">
        <v>2</v>
      </c>
      <c r="B222" s="46" t="s">
        <v>4433</v>
      </c>
      <c r="C222" s="46">
        <v>71</v>
      </c>
      <c r="D222" s="361"/>
      <c r="E222" s="223" t="s">
        <v>308</v>
      </c>
      <c r="F222" s="46" t="str">
        <f>IFERROR(VLOOKUP(E222,DSSP!$E$2:$G$1013,3,0),"")</f>
        <v>Chinese Cellery</v>
      </c>
      <c r="G222" s="225" t="str">
        <f>VLOOKUP(E222,DSSP!$E$2:$H$1017,4,0)</f>
        <v>Kg</v>
      </c>
      <c r="H222" s="226" t="str">
        <f>IFERROR(IF(RIGHT(E222,4)="1 Kg","1 Kg",RIGHT(E222,6)),"")</f>
        <v>100 gr</v>
      </c>
      <c r="I222" s="227">
        <v>0.3</v>
      </c>
      <c r="J222" s="222">
        <f>IFERROR(IF(RIGHT(H222,4)="1 kg",(I222/1),I222*1000/LEFT(H222,3)),"")</f>
        <v>3</v>
      </c>
      <c r="K222" s="46">
        <f>VLOOKUP(E222,DSSP!$E$2:$K$1017,7,0)</f>
        <v>14.67</v>
      </c>
      <c r="L222" s="46">
        <f t="shared" si="13"/>
        <v>4.4009999999999998</v>
      </c>
    </row>
    <row r="223" spans="1:12" s="219" customFormat="1" hidden="1">
      <c r="A223" s="46" t="s">
        <v>2</v>
      </c>
      <c r="B223" s="46" t="s">
        <v>4433</v>
      </c>
      <c r="C223" s="46">
        <v>71</v>
      </c>
      <c r="D223" s="361"/>
      <c r="E223" s="223" t="s">
        <v>251</v>
      </c>
      <c r="F223" s="46" t="str">
        <f>IFERROR(VLOOKUP(E223,DSSP!$E$2:$G$1013,3,0),"")</f>
        <v>Dill</v>
      </c>
      <c r="G223" s="225" t="str">
        <f>VLOOKUP(E223,DSSP!$E$2:$H$1017,4,0)</f>
        <v>Kg</v>
      </c>
      <c r="H223" s="226" t="str">
        <f>IFERROR(IF(RIGHT(E223,4)="1 Kg","1 Kg",RIGHT(E223,6)),"")</f>
        <v>100 gr</v>
      </c>
      <c r="I223" s="227">
        <v>0.8</v>
      </c>
      <c r="J223" s="222">
        <f>IFERROR(IF(RIGHT(H223,4)="1 kg",(I223/1),I223*1000/LEFT(H223,3)),"")</f>
        <v>8</v>
      </c>
      <c r="K223" s="46">
        <f>VLOOKUP(E223,DSSP!$E$2:$K$1017,7,0)</f>
        <v>11.09</v>
      </c>
      <c r="L223" s="46">
        <f t="shared" si="13"/>
        <v>8.8719999999999999</v>
      </c>
    </row>
    <row r="224" spans="1:12" s="219" customFormat="1" hidden="1">
      <c r="A224" s="46" t="s">
        <v>0</v>
      </c>
      <c r="B224" s="46" t="s">
        <v>4434</v>
      </c>
      <c r="C224" s="46">
        <v>72</v>
      </c>
      <c r="D224" s="361">
        <v>604535</v>
      </c>
      <c r="E224" s="223" t="s">
        <v>244</v>
      </c>
      <c r="F224" s="46" t="str">
        <f>IFERROR(VLOOKUP(E224,DSSP!$E$2:$G$1013,3,0),"")</f>
        <v>Welsh Onion</v>
      </c>
      <c r="G224" s="225" t="str">
        <f>VLOOKUP(E224,DSSP!$E$2:$H$1017,4,0)</f>
        <v>Kg</v>
      </c>
      <c r="H224" s="226" t="str">
        <f>IFERROR(IF(RIGHT(E224,4)="1 Kg","1 Kg",RIGHT(E224,6)),"")</f>
        <v>200 gr</v>
      </c>
      <c r="I224" s="227">
        <v>10</v>
      </c>
      <c r="J224" s="222">
        <f>IFERROR(IF(RIGHT(H224,4)="1 kg",(I224/1),I224*1000/LEFT(H224,3)),"")</f>
        <v>50</v>
      </c>
      <c r="K224" s="46">
        <f>VLOOKUP(E224,DSSP!$E$2:$K$1017,7,0)</f>
        <v>11.2</v>
      </c>
      <c r="L224" s="46">
        <f t="shared" si="13"/>
        <v>112</v>
      </c>
    </row>
    <row r="225" spans="1:12" s="219" customFormat="1" hidden="1">
      <c r="A225" s="46" t="s">
        <v>12</v>
      </c>
      <c r="B225" s="46" t="s">
        <v>4435</v>
      </c>
      <c r="C225" s="46">
        <v>73</v>
      </c>
      <c r="D225" s="361">
        <v>604535</v>
      </c>
      <c r="E225" s="223" t="s">
        <v>209</v>
      </c>
      <c r="F225" s="46" t="str">
        <f>IFERROR(VLOOKUP(E225,DSSP!$E$2:$G$1013,3,0),"")</f>
        <v>Morning Glory</v>
      </c>
      <c r="G225" s="225" t="str">
        <f>VLOOKUP(E225,DSSP!$E$2:$H$1017,4,0)</f>
        <v>Kg</v>
      </c>
      <c r="H225" s="226" t="str">
        <f>IFERROR(IF(RIGHT(E225,4)="1 Kg","1 Kg",RIGHT(E225,6)),"")</f>
        <v>200 gr</v>
      </c>
      <c r="I225" s="227">
        <v>9</v>
      </c>
      <c r="J225" s="222">
        <f>IFERROR(IF(RIGHT(H225,4)="1 kg",(I225/1),I225*1000/LEFT(H225,3)),"")</f>
        <v>45</v>
      </c>
      <c r="K225" s="46">
        <f>VLOOKUP(E225,DSSP!$E$2:$K$1017,7,0)</f>
        <v>8.66</v>
      </c>
      <c r="L225" s="46">
        <f t="shared" si="13"/>
        <v>77.94</v>
      </c>
    </row>
    <row r="226" spans="1:12" s="219" customFormat="1" hidden="1">
      <c r="A226" s="46" t="s">
        <v>15</v>
      </c>
      <c r="B226" s="46" t="s">
        <v>4436</v>
      </c>
      <c r="C226" s="46">
        <v>74</v>
      </c>
      <c r="D226" s="361">
        <v>604535</v>
      </c>
      <c r="E226" s="223" t="s">
        <v>3792</v>
      </c>
      <c r="F226" s="46" t="str">
        <f>IFERROR(VLOOKUP(E226,DSSP!$E$2:$G$1013,3,0),"")</f>
        <v>Radish Kimchi Box</v>
      </c>
      <c r="G226" s="225" t="str">
        <f>VLOOKUP(E226,DSSP!$E$2:$H$1017,4,0)</f>
        <v>Box</v>
      </c>
      <c r="H226" s="226" t="str">
        <f>IFERROR(IF(RIGHT(E226,4)="1 Kg","1 Kg",RIGHT(E226,6)),"")</f>
        <v>500 gr</v>
      </c>
      <c r="I226" s="227">
        <v>7.5</v>
      </c>
      <c r="J226" s="222">
        <f>IFERROR(IF(RIGHT(H226,4)="1 kg",(I226/1),I226*1000/LEFT(H226,3)),"")</f>
        <v>15</v>
      </c>
      <c r="K226" s="46">
        <f>VLOOKUP(E226,DSSP!$E$2:$K$1017,7,0)</f>
        <v>5.2</v>
      </c>
      <c r="L226" s="46">
        <f t="shared" si="13"/>
        <v>78</v>
      </c>
    </row>
    <row r="227" spans="1:12" s="219" customFormat="1" hidden="1">
      <c r="A227" s="46" t="s">
        <v>15</v>
      </c>
      <c r="B227" s="46" t="s">
        <v>4436</v>
      </c>
      <c r="C227" s="46">
        <v>74</v>
      </c>
      <c r="D227" s="361"/>
      <c r="E227" s="223" t="s">
        <v>1486</v>
      </c>
      <c r="F227" s="46" t="str">
        <f>IFERROR(VLOOKUP(E227,DSSP!$E$2:$G$1013,3,0),"")</f>
        <v>Purple Batata</v>
      </c>
      <c r="G227" s="225" t="str">
        <f>VLOOKUP(E227,DSSP!$E$2:$H$1017,4,0)</f>
        <v>Kg</v>
      </c>
      <c r="H227" s="226" t="str">
        <f>IFERROR(IF(RIGHT(E227,4)="1 Kg","1 Kg",RIGHT(E227,6)),"")</f>
        <v>weight</v>
      </c>
      <c r="I227" s="227">
        <v>2.12</v>
      </c>
      <c r="J227" s="222" t="str">
        <f>IFERROR(IF(RIGHT(H227,4)="1 kg",(I227/1),I227*1000/LEFT(H227,3)),"")</f>
        <v/>
      </c>
      <c r="K227" s="46">
        <f>VLOOKUP(E227,DSSP!$E$2:$K$1017,7,0)</f>
        <v>6.76</v>
      </c>
      <c r="L227" s="46">
        <f t="shared" si="13"/>
        <v>14.331200000000001</v>
      </c>
    </row>
    <row r="228" spans="1:12" s="219" customFormat="1" hidden="1">
      <c r="A228" s="46" t="s">
        <v>15</v>
      </c>
      <c r="B228" s="46" t="s">
        <v>4436</v>
      </c>
      <c r="C228" s="46">
        <v>74</v>
      </c>
      <c r="D228" s="361"/>
      <c r="E228" s="223" t="s">
        <v>400</v>
      </c>
      <c r="F228" s="46" t="str">
        <f>IFERROR(VLOOKUP(E228,DSSP!$E$2:$G$1013,3,0),"")</f>
        <v>Round Luffa</v>
      </c>
      <c r="G228" s="225" t="str">
        <f>VLOOKUP(E228,DSSP!$E$2:$H$1017,4,0)</f>
        <v>Kg</v>
      </c>
      <c r="H228" s="226" t="str">
        <f>IFERROR(IF(RIGHT(E228,4)="1 Kg","1 Kg",RIGHT(E228,6)),"")</f>
        <v>weight</v>
      </c>
      <c r="I228" s="227">
        <v>2.59</v>
      </c>
      <c r="J228" s="222" t="str">
        <f>IFERROR(IF(RIGHT(H228,4)="1 kg",(I228/1),I228*1000/LEFT(H228,3)),"")</f>
        <v/>
      </c>
      <c r="K228" s="46">
        <f>VLOOKUP(E228,DSSP!$E$2:$K$1017,7,0)</f>
        <v>8.26</v>
      </c>
      <c r="L228" s="46">
        <f t="shared" si="13"/>
        <v>21.3934</v>
      </c>
    </row>
    <row r="229" spans="1:12" s="219" customFormat="1" hidden="1">
      <c r="A229" s="46" t="s">
        <v>15</v>
      </c>
      <c r="B229" s="46" t="s">
        <v>4436</v>
      </c>
      <c r="C229" s="46">
        <v>74</v>
      </c>
      <c r="D229" s="361"/>
      <c r="E229" s="223" t="s">
        <v>209</v>
      </c>
      <c r="F229" s="46" t="str">
        <f>IFERROR(VLOOKUP(E229,DSSP!$E$2:$G$1013,3,0),"")</f>
        <v>Morning Glory</v>
      </c>
      <c r="G229" s="225" t="str">
        <f>VLOOKUP(E229,DSSP!$E$2:$H$1017,4,0)</f>
        <v>Kg</v>
      </c>
      <c r="H229" s="226" t="str">
        <f>IFERROR(IF(RIGHT(E229,4)="1 Kg","1 Kg",RIGHT(E229,6)),"")</f>
        <v>200 gr</v>
      </c>
      <c r="I229" s="227">
        <v>2</v>
      </c>
      <c r="J229" s="222">
        <f>IFERROR(IF(RIGHT(H229,4)="1 kg",(I229/1),I229*1000/LEFT(H229,3)),"")</f>
        <v>10</v>
      </c>
      <c r="K229" s="46">
        <f>VLOOKUP(E229,DSSP!$E$2:$K$1017,7,0)</f>
        <v>8.66</v>
      </c>
      <c r="L229" s="46">
        <f t="shared" si="13"/>
        <v>17.32</v>
      </c>
    </row>
    <row r="230" spans="1:12" s="219" customFormat="1" hidden="1">
      <c r="A230" s="46" t="s">
        <v>15</v>
      </c>
      <c r="B230" s="46" t="s">
        <v>4436</v>
      </c>
      <c r="C230" s="46">
        <v>74</v>
      </c>
      <c r="D230" s="361"/>
      <c r="E230" s="223" t="s">
        <v>308</v>
      </c>
      <c r="F230" s="46" t="str">
        <f>IFERROR(VLOOKUP(E230,DSSP!$E$2:$G$1013,3,0),"")</f>
        <v>Chinese Cellery</v>
      </c>
      <c r="G230" s="225" t="str">
        <f>VLOOKUP(E230,DSSP!$E$2:$H$1017,4,0)</f>
        <v>Kg</v>
      </c>
      <c r="H230" s="226" t="str">
        <f>IFERROR(IF(RIGHT(E230,4)="1 Kg","1 Kg",RIGHT(E230,6)),"")</f>
        <v>100 gr</v>
      </c>
      <c r="I230" s="227">
        <v>1</v>
      </c>
      <c r="J230" s="222">
        <f>IFERROR(IF(RIGHT(H230,4)="1 kg",(I230/1),I230*1000/LEFT(H230,3)),"")</f>
        <v>10</v>
      </c>
      <c r="K230" s="46">
        <f>VLOOKUP(E230,DSSP!$E$2:$K$1017,7,0)</f>
        <v>14.67</v>
      </c>
      <c r="L230" s="46">
        <f t="shared" si="13"/>
        <v>14.67</v>
      </c>
    </row>
    <row r="231" spans="1:12" s="219" customFormat="1" hidden="1">
      <c r="A231" s="46" t="s">
        <v>0</v>
      </c>
      <c r="B231" s="46" t="s">
        <v>4437</v>
      </c>
      <c r="C231" s="46">
        <v>75</v>
      </c>
      <c r="D231" s="361">
        <v>503734</v>
      </c>
      <c r="E231" s="223" t="s">
        <v>3233</v>
      </c>
      <c r="F231" s="46" t="str">
        <f>IFERROR(VLOOKUP(E231,DSSP!$E$2:$G$1013,3,0),"")</f>
        <v>Red Jackfruit (xẻ miếng</v>
      </c>
      <c r="G231" s="225" t="str">
        <f>VLOOKUP(E231,DSSP!$E$2:$H$1017,4,0)</f>
        <v>Kg</v>
      </c>
      <c r="H231" s="226" t="str">
        <f>IFERROR(IF(RIGHT(E231,4)="1 Kg","1 Kg",RIGHT(E231,6)),"")</f>
        <v>weight</v>
      </c>
      <c r="I231" s="227">
        <v>3.14</v>
      </c>
      <c r="J231" s="222" t="str">
        <f>IFERROR(IF(RIGHT(H231,4)="1 kg",(I231/1),I231*1000/LEFT(H231,3)),"")</f>
        <v/>
      </c>
      <c r="K231" s="46">
        <f>VLOOKUP(E231,DSSP!$E$2:$K$1017,7,0)</f>
        <v>10.46</v>
      </c>
      <c r="L231" s="46">
        <f t="shared" si="13"/>
        <v>32.844400000000007</v>
      </c>
    </row>
    <row r="232" spans="1:12" s="219" customFormat="1" hidden="1">
      <c r="A232" s="46" t="s">
        <v>0</v>
      </c>
      <c r="B232" s="46" t="s">
        <v>4437</v>
      </c>
      <c r="C232" s="46">
        <v>75</v>
      </c>
      <c r="D232" s="361"/>
      <c r="E232" s="223" t="s">
        <v>3242</v>
      </c>
      <c r="F232" s="46" t="str">
        <f>IFERROR(VLOOKUP(E232,DSSP!$E$2:$G$1013,3,0),"")</f>
        <v>Red Jackfruit (tách hạt</v>
      </c>
      <c r="G232" s="225" t="str">
        <f>VLOOKUP(E232,DSSP!$E$2:$H$1017,4,0)</f>
        <v>Kg</v>
      </c>
      <c r="H232" s="226" t="str">
        <f>IFERROR(IF(RIGHT(E232,4)="1 Kg","1 Kg",RIGHT(E232,6)),"")</f>
        <v>300 gr</v>
      </c>
      <c r="I232" s="227">
        <v>3</v>
      </c>
      <c r="J232" s="222">
        <f>IFERROR(IF(RIGHT(H232,4)="1 kg",(I232/1),I232*1000/LEFT(H232,3)),"")</f>
        <v>10</v>
      </c>
      <c r="K232" s="46">
        <f>VLOOKUP(E232,DSSP!$E$2:$K$1017,7,0)</f>
        <v>17.16</v>
      </c>
      <c r="L232" s="46">
        <f t="shared" si="13"/>
        <v>51.480000000000004</v>
      </c>
    </row>
    <row r="233" spans="1:12" s="219" customFormat="1" hidden="1">
      <c r="A233" s="46" t="s">
        <v>1</v>
      </c>
      <c r="B233" s="46" t="s">
        <v>4438</v>
      </c>
      <c r="C233" s="46">
        <v>76</v>
      </c>
      <c r="D233" s="361">
        <v>503734</v>
      </c>
      <c r="E233" s="223" t="s">
        <v>3233</v>
      </c>
      <c r="F233" s="46" t="str">
        <f>IFERROR(VLOOKUP(E233,DSSP!$E$2:$G$1013,3,0),"")</f>
        <v>Red Jackfruit (xẻ miếng</v>
      </c>
      <c r="G233" s="225" t="str">
        <f>VLOOKUP(E233,DSSP!$E$2:$H$1017,4,0)</f>
        <v>Kg</v>
      </c>
      <c r="H233" s="226" t="str">
        <f>IFERROR(IF(RIGHT(E233,4)="1 Kg","1 Kg",RIGHT(E233,6)),"")</f>
        <v>weight</v>
      </c>
      <c r="I233" s="227">
        <v>1.06</v>
      </c>
      <c r="J233" s="222" t="str">
        <f>IFERROR(IF(RIGHT(H233,4)="1 kg",(I233/1),I233*1000/LEFT(H233,3)),"")</f>
        <v/>
      </c>
      <c r="K233" s="46">
        <f>VLOOKUP(E233,DSSP!$E$2:$K$1017,7,0)</f>
        <v>10.46</v>
      </c>
      <c r="L233" s="46">
        <f t="shared" si="13"/>
        <v>11.087600000000002</v>
      </c>
    </row>
    <row r="234" spans="1:12" s="219" customFormat="1" hidden="1">
      <c r="A234" s="46" t="s">
        <v>1</v>
      </c>
      <c r="B234" s="46" t="s">
        <v>4438</v>
      </c>
      <c r="C234" s="46">
        <v>76</v>
      </c>
      <c r="D234" s="361"/>
      <c r="E234" s="223" t="s">
        <v>3266</v>
      </c>
      <c r="F234" s="46" t="str">
        <f>IFERROR(VLOOKUP(E234,DSSP!$E$2:$G$1013,3,0),"")</f>
        <v>Jackfruit</v>
      </c>
      <c r="G234" s="225" t="str">
        <f>VLOOKUP(E234,DSSP!$E$2:$H$1017,4,0)</f>
        <v>Kg</v>
      </c>
      <c r="H234" s="226" t="str">
        <f>IFERROR(IF(RIGHT(E234,4)="1 Kg","1 Kg",RIGHT(E234,6)),"")</f>
        <v>weight</v>
      </c>
      <c r="I234" s="227">
        <v>1.04</v>
      </c>
      <c r="J234" s="222" t="str">
        <f>IFERROR(IF(RIGHT(H234,4)="1 kg",(I234/1),I234*1000/LEFT(H234,3)),"")</f>
        <v/>
      </c>
      <c r="K234" s="46">
        <f>VLOOKUP(E234,DSSP!$E$2:$K$1017,7,0)</f>
        <v>8.73</v>
      </c>
      <c r="L234" s="46">
        <f t="shared" si="13"/>
        <v>9.0792000000000002</v>
      </c>
    </row>
    <row r="235" spans="1:12" s="219" customFormat="1" hidden="1">
      <c r="A235" s="46" t="s">
        <v>1</v>
      </c>
      <c r="B235" s="46" t="s">
        <v>4438</v>
      </c>
      <c r="C235" s="46">
        <v>76</v>
      </c>
      <c r="D235" s="361"/>
      <c r="E235" s="223" t="s">
        <v>3242</v>
      </c>
      <c r="F235" s="46" t="str">
        <f>IFERROR(VLOOKUP(E235,DSSP!$E$2:$G$1013,3,0),"")</f>
        <v>Red Jackfruit (tách hạt</v>
      </c>
      <c r="G235" s="225" t="str">
        <f>VLOOKUP(E235,DSSP!$E$2:$H$1017,4,0)</f>
        <v>Kg</v>
      </c>
      <c r="H235" s="226" t="str">
        <f>IFERROR(IF(RIGHT(E235,4)="1 Kg","1 Kg",RIGHT(E235,6)),"")</f>
        <v>300 gr</v>
      </c>
      <c r="I235" s="227">
        <v>0.6</v>
      </c>
      <c r="J235" s="222">
        <f>IFERROR(IF(RIGHT(H235,4)="1 kg",(I235/1),I235*1000/LEFT(H235,3)),"")</f>
        <v>2</v>
      </c>
      <c r="K235" s="46">
        <f>VLOOKUP(E235,DSSP!$E$2:$K$1017,7,0)</f>
        <v>17.16</v>
      </c>
      <c r="L235" s="46">
        <f t="shared" ref="L235:L289" si="14">IF(G235&lt;&gt;"Kg",K235*J235,K235*I235)</f>
        <v>10.295999999999999</v>
      </c>
    </row>
    <row r="236" spans="1:12" s="219" customFormat="1" hidden="1">
      <c r="A236" s="46" t="s">
        <v>1</v>
      </c>
      <c r="B236" s="46" t="s">
        <v>4438</v>
      </c>
      <c r="C236" s="46">
        <v>76</v>
      </c>
      <c r="D236" s="361"/>
      <c r="E236" s="223" t="s">
        <v>3273</v>
      </c>
      <c r="F236" s="46" t="str">
        <f>IFERROR(VLOOKUP(E236,DSSP!$E$2:$G$1013,3,0),"")</f>
        <v>Jackfruit (tách hạt</v>
      </c>
      <c r="G236" s="225" t="str">
        <f>VLOOKUP(E236,DSSP!$E$2:$H$1017,4,0)</f>
        <v>Kg</v>
      </c>
      <c r="H236" s="226" t="str">
        <f>IFERROR(IF(RIGHT(E236,4)="1 Kg","1 Kg",RIGHT(E236,6)),"")</f>
        <v>300 gr</v>
      </c>
      <c r="I236" s="227">
        <v>0.6</v>
      </c>
      <c r="J236" s="222">
        <f>IFERROR(IF(RIGHT(H236,4)="1 kg",(I236/1),I236*1000/LEFT(H236,3)),"")</f>
        <v>2</v>
      </c>
      <c r="K236" s="46">
        <f>VLOOKUP(E236,DSSP!$E$2:$K$1017,7,0)</f>
        <v>14.85</v>
      </c>
      <c r="L236" s="46">
        <f t="shared" si="14"/>
        <v>8.91</v>
      </c>
    </row>
    <row r="237" spans="1:12" s="219" customFormat="1" hidden="1">
      <c r="A237" s="46" t="s">
        <v>1</v>
      </c>
      <c r="B237" s="46" t="s">
        <v>4438</v>
      </c>
      <c r="C237" s="46">
        <v>76</v>
      </c>
      <c r="D237" s="361"/>
      <c r="E237" s="223" t="s">
        <v>509</v>
      </c>
      <c r="F237" s="46" t="str">
        <f>IFERROR(VLOOKUP(E237,DSSP!$E$2:$G$1013,3,0),"")</f>
        <v>Lemon Grass</v>
      </c>
      <c r="G237" s="225" t="str">
        <f>VLOOKUP(E237,DSSP!$E$2:$H$1017,4,0)</f>
        <v>Kg</v>
      </c>
      <c r="H237" s="226" t="str">
        <f>IFERROR(IF(RIGHT(E237,4)="1 Kg","1 Kg",RIGHT(E237,6)),"")</f>
        <v>100 gr</v>
      </c>
      <c r="I237" s="227">
        <v>5</v>
      </c>
      <c r="J237" s="222">
        <f>IFERROR(IF(RIGHT(H237,4)="1 kg",(I237/1),I237*1000/LEFT(H237,3)),"")</f>
        <v>50</v>
      </c>
      <c r="K237" s="46">
        <f>VLOOKUP(E237,DSSP!$E$2:$K$1017,7,0)</f>
        <v>9.6999999999999993</v>
      </c>
      <c r="L237" s="46">
        <f t="shared" si="14"/>
        <v>48.5</v>
      </c>
    </row>
    <row r="238" spans="1:12" s="219" customFormat="1" hidden="1">
      <c r="A238" s="46" t="s">
        <v>3</v>
      </c>
      <c r="B238" s="46" t="s">
        <v>4439</v>
      </c>
      <c r="C238" s="46">
        <v>77</v>
      </c>
      <c r="D238" s="361">
        <v>503734</v>
      </c>
      <c r="E238" s="223" t="s">
        <v>3233</v>
      </c>
      <c r="F238" s="46" t="str">
        <f>IFERROR(VLOOKUP(E238,DSSP!$E$2:$G$1013,3,0),"")</f>
        <v>Red Jackfruit (xẻ miếng</v>
      </c>
      <c r="G238" s="225" t="str">
        <f>VLOOKUP(E238,DSSP!$E$2:$H$1017,4,0)</f>
        <v>Kg</v>
      </c>
      <c r="H238" s="226" t="str">
        <f>IFERROR(IF(RIGHT(E238,4)="1 Kg","1 Kg",RIGHT(E238,6)),"")</f>
        <v>weight</v>
      </c>
      <c r="I238" s="227">
        <v>1.07</v>
      </c>
      <c r="J238" s="222" t="str">
        <f>IFERROR(IF(RIGHT(H238,4)="1 kg",(I238/1),I238*1000/LEFT(H238,3)),"")</f>
        <v/>
      </c>
      <c r="K238" s="46">
        <f>VLOOKUP(E238,DSSP!$E$2:$K$1017,7,0)</f>
        <v>10.46</v>
      </c>
      <c r="L238" s="46">
        <f t="shared" si="14"/>
        <v>11.192200000000001</v>
      </c>
    </row>
    <row r="239" spans="1:12" s="219" customFormat="1" hidden="1">
      <c r="A239" s="46" t="s">
        <v>3</v>
      </c>
      <c r="B239" s="46" t="s">
        <v>4439</v>
      </c>
      <c r="C239" s="46">
        <v>77</v>
      </c>
      <c r="D239" s="361"/>
      <c r="E239" s="223" t="s">
        <v>3266</v>
      </c>
      <c r="F239" s="46" t="str">
        <f>IFERROR(VLOOKUP(E239,DSSP!$E$2:$G$1013,3,0),"")</f>
        <v>Jackfruit</v>
      </c>
      <c r="G239" s="225" t="str">
        <f>VLOOKUP(E239,DSSP!$E$2:$H$1017,4,0)</f>
        <v>Kg</v>
      </c>
      <c r="H239" s="226" t="str">
        <f>IFERROR(IF(RIGHT(E239,4)="1 Kg","1 Kg",RIGHT(E239,6)),"")</f>
        <v>weight</v>
      </c>
      <c r="I239" s="227">
        <v>1.05</v>
      </c>
      <c r="J239" s="222" t="str">
        <f>IFERROR(IF(RIGHT(H239,4)="1 kg",(I239/1),I239*1000/LEFT(H239,3)),"")</f>
        <v/>
      </c>
      <c r="K239" s="46">
        <f>VLOOKUP(E239,DSSP!$E$2:$K$1017,7,0)</f>
        <v>8.73</v>
      </c>
      <c r="L239" s="46">
        <f t="shared" si="14"/>
        <v>9.166500000000001</v>
      </c>
    </row>
    <row r="240" spans="1:12" s="219" customFormat="1" hidden="1">
      <c r="A240" s="46" t="s">
        <v>3</v>
      </c>
      <c r="B240" s="46" t="s">
        <v>4439</v>
      </c>
      <c r="C240" s="46">
        <v>77</v>
      </c>
      <c r="D240" s="361"/>
      <c r="E240" s="223" t="s">
        <v>3242</v>
      </c>
      <c r="F240" s="46" t="str">
        <f>IFERROR(VLOOKUP(E240,DSSP!$E$2:$G$1013,3,0),"")</f>
        <v>Red Jackfruit (tách hạt</v>
      </c>
      <c r="G240" s="225" t="str">
        <f>VLOOKUP(E240,DSSP!$E$2:$H$1017,4,0)</f>
        <v>Kg</v>
      </c>
      <c r="H240" s="226" t="str">
        <f>IFERROR(IF(RIGHT(E240,4)="1 Kg","1 Kg",RIGHT(E240,6)),"")</f>
        <v>300 gr</v>
      </c>
      <c r="I240" s="227">
        <v>0.9</v>
      </c>
      <c r="J240" s="222">
        <f>IFERROR(IF(RIGHT(H240,4)="1 kg",(I240/1),I240*1000/LEFT(H240,3)),"")</f>
        <v>3</v>
      </c>
      <c r="K240" s="46">
        <f>VLOOKUP(E240,DSSP!$E$2:$K$1017,7,0)</f>
        <v>17.16</v>
      </c>
      <c r="L240" s="46">
        <f t="shared" si="14"/>
        <v>15.444000000000001</v>
      </c>
    </row>
    <row r="241" spans="1:12" s="219" customFormat="1" hidden="1">
      <c r="A241" s="46" t="s">
        <v>3</v>
      </c>
      <c r="B241" s="46" t="s">
        <v>4439</v>
      </c>
      <c r="C241" s="46">
        <v>77</v>
      </c>
      <c r="D241" s="361"/>
      <c r="E241" s="223" t="s">
        <v>3273</v>
      </c>
      <c r="F241" s="46" t="str">
        <f>IFERROR(VLOOKUP(E241,DSSP!$E$2:$G$1013,3,0),"")</f>
        <v>Jackfruit (tách hạt</v>
      </c>
      <c r="G241" s="225" t="str">
        <f>VLOOKUP(E241,DSSP!$E$2:$H$1017,4,0)</f>
        <v>Kg</v>
      </c>
      <c r="H241" s="226" t="str">
        <f>IFERROR(IF(RIGHT(E241,4)="1 Kg","1 Kg",RIGHT(E241,6)),"")</f>
        <v>300 gr</v>
      </c>
      <c r="I241" s="227">
        <v>1.8</v>
      </c>
      <c r="J241" s="222">
        <f>IFERROR(IF(RIGHT(H241,4)="1 kg",(I241/1),I241*1000/LEFT(H241,3)),"")</f>
        <v>6</v>
      </c>
      <c r="K241" s="46">
        <f>VLOOKUP(E241,DSSP!$E$2:$K$1017,7,0)</f>
        <v>14.85</v>
      </c>
      <c r="L241" s="46">
        <f t="shared" si="14"/>
        <v>26.73</v>
      </c>
    </row>
    <row r="242" spans="1:12" s="219" customFormat="1" hidden="1">
      <c r="A242" s="46" t="s">
        <v>3</v>
      </c>
      <c r="B242" s="46" t="s">
        <v>4439</v>
      </c>
      <c r="C242" s="46">
        <v>77</v>
      </c>
      <c r="D242" s="361"/>
      <c r="E242" s="223" t="s">
        <v>444</v>
      </c>
      <c r="F242" s="46" t="str">
        <f>IFERROR(VLOOKUP(E242,DSSP!$E$2:$G$1013,3,0),"")</f>
        <v>Baby Corn</v>
      </c>
      <c r="G242" s="225" t="str">
        <f>VLOOKUP(E242,DSSP!$E$2:$H$1017,4,0)</f>
        <v>Kg</v>
      </c>
      <c r="H242" s="226" t="str">
        <f>IFERROR(IF(RIGHT(E242,4)="1 Kg","1 Kg",RIGHT(E242,6)),"")</f>
        <v>100 gr</v>
      </c>
      <c r="I242" s="227">
        <v>1.5</v>
      </c>
      <c r="J242" s="222">
        <f>IFERROR(IF(RIGHT(H242,4)="1 kg",(I242/1),I242*1000/LEFT(H242,3)),"")</f>
        <v>15</v>
      </c>
      <c r="K242" s="46">
        <f>VLOOKUP(E242,DSSP!$E$2:$K$1017,7,0)</f>
        <v>10.5</v>
      </c>
      <c r="L242" s="46">
        <f t="shared" si="14"/>
        <v>15.75</v>
      </c>
    </row>
    <row r="243" spans="1:12" s="219" customFormat="1" hidden="1">
      <c r="A243" s="46" t="s">
        <v>9</v>
      </c>
      <c r="B243" s="46" t="s">
        <v>4440</v>
      </c>
      <c r="C243" s="46">
        <v>78</v>
      </c>
      <c r="D243" s="361">
        <v>392933</v>
      </c>
      <c r="E243" s="223" t="s">
        <v>3242</v>
      </c>
      <c r="F243" s="46" t="str">
        <f>IFERROR(VLOOKUP(E243,DSSP!$E$2:$G$1013,3,0),"")</f>
        <v>Red Jackfruit (tách hạt</v>
      </c>
      <c r="G243" s="225" t="str">
        <f>VLOOKUP(E243,DSSP!$E$2:$H$1017,4,0)</f>
        <v>Kg</v>
      </c>
      <c r="H243" s="226" t="str">
        <f>IFERROR(IF(RIGHT(E243,4)="1 Kg","1 Kg",RIGHT(E243,6)),"")</f>
        <v>300 gr</v>
      </c>
      <c r="I243" s="227">
        <v>0.9</v>
      </c>
      <c r="J243" s="222">
        <f>IFERROR(IF(RIGHT(H243,4)="1 kg",(I243/1),I243*1000/LEFT(H243,3)),"")</f>
        <v>3</v>
      </c>
      <c r="K243" s="46">
        <f>VLOOKUP(E243,DSSP!$E$2:$K$1017,7,0)</f>
        <v>17.16</v>
      </c>
      <c r="L243" s="46">
        <f t="shared" si="14"/>
        <v>15.444000000000001</v>
      </c>
    </row>
    <row r="244" spans="1:12" s="219" customFormat="1" hidden="1">
      <c r="A244" s="46" t="s">
        <v>9</v>
      </c>
      <c r="B244" s="46" t="s">
        <v>4440</v>
      </c>
      <c r="C244" s="46">
        <v>78</v>
      </c>
      <c r="D244" s="361"/>
      <c r="E244" s="223" t="s">
        <v>3273</v>
      </c>
      <c r="F244" s="46" t="str">
        <f>IFERROR(VLOOKUP(E244,DSSP!$E$2:$G$1013,3,0),"")</f>
        <v>Jackfruit (tách hạt</v>
      </c>
      <c r="G244" s="225" t="str">
        <f>VLOOKUP(E244,DSSP!$E$2:$H$1017,4,0)</f>
        <v>Kg</v>
      </c>
      <c r="H244" s="226" t="str">
        <f>IFERROR(IF(RIGHT(E244,4)="1 Kg","1 Kg",RIGHT(E244,6)),"")</f>
        <v>300 gr</v>
      </c>
      <c r="I244" s="227">
        <v>0.9</v>
      </c>
      <c r="J244" s="222">
        <f>IFERROR(IF(RIGHT(H244,4)="1 kg",(I244/1),I244*1000/LEFT(H244,3)),"")</f>
        <v>3</v>
      </c>
      <c r="K244" s="46">
        <f>VLOOKUP(E244,DSSP!$E$2:$K$1017,7,0)</f>
        <v>14.85</v>
      </c>
      <c r="L244" s="46">
        <f t="shared" si="14"/>
        <v>13.365</v>
      </c>
    </row>
    <row r="245" spans="1:12" s="219" customFormat="1" hidden="1">
      <c r="A245" s="46" t="s">
        <v>9</v>
      </c>
      <c r="B245" s="46" t="s">
        <v>4440</v>
      </c>
      <c r="C245" s="46">
        <v>78</v>
      </c>
      <c r="D245" s="361"/>
      <c r="E245" s="223" t="s">
        <v>444</v>
      </c>
      <c r="F245" s="46" t="str">
        <f>IFERROR(VLOOKUP(E245,DSSP!$E$2:$G$1013,3,0),"")</f>
        <v>Baby Corn</v>
      </c>
      <c r="G245" s="225" t="str">
        <f>VLOOKUP(E245,DSSP!$E$2:$H$1017,4,0)</f>
        <v>Kg</v>
      </c>
      <c r="H245" s="226" t="str">
        <f>IFERROR(IF(RIGHT(E245,4)="1 Kg","1 Kg",RIGHT(E245,6)),"")</f>
        <v>100 gr</v>
      </c>
      <c r="I245" s="227">
        <v>0.2</v>
      </c>
      <c r="J245" s="222">
        <f>IFERROR(IF(RIGHT(H245,4)="1 kg",(I245/1),I245*1000/LEFT(H245,3)),"")</f>
        <v>2</v>
      </c>
      <c r="K245" s="46">
        <f>VLOOKUP(E245,DSSP!$E$2:$K$1017,7,0)</f>
        <v>10.5</v>
      </c>
      <c r="L245" s="46">
        <f t="shared" si="14"/>
        <v>2.1</v>
      </c>
    </row>
    <row r="246" spans="1:12" s="219" customFormat="1" hidden="1">
      <c r="A246" s="46" t="s">
        <v>9</v>
      </c>
      <c r="B246" s="46" t="s">
        <v>4440</v>
      </c>
      <c r="C246" s="46">
        <v>78</v>
      </c>
      <c r="D246" s="361"/>
      <c r="E246" s="223" t="s">
        <v>1719</v>
      </c>
      <c r="F246" s="46" t="str">
        <f>IFERROR(VLOOKUP(E246,DSSP!$E$2:$G$1013,3,0),"")</f>
        <v>Jew's Ear</v>
      </c>
      <c r="G246" s="225" t="str">
        <f>VLOOKUP(E246,DSSP!$E$2:$H$1017,4,0)</f>
        <v>Kg</v>
      </c>
      <c r="H246" s="226" t="str">
        <f>IFERROR(IF(RIGHT(E246,4)="1 Kg","1 Kg",RIGHT(E246,6)),"")</f>
        <v>100 gr</v>
      </c>
      <c r="I246" s="227">
        <v>0.1</v>
      </c>
      <c r="J246" s="222">
        <f>IFERROR(IF(RIGHT(H246,4)="1 kg",(I246/1),I246*1000/LEFT(H246,3)),"")</f>
        <v>1</v>
      </c>
      <c r="K246" s="46">
        <f>VLOOKUP(E246,DSSP!$E$2:$K$1017,7,0)</f>
        <v>13</v>
      </c>
      <c r="L246" s="46">
        <f t="shared" si="14"/>
        <v>1.3</v>
      </c>
    </row>
    <row r="247" spans="1:12" s="219" customFormat="1" hidden="1">
      <c r="A247" s="46" t="s">
        <v>9</v>
      </c>
      <c r="B247" s="46" t="s">
        <v>4440</v>
      </c>
      <c r="C247" s="46">
        <v>78</v>
      </c>
      <c r="D247" s="361"/>
      <c r="E247" s="223" t="s">
        <v>3368</v>
      </c>
      <c r="F247" s="46" t="str">
        <f>IFERROR(VLOOKUP(E247,DSSP!$E$2:$G$1013,3,0),"")</f>
        <v>Siam coconut</v>
      </c>
      <c r="G247" s="225" t="str">
        <f>VLOOKUP(E247,DSSP!$E$2:$H$1017,4,0)</f>
        <v>Pc</v>
      </c>
      <c r="H247" s="226" t="str">
        <f>IFERROR(IF(RIGHT(E247,4)="1 Kg","1 Kg",RIGHT(E247,6)),"")</f>
        <v>500 gr</v>
      </c>
      <c r="I247" s="227">
        <v>2.5</v>
      </c>
      <c r="J247" s="222">
        <f>IFERROR(IF(RIGHT(H247,4)="1 kg",(I247/1),I247*1000/LEFT(H247,3)),"")</f>
        <v>5</v>
      </c>
      <c r="K247" s="46">
        <f>VLOOKUP(E247,DSSP!$E$2:$K$1017,7,0)</f>
        <v>3.5</v>
      </c>
      <c r="L247" s="46">
        <f t="shared" si="14"/>
        <v>17.5</v>
      </c>
    </row>
    <row r="248" spans="1:12" s="219" customFormat="1" hidden="1">
      <c r="A248" s="46" t="s">
        <v>7</v>
      </c>
      <c r="B248" s="46" t="s">
        <v>4441</v>
      </c>
      <c r="C248" s="46">
        <v>79</v>
      </c>
      <c r="D248" s="361">
        <v>503734</v>
      </c>
      <c r="E248" s="223" t="s">
        <v>3242</v>
      </c>
      <c r="F248" s="46" t="str">
        <f>IFERROR(VLOOKUP(E248,DSSP!$E$2:$G$1013,3,0),"")</f>
        <v>Red Jackfruit (tách hạt</v>
      </c>
      <c r="G248" s="225" t="str">
        <f>VLOOKUP(E248,DSSP!$E$2:$H$1017,4,0)</f>
        <v>Kg</v>
      </c>
      <c r="H248" s="226" t="str">
        <f>IFERROR(IF(RIGHT(E248,4)="1 Kg","1 Kg",RIGHT(E248,6)),"")</f>
        <v>300 gr</v>
      </c>
      <c r="I248" s="227">
        <v>0.9</v>
      </c>
      <c r="J248" s="222">
        <f>IFERROR(IF(RIGHT(H248,4)="1 kg",(I248/1),I248*1000/LEFT(H248,3)),"")</f>
        <v>3</v>
      </c>
      <c r="K248" s="46">
        <f>VLOOKUP(E248,DSSP!$E$2:$K$1017,7,0)</f>
        <v>17.16</v>
      </c>
      <c r="L248" s="46">
        <f t="shared" si="14"/>
        <v>15.444000000000001</v>
      </c>
    </row>
    <row r="249" spans="1:12" s="219" customFormat="1" hidden="1">
      <c r="A249" s="46" t="s">
        <v>7</v>
      </c>
      <c r="B249" s="46" t="s">
        <v>4441</v>
      </c>
      <c r="C249" s="46">
        <v>79</v>
      </c>
      <c r="D249" s="361"/>
      <c r="E249" s="223" t="s">
        <v>3273</v>
      </c>
      <c r="F249" s="46" t="str">
        <f>IFERROR(VLOOKUP(E249,DSSP!$E$2:$G$1013,3,0),"")</f>
        <v>Jackfruit (tách hạt</v>
      </c>
      <c r="G249" s="225" t="str">
        <f>VLOOKUP(E249,DSSP!$E$2:$H$1017,4,0)</f>
        <v>Kg</v>
      </c>
      <c r="H249" s="226" t="str">
        <f>IFERROR(IF(RIGHT(E249,4)="1 Kg","1 Kg",RIGHT(E249,6)),"")</f>
        <v>300 gr</v>
      </c>
      <c r="I249" s="227">
        <v>0.9</v>
      </c>
      <c r="J249" s="222">
        <f>IFERROR(IF(RIGHT(H249,4)="1 kg",(I249/1),I249*1000/LEFT(H249,3)),"")</f>
        <v>3</v>
      </c>
      <c r="K249" s="46">
        <f>VLOOKUP(E249,DSSP!$E$2:$K$1017,7,0)</f>
        <v>14.85</v>
      </c>
      <c r="L249" s="46">
        <f t="shared" si="14"/>
        <v>13.365</v>
      </c>
    </row>
    <row r="250" spans="1:12" s="219" customFormat="1" hidden="1">
      <c r="A250" s="46" t="s">
        <v>7</v>
      </c>
      <c r="B250" s="46" t="s">
        <v>4441</v>
      </c>
      <c r="C250" s="46">
        <v>79</v>
      </c>
      <c r="D250" s="361"/>
      <c r="E250" s="223" t="s">
        <v>509</v>
      </c>
      <c r="F250" s="46" t="str">
        <f>IFERROR(VLOOKUP(E250,DSSP!$E$2:$G$1013,3,0),"")</f>
        <v>Lemon Grass</v>
      </c>
      <c r="G250" s="225" t="str">
        <f>VLOOKUP(E250,DSSP!$E$2:$H$1017,4,0)</f>
        <v>Kg</v>
      </c>
      <c r="H250" s="226" t="str">
        <f>IFERROR(IF(RIGHT(E250,4)="1 Kg","1 Kg",RIGHT(E250,6)),"")</f>
        <v>100 gr</v>
      </c>
      <c r="I250" s="227">
        <v>2</v>
      </c>
      <c r="J250" s="222">
        <f>IFERROR(IF(RIGHT(H250,4)="1 kg",(I250/1),I250*1000/LEFT(H250,3)),"")</f>
        <v>20</v>
      </c>
      <c r="K250" s="46">
        <f>VLOOKUP(E250,DSSP!$E$2:$K$1017,7,0)</f>
        <v>9.6999999999999993</v>
      </c>
      <c r="L250" s="46">
        <f t="shared" si="14"/>
        <v>19.399999999999999</v>
      </c>
    </row>
    <row r="251" spans="1:12" s="219" customFormat="1" hidden="1">
      <c r="A251" s="46" t="s">
        <v>2</v>
      </c>
      <c r="B251" s="46" t="s">
        <v>4442</v>
      </c>
      <c r="C251" s="46">
        <v>80</v>
      </c>
      <c r="D251" s="361">
        <v>503734</v>
      </c>
      <c r="E251" s="223" t="s">
        <v>3273</v>
      </c>
      <c r="F251" s="46" t="str">
        <f>IFERROR(VLOOKUP(E251,DSSP!$E$2:$G$1013,3,0),"")</f>
        <v>Jackfruit (tách hạt</v>
      </c>
      <c r="G251" s="225" t="str">
        <f>VLOOKUP(E251,DSSP!$E$2:$H$1017,4,0)</f>
        <v>Kg</v>
      </c>
      <c r="H251" s="226" t="str">
        <f>IFERROR(IF(RIGHT(E251,4)="1 Kg","1 Kg",RIGHT(E251,6)),"")</f>
        <v>300 gr</v>
      </c>
      <c r="I251" s="227">
        <v>3</v>
      </c>
      <c r="J251" s="222">
        <f>IFERROR(IF(RIGHT(H251,4)="1 kg",(I251/1),I251*1000/LEFT(H251,3)),"")</f>
        <v>10</v>
      </c>
      <c r="K251" s="46">
        <f>VLOOKUP(E251,DSSP!$E$2:$K$1017,7,0)</f>
        <v>14.85</v>
      </c>
      <c r="L251" s="46">
        <f t="shared" si="14"/>
        <v>44.55</v>
      </c>
    </row>
    <row r="252" spans="1:12" s="219" customFormat="1" hidden="1">
      <c r="A252" s="46" t="s">
        <v>2</v>
      </c>
      <c r="B252" s="46" t="s">
        <v>4442</v>
      </c>
      <c r="C252" s="46">
        <v>80</v>
      </c>
      <c r="D252" s="361"/>
      <c r="E252" s="223" t="s">
        <v>3242</v>
      </c>
      <c r="F252" s="46" t="str">
        <f>IFERROR(VLOOKUP(E252,DSSP!$E$2:$G$1013,3,0),"")</f>
        <v>Red Jackfruit (tách hạt</v>
      </c>
      <c r="G252" s="225" t="str">
        <f>VLOOKUP(E252,DSSP!$E$2:$H$1017,4,0)</f>
        <v>Kg</v>
      </c>
      <c r="H252" s="226" t="str">
        <f>IFERROR(IF(RIGHT(E252,4)="1 Kg","1 Kg",RIGHT(E252,6)),"")</f>
        <v>300 gr</v>
      </c>
      <c r="I252" s="227">
        <v>1.8</v>
      </c>
      <c r="J252" s="222">
        <f>IFERROR(IF(RIGHT(H252,4)="1 kg",(I252/1),I252*1000/LEFT(H252,3)),"")</f>
        <v>6</v>
      </c>
      <c r="K252" s="46">
        <f>VLOOKUP(E252,DSSP!$E$2:$K$1017,7,0)</f>
        <v>17.16</v>
      </c>
      <c r="L252" s="46">
        <f t="shared" si="14"/>
        <v>30.888000000000002</v>
      </c>
    </row>
    <row r="253" spans="1:12" s="219" customFormat="1" hidden="1">
      <c r="A253" s="46" t="s">
        <v>12</v>
      </c>
      <c r="B253" s="46" t="s">
        <v>4443</v>
      </c>
      <c r="C253" s="46">
        <v>81</v>
      </c>
      <c r="D253" s="361">
        <v>503734</v>
      </c>
      <c r="E253" s="223" t="s">
        <v>3233</v>
      </c>
      <c r="F253" s="46" t="str">
        <f>IFERROR(VLOOKUP(E253,DSSP!$E$2:$G$1013,3,0),"")</f>
        <v>Red Jackfruit (xẻ miếng</v>
      </c>
      <c r="G253" s="225" t="str">
        <f>VLOOKUP(E253,DSSP!$E$2:$H$1017,4,0)</f>
        <v>Kg</v>
      </c>
      <c r="H253" s="226" t="str">
        <f>IFERROR(IF(RIGHT(E253,4)="1 Kg","1 Kg",RIGHT(E253,6)),"")</f>
        <v>weight</v>
      </c>
      <c r="I253" s="227">
        <v>3.19</v>
      </c>
      <c r="J253" s="222" t="str">
        <f>IFERROR(IF(RIGHT(H253,4)="1 kg",(I253/1),I253*1000/LEFT(H253,3)),"")</f>
        <v/>
      </c>
      <c r="K253" s="46">
        <f>VLOOKUP(E253,DSSP!$E$2:$K$1017,7,0)</f>
        <v>10.46</v>
      </c>
      <c r="L253" s="46">
        <f t="shared" si="14"/>
        <v>33.367400000000004</v>
      </c>
    </row>
    <row r="254" spans="1:12" s="219" customFormat="1" hidden="1">
      <c r="A254" s="46" t="s">
        <v>12</v>
      </c>
      <c r="B254" s="46" t="s">
        <v>4443</v>
      </c>
      <c r="C254" s="46">
        <v>81</v>
      </c>
      <c r="D254" s="361"/>
      <c r="E254" s="223" t="s">
        <v>3242</v>
      </c>
      <c r="F254" s="46" t="str">
        <f>IFERROR(VLOOKUP(E254,DSSP!$E$2:$G$1013,3,0),"")</f>
        <v>Red Jackfruit (tách hạt</v>
      </c>
      <c r="G254" s="225" t="str">
        <f>VLOOKUP(E254,DSSP!$E$2:$H$1017,4,0)</f>
        <v>Kg</v>
      </c>
      <c r="H254" s="226" t="str">
        <f>IFERROR(IF(RIGHT(E254,4)="1 Kg","1 Kg",RIGHT(E254,6)),"")</f>
        <v>300 gr</v>
      </c>
      <c r="I254" s="227">
        <v>3.3</v>
      </c>
      <c r="J254" s="222">
        <f>IFERROR(IF(RIGHT(H254,4)="1 kg",(I254/1),I254*1000/LEFT(H254,3)),"")</f>
        <v>11</v>
      </c>
      <c r="K254" s="46">
        <f>VLOOKUP(E254,DSSP!$E$2:$K$1017,7,0)</f>
        <v>17.16</v>
      </c>
      <c r="L254" s="46">
        <f t="shared" si="14"/>
        <v>56.628</v>
      </c>
    </row>
    <row r="255" spans="1:12" s="219" customFormat="1" hidden="1">
      <c r="A255" s="46" t="s">
        <v>12</v>
      </c>
      <c r="B255" s="46" t="s">
        <v>4444</v>
      </c>
      <c r="C255" s="46">
        <v>82</v>
      </c>
      <c r="D255" s="361">
        <v>604535</v>
      </c>
      <c r="E255" s="223" t="s">
        <v>444</v>
      </c>
      <c r="F255" s="46" t="str">
        <f>IFERROR(VLOOKUP(E255,DSSP!$E$2:$G$1013,3,0),"")</f>
        <v>Baby Corn</v>
      </c>
      <c r="G255" s="225" t="str">
        <f>VLOOKUP(E255,DSSP!$E$2:$H$1017,4,0)</f>
        <v>Kg</v>
      </c>
      <c r="H255" s="226" t="str">
        <f>IFERROR(IF(RIGHT(E255,4)="1 Kg","1 Kg",RIGHT(E255,6)),"")</f>
        <v>100 gr</v>
      </c>
      <c r="I255" s="227">
        <v>10.3</v>
      </c>
      <c r="J255" s="222">
        <f>IFERROR(IF(RIGHT(H255,4)="1 kg",(I255/1),I255*1000/LEFT(H255,3)),"")</f>
        <v>103</v>
      </c>
      <c r="K255" s="46">
        <f>VLOOKUP(E255,DSSP!$E$2:$K$1017,7,0)</f>
        <v>10.5</v>
      </c>
      <c r="L255" s="46">
        <f t="shared" si="14"/>
        <v>108.15</v>
      </c>
    </row>
    <row r="256" spans="1:12" s="219" customFormat="1" hidden="1">
      <c r="A256" s="46" t="s">
        <v>1</v>
      </c>
      <c r="B256" s="46" t="s">
        <v>4445</v>
      </c>
      <c r="C256" s="46">
        <v>83</v>
      </c>
      <c r="D256" s="361">
        <v>604535</v>
      </c>
      <c r="E256" s="223" t="s">
        <v>107</v>
      </c>
      <c r="F256" s="46" t="str">
        <f>IFERROR(VLOOKUP(E256,DSSP!$E$2:$G$1013,3,0),"")</f>
        <v>Culantro</v>
      </c>
      <c r="G256" s="225" t="str">
        <f>VLOOKUP(E256,DSSP!$E$2:$H$1017,4,0)</f>
        <v>Kg</v>
      </c>
      <c r="H256" s="226" t="str">
        <f>IFERROR(IF(RIGHT(E256,4)="1 Kg","1 Kg",RIGHT(E256,6)),"")</f>
        <v>100 gr</v>
      </c>
      <c r="I256" s="227">
        <v>1.5</v>
      </c>
      <c r="J256" s="222">
        <f>IFERROR(IF(RIGHT(H256,4)="1 kg",(I256/1),I256*1000/LEFT(H256,3)),"")</f>
        <v>15</v>
      </c>
      <c r="K256" s="46">
        <f>VLOOKUP(E256,DSSP!$E$2:$K$1017,7,0)</f>
        <v>13.92</v>
      </c>
      <c r="L256" s="46">
        <f t="shared" si="14"/>
        <v>20.88</v>
      </c>
    </row>
    <row r="257" spans="1:12" s="219" customFormat="1" hidden="1">
      <c r="A257" s="46" t="s">
        <v>1</v>
      </c>
      <c r="B257" s="46" t="s">
        <v>4445</v>
      </c>
      <c r="C257" s="46">
        <v>83</v>
      </c>
      <c r="D257" s="361"/>
      <c r="E257" s="223" t="s">
        <v>2725</v>
      </c>
      <c r="F257" s="46" t="str">
        <f>IFERROR(VLOOKUP(E257,DSSP!$E$2:$G$1013,3,0),"")</f>
        <v>Bamboo Shoot</v>
      </c>
      <c r="G257" s="225" t="str">
        <f>VLOOKUP(E257,DSSP!$E$2:$H$1017,4,0)</f>
        <v>Kg</v>
      </c>
      <c r="H257" s="226" t="str">
        <f>IFERROR(IF(RIGHT(E257,4)="1 Kg","1 Kg",RIGHT(E257,6)),"")</f>
        <v>weight</v>
      </c>
      <c r="I257" s="227">
        <v>1.1100000000000001</v>
      </c>
      <c r="J257" s="222" t="str">
        <f>IFERROR(IF(RIGHT(H257,4)="1 kg",(I257/1),I257*1000/LEFT(H257,3)),"")</f>
        <v/>
      </c>
      <c r="K257" s="46">
        <f>VLOOKUP(E257,DSSP!$E$2:$K$1017,7,0)</f>
        <v>9.6999999999999993</v>
      </c>
      <c r="L257" s="46">
        <f t="shared" si="14"/>
        <v>10.766999999999999</v>
      </c>
    </row>
    <row r="258" spans="1:12" s="219" customFormat="1">
      <c r="A258" s="46" t="s">
        <v>1</v>
      </c>
      <c r="B258" s="46" t="s">
        <v>4445</v>
      </c>
      <c r="C258" s="46">
        <v>83</v>
      </c>
      <c r="D258" s="361"/>
      <c r="E258" s="223" t="s">
        <v>370</v>
      </c>
      <c r="F258" s="46" t="str">
        <f>IFERROR(VLOOKUP(E258,DSSP!$E$2:$G$1013,3,0),"")</f>
        <v>Yardlong Bean</v>
      </c>
      <c r="G258" s="225" t="str">
        <f>VLOOKUP(E258,DSSP!$E$2:$H$1017,4,0)</f>
        <v>Kg</v>
      </c>
      <c r="H258" s="226" t="str">
        <f>IFERROR(IF(RIGHT(E258,4)="1 Kg","1 Kg",RIGHT(E258,6)),"")</f>
        <v>300 gr</v>
      </c>
      <c r="I258" s="227">
        <v>4.5</v>
      </c>
      <c r="J258" s="222">
        <f>IFERROR(IF(RIGHT(H258,4)="1 kg",(I258/1),I258*1000/LEFT(H258,3)),"")</f>
        <v>15</v>
      </c>
      <c r="K258" s="46">
        <f>VLOOKUP(E258,DSSP!$E$2:$K$1017,7,0)</f>
        <v>8.7799999999999994</v>
      </c>
      <c r="L258" s="46">
        <f t="shared" si="14"/>
        <v>39.51</v>
      </c>
    </row>
    <row r="259" spans="1:12" s="219" customFormat="1" hidden="1">
      <c r="A259" s="46" t="s">
        <v>1</v>
      </c>
      <c r="B259" s="46" t="s">
        <v>4445</v>
      </c>
      <c r="C259" s="46">
        <v>83</v>
      </c>
      <c r="D259" s="361"/>
      <c r="E259" s="223" t="s">
        <v>55</v>
      </c>
      <c r="F259" s="46" t="str">
        <f>IFERROR(VLOOKUP(E259,DSSP!$E$2:$G$1013,3,0),"")</f>
        <v>Green Eggplant</v>
      </c>
      <c r="G259" s="225" t="str">
        <f>VLOOKUP(E259,DSSP!$E$2:$H$1017,4,0)</f>
        <v>Kg</v>
      </c>
      <c r="H259" s="226" t="str">
        <f>IFERROR(IF(RIGHT(E259,4)="1 Kg","1 Kg",RIGHT(E259,6)),"")</f>
        <v>500 gr</v>
      </c>
      <c r="I259" s="227">
        <v>2.5</v>
      </c>
      <c r="J259" s="222">
        <f>IFERROR(IF(RIGHT(H259,4)="1 kg",(I259/1),I259*1000/LEFT(H259,3)),"")</f>
        <v>5</v>
      </c>
      <c r="K259" s="46">
        <f>VLOOKUP(E259,DSSP!$E$2:$K$1017,7,0)</f>
        <v>11.15</v>
      </c>
      <c r="L259" s="46">
        <f t="shared" si="14"/>
        <v>27.875</v>
      </c>
    </row>
    <row r="260" spans="1:12" s="219" customFormat="1" hidden="1">
      <c r="A260" s="46" t="s">
        <v>1</v>
      </c>
      <c r="B260" s="46" t="s">
        <v>4445</v>
      </c>
      <c r="C260" s="46">
        <v>83</v>
      </c>
      <c r="D260" s="361"/>
      <c r="E260" s="223" t="s">
        <v>168</v>
      </c>
      <c r="F260" s="46" t="str">
        <f>IFERROR(VLOOKUP(E260,DSSP!$E$2:$G$1013,3,0),"")</f>
        <v>Chinese Mustard</v>
      </c>
      <c r="G260" s="225" t="str">
        <f>VLOOKUP(E260,DSSP!$E$2:$H$1017,4,0)</f>
        <v>Kg</v>
      </c>
      <c r="H260" s="226" t="str">
        <f>IFERROR(IF(RIGHT(E260,4)="1 Kg","1 Kg",RIGHT(E260,6)),"")</f>
        <v>300 gr</v>
      </c>
      <c r="I260" s="227">
        <v>1.2</v>
      </c>
      <c r="J260" s="222">
        <f>IFERROR(IF(RIGHT(H260,4)="1 kg",(I260/1),I260*1000/LEFT(H260,3)),"")</f>
        <v>4</v>
      </c>
      <c r="K260" s="46">
        <f>VLOOKUP(E260,DSSP!$E$2:$K$1017,7,0)</f>
        <v>7.91</v>
      </c>
      <c r="L260" s="46">
        <f t="shared" si="14"/>
        <v>9.4919999999999991</v>
      </c>
    </row>
    <row r="261" spans="1:12" s="219" customFormat="1" hidden="1">
      <c r="A261" s="46" t="s">
        <v>1</v>
      </c>
      <c r="B261" s="46" t="s">
        <v>4445</v>
      </c>
      <c r="C261" s="46">
        <v>83</v>
      </c>
      <c r="D261" s="361"/>
      <c r="E261" s="223" t="s">
        <v>1719</v>
      </c>
      <c r="F261" s="46" t="str">
        <f>IFERROR(VLOOKUP(E261,DSSP!$E$2:$G$1013,3,0),"")</f>
        <v>Jew's Ear</v>
      </c>
      <c r="G261" s="225" t="str">
        <f>VLOOKUP(E261,DSSP!$E$2:$H$1017,4,0)</f>
        <v>Kg</v>
      </c>
      <c r="H261" s="226" t="str">
        <f>IFERROR(IF(RIGHT(E261,4)="1 Kg","1 Kg",RIGHT(E261,6)),"")</f>
        <v>100 gr</v>
      </c>
      <c r="I261" s="227">
        <v>0.3</v>
      </c>
      <c r="J261" s="222">
        <f>IFERROR(IF(RIGHT(H261,4)="1 kg",(I261/1),I261*1000/LEFT(H261,3)),"")</f>
        <v>3</v>
      </c>
      <c r="K261" s="46">
        <f>VLOOKUP(E261,DSSP!$E$2:$K$1017,7,0)</f>
        <v>13</v>
      </c>
      <c r="L261" s="46">
        <f t="shared" si="14"/>
        <v>3.9</v>
      </c>
    </row>
    <row r="262" spans="1:12" s="219" customFormat="1" hidden="1">
      <c r="A262" s="46" t="s">
        <v>0</v>
      </c>
      <c r="B262" s="224" t="s">
        <v>4446</v>
      </c>
      <c r="C262" s="46">
        <v>84</v>
      </c>
      <c r="D262" s="361">
        <v>604535</v>
      </c>
      <c r="E262" s="223" t="s">
        <v>107</v>
      </c>
      <c r="F262" s="46" t="str">
        <f>IFERROR(VLOOKUP(E262,DSSP!$E$2:$G$1013,3,0),"")</f>
        <v>Culantro</v>
      </c>
      <c r="G262" s="225" t="str">
        <f>VLOOKUP(E262,DSSP!$E$2:$H$1017,4,0)</f>
        <v>Kg</v>
      </c>
      <c r="H262" s="226" t="str">
        <f>IFERROR(IF(RIGHT(E262,4)="1 Kg","1 Kg",RIGHT(E262,6)),"")</f>
        <v>100 gr</v>
      </c>
      <c r="I262" s="227">
        <v>0.8</v>
      </c>
      <c r="J262" s="222">
        <f>IFERROR(IF(RIGHT(H262,4)="1 kg",(I262/1),I262*1000/LEFT(H262,3)),"")</f>
        <v>8</v>
      </c>
      <c r="K262" s="46">
        <f>VLOOKUP(E262,DSSP!$E$2:$K$1017,7,0)</f>
        <v>13.92</v>
      </c>
      <c r="L262" s="46">
        <f t="shared" si="14"/>
        <v>11.136000000000001</v>
      </c>
    </row>
    <row r="263" spans="1:12" s="219" customFormat="1" hidden="1">
      <c r="A263" s="46" t="s">
        <v>0</v>
      </c>
      <c r="B263" s="224" t="s">
        <v>4446</v>
      </c>
      <c r="C263" s="46">
        <v>84</v>
      </c>
      <c r="D263" s="361"/>
      <c r="E263" s="223" t="s">
        <v>308</v>
      </c>
      <c r="F263" s="46" t="str">
        <f>IFERROR(VLOOKUP(E263,DSSP!$E$2:$G$1013,3,0),"")</f>
        <v>Chinese Cellery</v>
      </c>
      <c r="G263" s="225" t="str">
        <f>VLOOKUP(E263,DSSP!$E$2:$H$1017,4,0)</f>
        <v>Kg</v>
      </c>
      <c r="H263" s="226" t="str">
        <f>IFERROR(IF(RIGHT(E263,4)="1 Kg","1 Kg",RIGHT(E263,6)),"")</f>
        <v>100 gr</v>
      </c>
      <c r="I263" s="227">
        <v>0.7</v>
      </c>
      <c r="J263" s="222">
        <f>IFERROR(IF(RIGHT(H263,4)="1 kg",(I263/1),I263*1000/LEFT(H263,3)),"")</f>
        <v>7</v>
      </c>
      <c r="K263" s="46">
        <f>VLOOKUP(E263,DSSP!$E$2:$K$1017,7,0)</f>
        <v>14.67</v>
      </c>
      <c r="L263" s="46">
        <f t="shared" si="14"/>
        <v>10.269</v>
      </c>
    </row>
    <row r="264" spans="1:12" s="219" customFormat="1" hidden="1">
      <c r="A264" s="46" t="s">
        <v>0</v>
      </c>
      <c r="B264" s="224" t="s">
        <v>4446</v>
      </c>
      <c r="C264" s="46">
        <v>84</v>
      </c>
      <c r="D264" s="361"/>
      <c r="E264" s="223" t="s">
        <v>2725</v>
      </c>
      <c r="F264" s="46" t="str">
        <f>IFERROR(VLOOKUP(E264,DSSP!$E$2:$G$1013,3,0),"")</f>
        <v>Bamboo Shoot</v>
      </c>
      <c r="G264" s="225" t="str">
        <f>VLOOKUP(E264,DSSP!$E$2:$H$1017,4,0)</f>
        <v>Kg</v>
      </c>
      <c r="H264" s="226" t="str">
        <f>IFERROR(IF(RIGHT(E264,4)="1 Kg","1 Kg",RIGHT(E264,6)),"")</f>
        <v>weight</v>
      </c>
      <c r="I264" s="227">
        <v>3.21</v>
      </c>
      <c r="J264" s="222" t="str">
        <f>IFERROR(IF(RIGHT(H264,4)="1 kg",(I264/1),I264*1000/LEFT(H264,3)),"")</f>
        <v/>
      </c>
      <c r="K264" s="46">
        <f>VLOOKUP(E264,DSSP!$E$2:$K$1017,7,0)</f>
        <v>9.6999999999999993</v>
      </c>
      <c r="L264" s="46">
        <f t="shared" si="14"/>
        <v>31.136999999999997</v>
      </c>
    </row>
    <row r="265" spans="1:12" s="219" customFormat="1" hidden="1">
      <c r="A265" s="46" t="s">
        <v>0</v>
      </c>
      <c r="B265" s="224" t="s">
        <v>4446</v>
      </c>
      <c r="C265" s="46">
        <v>84</v>
      </c>
      <c r="D265" s="361"/>
      <c r="E265" s="223" t="s">
        <v>55</v>
      </c>
      <c r="F265" s="46" t="str">
        <f>IFERROR(VLOOKUP(E265,DSSP!$E$2:$G$1013,3,0),"")</f>
        <v>Green Eggplant</v>
      </c>
      <c r="G265" s="225" t="str">
        <f>VLOOKUP(E265,DSSP!$E$2:$H$1017,4,0)</f>
        <v>Kg</v>
      </c>
      <c r="H265" s="226" t="str">
        <f>IFERROR(IF(RIGHT(E265,4)="1 Kg","1 Kg",RIGHT(E265,6)),"")</f>
        <v>500 gr</v>
      </c>
      <c r="I265" s="227">
        <v>4</v>
      </c>
      <c r="J265" s="222">
        <f>IFERROR(IF(RIGHT(H265,4)="1 kg",(I265/1),I265*1000/LEFT(H265,3)),"")</f>
        <v>8</v>
      </c>
      <c r="K265" s="46">
        <f>VLOOKUP(E265,DSSP!$E$2:$K$1017,7,0)</f>
        <v>11.15</v>
      </c>
      <c r="L265" s="46">
        <f t="shared" si="14"/>
        <v>44.6</v>
      </c>
    </row>
    <row r="266" spans="1:12" s="219" customFormat="1" hidden="1">
      <c r="A266" s="46" t="s">
        <v>0</v>
      </c>
      <c r="B266" s="224" t="s">
        <v>4446</v>
      </c>
      <c r="C266" s="46">
        <v>84</v>
      </c>
      <c r="D266" s="361"/>
      <c r="E266" s="223" t="s">
        <v>1690</v>
      </c>
      <c r="F266" s="46" t="str">
        <f>IFERROR(VLOOKUP(E266,DSSP!$E$2:$G$1013,3,0),"")</f>
        <v>Enoki Mushroom</v>
      </c>
      <c r="G266" s="225" t="str">
        <f>VLOOKUP(E266,DSSP!$E$2:$H$1017,4,0)</f>
        <v>Kg</v>
      </c>
      <c r="H266" s="226" t="str">
        <f>IFERROR(IF(RIGHT(E266,4)="1 Kg","1 Kg",RIGHT(E266,6)),"")</f>
        <v>200 gr</v>
      </c>
      <c r="I266" s="227">
        <v>6</v>
      </c>
      <c r="J266" s="222">
        <f>IFERROR(IF(RIGHT(H266,4)="1 kg",(I266/1),I266*1000/LEFT(H266,3)),"")</f>
        <v>30</v>
      </c>
      <c r="K266" s="46">
        <f>VLOOKUP(E266,DSSP!$E$2:$K$1017,7,0)</f>
        <v>9.19</v>
      </c>
      <c r="L266" s="46">
        <f t="shared" si="14"/>
        <v>55.14</v>
      </c>
    </row>
    <row r="267" spans="1:12" s="219" customFormat="1" hidden="1">
      <c r="A267" s="46" t="s">
        <v>2</v>
      </c>
      <c r="B267" s="224" t="s">
        <v>4447</v>
      </c>
      <c r="C267" s="46">
        <v>85</v>
      </c>
      <c r="D267" s="361">
        <v>604535</v>
      </c>
      <c r="E267" s="223" t="s">
        <v>244</v>
      </c>
      <c r="F267" s="46" t="str">
        <f>IFERROR(VLOOKUP(E267,DSSP!$E$2:$G$1013,3,0),"")</f>
        <v>Welsh Onion</v>
      </c>
      <c r="G267" s="225" t="str">
        <f>VLOOKUP(E267,DSSP!$E$2:$H$1017,4,0)</f>
        <v>Kg</v>
      </c>
      <c r="H267" s="226" t="str">
        <f>IFERROR(IF(RIGHT(E267,4)="1 Kg","1 Kg",RIGHT(E267,6)),"")</f>
        <v>200 gr</v>
      </c>
      <c r="I267" s="227">
        <v>0.6</v>
      </c>
      <c r="J267" s="222">
        <f>IFERROR(IF(RIGHT(H267,4)="1 kg",(I267/1),I267*1000/LEFT(H267,3)),"")</f>
        <v>3</v>
      </c>
      <c r="K267" s="46">
        <f>VLOOKUP(E267,DSSP!$E$2:$K$1017,7,0)</f>
        <v>11.2</v>
      </c>
      <c r="L267" s="46">
        <f t="shared" si="14"/>
        <v>6.72</v>
      </c>
    </row>
    <row r="268" spans="1:12" s="219" customFormat="1" hidden="1">
      <c r="A268" s="46" t="s">
        <v>2</v>
      </c>
      <c r="B268" s="224" t="s">
        <v>4447</v>
      </c>
      <c r="C268" s="46">
        <v>85</v>
      </c>
      <c r="D268" s="361"/>
      <c r="E268" s="223" t="s">
        <v>2725</v>
      </c>
      <c r="F268" s="46" t="str">
        <f>IFERROR(VLOOKUP(E268,DSSP!$E$2:$G$1013,3,0),"")</f>
        <v>Bamboo Shoot</v>
      </c>
      <c r="G268" s="225" t="str">
        <f>VLOOKUP(E268,DSSP!$E$2:$H$1017,4,0)</f>
        <v>Kg</v>
      </c>
      <c r="H268" s="226" t="str">
        <f>IFERROR(IF(RIGHT(E268,4)="1 Kg","1 Kg",RIGHT(E268,6)),"")</f>
        <v>weight</v>
      </c>
      <c r="I268" s="227">
        <v>1.4</v>
      </c>
      <c r="J268" s="222" t="str">
        <f>IFERROR(IF(RIGHT(H268,4)="1 kg",(I268/1),I268*1000/LEFT(H268,3)),"")</f>
        <v/>
      </c>
      <c r="K268" s="46">
        <f>VLOOKUP(E268,DSSP!$E$2:$K$1017,7,0)</f>
        <v>9.6999999999999993</v>
      </c>
      <c r="L268" s="46">
        <f t="shared" si="14"/>
        <v>13.579999999999998</v>
      </c>
    </row>
    <row r="269" spans="1:12" s="219" customFormat="1" hidden="1">
      <c r="A269" s="46" t="s">
        <v>2</v>
      </c>
      <c r="B269" s="224" t="s">
        <v>4447</v>
      </c>
      <c r="C269" s="46">
        <v>85</v>
      </c>
      <c r="D269" s="361"/>
      <c r="E269" s="223" t="s">
        <v>55</v>
      </c>
      <c r="F269" s="46" t="str">
        <f>IFERROR(VLOOKUP(E269,DSSP!$E$2:$G$1013,3,0),"")</f>
        <v>Green Eggplant</v>
      </c>
      <c r="G269" s="225" t="str">
        <f>VLOOKUP(E269,DSSP!$E$2:$H$1017,4,0)</f>
        <v>Kg</v>
      </c>
      <c r="H269" s="226" t="str">
        <f>IFERROR(IF(RIGHT(E269,4)="1 Kg","1 Kg",RIGHT(E269,6)),"")</f>
        <v>500 gr</v>
      </c>
      <c r="I269" s="227">
        <v>2.5</v>
      </c>
      <c r="J269" s="222">
        <f>IFERROR(IF(RIGHT(H269,4)="1 kg",(I269/1),I269*1000/LEFT(H269,3)),"")</f>
        <v>5</v>
      </c>
      <c r="K269" s="46">
        <f>VLOOKUP(E269,DSSP!$E$2:$K$1017,7,0)</f>
        <v>11.15</v>
      </c>
      <c r="L269" s="46">
        <f t="shared" si="14"/>
        <v>27.875</v>
      </c>
    </row>
    <row r="270" spans="1:12" s="219" customFormat="1" hidden="1">
      <c r="A270" s="46" t="s">
        <v>2</v>
      </c>
      <c r="B270" s="224" t="s">
        <v>4447</v>
      </c>
      <c r="C270" s="46">
        <v>85</v>
      </c>
      <c r="D270" s="362"/>
      <c r="E270" s="224" t="s">
        <v>1690</v>
      </c>
      <c r="F270" s="46" t="str">
        <f>IFERROR(VLOOKUP(E270,DSSP!$E$2:$G$1013,3,0),"")</f>
        <v>Enoki Mushroom</v>
      </c>
      <c r="G270" s="225" t="str">
        <f>VLOOKUP(E270,DSSP!$E$2:$H$1017,4,0)</f>
        <v>Kg</v>
      </c>
      <c r="H270" s="226" t="str">
        <f>IFERROR(IF(RIGHT(E270,4)="1 Kg","1 Kg",RIGHT(E270,6)),"")</f>
        <v>200 gr</v>
      </c>
      <c r="I270" s="227">
        <v>4</v>
      </c>
      <c r="J270" s="222">
        <f>IFERROR(IF(RIGHT(H270,4)="1 kg",(I270/1),I270*1000/LEFT(H270,3)),"")</f>
        <v>20</v>
      </c>
      <c r="K270" s="46">
        <f>VLOOKUP(E270,DSSP!$E$2:$K$1017,7,0)</f>
        <v>9.19</v>
      </c>
      <c r="L270" s="46">
        <f t="shared" si="14"/>
        <v>36.76</v>
      </c>
    </row>
    <row r="271" spans="1:12" s="219" customFormat="1" hidden="1">
      <c r="A271" s="46" t="s">
        <v>2</v>
      </c>
      <c r="B271" s="224" t="s">
        <v>4447</v>
      </c>
      <c r="C271" s="46">
        <v>85</v>
      </c>
      <c r="D271" s="362"/>
      <c r="E271" s="224" t="s">
        <v>2845</v>
      </c>
      <c r="F271" s="46" t="str">
        <f>IFERROR(VLOOKUP(E271,DSSP!$E$2:$G$1013,3,0),"")</f>
        <v>Seafood Mushroom</v>
      </c>
      <c r="G271" s="225" t="str">
        <f>VLOOKUP(E271,DSSP!$E$2:$H$1017,4,0)</f>
        <v>Kg</v>
      </c>
      <c r="H271" s="226" t="str">
        <f>IFERROR(IF(RIGHT(E271,4)="1 Kg","1 Kg",RIGHT(E271,6)),"")</f>
        <v>150 gr</v>
      </c>
      <c r="I271" s="227">
        <v>1.2</v>
      </c>
      <c r="J271" s="222">
        <f>IFERROR(IF(RIGHT(H271,4)="1 kg",(I271/1),I271*1000/LEFT(H271,3)),"")</f>
        <v>8</v>
      </c>
      <c r="K271" s="46">
        <f>VLOOKUP(E271,DSSP!$E$2:$K$1017,7,0)</f>
        <v>13.63</v>
      </c>
      <c r="L271" s="46">
        <f t="shared" si="14"/>
        <v>16.356000000000002</v>
      </c>
    </row>
    <row r="272" spans="1:12" s="219" customFormat="1" hidden="1">
      <c r="A272" s="46" t="s">
        <v>2</v>
      </c>
      <c r="B272" s="224" t="s">
        <v>4447</v>
      </c>
      <c r="C272" s="46">
        <v>85</v>
      </c>
      <c r="D272" s="362"/>
      <c r="E272" s="224" t="s">
        <v>3681</v>
      </c>
      <c r="F272" s="46" t="str">
        <f>IFERROR(VLOOKUP(E272,DSSP!$E$2:$G$1013,3,0),"")</f>
        <v>Shiitake Mushroom</v>
      </c>
      <c r="G272" s="225" t="str">
        <f>VLOOKUP(E272,DSSP!$E$2:$H$1017,4,0)</f>
        <v>Kg</v>
      </c>
      <c r="H272" s="226" t="str">
        <f>IFERROR(IF(RIGHT(E272,4)="1 Kg","1 Kg",RIGHT(E272,6)),"")</f>
        <v>175 gr</v>
      </c>
      <c r="I272" s="227">
        <v>1.4</v>
      </c>
      <c r="J272" s="222">
        <f>IFERROR(IF(RIGHT(H272,4)="1 kg",(I272/1),I272*1000/LEFT(H272,3)),"")</f>
        <v>8</v>
      </c>
      <c r="K272" s="46">
        <f>VLOOKUP(E272,DSSP!$E$2:$K$1017,7,0)</f>
        <v>16.46</v>
      </c>
      <c r="L272" s="46">
        <f t="shared" si="14"/>
        <v>23.044</v>
      </c>
    </row>
    <row r="273" spans="1:12" s="219" customFormat="1" hidden="1">
      <c r="A273" s="46" t="s">
        <v>3</v>
      </c>
      <c r="B273" s="224" t="s">
        <v>4448</v>
      </c>
      <c r="C273" s="46">
        <v>86</v>
      </c>
      <c r="D273" s="362">
        <v>604535</v>
      </c>
      <c r="E273" s="224" t="s">
        <v>2725</v>
      </c>
      <c r="F273" s="46" t="str">
        <f>IFERROR(VLOOKUP(E273,DSSP!$E$2:$G$1013,3,0),"")</f>
        <v>Bamboo Shoot</v>
      </c>
      <c r="G273" s="225" t="str">
        <f>VLOOKUP(E273,DSSP!$E$2:$H$1017,4,0)</f>
        <v>Kg</v>
      </c>
      <c r="H273" s="226" t="str">
        <f>IFERROR(IF(RIGHT(E273,4)="1 Kg","1 Kg",RIGHT(E273,6)),"")</f>
        <v>weight</v>
      </c>
      <c r="I273" s="227">
        <v>1.33</v>
      </c>
      <c r="J273" s="222" t="str">
        <f>IFERROR(IF(RIGHT(H273,4)="1 kg",(I273/1),I273*1000/LEFT(H273,3)),"")</f>
        <v/>
      </c>
      <c r="K273" s="46">
        <f>VLOOKUP(E273,DSSP!$E$2:$K$1017,7,0)</f>
        <v>9.6999999999999993</v>
      </c>
      <c r="L273" s="46">
        <f t="shared" si="14"/>
        <v>12.901</v>
      </c>
    </row>
    <row r="274" spans="1:12" s="219" customFormat="1" hidden="1">
      <c r="A274" s="46" t="s">
        <v>3</v>
      </c>
      <c r="B274" s="224" t="s">
        <v>4448</v>
      </c>
      <c r="C274" s="46">
        <v>86</v>
      </c>
      <c r="D274" s="362"/>
      <c r="E274" s="224" t="s">
        <v>55</v>
      </c>
      <c r="F274" s="46" t="str">
        <f>IFERROR(VLOOKUP(E274,DSSP!$E$2:$G$1013,3,0),"")</f>
        <v>Green Eggplant</v>
      </c>
      <c r="G274" s="225" t="str">
        <f>VLOOKUP(E274,DSSP!$E$2:$H$1017,4,0)</f>
        <v>Kg</v>
      </c>
      <c r="H274" s="226" t="str">
        <f>IFERROR(IF(RIGHT(E274,4)="1 Kg","1 Kg",RIGHT(E274,6)),"")</f>
        <v>500 gr</v>
      </c>
      <c r="I274" s="227">
        <v>2</v>
      </c>
      <c r="J274" s="222">
        <f>IFERROR(IF(RIGHT(H274,4)="1 kg",(I274/1),I274*1000/LEFT(H274,3)),"")</f>
        <v>4</v>
      </c>
      <c r="K274" s="46">
        <f>VLOOKUP(E274,DSSP!$E$2:$K$1017,7,0)</f>
        <v>11.15</v>
      </c>
      <c r="L274" s="46">
        <f t="shared" si="14"/>
        <v>22.3</v>
      </c>
    </row>
    <row r="275" spans="1:12" s="219" customFormat="1" hidden="1">
      <c r="A275" s="46" t="s">
        <v>3</v>
      </c>
      <c r="B275" s="224" t="s">
        <v>4448</v>
      </c>
      <c r="C275" s="46">
        <v>86</v>
      </c>
      <c r="D275" s="362"/>
      <c r="E275" s="224" t="s">
        <v>308</v>
      </c>
      <c r="F275" s="46" t="str">
        <f>IFERROR(VLOOKUP(E275,DSSP!$E$2:$G$1013,3,0),"")</f>
        <v>Chinese Cellery</v>
      </c>
      <c r="G275" s="225" t="str">
        <f>VLOOKUP(E275,DSSP!$E$2:$H$1017,4,0)</f>
        <v>Kg</v>
      </c>
      <c r="H275" s="226" t="str">
        <f>IFERROR(IF(RIGHT(E275,4)="1 Kg","1 Kg",RIGHT(E275,6)),"")</f>
        <v>100 gr</v>
      </c>
      <c r="I275" s="227">
        <v>0.7</v>
      </c>
      <c r="J275" s="222">
        <f>IFERROR(IF(RIGHT(H275,4)="1 kg",(I275/1),I275*1000/LEFT(H275,3)),"")</f>
        <v>7</v>
      </c>
      <c r="K275" s="46">
        <f>VLOOKUP(E275,DSSP!$E$2:$K$1017,7,0)</f>
        <v>14.67</v>
      </c>
      <c r="L275" s="46">
        <f t="shared" si="14"/>
        <v>10.269</v>
      </c>
    </row>
    <row r="276" spans="1:12" s="219" customFormat="1" hidden="1">
      <c r="A276" s="46" t="s">
        <v>3</v>
      </c>
      <c r="B276" s="224" t="s">
        <v>4448</v>
      </c>
      <c r="C276" s="46">
        <v>86</v>
      </c>
      <c r="D276" s="362"/>
      <c r="E276" s="224" t="s">
        <v>168</v>
      </c>
      <c r="F276" s="46" t="str">
        <f>IFERROR(VLOOKUP(E276,DSSP!$E$2:$G$1013,3,0),"")</f>
        <v>Chinese Mustard</v>
      </c>
      <c r="G276" s="225" t="str">
        <f>VLOOKUP(E276,DSSP!$E$2:$H$1017,4,0)</f>
        <v>Kg</v>
      </c>
      <c r="H276" s="226" t="str">
        <f>IFERROR(IF(RIGHT(E276,4)="1 Kg","1 Kg",RIGHT(E276,6)),"")</f>
        <v>300 gr</v>
      </c>
      <c r="I276" s="227">
        <v>0.9</v>
      </c>
      <c r="J276" s="222">
        <f>IFERROR(IF(RIGHT(H276,4)="1 kg",(I276/1),I276*1000/LEFT(H276,3)),"")</f>
        <v>3</v>
      </c>
      <c r="K276" s="46">
        <f>VLOOKUP(E276,DSSP!$E$2:$K$1017,7,0)</f>
        <v>7.91</v>
      </c>
      <c r="L276" s="46">
        <f t="shared" si="14"/>
        <v>7.1190000000000007</v>
      </c>
    </row>
    <row r="277" spans="1:12" s="219" customFormat="1" hidden="1">
      <c r="A277" s="46" t="s">
        <v>3</v>
      </c>
      <c r="B277" s="224" t="s">
        <v>4448</v>
      </c>
      <c r="C277" s="46">
        <v>86</v>
      </c>
      <c r="D277" s="362"/>
      <c r="E277" s="224" t="s">
        <v>1719</v>
      </c>
      <c r="F277" s="46" t="str">
        <f>IFERROR(VLOOKUP(E277,DSSP!$E$2:$G$1013,3,0),"")</f>
        <v>Jew's Ear</v>
      </c>
      <c r="G277" s="225" t="str">
        <f>VLOOKUP(E277,DSSP!$E$2:$H$1017,4,0)</f>
        <v>Kg</v>
      </c>
      <c r="H277" s="226" t="str">
        <f>IFERROR(IF(RIGHT(E277,4)="1 Kg","1 Kg",RIGHT(E277,6)),"")</f>
        <v>100 gr</v>
      </c>
      <c r="I277" s="227">
        <v>0.2</v>
      </c>
      <c r="J277" s="222">
        <f>IFERROR(IF(RIGHT(H277,4)="1 kg",(I277/1),I277*1000/LEFT(H277,3)),"")</f>
        <v>2</v>
      </c>
      <c r="K277" s="46">
        <f>VLOOKUP(E277,DSSP!$E$2:$K$1017,7,0)</f>
        <v>13</v>
      </c>
      <c r="L277" s="46">
        <f t="shared" si="14"/>
        <v>2.6</v>
      </c>
    </row>
    <row r="278" spans="1:12" s="219" customFormat="1" hidden="1">
      <c r="A278" s="46" t="s">
        <v>3</v>
      </c>
      <c r="B278" s="224" t="s">
        <v>4448</v>
      </c>
      <c r="C278" s="46">
        <v>86</v>
      </c>
      <c r="D278" s="362"/>
      <c r="E278" s="224" t="s">
        <v>1690</v>
      </c>
      <c r="F278" s="46" t="str">
        <f>IFERROR(VLOOKUP(E278,DSSP!$E$2:$G$1013,3,0),"")</f>
        <v>Enoki Mushroom</v>
      </c>
      <c r="G278" s="225" t="str">
        <f>VLOOKUP(E278,DSSP!$E$2:$H$1017,4,0)</f>
        <v>Kg</v>
      </c>
      <c r="H278" s="226" t="str">
        <f>IFERROR(IF(RIGHT(E278,4)="1 Kg","1 Kg",RIGHT(E278,6)),"")</f>
        <v>200 gr</v>
      </c>
      <c r="I278" s="227">
        <v>3</v>
      </c>
      <c r="J278" s="222">
        <f>IFERROR(IF(RIGHT(H278,4)="1 kg",(I278/1),I278*1000/LEFT(H278,3)),"")</f>
        <v>15</v>
      </c>
      <c r="K278" s="46">
        <f>VLOOKUP(E278,DSSP!$E$2:$K$1017,7,0)</f>
        <v>9.19</v>
      </c>
      <c r="L278" s="46">
        <f t="shared" si="14"/>
        <v>27.57</v>
      </c>
    </row>
    <row r="279" spans="1:12" s="219" customFormat="1" hidden="1">
      <c r="A279" s="46" t="s">
        <v>3</v>
      </c>
      <c r="B279" s="224" t="s">
        <v>4448</v>
      </c>
      <c r="C279" s="46">
        <v>86</v>
      </c>
      <c r="D279" s="362"/>
      <c r="E279" s="224" t="s">
        <v>2845</v>
      </c>
      <c r="F279" s="46" t="str">
        <f>IFERROR(VLOOKUP(E279,DSSP!$E$2:$G$1013,3,0),"")</f>
        <v>Seafood Mushroom</v>
      </c>
      <c r="G279" s="225" t="str">
        <f>VLOOKUP(E279,DSSP!$E$2:$H$1017,4,0)</f>
        <v>Kg</v>
      </c>
      <c r="H279" s="226" t="str">
        <f>IFERROR(IF(RIGHT(E279,4)="1 Kg","1 Kg",RIGHT(E279,6)),"")</f>
        <v>150 gr</v>
      </c>
      <c r="I279" s="227">
        <v>1.2</v>
      </c>
      <c r="J279" s="222">
        <f>IFERROR(IF(RIGHT(H279,4)="1 kg",(I279/1),I279*1000/LEFT(H279,3)),"")</f>
        <v>8</v>
      </c>
      <c r="K279" s="46">
        <f>VLOOKUP(E279,DSSP!$E$2:$K$1017,7,0)</f>
        <v>13.63</v>
      </c>
      <c r="L279" s="46">
        <f t="shared" si="14"/>
        <v>16.356000000000002</v>
      </c>
    </row>
    <row r="280" spans="1:12" s="219" customFormat="1" hidden="1">
      <c r="A280" s="46" t="s">
        <v>3</v>
      </c>
      <c r="B280" s="224" t="s">
        <v>4448</v>
      </c>
      <c r="C280" s="46">
        <v>86</v>
      </c>
      <c r="D280" s="362"/>
      <c r="E280" s="224" t="s">
        <v>1540</v>
      </c>
      <c r="F280" s="46" t="str">
        <f>IFERROR(VLOOKUP(E280,DSSP!$E$2:$G$1013,3,0),"")</f>
        <v>Yam bean</v>
      </c>
      <c r="G280" s="225" t="str">
        <f>VLOOKUP(E280,DSSP!$E$2:$H$1017,4,0)</f>
        <v>Kg</v>
      </c>
      <c r="H280" s="226" t="str">
        <f>IFERROR(IF(RIGHT(E280,4)="1 Kg","1 Kg",RIGHT(E280,6)),"")</f>
        <v>weight</v>
      </c>
      <c r="I280" s="227">
        <v>2.5099999999999998</v>
      </c>
      <c r="J280" s="222" t="str">
        <f>IFERROR(IF(RIGHT(H280,4)="1 kg",(I280/1),I280*1000/LEFT(H280,3)),"")</f>
        <v/>
      </c>
      <c r="K280" s="46">
        <f>VLOOKUP(E280,DSSP!$E$2:$K$1017,7,0)</f>
        <v>10.28</v>
      </c>
      <c r="L280" s="46">
        <f t="shared" si="14"/>
        <v>25.802799999999998</v>
      </c>
    </row>
    <row r="281" spans="1:12" s="219" customFormat="1" hidden="1">
      <c r="A281" s="46" t="s">
        <v>15</v>
      </c>
      <c r="B281" s="224" t="s">
        <v>4449</v>
      </c>
      <c r="C281" s="46">
        <v>87</v>
      </c>
      <c r="D281" s="362">
        <v>604535</v>
      </c>
      <c r="E281" s="224" t="s">
        <v>37</v>
      </c>
      <c r="F281" s="46" t="str">
        <f>IFERROR(VLOOKUP(E281,DSSP!$E$2:$G$1013,3,0),"")</f>
        <v>Green Eggplant</v>
      </c>
      <c r="G281" s="225" t="str">
        <f>VLOOKUP(E281,DSSP!$E$2:$H$1017,4,0)</f>
        <v>Kg</v>
      </c>
      <c r="H281" s="226" t="str">
        <f>IFERROR(IF(RIGHT(E281,4)="1 Kg","1 Kg",RIGHT(E281,6)),"")</f>
        <v>200 gr</v>
      </c>
      <c r="I281" s="227">
        <v>6</v>
      </c>
      <c r="J281" s="222">
        <f>IFERROR(IF(RIGHT(H281,4)="1 kg",(I281/1),I281*1000/LEFT(H281,3)),"")</f>
        <v>30</v>
      </c>
      <c r="K281" s="46">
        <f>VLOOKUP(E281,DSSP!$E$2:$K$1017,7,0)</f>
        <v>11.15</v>
      </c>
      <c r="L281" s="46">
        <f t="shared" si="14"/>
        <v>66.900000000000006</v>
      </c>
    </row>
    <row r="282" spans="1:12" s="219" customFormat="1" hidden="1">
      <c r="A282" s="46" t="s">
        <v>15</v>
      </c>
      <c r="B282" s="224" t="s">
        <v>4449</v>
      </c>
      <c r="C282" s="46">
        <v>87</v>
      </c>
      <c r="D282" s="362"/>
      <c r="E282" s="224" t="s">
        <v>168</v>
      </c>
      <c r="F282" s="46" t="str">
        <f>IFERROR(VLOOKUP(E282,DSSP!$E$2:$G$1013,3,0),"")</f>
        <v>Chinese Mustard</v>
      </c>
      <c r="G282" s="225" t="str">
        <f>VLOOKUP(E282,DSSP!$E$2:$H$1017,4,0)</f>
        <v>Kg</v>
      </c>
      <c r="H282" s="226" t="str">
        <f>IFERROR(IF(RIGHT(E282,4)="1 Kg","1 Kg",RIGHT(E282,6)),"")</f>
        <v>300 gr</v>
      </c>
      <c r="I282" s="227">
        <v>1.5</v>
      </c>
      <c r="J282" s="222">
        <f>IFERROR(IF(RIGHT(H282,4)="1 kg",(I282/1),I282*1000/LEFT(H282,3)),"")</f>
        <v>5</v>
      </c>
      <c r="K282" s="46">
        <f>VLOOKUP(E282,DSSP!$E$2:$K$1017,7,0)</f>
        <v>7.91</v>
      </c>
      <c r="L282" s="46">
        <f t="shared" si="14"/>
        <v>11.865</v>
      </c>
    </row>
    <row r="283" spans="1:12" s="219" customFormat="1" hidden="1">
      <c r="A283" s="46" t="s">
        <v>15</v>
      </c>
      <c r="B283" s="224" t="s">
        <v>4449</v>
      </c>
      <c r="C283" s="46">
        <v>87</v>
      </c>
      <c r="D283" s="362"/>
      <c r="E283" s="224" t="s">
        <v>1540</v>
      </c>
      <c r="F283" s="46" t="str">
        <f>IFERROR(VLOOKUP(E283,DSSP!$E$2:$G$1013,3,0),"")</f>
        <v>Yam bean</v>
      </c>
      <c r="G283" s="225" t="str">
        <f>VLOOKUP(E283,DSSP!$E$2:$H$1017,4,0)</f>
        <v>Kg</v>
      </c>
      <c r="H283" s="226" t="str">
        <f>IFERROR(IF(RIGHT(E283,4)="1 Kg","1 Kg",RIGHT(E283,6)),"")</f>
        <v>weight</v>
      </c>
      <c r="I283" s="227">
        <v>3.42</v>
      </c>
      <c r="J283" s="222" t="str">
        <f>IFERROR(IF(RIGHT(H283,4)="1 kg",(I283/1),I283*1000/LEFT(H283,3)),"")</f>
        <v/>
      </c>
      <c r="K283" s="46">
        <f>VLOOKUP(E283,DSSP!$E$2:$K$1017,7,0)</f>
        <v>10.28</v>
      </c>
      <c r="L283" s="46">
        <f t="shared" si="14"/>
        <v>35.157599999999995</v>
      </c>
    </row>
    <row r="284" spans="1:12" s="219" customFormat="1" hidden="1">
      <c r="A284" s="46" t="s">
        <v>15</v>
      </c>
      <c r="B284" s="224" t="s">
        <v>4449</v>
      </c>
      <c r="C284" s="46">
        <v>87</v>
      </c>
      <c r="D284" s="362"/>
      <c r="E284" s="224" t="s">
        <v>199</v>
      </c>
      <c r="F284" s="46" t="str">
        <f>IFERROR(VLOOKUP(E284,DSSP!$E$2:$G$1013,3,0),"")</f>
        <v>Ceylon Spinach</v>
      </c>
      <c r="G284" s="225" t="str">
        <f>VLOOKUP(E284,DSSP!$E$2:$H$1017,4,0)</f>
        <v>Kg</v>
      </c>
      <c r="H284" s="226" t="str">
        <f>IFERROR(IF(RIGHT(E284,4)="1 Kg","1 Kg",RIGHT(E284,6)),"")</f>
        <v>300 gr</v>
      </c>
      <c r="I284" s="227">
        <v>0.9</v>
      </c>
      <c r="J284" s="222">
        <f>IFERROR(IF(RIGHT(H284,4)="1 kg",(I284/1),I284*1000/LEFT(H284,3)),"")</f>
        <v>3</v>
      </c>
      <c r="K284" s="46">
        <f>VLOOKUP(E284,DSSP!$E$2:$K$1017,7,0)</f>
        <v>9.6999999999999993</v>
      </c>
      <c r="L284" s="46">
        <f t="shared" si="14"/>
        <v>8.73</v>
      </c>
    </row>
    <row r="285" spans="1:12" s="219" customFormat="1" hidden="1">
      <c r="A285" s="46" t="s">
        <v>9</v>
      </c>
      <c r="B285" s="224" t="s">
        <v>4450</v>
      </c>
      <c r="C285" s="46">
        <v>88</v>
      </c>
      <c r="D285" s="362">
        <v>604535</v>
      </c>
      <c r="E285" s="224" t="s">
        <v>426</v>
      </c>
      <c r="F285" s="46" t="str">
        <f>IFERROR(VLOOKUP(E285,DSSP!$E$2:$G$1013,3,0),"")</f>
        <v>Winter Melon</v>
      </c>
      <c r="G285" s="225" t="str">
        <f>VLOOKUP(E285,DSSP!$E$2:$H$1017,4,0)</f>
        <v>Kg</v>
      </c>
      <c r="H285" s="226" t="str">
        <f>IFERROR(IF(RIGHT(E285,4)="1 Kg","1 Kg",RIGHT(E285,6)),"")</f>
        <v>weight</v>
      </c>
      <c r="I285" s="227">
        <v>0.39700000000000002</v>
      </c>
      <c r="J285" s="222" t="str">
        <f>IFERROR(IF(RIGHT(H285,4)="1 kg",(I285/1),I285*1000/LEFT(H285,3)),"")</f>
        <v/>
      </c>
      <c r="K285" s="46">
        <f>VLOOKUP(E285,DSSP!$E$2:$K$1017,7,0)</f>
        <v>8.1999999999999993</v>
      </c>
      <c r="L285" s="46">
        <f t="shared" si="14"/>
        <v>3.2553999999999998</v>
      </c>
    </row>
    <row r="286" spans="1:12" s="219" customFormat="1" hidden="1">
      <c r="A286" s="46" t="s">
        <v>9</v>
      </c>
      <c r="B286" s="224" t="s">
        <v>4450</v>
      </c>
      <c r="C286" s="46">
        <v>88</v>
      </c>
      <c r="D286" s="362"/>
      <c r="E286" s="224" t="s">
        <v>236</v>
      </c>
      <c r="F286" s="46" t="str">
        <f>IFERROR(VLOOKUP(E286,DSSP!$E$2:$G$1013,3,0),"")</f>
        <v>Welsh Onion</v>
      </c>
      <c r="G286" s="225" t="str">
        <f>VLOOKUP(E286,DSSP!$E$2:$H$1017,4,0)</f>
        <v>Kg</v>
      </c>
      <c r="H286" s="226" t="str">
        <f>IFERROR(IF(RIGHT(E286,4)="1 Kg","1 Kg",RIGHT(E286,6)),"")</f>
        <v>100 gr</v>
      </c>
      <c r="I286" s="227">
        <v>1</v>
      </c>
      <c r="J286" s="222">
        <f>IFERROR(IF(RIGHT(H286,4)="1 kg",(I286/1),I286*1000/LEFT(H286,3)),"")</f>
        <v>10</v>
      </c>
      <c r="K286" s="46">
        <f>VLOOKUP(E286,DSSP!$E$2:$K$1017,7,0)</f>
        <v>11.2</v>
      </c>
      <c r="L286" s="46">
        <f t="shared" si="14"/>
        <v>11.2</v>
      </c>
    </row>
    <row r="287" spans="1:12" s="219" customFormat="1" hidden="1">
      <c r="A287" s="46" t="s">
        <v>9</v>
      </c>
      <c r="B287" s="224" t="s">
        <v>4450</v>
      </c>
      <c r="C287" s="46">
        <v>88</v>
      </c>
      <c r="D287" s="362"/>
      <c r="E287" s="224" t="s">
        <v>244</v>
      </c>
      <c r="F287" s="46" t="str">
        <f>IFERROR(VLOOKUP(E287,DSSP!$E$2:$G$1013,3,0),"")</f>
        <v>Welsh Onion</v>
      </c>
      <c r="G287" s="225" t="str">
        <f>VLOOKUP(E287,DSSP!$E$2:$H$1017,4,0)</f>
        <v>Kg</v>
      </c>
      <c r="H287" s="226" t="str">
        <f>IFERROR(IF(RIGHT(E287,4)="1 Kg","1 Kg",RIGHT(E287,6)),"")</f>
        <v>200 gr</v>
      </c>
      <c r="I287" s="227">
        <v>1.4</v>
      </c>
      <c r="J287" s="222">
        <f>IFERROR(IF(RIGHT(H287,4)="1 kg",(I287/1),I287*1000/LEFT(H287,3)),"")</f>
        <v>7</v>
      </c>
      <c r="K287" s="46">
        <f>VLOOKUP(E287,DSSP!$E$2:$K$1017,7,0)</f>
        <v>11.2</v>
      </c>
      <c r="L287" s="46">
        <f t="shared" si="14"/>
        <v>15.679999999999998</v>
      </c>
    </row>
    <row r="288" spans="1:12" s="219" customFormat="1">
      <c r="A288" s="46" t="s">
        <v>9</v>
      </c>
      <c r="B288" s="224" t="s">
        <v>4450</v>
      </c>
      <c r="C288" s="46">
        <v>88</v>
      </c>
      <c r="D288" s="362"/>
      <c r="E288" s="224" t="s">
        <v>370</v>
      </c>
      <c r="F288" s="46" t="str">
        <f>IFERROR(VLOOKUP(E288,DSSP!$E$2:$G$1013,3,0),"")</f>
        <v>Yardlong Bean</v>
      </c>
      <c r="G288" s="225" t="str">
        <f>VLOOKUP(E288,DSSP!$E$2:$H$1017,4,0)</f>
        <v>Kg</v>
      </c>
      <c r="H288" s="226" t="str">
        <f>IFERROR(IF(RIGHT(E288,4)="1 Kg","1 Kg",RIGHT(E288,6)),"")</f>
        <v>300 gr</v>
      </c>
      <c r="I288" s="227">
        <v>0.6</v>
      </c>
      <c r="J288" s="222">
        <f>IFERROR(IF(RIGHT(H288,4)="1 kg",(I288/1),I288*1000/LEFT(H288,3)),"")</f>
        <v>2</v>
      </c>
      <c r="K288" s="46">
        <f>VLOOKUP(E288,DSSP!$E$2:$K$1017,7,0)</f>
        <v>8.7799999999999994</v>
      </c>
      <c r="L288" s="46">
        <f t="shared" si="14"/>
        <v>5.2679999999999998</v>
      </c>
    </row>
    <row r="289" spans="1:12" s="219" customFormat="1" hidden="1">
      <c r="A289" s="46" t="s">
        <v>9</v>
      </c>
      <c r="B289" s="224" t="s">
        <v>4450</v>
      </c>
      <c r="C289" s="46">
        <v>88</v>
      </c>
      <c r="D289" s="362"/>
      <c r="E289" s="224" t="s">
        <v>308</v>
      </c>
      <c r="F289" s="46" t="str">
        <f>IFERROR(VLOOKUP(E289,DSSP!$E$2:$G$1013,3,0),"")</f>
        <v>Chinese Cellery</v>
      </c>
      <c r="G289" s="225" t="str">
        <f>VLOOKUP(E289,DSSP!$E$2:$H$1017,4,0)</f>
        <v>Kg</v>
      </c>
      <c r="H289" s="226" t="str">
        <f>IFERROR(IF(RIGHT(E289,4)="1 Kg","1 Kg",RIGHT(E289,6)),"")</f>
        <v>100 gr</v>
      </c>
      <c r="I289" s="227">
        <v>0.1</v>
      </c>
      <c r="J289" s="222">
        <f>IFERROR(IF(RIGHT(H289,4)="1 kg",(I289/1),I289*1000/LEFT(H289,3)),"")</f>
        <v>1</v>
      </c>
      <c r="K289" s="46">
        <f>VLOOKUP(E289,DSSP!$E$2:$K$1017,7,0)</f>
        <v>14.67</v>
      </c>
      <c r="L289" s="46">
        <f t="shared" si="14"/>
        <v>1.4670000000000001</v>
      </c>
    </row>
    <row r="290" spans="1:12" s="219" customFormat="1" hidden="1">
      <c r="A290" s="46" t="s">
        <v>9</v>
      </c>
      <c r="B290" s="224" t="s">
        <v>4450</v>
      </c>
      <c r="C290" s="46">
        <v>88</v>
      </c>
      <c r="D290" s="361"/>
      <c r="E290" s="223" t="s">
        <v>55</v>
      </c>
      <c r="F290" s="46" t="str">
        <f>IFERROR(VLOOKUP(E290,DSSP!$E$2:$G$1013,3,0),"")</f>
        <v>Green Eggplant</v>
      </c>
      <c r="G290" s="225" t="str">
        <f>VLOOKUP(E290,DSSP!$E$2:$H$1017,4,0)</f>
        <v>Kg</v>
      </c>
      <c r="H290" s="226" t="str">
        <f>IFERROR(IF(RIGHT(E290,4)="1 Kg","1 Kg",RIGHT(E290,6)),"")</f>
        <v>500 gr</v>
      </c>
      <c r="I290" s="227">
        <v>0.5</v>
      </c>
      <c r="J290" s="222">
        <f>IFERROR(IF(RIGHT(H290,4)="1 kg",(I290/1),I290*1000/LEFT(H290,3)),"")</f>
        <v>1</v>
      </c>
      <c r="K290" s="46">
        <f>VLOOKUP(E290,DSSP!$E$2:$K$1017,7,0)</f>
        <v>11.15</v>
      </c>
      <c r="L290" s="46">
        <f t="shared" ref="L290:L351" si="15">IF(G290&lt;&gt;"Kg",K290*J290,K290*I290)</f>
        <v>5.5750000000000002</v>
      </c>
    </row>
    <row r="291" spans="1:12" s="219" customFormat="1" hidden="1">
      <c r="A291" s="46" t="s">
        <v>9</v>
      </c>
      <c r="B291" s="224" t="s">
        <v>4450</v>
      </c>
      <c r="C291" s="46">
        <v>88</v>
      </c>
      <c r="D291" s="361"/>
      <c r="E291" s="223" t="s">
        <v>1690</v>
      </c>
      <c r="F291" s="46" t="str">
        <f>IFERROR(VLOOKUP(E291,DSSP!$E$2:$G$1013,3,0),"")</f>
        <v>Enoki Mushroom</v>
      </c>
      <c r="G291" s="225" t="str">
        <f>VLOOKUP(E291,DSSP!$E$2:$H$1017,4,0)</f>
        <v>Kg</v>
      </c>
      <c r="H291" s="226" t="str">
        <f>IFERROR(IF(RIGHT(E291,4)="1 Kg","1 Kg",RIGHT(E291,6)),"")</f>
        <v>200 gr</v>
      </c>
      <c r="I291" s="227">
        <v>2</v>
      </c>
      <c r="J291" s="222">
        <f>IFERROR(IF(RIGHT(H291,4)="1 kg",(I291/1),I291*1000/LEFT(H291,3)),"")</f>
        <v>10</v>
      </c>
      <c r="K291" s="46">
        <f>VLOOKUP(E291,DSSP!$E$2:$K$1017,7,0)</f>
        <v>9.19</v>
      </c>
      <c r="L291" s="46">
        <f t="shared" si="15"/>
        <v>18.38</v>
      </c>
    </row>
    <row r="292" spans="1:12" s="219" customFormat="1" hidden="1">
      <c r="A292" s="46" t="s">
        <v>9</v>
      </c>
      <c r="B292" s="224" t="s">
        <v>4450</v>
      </c>
      <c r="C292" s="46">
        <v>88</v>
      </c>
      <c r="D292" s="361"/>
      <c r="E292" s="223" t="s">
        <v>2845</v>
      </c>
      <c r="F292" s="46" t="str">
        <f>IFERROR(VLOOKUP(E292,DSSP!$E$2:$G$1013,3,0),"")</f>
        <v>Seafood Mushroom</v>
      </c>
      <c r="G292" s="225" t="str">
        <f>VLOOKUP(E292,DSSP!$E$2:$H$1017,4,0)</f>
        <v>Kg</v>
      </c>
      <c r="H292" s="226" t="str">
        <f>IFERROR(IF(RIGHT(E292,4)="1 Kg","1 Kg",RIGHT(E292,6)),"")</f>
        <v>150 gr</v>
      </c>
      <c r="I292" s="227">
        <v>0.3</v>
      </c>
      <c r="J292" s="222">
        <f>IFERROR(IF(RIGHT(H292,4)="1 kg",(I292/1),I292*1000/LEFT(H292,3)),"")</f>
        <v>2</v>
      </c>
      <c r="K292" s="46">
        <f>VLOOKUP(E292,DSSP!$E$2:$K$1017,7,0)</f>
        <v>13.63</v>
      </c>
      <c r="L292" s="46">
        <f t="shared" si="15"/>
        <v>4.0890000000000004</v>
      </c>
    </row>
    <row r="293" spans="1:12" s="219" customFormat="1" hidden="1">
      <c r="A293" s="46" t="s">
        <v>9</v>
      </c>
      <c r="B293" s="224" t="s">
        <v>4450</v>
      </c>
      <c r="C293" s="46">
        <v>88</v>
      </c>
      <c r="D293" s="361"/>
      <c r="E293" s="223" t="s">
        <v>3681</v>
      </c>
      <c r="F293" s="46" t="str">
        <f>IFERROR(VLOOKUP(E293,DSSP!$E$2:$G$1013,3,0),"")</f>
        <v>Shiitake Mushroom</v>
      </c>
      <c r="G293" s="225" t="str">
        <f>VLOOKUP(E293,DSSP!$E$2:$H$1017,4,0)</f>
        <v>Kg</v>
      </c>
      <c r="H293" s="226" t="str">
        <f>IFERROR(IF(RIGHT(E293,4)="1 Kg","1 Kg",RIGHT(E293,6)),"")</f>
        <v>175 gr</v>
      </c>
      <c r="I293" s="227">
        <v>0.35</v>
      </c>
      <c r="J293" s="222">
        <f>IFERROR(IF(RIGHT(H293,4)="1 kg",(I293/1),I293*1000/LEFT(H293,3)),"")</f>
        <v>2</v>
      </c>
      <c r="K293" s="46">
        <f>VLOOKUP(E293,DSSP!$E$2:$K$1017,7,0)</f>
        <v>16.46</v>
      </c>
      <c r="L293" s="46">
        <f t="shared" si="15"/>
        <v>5.7610000000000001</v>
      </c>
    </row>
    <row r="294" spans="1:12" s="219" customFormat="1" hidden="1">
      <c r="A294" s="46" t="s">
        <v>9</v>
      </c>
      <c r="B294" s="224" t="s">
        <v>4450</v>
      </c>
      <c r="C294" s="46">
        <v>88</v>
      </c>
      <c r="D294" s="362"/>
      <c r="E294" s="223" t="s">
        <v>1710</v>
      </c>
      <c r="F294" s="46" t="str">
        <f>IFERROR(VLOOKUP(E294,DSSP!$E$2:$G$1013,3,0),"")</f>
        <v>Brown Ganoderma</v>
      </c>
      <c r="G294" s="225" t="str">
        <f>VLOOKUP(E294,DSSP!$E$2:$H$1017,4,0)</f>
        <v>Kg</v>
      </c>
      <c r="H294" s="226" t="str">
        <f>IFERROR(IF(RIGHT(E294,4)="1 Kg","1 Kg",RIGHT(E294,6)),"")</f>
        <v>125 gr</v>
      </c>
      <c r="I294" s="227">
        <v>0.5</v>
      </c>
      <c r="J294" s="222">
        <f>IFERROR(IF(RIGHT(H294,4)="1 kg",(I294/1),I294*1000/LEFT(H294,3)),"")</f>
        <v>4</v>
      </c>
      <c r="K294" s="46">
        <f>VLOOKUP(E294,DSSP!$E$2:$K$1017,7,0)</f>
        <v>14.78</v>
      </c>
      <c r="L294" s="46">
        <f t="shared" si="15"/>
        <v>7.39</v>
      </c>
    </row>
    <row r="295" spans="1:12" s="219" customFormat="1" hidden="1">
      <c r="A295" s="46" t="s">
        <v>9</v>
      </c>
      <c r="B295" s="224" t="s">
        <v>4450</v>
      </c>
      <c r="C295" s="46">
        <v>88</v>
      </c>
      <c r="D295" s="362"/>
      <c r="E295" s="223" t="s">
        <v>1699</v>
      </c>
      <c r="F295" s="46" t="str">
        <f>IFERROR(VLOOKUP(E295,DSSP!$E$2:$G$1013,3,0),"")</f>
        <v>White Ganoderma</v>
      </c>
      <c r="G295" s="225" t="str">
        <f>VLOOKUP(E295,DSSP!$E$2:$H$1017,4,0)</f>
        <v>Kg</v>
      </c>
      <c r="H295" s="226" t="str">
        <f>IFERROR(IF(RIGHT(E295,4)="1 Kg","1 Kg",RIGHT(E295,6)),"")</f>
        <v>125 gr</v>
      </c>
      <c r="I295" s="227">
        <v>0.25</v>
      </c>
      <c r="J295" s="222">
        <f>IFERROR(IF(RIGHT(H295,4)="1 kg",(I295/1),I295*1000/LEFT(H295,3)),"")</f>
        <v>2</v>
      </c>
      <c r="K295" s="46">
        <f>VLOOKUP(E295,DSSP!$E$2:$K$1017,7,0)</f>
        <v>14.78</v>
      </c>
      <c r="L295" s="46">
        <f t="shared" si="15"/>
        <v>3.6949999999999998</v>
      </c>
    </row>
    <row r="296" spans="1:12" s="219" customFormat="1" hidden="1">
      <c r="A296" s="46" t="s">
        <v>9</v>
      </c>
      <c r="B296" s="224" t="s">
        <v>4450</v>
      </c>
      <c r="C296" s="46">
        <v>88</v>
      </c>
      <c r="D296" s="362"/>
      <c r="E296" s="223" t="s">
        <v>138</v>
      </c>
      <c r="F296" s="46" t="str">
        <f>IFERROR(VLOOKUP(E296,DSSP!$E$2:$G$1013,3,0),"")</f>
        <v>Rice Paddy Herb</v>
      </c>
      <c r="G296" s="225" t="str">
        <f>VLOOKUP(E296,DSSP!$E$2:$H$1017,4,0)</f>
        <v>Kg</v>
      </c>
      <c r="H296" s="226" t="str">
        <f>IFERROR(IF(RIGHT(E296,4)="1 Kg","1 Kg",RIGHT(E296,6)),"")</f>
        <v>100 gr</v>
      </c>
      <c r="I296" s="227">
        <v>0.5</v>
      </c>
      <c r="J296" s="222">
        <f>IFERROR(IF(RIGHT(H296,4)="1 kg",(I296/1),I296*1000/LEFT(H296,3)),"")</f>
        <v>5</v>
      </c>
      <c r="K296" s="46">
        <f>VLOOKUP(E296,DSSP!$E$2:$K$1017,7,0)</f>
        <v>10.92</v>
      </c>
      <c r="L296" s="46">
        <f t="shared" si="15"/>
        <v>5.46</v>
      </c>
    </row>
    <row r="297" spans="1:12" s="219" customFormat="1" hidden="1">
      <c r="A297" s="46" t="s">
        <v>9</v>
      </c>
      <c r="B297" s="224" t="s">
        <v>4450</v>
      </c>
      <c r="C297" s="46">
        <v>88</v>
      </c>
      <c r="D297" s="362"/>
      <c r="E297" s="223" t="s">
        <v>400</v>
      </c>
      <c r="F297" s="46" t="str">
        <f>IFERROR(VLOOKUP(E297,DSSP!$E$2:$G$1013,3,0),"")</f>
        <v>Round Luffa</v>
      </c>
      <c r="G297" s="225" t="str">
        <f>VLOOKUP(E297,DSSP!$E$2:$H$1017,4,0)</f>
        <v>Kg</v>
      </c>
      <c r="H297" s="226" t="str">
        <f>IFERROR(IF(RIGHT(E297,4)="1 Kg","1 Kg",RIGHT(E297,6)),"")</f>
        <v>weight</v>
      </c>
      <c r="I297" s="227">
        <v>0.64500000000000002</v>
      </c>
      <c r="J297" s="222" t="str">
        <f>IFERROR(IF(RIGHT(H297,4)="1 kg",(I297/1),I297*1000/LEFT(H297,3)),"")</f>
        <v/>
      </c>
      <c r="K297" s="46">
        <f>VLOOKUP(E297,DSSP!$E$2:$K$1017,7,0)</f>
        <v>8.26</v>
      </c>
      <c r="L297" s="46">
        <f t="shared" si="15"/>
        <v>5.3277000000000001</v>
      </c>
    </row>
    <row r="298" spans="1:12" s="219" customFormat="1">
      <c r="A298" s="46" t="s">
        <v>7</v>
      </c>
      <c r="B298" s="46" t="s">
        <v>4451</v>
      </c>
      <c r="C298" s="46">
        <v>89</v>
      </c>
      <c r="D298" s="362">
        <v>604535</v>
      </c>
      <c r="E298" s="223" t="s">
        <v>370</v>
      </c>
      <c r="F298" s="46" t="str">
        <f>IFERROR(VLOOKUP(E298,DSSP!$E$2:$G$1013,3,0),"")</f>
        <v>Yardlong Bean</v>
      </c>
      <c r="G298" s="225" t="str">
        <f>VLOOKUP(E298,DSSP!$E$2:$H$1017,4,0)</f>
        <v>Kg</v>
      </c>
      <c r="H298" s="226" t="str">
        <f>IFERROR(IF(RIGHT(E298,4)="1 Kg","1 Kg",RIGHT(E298,6)),"")</f>
        <v>300 gr</v>
      </c>
      <c r="I298" s="227">
        <v>0.9</v>
      </c>
      <c r="J298" s="222">
        <f>IFERROR(IF(RIGHT(H298,4)="1 kg",(I298/1),I298*1000/LEFT(H298,3)),"")</f>
        <v>3</v>
      </c>
      <c r="K298" s="46">
        <f>VLOOKUP(E298,DSSP!$E$2:$K$1017,7,0)</f>
        <v>8.7799999999999994</v>
      </c>
      <c r="L298" s="46">
        <f t="shared" si="15"/>
        <v>7.9019999999999992</v>
      </c>
    </row>
    <row r="299" spans="1:12" s="219" customFormat="1" hidden="1">
      <c r="A299" s="46" t="s">
        <v>7</v>
      </c>
      <c r="B299" s="46" t="s">
        <v>4451</v>
      </c>
      <c r="C299" s="46">
        <v>89</v>
      </c>
      <c r="D299" s="362"/>
      <c r="E299" s="223" t="s">
        <v>308</v>
      </c>
      <c r="F299" s="46" t="str">
        <f>IFERROR(VLOOKUP(E299,DSSP!$E$2:$G$1013,3,0),"")</f>
        <v>Chinese Cellery</v>
      </c>
      <c r="G299" s="225" t="str">
        <f>VLOOKUP(E299,DSSP!$E$2:$H$1017,4,0)</f>
        <v>Kg</v>
      </c>
      <c r="H299" s="226" t="str">
        <f>IFERROR(IF(RIGHT(E299,4)="1 Kg","1 Kg",RIGHT(E299,6)),"")</f>
        <v>100 gr</v>
      </c>
      <c r="I299" s="227">
        <v>0.3</v>
      </c>
      <c r="J299" s="222">
        <f>IFERROR(IF(RIGHT(H299,4)="1 kg",(I299/1),I299*1000/LEFT(H299,3)),"")</f>
        <v>3</v>
      </c>
      <c r="K299" s="46">
        <f>VLOOKUP(E299,DSSP!$E$2:$K$1017,7,0)</f>
        <v>14.67</v>
      </c>
      <c r="L299" s="46">
        <f t="shared" si="15"/>
        <v>4.4009999999999998</v>
      </c>
    </row>
    <row r="300" spans="1:12" s="219" customFormat="1" hidden="1">
      <c r="A300" s="46" t="s">
        <v>7</v>
      </c>
      <c r="B300" s="46" t="s">
        <v>4451</v>
      </c>
      <c r="C300" s="46">
        <v>89</v>
      </c>
      <c r="D300" s="362"/>
      <c r="E300" s="223" t="s">
        <v>55</v>
      </c>
      <c r="F300" s="46" t="str">
        <f>IFERROR(VLOOKUP(E300,DSSP!$E$2:$G$1013,3,0),"")</f>
        <v>Green Eggplant</v>
      </c>
      <c r="G300" s="225" t="str">
        <f>VLOOKUP(E300,DSSP!$E$2:$H$1017,4,0)</f>
        <v>Kg</v>
      </c>
      <c r="H300" s="226" t="str">
        <f>IFERROR(IF(RIGHT(E300,4)="1 Kg","1 Kg",RIGHT(E300,6)),"")</f>
        <v>500 gr</v>
      </c>
      <c r="I300" s="227">
        <v>0.5</v>
      </c>
      <c r="J300" s="222">
        <f>IFERROR(IF(RIGHT(H300,4)="1 kg",(I300/1),I300*1000/LEFT(H300,3)),"")</f>
        <v>1</v>
      </c>
      <c r="K300" s="46">
        <f>VLOOKUP(E300,DSSP!$E$2:$K$1017,7,0)</f>
        <v>11.15</v>
      </c>
      <c r="L300" s="46">
        <f t="shared" si="15"/>
        <v>5.5750000000000002</v>
      </c>
    </row>
    <row r="301" spans="1:12" s="219" customFormat="1" hidden="1">
      <c r="A301" s="46" t="s">
        <v>7</v>
      </c>
      <c r="B301" s="46" t="s">
        <v>4451</v>
      </c>
      <c r="C301" s="46">
        <v>89</v>
      </c>
      <c r="D301" s="361"/>
      <c r="E301" s="223" t="s">
        <v>168</v>
      </c>
      <c r="F301" s="46" t="str">
        <f>IFERROR(VLOOKUP(E301,DSSP!$E$2:$G$1013,3,0),"")</f>
        <v>Chinese Mustard</v>
      </c>
      <c r="G301" s="225" t="str">
        <f>VLOOKUP(E301,DSSP!$E$2:$H$1017,4,0)</f>
        <v>Kg</v>
      </c>
      <c r="H301" s="226" t="str">
        <f>IFERROR(IF(RIGHT(E301,4)="1 Kg","1 Kg",RIGHT(E301,6)),"")</f>
        <v>300 gr</v>
      </c>
      <c r="I301" s="227">
        <v>0.6</v>
      </c>
      <c r="J301" s="222">
        <f>IFERROR(IF(RIGHT(H301,4)="1 kg",(I301/1),I301*1000/LEFT(H301,3)),"")</f>
        <v>2</v>
      </c>
      <c r="K301" s="46">
        <f>VLOOKUP(E301,DSSP!$E$2:$K$1017,7,0)</f>
        <v>7.91</v>
      </c>
      <c r="L301" s="46">
        <f t="shared" si="15"/>
        <v>4.7459999999999996</v>
      </c>
    </row>
    <row r="302" spans="1:12" s="219" customFormat="1" hidden="1">
      <c r="A302" s="46" t="s">
        <v>7</v>
      </c>
      <c r="B302" s="46" t="s">
        <v>4451</v>
      </c>
      <c r="C302" s="46">
        <v>89</v>
      </c>
      <c r="D302" s="361"/>
      <c r="E302" s="223" t="s">
        <v>1719</v>
      </c>
      <c r="F302" s="46" t="str">
        <f>IFERROR(VLOOKUP(E302,DSSP!$E$2:$G$1013,3,0),"")</f>
        <v>Jew's Ear</v>
      </c>
      <c r="G302" s="225" t="str">
        <f>VLOOKUP(E302,DSSP!$E$2:$H$1017,4,0)</f>
        <v>Kg</v>
      </c>
      <c r="H302" s="226" t="str">
        <f>IFERROR(IF(RIGHT(E302,4)="1 Kg","1 Kg",RIGHT(E302,6)),"")</f>
        <v>100 gr</v>
      </c>
      <c r="I302" s="224">
        <v>0.3</v>
      </c>
      <c r="J302" s="222">
        <f>IFERROR(IF(RIGHT(H302,4)="1 kg",(I302/1),I302*1000/LEFT(H302,3)),"")</f>
        <v>3</v>
      </c>
      <c r="K302" s="46">
        <f>VLOOKUP(E302,DSSP!$E$2:$K$1017,7,0)</f>
        <v>13</v>
      </c>
      <c r="L302" s="46">
        <f t="shared" si="15"/>
        <v>3.9</v>
      </c>
    </row>
    <row r="303" spans="1:12" s="219" customFormat="1" hidden="1">
      <c r="A303" s="46" t="s">
        <v>7</v>
      </c>
      <c r="B303" s="46" t="s">
        <v>4451</v>
      </c>
      <c r="C303" s="46">
        <v>89</v>
      </c>
      <c r="D303" s="361"/>
      <c r="E303" s="223" t="s">
        <v>1690</v>
      </c>
      <c r="F303" s="46" t="str">
        <f>IFERROR(VLOOKUP(E303,DSSP!$E$2:$G$1013,3,0),"")</f>
        <v>Enoki Mushroom</v>
      </c>
      <c r="G303" s="225" t="str">
        <f>VLOOKUP(E303,DSSP!$E$2:$H$1017,4,0)</f>
        <v>Kg</v>
      </c>
      <c r="H303" s="226" t="str">
        <f>IFERROR(IF(RIGHT(E303,4)="1 Kg","1 Kg",RIGHT(E303,6)),"")</f>
        <v>200 gr</v>
      </c>
      <c r="I303" s="270">
        <v>2</v>
      </c>
      <c r="J303" s="222">
        <f>IFERROR(IF(RIGHT(H303,4)="1 kg",(I303/1),I303*1000/LEFT(H303,3)),"")</f>
        <v>10</v>
      </c>
      <c r="K303" s="46">
        <f>VLOOKUP(E303,DSSP!$E$2:$K$1017,7,0)</f>
        <v>9.19</v>
      </c>
      <c r="L303" s="46">
        <f t="shared" si="15"/>
        <v>18.38</v>
      </c>
    </row>
    <row r="304" spans="1:12" s="219" customFormat="1" hidden="1">
      <c r="A304" s="46" t="s">
        <v>7</v>
      </c>
      <c r="B304" s="46" t="s">
        <v>4451</v>
      </c>
      <c r="C304" s="46">
        <v>89</v>
      </c>
      <c r="D304" s="361"/>
      <c r="E304" s="223" t="s">
        <v>2845</v>
      </c>
      <c r="F304" s="46" t="str">
        <f>IFERROR(VLOOKUP(E304,DSSP!$E$2:$G$1013,3,0),"")</f>
        <v>Seafood Mushroom</v>
      </c>
      <c r="G304" s="225" t="str">
        <f>VLOOKUP(E304,DSSP!$E$2:$H$1017,4,0)</f>
        <v>Kg</v>
      </c>
      <c r="H304" s="226" t="str">
        <f>IFERROR(IF(RIGHT(E304,4)="1 Kg","1 Kg",RIGHT(E304,6)),"")</f>
        <v>150 gr</v>
      </c>
      <c r="I304" s="270">
        <v>0.6</v>
      </c>
      <c r="J304" s="222">
        <f>IFERROR(IF(RIGHT(H304,4)="1 kg",(I304/1),I304*1000/LEFT(H304,3)),"")</f>
        <v>4</v>
      </c>
      <c r="K304" s="46">
        <f>VLOOKUP(E304,DSSP!$E$2:$K$1017,7,0)</f>
        <v>13.63</v>
      </c>
      <c r="L304" s="46">
        <f t="shared" si="15"/>
        <v>8.1780000000000008</v>
      </c>
    </row>
    <row r="305" spans="1:12" s="219" customFormat="1" hidden="1">
      <c r="A305" s="46" t="s">
        <v>7</v>
      </c>
      <c r="B305" s="46" t="s">
        <v>4451</v>
      </c>
      <c r="C305" s="46">
        <v>89</v>
      </c>
      <c r="D305" s="361"/>
      <c r="E305" s="223" t="s">
        <v>3681</v>
      </c>
      <c r="F305" s="46" t="str">
        <f>IFERROR(VLOOKUP(E305,DSSP!$E$2:$G$1013,3,0),"")</f>
        <v>Shiitake Mushroom</v>
      </c>
      <c r="G305" s="225" t="str">
        <f>VLOOKUP(E305,DSSP!$E$2:$H$1017,4,0)</f>
        <v>Kg</v>
      </c>
      <c r="H305" s="226" t="str">
        <f>IFERROR(IF(RIGHT(E305,4)="1 Kg","1 Kg",RIGHT(E305,6)),"")</f>
        <v>175 gr</v>
      </c>
      <c r="I305" s="270">
        <v>0.7</v>
      </c>
      <c r="J305" s="222">
        <f>IFERROR(IF(RIGHT(H305,4)="1 kg",(I305/1),I305*1000/LEFT(H305,3)),"")</f>
        <v>4</v>
      </c>
      <c r="K305" s="46">
        <f>VLOOKUP(E305,DSSP!$E$2:$K$1017,7,0)</f>
        <v>16.46</v>
      </c>
      <c r="L305" s="46">
        <f t="shared" si="15"/>
        <v>11.522</v>
      </c>
    </row>
    <row r="306" spans="1:12" s="219" customFormat="1" hidden="1">
      <c r="A306" s="46" t="s">
        <v>7</v>
      </c>
      <c r="B306" s="46" t="s">
        <v>4451</v>
      </c>
      <c r="C306" s="46">
        <v>89</v>
      </c>
      <c r="D306" s="361"/>
      <c r="E306" s="223" t="s">
        <v>1540</v>
      </c>
      <c r="F306" s="46" t="str">
        <f>IFERROR(VLOOKUP(E306,DSSP!$E$2:$G$1013,3,0),"")</f>
        <v>Yam bean</v>
      </c>
      <c r="G306" s="225" t="str">
        <f>VLOOKUP(E306,DSSP!$E$2:$H$1017,4,0)</f>
        <v>Kg</v>
      </c>
      <c r="H306" s="226" t="str">
        <f>IFERROR(IF(RIGHT(E306,4)="1 Kg","1 Kg",RIGHT(E306,6)),"")</f>
        <v>weight</v>
      </c>
      <c r="I306" s="227">
        <v>0.32700000000000001</v>
      </c>
      <c r="J306" s="222" t="str">
        <f>IFERROR(IF(RIGHT(H306,4)="1 kg",(I306/1),I306*1000/LEFT(H306,3)),"")</f>
        <v/>
      </c>
      <c r="K306" s="46">
        <f>VLOOKUP(E306,DSSP!$E$2:$K$1017,7,0)</f>
        <v>10.28</v>
      </c>
      <c r="L306" s="46">
        <f t="shared" si="15"/>
        <v>3.3615599999999999</v>
      </c>
    </row>
    <row r="307" spans="1:12" s="219" customFormat="1" hidden="1">
      <c r="A307" s="46" t="s">
        <v>7</v>
      </c>
      <c r="B307" s="46" t="s">
        <v>4451</v>
      </c>
      <c r="C307" s="46">
        <v>89</v>
      </c>
      <c r="D307" s="361"/>
      <c r="E307" s="223" t="s">
        <v>3713</v>
      </c>
      <c r="F307" s="46" t="str">
        <f>IFERROR(VLOOKUP(E307,DSSP!$E$2:$G$1013,3,0),"")</f>
        <v>Small White Batata</v>
      </c>
      <c r="G307" s="225" t="str">
        <f>VLOOKUP(E307,DSSP!$E$2:$H$1017,4,0)</f>
        <v>Kg</v>
      </c>
      <c r="H307" s="226" t="str">
        <f>IFERROR(IF(RIGHT(E307,4)="1 Kg","1 Kg",RIGHT(E307,6)),"")</f>
        <v>500 gr</v>
      </c>
      <c r="I307" s="227">
        <v>0.5</v>
      </c>
      <c r="J307" s="222">
        <f>IFERROR(IF(RIGHT(H307,4)="1 kg",(I307/1),I307*1000/LEFT(H307,3)),"")</f>
        <v>1</v>
      </c>
      <c r="K307" s="46">
        <f>VLOOKUP(E307,DSSP!$E$2:$K$1017,7,0)</f>
        <v>6.76</v>
      </c>
      <c r="L307" s="46">
        <f t="shared" si="15"/>
        <v>3.38</v>
      </c>
    </row>
    <row r="308" spans="1:12" s="219" customFormat="1" hidden="1">
      <c r="A308" s="46" t="s">
        <v>7</v>
      </c>
      <c r="B308" s="46" t="s">
        <v>4451</v>
      </c>
      <c r="C308" s="46">
        <v>89</v>
      </c>
      <c r="D308" s="361"/>
      <c r="E308" s="223" t="s">
        <v>1710</v>
      </c>
      <c r="F308" s="46" t="str">
        <f>IFERROR(VLOOKUP(E308,DSSP!$E$2:$G$1013,3,0),"")</f>
        <v>Brown Ganoderma</v>
      </c>
      <c r="G308" s="225" t="str">
        <f>VLOOKUP(E308,DSSP!$E$2:$H$1017,4,0)</f>
        <v>Kg</v>
      </c>
      <c r="H308" s="226" t="str">
        <f>IFERROR(IF(RIGHT(E308,4)="1 Kg","1 Kg",RIGHT(E308,6)),"")</f>
        <v>125 gr</v>
      </c>
      <c r="I308" s="269">
        <v>0.5</v>
      </c>
      <c r="J308" s="222">
        <f>IFERROR(IF(RIGHT(H308,4)="1 kg",(I308/1),I308*1000/LEFT(H308,3)),"")</f>
        <v>4</v>
      </c>
      <c r="K308" s="46">
        <f>VLOOKUP(E308,DSSP!$E$2:$K$1017,7,0)</f>
        <v>14.78</v>
      </c>
      <c r="L308" s="46">
        <f t="shared" si="15"/>
        <v>7.39</v>
      </c>
    </row>
    <row r="309" spans="1:12" s="219" customFormat="1" hidden="1">
      <c r="A309" s="46" t="s">
        <v>7</v>
      </c>
      <c r="B309" s="46" t="s">
        <v>4451</v>
      </c>
      <c r="C309" s="46">
        <v>89</v>
      </c>
      <c r="D309" s="361"/>
      <c r="E309" s="223" t="s">
        <v>1699</v>
      </c>
      <c r="F309" s="46" t="str">
        <f>IFERROR(VLOOKUP(E309,DSSP!$E$2:$G$1013,3,0),"")</f>
        <v>White Ganoderma</v>
      </c>
      <c r="G309" s="225" t="str">
        <f>VLOOKUP(E309,DSSP!$E$2:$H$1017,4,0)</f>
        <v>Kg</v>
      </c>
      <c r="H309" s="226" t="str">
        <f>IFERROR(IF(RIGHT(E309,4)="1 Kg","1 Kg",RIGHT(E309,6)),"")</f>
        <v>125 gr</v>
      </c>
      <c r="I309" s="224">
        <v>0.5</v>
      </c>
      <c r="J309" s="222">
        <f>IFERROR(IF(RIGHT(H309,4)="1 kg",(I309/1),I309*1000/LEFT(H309,3)),"")</f>
        <v>4</v>
      </c>
      <c r="K309" s="46">
        <f>VLOOKUP(E309,DSSP!$E$2:$K$1017,7,0)</f>
        <v>14.78</v>
      </c>
      <c r="L309" s="46">
        <f t="shared" si="15"/>
        <v>7.39</v>
      </c>
    </row>
    <row r="310" spans="1:12" s="219" customFormat="1" hidden="1">
      <c r="A310" s="46" t="s">
        <v>7</v>
      </c>
      <c r="B310" s="46" t="s">
        <v>4451</v>
      </c>
      <c r="C310" s="46">
        <v>89</v>
      </c>
      <c r="D310" s="361"/>
      <c r="E310" s="223" t="s">
        <v>260</v>
      </c>
      <c r="F310" s="46" t="str">
        <f>IFERROR(VLOOKUP(E310,DSSP!$E$2:$G$1013,3,0),"")</f>
        <v>Guichai Leaf</v>
      </c>
      <c r="G310" s="225" t="str">
        <f>VLOOKUP(E310,DSSP!$E$2:$H$1017,4,0)</f>
        <v>Kg</v>
      </c>
      <c r="H310" s="226" t="str">
        <f>IFERROR(IF(RIGHT(E310,4)="1 Kg","1 Kg",RIGHT(E310,6)),"")</f>
        <v>100 gr</v>
      </c>
      <c r="I310" s="270">
        <v>1</v>
      </c>
      <c r="J310" s="222">
        <f>IFERROR(IF(RIGHT(H310,4)="1 kg",(I310/1),I310*1000/LEFT(H310,3)),"")</f>
        <v>10</v>
      </c>
      <c r="K310" s="46">
        <f>VLOOKUP(E310,DSSP!$E$2:$K$1017,7,0)</f>
        <v>10.16</v>
      </c>
      <c r="L310" s="46">
        <f t="shared" si="15"/>
        <v>10.16</v>
      </c>
    </row>
    <row r="311" spans="1:12" s="219" customFormat="1" hidden="1">
      <c r="A311" s="46" t="s">
        <v>7</v>
      </c>
      <c r="B311" s="46" t="s">
        <v>4451</v>
      </c>
      <c r="C311" s="46">
        <v>89</v>
      </c>
      <c r="D311" s="361"/>
      <c r="E311" s="223" t="s">
        <v>267</v>
      </c>
      <c r="F311" s="46" t="str">
        <f>IFERROR(VLOOKUP(E311,DSSP!$E$2:$G$1013,3,0),"")</f>
        <v>Guichai Leaf</v>
      </c>
      <c r="G311" s="225" t="str">
        <f>VLOOKUP(E311,DSSP!$E$2:$H$1017,4,0)</f>
        <v>Kg</v>
      </c>
      <c r="H311" s="226" t="str">
        <f>IFERROR(IF(RIGHT(E311,4)="1 Kg","1 Kg",RIGHT(E311,6)),"")</f>
        <v>200 gr</v>
      </c>
      <c r="I311" s="270">
        <v>2</v>
      </c>
      <c r="J311" s="222">
        <f>IFERROR(IF(RIGHT(H311,4)="1 kg",(I311/1),I311*1000/LEFT(H311,3)),"")</f>
        <v>10</v>
      </c>
      <c r="K311" s="46">
        <f>VLOOKUP(E311,DSSP!$E$2:$K$1017,7,0)</f>
        <v>10.16</v>
      </c>
      <c r="L311" s="46">
        <f t="shared" si="15"/>
        <v>20.32</v>
      </c>
    </row>
    <row r="312" spans="1:12" s="219" customFormat="1" hidden="1">
      <c r="A312" s="46" t="s">
        <v>7</v>
      </c>
      <c r="B312" s="46" t="s">
        <v>4451</v>
      </c>
      <c r="C312" s="46">
        <v>89</v>
      </c>
      <c r="D312" s="361"/>
      <c r="E312" s="223" t="s">
        <v>188</v>
      </c>
      <c r="F312" s="46" t="str">
        <f>IFERROR(VLOOKUP(E312,DSSP!$E$2:$G$1013,3,0),"")</f>
        <v>Crown Daisy</v>
      </c>
      <c r="G312" s="225" t="str">
        <f>VLOOKUP(E312,DSSP!$E$2:$H$1017,4,0)</f>
        <v>Kg</v>
      </c>
      <c r="H312" s="226" t="str">
        <f>IFERROR(IF(RIGHT(E312,4)="1 Kg","1 Kg",RIGHT(E312,6)),"")</f>
        <v>200 gr</v>
      </c>
      <c r="I312" s="227">
        <v>0.6</v>
      </c>
      <c r="J312" s="222">
        <f>IFERROR(IF(RIGHT(H312,4)="1 kg",(I312/1),I312*1000/LEFT(H312,3)),"")</f>
        <v>3</v>
      </c>
      <c r="K312" s="46">
        <f>VLOOKUP(E312,DSSP!$E$2:$K$1017,7,0)</f>
        <v>9.9499999999999993</v>
      </c>
      <c r="L312" s="46">
        <f t="shared" si="15"/>
        <v>5.97</v>
      </c>
    </row>
    <row r="313" spans="1:12" s="219" customFormat="1" hidden="1">
      <c r="A313" s="46" t="s">
        <v>2</v>
      </c>
      <c r="B313" s="46" t="s">
        <v>4452</v>
      </c>
      <c r="C313" s="46">
        <v>90</v>
      </c>
      <c r="D313" s="361">
        <v>604535</v>
      </c>
      <c r="E313" s="223" t="s">
        <v>168</v>
      </c>
      <c r="F313" s="46" t="str">
        <f>IFERROR(VLOOKUP(E313,DSSP!$E$2:$G$1013,3,0),"")</f>
        <v>Chinese Mustard</v>
      </c>
      <c r="G313" s="225" t="str">
        <f>VLOOKUP(E313,DSSP!$E$2:$H$1017,4,0)</f>
        <v>Kg</v>
      </c>
      <c r="H313" s="226" t="str">
        <f>IFERROR(IF(RIGHT(E313,4)="1 Kg","1 Kg",RIGHT(E313,6)),"")</f>
        <v>300 gr</v>
      </c>
      <c r="I313" s="227">
        <v>1.2</v>
      </c>
      <c r="J313" s="222">
        <f>IFERROR(IF(RIGHT(H313,4)="1 kg",(I313/1),I313*1000/LEFT(H313,3)),"")</f>
        <v>4</v>
      </c>
      <c r="K313" s="46">
        <f>VLOOKUP(E313,DSSP!$E$2:$K$1017,7,0)</f>
        <v>7.91</v>
      </c>
      <c r="L313" s="46">
        <f t="shared" si="15"/>
        <v>9.4919999999999991</v>
      </c>
    </row>
    <row r="314" spans="1:12" s="219" customFormat="1" hidden="1">
      <c r="A314" s="46" t="s">
        <v>2</v>
      </c>
      <c r="B314" s="46" t="s">
        <v>4452</v>
      </c>
      <c r="C314" s="46">
        <v>90</v>
      </c>
      <c r="D314" s="364"/>
      <c r="E314" s="223" t="s">
        <v>1719</v>
      </c>
      <c r="F314" s="46" t="str">
        <f>IFERROR(VLOOKUP(E314,DSSP!$E$2:$G$1013,3,0),"")</f>
        <v>Jew's Ear</v>
      </c>
      <c r="G314" s="225" t="str">
        <f>VLOOKUP(E314,DSSP!$E$2:$H$1017,4,0)</f>
        <v>Kg</v>
      </c>
      <c r="H314" s="226" t="str">
        <f>IFERROR(IF(RIGHT(E314,4)="1 Kg","1 Kg",RIGHT(E314,6)),"")</f>
        <v>100 gr</v>
      </c>
      <c r="I314" s="227">
        <v>0.3</v>
      </c>
      <c r="J314" s="222">
        <f>IFERROR(IF(RIGHT(H314,4)="1 kg",(I314/1),I314*1000/LEFT(H314,3)),"")</f>
        <v>3</v>
      </c>
      <c r="K314" s="46">
        <f>VLOOKUP(E314,DSSP!$E$2:$K$1017,7,0)</f>
        <v>13</v>
      </c>
      <c r="L314" s="46">
        <f t="shared" si="15"/>
        <v>3.9</v>
      </c>
    </row>
    <row r="315" spans="1:12" s="219" customFormat="1" hidden="1">
      <c r="A315" s="46" t="s">
        <v>2</v>
      </c>
      <c r="B315" s="46" t="s">
        <v>4452</v>
      </c>
      <c r="C315" s="46">
        <v>90</v>
      </c>
      <c r="D315" s="364"/>
      <c r="E315" s="223" t="s">
        <v>1540</v>
      </c>
      <c r="F315" s="46" t="str">
        <f>IFERROR(VLOOKUP(E315,DSSP!$E$2:$G$1013,3,0),"")</f>
        <v>Yam bean</v>
      </c>
      <c r="G315" s="225" t="str">
        <f>VLOOKUP(E315,DSSP!$E$2:$H$1017,4,0)</f>
        <v>Kg</v>
      </c>
      <c r="H315" s="226" t="str">
        <f>IFERROR(IF(RIGHT(E315,4)="1 Kg","1 Kg",RIGHT(E315,6)),"")</f>
        <v>weight</v>
      </c>
      <c r="I315" s="227">
        <v>0.89900000000000002</v>
      </c>
      <c r="J315" s="222" t="str">
        <f>IFERROR(IF(RIGHT(H315,4)="1 kg",(I315/1),I315*1000/LEFT(H315,3)),"")</f>
        <v/>
      </c>
      <c r="K315" s="46">
        <f>VLOOKUP(E315,DSSP!$E$2:$K$1017,7,0)</f>
        <v>10.28</v>
      </c>
      <c r="L315" s="46">
        <f t="shared" si="15"/>
        <v>9.241719999999999</v>
      </c>
    </row>
    <row r="316" spans="1:12" s="219" customFormat="1" hidden="1">
      <c r="A316" s="46" t="s">
        <v>2</v>
      </c>
      <c r="B316" s="46" t="s">
        <v>4452</v>
      </c>
      <c r="C316" s="46">
        <v>90</v>
      </c>
      <c r="D316" s="364"/>
      <c r="E316" s="223" t="s">
        <v>1493</v>
      </c>
      <c r="F316" s="46" t="str">
        <f>IFERROR(VLOOKUP(E316,DSSP!$E$2:$G$1013,3,0),"")</f>
        <v>White Batata</v>
      </c>
      <c r="G316" s="225" t="str">
        <f>VLOOKUP(E316,DSSP!$E$2:$H$1017,4,0)</f>
        <v>Kg</v>
      </c>
      <c r="H316" s="226" t="str">
        <f>IFERROR(IF(RIGHT(E316,4)="1 Kg","1 Kg",RIGHT(E316,6)),"")</f>
        <v>weight</v>
      </c>
      <c r="I316" s="227">
        <v>1.1200000000000001</v>
      </c>
      <c r="J316" s="222" t="str">
        <f>IFERROR(IF(RIGHT(H316,4)="1 kg",(I316/1),I316*1000/LEFT(H316,3)),"")</f>
        <v/>
      </c>
      <c r="K316" s="46">
        <f>VLOOKUP(E316,DSSP!$E$2:$K$1017,7,0)</f>
        <v>6.76</v>
      </c>
      <c r="L316" s="46">
        <f t="shared" si="15"/>
        <v>7.5712000000000002</v>
      </c>
    </row>
    <row r="317" spans="1:12" s="219" customFormat="1" hidden="1">
      <c r="A317" s="46" t="s">
        <v>2</v>
      </c>
      <c r="B317" s="46" t="s">
        <v>4452</v>
      </c>
      <c r="C317" s="46">
        <v>90</v>
      </c>
      <c r="D317" s="364"/>
      <c r="E317" s="223" t="s">
        <v>1710</v>
      </c>
      <c r="F317" s="46" t="str">
        <f>IFERROR(VLOOKUP(E317,DSSP!$E$2:$G$1013,3,0),"")</f>
        <v>Brown Ganoderma</v>
      </c>
      <c r="G317" s="225" t="str">
        <f>VLOOKUP(E317,DSSP!$E$2:$H$1017,4,0)</f>
        <v>Kg</v>
      </c>
      <c r="H317" s="226" t="str">
        <f>IFERROR(IF(RIGHT(E317,4)="1 Kg","1 Kg",RIGHT(E317,6)),"")</f>
        <v>125 gr</v>
      </c>
      <c r="I317" s="227">
        <v>1.25</v>
      </c>
      <c r="J317" s="222">
        <f>IFERROR(IF(RIGHT(H317,4)="1 kg",(I317/1),I317*1000/LEFT(H317,3)),"")</f>
        <v>10</v>
      </c>
      <c r="K317" s="46">
        <f>VLOOKUP(E317,DSSP!$E$2:$K$1017,7,0)</f>
        <v>14.78</v>
      </c>
      <c r="L317" s="46">
        <f t="shared" si="15"/>
        <v>18.474999999999998</v>
      </c>
    </row>
    <row r="318" spans="1:12" s="219" customFormat="1" hidden="1">
      <c r="A318" s="46" t="s">
        <v>2</v>
      </c>
      <c r="B318" s="46" t="s">
        <v>4452</v>
      </c>
      <c r="C318" s="46">
        <v>90</v>
      </c>
      <c r="D318" s="364"/>
      <c r="E318" s="223" t="s">
        <v>1699</v>
      </c>
      <c r="F318" s="46" t="str">
        <f>IFERROR(VLOOKUP(E318,DSSP!$E$2:$G$1013,3,0),"")</f>
        <v>White Ganoderma</v>
      </c>
      <c r="G318" s="225" t="str">
        <f>VLOOKUP(E318,DSSP!$E$2:$H$1017,4,0)</f>
        <v>Kg</v>
      </c>
      <c r="H318" s="226" t="str">
        <f>IFERROR(IF(RIGHT(E318,4)="1 Kg","1 Kg",RIGHT(E318,6)),"")</f>
        <v>125 gr</v>
      </c>
      <c r="I318" s="227">
        <v>1</v>
      </c>
      <c r="J318" s="222">
        <f>IFERROR(IF(RIGHT(H318,4)="1 kg",(I318/1),I318*1000/LEFT(H318,3)),"")</f>
        <v>8</v>
      </c>
      <c r="K318" s="46">
        <f>VLOOKUP(E318,DSSP!$E$2:$K$1017,7,0)</f>
        <v>14.78</v>
      </c>
      <c r="L318" s="46">
        <f t="shared" si="15"/>
        <v>14.78</v>
      </c>
    </row>
    <row r="319" spans="1:12" s="219" customFormat="1" hidden="1">
      <c r="A319" s="46" t="s">
        <v>2</v>
      </c>
      <c r="B319" s="46" t="s">
        <v>4452</v>
      </c>
      <c r="C319" s="46">
        <v>90</v>
      </c>
      <c r="D319" s="364"/>
      <c r="E319" s="223" t="s">
        <v>260</v>
      </c>
      <c r="F319" s="46" t="str">
        <f>IFERROR(VLOOKUP(E319,DSSP!$E$2:$G$1013,3,0),"")</f>
        <v>Guichai Leaf</v>
      </c>
      <c r="G319" s="225" t="str">
        <f>VLOOKUP(E319,DSSP!$E$2:$H$1017,4,0)</f>
        <v>Kg</v>
      </c>
      <c r="H319" s="226" t="str">
        <f>IFERROR(IF(RIGHT(E319,4)="1 Kg","1 Kg",RIGHT(E319,6)),"")</f>
        <v>100 gr</v>
      </c>
      <c r="I319" s="227">
        <v>1</v>
      </c>
      <c r="J319" s="222">
        <f>IFERROR(IF(RIGHT(H319,4)="1 kg",(I319/1),I319*1000/LEFT(H319,3)),"")</f>
        <v>10</v>
      </c>
      <c r="K319" s="46">
        <f>VLOOKUP(E319,DSSP!$E$2:$K$1017,7,0)</f>
        <v>10.16</v>
      </c>
      <c r="L319" s="46">
        <f t="shared" si="15"/>
        <v>10.16</v>
      </c>
    </row>
    <row r="320" spans="1:12" s="219" customFormat="1" hidden="1">
      <c r="A320" s="46" t="s">
        <v>2</v>
      </c>
      <c r="B320" s="46" t="s">
        <v>4452</v>
      </c>
      <c r="C320" s="46">
        <v>90</v>
      </c>
      <c r="D320" s="364"/>
      <c r="E320" s="223" t="s">
        <v>267</v>
      </c>
      <c r="F320" s="46" t="str">
        <f>IFERROR(VLOOKUP(E320,DSSP!$E$2:$G$1013,3,0),"")</f>
        <v>Guichai Leaf</v>
      </c>
      <c r="G320" s="225" t="str">
        <f>VLOOKUP(E320,DSSP!$E$2:$H$1017,4,0)</f>
        <v>Kg</v>
      </c>
      <c r="H320" s="226" t="str">
        <f>IFERROR(IF(RIGHT(E320,4)="1 Kg","1 Kg",RIGHT(E320,6)),"")</f>
        <v>200 gr</v>
      </c>
      <c r="I320" s="227">
        <v>4</v>
      </c>
      <c r="J320" s="222">
        <f>IFERROR(IF(RIGHT(H320,4)="1 kg",(I320/1),I320*1000/LEFT(H320,3)),"")</f>
        <v>20</v>
      </c>
      <c r="K320" s="46">
        <f>VLOOKUP(E320,DSSP!$E$2:$K$1017,7,0)</f>
        <v>10.16</v>
      </c>
      <c r="L320" s="46">
        <f t="shared" si="15"/>
        <v>40.64</v>
      </c>
    </row>
    <row r="321" spans="1:12" s="219" customFormat="1" hidden="1">
      <c r="A321" s="46" t="s">
        <v>7</v>
      </c>
      <c r="B321" s="46" t="s">
        <v>4453</v>
      </c>
      <c r="C321" s="46">
        <v>91</v>
      </c>
      <c r="D321" s="364">
        <v>503730</v>
      </c>
      <c r="E321" s="223" t="s">
        <v>218</v>
      </c>
      <c r="F321" s="46" t="str">
        <f>IFERROR(VLOOKUP(E321,DSSP!$E$2:$G$1013,3,0),"")</f>
        <v>Basil Leaf</v>
      </c>
      <c r="G321" s="225" t="str">
        <f>VLOOKUP(E321,DSSP!$E$2:$H$1017,4,0)</f>
        <v>Kg</v>
      </c>
      <c r="H321" s="226" t="str">
        <f>IFERROR(IF(RIGHT(E321,4)="1 Kg","1 Kg",RIGHT(E321,6)),"")</f>
        <v>100 gr</v>
      </c>
      <c r="I321" s="227">
        <v>4</v>
      </c>
      <c r="J321" s="222">
        <f>IFERROR(IF(RIGHT(H321,4)="1 kg",(I321/1),I321*1000/LEFT(H321,3)),"")</f>
        <v>40</v>
      </c>
      <c r="K321" s="46">
        <f>VLOOKUP(E321,DSSP!$E$2:$K$1017,7,0)</f>
        <v>12.65</v>
      </c>
      <c r="L321" s="46">
        <f t="shared" si="15"/>
        <v>50.6</v>
      </c>
    </row>
    <row r="322" spans="1:12" s="219" customFormat="1" hidden="1">
      <c r="A322" s="46" t="s">
        <v>7</v>
      </c>
      <c r="B322" s="46" t="s">
        <v>4453</v>
      </c>
      <c r="C322" s="46">
        <v>91</v>
      </c>
      <c r="D322" s="364"/>
      <c r="E322" s="223" t="s">
        <v>227</v>
      </c>
      <c r="F322" s="46" t="str">
        <f>IFERROR(VLOOKUP(E322,DSSP!$E$2:$G$1013,3,0),"")</f>
        <v>Holy Basil Leaf</v>
      </c>
      <c r="G322" s="225" t="str">
        <f>VLOOKUP(E322,DSSP!$E$2:$H$1017,4,0)</f>
        <v>Kg</v>
      </c>
      <c r="H322" s="226" t="str">
        <f>IFERROR(IF(RIGHT(E322,4)="1 Kg","1 Kg",RIGHT(E322,6)),"")</f>
        <v>100 gr</v>
      </c>
      <c r="I322" s="227">
        <v>0.3</v>
      </c>
      <c r="J322" s="222">
        <f>IFERROR(IF(RIGHT(H322,4)="1 kg",(I322/1),I322*1000/LEFT(H322,3)),"")</f>
        <v>3</v>
      </c>
      <c r="K322" s="46">
        <f>VLOOKUP(E322,DSSP!$E$2:$K$1017,7,0)</f>
        <v>13.92</v>
      </c>
      <c r="L322" s="46">
        <f t="shared" si="15"/>
        <v>4.1760000000000002</v>
      </c>
    </row>
    <row r="323" spans="1:12" s="219" customFormat="1" hidden="1">
      <c r="A323" s="46" t="s">
        <v>1</v>
      </c>
      <c r="B323" s="46" t="s">
        <v>4454</v>
      </c>
      <c r="C323" s="46">
        <v>92</v>
      </c>
      <c r="D323" s="364">
        <v>604530</v>
      </c>
      <c r="E323" s="223" t="s">
        <v>218</v>
      </c>
      <c r="F323" s="46" t="str">
        <f>IFERROR(VLOOKUP(E323,DSSP!$E$2:$G$1013,3,0),"")</f>
        <v>Basil Leaf</v>
      </c>
      <c r="G323" s="225" t="str">
        <f>VLOOKUP(E323,DSSP!$E$2:$H$1017,4,0)</f>
        <v>Kg</v>
      </c>
      <c r="H323" s="226" t="str">
        <f>IFERROR(IF(RIGHT(E323,4)="1 Kg","1 Kg",RIGHT(E323,6)),"")</f>
        <v>100 gr</v>
      </c>
      <c r="I323" s="227">
        <v>4</v>
      </c>
      <c r="J323" s="222">
        <f>IFERROR(IF(RIGHT(H323,4)="1 kg",(I323/1),I323*1000/LEFT(H323,3)),"")</f>
        <v>40</v>
      </c>
      <c r="K323" s="46">
        <f>VLOOKUP(E323,DSSP!$E$2:$K$1017,7,0)</f>
        <v>12.65</v>
      </c>
      <c r="L323" s="46">
        <f t="shared" si="15"/>
        <v>50.6</v>
      </c>
    </row>
    <row r="324" spans="1:12" s="219" customFormat="1" hidden="1">
      <c r="A324" s="46" t="s">
        <v>1</v>
      </c>
      <c r="B324" s="46" t="s">
        <v>4454</v>
      </c>
      <c r="C324" s="46">
        <v>92</v>
      </c>
      <c r="D324" s="364"/>
      <c r="E324" s="223" t="s">
        <v>227</v>
      </c>
      <c r="F324" s="46" t="str">
        <f>IFERROR(VLOOKUP(E324,DSSP!$E$2:$G$1013,3,0),"")</f>
        <v>Holy Basil Leaf</v>
      </c>
      <c r="G324" s="225" t="str">
        <f>VLOOKUP(E324,DSSP!$E$2:$H$1017,4,0)</f>
        <v>Kg</v>
      </c>
      <c r="H324" s="226" t="str">
        <f>IFERROR(IF(RIGHT(E324,4)="1 Kg","1 Kg",RIGHT(E324,6)),"")</f>
        <v>100 gr</v>
      </c>
      <c r="I324" s="227">
        <v>3</v>
      </c>
      <c r="J324" s="222">
        <f>IFERROR(IF(RIGHT(H324,4)="1 kg",(I324/1),I324*1000/LEFT(H324,3)),"")</f>
        <v>30</v>
      </c>
      <c r="K324" s="46">
        <f>VLOOKUP(E324,DSSP!$E$2:$K$1017,7,0)</f>
        <v>13.92</v>
      </c>
      <c r="L324" s="46">
        <f t="shared" si="15"/>
        <v>41.76</v>
      </c>
    </row>
    <row r="325" spans="1:12" s="219" customFormat="1" hidden="1">
      <c r="A325" s="46" t="s">
        <v>0</v>
      </c>
      <c r="B325" s="46" t="s">
        <v>4455</v>
      </c>
      <c r="C325" s="46">
        <v>93</v>
      </c>
      <c r="D325" s="364">
        <v>503730</v>
      </c>
      <c r="E325" s="223" t="s">
        <v>227</v>
      </c>
      <c r="F325" s="46" t="str">
        <f>IFERROR(VLOOKUP(E325,DSSP!$E$2:$G$1013,3,0),"")</f>
        <v>Holy Basil Leaf</v>
      </c>
      <c r="G325" s="225" t="str">
        <f>VLOOKUP(E325,DSSP!$E$2:$H$1017,4,0)</f>
        <v>Kg</v>
      </c>
      <c r="H325" s="226" t="str">
        <f>IFERROR(IF(RIGHT(E325,4)="1 Kg","1 Kg",RIGHT(E325,6)),"")</f>
        <v>100 gr</v>
      </c>
      <c r="I325" s="227">
        <v>4</v>
      </c>
      <c r="J325" s="222">
        <f>IFERROR(IF(RIGHT(H325,4)="1 kg",(I325/1),I325*1000/LEFT(H325,3)),"")</f>
        <v>40</v>
      </c>
      <c r="K325" s="46">
        <f>VLOOKUP(E325,DSSP!$E$2:$K$1017,7,0)</f>
        <v>13.92</v>
      </c>
      <c r="L325" s="46">
        <f t="shared" si="15"/>
        <v>55.68</v>
      </c>
    </row>
    <row r="326" spans="1:12" s="219" customFormat="1" hidden="1">
      <c r="A326" s="46" t="s">
        <v>11</v>
      </c>
      <c r="B326" s="224" t="s">
        <v>4456</v>
      </c>
      <c r="C326" s="224">
        <v>94</v>
      </c>
      <c r="D326" s="364">
        <v>503734</v>
      </c>
      <c r="E326" s="223" t="s">
        <v>227</v>
      </c>
      <c r="F326" s="46" t="str">
        <f>IFERROR(VLOOKUP(E326,DSSP!$E$2:$G$1013,3,0),"")</f>
        <v>Holy Basil Leaf</v>
      </c>
      <c r="G326" s="225" t="str">
        <f>VLOOKUP(E326,DSSP!$E$2:$H$1017,4,0)</f>
        <v>Kg</v>
      </c>
      <c r="H326" s="226" t="str">
        <f>IFERROR(IF(RIGHT(E326,4)="1 Kg","1 Kg",RIGHT(E326,6)),"")</f>
        <v>100 gr</v>
      </c>
      <c r="I326" s="227">
        <v>4.5</v>
      </c>
      <c r="J326" s="222">
        <f>IFERROR(IF(RIGHT(H326,4)="1 kg",(I326/1),I326*1000/LEFT(H326,3)),"")</f>
        <v>45</v>
      </c>
      <c r="K326" s="46">
        <f>VLOOKUP(E326,DSSP!$E$2:$K$1017,7,0)</f>
        <v>13.92</v>
      </c>
      <c r="L326" s="46">
        <f t="shared" si="15"/>
        <v>62.64</v>
      </c>
    </row>
    <row r="327" spans="1:12" s="219" customFormat="1" hidden="1">
      <c r="A327" s="46" t="s">
        <v>0</v>
      </c>
      <c r="B327" s="224" t="s">
        <v>4457</v>
      </c>
      <c r="C327" s="224">
        <v>95</v>
      </c>
      <c r="D327" s="361">
        <v>604535</v>
      </c>
      <c r="E327" s="223" t="s">
        <v>218</v>
      </c>
      <c r="F327" s="46" t="str">
        <f>IFERROR(VLOOKUP(E327,DSSP!$E$2:$G$1013,3,0),"")</f>
        <v>Basil Leaf</v>
      </c>
      <c r="G327" s="225" t="str">
        <f>VLOOKUP(E327,DSSP!$E$2:$H$1017,4,0)</f>
        <v>Kg</v>
      </c>
      <c r="H327" s="226" t="str">
        <f>IFERROR(IF(RIGHT(E327,4)="1 Kg","1 Kg",RIGHT(E327,6)),"")</f>
        <v>100 gr</v>
      </c>
      <c r="I327" s="227">
        <v>8</v>
      </c>
      <c r="J327" s="222">
        <f>IFERROR(IF(RIGHT(H327,4)="1 kg",(I327/1),I327*1000/LEFT(H327,3)),"")</f>
        <v>80</v>
      </c>
      <c r="K327" s="46">
        <f>VLOOKUP(E327,DSSP!$E$2:$K$1017,7,0)</f>
        <v>12.65</v>
      </c>
      <c r="L327" s="46">
        <f t="shared" si="15"/>
        <v>101.2</v>
      </c>
    </row>
    <row r="328" spans="1:12" s="219" customFormat="1" hidden="1">
      <c r="A328" s="46" t="s">
        <v>0</v>
      </c>
      <c r="B328" s="224" t="s">
        <v>4457</v>
      </c>
      <c r="C328" s="224">
        <v>95</v>
      </c>
      <c r="D328" s="361"/>
      <c r="E328" s="223" t="s">
        <v>227</v>
      </c>
      <c r="F328" s="46" t="str">
        <f>IFERROR(VLOOKUP(E328,DSSP!$E$2:$G$1013,3,0),"")</f>
        <v>Holy Basil Leaf</v>
      </c>
      <c r="G328" s="225" t="str">
        <f>VLOOKUP(E328,DSSP!$E$2:$H$1017,4,0)</f>
        <v>Kg</v>
      </c>
      <c r="H328" s="226" t="str">
        <f>IFERROR(IF(RIGHT(E328,4)="1 Kg","1 Kg",RIGHT(E328,6)),"")</f>
        <v>100 gr</v>
      </c>
      <c r="I328" s="227">
        <v>0.5</v>
      </c>
      <c r="J328" s="222">
        <f>IFERROR(IF(RIGHT(H328,4)="1 kg",(I328/1),I328*1000/LEFT(H328,3)),"")</f>
        <v>5</v>
      </c>
      <c r="K328" s="46">
        <f>VLOOKUP(E328,DSSP!$E$2:$K$1017,7,0)</f>
        <v>13.92</v>
      </c>
      <c r="L328" s="46">
        <f t="shared" si="15"/>
        <v>6.96</v>
      </c>
    </row>
    <row r="329" spans="1:12" s="219" customFormat="1" hidden="1">
      <c r="A329" s="46" t="s">
        <v>0</v>
      </c>
      <c r="B329" s="224" t="s">
        <v>4458</v>
      </c>
      <c r="C329" s="224">
        <v>96</v>
      </c>
      <c r="D329" s="364">
        <v>604535</v>
      </c>
      <c r="E329" s="223" t="s">
        <v>509</v>
      </c>
      <c r="F329" s="46" t="str">
        <f>IFERROR(VLOOKUP(E329,DSSP!$E$2:$G$1013,3,0),"")</f>
        <v>Lemon Grass</v>
      </c>
      <c r="G329" s="225" t="str">
        <f>VLOOKUP(E329,DSSP!$E$2:$H$1017,4,0)</f>
        <v>Kg</v>
      </c>
      <c r="H329" s="226" t="str">
        <f>IFERROR(IF(RIGHT(E329,4)="1 Kg","1 Kg",RIGHT(E329,6)),"")</f>
        <v>100 gr</v>
      </c>
      <c r="I329" s="227">
        <v>8</v>
      </c>
      <c r="J329" s="222">
        <f>IFERROR(IF(RIGHT(H329,4)="1 kg",(I329/1),I329*1000/LEFT(H329,3)),"")</f>
        <v>80</v>
      </c>
      <c r="K329" s="46">
        <f>VLOOKUP(E329,DSSP!$E$2:$K$1017,7,0)</f>
        <v>9.6999999999999993</v>
      </c>
      <c r="L329" s="46">
        <f t="shared" si="15"/>
        <v>77.599999999999994</v>
      </c>
    </row>
    <row r="330" spans="1:12" s="219" customFormat="1" hidden="1">
      <c r="A330" s="46" t="s">
        <v>0</v>
      </c>
      <c r="B330" s="224" t="s">
        <v>4458</v>
      </c>
      <c r="C330" s="224">
        <v>96</v>
      </c>
      <c r="D330" s="364"/>
      <c r="E330" s="223" t="s">
        <v>444</v>
      </c>
      <c r="F330" s="46" t="str">
        <f>IFERROR(VLOOKUP(E330,DSSP!$E$2:$G$1013,3,0),"")</f>
        <v>Baby Corn</v>
      </c>
      <c r="G330" s="225" t="str">
        <f>VLOOKUP(E330,DSSP!$E$2:$H$1017,4,0)</f>
        <v>Kg</v>
      </c>
      <c r="H330" s="226" t="str">
        <f>IFERROR(IF(RIGHT(E330,4)="1 Kg","1 Kg",RIGHT(E330,6)),"")</f>
        <v>100 gr</v>
      </c>
      <c r="I330" s="227">
        <v>2</v>
      </c>
      <c r="J330" s="222">
        <f>IFERROR(IF(RIGHT(H330,4)="1 kg",(I330/1),I330*1000/LEFT(H330,3)),"")</f>
        <v>20</v>
      </c>
      <c r="K330" s="46">
        <f>VLOOKUP(E330,DSSP!$E$2:$K$1017,7,0)</f>
        <v>10.5</v>
      </c>
      <c r="L330" s="46">
        <f t="shared" si="15"/>
        <v>21</v>
      </c>
    </row>
    <row r="331" spans="1:12" s="219" customFormat="1" hidden="1">
      <c r="A331" s="46" t="s">
        <v>0</v>
      </c>
      <c r="B331" s="224" t="s">
        <v>4458</v>
      </c>
      <c r="C331" s="224">
        <v>96</v>
      </c>
      <c r="D331" s="364"/>
      <c r="E331" s="223" t="s">
        <v>138</v>
      </c>
      <c r="F331" s="46" t="str">
        <f>IFERROR(VLOOKUP(E331,DSSP!$E$2:$G$1013,3,0),"")</f>
        <v>Rice Paddy Herb</v>
      </c>
      <c r="G331" s="225" t="str">
        <f>VLOOKUP(E331,DSSP!$E$2:$H$1017,4,0)</f>
        <v>Kg</v>
      </c>
      <c r="H331" s="226" t="str">
        <f>IFERROR(IF(RIGHT(E331,4)="1 Kg","1 Kg",RIGHT(E331,6)),"")</f>
        <v>100 gr</v>
      </c>
      <c r="I331" s="227">
        <v>0.5</v>
      </c>
      <c r="J331" s="222">
        <f>IFERROR(IF(RIGHT(H331,4)="1 kg",(I331/1),I331*1000/LEFT(H331,3)),"")</f>
        <v>5</v>
      </c>
      <c r="K331" s="46">
        <f>VLOOKUP(E331,DSSP!$E$2:$K$1017,7,0)</f>
        <v>10.92</v>
      </c>
      <c r="L331" s="46">
        <f t="shared" si="15"/>
        <v>5.46</v>
      </c>
    </row>
    <row r="332" spans="1:12" s="219" customFormat="1" hidden="1">
      <c r="A332" s="46" t="s">
        <v>0</v>
      </c>
      <c r="B332" s="224" t="s">
        <v>4458</v>
      </c>
      <c r="C332" s="224">
        <v>96</v>
      </c>
      <c r="D332" s="364"/>
      <c r="E332" s="223" t="s">
        <v>199</v>
      </c>
      <c r="F332" s="46" t="str">
        <f>IFERROR(VLOOKUP(E332,DSSP!$E$2:$G$1013,3,0),"")</f>
        <v>Ceylon Spinach</v>
      </c>
      <c r="G332" s="225" t="str">
        <f>VLOOKUP(E332,DSSP!$E$2:$H$1017,4,0)</f>
        <v>Kg</v>
      </c>
      <c r="H332" s="226" t="str">
        <f>IFERROR(IF(RIGHT(E332,4)="1 Kg","1 Kg",RIGHT(E332,6)),"")</f>
        <v>300 gr</v>
      </c>
      <c r="I332" s="227">
        <v>1.2</v>
      </c>
      <c r="J332" s="222">
        <f>IFERROR(IF(RIGHT(H332,4)="1 kg",(I332/1),I332*1000/LEFT(H332,3)),"")</f>
        <v>4</v>
      </c>
      <c r="K332" s="46">
        <f>VLOOKUP(E332,DSSP!$E$2:$K$1017,7,0)</f>
        <v>9.6999999999999993</v>
      </c>
      <c r="L332" s="46">
        <f t="shared" si="15"/>
        <v>11.639999999999999</v>
      </c>
    </row>
    <row r="333" spans="1:12" s="219" customFormat="1" hidden="1">
      <c r="A333" s="46" t="s">
        <v>0</v>
      </c>
      <c r="B333" s="224" t="s">
        <v>4458</v>
      </c>
      <c r="C333" s="224">
        <v>96</v>
      </c>
      <c r="D333" s="361"/>
      <c r="E333" s="223" t="s">
        <v>251</v>
      </c>
      <c r="F333" s="46" t="str">
        <f>IFERROR(VLOOKUP(E333,DSSP!$E$2:$G$1013,3,0),"")</f>
        <v>Dill</v>
      </c>
      <c r="G333" s="225" t="str">
        <f>VLOOKUP(E333,DSSP!$E$2:$H$1017,4,0)</f>
        <v>Kg</v>
      </c>
      <c r="H333" s="226" t="str">
        <f>IFERROR(IF(RIGHT(E333,4)="1 Kg","1 Kg",RIGHT(E333,6)),"")</f>
        <v>100 gr</v>
      </c>
      <c r="I333" s="227">
        <v>1.2</v>
      </c>
      <c r="J333" s="222">
        <f>IFERROR(IF(RIGHT(H333,4)="1 kg",(I333/1),I333*1000/LEFT(H333,3)),"")</f>
        <v>12</v>
      </c>
      <c r="K333" s="46">
        <f>VLOOKUP(E333,DSSP!$E$2:$K$1017,7,0)</f>
        <v>11.09</v>
      </c>
      <c r="L333" s="46">
        <f t="shared" si="15"/>
        <v>13.308</v>
      </c>
    </row>
    <row r="334" spans="1:12" s="219" customFormat="1" hidden="1">
      <c r="A334" s="46" t="s">
        <v>0</v>
      </c>
      <c r="B334" s="224" t="s">
        <v>4458</v>
      </c>
      <c r="C334" s="224">
        <v>96</v>
      </c>
      <c r="D334" s="361"/>
      <c r="E334" s="223" t="s">
        <v>188</v>
      </c>
      <c r="F334" s="46" t="str">
        <f>IFERROR(VLOOKUP(E334,DSSP!$E$2:$G$1013,3,0),"")</f>
        <v>Crown Daisy</v>
      </c>
      <c r="G334" s="225" t="str">
        <f>VLOOKUP(E334,DSSP!$E$2:$H$1017,4,0)</f>
        <v>Kg</v>
      </c>
      <c r="H334" s="226" t="str">
        <f>IFERROR(IF(RIGHT(E334,4)="1 Kg","1 Kg",RIGHT(E334,6)),"")</f>
        <v>200 gr</v>
      </c>
      <c r="I334" s="227">
        <v>0.4</v>
      </c>
      <c r="J334" s="222">
        <f>IFERROR(IF(RIGHT(H334,4)="1 kg",(I334/1),I334*1000/LEFT(H334,3)),"")</f>
        <v>2</v>
      </c>
      <c r="K334" s="46">
        <f>VLOOKUP(E334,DSSP!$E$2:$K$1017,7,0)</f>
        <v>9.9499999999999993</v>
      </c>
      <c r="L334" s="46">
        <f t="shared" si="15"/>
        <v>3.98</v>
      </c>
    </row>
    <row r="335" spans="1:12" s="219" customFormat="1" hidden="1">
      <c r="A335" s="46" t="s">
        <v>2</v>
      </c>
      <c r="B335" s="224" t="s">
        <v>4459</v>
      </c>
      <c r="C335" s="224">
        <v>97</v>
      </c>
      <c r="D335" s="361">
        <v>604535</v>
      </c>
      <c r="E335" s="223" t="s">
        <v>509</v>
      </c>
      <c r="F335" s="46" t="str">
        <f>IFERROR(VLOOKUP(E335,DSSP!$E$2:$G$1013,3,0),"")</f>
        <v>Lemon Grass</v>
      </c>
      <c r="G335" s="225" t="str">
        <f>VLOOKUP(E335,DSSP!$E$2:$H$1017,4,0)</f>
        <v>Kg</v>
      </c>
      <c r="H335" s="226" t="str">
        <f>IFERROR(IF(RIGHT(E335,4)="1 Kg","1 Kg",RIGHT(E335,6)),"")</f>
        <v>100 gr</v>
      </c>
      <c r="I335" s="227">
        <v>12</v>
      </c>
      <c r="J335" s="222">
        <f>IFERROR(IF(RIGHT(H335,4)="1 kg",(I335/1),I335*1000/LEFT(H335,3)),"")</f>
        <v>120</v>
      </c>
      <c r="K335" s="46">
        <f>VLOOKUP(E335,DSSP!$E$2:$K$1017,7,0)</f>
        <v>9.6999999999999993</v>
      </c>
      <c r="L335" s="46">
        <f t="shared" si="15"/>
        <v>116.39999999999999</v>
      </c>
    </row>
    <row r="336" spans="1:12" s="219" customFormat="1" hidden="1">
      <c r="A336" s="46" t="s">
        <v>2</v>
      </c>
      <c r="B336" s="224" t="s">
        <v>4459</v>
      </c>
      <c r="C336" s="224">
        <v>97</v>
      </c>
      <c r="D336" s="361"/>
      <c r="E336" s="223" t="s">
        <v>444</v>
      </c>
      <c r="F336" s="46" t="str">
        <f>IFERROR(VLOOKUP(E336,DSSP!$E$2:$G$1013,3,0),"")</f>
        <v>Baby Corn</v>
      </c>
      <c r="G336" s="225" t="str">
        <f>VLOOKUP(E336,DSSP!$E$2:$H$1017,4,0)</f>
        <v>Kg</v>
      </c>
      <c r="H336" s="226" t="str">
        <f>IFERROR(IF(RIGHT(E336,4)="1 Kg","1 Kg",RIGHT(E336,6)),"")</f>
        <v>100 gr</v>
      </c>
      <c r="I336" s="227">
        <v>0.5</v>
      </c>
      <c r="J336" s="222">
        <f>IFERROR(IF(RIGHT(H336,4)="1 kg",(I336/1),I336*1000/LEFT(H336,3)),"")</f>
        <v>5</v>
      </c>
      <c r="K336" s="46">
        <f>VLOOKUP(E336,DSSP!$E$2:$K$1017,7,0)</f>
        <v>10.5</v>
      </c>
      <c r="L336" s="46">
        <f t="shared" si="15"/>
        <v>5.25</v>
      </c>
    </row>
    <row r="337" spans="1:12" s="219" customFormat="1" hidden="1">
      <c r="A337" s="46" t="s">
        <v>2</v>
      </c>
      <c r="B337" s="224" t="s">
        <v>4459</v>
      </c>
      <c r="C337" s="224">
        <v>97</v>
      </c>
      <c r="D337" s="361"/>
      <c r="E337" s="223" t="s">
        <v>385</v>
      </c>
      <c r="F337" s="46" t="str">
        <f>IFERROR(VLOOKUP(E337,DSSP!$E$2:$G$1013,3,0),"")</f>
        <v>Winged Bean</v>
      </c>
      <c r="G337" s="225" t="str">
        <f>VLOOKUP(E337,DSSP!$E$2:$H$1017,4,0)</f>
        <v>Kg</v>
      </c>
      <c r="H337" s="226" t="str">
        <f>IFERROR(IF(RIGHT(E337,4)="1 Kg","1 Kg",RIGHT(E337,6)),"")</f>
        <v>100 gr</v>
      </c>
      <c r="I337" s="227">
        <v>0.5</v>
      </c>
      <c r="J337" s="222">
        <f>IFERROR(IF(RIGHT(H337,4)="1 kg",(I337/1),I337*1000/LEFT(H337,3)),"")</f>
        <v>5</v>
      </c>
      <c r="K337" s="46">
        <f>VLOOKUP(E337,DSSP!$E$2:$K$1017,7,0)</f>
        <v>11.43</v>
      </c>
      <c r="L337" s="46">
        <f t="shared" si="15"/>
        <v>5.7149999999999999</v>
      </c>
    </row>
    <row r="338" spans="1:12" s="219" customFormat="1" hidden="1">
      <c r="A338" s="46" t="s">
        <v>2</v>
      </c>
      <c r="B338" s="224" t="s">
        <v>4459</v>
      </c>
      <c r="C338" s="224">
        <v>97</v>
      </c>
      <c r="D338" s="361"/>
      <c r="E338" s="223" t="s">
        <v>138</v>
      </c>
      <c r="F338" s="46" t="str">
        <f>IFERROR(VLOOKUP(E338,DSSP!$E$2:$G$1013,3,0),"")</f>
        <v>Rice Paddy Herb</v>
      </c>
      <c r="G338" s="225" t="str">
        <f>VLOOKUP(E338,DSSP!$E$2:$H$1017,4,0)</f>
        <v>Kg</v>
      </c>
      <c r="H338" s="226" t="str">
        <f>IFERROR(IF(RIGHT(E338,4)="1 Kg","1 Kg",RIGHT(E338,6)),"")</f>
        <v>100 gr</v>
      </c>
      <c r="I338" s="227">
        <v>0.4</v>
      </c>
      <c r="J338" s="222">
        <f>IFERROR(IF(RIGHT(H338,4)="1 kg",(I338/1),I338*1000/LEFT(H338,3)),"")</f>
        <v>4</v>
      </c>
      <c r="K338" s="46">
        <f>VLOOKUP(E338,DSSP!$E$2:$K$1017,7,0)</f>
        <v>10.92</v>
      </c>
      <c r="L338" s="46">
        <f t="shared" si="15"/>
        <v>4.3680000000000003</v>
      </c>
    </row>
    <row r="339" spans="1:12" s="219" customFormat="1" hidden="1">
      <c r="A339" s="46" t="s">
        <v>12</v>
      </c>
      <c r="B339" s="224" t="s">
        <v>4460</v>
      </c>
      <c r="C339" s="224">
        <v>98</v>
      </c>
      <c r="D339" s="361">
        <v>604535</v>
      </c>
      <c r="E339" s="223" t="s">
        <v>209</v>
      </c>
      <c r="F339" s="46" t="str">
        <f>IFERROR(VLOOKUP(E339,DSSP!$E$2:$G$1013,3,0),"")</f>
        <v>Morning Glory</v>
      </c>
      <c r="G339" s="225" t="str">
        <f>VLOOKUP(E339,DSSP!$E$2:$H$1017,4,0)</f>
        <v>Kg</v>
      </c>
      <c r="H339" s="226" t="str">
        <f>IFERROR(IF(RIGHT(E339,4)="1 Kg","1 Kg",RIGHT(E339,6)),"")</f>
        <v>200 gr</v>
      </c>
      <c r="I339" s="227">
        <v>2.2000000000000002</v>
      </c>
      <c r="J339" s="222">
        <f>IFERROR(IF(RIGHT(H339,4)="1 kg",(I339/1),I339*1000/LEFT(H339,3)),"")</f>
        <v>11</v>
      </c>
      <c r="K339" s="46">
        <f>VLOOKUP(E339,DSSP!$E$2:$K$1017,7,0)</f>
        <v>8.66</v>
      </c>
      <c r="L339" s="46">
        <f t="shared" si="15"/>
        <v>19.052000000000003</v>
      </c>
    </row>
    <row r="340" spans="1:12" s="219" customFormat="1" hidden="1">
      <c r="A340" s="46" t="s">
        <v>12</v>
      </c>
      <c r="B340" s="224" t="s">
        <v>4460</v>
      </c>
      <c r="C340" s="224">
        <v>98</v>
      </c>
      <c r="D340" s="361"/>
      <c r="E340" s="223" t="s">
        <v>168</v>
      </c>
      <c r="F340" s="46" t="str">
        <f>IFERROR(VLOOKUP(E340,DSSP!$E$2:$G$1013,3,0),"")</f>
        <v>Chinese Mustard</v>
      </c>
      <c r="G340" s="225" t="str">
        <f>VLOOKUP(E340,DSSP!$E$2:$H$1017,4,0)</f>
        <v>Kg</v>
      </c>
      <c r="H340" s="226" t="str">
        <f>IFERROR(IF(RIGHT(E340,4)="1 Kg","1 Kg",RIGHT(E340,6)),"")</f>
        <v>300 gr</v>
      </c>
      <c r="I340" s="227">
        <v>2.1</v>
      </c>
      <c r="J340" s="222">
        <f>IFERROR(IF(RIGHT(H340,4)="1 kg",(I340/1),I340*1000/LEFT(H340,3)),"")</f>
        <v>7</v>
      </c>
      <c r="K340" s="46">
        <f>VLOOKUP(E340,DSSP!$E$2:$K$1017,7,0)</f>
        <v>7.91</v>
      </c>
      <c r="L340" s="46">
        <f t="shared" si="15"/>
        <v>16.611000000000001</v>
      </c>
    </row>
    <row r="341" spans="1:12" s="219" customFormat="1" hidden="1">
      <c r="A341" s="46" t="s">
        <v>12</v>
      </c>
      <c r="B341" s="224" t="s">
        <v>4460</v>
      </c>
      <c r="C341" s="224">
        <v>98</v>
      </c>
      <c r="D341" s="361"/>
      <c r="E341" s="223" t="s">
        <v>509</v>
      </c>
      <c r="F341" s="46" t="str">
        <f>IFERROR(VLOOKUP(E341,DSSP!$E$2:$G$1013,3,0),"")</f>
        <v>Lemon Grass</v>
      </c>
      <c r="G341" s="225" t="str">
        <f>VLOOKUP(E341,DSSP!$E$2:$H$1017,4,0)</f>
        <v>Kg</v>
      </c>
      <c r="H341" s="226" t="str">
        <f>IFERROR(IF(RIGHT(E341,4)="1 Kg","1 Kg",RIGHT(E341,6)),"")</f>
        <v>100 gr</v>
      </c>
      <c r="I341" s="227">
        <v>10</v>
      </c>
      <c r="J341" s="222">
        <f>IFERROR(IF(RIGHT(H341,4)="1 kg",(I341/1),I341*1000/LEFT(H341,3)),"")</f>
        <v>100</v>
      </c>
      <c r="K341" s="46">
        <f>VLOOKUP(E341,DSSP!$E$2:$K$1017,7,0)</f>
        <v>9.6999999999999993</v>
      </c>
      <c r="L341" s="46">
        <f t="shared" si="15"/>
        <v>97</v>
      </c>
    </row>
    <row r="342" spans="1:12" s="219" customFormat="1" hidden="1">
      <c r="A342" s="46" t="s">
        <v>9</v>
      </c>
      <c r="B342" s="224" t="s">
        <v>4461</v>
      </c>
      <c r="C342" s="224">
        <v>99</v>
      </c>
      <c r="D342" s="361">
        <v>604535</v>
      </c>
      <c r="E342" s="223" t="s">
        <v>4069</v>
      </c>
      <c r="F342" s="46" t="str">
        <f>IFERROR(VLOOKUP(E342,DSSP!$E$2:$G$1013,3,0),"")</f>
        <v>Hong Minh rice paper</v>
      </c>
      <c r="G342" s="225" t="str">
        <f>VLOOKUP(E342,DSSP!$E$2:$H$1017,4,0)</f>
        <v>Bag</v>
      </c>
      <c r="H342" s="226" t="str">
        <f>IFERROR(IF(RIGHT(E342,4)="1 Kg","1 Kg",RIGHT(E342,6)),"")</f>
        <v>470 gr</v>
      </c>
      <c r="I342" s="227">
        <v>9.4</v>
      </c>
      <c r="J342" s="222">
        <f>IFERROR(IF(RIGHT(H342,4)="1 kg",(I342/1),I342*1000/LEFT(H342,3)),"")</f>
        <v>20</v>
      </c>
      <c r="K342" s="46">
        <f>VLOOKUP(E342,DSSP!$E$2:$K$1017,7,0)</f>
        <v>3.73</v>
      </c>
      <c r="L342" s="46">
        <f t="shared" si="15"/>
        <v>74.599999999999994</v>
      </c>
    </row>
    <row r="343" spans="1:12" s="219" customFormat="1" hidden="1">
      <c r="A343" s="46" t="s">
        <v>9</v>
      </c>
      <c r="B343" s="224" t="s">
        <v>4461</v>
      </c>
      <c r="C343" s="224">
        <v>99</v>
      </c>
      <c r="D343" s="361"/>
      <c r="E343" s="223" t="s">
        <v>4101</v>
      </c>
      <c r="F343" s="46" t="str">
        <f>IFERROR(VLOOKUP(E343,DSSP!$E$2:$G$1013,3,0),"")</f>
        <v>Chin-su Chili Sauce</v>
      </c>
      <c r="G343" s="225" t="str">
        <f>VLOOKUP(E343,DSSP!$E$2:$H$1017,4,0)</f>
        <v>Pc</v>
      </c>
      <c r="H343" s="226" t="str">
        <f>IFERROR(IF(RIGHT(E343,4)="1 Kg","1 Kg",RIGHT(E343,6)),"")</f>
        <v>250 gr</v>
      </c>
      <c r="I343" s="227">
        <v>2.5</v>
      </c>
      <c r="J343" s="222">
        <f>IFERROR(IF(RIGHT(H343,4)="1 kg",(I343/1),I343*1000/LEFT(H343,3)),"")</f>
        <v>10</v>
      </c>
      <c r="K343" s="46">
        <f>VLOOKUP(E343,DSSP!$E$2:$K$1017,7,0)</f>
        <v>1.87</v>
      </c>
      <c r="L343" s="46">
        <f t="shared" si="15"/>
        <v>18.700000000000003</v>
      </c>
    </row>
    <row r="344" spans="1:12" s="219" customFormat="1" hidden="1">
      <c r="A344" s="46" t="s">
        <v>7</v>
      </c>
      <c r="B344" s="46" t="s">
        <v>4441</v>
      </c>
      <c r="C344" s="46">
        <v>79</v>
      </c>
      <c r="D344" s="361"/>
      <c r="E344" s="223" t="s">
        <v>3674</v>
      </c>
      <c r="F344" s="46" t="str">
        <f>IFERROR(VLOOKUP(E344,DSSP!$E$2:$G$1013,3,0),"")</f>
        <v>King Oyster Mushroom</v>
      </c>
      <c r="G344" s="225" t="str">
        <f>VLOOKUP(E344,DSSP!$E$2:$H$1017,4,0)</f>
        <v>Kg</v>
      </c>
      <c r="H344" s="226" t="str">
        <f>IFERROR(IF(RIGHT(E344,4)="1 Kg","1 Kg",RIGHT(E344,6)),"")</f>
        <v>weight</v>
      </c>
      <c r="I344" s="227">
        <v>0.42</v>
      </c>
      <c r="J344" s="222" t="str">
        <f>IFERROR(IF(RIGHT(H344,4)="1 kg",(I344/1),I344*1000/LEFT(H344,3)),"")</f>
        <v/>
      </c>
      <c r="K344" s="46">
        <f>VLOOKUP(E344,DSSP!$E$2:$K$1017,7,0)</f>
        <v>13.58</v>
      </c>
      <c r="L344" s="46">
        <f t="shared" si="15"/>
        <v>5.7035999999999998</v>
      </c>
    </row>
    <row r="345" spans="1:12" s="219" customFormat="1" hidden="1">
      <c r="A345" s="46" t="s">
        <v>7</v>
      </c>
      <c r="B345" s="46" t="s">
        <v>4441</v>
      </c>
      <c r="C345" s="46">
        <v>79</v>
      </c>
      <c r="D345" s="361"/>
      <c r="E345" s="223" t="s">
        <v>1681</v>
      </c>
      <c r="F345" s="46" t="str">
        <f>IFERROR(VLOOKUP(E345,DSSP!$E$2:$G$1013,3,0),"")</f>
        <v>King Oyster Mushroom</v>
      </c>
      <c r="G345" s="225" t="str">
        <f>VLOOKUP(E345,DSSP!$E$2:$H$1017,4,0)</f>
        <v>Kg</v>
      </c>
      <c r="H345" s="226" t="str">
        <f>IFERROR(IF(RIGHT(E345,4)="1 Kg","1 Kg",RIGHT(E345,6)),"")</f>
        <v>100 gr</v>
      </c>
      <c r="I345" s="227">
        <v>0.4</v>
      </c>
      <c r="J345" s="222">
        <f>IFERROR(IF(RIGHT(H345,4)="1 kg",(I345/1),I345*1000/LEFT(H345,3)),"")</f>
        <v>4</v>
      </c>
      <c r="K345" s="46">
        <f>VLOOKUP(E345,DSSP!$E$2:$K$1017,7,0)</f>
        <v>13.58</v>
      </c>
      <c r="L345" s="46">
        <f t="shared" si="15"/>
        <v>5.4320000000000004</v>
      </c>
    </row>
    <row r="346" spans="1:12" s="219" customFormat="1" hidden="1">
      <c r="A346" s="46" t="s">
        <v>7</v>
      </c>
      <c r="B346" s="46" t="s">
        <v>4441</v>
      </c>
      <c r="C346" s="46">
        <v>79</v>
      </c>
      <c r="D346" s="361"/>
      <c r="E346" s="223" t="s">
        <v>3461</v>
      </c>
      <c r="F346" s="46" t="str">
        <f>IFERROR(VLOOKUP(E346,DSSP!$E$2:$G$1013,3,0),"")</f>
        <v>Young Ambarella</v>
      </c>
      <c r="G346" s="225" t="str">
        <f>VLOOKUP(E346,DSSP!$E$2:$H$1017,4,0)</f>
        <v>Kg</v>
      </c>
      <c r="H346" s="226" t="str">
        <f>IFERROR(IF(RIGHT(E346,4)="1 Kg","1 Kg",RIGHT(E346,6)),"")</f>
        <v>500 gr</v>
      </c>
      <c r="I346" s="227">
        <v>1</v>
      </c>
      <c r="J346" s="222">
        <f>IFERROR(IF(RIGHT(H346,4)="1 kg",(I346/1),I346*1000/LEFT(H346,3)),"")</f>
        <v>2</v>
      </c>
      <c r="K346" s="46">
        <f>VLOOKUP(E346,DSSP!$E$2:$K$1017,7,0)</f>
        <v>7.46</v>
      </c>
      <c r="L346" s="46">
        <f t="shared" si="15"/>
        <v>7.46</v>
      </c>
    </row>
    <row r="347" spans="1:12" s="219" customFormat="1" hidden="1">
      <c r="A347" s="46" t="s">
        <v>7</v>
      </c>
      <c r="B347" s="46" t="s">
        <v>4441</v>
      </c>
      <c r="C347" s="46">
        <v>79</v>
      </c>
      <c r="D347" s="361"/>
      <c r="E347" s="223" t="s">
        <v>444</v>
      </c>
      <c r="F347" s="46" t="str">
        <f>IFERROR(VLOOKUP(E347,DSSP!$E$2:$G$1013,3,0),"")</f>
        <v>Baby Corn</v>
      </c>
      <c r="G347" s="225" t="str">
        <f>VLOOKUP(E347,DSSP!$E$2:$H$1017,4,0)</f>
        <v>Kg</v>
      </c>
      <c r="H347" s="226" t="str">
        <f>IFERROR(IF(RIGHT(E347,4)="1 Kg","1 Kg",RIGHT(E347,6)),"")</f>
        <v>100 gr</v>
      </c>
      <c r="I347" s="227">
        <v>1</v>
      </c>
      <c r="J347" s="222">
        <f>IFERROR(IF(RIGHT(H347,4)="1 kg",(I347/1),I347*1000/LEFT(H347,3)),"")</f>
        <v>10</v>
      </c>
      <c r="K347" s="46">
        <f>VLOOKUP(E347,DSSP!$E$2:$K$1017,7,0)</f>
        <v>10.5</v>
      </c>
      <c r="L347" s="46">
        <f t="shared" si="15"/>
        <v>10.5</v>
      </c>
    </row>
    <row r="348" spans="1:12" s="219" customFormat="1" hidden="1">
      <c r="A348" s="46" t="s">
        <v>1</v>
      </c>
      <c r="B348" s="224" t="s">
        <v>4462</v>
      </c>
      <c r="C348" s="224">
        <v>100</v>
      </c>
      <c r="D348" s="361">
        <v>604535</v>
      </c>
      <c r="E348" s="223" t="s">
        <v>1690</v>
      </c>
      <c r="F348" s="46" t="str">
        <f>IFERROR(VLOOKUP(E348,DSSP!$E$2:$G$1013,3,0),"")</f>
        <v>Enoki Mushroom</v>
      </c>
      <c r="G348" s="225" t="str">
        <f>VLOOKUP(E348,DSSP!$E$2:$H$1017,4,0)</f>
        <v>Kg</v>
      </c>
      <c r="H348" s="226" t="str">
        <f>IFERROR(IF(RIGHT(E348,4)="1 Kg","1 Kg",RIGHT(E348,6)),"")</f>
        <v>200 gr</v>
      </c>
      <c r="I348" s="227">
        <v>2</v>
      </c>
      <c r="J348" s="222">
        <f>IFERROR(IF(RIGHT(H348,4)="1 kg",(I348/1),I348*1000/LEFT(H348,3)),"")</f>
        <v>10</v>
      </c>
      <c r="K348" s="46">
        <f>VLOOKUP(E348,DSSP!$E$2:$K$1017,7,0)</f>
        <v>9.19</v>
      </c>
      <c r="L348" s="46">
        <f t="shared" si="15"/>
        <v>18.38</v>
      </c>
    </row>
    <row r="349" spans="1:12" s="219" customFormat="1" hidden="1">
      <c r="A349" s="46" t="s">
        <v>1</v>
      </c>
      <c r="B349" s="224" t="s">
        <v>4462</v>
      </c>
      <c r="C349" s="224">
        <v>100</v>
      </c>
      <c r="D349" s="361"/>
      <c r="E349" s="223" t="s">
        <v>2845</v>
      </c>
      <c r="F349" s="46" t="str">
        <f>IFERROR(VLOOKUP(E349,DSSP!$E$2:$G$1013,3,0),"")</f>
        <v>Seafood Mushroom</v>
      </c>
      <c r="G349" s="225" t="str">
        <f>VLOOKUP(E349,DSSP!$E$2:$H$1017,4,0)</f>
        <v>Kg</v>
      </c>
      <c r="H349" s="226" t="str">
        <f>IFERROR(IF(RIGHT(E349,4)="1 Kg","1 Kg",RIGHT(E349,6)),"")</f>
        <v>150 gr</v>
      </c>
      <c r="I349" s="227">
        <v>1.2</v>
      </c>
      <c r="J349" s="222">
        <f>IFERROR(IF(RIGHT(H349,4)="1 kg",(I349/1),I349*1000/LEFT(H349,3)),"")</f>
        <v>8</v>
      </c>
      <c r="K349" s="46">
        <f>VLOOKUP(E349,DSSP!$E$2:$K$1017,7,0)</f>
        <v>13.63</v>
      </c>
      <c r="L349" s="46">
        <f t="shared" si="15"/>
        <v>16.356000000000002</v>
      </c>
    </row>
    <row r="350" spans="1:12" s="219" customFormat="1" hidden="1">
      <c r="A350" s="46" t="s">
        <v>1</v>
      </c>
      <c r="B350" s="224" t="s">
        <v>4462</v>
      </c>
      <c r="C350" s="224">
        <v>100</v>
      </c>
      <c r="D350" s="361"/>
      <c r="E350" s="223" t="s">
        <v>3681</v>
      </c>
      <c r="F350" s="46" t="str">
        <f>IFERROR(VLOOKUP(E350,DSSP!$E$2:$G$1013,3,0),"")</f>
        <v>Shiitake Mushroom</v>
      </c>
      <c r="G350" s="225" t="str">
        <f>VLOOKUP(E350,DSSP!$E$2:$H$1017,4,0)</f>
        <v>Kg</v>
      </c>
      <c r="H350" s="226" t="str">
        <f>IFERROR(IF(RIGHT(E350,4)="1 Kg","1 Kg",RIGHT(E350,6)),"")</f>
        <v>175 gr</v>
      </c>
      <c r="I350" s="227">
        <v>0.7</v>
      </c>
      <c r="J350" s="222">
        <f>IFERROR(IF(RIGHT(H350,4)="1 kg",(I350/1),I350*1000/LEFT(H350,3)),"")</f>
        <v>4</v>
      </c>
      <c r="K350" s="46">
        <f>VLOOKUP(E350,DSSP!$E$2:$K$1017,7,0)</f>
        <v>16.46</v>
      </c>
      <c r="L350" s="46">
        <f t="shared" si="15"/>
        <v>11.522</v>
      </c>
    </row>
    <row r="351" spans="1:12" s="219" customFormat="1" hidden="1">
      <c r="A351" s="46" t="s">
        <v>1</v>
      </c>
      <c r="B351" s="224" t="s">
        <v>4462</v>
      </c>
      <c r="C351" s="224">
        <v>100</v>
      </c>
      <c r="D351" s="361"/>
      <c r="E351" s="223" t="s">
        <v>1540</v>
      </c>
      <c r="F351" s="46" t="str">
        <f>IFERROR(VLOOKUP(E351,DSSP!$E$2:$G$1013,3,0),"")</f>
        <v>Yam bean</v>
      </c>
      <c r="G351" s="225" t="str">
        <f>VLOOKUP(E351,DSSP!$E$2:$H$1017,4,0)</f>
        <v>Kg</v>
      </c>
      <c r="H351" s="226" t="str">
        <f>IFERROR(IF(RIGHT(E351,4)="1 Kg","1 Kg",RIGHT(E351,6)),"")</f>
        <v>weight</v>
      </c>
      <c r="I351" s="227">
        <v>0.33400000000000002</v>
      </c>
      <c r="J351" s="222" t="str">
        <f>IFERROR(IF(RIGHT(H351,4)="1 kg",(I351/1),I351*1000/LEFT(H351,3)),"")</f>
        <v/>
      </c>
      <c r="K351" s="46">
        <f>VLOOKUP(E351,DSSP!$E$2:$K$1017,7,0)</f>
        <v>10.28</v>
      </c>
      <c r="L351" s="46">
        <f t="shared" si="15"/>
        <v>3.4335200000000001</v>
      </c>
    </row>
    <row r="352" spans="1:12" s="219" customFormat="1" hidden="1">
      <c r="A352" s="46" t="s">
        <v>1</v>
      </c>
      <c r="B352" s="224" t="s">
        <v>4462</v>
      </c>
      <c r="C352" s="224">
        <v>100</v>
      </c>
      <c r="D352" s="361"/>
      <c r="E352" s="223" t="s">
        <v>1710</v>
      </c>
      <c r="F352" s="46" t="str">
        <f>IFERROR(VLOOKUP(E352,DSSP!$E$2:$G$1013,3,0),"")</f>
        <v>Brown Ganoderma</v>
      </c>
      <c r="G352" s="225" t="str">
        <f>VLOOKUP(E352,DSSP!$E$2:$H$1017,4,0)</f>
        <v>Kg</v>
      </c>
      <c r="H352" s="226" t="str">
        <f>IFERROR(IF(RIGHT(E352,4)="1 Kg","1 Kg",RIGHT(E352,6)),"")</f>
        <v>125 gr</v>
      </c>
      <c r="I352" s="227">
        <v>0.75</v>
      </c>
      <c r="J352" s="222">
        <f>IFERROR(IF(RIGHT(H352,4)="1 kg",(I352/1),I352*1000/LEFT(H352,3)),"")</f>
        <v>6</v>
      </c>
      <c r="K352" s="46">
        <f>VLOOKUP(E352,DSSP!$E$2:$K$1017,7,0)</f>
        <v>14.78</v>
      </c>
      <c r="L352" s="46">
        <f t="shared" ref="L352:L403" si="16">IF(G352&lt;&gt;"Kg",K352*J352,K352*I352)</f>
        <v>11.084999999999999</v>
      </c>
    </row>
    <row r="353" spans="1:12" s="219" customFormat="1" hidden="1">
      <c r="A353" s="46" t="s">
        <v>1</v>
      </c>
      <c r="B353" s="224" t="s">
        <v>4462</v>
      </c>
      <c r="C353" s="224">
        <v>100</v>
      </c>
      <c r="D353" s="361"/>
      <c r="E353" s="223" t="s">
        <v>1699</v>
      </c>
      <c r="F353" s="46" t="str">
        <f>IFERROR(VLOOKUP(E353,DSSP!$E$2:$G$1013,3,0),"")</f>
        <v>White Ganoderma</v>
      </c>
      <c r="G353" s="225" t="str">
        <f>VLOOKUP(E353,DSSP!$E$2:$H$1017,4,0)</f>
        <v>Kg</v>
      </c>
      <c r="H353" s="226" t="str">
        <f>IFERROR(IF(RIGHT(E353,4)="1 Kg","1 Kg",RIGHT(E353,6)),"")</f>
        <v>125 gr</v>
      </c>
      <c r="I353" s="227">
        <v>1</v>
      </c>
      <c r="J353" s="222">
        <f>IFERROR(IF(RIGHT(H353,4)="1 kg",(I353/1),I353*1000/LEFT(H353,3)),"")</f>
        <v>8</v>
      </c>
      <c r="K353" s="46">
        <f>VLOOKUP(E353,DSSP!$E$2:$K$1017,7,0)</f>
        <v>14.78</v>
      </c>
      <c r="L353" s="46">
        <f t="shared" si="16"/>
        <v>14.78</v>
      </c>
    </row>
    <row r="354" spans="1:12" s="219" customFormat="1" hidden="1">
      <c r="A354" s="46" t="s">
        <v>1</v>
      </c>
      <c r="B354" s="224" t="s">
        <v>4462</v>
      </c>
      <c r="C354" s="224">
        <v>100</v>
      </c>
      <c r="D354" s="361"/>
      <c r="E354" s="223" t="s">
        <v>267</v>
      </c>
      <c r="F354" s="46" t="str">
        <f>IFERROR(VLOOKUP(E354,DSSP!$E$2:$G$1013,3,0),"")</f>
        <v>Guichai Leaf</v>
      </c>
      <c r="G354" s="225" t="str">
        <f>VLOOKUP(E354,DSSP!$E$2:$H$1017,4,0)</f>
        <v>Kg</v>
      </c>
      <c r="H354" s="226" t="str">
        <f>IFERROR(IF(RIGHT(E354,4)="1 Kg","1 Kg",RIGHT(E354,6)),"")</f>
        <v>200 gr</v>
      </c>
      <c r="I354" s="227">
        <v>1.6</v>
      </c>
      <c r="J354" s="222">
        <f>IFERROR(IF(RIGHT(H354,4)="1 kg",(I354/1),I354*1000/LEFT(H354,3)),"")</f>
        <v>8</v>
      </c>
      <c r="K354" s="46">
        <f>VLOOKUP(E354,DSSP!$E$2:$K$1017,7,0)</f>
        <v>10.16</v>
      </c>
      <c r="L354" s="46">
        <f t="shared" si="16"/>
        <v>16.256</v>
      </c>
    </row>
    <row r="355" spans="1:12" s="219" customFormat="1" hidden="1">
      <c r="A355" s="46" t="s">
        <v>1</v>
      </c>
      <c r="B355" s="224" t="s">
        <v>4462</v>
      </c>
      <c r="C355" s="224">
        <v>100</v>
      </c>
      <c r="D355" s="361"/>
      <c r="E355" s="223" t="s">
        <v>3674</v>
      </c>
      <c r="F355" s="46" t="str">
        <f>IFERROR(VLOOKUP(E355,DSSP!$E$2:$G$1013,3,0),"")</f>
        <v>King Oyster Mushroom</v>
      </c>
      <c r="G355" s="225" t="str">
        <f>VLOOKUP(E355,DSSP!$E$2:$H$1017,4,0)</f>
        <v>Kg</v>
      </c>
      <c r="H355" s="226" t="str">
        <f>IFERROR(IF(RIGHT(E355,4)="1 Kg","1 Kg",RIGHT(E355,6)),"")</f>
        <v>weight</v>
      </c>
      <c r="I355" s="227">
        <v>0.872</v>
      </c>
      <c r="J355" s="222" t="str">
        <f>IFERROR(IF(RIGHT(H355,4)="1 kg",(I355/1),I355*1000/LEFT(H355,3)),"")</f>
        <v/>
      </c>
      <c r="K355" s="46">
        <f>VLOOKUP(E355,DSSP!$E$2:$K$1017,7,0)</f>
        <v>13.58</v>
      </c>
      <c r="L355" s="46">
        <f t="shared" si="16"/>
        <v>11.841760000000001</v>
      </c>
    </row>
    <row r="356" spans="1:12" s="219" customFormat="1" hidden="1">
      <c r="A356" s="46" t="s">
        <v>1</v>
      </c>
      <c r="B356" s="224" t="s">
        <v>4462</v>
      </c>
      <c r="C356" s="224">
        <v>100</v>
      </c>
      <c r="D356" s="361"/>
      <c r="E356" s="223" t="s">
        <v>1681</v>
      </c>
      <c r="F356" s="46" t="str">
        <f>IFERROR(VLOOKUP(E356,DSSP!$E$2:$G$1013,3,0),"")</f>
        <v>King Oyster Mushroom</v>
      </c>
      <c r="G356" s="225" t="str">
        <f>VLOOKUP(E356,DSSP!$E$2:$H$1017,4,0)</f>
        <v>Kg</v>
      </c>
      <c r="H356" s="226" t="str">
        <f>IFERROR(IF(RIGHT(E356,4)="1 Kg","1 Kg",RIGHT(E356,6)),"")</f>
        <v>100 gr</v>
      </c>
      <c r="I356" s="227">
        <v>0.8</v>
      </c>
      <c r="J356" s="222">
        <f>IFERROR(IF(RIGHT(H356,4)="1 kg",(I356/1),I356*1000/LEFT(H356,3)),"")</f>
        <v>8</v>
      </c>
      <c r="K356" s="46">
        <f>VLOOKUP(E356,DSSP!$E$2:$K$1017,7,0)</f>
        <v>13.58</v>
      </c>
      <c r="L356" s="46">
        <f t="shared" si="16"/>
        <v>10.864000000000001</v>
      </c>
    </row>
    <row r="357" spans="1:12" s="219" customFormat="1" hidden="1">
      <c r="A357" s="46" t="s">
        <v>0</v>
      </c>
      <c r="B357" s="46" t="s">
        <v>4463</v>
      </c>
      <c r="C357" s="46">
        <v>101</v>
      </c>
      <c r="D357" s="361">
        <v>604535</v>
      </c>
      <c r="E357" s="223" t="s">
        <v>168</v>
      </c>
      <c r="F357" s="46" t="str">
        <f>IFERROR(VLOOKUP(E357,DSSP!$E$2:$G$1013,3,0),"")</f>
        <v>Chinese Mustard</v>
      </c>
      <c r="G357" s="225" t="str">
        <f>VLOOKUP(E357,DSSP!$E$2:$H$1017,4,0)</f>
        <v>Kg</v>
      </c>
      <c r="H357" s="226" t="str">
        <f>IFERROR(IF(RIGHT(E357,4)="1 Kg","1 Kg",RIGHT(E357,6)),"")</f>
        <v>300 gr</v>
      </c>
      <c r="I357" s="227">
        <v>1.2</v>
      </c>
      <c r="J357" s="222">
        <f>IFERROR(IF(RIGHT(H357,4)="1 kg",(I357/1),I357*1000/LEFT(H357,3)),"")</f>
        <v>4</v>
      </c>
      <c r="K357" s="46">
        <f>VLOOKUP(E357,DSSP!$E$2:$K$1017,7,0)</f>
        <v>7.91</v>
      </c>
      <c r="L357" s="46">
        <f t="shared" si="16"/>
        <v>9.4919999999999991</v>
      </c>
    </row>
    <row r="358" spans="1:12" s="219" customFormat="1" hidden="1">
      <c r="A358" s="46" t="s">
        <v>0</v>
      </c>
      <c r="B358" s="46" t="s">
        <v>4463</v>
      </c>
      <c r="C358" s="46">
        <v>101</v>
      </c>
      <c r="D358" s="361"/>
      <c r="E358" s="223" t="s">
        <v>1540</v>
      </c>
      <c r="F358" s="46" t="str">
        <f>IFERROR(VLOOKUP(E358,DSSP!$E$2:$G$1013,3,0),"")</f>
        <v>Yam bean</v>
      </c>
      <c r="G358" s="225" t="str">
        <f>VLOOKUP(E358,DSSP!$E$2:$H$1017,4,0)</f>
        <v>Kg</v>
      </c>
      <c r="H358" s="226" t="str">
        <f>IFERROR(IF(RIGHT(E358,4)="1 Kg","1 Kg",RIGHT(E358,6)),"")</f>
        <v>weight</v>
      </c>
      <c r="I358" s="227">
        <v>1.01</v>
      </c>
      <c r="J358" s="222" t="str">
        <f>IFERROR(IF(RIGHT(H358,4)="1 kg",(I358/1),I358*1000/LEFT(H358,3)),"")</f>
        <v/>
      </c>
      <c r="K358" s="46">
        <f>VLOOKUP(E358,DSSP!$E$2:$K$1017,7,0)</f>
        <v>10.28</v>
      </c>
      <c r="L358" s="46">
        <f t="shared" si="16"/>
        <v>10.3828</v>
      </c>
    </row>
    <row r="359" spans="1:12" s="219" customFormat="1" hidden="1">
      <c r="A359" s="46" t="s">
        <v>0</v>
      </c>
      <c r="B359" s="46" t="s">
        <v>4463</v>
      </c>
      <c r="C359" s="46">
        <v>101</v>
      </c>
      <c r="D359" s="361"/>
      <c r="E359" s="223" t="s">
        <v>3713</v>
      </c>
      <c r="F359" s="46" t="str">
        <f>IFERROR(VLOOKUP(E359,DSSP!$E$2:$G$1013,3,0),"")</f>
        <v>Small White Batata</v>
      </c>
      <c r="G359" s="225" t="str">
        <f>VLOOKUP(E359,DSSP!$E$2:$H$1017,4,0)</f>
        <v>Kg</v>
      </c>
      <c r="H359" s="226" t="str">
        <f>IFERROR(IF(RIGHT(E359,4)="1 Kg","1 Kg",RIGHT(E359,6)),"")</f>
        <v>500 gr</v>
      </c>
      <c r="I359" s="227">
        <v>1</v>
      </c>
      <c r="J359" s="222">
        <f>IFERROR(IF(RIGHT(H359,4)="1 kg",(I359/1),I359*1000/LEFT(H359,3)),"")</f>
        <v>2</v>
      </c>
      <c r="K359" s="46">
        <f>VLOOKUP(E359,DSSP!$E$2:$K$1017,7,0)</f>
        <v>6.76</v>
      </c>
      <c r="L359" s="46">
        <f t="shared" si="16"/>
        <v>6.76</v>
      </c>
    </row>
    <row r="360" spans="1:12" s="219" customFormat="1" hidden="1">
      <c r="A360" s="46" t="s">
        <v>0</v>
      </c>
      <c r="B360" s="46" t="s">
        <v>4463</v>
      </c>
      <c r="C360" s="46">
        <v>101</v>
      </c>
      <c r="D360" s="361"/>
      <c r="E360" s="223" t="s">
        <v>1710</v>
      </c>
      <c r="F360" s="46" t="str">
        <f>IFERROR(VLOOKUP(E360,DSSP!$E$2:$G$1013,3,0),"")</f>
        <v>Brown Ganoderma</v>
      </c>
      <c r="G360" s="225" t="str">
        <f>VLOOKUP(E360,DSSP!$E$2:$H$1017,4,0)</f>
        <v>Kg</v>
      </c>
      <c r="H360" s="226" t="str">
        <f>IFERROR(IF(RIGHT(E360,4)="1 Kg","1 Kg",RIGHT(E360,6)),"")</f>
        <v>125 gr</v>
      </c>
      <c r="I360" s="227">
        <v>0.75</v>
      </c>
      <c r="J360" s="222">
        <f>IFERROR(IF(RIGHT(H360,4)="1 kg",(I360/1),I360*1000/LEFT(H360,3)),"")</f>
        <v>6</v>
      </c>
      <c r="K360" s="46">
        <f>VLOOKUP(E360,DSSP!$E$2:$K$1017,7,0)</f>
        <v>14.78</v>
      </c>
      <c r="L360" s="46">
        <f t="shared" si="16"/>
        <v>11.084999999999999</v>
      </c>
    </row>
    <row r="361" spans="1:12" s="219" customFormat="1" hidden="1">
      <c r="A361" s="46" t="s">
        <v>0</v>
      </c>
      <c r="B361" s="46" t="s">
        <v>4463</v>
      </c>
      <c r="C361" s="46">
        <v>101</v>
      </c>
      <c r="D361" s="361"/>
      <c r="E361" s="223" t="s">
        <v>1699</v>
      </c>
      <c r="F361" s="46" t="str">
        <f>IFERROR(VLOOKUP(E361,DSSP!$E$2:$G$1013,3,0),"")</f>
        <v>White Ganoderma</v>
      </c>
      <c r="G361" s="225" t="str">
        <f>VLOOKUP(E361,DSSP!$E$2:$H$1017,4,0)</f>
        <v>Kg</v>
      </c>
      <c r="H361" s="226" t="str">
        <f>IFERROR(IF(RIGHT(E361,4)="1 Kg","1 Kg",RIGHT(E361,6)),"")</f>
        <v>125 gr</v>
      </c>
      <c r="I361" s="227">
        <v>1</v>
      </c>
      <c r="J361" s="222">
        <f>IFERROR(IF(RIGHT(H361,4)="1 kg",(I361/1),I361*1000/LEFT(H361,3)),"")</f>
        <v>8</v>
      </c>
      <c r="K361" s="46">
        <f>VLOOKUP(E361,DSSP!$E$2:$K$1017,7,0)</f>
        <v>14.78</v>
      </c>
      <c r="L361" s="46">
        <f t="shared" si="16"/>
        <v>14.78</v>
      </c>
    </row>
    <row r="362" spans="1:12" s="219" customFormat="1" hidden="1">
      <c r="A362" s="46" t="s">
        <v>0</v>
      </c>
      <c r="B362" s="46" t="s">
        <v>4463</v>
      </c>
      <c r="C362" s="46">
        <v>101</v>
      </c>
      <c r="D362" s="361"/>
      <c r="E362" s="223" t="s">
        <v>260</v>
      </c>
      <c r="F362" s="46" t="str">
        <f>IFERROR(VLOOKUP(E362,DSSP!$E$2:$G$1013,3,0),"")</f>
        <v>Guichai Leaf</v>
      </c>
      <c r="G362" s="225" t="str">
        <f>VLOOKUP(E362,DSSP!$E$2:$H$1017,4,0)</f>
        <v>Kg</v>
      </c>
      <c r="H362" s="226" t="str">
        <f>IFERROR(IF(RIGHT(E362,4)="1 Kg","1 Kg",RIGHT(E362,6)),"")</f>
        <v>100 gr</v>
      </c>
      <c r="I362" s="227">
        <v>1</v>
      </c>
      <c r="J362" s="222">
        <f>IFERROR(IF(RIGHT(H362,4)="1 kg",(I362/1),I362*1000/LEFT(H362,3)),"")</f>
        <v>10</v>
      </c>
      <c r="K362" s="46">
        <f>VLOOKUP(E362,DSSP!$E$2:$K$1017,7,0)</f>
        <v>10.16</v>
      </c>
      <c r="L362" s="46">
        <f t="shared" si="16"/>
        <v>10.16</v>
      </c>
    </row>
    <row r="363" spans="1:12" s="219" customFormat="1" hidden="1">
      <c r="A363" s="46" t="s">
        <v>0</v>
      </c>
      <c r="B363" s="46" t="s">
        <v>4463</v>
      </c>
      <c r="C363" s="46">
        <v>101</v>
      </c>
      <c r="D363" s="361"/>
      <c r="E363" s="223" t="s">
        <v>267</v>
      </c>
      <c r="F363" s="46" t="str">
        <f>IFERROR(VLOOKUP(E363,DSSP!$E$2:$G$1013,3,0),"")</f>
        <v>Guichai Leaf</v>
      </c>
      <c r="G363" s="225" t="str">
        <f>VLOOKUP(E363,DSSP!$E$2:$H$1017,4,0)</f>
        <v>Kg</v>
      </c>
      <c r="H363" s="226" t="str">
        <f>IFERROR(IF(RIGHT(E363,4)="1 Kg","1 Kg",RIGHT(E363,6)),"")</f>
        <v>200 gr</v>
      </c>
      <c r="I363" s="227">
        <v>3</v>
      </c>
      <c r="J363" s="222">
        <f>IFERROR(IF(RIGHT(H363,4)="1 kg",(I363/1),I363*1000/LEFT(H363,3)),"")</f>
        <v>15</v>
      </c>
      <c r="K363" s="46">
        <f>VLOOKUP(E363,DSSP!$E$2:$K$1017,7,0)</f>
        <v>10.16</v>
      </c>
      <c r="L363" s="46">
        <f t="shared" si="16"/>
        <v>30.48</v>
      </c>
    </row>
    <row r="364" spans="1:12" s="219" customFormat="1" hidden="1">
      <c r="A364" s="46" t="s">
        <v>0</v>
      </c>
      <c r="B364" s="46" t="s">
        <v>4463</v>
      </c>
      <c r="C364" s="46">
        <v>101</v>
      </c>
      <c r="D364" s="361"/>
      <c r="E364" s="223" t="s">
        <v>1681</v>
      </c>
      <c r="F364" s="46" t="str">
        <f>IFERROR(VLOOKUP(E364,DSSP!$E$2:$G$1013,3,0),"")</f>
        <v>King Oyster Mushroom</v>
      </c>
      <c r="G364" s="225" t="str">
        <f>VLOOKUP(E364,DSSP!$E$2:$H$1017,4,0)</f>
        <v>Kg</v>
      </c>
      <c r="H364" s="226" t="str">
        <f>IFERROR(IF(RIGHT(E364,4)="1 Kg","1 Kg",RIGHT(E364,6)),"")</f>
        <v>100 gr</v>
      </c>
      <c r="I364" s="227">
        <v>1</v>
      </c>
      <c r="J364" s="222">
        <f>IFERROR(IF(RIGHT(H364,4)="1 kg",(I364/1),I364*1000/LEFT(H364,3)),"")</f>
        <v>10</v>
      </c>
      <c r="K364" s="46">
        <f>VLOOKUP(E364,DSSP!$E$2:$K$1017,7,0)</f>
        <v>13.58</v>
      </c>
      <c r="L364" s="46">
        <f t="shared" si="16"/>
        <v>13.58</v>
      </c>
    </row>
    <row r="365" spans="1:12" s="219" customFormat="1" hidden="1">
      <c r="A365" s="46" t="s">
        <v>0</v>
      </c>
      <c r="B365" s="46" t="s">
        <v>4463</v>
      </c>
      <c r="C365" s="46">
        <v>101</v>
      </c>
      <c r="D365" s="361"/>
      <c r="E365" s="223" t="s">
        <v>3461</v>
      </c>
      <c r="F365" s="46" t="str">
        <f>IFERROR(VLOOKUP(E365,DSSP!$E$2:$G$1013,3,0),"")</f>
        <v>Young Ambarella</v>
      </c>
      <c r="G365" s="225" t="str">
        <f>VLOOKUP(E365,DSSP!$E$2:$H$1017,4,0)</f>
        <v>Kg</v>
      </c>
      <c r="H365" s="226" t="str">
        <f>IFERROR(IF(RIGHT(E365,4)="1 Kg","1 Kg",RIGHT(E365,6)),"")</f>
        <v>500 gr</v>
      </c>
      <c r="I365" s="227">
        <v>1</v>
      </c>
      <c r="J365" s="222">
        <f>IFERROR(IF(RIGHT(H365,4)="1 kg",(I365/1),I365*1000/LEFT(H365,3)),"")</f>
        <v>2</v>
      </c>
      <c r="K365" s="46">
        <f>VLOOKUP(E365,DSSP!$E$2:$K$1017,7,0)</f>
        <v>7.46</v>
      </c>
      <c r="L365" s="46">
        <f t="shared" si="16"/>
        <v>7.46</v>
      </c>
    </row>
    <row r="366" spans="1:12" s="219" customFormat="1" hidden="1">
      <c r="A366" s="46" t="s">
        <v>7</v>
      </c>
      <c r="B366" s="46" t="s">
        <v>4408</v>
      </c>
      <c r="C366" s="46">
        <v>46</v>
      </c>
      <c r="D366" s="361"/>
      <c r="E366" s="223" t="s">
        <v>385</v>
      </c>
      <c r="F366" s="46" t="str">
        <f>IFERROR(VLOOKUP(E366,DSSP!$E$2:$G$1013,3,0),"")</f>
        <v>Winged Bean</v>
      </c>
      <c r="G366" s="225" t="str">
        <f>VLOOKUP(E366,DSSP!$E$2:$H$1017,4,0)</f>
        <v>Kg</v>
      </c>
      <c r="H366" s="226" t="str">
        <f>IFERROR(IF(RIGHT(E366,4)="1 Kg","1 Kg",RIGHT(E366,6)),"")</f>
        <v>100 gr</v>
      </c>
      <c r="I366" s="227">
        <v>0.3</v>
      </c>
      <c r="J366" s="222">
        <f>IFERROR(IF(RIGHT(H366,4)="1 kg",(I366/1),I366*1000/LEFT(H366,3)),"")</f>
        <v>3</v>
      </c>
      <c r="K366" s="46">
        <f>VLOOKUP(E366,DSSP!$E$2:$K$1017,7,0)</f>
        <v>11.43</v>
      </c>
      <c r="L366" s="46">
        <f t="shared" si="16"/>
        <v>3.4289999999999998</v>
      </c>
    </row>
    <row r="367" spans="1:12" s="219" customFormat="1" hidden="1">
      <c r="A367" s="46" t="s">
        <v>7</v>
      </c>
      <c r="B367" s="46" t="s">
        <v>4408</v>
      </c>
      <c r="C367" s="46">
        <v>46</v>
      </c>
      <c r="D367" s="361"/>
      <c r="E367" s="223" t="s">
        <v>138</v>
      </c>
      <c r="F367" s="46" t="str">
        <f>IFERROR(VLOOKUP(E367,DSSP!$E$2:$G$1013,3,0),"")</f>
        <v>Rice Paddy Herb</v>
      </c>
      <c r="G367" s="225" t="str">
        <f>VLOOKUP(E367,DSSP!$E$2:$H$1017,4,0)</f>
        <v>Kg</v>
      </c>
      <c r="H367" s="226" t="str">
        <f>IFERROR(IF(RIGHT(E367,4)="1 Kg","1 Kg",RIGHT(E367,6)),"")</f>
        <v>100 gr</v>
      </c>
      <c r="I367" s="227">
        <v>0.3</v>
      </c>
      <c r="J367" s="222">
        <f>IFERROR(IF(RIGHT(H367,4)="1 kg",(I367/1),I367*1000/LEFT(H367,3)),"")</f>
        <v>3</v>
      </c>
      <c r="K367" s="46">
        <f>VLOOKUP(E367,DSSP!$E$2:$K$1017,7,0)</f>
        <v>10.92</v>
      </c>
      <c r="L367" s="46">
        <f t="shared" si="16"/>
        <v>3.2759999999999998</v>
      </c>
    </row>
    <row r="368" spans="1:12" s="219" customFormat="1" hidden="1">
      <c r="A368" s="46" t="s">
        <v>7</v>
      </c>
      <c r="B368" s="46" t="s">
        <v>4441</v>
      </c>
      <c r="C368" s="46">
        <v>79</v>
      </c>
      <c r="D368" s="361"/>
      <c r="E368" s="223" t="s">
        <v>3618</v>
      </c>
      <c r="F368" s="46" t="str">
        <f>IFERROR(VLOOKUP(E368,DSSP!$E$2:$G$1013,3,0),"")</f>
        <v>Green pepper</v>
      </c>
      <c r="G368" s="225" t="str">
        <f>VLOOKUP(E368,DSSP!$E$2:$H$1017,4,0)</f>
        <v>Kg</v>
      </c>
      <c r="H368" s="226" t="str">
        <f>IFERROR(IF(RIGHT(E368,4)="1 Kg","1 Kg",RIGHT(E368,6)),"")</f>
        <v>100 gr</v>
      </c>
      <c r="I368" s="227">
        <v>0.3</v>
      </c>
      <c r="J368" s="222">
        <f>IFERROR(IF(RIGHT(H368,4)="1 kg",(I368/1),I368*1000/LEFT(H368,3)),"")</f>
        <v>3</v>
      </c>
      <c r="K368" s="46">
        <f>VLOOKUP(E368,DSSP!$E$2:$K$1017,7,0)</f>
        <v>12.71</v>
      </c>
      <c r="L368" s="46">
        <f t="shared" si="16"/>
        <v>3.8130000000000002</v>
      </c>
    </row>
    <row r="369" spans="1:12" s="219" customFormat="1" hidden="1">
      <c r="A369" s="46" t="s">
        <v>2</v>
      </c>
      <c r="B369" s="46" t="s">
        <v>4464</v>
      </c>
      <c r="C369" s="46">
        <v>103</v>
      </c>
      <c r="D369" s="361">
        <v>503734</v>
      </c>
      <c r="E369" s="223" t="s">
        <v>218</v>
      </c>
      <c r="F369" s="46" t="str">
        <f>IFERROR(VLOOKUP(E369,DSSP!$E$2:$G$1013,3,0),"")</f>
        <v>Basil Leaf</v>
      </c>
      <c r="G369" s="225" t="str">
        <f>VLOOKUP(E369,DSSP!$E$2:$H$1017,4,0)</f>
        <v>Kg</v>
      </c>
      <c r="H369" s="226" t="str">
        <f>IFERROR(IF(RIGHT(E369,4)="1 Kg","1 Kg",RIGHT(E369,6)),"")</f>
        <v>100 gr</v>
      </c>
      <c r="I369" s="227">
        <v>5.5</v>
      </c>
      <c r="J369" s="222">
        <f>IFERROR(IF(RIGHT(H369,4)="1 kg",(I369/1),I369*1000/LEFT(H369,3)),"")</f>
        <v>55</v>
      </c>
      <c r="K369" s="46">
        <f>VLOOKUP(E369,DSSP!$E$2:$K$1017,7,0)</f>
        <v>12.65</v>
      </c>
      <c r="L369" s="46">
        <f t="shared" si="16"/>
        <v>69.575000000000003</v>
      </c>
    </row>
    <row r="370" spans="1:12" s="219" customFormat="1" hidden="1">
      <c r="A370" s="46" t="s">
        <v>3</v>
      </c>
      <c r="B370" s="46" t="s">
        <v>4465</v>
      </c>
      <c r="C370" s="46">
        <v>104</v>
      </c>
      <c r="D370" s="361">
        <v>503734</v>
      </c>
      <c r="E370" s="223" t="s">
        <v>218</v>
      </c>
      <c r="F370" s="46" t="str">
        <f>IFERROR(VLOOKUP(E370,DSSP!$E$2:$G$1013,3,0),"")</f>
        <v>Basil Leaf</v>
      </c>
      <c r="G370" s="225" t="str">
        <f>VLOOKUP(E370,DSSP!$E$2:$H$1017,4,0)</f>
        <v>Kg</v>
      </c>
      <c r="H370" s="226" t="str">
        <f>IFERROR(IF(RIGHT(E370,4)="1 Kg","1 Kg",RIGHT(E370,6)),"")</f>
        <v>100 gr</v>
      </c>
      <c r="I370" s="227">
        <v>5</v>
      </c>
      <c r="J370" s="222">
        <f>IFERROR(IF(RIGHT(H370,4)="1 kg",(I370/1),I370*1000/LEFT(H370,3)),"")</f>
        <v>50</v>
      </c>
      <c r="K370" s="46">
        <f>VLOOKUP(E370,DSSP!$E$2:$K$1017,7,0)</f>
        <v>12.65</v>
      </c>
      <c r="L370" s="46">
        <f t="shared" si="16"/>
        <v>63.25</v>
      </c>
    </row>
    <row r="371" spans="1:12" s="219" customFormat="1" hidden="1">
      <c r="A371" s="46" t="s">
        <v>1</v>
      </c>
      <c r="B371" s="46" t="s">
        <v>4466</v>
      </c>
      <c r="C371" s="46">
        <v>105</v>
      </c>
      <c r="D371" s="361">
        <v>604535</v>
      </c>
      <c r="E371" s="223" t="s">
        <v>3461</v>
      </c>
      <c r="F371" s="46" t="str">
        <f>IFERROR(VLOOKUP(E371,DSSP!$E$2:$G$1013,3,0),"")</f>
        <v>Young Ambarella</v>
      </c>
      <c r="G371" s="225" t="str">
        <f>VLOOKUP(E371,DSSP!$E$2:$H$1017,4,0)</f>
        <v>Kg</v>
      </c>
      <c r="H371" s="226" t="str">
        <f>IFERROR(IF(RIGHT(E371,4)="1 Kg","1 Kg",RIGHT(E371,6)),"")</f>
        <v>500 gr</v>
      </c>
      <c r="I371" s="227">
        <v>0.5</v>
      </c>
      <c r="J371" s="222">
        <f>IFERROR(IF(RIGHT(H371,4)="1 kg",(I371/1),I371*1000/LEFT(H371,3)),"")</f>
        <v>1</v>
      </c>
      <c r="K371" s="46">
        <f>VLOOKUP(E371,DSSP!$E$2:$K$1017,7,0)</f>
        <v>7.46</v>
      </c>
      <c r="L371" s="46">
        <f t="shared" si="16"/>
        <v>3.73</v>
      </c>
    </row>
    <row r="372" spans="1:12" s="219" customFormat="1" hidden="1">
      <c r="A372" s="46" t="s">
        <v>1</v>
      </c>
      <c r="B372" s="46" t="s">
        <v>4466</v>
      </c>
      <c r="C372" s="46">
        <v>105</v>
      </c>
      <c r="D372" s="361"/>
      <c r="E372" s="223" t="s">
        <v>48</v>
      </c>
      <c r="F372" s="46" t="str">
        <f>IFERROR(VLOOKUP(E372,DSSP!$E$2:$G$1013,3,0),"")</f>
        <v>Green Eggplant</v>
      </c>
      <c r="G372" s="225" t="str">
        <f>VLOOKUP(E372,DSSP!$E$2:$H$1017,4,0)</f>
        <v>Kg</v>
      </c>
      <c r="H372" s="226" t="str">
        <f>IFERROR(IF(RIGHT(E372,4)="1 Kg","1 Kg",RIGHT(E372,6)),"")</f>
        <v>1 Kg</v>
      </c>
      <c r="I372" s="227">
        <v>4</v>
      </c>
      <c r="J372" s="222">
        <f>IFERROR(IF(RIGHT(H372,4)="1 kg",(I372/1),I372*1000/LEFT(H372,3)),"")</f>
        <v>4</v>
      </c>
      <c r="K372" s="46">
        <f>VLOOKUP(E372,DSSP!$E$2:$K$1017,7,0)</f>
        <v>11.15</v>
      </c>
      <c r="L372" s="46">
        <f t="shared" si="16"/>
        <v>44.6</v>
      </c>
    </row>
    <row r="373" spans="1:12" s="219" customFormat="1" hidden="1">
      <c r="A373" s="46" t="s">
        <v>1</v>
      </c>
      <c r="B373" s="46" t="s">
        <v>4466</v>
      </c>
      <c r="C373" s="46">
        <v>105</v>
      </c>
      <c r="D373" s="361"/>
      <c r="E373" s="223" t="s">
        <v>444</v>
      </c>
      <c r="F373" s="46" t="str">
        <f>IFERROR(VLOOKUP(E373,DSSP!$E$2:$G$1013,3,0),"")</f>
        <v>Baby Corn</v>
      </c>
      <c r="G373" s="225" t="str">
        <f>VLOOKUP(E373,DSSP!$E$2:$H$1017,4,0)</f>
        <v>Kg</v>
      </c>
      <c r="H373" s="226" t="str">
        <f>IFERROR(IF(RIGHT(E373,4)="1 Kg","1 Kg",RIGHT(E373,6)),"")</f>
        <v>100 gr</v>
      </c>
      <c r="I373" s="227">
        <v>2.5</v>
      </c>
      <c r="J373" s="222">
        <f>IFERROR(IF(RIGHT(H373,4)="1 kg",(I373/1),I373*1000/LEFT(H373,3)),"")</f>
        <v>25</v>
      </c>
      <c r="K373" s="46">
        <f>VLOOKUP(E373,DSSP!$E$2:$K$1017,7,0)</f>
        <v>10.5</v>
      </c>
      <c r="L373" s="46">
        <f t="shared" si="16"/>
        <v>26.25</v>
      </c>
    </row>
    <row r="374" spans="1:12" s="219" customFormat="1" hidden="1">
      <c r="A374" s="46" t="s">
        <v>1</v>
      </c>
      <c r="B374" s="46" t="s">
        <v>4466</v>
      </c>
      <c r="C374" s="46">
        <v>105</v>
      </c>
      <c r="D374" s="361"/>
      <c r="E374" s="223" t="s">
        <v>3618</v>
      </c>
      <c r="F374" s="46" t="str">
        <f>IFERROR(VLOOKUP(E374,DSSP!$E$2:$G$1013,3,0),"")</f>
        <v>Green pepper</v>
      </c>
      <c r="G374" s="225" t="str">
        <f>VLOOKUP(E374,DSSP!$E$2:$H$1017,4,0)</f>
        <v>Kg</v>
      </c>
      <c r="H374" s="226" t="str">
        <f>IFERROR(IF(RIGHT(E374,4)="1 Kg","1 Kg",RIGHT(E374,6)),"")</f>
        <v>100 gr</v>
      </c>
      <c r="I374" s="227">
        <v>0.8</v>
      </c>
      <c r="J374" s="222">
        <f>IFERROR(IF(RIGHT(H374,4)="1 kg",(I374/1),I374*1000/LEFT(H374,3)),"")</f>
        <v>8</v>
      </c>
      <c r="K374" s="46">
        <f>VLOOKUP(E374,DSSP!$E$2:$K$1017,7,0)</f>
        <v>12.71</v>
      </c>
      <c r="L374" s="46">
        <f t="shared" si="16"/>
        <v>10.168000000000001</v>
      </c>
    </row>
    <row r="375" spans="1:12" s="219" customFormat="1" hidden="1">
      <c r="A375" s="46" t="s">
        <v>1</v>
      </c>
      <c r="B375" s="46" t="s">
        <v>4466</v>
      </c>
      <c r="C375" s="46">
        <v>105</v>
      </c>
      <c r="D375" s="361"/>
      <c r="E375" s="223" t="s">
        <v>385</v>
      </c>
      <c r="F375" s="46" t="str">
        <f>IFERROR(VLOOKUP(E375,DSSP!$E$2:$G$1013,3,0),"")</f>
        <v>Winged Bean</v>
      </c>
      <c r="G375" s="225" t="str">
        <f>VLOOKUP(E375,DSSP!$E$2:$H$1017,4,0)</f>
        <v>Kg</v>
      </c>
      <c r="H375" s="226" t="str">
        <f>IFERROR(IF(RIGHT(E375,4)="1 Kg","1 Kg",RIGHT(E375,6)),"")</f>
        <v>100 gr</v>
      </c>
      <c r="I375" s="227">
        <v>0.4</v>
      </c>
      <c r="J375" s="222">
        <f>IFERROR(IF(RIGHT(H375,4)="1 kg",(I375/1),I375*1000/LEFT(H375,3)),"")</f>
        <v>4</v>
      </c>
      <c r="K375" s="46">
        <f>VLOOKUP(E375,DSSP!$E$2:$K$1017,7,0)</f>
        <v>11.43</v>
      </c>
      <c r="L375" s="46">
        <f t="shared" si="16"/>
        <v>4.5720000000000001</v>
      </c>
    </row>
    <row r="376" spans="1:12" s="219" customFormat="1" hidden="1">
      <c r="A376" s="46" t="s">
        <v>1</v>
      </c>
      <c r="B376" s="46" t="s">
        <v>4466</v>
      </c>
      <c r="C376" s="46">
        <v>105</v>
      </c>
      <c r="D376" s="361"/>
      <c r="E376" s="223" t="s">
        <v>138</v>
      </c>
      <c r="F376" s="46" t="str">
        <f>IFERROR(VLOOKUP(E376,DSSP!$E$2:$G$1013,3,0),"")</f>
        <v>Rice Paddy Herb</v>
      </c>
      <c r="G376" s="225" t="str">
        <f>VLOOKUP(E376,DSSP!$E$2:$H$1017,4,0)</f>
        <v>Kg</v>
      </c>
      <c r="H376" s="226" t="str">
        <f>IFERROR(IF(RIGHT(E376,4)="1 Kg","1 Kg",RIGHT(E376,6)),"")</f>
        <v>100 gr</v>
      </c>
      <c r="I376" s="227">
        <v>0.3</v>
      </c>
      <c r="J376" s="222">
        <f>IFERROR(IF(RIGHT(H376,4)="1 kg",(I376/1),I376*1000/LEFT(H376,3)),"")</f>
        <v>3</v>
      </c>
      <c r="K376" s="46">
        <f>VLOOKUP(E376,DSSP!$E$2:$K$1017,7,0)</f>
        <v>10.92</v>
      </c>
      <c r="L376" s="46">
        <f t="shared" si="16"/>
        <v>3.2759999999999998</v>
      </c>
    </row>
    <row r="377" spans="1:12" s="219" customFormat="1" hidden="1">
      <c r="A377" s="46" t="s">
        <v>1</v>
      </c>
      <c r="B377" s="46" t="s">
        <v>4466</v>
      </c>
      <c r="C377" s="46">
        <v>105</v>
      </c>
      <c r="D377" s="361"/>
      <c r="E377" s="223" t="s">
        <v>188</v>
      </c>
      <c r="F377" s="46" t="str">
        <f>IFERROR(VLOOKUP(E377,DSSP!$E$2:$G$1013,3,0),"")</f>
        <v>Crown Daisy</v>
      </c>
      <c r="G377" s="225" t="str">
        <f>VLOOKUP(E377,DSSP!$E$2:$H$1017,4,0)</f>
        <v>Kg</v>
      </c>
      <c r="H377" s="226" t="str">
        <f>IFERROR(IF(RIGHT(E377,4)="1 Kg","1 Kg",RIGHT(E377,6)),"")</f>
        <v>200 gr</v>
      </c>
      <c r="I377" s="227">
        <v>0.4</v>
      </c>
      <c r="J377" s="222">
        <f>IFERROR(IF(RIGHT(H377,4)="1 kg",(I377/1),I377*1000/LEFT(H377,3)),"")</f>
        <v>2</v>
      </c>
      <c r="K377" s="46">
        <f>VLOOKUP(E377,DSSP!$E$2:$K$1017,7,0)</f>
        <v>9.9499999999999993</v>
      </c>
      <c r="L377" s="46">
        <f t="shared" si="16"/>
        <v>3.98</v>
      </c>
    </row>
    <row r="378" spans="1:12" s="219" customFormat="1" hidden="1">
      <c r="A378" s="46" t="s">
        <v>9</v>
      </c>
      <c r="B378" s="46" t="s">
        <v>4467</v>
      </c>
      <c r="C378" s="46">
        <v>106</v>
      </c>
      <c r="D378" s="361">
        <v>503734</v>
      </c>
      <c r="E378" s="223" t="s">
        <v>509</v>
      </c>
      <c r="F378" s="46" t="str">
        <f>IFERROR(VLOOKUP(E378,DSSP!$E$2:$G$1013,3,0),"")</f>
        <v>Lemon Grass</v>
      </c>
      <c r="G378" s="225" t="str">
        <f>VLOOKUP(E378,DSSP!$E$2:$H$1017,4,0)</f>
        <v>Kg</v>
      </c>
      <c r="H378" s="226" t="str">
        <f>IFERROR(IF(RIGHT(E378,4)="1 Kg","1 Kg",RIGHT(E378,6)),"")</f>
        <v>100 gr</v>
      </c>
      <c r="I378" s="227">
        <v>1.5</v>
      </c>
      <c r="J378" s="222">
        <f>IFERROR(IF(RIGHT(H378,4)="1 kg",(I378/1),I378*1000/LEFT(H378,3)),"")</f>
        <v>15</v>
      </c>
      <c r="K378" s="46">
        <f>VLOOKUP(E378,DSSP!$E$2:$K$1017,7,0)</f>
        <v>9.6999999999999993</v>
      </c>
      <c r="L378" s="46">
        <f t="shared" si="16"/>
        <v>14.549999999999999</v>
      </c>
    </row>
    <row r="379" spans="1:12" s="219" customFormat="1" hidden="1">
      <c r="A379" s="46" t="s">
        <v>9</v>
      </c>
      <c r="B379" s="46" t="s">
        <v>4467</v>
      </c>
      <c r="C379" s="46">
        <v>106</v>
      </c>
      <c r="D379" s="361"/>
      <c r="E379" s="223" t="s">
        <v>3674</v>
      </c>
      <c r="F379" s="46" t="str">
        <f>IFERROR(VLOOKUP(E379,DSSP!$E$2:$G$1013,3,0),"")</f>
        <v>King Oyster Mushroom</v>
      </c>
      <c r="G379" s="225" t="str">
        <f>VLOOKUP(E379,DSSP!$E$2:$H$1017,4,0)</f>
        <v>Kg</v>
      </c>
      <c r="H379" s="226" t="str">
        <f>IFERROR(IF(RIGHT(E379,4)="1 Kg","1 Kg",RIGHT(E379,6)),"")</f>
        <v>weight</v>
      </c>
      <c r="I379" s="227">
        <v>0.40400000000000003</v>
      </c>
      <c r="J379" s="222" t="str">
        <f>IFERROR(IF(RIGHT(H379,4)="1 kg",(I379/1),I379*1000/LEFT(H379,3)),"")</f>
        <v/>
      </c>
      <c r="K379" s="46">
        <f>VLOOKUP(E379,DSSP!$E$2:$K$1017,7,0)</f>
        <v>13.58</v>
      </c>
      <c r="L379" s="46">
        <f t="shared" si="16"/>
        <v>5.4863200000000001</v>
      </c>
    </row>
    <row r="380" spans="1:12" s="219" customFormat="1" hidden="1">
      <c r="A380" s="46" t="s">
        <v>9</v>
      </c>
      <c r="B380" s="46" t="s">
        <v>4467</v>
      </c>
      <c r="C380" s="46">
        <v>106</v>
      </c>
      <c r="D380" s="361"/>
      <c r="E380" s="223" t="s">
        <v>1681</v>
      </c>
      <c r="F380" s="46" t="str">
        <f>IFERROR(VLOOKUP(E380,DSSP!$E$2:$G$1013,3,0),"")</f>
        <v>King Oyster Mushroom</v>
      </c>
      <c r="G380" s="225" t="str">
        <f>VLOOKUP(E380,DSSP!$E$2:$H$1017,4,0)</f>
        <v>Kg</v>
      </c>
      <c r="H380" s="226" t="str">
        <f>IFERROR(IF(RIGHT(E380,4)="1 Kg","1 Kg",RIGHT(E380,6)),"")</f>
        <v>100 gr</v>
      </c>
      <c r="I380" s="227">
        <v>0.2</v>
      </c>
      <c r="J380" s="222">
        <f>IFERROR(IF(RIGHT(H380,4)="1 kg",(I380/1),I380*1000/LEFT(H380,3)),"")</f>
        <v>2</v>
      </c>
      <c r="K380" s="46">
        <f>VLOOKUP(E380,DSSP!$E$2:$K$1017,7,0)</f>
        <v>13.58</v>
      </c>
      <c r="L380" s="46">
        <f t="shared" si="16"/>
        <v>2.7160000000000002</v>
      </c>
    </row>
    <row r="381" spans="1:12" s="219" customFormat="1" hidden="1">
      <c r="A381" s="46" t="s">
        <v>9</v>
      </c>
      <c r="B381" s="46" t="s">
        <v>4467</v>
      </c>
      <c r="C381" s="46">
        <v>106</v>
      </c>
      <c r="D381" s="361"/>
      <c r="E381" s="223" t="s">
        <v>3461</v>
      </c>
      <c r="F381" s="46" t="str">
        <f>IFERROR(VLOOKUP(E381,DSSP!$E$2:$G$1013,3,0),"")</f>
        <v>Young Ambarella</v>
      </c>
      <c r="G381" s="225" t="str">
        <f>VLOOKUP(E381,DSSP!$E$2:$H$1017,4,0)</f>
        <v>Kg</v>
      </c>
      <c r="H381" s="226" t="str">
        <f>IFERROR(IF(RIGHT(E381,4)="1 Kg","1 Kg",RIGHT(E381,6)),"")</f>
        <v>500 gr</v>
      </c>
      <c r="I381" s="227">
        <v>1</v>
      </c>
      <c r="J381" s="222">
        <f>IFERROR(IF(RIGHT(H381,4)="1 kg",(I381/1),I381*1000/LEFT(H381,3)),"")</f>
        <v>2</v>
      </c>
      <c r="K381" s="46">
        <f>VLOOKUP(E381,DSSP!$E$2:$K$1017,7,0)</f>
        <v>7.46</v>
      </c>
      <c r="L381" s="46">
        <f t="shared" si="16"/>
        <v>7.46</v>
      </c>
    </row>
    <row r="382" spans="1:12" s="219" customFormat="1" hidden="1">
      <c r="A382" s="46" t="s">
        <v>9</v>
      </c>
      <c r="B382" s="46" t="s">
        <v>4467</v>
      </c>
      <c r="C382" s="46">
        <v>106</v>
      </c>
      <c r="D382" s="361"/>
      <c r="E382" s="223" t="s">
        <v>3618</v>
      </c>
      <c r="F382" s="46" t="str">
        <f>IFERROR(VLOOKUP(E382,DSSP!$E$2:$G$1013,3,0),"")</f>
        <v>Green pepper</v>
      </c>
      <c r="G382" s="225" t="str">
        <f>VLOOKUP(E382,DSSP!$E$2:$H$1017,4,0)</f>
        <v>Kg</v>
      </c>
      <c r="H382" s="226" t="str">
        <f>IFERROR(IF(RIGHT(E382,4)="1 Kg","1 Kg",RIGHT(E382,6)),"")</f>
        <v>100 gr</v>
      </c>
      <c r="I382" s="227">
        <v>0.4</v>
      </c>
      <c r="J382" s="222">
        <f>IFERROR(IF(RIGHT(H382,4)="1 kg",(I382/1),I382*1000/LEFT(H382,3)),"")</f>
        <v>4</v>
      </c>
      <c r="K382" s="46">
        <f>VLOOKUP(E382,DSSP!$E$2:$K$1017,7,0)</f>
        <v>12.71</v>
      </c>
      <c r="L382" s="46">
        <f t="shared" si="16"/>
        <v>5.0840000000000005</v>
      </c>
    </row>
    <row r="383" spans="1:12" s="219" customFormat="1" hidden="1">
      <c r="A383" s="46" t="s">
        <v>9</v>
      </c>
      <c r="B383" s="46" t="s">
        <v>4467</v>
      </c>
      <c r="C383" s="46">
        <v>106</v>
      </c>
      <c r="D383" s="363"/>
      <c r="E383" s="223" t="s">
        <v>385</v>
      </c>
      <c r="F383" s="46" t="str">
        <f>IFERROR(VLOOKUP(E383,DSSP!$E$2:$G$1013,3,0),"")</f>
        <v>Winged Bean</v>
      </c>
      <c r="G383" s="225" t="str">
        <f>VLOOKUP(E383,DSSP!$E$2:$H$1017,4,0)</f>
        <v>Kg</v>
      </c>
      <c r="H383" s="226" t="str">
        <f>IFERROR(IF(RIGHT(E383,4)="1 Kg","1 Kg",RIGHT(E383,6)),"")</f>
        <v>100 gr</v>
      </c>
      <c r="I383" s="227">
        <v>0.3</v>
      </c>
      <c r="J383" s="222">
        <f>IFERROR(IF(RIGHT(H383,4)="1 kg",(I383/1),I383*1000/LEFT(H383,3)),"")</f>
        <v>3</v>
      </c>
      <c r="K383" s="46">
        <f>VLOOKUP(E383,DSSP!$E$2:$K$1017,7,0)</f>
        <v>11.43</v>
      </c>
      <c r="L383" s="46">
        <f t="shared" si="16"/>
        <v>3.4289999999999998</v>
      </c>
    </row>
    <row r="384" spans="1:12" s="219" customFormat="1" hidden="1">
      <c r="A384" s="46" t="s">
        <v>9</v>
      </c>
      <c r="B384" s="46" t="s">
        <v>4467</v>
      </c>
      <c r="C384" s="46">
        <v>106</v>
      </c>
      <c r="D384" s="363"/>
      <c r="E384" s="223" t="s">
        <v>218</v>
      </c>
      <c r="F384" s="46" t="str">
        <f>IFERROR(VLOOKUP(E384,DSSP!$E$2:$G$1013,3,0),"")</f>
        <v>Basil Leaf</v>
      </c>
      <c r="G384" s="225" t="str">
        <f>VLOOKUP(E384,DSSP!$E$2:$H$1017,4,0)</f>
        <v>Kg</v>
      </c>
      <c r="H384" s="226" t="str">
        <f>IFERROR(IF(RIGHT(E384,4)="1 Kg","1 Kg",RIGHT(E384,6)),"")</f>
        <v>100 gr</v>
      </c>
      <c r="I384" s="227">
        <v>1.5</v>
      </c>
      <c r="J384" s="222">
        <f>IFERROR(IF(RIGHT(H384,4)="1 kg",(I384/1),I384*1000/LEFT(H384,3)),"")</f>
        <v>15</v>
      </c>
      <c r="K384" s="46">
        <f>VLOOKUP(E384,DSSP!$E$2:$K$1017,7,0)</f>
        <v>12.65</v>
      </c>
      <c r="L384" s="46">
        <f t="shared" si="16"/>
        <v>18.975000000000001</v>
      </c>
    </row>
    <row r="385" spans="1:12" s="219" customFormat="1" hidden="1">
      <c r="A385" s="46" t="s">
        <v>9</v>
      </c>
      <c r="B385" s="46" t="s">
        <v>4467</v>
      </c>
      <c r="C385" s="46">
        <v>106</v>
      </c>
      <c r="D385" s="363"/>
      <c r="E385" s="223" t="s">
        <v>188</v>
      </c>
      <c r="F385" s="46" t="str">
        <f>IFERROR(VLOOKUP(E385,DSSP!$E$2:$G$1013,3,0),"")</f>
        <v>Crown Daisy</v>
      </c>
      <c r="G385" s="225" t="str">
        <f>VLOOKUP(E385,DSSP!$E$2:$H$1017,4,0)</f>
        <v>Kg</v>
      </c>
      <c r="H385" s="226" t="str">
        <f>IFERROR(IF(RIGHT(E385,4)="1 Kg","1 Kg",RIGHT(E385,6)),"")</f>
        <v>200 gr</v>
      </c>
      <c r="I385" s="227">
        <v>0.2</v>
      </c>
      <c r="J385" s="222">
        <f>IFERROR(IF(RIGHT(H385,4)="1 kg",(I385/1),I385*1000/LEFT(H385,3)),"")</f>
        <v>1</v>
      </c>
      <c r="K385" s="46">
        <f>VLOOKUP(E385,DSSP!$E$2:$K$1017,7,0)</f>
        <v>9.9499999999999993</v>
      </c>
      <c r="L385" s="46">
        <f t="shared" si="16"/>
        <v>1.99</v>
      </c>
    </row>
    <row r="386" spans="1:12" s="219" customFormat="1" hidden="1">
      <c r="A386" s="46" t="s">
        <v>9</v>
      </c>
      <c r="B386" s="46" t="s">
        <v>4467</v>
      </c>
      <c r="C386" s="46">
        <v>106</v>
      </c>
      <c r="D386" s="363"/>
      <c r="E386" s="223" t="s">
        <v>227</v>
      </c>
      <c r="F386" s="46" t="str">
        <f>IFERROR(VLOOKUP(E386,DSSP!$E$2:$G$1013,3,0),"")</f>
        <v>Holy Basil Leaf</v>
      </c>
      <c r="G386" s="225" t="str">
        <f>VLOOKUP(E386,DSSP!$E$2:$H$1017,4,0)</f>
        <v>Kg</v>
      </c>
      <c r="H386" s="226" t="str">
        <f>IFERROR(IF(RIGHT(E386,4)="1 Kg","1 Kg",RIGHT(E386,6)),"")</f>
        <v>100 gr</v>
      </c>
      <c r="I386" s="227">
        <v>0.3</v>
      </c>
      <c r="J386" s="222">
        <f>IFERROR(IF(RIGHT(H386,4)="1 kg",(I386/1),I386*1000/LEFT(H386,3)),"")</f>
        <v>3</v>
      </c>
      <c r="K386" s="46">
        <f>VLOOKUP(E386,DSSP!$E$2:$K$1017,7,0)</f>
        <v>13.92</v>
      </c>
      <c r="L386" s="46">
        <f t="shared" si="16"/>
        <v>4.1760000000000002</v>
      </c>
    </row>
    <row r="387" spans="1:12" s="219" customFormat="1" hidden="1">
      <c r="A387" s="46" t="s">
        <v>3</v>
      </c>
      <c r="B387" s="46" t="s">
        <v>4468</v>
      </c>
      <c r="C387" s="46">
        <v>102</v>
      </c>
      <c r="D387" s="363">
        <v>604535</v>
      </c>
      <c r="E387" s="223" t="s">
        <v>1493</v>
      </c>
      <c r="F387" s="46" t="str">
        <f>IFERROR(VLOOKUP(E387,DSSP!$E$2:$G$1013,3,0),"")</f>
        <v>White Batata</v>
      </c>
      <c r="G387" s="225" t="str">
        <f>VLOOKUP(E387,DSSP!$E$2:$H$1017,4,0)</f>
        <v>Kg</v>
      </c>
      <c r="H387" s="226" t="str">
        <f>IFERROR(IF(RIGHT(E387,4)="1 Kg","1 Kg",RIGHT(E387,6)),"")</f>
        <v>weight</v>
      </c>
      <c r="I387" s="227">
        <v>1.08</v>
      </c>
      <c r="J387" s="222" t="str">
        <f>IFERROR(IF(RIGHT(H387,4)="1 kg",(I387/1),I387*1000/LEFT(H387,3)),"")</f>
        <v/>
      </c>
      <c r="K387" s="46">
        <f>VLOOKUP(E387,DSSP!$E$2:$K$1017,7,0)</f>
        <v>6.76</v>
      </c>
      <c r="L387" s="46">
        <f t="shared" si="16"/>
        <v>7.3008000000000006</v>
      </c>
    </row>
    <row r="388" spans="1:12" s="219" customFormat="1" hidden="1">
      <c r="A388" s="46" t="s">
        <v>3</v>
      </c>
      <c r="B388" s="46" t="s">
        <v>4468</v>
      </c>
      <c r="C388" s="46">
        <v>102</v>
      </c>
      <c r="D388" s="361"/>
      <c r="E388" s="223" t="s">
        <v>1710</v>
      </c>
      <c r="F388" s="46" t="str">
        <f>IFERROR(VLOOKUP(E388,DSSP!$E$2:$G$1013,3,0),"")</f>
        <v>Brown Ganoderma</v>
      </c>
      <c r="G388" s="225" t="str">
        <f>VLOOKUP(E388,DSSP!$E$2:$H$1017,4,0)</f>
        <v>Kg</v>
      </c>
      <c r="H388" s="226" t="str">
        <f>IFERROR(IF(RIGHT(E388,4)="1 Kg","1 Kg",RIGHT(E388,6)),"")</f>
        <v>125 gr</v>
      </c>
      <c r="I388" s="227">
        <v>0.5</v>
      </c>
      <c r="J388" s="222">
        <f>IFERROR(IF(RIGHT(H388,4)="1 kg",(I388/1),I388*1000/LEFT(H388,3)),"")</f>
        <v>4</v>
      </c>
      <c r="K388" s="46">
        <f>VLOOKUP(E388,DSSP!$E$2:$K$1017,7,0)</f>
        <v>14.78</v>
      </c>
      <c r="L388" s="46">
        <f t="shared" si="16"/>
        <v>7.39</v>
      </c>
    </row>
    <row r="389" spans="1:12" s="219" customFormat="1" hidden="1">
      <c r="A389" s="46" t="s">
        <v>3</v>
      </c>
      <c r="B389" s="46" t="s">
        <v>4468</v>
      </c>
      <c r="C389" s="46">
        <v>102</v>
      </c>
      <c r="D389" s="361"/>
      <c r="E389" s="223" t="s">
        <v>1699</v>
      </c>
      <c r="F389" s="46" t="str">
        <f>IFERROR(VLOOKUP(E389,DSSP!$E$2:$G$1013,3,0),"")</f>
        <v>White Ganoderma</v>
      </c>
      <c r="G389" s="225" t="str">
        <f>VLOOKUP(E389,DSSP!$E$2:$H$1017,4,0)</f>
        <v>Kg</v>
      </c>
      <c r="H389" s="226" t="str">
        <f>IFERROR(IF(RIGHT(E389,4)="1 Kg","1 Kg",RIGHT(E389,6)),"")</f>
        <v>125 gr</v>
      </c>
      <c r="I389" s="227">
        <v>0.5</v>
      </c>
      <c r="J389" s="222">
        <f>IFERROR(IF(RIGHT(H389,4)="1 kg",(I389/1),I389*1000/LEFT(H389,3)),"")</f>
        <v>4</v>
      </c>
      <c r="K389" s="46">
        <f>VLOOKUP(E389,DSSP!$E$2:$K$1017,7,0)</f>
        <v>14.78</v>
      </c>
      <c r="L389" s="46">
        <f t="shared" si="16"/>
        <v>7.39</v>
      </c>
    </row>
    <row r="390" spans="1:12" s="219" customFormat="1" hidden="1">
      <c r="A390" s="46" t="s">
        <v>3</v>
      </c>
      <c r="B390" s="46" t="s">
        <v>4468</v>
      </c>
      <c r="C390" s="46">
        <v>102</v>
      </c>
      <c r="D390" s="361"/>
      <c r="E390" s="223" t="s">
        <v>260</v>
      </c>
      <c r="F390" s="46" t="str">
        <f>IFERROR(VLOOKUP(E390,DSSP!$E$2:$G$1013,3,0),"")</f>
        <v>Guichai Leaf</v>
      </c>
      <c r="G390" s="225" t="str">
        <f>VLOOKUP(E390,DSSP!$E$2:$H$1017,4,0)</f>
        <v>Kg</v>
      </c>
      <c r="H390" s="226" t="str">
        <f>IFERROR(IF(RIGHT(E390,4)="1 Kg","1 Kg",RIGHT(E390,6)),"")</f>
        <v>100 gr</v>
      </c>
      <c r="I390" s="227">
        <v>1</v>
      </c>
      <c r="J390" s="222">
        <f>IFERROR(IF(RIGHT(H390,4)="1 kg",(I390/1),I390*1000/LEFT(H390,3)),"")</f>
        <v>10</v>
      </c>
      <c r="K390" s="46">
        <f>VLOOKUP(E390,DSSP!$E$2:$K$1017,7,0)</f>
        <v>10.16</v>
      </c>
      <c r="L390" s="46">
        <f t="shared" si="16"/>
        <v>10.16</v>
      </c>
    </row>
    <row r="391" spans="1:12" s="219" customFormat="1" hidden="1">
      <c r="A391" s="46" t="s">
        <v>3</v>
      </c>
      <c r="B391" s="46" t="s">
        <v>4468</v>
      </c>
      <c r="C391" s="46">
        <v>102</v>
      </c>
      <c r="D391" s="361"/>
      <c r="E391" s="223" t="s">
        <v>3674</v>
      </c>
      <c r="F391" s="46" t="str">
        <f>IFERROR(VLOOKUP(E391,DSSP!$E$2:$G$1013,3,0),"")</f>
        <v>King Oyster Mushroom</v>
      </c>
      <c r="G391" s="225" t="str">
        <f>VLOOKUP(E391,DSSP!$E$2:$H$1017,4,0)</f>
        <v>Kg</v>
      </c>
      <c r="H391" s="226" t="str">
        <f>IFERROR(IF(RIGHT(E391,4)="1 Kg","1 Kg",RIGHT(E391,6)),"")</f>
        <v>weight</v>
      </c>
      <c r="I391" s="227">
        <v>0.83599999999999997</v>
      </c>
      <c r="J391" s="222" t="str">
        <f>IFERROR(IF(RIGHT(H391,4)="1 kg",(I391/1),I391*1000/LEFT(H391,3)),"")</f>
        <v/>
      </c>
      <c r="K391" s="46">
        <f>VLOOKUP(E391,DSSP!$E$2:$K$1017,7,0)</f>
        <v>13.58</v>
      </c>
      <c r="L391" s="46">
        <f t="shared" si="16"/>
        <v>11.352879999999999</v>
      </c>
    </row>
    <row r="392" spans="1:12" s="219" customFormat="1" hidden="1">
      <c r="A392" s="46" t="s">
        <v>3</v>
      </c>
      <c r="B392" s="46" t="s">
        <v>4468</v>
      </c>
      <c r="C392" s="46">
        <v>102</v>
      </c>
      <c r="D392" s="361"/>
      <c r="E392" s="223" t="s">
        <v>1681</v>
      </c>
      <c r="F392" s="46" t="str">
        <f>IFERROR(VLOOKUP(E392,DSSP!$E$2:$G$1013,3,0),"")</f>
        <v>King Oyster Mushroom</v>
      </c>
      <c r="G392" s="225" t="str">
        <f>VLOOKUP(E392,DSSP!$E$2:$H$1017,4,0)</f>
        <v>Kg</v>
      </c>
      <c r="H392" s="226" t="str">
        <f>IFERROR(IF(RIGHT(E392,4)="1 Kg","1 Kg",RIGHT(E392,6)),"")</f>
        <v>100 gr</v>
      </c>
      <c r="I392" s="227">
        <v>0.4</v>
      </c>
      <c r="J392" s="222">
        <f>IFERROR(IF(RIGHT(H392,4)="1 kg",(I392/1),I392*1000/LEFT(H392,3)),"")</f>
        <v>4</v>
      </c>
      <c r="K392" s="46">
        <f>VLOOKUP(E392,DSSP!$E$2:$K$1017,7,0)</f>
        <v>13.58</v>
      </c>
      <c r="L392" s="46">
        <f t="shared" si="16"/>
        <v>5.4320000000000004</v>
      </c>
    </row>
    <row r="393" spans="1:12" s="219" customFormat="1" hidden="1">
      <c r="A393" s="46" t="s">
        <v>3</v>
      </c>
      <c r="B393" s="46" t="s">
        <v>4468</v>
      </c>
      <c r="C393" s="46">
        <v>102</v>
      </c>
      <c r="D393" s="361"/>
      <c r="E393" s="223" t="s">
        <v>3461</v>
      </c>
      <c r="F393" s="46" t="str">
        <f>IFERROR(VLOOKUP(E393,DSSP!$E$2:$G$1013,3,0),"")</f>
        <v>Young Ambarella</v>
      </c>
      <c r="G393" s="225" t="str">
        <f>VLOOKUP(E393,DSSP!$E$2:$H$1017,4,0)</f>
        <v>Kg</v>
      </c>
      <c r="H393" s="226" t="str">
        <f>IFERROR(IF(RIGHT(E393,4)="1 Kg","1 Kg",RIGHT(E393,6)),"")</f>
        <v>500 gr</v>
      </c>
      <c r="I393" s="227">
        <v>1</v>
      </c>
      <c r="J393" s="222">
        <f>IFERROR(IF(RIGHT(H393,4)="1 kg",(I393/1),I393*1000/LEFT(H393,3)),"")</f>
        <v>2</v>
      </c>
      <c r="K393" s="46">
        <f>VLOOKUP(E393,DSSP!$E$2:$K$1017,7,0)</f>
        <v>7.46</v>
      </c>
      <c r="L393" s="46">
        <f t="shared" si="16"/>
        <v>7.46</v>
      </c>
    </row>
    <row r="394" spans="1:12" s="219" customFormat="1" hidden="1">
      <c r="A394" s="46" t="s">
        <v>3</v>
      </c>
      <c r="B394" s="46" t="s">
        <v>4468</v>
      </c>
      <c r="C394" s="46">
        <v>102</v>
      </c>
      <c r="D394" s="361"/>
      <c r="E394" s="223" t="s">
        <v>3618</v>
      </c>
      <c r="F394" s="46" t="str">
        <f>IFERROR(VLOOKUP(E394,DSSP!$E$2:$G$1013,3,0),"")</f>
        <v>Green pepper</v>
      </c>
      <c r="G394" s="225" t="str">
        <f>VLOOKUP(E394,DSSP!$E$2:$H$1017,4,0)</f>
        <v>Kg</v>
      </c>
      <c r="H394" s="226" t="str">
        <f>IFERROR(IF(RIGHT(E394,4)="1 Kg","1 Kg",RIGHT(E394,6)),"")</f>
        <v>100 gr</v>
      </c>
      <c r="I394" s="227">
        <v>0.3</v>
      </c>
      <c r="J394" s="222">
        <f>IFERROR(IF(RIGHT(H394,4)="1 kg",(I394/1),I394*1000/LEFT(H394,3)),"")</f>
        <v>3</v>
      </c>
      <c r="K394" s="46">
        <f>VLOOKUP(E394,DSSP!$E$2:$K$1017,7,0)</f>
        <v>12.71</v>
      </c>
      <c r="L394" s="46">
        <f t="shared" si="16"/>
        <v>3.8130000000000002</v>
      </c>
    </row>
    <row r="395" spans="1:12" s="219" customFormat="1" hidden="1">
      <c r="A395" s="46" t="s">
        <v>3</v>
      </c>
      <c r="B395" s="46" t="s">
        <v>4468</v>
      </c>
      <c r="C395" s="46">
        <v>102</v>
      </c>
      <c r="D395" s="361"/>
      <c r="E395" s="223" t="s">
        <v>385</v>
      </c>
      <c r="F395" s="46" t="str">
        <f>IFERROR(VLOOKUP(E395,DSSP!$E$2:$G$1013,3,0),"")</f>
        <v>Winged Bean</v>
      </c>
      <c r="G395" s="225" t="str">
        <f>VLOOKUP(E395,DSSP!$E$2:$H$1017,4,0)</f>
        <v>Kg</v>
      </c>
      <c r="H395" s="226" t="str">
        <f>IFERROR(IF(RIGHT(E395,4)="1 Kg","1 Kg",RIGHT(E395,6)),"")</f>
        <v>100 gr</v>
      </c>
      <c r="I395" s="227">
        <v>0.5</v>
      </c>
      <c r="J395" s="222">
        <f>IFERROR(IF(RIGHT(H395,4)="1 kg",(I395/1),I395*1000/LEFT(H395,3)),"")</f>
        <v>5</v>
      </c>
      <c r="K395" s="46">
        <f>VLOOKUP(E395,DSSP!$E$2:$K$1017,7,0)</f>
        <v>11.43</v>
      </c>
      <c r="L395" s="46">
        <f t="shared" si="16"/>
        <v>5.7149999999999999</v>
      </c>
    </row>
    <row r="396" spans="1:12" s="219" customFormat="1" hidden="1">
      <c r="A396" s="46" t="s">
        <v>3</v>
      </c>
      <c r="B396" s="46" t="s">
        <v>4468</v>
      </c>
      <c r="C396" s="46">
        <v>102</v>
      </c>
      <c r="D396" s="361"/>
      <c r="E396" s="223" t="s">
        <v>138</v>
      </c>
      <c r="F396" s="46" t="str">
        <f>IFERROR(VLOOKUP(E396,DSSP!$E$2:$G$1013,3,0),"")</f>
        <v>Rice Paddy Herb</v>
      </c>
      <c r="G396" s="225" t="str">
        <f>VLOOKUP(E396,DSSP!$E$2:$H$1017,4,0)</f>
        <v>Kg</v>
      </c>
      <c r="H396" s="226" t="str">
        <f>IFERROR(IF(RIGHT(E396,4)="1 Kg","1 Kg",RIGHT(E396,6)),"")</f>
        <v>100 gr</v>
      </c>
      <c r="I396" s="227">
        <v>0.2</v>
      </c>
      <c r="J396" s="222">
        <f>IFERROR(IF(RIGHT(H396,4)="1 kg",(I396/1),I396*1000/LEFT(H396,3)),"")</f>
        <v>2</v>
      </c>
      <c r="K396" s="46">
        <f>VLOOKUP(E396,DSSP!$E$2:$K$1017,7,0)</f>
        <v>10.92</v>
      </c>
      <c r="L396" s="46">
        <f t="shared" si="16"/>
        <v>2.1840000000000002</v>
      </c>
    </row>
    <row r="397" spans="1:12" s="219" customFormat="1" hidden="1">
      <c r="A397" s="46" t="s">
        <v>3</v>
      </c>
      <c r="B397" s="46" t="s">
        <v>4468</v>
      </c>
      <c r="C397" s="46">
        <v>102</v>
      </c>
      <c r="D397" s="361"/>
      <c r="E397" s="223" t="s">
        <v>564</v>
      </c>
      <c r="F397" s="46" t="str">
        <f>IFERROR(VLOOKUP(E397,DSSP!$E$2:$G$1013,3,0),"")</f>
        <v>Knotgrass</v>
      </c>
      <c r="G397" s="225" t="str">
        <f>VLOOKUP(E397,DSSP!$E$2:$H$1017,4,0)</f>
        <v>Kg</v>
      </c>
      <c r="H397" s="226" t="str">
        <f>IFERROR(IF(RIGHT(E397,4)="1 Kg","1 Kg",RIGHT(E397,6)),"")</f>
        <v>100 gr</v>
      </c>
      <c r="I397" s="227">
        <v>0.4</v>
      </c>
      <c r="J397" s="222">
        <f>IFERROR(IF(RIGHT(H397,4)="1 kg",(I397/1),I397*1000/LEFT(H397,3)),"")</f>
        <v>4</v>
      </c>
      <c r="K397" s="46">
        <f>VLOOKUP(E397,DSSP!$E$2:$K$1017,7,0)</f>
        <v>11.09</v>
      </c>
      <c r="L397" s="46">
        <f t="shared" si="16"/>
        <v>4.4359999999999999</v>
      </c>
    </row>
    <row r="398" spans="1:12" s="219" customFormat="1" hidden="1">
      <c r="A398" s="46" t="s">
        <v>3</v>
      </c>
      <c r="B398" s="46" t="s">
        <v>4468</v>
      </c>
      <c r="C398" s="46">
        <v>102</v>
      </c>
      <c r="D398" s="361"/>
      <c r="E398" s="223" t="s">
        <v>251</v>
      </c>
      <c r="F398" s="46" t="str">
        <f>IFERROR(VLOOKUP(E398,DSSP!$E$2:$G$1013,3,0),"")</f>
        <v>Dill</v>
      </c>
      <c r="G398" s="225" t="str">
        <f>VLOOKUP(E398,DSSP!$E$2:$H$1017,4,0)</f>
        <v>Kg</v>
      </c>
      <c r="H398" s="226" t="str">
        <f>IFERROR(IF(RIGHT(E398,4)="1 Kg","1 Kg",RIGHT(E398,6)),"")</f>
        <v>100 gr</v>
      </c>
      <c r="I398" s="227">
        <v>1</v>
      </c>
      <c r="J398" s="222">
        <f>IFERROR(IF(RIGHT(H398,4)="1 kg",(I398/1),I398*1000/LEFT(H398,3)),"")</f>
        <v>10</v>
      </c>
      <c r="K398" s="46">
        <f>VLOOKUP(E398,DSSP!$E$2:$K$1017,7,0)</f>
        <v>11.09</v>
      </c>
      <c r="L398" s="46">
        <f t="shared" si="16"/>
        <v>11.09</v>
      </c>
    </row>
    <row r="399" spans="1:12" s="219" customFormat="1" hidden="1">
      <c r="A399" s="46" t="s">
        <v>3</v>
      </c>
      <c r="B399" s="46" t="s">
        <v>4468</v>
      </c>
      <c r="C399" s="46">
        <v>102</v>
      </c>
      <c r="D399" s="361"/>
      <c r="E399" s="223" t="s">
        <v>267</v>
      </c>
      <c r="F399" s="46" t="str">
        <f>IFERROR(VLOOKUP(E399,DSSP!$E$2:$G$1013,3,0),"")</f>
        <v>Guichai Leaf</v>
      </c>
      <c r="G399" s="225" t="str">
        <f>VLOOKUP(E399,DSSP!$E$2:$H$1017,4,0)</f>
        <v>Kg</v>
      </c>
      <c r="H399" s="226" t="str">
        <f>IFERROR(IF(RIGHT(E399,4)="1 Kg","1 Kg",RIGHT(E399,6)),"")</f>
        <v>200 gr</v>
      </c>
      <c r="I399" s="227">
        <v>3</v>
      </c>
      <c r="J399" s="222">
        <f>IFERROR(IF(RIGHT(H399,4)="1 kg",(I399/1),I399*1000/LEFT(H399,3)),"")</f>
        <v>15</v>
      </c>
      <c r="K399" s="46">
        <f>VLOOKUP(E399,DSSP!$E$2:$K$1017,7,0)</f>
        <v>10.16</v>
      </c>
      <c r="L399" s="46">
        <f t="shared" si="16"/>
        <v>30.48</v>
      </c>
    </row>
    <row r="400" spans="1:12" s="219" customFormat="1" hidden="1">
      <c r="A400" s="46" t="s">
        <v>2</v>
      </c>
      <c r="B400" s="46" t="s">
        <v>4469</v>
      </c>
      <c r="C400" s="46">
        <v>107</v>
      </c>
      <c r="D400" s="361">
        <v>604535</v>
      </c>
      <c r="E400" s="223" t="s">
        <v>3674</v>
      </c>
      <c r="F400" s="46" t="str">
        <f>IFERROR(VLOOKUP(E400,DSSP!$E$2:$G$1013,3,0),"")</f>
        <v>King Oyster Mushroom</v>
      </c>
      <c r="G400" s="225" t="str">
        <f>VLOOKUP(E400,DSSP!$E$2:$H$1017,4,0)</f>
        <v>Kg</v>
      </c>
      <c r="H400" s="226" t="str">
        <f>IFERROR(IF(RIGHT(E400,4)="1 Kg","1 Kg",RIGHT(E400,6)),"")</f>
        <v>weight</v>
      </c>
      <c r="I400" s="227">
        <v>1.98</v>
      </c>
      <c r="J400" s="222" t="str">
        <f>IFERROR(IF(RIGHT(H400,4)="1 kg",(I400/1),I400*1000/LEFT(H400,3)),"")</f>
        <v/>
      </c>
      <c r="K400" s="46">
        <f>VLOOKUP(E400,DSSP!$E$2:$K$1017,7,0)</f>
        <v>13.58</v>
      </c>
      <c r="L400" s="46">
        <f t="shared" si="16"/>
        <v>26.888400000000001</v>
      </c>
    </row>
    <row r="401" spans="1:12" s="219" customFormat="1" hidden="1">
      <c r="A401" s="46" t="s">
        <v>2</v>
      </c>
      <c r="B401" s="46" t="s">
        <v>4469</v>
      </c>
      <c r="C401" s="46">
        <v>107</v>
      </c>
      <c r="D401" s="361"/>
      <c r="E401" s="223" t="s">
        <v>1681</v>
      </c>
      <c r="F401" s="46" t="str">
        <f>IFERROR(VLOOKUP(E401,DSSP!$E$2:$G$1013,3,0),"")</f>
        <v>King Oyster Mushroom</v>
      </c>
      <c r="G401" s="225" t="str">
        <f>VLOOKUP(E401,DSSP!$E$2:$H$1017,4,0)</f>
        <v>Kg</v>
      </c>
      <c r="H401" s="226" t="str">
        <f>IFERROR(IF(RIGHT(E401,4)="1 Kg","1 Kg",RIGHT(E401,6)),"")</f>
        <v>100 gr</v>
      </c>
      <c r="I401" s="227">
        <v>0.8</v>
      </c>
      <c r="J401" s="222">
        <f>IFERROR(IF(RIGHT(H401,4)="1 kg",(I401/1),I401*1000/LEFT(H401,3)),"")</f>
        <v>8</v>
      </c>
      <c r="K401" s="46">
        <f>VLOOKUP(E401,DSSP!$E$2:$K$1017,7,0)</f>
        <v>13.58</v>
      </c>
      <c r="L401" s="46">
        <f t="shared" si="16"/>
        <v>10.864000000000001</v>
      </c>
    </row>
    <row r="402" spans="1:12" s="219" customFormat="1" hidden="1">
      <c r="A402" s="46" t="s">
        <v>2</v>
      </c>
      <c r="B402" s="46" t="s">
        <v>4469</v>
      </c>
      <c r="C402" s="46">
        <v>107</v>
      </c>
      <c r="D402" s="361"/>
      <c r="E402" s="223" t="s">
        <v>3461</v>
      </c>
      <c r="F402" s="46" t="str">
        <f>IFERROR(VLOOKUP(E402,DSSP!$E$2:$G$1013,3,0),"")</f>
        <v>Young Ambarella</v>
      </c>
      <c r="G402" s="225" t="str">
        <f>VLOOKUP(E402,DSSP!$E$2:$H$1017,4,0)</f>
        <v>Kg</v>
      </c>
      <c r="H402" s="226" t="str">
        <f>IFERROR(IF(RIGHT(E402,4)="1 Kg","1 Kg",RIGHT(E402,6)),"")</f>
        <v>500 gr</v>
      </c>
      <c r="I402" s="227">
        <v>1.5</v>
      </c>
      <c r="J402" s="222">
        <f>IFERROR(IF(RIGHT(H402,4)="1 kg",(I402/1),I402*1000/LEFT(H402,3)),"")</f>
        <v>3</v>
      </c>
      <c r="K402" s="46">
        <f>VLOOKUP(E402,DSSP!$E$2:$K$1017,7,0)</f>
        <v>7.46</v>
      </c>
      <c r="L402" s="46">
        <f t="shared" si="16"/>
        <v>11.19</v>
      </c>
    </row>
    <row r="403" spans="1:12" s="219" customFormat="1" hidden="1">
      <c r="A403" s="46" t="s">
        <v>2</v>
      </c>
      <c r="B403" s="46" t="s">
        <v>4469</v>
      </c>
      <c r="C403" s="46">
        <v>107</v>
      </c>
      <c r="D403" s="361"/>
      <c r="E403" s="223" t="s">
        <v>3618</v>
      </c>
      <c r="F403" s="46" t="str">
        <f>IFERROR(VLOOKUP(E403,DSSP!$E$2:$G$1013,3,0),"")</f>
        <v>Green pepper</v>
      </c>
      <c r="G403" s="225" t="str">
        <f>VLOOKUP(E403,DSSP!$E$2:$H$1017,4,0)</f>
        <v>Kg</v>
      </c>
      <c r="H403" s="226" t="str">
        <f>IFERROR(IF(RIGHT(E403,4)="1 Kg","1 Kg",RIGHT(E403,6)),"")</f>
        <v>100 gr</v>
      </c>
      <c r="I403" s="227">
        <v>0.5</v>
      </c>
      <c r="J403" s="222">
        <f>IFERROR(IF(RIGHT(H403,4)="1 kg",(I403/1),I403*1000/LEFT(H403,3)),"")</f>
        <v>5</v>
      </c>
      <c r="K403" s="46">
        <f>VLOOKUP(E403,DSSP!$E$2:$K$1017,7,0)</f>
        <v>12.71</v>
      </c>
      <c r="L403" s="46">
        <f t="shared" si="16"/>
        <v>6.3550000000000004</v>
      </c>
    </row>
    <row r="404" spans="1:12" s="219" customFormat="1" hidden="1">
      <c r="A404" s="46" t="s">
        <v>2</v>
      </c>
      <c r="B404" s="46" t="s">
        <v>4469</v>
      </c>
      <c r="C404" s="46">
        <v>107</v>
      </c>
      <c r="D404" s="361"/>
      <c r="E404" s="223" t="s">
        <v>188</v>
      </c>
      <c r="F404" s="46" t="str">
        <f>IFERROR(VLOOKUP(E404,DSSP!$E$2:$G$1013,3,0),"")</f>
        <v>Crown Daisy</v>
      </c>
      <c r="G404" s="225" t="str">
        <f>VLOOKUP(E404,DSSP!$E$2:$H$1017,4,0)</f>
        <v>Kg</v>
      </c>
      <c r="H404" s="226" t="str">
        <f>IFERROR(IF(RIGHT(E404,4)="1 Kg","1 Kg",RIGHT(E404,6)),"")</f>
        <v>200 gr</v>
      </c>
      <c r="I404" s="227">
        <v>1</v>
      </c>
      <c r="J404" s="222">
        <f>IFERROR(IF(RIGHT(H404,4)="1 kg",(I404/1),I404*1000/LEFT(H404,3)),"")</f>
        <v>5</v>
      </c>
      <c r="K404" s="46">
        <f>VLOOKUP(E404,DSSP!$E$2:$K$1017,7,0)</f>
        <v>9.9499999999999993</v>
      </c>
      <c r="L404" s="46">
        <f t="shared" ref="L404:L463" si="17">IF(G404&lt;&gt;"Kg",K404*J404,K404*I404)</f>
        <v>9.9499999999999993</v>
      </c>
    </row>
    <row r="405" spans="1:12" s="219" customFormat="1" hidden="1">
      <c r="A405" s="46" t="s">
        <v>2</v>
      </c>
      <c r="B405" s="46" t="s">
        <v>4469</v>
      </c>
      <c r="C405" s="46">
        <v>107</v>
      </c>
      <c r="D405" s="361"/>
      <c r="E405" s="223" t="s">
        <v>48</v>
      </c>
      <c r="F405" s="46" t="str">
        <f>IFERROR(VLOOKUP(E405,DSSP!$E$2:$G$1013,3,0),"")</f>
        <v>Green Eggplant</v>
      </c>
      <c r="G405" s="225" t="str">
        <f>VLOOKUP(E405,DSSP!$E$2:$H$1017,4,0)</f>
        <v>Kg</v>
      </c>
      <c r="H405" s="226" t="str">
        <f>IFERROR(IF(RIGHT(E405,4)="1 Kg","1 Kg",RIGHT(E405,6)),"")</f>
        <v>1 Kg</v>
      </c>
      <c r="I405" s="227">
        <v>7</v>
      </c>
      <c r="J405" s="222">
        <f>IFERROR(IF(RIGHT(H405,4)="1 kg",(I405/1),I405*1000/LEFT(H405,3)),"")</f>
        <v>7</v>
      </c>
      <c r="K405" s="46">
        <f>VLOOKUP(E405,DSSP!$E$2:$K$1017,7,0)</f>
        <v>11.15</v>
      </c>
      <c r="L405" s="46">
        <f t="shared" si="17"/>
        <v>78.05</v>
      </c>
    </row>
    <row r="406" spans="1:12" s="219" customFormat="1" hidden="1">
      <c r="A406" s="46" t="s">
        <v>2</v>
      </c>
      <c r="B406" s="46" t="s">
        <v>4469</v>
      </c>
      <c r="C406" s="46">
        <v>107</v>
      </c>
      <c r="D406" s="361"/>
      <c r="E406" s="223" t="s">
        <v>3760</v>
      </c>
      <c r="F406" s="46" t="str">
        <f>IFERROR(VLOOKUP(E406,DSSP!$E$2:$G$1013,3,0),"")</f>
        <v>Ker Gawl</v>
      </c>
      <c r="G406" s="225" t="str">
        <f>VLOOKUP(E406,DSSP!$E$2:$H$1017,4,0)</f>
        <v>Pc</v>
      </c>
      <c r="H406" s="226" t="str">
        <f>IFERROR(IF(RIGHT(E406,4)="1 Kg","1 Kg",RIGHT(E406,6)),"")</f>
        <v xml:space="preserve"> 50 gr</v>
      </c>
      <c r="I406" s="227">
        <v>0.5</v>
      </c>
      <c r="J406" s="222">
        <f>IFERROR(IF(RIGHT(H406,4)="1 kg",(I406/1),I406*1000/LEFT(H406,3)),"")</f>
        <v>10</v>
      </c>
      <c r="K406" s="46">
        <f>VLOOKUP(E406,DSSP!$E$2:$K$1017,7,0)</f>
        <v>0.92</v>
      </c>
      <c r="L406" s="46">
        <f t="shared" si="17"/>
        <v>9.2000000000000011</v>
      </c>
    </row>
    <row r="407" spans="1:12" s="219" customFormat="1">
      <c r="A407" s="46" t="s">
        <v>2</v>
      </c>
      <c r="B407" s="46" t="s">
        <v>4470</v>
      </c>
      <c r="C407" s="46">
        <v>108</v>
      </c>
      <c r="D407" s="361">
        <v>604535</v>
      </c>
      <c r="E407" s="223" t="s">
        <v>370</v>
      </c>
      <c r="F407" s="46" t="str">
        <f>IFERROR(VLOOKUP(E407,DSSP!$E$2:$G$1013,3,0),"")</f>
        <v>Yardlong Bean</v>
      </c>
      <c r="G407" s="225" t="str">
        <f>VLOOKUP(E407,DSSP!$E$2:$H$1017,4,0)</f>
        <v>Kg</v>
      </c>
      <c r="H407" s="226" t="str">
        <f>IFERROR(IF(RIGHT(E407,4)="1 Kg","1 Kg",RIGHT(E407,6)),"")</f>
        <v>300 gr</v>
      </c>
      <c r="I407" s="227">
        <v>13.5</v>
      </c>
      <c r="J407" s="222">
        <f>IFERROR(IF(RIGHT(H407,4)="1 kg",(I407/1),I407*1000/LEFT(H407,3)),"")</f>
        <v>45</v>
      </c>
      <c r="K407" s="46">
        <f>VLOOKUP(E407,DSSP!$E$2:$K$1017,7,0)</f>
        <v>8.7799999999999994</v>
      </c>
      <c r="L407" s="46">
        <f t="shared" si="17"/>
        <v>118.52999999999999</v>
      </c>
    </row>
    <row r="408" spans="1:12" s="219" customFormat="1" hidden="1">
      <c r="A408" s="46" t="s">
        <v>13</v>
      </c>
      <c r="B408" s="46" t="s">
        <v>4471</v>
      </c>
      <c r="C408" s="46">
        <v>109</v>
      </c>
      <c r="D408" s="361">
        <v>604535</v>
      </c>
      <c r="E408" s="223" t="s">
        <v>3345</v>
      </c>
      <c r="F408" s="46" t="str">
        <f>IFERROR(VLOOKUP(E408,DSSP!$E$2:$G$1013,3,0),"")</f>
        <v>Siamese Banana</v>
      </c>
      <c r="G408" s="225" t="str">
        <f>VLOOKUP(E408,DSSP!$E$2:$H$1017,4,0)</f>
        <v>Kg</v>
      </c>
      <c r="H408" s="226" t="str">
        <f>IFERROR(IF(RIGHT(E408,4)="1 Kg","1 Kg",RIGHT(E408,6)),"")</f>
        <v>weight</v>
      </c>
      <c r="I408" s="227">
        <v>3.81</v>
      </c>
      <c r="J408" s="222" t="str">
        <f>IFERROR(IF(RIGHT(H408,4)="1 kg",(I408/1),I408*1000/LEFT(H408,3)),"")</f>
        <v/>
      </c>
      <c r="K408" s="46">
        <f>VLOOKUP(E408,DSSP!$E$2:$K$1017,7,0)</f>
        <v>6.53</v>
      </c>
      <c r="L408" s="46">
        <f t="shared" si="17"/>
        <v>24.879300000000001</v>
      </c>
    </row>
    <row r="409" spans="1:12" s="219" customFormat="1" hidden="1">
      <c r="A409" s="46" t="s">
        <v>13</v>
      </c>
      <c r="B409" s="46" t="s">
        <v>4471</v>
      </c>
      <c r="C409" s="46">
        <v>109</v>
      </c>
      <c r="D409" s="361"/>
      <c r="E409" s="223" t="s">
        <v>209</v>
      </c>
      <c r="F409" s="46" t="str">
        <f>IFERROR(VLOOKUP(E409,DSSP!$E$2:$G$1013,3,0),"")</f>
        <v>Morning Glory</v>
      </c>
      <c r="G409" s="225" t="str">
        <f>VLOOKUP(E409,DSSP!$E$2:$H$1017,4,0)</f>
        <v>Kg</v>
      </c>
      <c r="H409" s="226" t="str">
        <f>IFERROR(IF(RIGHT(E409,4)="1 Kg","1 Kg",RIGHT(E409,6)),"")</f>
        <v>200 gr</v>
      </c>
      <c r="I409" s="227">
        <v>2</v>
      </c>
      <c r="J409" s="222">
        <f>IFERROR(IF(RIGHT(H409,4)="1 kg",(I409/1),I409*1000/LEFT(H409,3)),"")</f>
        <v>10</v>
      </c>
      <c r="K409" s="46">
        <f>VLOOKUP(E409,DSSP!$E$2:$K$1017,7,0)</f>
        <v>8.66</v>
      </c>
      <c r="L409" s="46">
        <f t="shared" si="17"/>
        <v>17.32</v>
      </c>
    </row>
    <row r="410" spans="1:12" s="219" customFormat="1" hidden="1">
      <c r="A410" s="46" t="s">
        <v>13</v>
      </c>
      <c r="B410" s="46" t="s">
        <v>4471</v>
      </c>
      <c r="C410" s="46">
        <v>109</v>
      </c>
      <c r="D410" s="361"/>
      <c r="E410" s="223" t="s">
        <v>37</v>
      </c>
      <c r="F410" s="46" t="str">
        <f>IFERROR(VLOOKUP(E410,DSSP!$E$2:$G$1013,3,0),"")</f>
        <v>Green Eggplant</v>
      </c>
      <c r="G410" s="225" t="str">
        <f>VLOOKUP(E410,DSSP!$E$2:$H$1017,4,0)</f>
        <v>Kg</v>
      </c>
      <c r="H410" s="226" t="str">
        <f>IFERROR(IF(RIGHT(E410,4)="1 Kg","1 Kg",RIGHT(E410,6)),"")</f>
        <v>200 gr</v>
      </c>
      <c r="I410" s="227">
        <v>4</v>
      </c>
      <c r="J410" s="222">
        <f>IFERROR(IF(RIGHT(H410,4)="1 kg",(I410/1),I410*1000/LEFT(H410,3)),"")</f>
        <v>20</v>
      </c>
      <c r="K410" s="46">
        <f>VLOOKUP(E410,DSSP!$E$2:$K$1017,7,0)</f>
        <v>11.15</v>
      </c>
      <c r="L410" s="46">
        <f t="shared" si="17"/>
        <v>44.6</v>
      </c>
    </row>
    <row r="411" spans="1:12" s="219" customFormat="1" hidden="1">
      <c r="A411" s="46" t="s">
        <v>13</v>
      </c>
      <c r="B411" s="46" t="s">
        <v>4471</v>
      </c>
      <c r="C411" s="46">
        <v>109</v>
      </c>
      <c r="D411" s="361"/>
      <c r="E411" s="223" t="s">
        <v>227</v>
      </c>
      <c r="F411" s="46" t="str">
        <f>IFERROR(VLOOKUP(E411,DSSP!$E$2:$G$1013,3,0),"")</f>
        <v>Holy Basil Leaf</v>
      </c>
      <c r="G411" s="225" t="str">
        <f>VLOOKUP(E411,DSSP!$E$2:$H$1017,4,0)</f>
        <v>Kg</v>
      </c>
      <c r="H411" s="226" t="str">
        <f>IFERROR(IF(RIGHT(E411,4)="1 Kg","1 Kg",RIGHT(E411,6)),"")</f>
        <v>100 gr</v>
      </c>
      <c r="I411" s="227">
        <v>1</v>
      </c>
      <c r="J411" s="222">
        <f>IFERROR(IF(RIGHT(H411,4)="1 kg",(I411/1),I411*1000/LEFT(H411,3)),"")</f>
        <v>10</v>
      </c>
      <c r="K411" s="46">
        <f>VLOOKUP(E411,DSSP!$E$2:$K$1017,7,0)</f>
        <v>13.92</v>
      </c>
      <c r="L411" s="46">
        <f t="shared" si="17"/>
        <v>13.92</v>
      </c>
    </row>
    <row r="412" spans="1:12" s="219" customFormat="1" hidden="1">
      <c r="A412" s="46" t="s">
        <v>18</v>
      </c>
      <c r="B412" s="46" t="s">
        <v>4472</v>
      </c>
      <c r="C412" s="46">
        <v>110</v>
      </c>
      <c r="D412" s="361">
        <v>604535</v>
      </c>
      <c r="E412" s="223" t="s">
        <v>583</v>
      </c>
      <c r="F412" s="46" t="str">
        <f>IFERROR(VLOOKUP(E412,DSSP!$E$2:$G$1013,3,0),"")</f>
        <v>Banana Flower</v>
      </c>
      <c r="G412" s="225" t="str">
        <f>VLOOKUP(E412,DSSP!$E$2:$H$1017,4,0)</f>
        <v>Kg</v>
      </c>
      <c r="H412" s="226" t="str">
        <f>IFERROR(IF(RIGHT(E412,4)="1 Kg","1 Kg",RIGHT(E412,6)),"")</f>
        <v>weight</v>
      </c>
      <c r="I412" s="227">
        <v>1.94</v>
      </c>
      <c r="J412" s="222" t="str">
        <f>IFERROR(IF(RIGHT(H412,4)="1 kg",(I412/1),I412*1000/LEFT(H412,3)),"")</f>
        <v/>
      </c>
      <c r="K412" s="46">
        <f>VLOOKUP(E412,DSSP!$E$2:$K$1017,7,0)</f>
        <v>8.1999999999999993</v>
      </c>
      <c r="L412" s="46">
        <f t="shared" si="17"/>
        <v>15.907999999999998</v>
      </c>
    </row>
    <row r="413" spans="1:12" s="219" customFormat="1" hidden="1">
      <c r="A413" s="46" t="s">
        <v>18</v>
      </c>
      <c r="B413" s="46" t="s">
        <v>4472</v>
      </c>
      <c r="C413" s="46">
        <v>110</v>
      </c>
      <c r="D413" s="361"/>
      <c r="E413" s="223" t="s">
        <v>209</v>
      </c>
      <c r="F413" s="46" t="str">
        <f>IFERROR(VLOOKUP(E413,DSSP!$E$2:$G$1013,3,0),"")</f>
        <v>Morning Glory</v>
      </c>
      <c r="G413" s="225" t="str">
        <f>VLOOKUP(E413,DSSP!$E$2:$H$1017,4,0)</f>
        <v>Kg</v>
      </c>
      <c r="H413" s="226" t="str">
        <f>IFERROR(IF(RIGHT(E413,4)="1 Kg","1 Kg",RIGHT(E413,6)),"")</f>
        <v>200 gr</v>
      </c>
      <c r="I413" s="227">
        <v>5</v>
      </c>
      <c r="J413" s="222">
        <f>IFERROR(IF(RIGHT(H413,4)="1 kg",(I413/1),I413*1000/LEFT(H413,3)),"")</f>
        <v>25</v>
      </c>
      <c r="K413" s="46">
        <f>VLOOKUP(E413,DSSP!$E$2:$K$1017,7,0)</f>
        <v>8.66</v>
      </c>
      <c r="L413" s="46">
        <f t="shared" si="17"/>
        <v>43.3</v>
      </c>
    </row>
    <row r="414" spans="1:12" s="219" customFormat="1" hidden="1">
      <c r="A414" s="46" t="s">
        <v>18</v>
      </c>
      <c r="B414" s="46" t="s">
        <v>4472</v>
      </c>
      <c r="C414" s="46">
        <v>110</v>
      </c>
      <c r="D414" s="361"/>
      <c r="E414" s="223" t="s">
        <v>509</v>
      </c>
      <c r="F414" s="46" t="str">
        <f>IFERROR(VLOOKUP(E414,DSSP!$E$2:$G$1013,3,0),"")</f>
        <v>Lemon Grass</v>
      </c>
      <c r="G414" s="225" t="str">
        <f>VLOOKUP(E414,DSSP!$E$2:$H$1017,4,0)</f>
        <v>Kg</v>
      </c>
      <c r="H414" s="226" t="str">
        <f>IFERROR(IF(RIGHT(E414,4)="1 Kg","1 Kg",RIGHT(E414,6)),"")</f>
        <v>100 gr</v>
      </c>
      <c r="I414" s="227">
        <v>2</v>
      </c>
      <c r="J414" s="222">
        <f>IFERROR(IF(RIGHT(H414,4)="1 kg",(I414/1),I414*1000/LEFT(H414,3)),"")</f>
        <v>20</v>
      </c>
      <c r="K414" s="46">
        <f>VLOOKUP(E414,DSSP!$E$2:$K$1017,7,0)</f>
        <v>9.6999999999999993</v>
      </c>
      <c r="L414" s="46">
        <f t="shared" si="17"/>
        <v>19.399999999999999</v>
      </c>
    </row>
    <row r="415" spans="1:12" s="219" customFormat="1" hidden="1">
      <c r="A415" s="46" t="s">
        <v>18</v>
      </c>
      <c r="B415" s="46" t="s">
        <v>4472</v>
      </c>
      <c r="C415" s="46">
        <v>110</v>
      </c>
      <c r="D415" s="361"/>
      <c r="E415" s="223" t="s">
        <v>2725</v>
      </c>
      <c r="F415" s="46" t="str">
        <f>IFERROR(VLOOKUP(E415,DSSP!$E$2:$G$1013,3,0),"")</f>
        <v>Bamboo Shoot</v>
      </c>
      <c r="G415" s="225" t="str">
        <f>VLOOKUP(E415,DSSP!$E$2:$H$1017,4,0)</f>
        <v>Kg</v>
      </c>
      <c r="H415" s="226" t="str">
        <f>IFERROR(IF(RIGHT(E415,4)="1 Kg","1 Kg",RIGHT(E415,6)),"")</f>
        <v>weight</v>
      </c>
      <c r="I415" s="227">
        <v>1.52</v>
      </c>
      <c r="J415" s="222" t="str">
        <f>IFERROR(IF(RIGHT(H415,4)="1 kg",(I415/1),I415*1000/LEFT(H415,3)),"")</f>
        <v/>
      </c>
      <c r="K415" s="46">
        <f>VLOOKUP(E415,DSSP!$E$2:$K$1017,7,0)</f>
        <v>9.6999999999999993</v>
      </c>
      <c r="L415" s="46">
        <f t="shared" si="17"/>
        <v>14.744</v>
      </c>
    </row>
    <row r="416" spans="1:12" s="219" customFormat="1" hidden="1">
      <c r="A416" s="46" t="s">
        <v>18</v>
      </c>
      <c r="B416" s="46" t="s">
        <v>4472</v>
      </c>
      <c r="C416" s="46">
        <v>110</v>
      </c>
      <c r="D416" s="361"/>
      <c r="E416" s="223" t="s">
        <v>227</v>
      </c>
      <c r="F416" s="46" t="str">
        <f>IFERROR(VLOOKUP(E416,DSSP!$E$2:$G$1013,3,0),"")</f>
        <v>Holy Basil Leaf</v>
      </c>
      <c r="G416" s="225" t="str">
        <f>VLOOKUP(E416,DSSP!$E$2:$H$1017,4,0)</f>
        <v>Kg</v>
      </c>
      <c r="H416" s="226" t="str">
        <f>IFERROR(IF(RIGHT(E416,4)="1 Kg","1 Kg",RIGHT(E416,6)),"")</f>
        <v>100 gr</v>
      </c>
      <c r="I416" s="227">
        <v>1</v>
      </c>
      <c r="J416" s="222">
        <f>IFERROR(IF(RIGHT(H416,4)="1 kg",(I416/1),I416*1000/LEFT(H416,3)),"")</f>
        <v>10</v>
      </c>
      <c r="K416" s="46">
        <f>VLOOKUP(E416,DSSP!$E$2:$K$1017,7,0)</f>
        <v>13.92</v>
      </c>
      <c r="L416" s="46">
        <f t="shared" si="17"/>
        <v>13.92</v>
      </c>
    </row>
    <row r="417" spans="1:12" s="219" customFormat="1" hidden="1">
      <c r="A417" s="46" t="s">
        <v>5</v>
      </c>
      <c r="B417" s="46" t="s">
        <v>4473</v>
      </c>
      <c r="C417" s="46">
        <v>111</v>
      </c>
      <c r="D417" s="361">
        <v>392933</v>
      </c>
      <c r="E417" s="223" t="s">
        <v>308</v>
      </c>
      <c r="F417" s="46" t="str">
        <f>IFERROR(VLOOKUP(E417,DSSP!$E$2:$G$1013,3,0),"")</f>
        <v>Chinese Cellery</v>
      </c>
      <c r="G417" s="225" t="str">
        <f>VLOOKUP(E417,DSSP!$E$2:$H$1017,4,0)</f>
        <v>Kg</v>
      </c>
      <c r="H417" s="226" t="str">
        <f>IFERROR(IF(RIGHT(E417,4)="1 Kg","1 Kg",RIGHT(E417,6)),"")</f>
        <v>100 gr</v>
      </c>
      <c r="I417" s="227">
        <v>0.7</v>
      </c>
      <c r="J417" s="222">
        <f>IFERROR(IF(RIGHT(H417,4)="1 kg",(I417/1),I417*1000/LEFT(H417,3)),"")</f>
        <v>7</v>
      </c>
      <c r="K417" s="46">
        <f>VLOOKUP(E417,DSSP!$E$2:$K$1017,7,0)</f>
        <v>14.67</v>
      </c>
      <c r="L417" s="46">
        <f t="shared" si="17"/>
        <v>10.269</v>
      </c>
    </row>
    <row r="418" spans="1:12" s="219" customFormat="1" hidden="1">
      <c r="A418" s="46" t="s">
        <v>5</v>
      </c>
      <c r="B418" s="46" t="s">
        <v>4473</v>
      </c>
      <c r="C418" s="46">
        <v>111</v>
      </c>
      <c r="D418" s="361"/>
      <c r="E418" s="223" t="s">
        <v>227</v>
      </c>
      <c r="F418" s="46" t="str">
        <f>IFERROR(VLOOKUP(E418,DSSP!$E$2:$G$1013,3,0),"")</f>
        <v>Holy Basil Leaf</v>
      </c>
      <c r="G418" s="225" t="str">
        <f>VLOOKUP(E418,DSSP!$E$2:$H$1017,4,0)</f>
        <v>Kg</v>
      </c>
      <c r="H418" s="226" t="str">
        <f>IFERROR(IF(RIGHT(E418,4)="1 Kg","1 Kg",RIGHT(E418,6)),"")</f>
        <v>100 gr</v>
      </c>
      <c r="I418" s="227">
        <v>2</v>
      </c>
      <c r="J418" s="222">
        <f>IFERROR(IF(RIGHT(H418,4)="1 kg",(I418/1),I418*1000/LEFT(H418,3)),"")</f>
        <v>20</v>
      </c>
      <c r="K418" s="46">
        <f>VLOOKUP(E418,DSSP!$E$2:$K$1017,7,0)</f>
        <v>13.92</v>
      </c>
      <c r="L418" s="46">
        <f t="shared" si="17"/>
        <v>27.84</v>
      </c>
    </row>
    <row r="419" spans="1:12" s="219" customFormat="1" hidden="1">
      <c r="A419" s="46" t="s">
        <v>15</v>
      </c>
      <c r="B419" s="46" t="s">
        <v>4474</v>
      </c>
      <c r="C419" s="46">
        <v>112</v>
      </c>
      <c r="D419" s="361">
        <v>503734</v>
      </c>
      <c r="E419" s="223" t="s">
        <v>227</v>
      </c>
      <c r="F419" s="46" t="str">
        <f>IFERROR(VLOOKUP(E419,DSSP!$E$2:$G$1013,3,0),"")</f>
        <v>Holy Basil Leaf</v>
      </c>
      <c r="G419" s="225" t="str">
        <f>VLOOKUP(E419,DSSP!$E$2:$H$1017,4,0)</f>
        <v>Kg</v>
      </c>
      <c r="H419" s="226" t="str">
        <f>IFERROR(IF(RIGHT(E419,4)="1 Kg","1 Kg",RIGHT(E419,6)),"")</f>
        <v>100 gr</v>
      </c>
      <c r="I419" s="227">
        <v>5.5</v>
      </c>
      <c r="J419" s="222">
        <f>IFERROR(IF(RIGHT(H419,4)="1 kg",(I419/1),I419*1000/LEFT(H419,3)),"")</f>
        <v>55</v>
      </c>
      <c r="K419" s="46">
        <f>VLOOKUP(E419,DSSP!$E$2:$K$1017,7,0)</f>
        <v>13.92</v>
      </c>
      <c r="L419" s="46">
        <f t="shared" si="17"/>
        <v>76.56</v>
      </c>
    </row>
    <row r="420" spans="1:12" s="219" customFormat="1" hidden="1">
      <c r="A420" s="46" t="s">
        <v>11</v>
      </c>
      <c r="B420" s="46" t="s">
        <v>4475</v>
      </c>
      <c r="C420" s="46">
        <v>113</v>
      </c>
      <c r="D420" s="361">
        <v>392933</v>
      </c>
      <c r="E420" s="223" t="s">
        <v>158</v>
      </c>
      <c r="F420" s="46" t="str">
        <f>IFERROR(VLOOKUP(E420,DSSP!$E$2:$G$1013,3,0),"")</f>
        <v>Bok Choi</v>
      </c>
      <c r="G420" s="225" t="str">
        <f>VLOOKUP(E420,DSSP!$E$2:$H$1017,4,0)</f>
        <v>Kg</v>
      </c>
      <c r="H420" s="226" t="str">
        <f>IFERROR(IF(RIGHT(E420,4)="1 Kg","1 Kg",RIGHT(E420,6)),"")</f>
        <v>250 gr</v>
      </c>
      <c r="I420" s="227">
        <v>2.5</v>
      </c>
      <c r="J420" s="222">
        <f>IFERROR(IF(RIGHT(H420,4)="1 kg",(I420/1),I420*1000/LEFT(H420,3)),"")</f>
        <v>10</v>
      </c>
      <c r="K420" s="46">
        <f>VLOOKUP(E420,DSSP!$E$2:$K$1017,7,0)</f>
        <v>8</v>
      </c>
      <c r="L420" s="46">
        <f t="shared" si="17"/>
        <v>20</v>
      </c>
    </row>
    <row r="421" spans="1:12" s="219" customFormat="1" hidden="1">
      <c r="A421" s="46" t="s">
        <v>11</v>
      </c>
      <c r="B421" s="46" t="s">
        <v>4475</v>
      </c>
      <c r="C421" s="46">
        <v>113</v>
      </c>
      <c r="D421" s="361"/>
      <c r="E421" s="223" t="s">
        <v>308</v>
      </c>
      <c r="F421" s="46" t="str">
        <f>IFERROR(VLOOKUP(E421,DSSP!$E$2:$G$1013,3,0),"")</f>
        <v>Chinese Cellery</v>
      </c>
      <c r="G421" s="225" t="str">
        <f>VLOOKUP(E421,DSSP!$E$2:$H$1017,4,0)</f>
        <v>Kg</v>
      </c>
      <c r="H421" s="226" t="str">
        <f>IFERROR(IF(RIGHT(E421,4)="1 Kg","1 Kg",RIGHT(E421,6)),"")</f>
        <v>100 gr</v>
      </c>
      <c r="I421" s="227">
        <v>0.5</v>
      </c>
      <c r="J421" s="222">
        <f>IFERROR(IF(RIGHT(H421,4)="1 kg",(I421/1),I421*1000/LEFT(H421,3)),"")</f>
        <v>5</v>
      </c>
      <c r="K421" s="46">
        <f>VLOOKUP(E421,DSSP!$E$2:$K$1017,7,0)</f>
        <v>14.67</v>
      </c>
      <c r="L421" s="46">
        <f t="shared" si="17"/>
        <v>7.335</v>
      </c>
    </row>
    <row r="422" spans="1:12" s="219" customFormat="1" hidden="1">
      <c r="A422" s="46" t="s">
        <v>11</v>
      </c>
      <c r="B422" s="46" t="s">
        <v>4475</v>
      </c>
      <c r="C422" s="46">
        <v>113</v>
      </c>
      <c r="D422" s="361"/>
      <c r="E422" s="223" t="s">
        <v>107</v>
      </c>
      <c r="F422" s="46" t="str">
        <f>IFERROR(VLOOKUP(E422,DSSP!$E$2:$G$1013,3,0),"")</f>
        <v>Culantro</v>
      </c>
      <c r="G422" s="225" t="str">
        <f>VLOOKUP(E422,DSSP!$E$2:$H$1017,4,0)</f>
        <v>Kg</v>
      </c>
      <c r="H422" s="226" t="str">
        <f>IFERROR(IF(RIGHT(E422,4)="1 Kg","1 Kg",RIGHT(E422,6)),"")</f>
        <v>100 gr</v>
      </c>
      <c r="I422" s="227">
        <v>0.6</v>
      </c>
      <c r="J422" s="222">
        <f>IFERROR(IF(RIGHT(H422,4)="1 kg",(I422/1),I422*1000/LEFT(H422,3)),"")</f>
        <v>6</v>
      </c>
      <c r="K422" s="46">
        <f>VLOOKUP(E422,DSSP!$E$2:$K$1017,7,0)</f>
        <v>13.92</v>
      </c>
      <c r="L422" s="46">
        <f t="shared" si="17"/>
        <v>8.3520000000000003</v>
      </c>
    </row>
    <row r="423" spans="1:12" s="219" customFormat="1" hidden="1">
      <c r="A423" s="46" t="s">
        <v>6</v>
      </c>
      <c r="B423" s="46" t="s">
        <v>4476</v>
      </c>
      <c r="C423" s="46">
        <v>114</v>
      </c>
      <c r="D423" s="361">
        <v>503734</v>
      </c>
      <c r="E423" s="223" t="s">
        <v>158</v>
      </c>
      <c r="F423" s="46" t="str">
        <f>IFERROR(VLOOKUP(E423,DSSP!$E$2:$G$1013,3,0),"")</f>
        <v>Bok Choi</v>
      </c>
      <c r="G423" s="225" t="str">
        <f>VLOOKUP(E423,DSSP!$E$2:$H$1017,4,0)</f>
        <v>Kg</v>
      </c>
      <c r="H423" s="226" t="str">
        <f>IFERROR(IF(RIGHT(E423,4)="1 Kg","1 Kg",RIGHT(E423,6)),"")</f>
        <v>250 gr</v>
      </c>
      <c r="I423" s="227">
        <v>3</v>
      </c>
      <c r="J423" s="222">
        <f>IFERROR(IF(RIGHT(H423,4)="1 kg",(I423/1),I423*1000/LEFT(H423,3)),"")</f>
        <v>12</v>
      </c>
      <c r="K423" s="46">
        <f>VLOOKUP(E423,DSSP!$E$2:$K$1017,7,0)</f>
        <v>8</v>
      </c>
      <c r="L423" s="46">
        <f t="shared" si="17"/>
        <v>24</v>
      </c>
    </row>
    <row r="424" spans="1:12" s="219" customFormat="1" hidden="1">
      <c r="A424" s="46" t="s">
        <v>6</v>
      </c>
      <c r="B424" s="46" t="s">
        <v>4476</v>
      </c>
      <c r="C424" s="46">
        <v>114</v>
      </c>
      <c r="D424" s="361"/>
      <c r="E424" s="223" t="s">
        <v>147</v>
      </c>
      <c r="F424" s="46" t="str">
        <f>IFERROR(VLOOKUP(E424,DSSP!$E$2:$G$1013,3,0),"")</f>
        <v>Celery Cabbage</v>
      </c>
      <c r="G424" s="225" t="str">
        <f>VLOOKUP(E424,DSSP!$E$2:$H$1017,4,0)</f>
        <v>Kg</v>
      </c>
      <c r="H424" s="226" t="str">
        <f>IFERROR(IF(RIGHT(E424,4)="1 Kg","1 Kg",RIGHT(E424,6)),"")</f>
        <v>250 gr</v>
      </c>
      <c r="I424" s="227">
        <v>1</v>
      </c>
      <c r="J424" s="222">
        <f>IFERROR(IF(RIGHT(H424,4)="1 kg",(I424/1),I424*1000/LEFT(H424,3)),"")</f>
        <v>4</v>
      </c>
      <c r="K424" s="46">
        <f>VLOOKUP(E424,DSSP!$E$2:$K$1017,7,0)</f>
        <v>7.91</v>
      </c>
      <c r="L424" s="46">
        <f t="shared" si="17"/>
        <v>7.91</v>
      </c>
    </row>
    <row r="425" spans="1:12" s="219" customFormat="1" hidden="1">
      <c r="A425" s="46" t="s">
        <v>6</v>
      </c>
      <c r="B425" s="46" t="s">
        <v>4476</v>
      </c>
      <c r="C425" s="46">
        <v>114</v>
      </c>
      <c r="D425" s="361"/>
      <c r="E425" s="223" t="s">
        <v>107</v>
      </c>
      <c r="F425" s="46" t="str">
        <f>IFERROR(VLOOKUP(E425,DSSP!$E$2:$G$1013,3,0),"")</f>
        <v>Culantro</v>
      </c>
      <c r="G425" s="225" t="str">
        <f>VLOOKUP(E425,DSSP!$E$2:$H$1017,4,0)</f>
        <v>Kg</v>
      </c>
      <c r="H425" s="226" t="str">
        <f>IFERROR(IF(RIGHT(E425,4)="1 Kg","1 Kg",RIGHT(E425,6)),"")</f>
        <v>100 gr</v>
      </c>
      <c r="I425" s="227">
        <v>0.5</v>
      </c>
      <c r="J425" s="222">
        <f>IFERROR(IF(RIGHT(H425,4)="1 kg",(I425/1),I425*1000/LEFT(H425,3)),"")</f>
        <v>5</v>
      </c>
      <c r="K425" s="46">
        <f>VLOOKUP(E425,DSSP!$E$2:$K$1017,7,0)</f>
        <v>13.92</v>
      </c>
      <c r="L425" s="46">
        <f t="shared" si="17"/>
        <v>6.96</v>
      </c>
    </row>
    <row r="426" spans="1:12" s="219" customFormat="1" hidden="1">
      <c r="A426" s="46" t="s">
        <v>4</v>
      </c>
      <c r="B426" s="46" t="s">
        <v>4477</v>
      </c>
      <c r="C426" s="46">
        <v>115</v>
      </c>
      <c r="D426" s="361">
        <v>392933</v>
      </c>
      <c r="E426" s="223" t="s">
        <v>147</v>
      </c>
      <c r="F426" s="46" t="str">
        <f>IFERROR(VLOOKUP(E426,DSSP!$E$2:$G$1013,3,0),"")</f>
        <v>Celery Cabbage</v>
      </c>
      <c r="G426" s="225" t="str">
        <f>VLOOKUP(E426,DSSP!$E$2:$H$1017,4,0)</f>
        <v>Kg</v>
      </c>
      <c r="H426" s="226" t="str">
        <f>IFERROR(IF(RIGHT(E426,4)="1 Kg","1 Kg",RIGHT(E426,6)),"")</f>
        <v>250 gr</v>
      </c>
      <c r="I426" s="227">
        <v>1</v>
      </c>
      <c r="J426" s="222">
        <f>IFERROR(IF(RIGHT(H426,4)="1 kg",(I426/1),I426*1000/LEFT(H426,3)),"")</f>
        <v>4</v>
      </c>
      <c r="K426" s="46">
        <f>VLOOKUP(E426,DSSP!$E$2:$K$1017,7,0)</f>
        <v>7.91</v>
      </c>
      <c r="L426" s="46">
        <f t="shared" si="17"/>
        <v>7.91</v>
      </c>
    </row>
    <row r="427" spans="1:12" s="219" customFormat="1" hidden="1">
      <c r="A427" s="46" t="s">
        <v>4</v>
      </c>
      <c r="B427" s="46" t="s">
        <v>4477</v>
      </c>
      <c r="C427" s="46">
        <v>115</v>
      </c>
      <c r="D427" s="361"/>
      <c r="E427" s="223" t="s">
        <v>500</v>
      </c>
      <c r="F427" s="46" t="str">
        <f>IFERROR(VLOOKUP(E427,DSSP!$E$2:$G$1013,3,0),"")</f>
        <v>Cha Plu Leaves</v>
      </c>
      <c r="G427" s="225" t="str">
        <f>VLOOKUP(E427,DSSP!$E$2:$H$1017,4,0)</f>
        <v>Kg</v>
      </c>
      <c r="H427" s="226" t="str">
        <f>IFERROR(IF(RIGHT(E427,4)="1 Kg","1 Kg",RIGHT(E427,6)),"")</f>
        <v>100 gr</v>
      </c>
      <c r="I427" s="227">
        <v>0.2</v>
      </c>
      <c r="J427" s="222">
        <f>IFERROR(IF(RIGHT(H427,4)="1 kg",(I427/1),I427*1000/LEFT(H427,3)),"")</f>
        <v>2</v>
      </c>
      <c r="K427" s="46">
        <f>VLOOKUP(E427,DSSP!$E$2:$K$1017,7,0)</f>
        <v>11.84</v>
      </c>
      <c r="L427" s="46">
        <f t="shared" si="17"/>
        <v>2.3679999999999999</v>
      </c>
    </row>
    <row r="428" spans="1:12" s="219" customFormat="1" hidden="1">
      <c r="A428" s="46" t="s">
        <v>4</v>
      </c>
      <c r="B428" s="46" t="s">
        <v>4477</v>
      </c>
      <c r="C428" s="46">
        <v>115</v>
      </c>
      <c r="D428" s="361"/>
      <c r="E428" s="223" t="s">
        <v>107</v>
      </c>
      <c r="F428" s="46" t="str">
        <f>IFERROR(VLOOKUP(E428,DSSP!$E$2:$G$1013,3,0),"")</f>
        <v>Culantro</v>
      </c>
      <c r="G428" s="225" t="str">
        <f>VLOOKUP(E428,DSSP!$E$2:$H$1017,4,0)</f>
        <v>Kg</v>
      </c>
      <c r="H428" s="226" t="str">
        <f>IFERROR(IF(RIGHT(E428,4)="1 Kg","1 Kg",RIGHT(E428,6)),"")</f>
        <v>100 gr</v>
      </c>
      <c r="I428" s="227">
        <v>0.5</v>
      </c>
      <c r="J428" s="222">
        <f>IFERROR(IF(RIGHT(H428,4)="1 kg",(I428/1),I428*1000/LEFT(H428,3)),"")</f>
        <v>5</v>
      </c>
      <c r="K428" s="46">
        <f>VLOOKUP(E428,DSSP!$E$2:$K$1017,7,0)</f>
        <v>13.92</v>
      </c>
      <c r="L428" s="46">
        <f t="shared" si="17"/>
        <v>6.96</v>
      </c>
    </row>
    <row r="429" spans="1:12" s="219" customFormat="1" hidden="1">
      <c r="A429" s="46" t="s">
        <v>4</v>
      </c>
      <c r="B429" s="46" t="s">
        <v>4477</v>
      </c>
      <c r="C429" s="46">
        <v>115</v>
      </c>
      <c r="D429" s="361"/>
      <c r="E429" s="223" t="s">
        <v>227</v>
      </c>
      <c r="F429" s="46" t="str">
        <f>IFERROR(VLOOKUP(E429,DSSP!$E$2:$G$1013,3,0),"")</f>
        <v>Holy Basil Leaf</v>
      </c>
      <c r="G429" s="225" t="str">
        <f>VLOOKUP(E429,DSSP!$E$2:$H$1017,4,0)</f>
        <v>Kg</v>
      </c>
      <c r="H429" s="226" t="str">
        <f>IFERROR(IF(RIGHT(E429,4)="1 Kg","1 Kg",RIGHT(E429,6)),"")</f>
        <v>100 gr</v>
      </c>
      <c r="I429" s="227">
        <v>0.5</v>
      </c>
      <c r="J429" s="222">
        <f>IFERROR(IF(RIGHT(H429,4)="1 kg",(I429/1),I429*1000/LEFT(H429,3)),"")</f>
        <v>5</v>
      </c>
      <c r="K429" s="46">
        <f>VLOOKUP(E429,DSSP!$E$2:$K$1017,7,0)</f>
        <v>13.92</v>
      </c>
      <c r="L429" s="46">
        <f t="shared" si="17"/>
        <v>6.96</v>
      </c>
    </row>
    <row r="430" spans="1:12" s="219" customFormat="1" hidden="1">
      <c r="A430" s="46" t="s">
        <v>3</v>
      </c>
      <c r="B430" s="46" t="s">
        <v>4478</v>
      </c>
      <c r="C430" s="46">
        <v>117</v>
      </c>
      <c r="D430" s="361">
        <v>604535</v>
      </c>
      <c r="E430" s="223" t="s">
        <v>48</v>
      </c>
      <c r="F430" s="46" t="str">
        <f>IFERROR(VLOOKUP(E430,DSSP!$E$2:$G$1013,3,0),"")</f>
        <v>Green Eggplant</v>
      </c>
      <c r="G430" s="225" t="str">
        <f>VLOOKUP(E430,DSSP!$E$2:$H$1017,4,0)</f>
        <v>Kg</v>
      </c>
      <c r="H430" s="226" t="str">
        <f>IFERROR(IF(RIGHT(E430,4)="1 Kg","1 Kg",RIGHT(E430,6)),"")</f>
        <v>1 Kg</v>
      </c>
      <c r="I430" s="227">
        <v>3</v>
      </c>
      <c r="J430" s="222">
        <f>IFERROR(IF(RIGHT(H430,4)="1 kg",(I430/1),I430*1000/LEFT(H430,3)),"")</f>
        <v>3</v>
      </c>
      <c r="K430" s="46">
        <f>VLOOKUP(E430,DSSP!$E$2:$K$1017,7,0)</f>
        <v>11.15</v>
      </c>
      <c r="L430" s="46">
        <f t="shared" si="17"/>
        <v>33.450000000000003</v>
      </c>
    </row>
    <row r="431" spans="1:12" s="219" customFormat="1">
      <c r="A431" s="46" t="s">
        <v>3</v>
      </c>
      <c r="B431" s="46" t="s">
        <v>4478</v>
      </c>
      <c r="C431" s="46">
        <v>117</v>
      </c>
      <c r="D431" s="361"/>
      <c r="E431" s="223" t="s">
        <v>370</v>
      </c>
      <c r="F431" s="46" t="str">
        <f>IFERROR(VLOOKUP(E431,DSSP!$E$2:$G$1013,3,0),"")</f>
        <v>Yardlong Bean</v>
      </c>
      <c r="G431" s="225" t="str">
        <f>VLOOKUP(E431,DSSP!$E$2:$H$1017,4,0)</f>
        <v>Kg</v>
      </c>
      <c r="H431" s="226" t="str">
        <f>IFERROR(IF(RIGHT(E431,4)="1 Kg","1 Kg",RIGHT(E431,6)),"")</f>
        <v>300 gr</v>
      </c>
      <c r="I431" s="227">
        <v>6</v>
      </c>
      <c r="J431" s="222">
        <f>IFERROR(IF(RIGHT(H431,4)="1 kg",(I431/1),I431*1000/LEFT(H431,3)),"")</f>
        <v>20</v>
      </c>
      <c r="K431" s="46">
        <f>VLOOKUP(E431,DSSP!$E$2:$K$1017,7,0)</f>
        <v>8.7799999999999994</v>
      </c>
      <c r="L431" s="46">
        <f t="shared" si="17"/>
        <v>52.679999999999993</v>
      </c>
    </row>
    <row r="432" spans="1:12" s="219" customFormat="1" hidden="1">
      <c r="A432" s="46" t="s">
        <v>3</v>
      </c>
      <c r="B432" s="46" t="s">
        <v>4478</v>
      </c>
      <c r="C432" s="46">
        <v>117</v>
      </c>
      <c r="D432" s="361"/>
      <c r="E432" s="223" t="s">
        <v>188</v>
      </c>
      <c r="F432" s="46" t="str">
        <f>IFERROR(VLOOKUP(E432,DSSP!$E$2:$G$1013,3,0),"")</f>
        <v>Crown Daisy</v>
      </c>
      <c r="G432" s="225" t="str">
        <f>VLOOKUP(E432,DSSP!$E$2:$H$1017,4,0)</f>
        <v>Kg</v>
      </c>
      <c r="H432" s="226" t="str">
        <f>IFERROR(IF(RIGHT(E432,4)="1 Kg","1 Kg",RIGHT(E432,6)),"")</f>
        <v>200 gr</v>
      </c>
      <c r="I432" s="227">
        <v>0.2</v>
      </c>
      <c r="J432" s="222">
        <f>IFERROR(IF(RIGHT(H432,4)="1 kg",(I432/1),I432*1000/LEFT(H432,3)),"")</f>
        <v>1</v>
      </c>
      <c r="K432" s="46">
        <f>VLOOKUP(E432,DSSP!$E$2:$K$1017,7,0)</f>
        <v>9.9499999999999993</v>
      </c>
      <c r="L432" s="46">
        <f t="shared" si="17"/>
        <v>1.99</v>
      </c>
    </row>
    <row r="433" spans="1:12" s="219" customFormat="1" hidden="1">
      <c r="A433" s="46" t="s">
        <v>3</v>
      </c>
      <c r="B433" s="46" t="s">
        <v>4478</v>
      </c>
      <c r="C433" s="46">
        <v>117</v>
      </c>
      <c r="D433" s="361"/>
      <c r="E433" s="223" t="s">
        <v>107</v>
      </c>
      <c r="F433" s="46" t="str">
        <f>IFERROR(VLOOKUP(E433,DSSP!$E$2:$G$1013,3,0),"")</f>
        <v>Culantro</v>
      </c>
      <c r="G433" s="225" t="str">
        <f>VLOOKUP(E433,DSSP!$E$2:$H$1017,4,0)</f>
        <v>Kg</v>
      </c>
      <c r="H433" s="226" t="str">
        <f>IFERROR(IF(RIGHT(E433,4)="1 Kg","1 Kg",RIGHT(E433,6)),"")</f>
        <v>100 gr</v>
      </c>
      <c r="I433" s="227">
        <v>4</v>
      </c>
      <c r="J433" s="222">
        <f>IFERROR(IF(RIGHT(H433,4)="1 kg",(I433/1),I433*1000/LEFT(H433,3)),"")</f>
        <v>40</v>
      </c>
      <c r="K433" s="46">
        <f>VLOOKUP(E433,DSSP!$E$2:$K$1017,7,0)</f>
        <v>13.92</v>
      </c>
      <c r="L433" s="46">
        <f t="shared" si="17"/>
        <v>55.68</v>
      </c>
    </row>
    <row r="434" spans="1:12" s="219" customFormat="1" hidden="1">
      <c r="A434" s="46" t="s">
        <v>19</v>
      </c>
      <c r="B434" s="46" t="s">
        <v>4479</v>
      </c>
      <c r="C434" s="46">
        <v>116</v>
      </c>
      <c r="D434" s="361">
        <v>392933</v>
      </c>
      <c r="E434" s="223" t="s">
        <v>308</v>
      </c>
      <c r="F434" s="46" t="str">
        <f>IFERROR(VLOOKUP(E434,DSSP!$E$2:$G$1013,3,0),"")</f>
        <v>Chinese Cellery</v>
      </c>
      <c r="G434" s="225" t="str">
        <f>VLOOKUP(E434,DSSP!$E$2:$H$1017,4,0)</f>
        <v>Kg</v>
      </c>
      <c r="H434" s="226" t="str">
        <f>IFERROR(IF(RIGHT(E434,4)="1 Kg","1 Kg",RIGHT(E434,6)),"")</f>
        <v>100 gr</v>
      </c>
      <c r="I434" s="227">
        <v>0.4</v>
      </c>
      <c r="J434" s="222">
        <f>IFERROR(IF(RIGHT(H434,4)="1 kg",(I434/1),I434*1000/LEFT(H434,3)),"")</f>
        <v>4</v>
      </c>
      <c r="K434" s="46">
        <f>VLOOKUP(E434,DSSP!$E$2:$K$1017,7,0)</f>
        <v>14.67</v>
      </c>
      <c r="L434" s="46">
        <f t="shared" si="17"/>
        <v>5.8680000000000003</v>
      </c>
    </row>
    <row r="435" spans="1:12" s="219" customFormat="1" hidden="1">
      <c r="A435" s="46" t="s">
        <v>19</v>
      </c>
      <c r="B435" s="46" t="s">
        <v>4479</v>
      </c>
      <c r="C435" s="46">
        <v>116</v>
      </c>
      <c r="D435" s="361"/>
      <c r="E435" s="223" t="s">
        <v>107</v>
      </c>
      <c r="F435" s="46" t="str">
        <f>IFERROR(VLOOKUP(E435,DSSP!$E$2:$G$1013,3,0),"")</f>
        <v>Culantro</v>
      </c>
      <c r="G435" s="225" t="str">
        <f>VLOOKUP(E435,DSSP!$E$2:$H$1017,4,0)</f>
        <v>Kg</v>
      </c>
      <c r="H435" s="226" t="str">
        <f>IFERROR(IF(RIGHT(E435,4)="1 Kg","1 Kg",RIGHT(E435,6)),"")</f>
        <v>100 gr</v>
      </c>
      <c r="I435" s="227">
        <v>1</v>
      </c>
      <c r="J435" s="222">
        <f>IFERROR(IF(RIGHT(H435,4)="1 kg",(I435/1),I435*1000/LEFT(H435,3)),"")</f>
        <v>10</v>
      </c>
      <c r="K435" s="46">
        <f>VLOOKUP(E435,DSSP!$E$2:$K$1017,7,0)</f>
        <v>13.92</v>
      </c>
      <c r="L435" s="46">
        <f t="shared" si="17"/>
        <v>13.92</v>
      </c>
    </row>
    <row r="436" spans="1:12" s="219" customFormat="1" hidden="1">
      <c r="A436" s="46" t="s">
        <v>19</v>
      </c>
      <c r="B436" s="46" t="s">
        <v>4479</v>
      </c>
      <c r="C436" s="46">
        <v>116</v>
      </c>
      <c r="D436" s="361"/>
      <c r="E436" s="223" t="s">
        <v>227</v>
      </c>
      <c r="F436" s="46" t="str">
        <f>IFERROR(VLOOKUP(E436,DSSP!$E$2:$G$1013,3,0),"")</f>
        <v>Holy Basil Leaf</v>
      </c>
      <c r="G436" s="225" t="str">
        <f>VLOOKUP(E436,DSSP!$E$2:$H$1017,4,0)</f>
        <v>Kg</v>
      </c>
      <c r="H436" s="226" t="str">
        <f>IFERROR(IF(RIGHT(E436,4)="1 Kg","1 Kg",RIGHT(E436,6)),"")</f>
        <v>100 gr</v>
      </c>
      <c r="I436" s="227">
        <v>1.5</v>
      </c>
      <c r="J436" s="222">
        <f>IFERROR(IF(RIGHT(H436,4)="1 kg",(I436/1),I436*1000/LEFT(H436,3)),"")</f>
        <v>15</v>
      </c>
      <c r="K436" s="46">
        <f>VLOOKUP(E436,DSSP!$E$2:$K$1017,7,0)</f>
        <v>13.92</v>
      </c>
      <c r="L436" s="46">
        <f t="shared" si="17"/>
        <v>20.88</v>
      </c>
    </row>
    <row r="437" spans="1:12" s="219" customFormat="1" hidden="1">
      <c r="A437" s="46" t="s">
        <v>19</v>
      </c>
      <c r="B437" s="46" t="s">
        <v>4479</v>
      </c>
      <c r="C437" s="46">
        <v>116</v>
      </c>
      <c r="D437" s="361"/>
      <c r="E437" s="223" t="s">
        <v>138</v>
      </c>
      <c r="F437" s="46" t="str">
        <f>IFERROR(VLOOKUP(E437,DSSP!$E$2:$G$1013,3,0),"")</f>
        <v>Rice Paddy Herb</v>
      </c>
      <c r="G437" s="225" t="str">
        <f>VLOOKUP(E437,DSSP!$E$2:$H$1017,4,0)</f>
        <v>Kg</v>
      </c>
      <c r="H437" s="226" t="str">
        <f>IFERROR(IF(RIGHT(E437,4)="1 Kg","1 Kg",RIGHT(E437,6)),"")</f>
        <v>100 gr</v>
      </c>
      <c r="I437" s="227">
        <v>0.3</v>
      </c>
      <c r="J437" s="222">
        <f>IFERROR(IF(RIGHT(H437,4)="1 kg",(I437/1),I437*1000/LEFT(H437,3)),"")</f>
        <v>3</v>
      </c>
      <c r="K437" s="46">
        <f>VLOOKUP(E437,DSSP!$E$2:$K$1017,7,0)</f>
        <v>10.92</v>
      </c>
      <c r="L437" s="46">
        <f t="shared" si="17"/>
        <v>3.2759999999999998</v>
      </c>
    </row>
    <row r="438" spans="1:12" s="219" customFormat="1" hidden="1">
      <c r="A438" s="46" t="s">
        <v>2</v>
      </c>
      <c r="B438" s="46" t="s">
        <v>4480</v>
      </c>
      <c r="C438" s="46">
        <v>118</v>
      </c>
      <c r="D438" s="361">
        <v>503730</v>
      </c>
      <c r="E438" s="223" t="s">
        <v>218</v>
      </c>
      <c r="F438" s="46" t="str">
        <f>IFERROR(VLOOKUP(E438,DSSP!$E$2:$G$1013,3,0),"")</f>
        <v>Basil Leaf</v>
      </c>
      <c r="G438" s="225" t="str">
        <f>VLOOKUP(E438,DSSP!$E$2:$H$1017,4,0)</f>
        <v>Kg</v>
      </c>
      <c r="H438" s="226" t="str">
        <f>IFERROR(IF(RIGHT(E438,4)="1 Kg","1 Kg",RIGHT(E438,6)),"")</f>
        <v>100 gr</v>
      </c>
      <c r="I438" s="227">
        <v>0.5</v>
      </c>
      <c r="J438" s="222">
        <f>IFERROR(IF(RIGHT(H438,4)="1 kg",(I438/1),I438*1000/LEFT(H438,3)),"")</f>
        <v>5</v>
      </c>
      <c r="K438" s="46">
        <f>VLOOKUP(E438,DSSP!$E$2:$K$1017,7,0)</f>
        <v>12.65</v>
      </c>
      <c r="L438" s="46">
        <f t="shared" si="17"/>
        <v>6.3250000000000002</v>
      </c>
    </row>
    <row r="439" spans="1:12" s="219" customFormat="1" hidden="1">
      <c r="A439" s="46" t="s">
        <v>2</v>
      </c>
      <c r="B439" s="46" t="s">
        <v>4480</v>
      </c>
      <c r="C439" s="46">
        <v>118</v>
      </c>
      <c r="D439" s="361"/>
      <c r="E439" s="223" t="s">
        <v>227</v>
      </c>
      <c r="F439" s="46" t="str">
        <f>IFERROR(VLOOKUP(E439,DSSP!$E$2:$G$1013,3,0),"")</f>
        <v>Holy Basil Leaf</v>
      </c>
      <c r="G439" s="225" t="str">
        <f>VLOOKUP(E439,DSSP!$E$2:$H$1017,4,0)</f>
        <v>Kg</v>
      </c>
      <c r="H439" s="226" t="str">
        <f>IFERROR(IF(RIGHT(E439,4)="1 Kg","1 Kg",RIGHT(E439,6)),"")</f>
        <v>100 gr</v>
      </c>
      <c r="I439" s="227">
        <v>3.5</v>
      </c>
      <c r="J439" s="222">
        <f>IFERROR(IF(RIGHT(H439,4)="1 kg",(I439/1),I439*1000/LEFT(H439,3)),"")</f>
        <v>35</v>
      </c>
      <c r="K439" s="46">
        <f>VLOOKUP(E439,DSSP!$E$2:$K$1017,7,0)</f>
        <v>13.92</v>
      </c>
      <c r="L439" s="46">
        <f t="shared" si="17"/>
        <v>48.72</v>
      </c>
    </row>
    <row r="440" spans="1:12" s="219" customFormat="1" hidden="1">
      <c r="A440" s="46" t="s">
        <v>3</v>
      </c>
      <c r="B440" s="46" t="s">
        <v>4481</v>
      </c>
      <c r="C440" s="46">
        <v>119</v>
      </c>
      <c r="D440" s="361">
        <v>503730</v>
      </c>
      <c r="E440" s="223" t="s">
        <v>218</v>
      </c>
      <c r="F440" s="46" t="str">
        <f>IFERROR(VLOOKUP(E440,DSSP!$E$2:$G$1013,3,0),"")</f>
        <v>Basil Leaf</v>
      </c>
      <c r="G440" s="225" t="str">
        <f>VLOOKUP(E440,DSSP!$E$2:$H$1017,4,0)</f>
        <v>Kg</v>
      </c>
      <c r="H440" s="226" t="str">
        <f>IFERROR(IF(RIGHT(E440,4)="1 Kg","1 Kg",RIGHT(E440,6)),"")</f>
        <v>100 gr</v>
      </c>
      <c r="I440" s="227">
        <v>1.5</v>
      </c>
      <c r="J440" s="222">
        <f>IFERROR(IF(RIGHT(H440,4)="1 kg",(I440/1),I440*1000/LEFT(H440,3)),"")</f>
        <v>15</v>
      </c>
      <c r="K440" s="46">
        <f>VLOOKUP(E440,DSSP!$E$2:$K$1017,7,0)</f>
        <v>12.65</v>
      </c>
      <c r="L440" s="46">
        <f t="shared" si="17"/>
        <v>18.975000000000001</v>
      </c>
    </row>
    <row r="441" spans="1:12" s="219" customFormat="1" hidden="1">
      <c r="A441" s="46" t="s">
        <v>3</v>
      </c>
      <c r="B441" s="46" t="s">
        <v>4481</v>
      </c>
      <c r="C441" s="46">
        <v>119</v>
      </c>
      <c r="D441" s="361"/>
      <c r="E441" s="223" t="s">
        <v>227</v>
      </c>
      <c r="F441" s="46" t="str">
        <f>IFERROR(VLOOKUP(E441,DSSP!$E$2:$G$1013,3,0),"")</f>
        <v>Holy Basil Leaf</v>
      </c>
      <c r="G441" s="225" t="str">
        <f>VLOOKUP(E441,DSSP!$E$2:$H$1017,4,0)</f>
        <v>Kg</v>
      </c>
      <c r="H441" s="226" t="str">
        <f>IFERROR(IF(RIGHT(E441,4)="1 Kg","1 Kg",RIGHT(E441,6)),"")</f>
        <v>100 gr</v>
      </c>
      <c r="I441" s="227">
        <v>2.5</v>
      </c>
      <c r="J441" s="222">
        <f>IFERROR(IF(RIGHT(H441,4)="1 kg",(I441/1),I441*1000/LEFT(H441,3)),"")</f>
        <v>25</v>
      </c>
      <c r="K441" s="46">
        <f>VLOOKUP(E441,DSSP!$E$2:$K$1017,7,0)</f>
        <v>13.92</v>
      </c>
      <c r="L441" s="46">
        <f t="shared" si="17"/>
        <v>34.799999999999997</v>
      </c>
    </row>
    <row r="442" spans="1:12" s="219" customFormat="1" hidden="1">
      <c r="A442" s="46" t="s">
        <v>12</v>
      </c>
      <c r="B442" s="46" t="s">
        <v>4482</v>
      </c>
      <c r="C442" s="46">
        <v>120</v>
      </c>
      <c r="D442" s="361">
        <v>503727</v>
      </c>
      <c r="E442" s="223" t="s">
        <v>227</v>
      </c>
      <c r="F442" s="46" t="str">
        <f>IFERROR(VLOOKUP(E442,DSSP!$E$2:$G$1013,3,0),"")</f>
        <v>Holy Basil Leaf</v>
      </c>
      <c r="G442" s="225" t="str">
        <f>VLOOKUP(E442,DSSP!$E$2:$H$1017,4,0)</f>
        <v>Kg</v>
      </c>
      <c r="H442" s="226" t="str">
        <f>IFERROR(IF(RIGHT(E442,4)="1 Kg","1 Kg",RIGHT(E442,6)),"")</f>
        <v>100 gr</v>
      </c>
      <c r="I442" s="227">
        <v>3.4</v>
      </c>
      <c r="J442" s="222">
        <f>IFERROR(IF(RIGHT(H442,4)="1 kg",(I442/1),I442*1000/LEFT(H442,3)),"")</f>
        <v>34</v>
      </c>
      <c r="K442" s="46">
        <f>VLOOKUP(E442,DSSP!$E$2:$K$1017,7,0)</f>
        <v>13.92</v>
      </c>
      <c r="L442" s="46">
        <f t="shared" si="17"/>
        <v>47.327999999999996</v>
      </c>
    </row>
    <row r="443" spans="1:12" s="219" customFormat="1" hidden="1">
      <c r="A443" s="46" t="s">
        <v>15</v>
      </c>
      <c r="B443" s="46" t="s">
        <v>4483</v>
      </c>
      <c r="C443" s="46">
        <v>121</v>
      </c>
      <c r="D443" s="361">
        <v>604535</v>
      </c>
      <c r="E443" s="223" t="s">
        <v>107</v>
      </c>
      <c r="F443" s="46" t="str">
        <f>IFERROR(VLOOKUP(E443,DSSP!$E$2:$G$1013,3,0),"")</f>
        <v>Culantro</v>
      </c>
      <c r="G443" s="225" t="str">
        <f>VLOOKUP(E443,DSSP!$E$2:$H$1017,4,0)</f>
        <v>Kg</v>
      </c>
      <c r="H443" s="226" t="str">
        <f>IFERROR(IF(RIGHT(E443,4)="1 Kg","1 Kg",RIGHT(E443,6)),"")</f>
        <v>100 gr</v>
      </c>
      <c r="I443" s="227">
        <v>8</v>
      </c>
      <c r="J443" s="222">
        <f>IFERROR(IF(RIGHT(H443,4)="1 kg",(I443/1),I443*1000/LEFT(H443,3)),"")</f>
        <v>80</v>
      </c>
      <c r="K443" s="46">
        <f>VLOOKUP(E443,DSSP!$E$2:$K$1017,7,0)</f>
        <v>13.92</v>
      </c>
      <c r="L443" s="46">
        <f t="shared" si="17"/>
        <v>111.36</v>
      </c>
    </row>
    <row r="444" spans="1:12" s="219" customFormat="1" hidden="1">
      <c r="A444" s="46" t="s">
        <v>15</v>
      </c>
      <c r="B444" s="46" t="s">
        <v>4483</v>
      </c>
      <c r="C444" s="46">
        <v>121</v>
      </c>
      <c r="D444" s="361"/>
      <c r="E444" s="223" t="s">
        <v>199</v>
      </c>
      <c r="F444" s="46" t="str">
        <f>IFERROR(VLOOKUP(E444,DSSP!$E$2:$G$1013,3,0),"")</f>
        <v>Ceylon Spinach</v>
      </c>
      <c r="G444" s="225" t="str">
        <f>VLOOKUP(E444,DSSP!$E$2:$H$1017,4,0)</f>
        <v>Kg</v>
      </c>
      <c r="H444" s="226" t="str">
        <f>IFERROR(IF(RIGHT(E444,4)="1 Kg","1 Kg",RIGHT(E444,6)),"")</f>
        <v>300 gr</v>
      </c>
      <c r="I444" s="227">
        <v>0.6</v>
      </c>
      <c r="J444" s="222">
        <f>IFERROR(IF(RIGHT(H444,4)="1 kg",(I444/1),I444*1000/LEFT(H444,3)),"")</f>
        <v>2</v>
      </c>
      <c r="K444" s="46">
        <f>VLOOKUP(E444,DSSP!$E$2:$K$1017,7,0)</f>
        <v>9.6999999999999993</v>
      </c>
      <c r="L444" s="46">
        <f t="shared" si="17"/>
        <v>5.8199999999999994</v>
      </c>
    </row>
    <row r="445" spans="1:12" s="219" customFormat="1" hidden="1">
      <c r="A445" s="46" t="s">
        <v>15</v>
      </c>
      <c r="B445" s="46" t="s">
        <v>4484</v>
      </c>
      <c r="C445" s="46">
        <v>122</v>
      </c>
      <c r="D445" s="361">
        <v>604535</v>
      </c>
      <c r="E445" s="223" t="s">
        <v>227</v>
      </c>
      <c r="F445" s="46" t="str">
        <f>IFERROR(VLOOKUP(E445,DSSP!$E$2:$G$1013,3,0),"")</f>
        <v>Holy Basil Leaf</v>
      </c>
      <c r="G445" s="225" t="str">
        <f>VLOOKUP(E445,DSSP!$E$2:$H$1017,4,0)</f>
        <v>Kg</v>
      </c>
      <c r="H445" s="226" t="str">
        <f>IFERROR(IF(RIGHT(E445,4)="1 Kg","1 Kg",RIGHT(E445,6)),"")</f>
        <v>100 gr</v>
      </c>
      <c r="I445" s="227">
        <v>8.5</v>
      </c>
      <c r="J445" s="222">
        <f>IFERROR(IF(RIGHT(H445,4)="1 kg",(I445/1),I445*1000/LEFT(H445,3)),"")</f>
        <v>85</v>
      </c>
      <c r="K445" s="46">
        <f>VLOOKUP(E445,DSSP!$E$2:$K$1017,7,0)</f>
        <v>13.92</v>
      </c>
      <c r="L445" s="46">
        <f t="shared" si="17"/>
        <v>118.32</v>
      </c>
    </row>
    <row r="446" spans="1:12" s="219" customFormat="1" hidden="1">
      <c r="A446" s="46" t="s">
        <v>12</v>
      </c>
      <c r="B446" s="46" t="s">
        <v>4485</v>
      </c>
      <c r="C446" s="46">
        <v>123</v>
      </c>
      <c r="D446" s="361">
        <v>503734</v>
      </c>
      <c r="E446" s="223" t="s">
        <v>107</v>
      </c>
      <c r="F446" s="46" t="str">
        <f>IFERROR(VLOOKUP(E446,DSSP!$E$2:$G$1013,3,0),"")</f>
        <v>Culantro</v>
      </c>
      <c r="G446" s="225" t="str">
        <f>VLOOKUP(E446,DSSP!$E$2:$H$1017,4,0)</f>
        <v>Kg</v>
      </c>
      <c r="H446" s="226" t="str">
        <f>IFERROR(IF(RIGHT(E446,4)="1 Kg","1 Kg",RIGHT(E446,6)),"")</f>
        <v>100 gr</v>
      </c>
      <c r="I446" s="227">
        <v>2</v>
      </c>
      <c r="J446" s="222">
        <f>IFERROR(IF(RIGHT(H446,4)="1 kg",(I446/1),I446*1000/LEFT(H446,3)),"")</f>
        <v>20</v>
      </c>
      <c r="K446" s="46">
        <f>VLOOKUP(E446,DSSP!$E$2:$K$1017,7,0)</f>
        <v>13.92</v>
      </c>
      <c r="L446" s="46">
        <f t="shared" si="17"/>
        <v>27.84</v>
      </c>
    </row>
    <row r="447" spans="1:12" s="219" customFormat="1" hidden="1">
      <c r="A447" s="46" t="s">
        <v>12</v>
      </c>
      <c r="B447" s="46" t="s">
        <v>4485</v>
      </c>
      <c r="C447" s="46">
        <v>123</v>
      </c>
      <c r="D447" s="361"/>
      <c r="E447" s="223" t="s">
        <v>267</v>
      </c>
      <c r="F447" s="46" t="str">
        <f>IFERROR(VLOOKUP(E447,DSSP!$E$2:$G$1013,3,0),"")</f>
        <v>Guichai Leaf</v>
      </c>
      <c r="G447" s="225" t="str">
        <f>VLOOKUP(E447,DSSP!$E$2:$H$1017,4,0)</f>
        <v>Kg</v>
      </c>
      <c r="H447" s="226" t="str">
        <f>IFERROR(IF(RIGHT(E447,4)="1 Kg","1 Kg",RIGHT(E447,6)),"")</f>
        <v>200 gr</v>
      </c>
      <c r="I447" s="227">
        <v>2</v>
      </c>
      <c r="J447" s="222">
        <f>IFERROR(IF(RIGHT(H447,4)="1 kg",(I447/1),I447*1000/LEFT(H447,3)),"")</f>
        <v>10</v>
      </c>
      <c r="K447" s="46">
        <f>VLOOKUP(E447,DSSP!$E$2:$K$1017,7,0)</f>
        <v>10.16</v>
      </c>
      <c r="L447" s="46">
        <f t="shared" si="17"/>
        <v>20.32</v>
      </c>
    </row>
    <row r="448" spans="1:12" s="219" customFormat="1" hidden="1">
      <c r="A448" s="46" t="s">
        <v>12</v>
      </c>
      <c r="B448" s="46" t="s">
        <v>4485</v>
      </c>
      <c r="C448" s="46">
        <v>123</v>
      </c>
      <c r="D448" s="361"/>
      <c r="E448" s="223" t="s">
        <v>199</v>
      </c>
      <c r="F448" s="46" t="str">
        <f>IFERROR(VLOOKUP(E448,DSSP!$E$2:$G$1013,3,0),"")</f>
        <v>Ceylon Spinach</v>
      </c>
      <c r="G448" s="225" t="str">
        <f>VLOOKUP(E448,DSSP!$E$2:$H$1017,4,0)</f>
        <v>Kg</v>
      </c>
      <c r="H448" s="226" t="str">
        <f>IFERROR(IF(RIGHT(E448,4)="1 Kg","1 Kg",RIGHT(E448,6)),"")</f>
        <v>300 gr</v>
      </c>
      <c r="I448" s="227">
        <v>1.8</v>
      </c>
      <c r="J448" s="222">
        <f>IFERROR(IF(RIGHT(H448,4)="1 kg",(I448/1),I448*1000/LEFT(H448,3)),"")</f>
        <v>6</v>
      </c>
      <c r="K448" s="46">
        <f>VLOOKUP(E448,DSSP!$E$2:$K$1017,7,0)</f>
        <v>9.6999999999999993</v>
      </c>
      <c r="L448" s="46">
        <f t="shared" si="17"/>
        <v>17.46</v>
      </c>
    </row>
    <row r="449" spans="1:12" s="219" customFormat="1" hidden="1">
      <c r="A449" s="46" t="s">
        <v>12</v>
      </c>
      <c r="B449" s="46" t="s">
        <v>4486</v>
      </c>
      <c r="C449" s="46">
        <v>124</v>
      </c>
      <c r="D449" s="361">
        <v>604535</v>
      </c>
      <c r="E449" s="223" t="s">
        <v>227</v>
      </c>
      <c r="F449" s="46" t="str">
        <f>IFERROR(VLOOKUP(E449,DSSP!$E$2:$G$1013,3,0),"")</f>
        <v>Holy Basil Leaf</v>
      </c>
      <c r="G449" s="225" t="str">
        <f>VLOOKUP(E449,DSSP!$E$2:$H$1017,4,0)</f>
        <v>Kg</v>
      </c>
      <c r="H449" s="226" t="str">
        <f>IFERROR(IF(RIGHT(E449,4)="1 Kg","1 Kg",RIGHT(E449,6)),"")</f>
        <v>100 gr</v>
      </c>
      <c r="I449" s="227">
        <v>8</v>
      </c>
      <c r="J449" s="222">
        <f>IFERROR(IF(RIGHT(H449,4)="1 kg",(I449/1),I449*1000/LEFT(H449,3)),"")</f>
        <v>80</v>
      </c>
      <c r="K449" s="46">
        <f>VLOOKUP(E449,DSSP!$E$2:$K$1017,7,0)</f>
        <v>13.92</v>
      </c>
      <c r="L449" s="46">
        <f t="shared" si="17"/>
        <v>111.36</v>
      </c>
    </row>
    <row r="450" spans="1:12" s="219" customFormat="1" hidden="1">
      <c r="A450" s="46" t="s">
        <v>12</v>
      </c>
      <c r="B450" s="46" t="s">
        <v>4487</v>
      </c>
      <c r="C450" s="46">
        <v>125</v>
      </c>
      <c r="D450" s="361">
        <v>604535</v>
      </c>
      <c r="E450" s="223" t="s">
        <v>107</v>
      </c>
      <c r="F450" s="46" t="str">
        <f>IFERROR(VLOOKUP(E450,DSSP!$E$2:$G$1013,3,0),"")</f>
        <v>Culantro</v>
      </c>
      <c r="G450" s="225" t="str">
        <f>VLOOKUP(E450,DSSP!$E$2:$H$1017,4,0)</f>
        <v>Kg</v>
      </c>
      <c r="H450" s="226" t="str">
        <f>IFERROR(IF(RIGHT(E450,4)="1 Kg","1 Kg",RIGHT(E450,6)),"")</f>
        <v>100 gr</v>
      </c>
      <c r="I450" s="227">
        <v>8</v>
      </c>
      <c r="J450" s="222">
        <f>IFERROR(IF(RIGHT(H450,4)="1 kg",(I450/1),I450*1000/LEFT(H450,3)),"")</f>
        <v>80</v>
      </c>
      <c r="K450" s="46">
        <f>VLOOKUP(E450,DSSP!$E$2:$K$1017,7,0)</f>
        <v>13.92</v>
      </c>
      <c r="L450" s="46">
        <f t="shared" si="17"/>
        <v>111.36</v>
      </c>
    </row>
    <row r="451" spans="1:12" s="219" customFormat="1" hidden="1">
      <c r="A451" s="46" t="s">
        <v>12</v>
      </c>
      <c r="B451" s="46" t="s">
        <v>4487</v>
      </c>
      <c r="C451" s="46">
        <v>125</v>
      </c>
      <c r="D451" s="361"/>
      <c r="E451" s="223" t="s">
        <v>385</v>
      </c>
      <c r="F451" s="46" t="str">
        <f>IFERROR(VLOOKUP(E451,DSSP!$E$2:$G$1013,3,0),"")</f>
        <v>Winged Bean</v>
      </c>
      <c r="G451" s="225" t="str">
        <f>VLOOKUP(E451,DSSP!$E$2:$H$1017,4,0)</f>
        <v>Kg</v>
      </c>
      <c r="H451" s="226" t="str">
        <f>IFERROR(IF(RIGHT(E451,4)="1 Kg","1 Kg",RIGHT(E451,6)),"")</f>
        <v>100 gr</v>
      </c>
      <c r="I451" s="227">
        <v>0.3</v>
      </c>
      <c r="J451" s="222">
        <f>IFERROR(IF(RIGHT(H451,4)="1 kg",(I451/1),I451*1000/LEFT(H451,3)),"")</f>
        <v>3</v>
      </c>
      <c r="K451" s="46">
        <f>VLOOKUP(E451,DSSP!$E$2:$K$1017,7,0)</f>
        <v>11.43</v>
      </c>
      <c r="L451" s="46">
        <f t="shared" si="17"/>
        <v>3.4289999999999998</v>
      </c>
    </row>
    <row r="452" spans="1:12" hidden="1">
      <c r="A452" s="46" t="s">
        <v>2</v>
      </c>
      <c r="B452" s="46" t="s">
        <v>4480</v>
      </c>
      <c r="C452" s="46">
        <v>118</v>
      </c>
      <c r="D452" s="361"/>
      <c r="E452" s="223" t="s">
        <v>385</v>
      </c>
      <c r="F452" s="46" t="str">
        <f>IFERROR(VLOOKUP(E452,DSSP!$E$2:$G$1013,3,0),"")</f>
        <v>Winged Bean</v>
      </c>
      <c r="G452" s="225" t="str">
        <f>VLOOKUP(E452,DSSP!$E$2:$H$1017,4,0)</f>
        <v>Kg</v>
      </c>
      <c r="H452" s="226" t="str">
        <f>IFERROR(IF(RIGHT(E452,4)="1 Kg","1 Kg",RIGHT(E452,6)),"")</f>
        <v>100 gr</v>
      </c>
      <c r="I452" s="227">
        <v>0.1</v>
      </c>
      <c r="J452" s="222">
        <f>IFERROR(IF(RIGHT(H452,4)="1 kg",(I452/1),I452*1000/LEFT(H452,3)),"")</f>
        <v>1</v>
      </c>
      <c r="K452" s="46">
        <f>VLOOKUP(E452,DSSP!$E$2:$K$1017,7,0)</f>
        <v>11.43</v>
      </c>
      <c r="L452" s="46">
        <f t="shared" si="17"/>
        <v>1.143</v>
      </c>
    </row>
    <row r="453" spans="1:12" hidden="1">
      <c r="A453" s="46" t="s">
        <v>3</v>
      </c>
      <c r="B453" s="46" t="s">
        <v>4481</v>
      </c>
      <c r="C453" s="46">
        <v>119</v>
      </c>
      <c r="D453" s="361"/>
      <c r="E453" s="223" t="s">
        <v>385</v>
      </c>
      <c r="F453" s="46" t="str">
        <f>IFERROR(VLOOKUP(E453,DSSP!$E$2:$G$1013,3,0),"")</f>
        <v>Winged Bean</v>
      </c>
      <c r="G453" s="225" t="str">
        <f>VLOOKUP(E453,DSSP!$E$2:$H$1017,4,0)</f>
        <v>Kg</v>
      </c>
      <c r="H453" s="226" t="str">
        <f>IFERROR(IF(RIGHT(E453,4)="1 Kg","1 Kg",RIGHT(E453,6)),"")</f>
        <v>100 gr</v>
      </c>
      <c r="I453" s="227">
        <v>0.1</v>
      </c>
      <c r="J453" s="222">
        <f>IFERROR(IF(RIGHT(H453,4)="1 kg",(I453/1),I453*1000/LEFT(H453,3)),"")</f>
        <v>1</v>
      </c>
      <c r="K453" s="46">
        <f>VLOOKUP(E453,DSSP!$E$2:$K$1017,7,0)</f>
        <v>11.43</v>
      </c>
      <c r="L453" s="46">
        <f t="shared" si="17"/>
        <v>1.143</v>
      </c>
    </row>
    <row r="454" spans="1:12" hidden="1">
      <c r="A454" s="46" t="s">
        <v>0</v>
      </c>
      <c r="B454" s="46" t="s">
        <v>4463</v>
      </c>
      <c r="C454" s="46">
        <v>101</v>
      </c>
      <c r="D454" s="361"/>
      <c r="E454" s="223" t="s">
        <v>3618</v>
      </c>
      <c r="F454" s="46" t="str">
        <f>IFERROR(VLOOKUP(E454,DSSP!$E$2:$G$1013,3,0),"")</f>
        <v>Green pepper</v>
      </c>
      <c r="G454" s="225" t="str">
        <f>VLOOKUP(E454,DSSP!$E$2:$H$1017,4,0)</f>
        <v>Kg</v>
      </c>
      <c r="H454" s="226" t="str">
        <f>IFERROR(IF(RIGHT(E454,4)="1 Kg","1 Kg",RIGHT(E454,6)),"")</f>
        <v>100 gr</v>
      </c>
      <c r="I454" s="227">
        <v>0.4</v>
      </c>
      <c r="J454" s="222">
        <f>IFERROR(IF(RIGHT(H454,4)="1 kg",(I454/1),I454*1000/LEFT(H454,3)),"")</f>
        <v>4</v>
      </c>
      <c r="K454" s="46">
        <f>VLOOKUP(E454,DSSP!$E$2:$K$1017,7,0)</f>
        <v>12.71</v>
      </c>
      <c r="L454" s="46">
        <f t="shared" si="17"/>
        <v>5.0840000000000005</v>
      </c>
    </row>
    <row r="455" spans="1:12" hidden="1">
      <c r="A455" s="46"/>
      <c r="B455" s="46"/>
      <c r="C455" s="46"/>
      <c r="D455" s="361"/>
      <c r="E455" s="223"/>
      <c r="F455" s="46" t="str">
        <f>IFERROR(VLOOKUP(E455,DSSP!$E$2:$G$1013,3,0),"")</f>
        <v/>
      </c>
      <c r="G455" s="225" t="e">
        <f>VLOOKUP(E455,DSSP!$E$2:$H$1017,4,0)</f>
        <v>#N/A</v>
      </c>
      <c r="H455" s="226" t="str">
        <f>IFERROR(IF(RIGHT(E455,4)="1 Kg","1 Kg",RIGHT(E455,6)),"")</f>
        <v/>
      </c>
      <c r="I455" s="227"/>
      <c r="J455" s="222" t="str">
        <f>IFERROR(IF(RIGHT(H455,4)="1 kg",(I455/1),I455*1000/LEFT(H455,3)),"")</f>
        <v/>
      </c>
      <c r="K455" s="46" t="e">
        <f>VLOOKUP(E455,DSSP!$E$2:$K$1017,7,0)</f>
        <v>#N/A</v>
      </c>
      <c r="L455" s="46" t="e">
        <f t="shared" si="17"/>
        <v>#N/A</v>
      </c>
    </row>
    <row r="456" spans="1:12" hidden="1">
      <c r="A456" s="46"/>
      <c r="B456" s="46"/>
      <c r="C456" s="46"/>
      <c r="D456" s="361"/>
      <c r="E456" s="223"/>
      <c r="F456" s="46" t="str">
        <f>IFERROR(VLOOKUP(E456,DSSP!$E$2:$G$1013,3,0),"")</f>
        <v/>
      </c>
      <c r="G456" s="225" t="e">
        <f>VLOOKUP(E456,DSSP!$E$2:$H$1017,4,0)</f>
        <v>#N/A</v>
      </c>
      <c r="H456" s="226" t="str">
        <f>IFERROR(IF(RIGHT(E456,4)="1 Kg","1 Kg",RIGHT(E456,6)),"")</f>
        <v/>
      </c>
      <c r="I456" s="227"/>
      <c r="J456" s="222" t="str">
        <f>IFERROR(IF(RIGHT(H456,4)="1 kg",(I456/1),I456*1000/LEFT(H456,3)),"")</f>
        <v/>
      </c>
      <c r="K456" s="46" t="e">
        <f>VLOOKUP(E456,DSSP!$E$2:$K$1017,7,0)</f>
        <v>#N/A</v>
      </c>
      <c r="L456" s="46" t="e">
        <f t="shared" si="17"/>
        <v>#N/A</v>
      </c>
    </row>
    <row r="457" spans="1:12" hidden="1">
      <c r="A457" s="46"/>
      <c r="B457" s="46"/>
      <c r="C457" s="46"/>
      <c r="D457" s="361"/>
      <c r="E457" s="223"/>
      <c r="F457" s="46" t="str">
        <f>IFERROR(VLOOKUP(E457,DSSP!$E$2:$G$1013,3,0),"")</f>
        <v/>
      </c>
      <c r="G457" s="225" t="e">
        <f>VLOOKUP(E457,DSSP!$E$2:$H$1017,4,0)</f>
        <v>#N/A</v>
      </c>
      <c r="H457" s="226" t="str">
        <f>IFERROR(IF(RIGHT(E457,4)="1 Kg","1 Kg",RIGHT(E457,6)),"")</f>
        <v/>
      </c>
      <c r="I457" s="227"/>
      <c r="J457" s="222" t="str">
        <f>IFERROR(IF(RIGHT(H457,4)="1 kg",(I457/1),I457*1000/LEFT(H457,3)),"")</f>
        <v/>
      </c>
      <c r="K457" s="46" t="e">
        <f>VLOOKUP(E457,DSSP!$E$2:$K$1017,7,0)</f>
        <v>#N/A</v>
      </c>
      <c r="L457" s="46" t="e">
        <f t="shared" si="17"/>
        <v>#N/A</v>
      </c>
    </row>
    <row r="458" spans="1:12" hidden="1">
      <c r="A458" s="46"/>
      <c r="B458" s="46"/>
      <c r="C458" s="46"/>
      <c r="D458" s="361"/>
      <c r="E458" s="223"/>
      <c r="F458" s="46" t="str">
        <f>IFERROR(VLOOKUP(E458,DSSP!$E$2:$G$1013,3,0),"")</f>
        <v/>
      </c>
      <c r="G458" s="225" t="e">
        <f>VLOOKUP(E458,DSSP!$E$2:$H$1017,4,0)</f>
        <v>#N/A</v>
      </c>
      <c r="H458" s="226" t="str">
        <f>IFERROR(IF(RIGHT(E458,4)="1 Kg","1 Kg",RIGHT(E458,6)),"")</f>
        <v/>
      </c>
      <c r="I458" s="227"/>
      <c r="J458" s="222" t="str">
        <f>IFERROR(IF(RIGHT(H458,4)="1 kg",(I458/1),I458*1000/LEFT(H458,3)),"")</f>
        <v/>
      </c>
      <c r="K458" s="46" t="e">
        <f>VLOOKUP(E458,DSSP!$E$2:$K$1017,7,0)</f>
        <v>#N/A</v>
      </c>
      <c r="L458" s="46" t="e">
        <f t="shared" si="17"/>
        <v>#N/A</v>
      </c>
    </row>
    <row r="459" spans="1:12" hidden="1">
      <c r="A459" s="46"/>
      <c r="B459" s="46"/>
      <c r="C459" s="46"/>
      <c r="D459" s="361"/>
      <c r="E459" s="223"/>
      <c r="F459" s="46" t="str">
        <f>IFERROR(VLOOKUP(E459,DSSP!$E$2:$G$1013,3,0),"")</f>
        <v/>
      </c>
      <c r="G459" s="225" t="e">
        <f>VLOOKUP(E459,DSSP!$E$2:$H$1017,4,0)</f>
        <v>#N/A</v>
      </c>
      <c r="H459" s="226" t="str">
        <f>IFERROR(IF(RIGHT(E459,4)="1 Kg","1 Kg",RIGHT(E459,6)),"")</f>
        <v/>
      </c>
      <c r="I459" s="227"/>
      <c r="J459" s="222" t="str">
        <f>IFERROR(IF(RIGHT(H459,4)="1 kg",(I459/1),I459*1000/LEFT(H459,3)),"")</f>
        <v/>
      </c>
      <c r="K459" s="46" t="e">
        <f>VLOOKUP(E459,DSSP!$E$2:$K$1017,7,0)</f>
        <v>#N/A</v>
      </c>
      <c r="L459" s="46" t="e">
        <f t="shared" si="17"/>
        <v>#N/A</v>
      </c>
    </row>
    <row r="460" spans="1:12" hidden="1">
      <c r="A460" s="46"/>
      <c r="B460" s="46"/>
      <c r="C460" s="46"/>
      <c r="D460" s="361"/>
      <c r="E460" s="223"/>
      <c r="F460" s="46" t="str">
        <f>IFERROR(VLOOKUP(E460,DSSP!$E$2:$G$1013,3,0),"")</f>
        <v/>
      </c>
      <c r="G460" s="225" t="e">
        <f>VLOOKUP(E460,DSSP!$E$2:$H$1017,4,0)</f>
        <v>#N/A</v>
      </c>
      <c r="H460" s="226" t="str">
        <f>IFERROR(IF(RIGHT(E460,4)="1 Kg","1 Kg",RIGHT(E460,6)),"")</f>
        <v/>
      </c>
      <c r="I460" s="227"/>
      <c r="J460" s="222" t="str">
        <f>IFERROR(IF(RIGHT(H460,4)="1 kg",(I460/1),I460*1000/LEFT(H460,3)),"")</f>
        <v/>
      </c>
      <c r="K460" s="46" t="e">
        <f>VLOOKUP(E460,DSSP!$E$2:$K$1017,7,0)</f>
        <v>#N/A</v>
      </c>
      <c r="L460" s="46" t="e">
        <f t="shared" si="17"/>
        <v>#N/A</v>
      </c>
    </row>
    <row r="461" spans="1:12" hidden="1">
      <c r="A461" s="46"/>
      <c r="B461" s="46"/>
      <c r="C461" s="46"/>
      <c r="D461" s="361"/>
      <c r="E461" s="223"/>
      <c r="F461" s="46" t="str">
        <f>IFERROR(VLOOKUP(E461,DSSP!$E$2:$G$1013,3,0),"")</f>
        <v/>
      </c>
      <c r="G461" s="225" t="e">
        <f>VLOOKUP(E461,DSSP!$E$2:$H$1017,4,0)</f>
        <v>#N/A</v>
      </c>
      <c r="H461" s="226" t="str">
        <f>IFERROR(IF(RIGHT(E461,4)="1 Kg","1 Kg",RIGHT(E461,6)),"")</f>
        <v/>
      </c>
      <c r="I461" s="227"/>
      <c r="J461" s="222" t="str">
        <f>IFERROR(IF(RIGHT(H461,4)="1 kg",(I461/1),I461*1000/LEFT(H461,3)),"")</f>
        <v/>
      </c>
      <c r="K461" s="46" t="e">
        <f>VLOOKUP(E461,DSSP!$E$2:$K$1017,7,0)</f>
        <v>#N/A</v>
      </c>
      <c r="L461" s="46" t="e">
        <f t="shared" si="17"/>
        <v>#N/A</v>
      </c>
    </row>
    <row r="462" spans="1:12" hidden="1">
      <c r="A462" s="46"/>
      <c r="B462" s="46"/>
      <c r="C462" s="46"/>
      <c r="D462" s="361"/>
      <c r="E462" s="223"/>
      <c r="F462" s="46" t="str">
        <f>IFERROR(VLOOKUP(E462,DSSP!$E$2:$G$1013,3,0),"")</f>
        <v/>
      </c>
      <c r="G462" s="225" t="e">
        <f>VLOOKUP(E462,DSSP!$E$2:$H$1017,4,0)</f>
        <v>#N/A</v>
      </c>
      <c r="H462" s="226" t="str">
        <f>IFERROR(IF(RIGHT(E462,4)="1 Kg","1 Kg",RIGHT(E462,6)),"")</f>
        <v/>
      </c>
      <c r="I462" s="227"/>
      <c r="J462" s="222" t="str">
        <f>IFERROR(IF(RIGHT(H462,4)="1 kg",(I462/1),I462*1000/LEFT(H462,3)),"")</f>
        <v/>
      </c>
      <c r="K462" s="46" t="e">
        <f>VLOOKUP(E462,DSSP!$E$2:$K$1017,7,0)</f>
        <v>#N/A</v>
      </c>
      <c r="L462" s="46" t="e">
        <f t="shared" si="17"/>
        <v>#N/A</v>
      </c>
    </row>
    <row r="463" spans="1:12" hidden="1">
      <c r="A463" s="46"/>
      <c r="B463" s="46"/>
      <c r="C463" s="46"/>
      <c r="D463" s="361"/>
      <c r="E463" s="223"/>
      <c r="F463" s="46" t="str">
        <f>IFERROR(VLOOKUP(E463,DSSP!$E$2:$G$1013,3,0),"")</f>
        <v/>
      </c>
      <c r="G463" s="225" t="e">
        <f>VLOOKUP(E463,DSSP!$E$2:$H$1017,4,0)</f>
        <v>#N/A</v>
      </c>
      <c r="H463" s="226" t="str">
        <f>IFERROR(IF(RIGHT(E463,4)="1 Kg","1 Kg",RIGHT(E463,6)),"")</f>
        <v/>
      </c>
      <c r="I463" s="227"/>
      <c r="J463" s="222" t="str">
        <f>IFERROR(IF(RIGHT(H463,4)="1 kg",(I463/1),I463*1000/LEFT(H463,3)),"")</f>
        <v/>
      </c>
      <c r="K463" s="46" t="e">
        <f>VLOOKUP(E463,DSSP!$E$2:$K$1017,7,0)</f>
        <v>#N/A</v>
      </c>
      <c r="L463" s="46" t="e">
        <f t="shared" si="17"/>
        <v>#N/A</v>
      </c>
    </row>
    <row r="464" spans="1:12" hidden="1">
      <c r="A464" s="46"/>
      <c r="B464" s="46"/>
      <c r="C464" s="46"/>
      <c r="D464" s="361"/>
      <c r="E464" s="223"/>
      <c r="F464" s="46" t="str">
        <f>IFERROR(VLOOKUP(E464,DSSP!$E$2:$G$1013,3,0),"")</f>
        <v/>
      </c>
      <c r="G464" s="225" t="e">
        <f>VLOOKUP(E464,DSSP!$E$2:$H$1017,4,0)</f>
        <v>#N/A</v>
      </c>
      <c r="H464" s="226" t="str">
        <f>IFERROR(IF(RIGHT(E464,4)="1 Kg","1 Kg",RIGHT(E464,6)),"")</f>
        <v/>
      </c>
      <c r="I464" s="227"/>
      <c r="J464" s="222" t="str">
        <f>IFERROR(IF(RIGHT(H464,4)="1 kg",(I464/1),I464*1000/LEFT(H464,3)),"")</f>
        <v/>
      </c>
      <c r="K464" s="46" t="e">
        <f>VLOOKUP(E464,DSSP!$E$2:$K$1017,7,0)</f>
        <v>#N/A</v>
      </c>
      <c r="L464" s="46" t="e">
        <f t="shared" ref="L464:L527" si="18">IF(G464&lt;&gt;"Kg",K464*J464,K464*I464)</f>
        <v>#N/A</v>
      </c>
    </row>
    <row r="465" spans="1:12" hidden="1">
      <c r="A465" s="46"/>
      <c r="B465" s="46"/>
      <c r="C465" s="46"/>
      <c r="D465" s="361"/>
      <c r="E465" s="223"/>
      <c r="F465" s="46" t="str">
        <f>IFERROR(VLOOKUP(E465,DSSP!$E$2:$G$1013,3,0),"")</f>
        <v/>
      </c>
      <c r="G465" s="225" t="e">
        <f>VLOOKUP(E465,DSSP!$E$2:$H$1017,4,0)</f>
        <v>#N/A</v>
      </c>
      <c r="H465" s="226" t="str">
        <f>IFERROR(IF(RIGHT(E465,4)="1 Kg","1 Kg",RIGHT(E465,6)),"")</f>
        <v/>
      </c>
      <c r="I465" s="227"/>
      <c r="J465" s="222" t="str">
        <f>IFERROR(IF(RIGHT(H465,4)="1 kg",(I465/1),I465*1000/LEFT(H465,3)),"")</f>
        <v/>
      </c>
      <c r="K465" s="46" t="e">
        <f>VLOOKUP(E465,DSSP!$E$2:$K$1017,7,0)</f>
        <v>#N/A</v>
      </c>
      <c r="L465" s="46" t="e">
        <f t="shared" si="18"/>
        <v>#N/A</v>
      </c>
    </row>
    <row r="466" spans="1:12" hidden="1">
      <c r="A466" s="46"/>
      <c r="B466" s="46"/>
      <c r="C466" s="46"/>
      <c r="D466" s="361"/>
      <c r="E466" s="223"/>
      <c r="F466" s="46" t="str">
        <f>IFERROR(VLOOKUP(E466,DSSP!$E$2:$G$1013,3,0),"")</f>
        <v/>
      </c>
      <c r="G466" s="225" t="e">
        <f>VLOOKUP(E466,DSSP!$E$2:$H$1017,4,0)</f>
        <v>#N/A</v>
      </c>
      <c r="H466" s="226" t="str">
        <f>IFERROR(IF(RIGHT(E466,4)="1 Kg","1 Kg",RIGHT(E466,6)),"")</f>
        <v/>
      </c>
      <c r="I466" s="227"/>
      <c r="J466" s="222" t="str">
        <f>IFERROR(IF(RIGHT(H466,4)="1 kg",(I466/1),I466*1000/LEFT(H466,3)),"")</f>
        <v/>
      </c>
      <c r="K466" s="46" t="e">
        <f>VLOOKUP(E466,DSSP!$E$2:$K$1017,7,0)</f>
        <v>#N/A</v>
      </c>
      <c r="L466" s="46" t="e">
        <f t="shared" si="18"/>
        <v>#N/A</v>
      </c>
    </row>
    <row r="467" spans="1:12" hidden="1">
      <c r="A467" s="46"/>
      <c r="B467" s="46"/>
      <c r="C467" s="46"/>
      <c r="D467" s="361"/>
      <c r="E467" s="223"/>
      <c r="F467" s="46" t="str">
        <f>IFERROR(VLOOKUP(E467,DSSP!$E$2:$G$1013,3,0),"")</f>
        <v/>
      </c>
      <c r="G467" s="225" t="e">
        <f>VLOOKUP(E467,DSSP!$E$2:$H$1017,4,0)</f>
        <v>#N/A</v>
      </c>
      <c r="H467" s="226" t="str">
        <f>IFERROR(IF(RIGHT(E467,4)="1 Kg","1 Kg",RIGHT(E467,6)),"")</f>
        <v/>
      </c>
      <c r="I467" s="227"/>
      <c r="J467" s="222" t="str">
        <f>IFERROR(IF(RIGHT(H467,4)="1 kg",(I467/1),I467*1000/LEFT(H467,3)),"")</f>
        <v/>
      </c>
      <c r="K467" s="46" t="e">
        <f>VLOOKUP(E467,DSSP!$E$2:$K$1017,7,0)</f>
        <v>#N/A</v>
      </c>
      <c r="L467" s="46" t="e">
        <f t="shared" si="18"/>
        <v>#N/A</v>
      </c>
    </row>
    <row r="468" spans="1:12" hidden="1">
      <c r="A468" s="46"/>
      <c r="B468" s="46"/>
      <c r="C468" s="46"/>
      <c r="D468" s="361"/>
      <c r="E468" s="223"/>
      <c r="F468" s="46" t="str">
        <f>IFERROR(VLOOKUP(E468,DSSP!$E$2:$G$1013,3,0),"")</f>
        <v/>
      </c>
      <c r="G468" s="225" t="e">
        <f>VLOOKUP(E468,DSSP!$E$2:$H$1017,4,0)</f>
        <v>#N/A</v>
      </c>
      <c r="H468" s="226" t="str">
        <f>IFERROR(IF(RIGHT(E468,4)="1 Kg","1 Kg",RIGHT(E468,6)),"")</f>
        <v/>
      </c>
      <c r="I468" s="227"/>
      <c r="J468" s="222" t="str">
        <f>IFERROR(IF(RIGHT(H468,4)="1 kg",(I468/1),I468*1000/LEFT(H468,3)),"")</f>
        <v/>
      </c>
      <c r="K468" s="46" t="e">
        <f>VLOOKUP(E468,DSSP!$E$2:$K$1017,7,0)</f>
        <v>#N/A</v>
      </c>
      <c r="L468" s="46" t="e">
        <f t="shared" si="18"/>
        <v>#N/A</v>
      </c>
    </row>
    <row r="469" spans="1:12" hidden="1">
      <c r="A469" s="46"/>
      <c r="B469" s="46"/>
      <c r="C469" s="46"/>
      <c r="D469" s="361"/>
      <c r="E469" s="223"/>
      <c r="F469" s="46" t="str">
        <f>IFERROR(VLOOKUP(E469,DSSP!$E$2:$G$1013,3,0),"")</f>
        <v/>
      </c>
      <c r="G469" s="225" t="e">
        <f>VLOOKUP(E469,DSSP!$E$2:$H$1017,4,0)</f>
        <v>#N/A</v>
      </c>
      <c r="H469" s="226" t="str">
        <f>IFERROR(IF(RIGHT(E469,4)="1 Kg","1 Kg",RIGHT(E469,6)),"")</f>
        <v/>
      </c>
      <c r="I469" s="227"/>
      <c r="J469" s="222" t="str">
        <f>IFERROR(IF(RIGHT(H469,4)="1 kg",(I469/1),I469*1000/LEFT(H469,3)),"")</f>
        <v/>
      </c>
      <c r="K469" s="46" t="e">
        <f>VLOOKUP(E469,DSSP!$E$2:$K$1017,7,0)</f>
        <v>#N/A</v>
      </c>
      <c r="L469" s="46" t="e">
        <f t="shared" si="18"/>
        <v>#N/A</v>
      </c>
    </row>
    <row r="470" spans="1:12" hidden="1">
      <c r="A470" s="46"/>
      <c r="B470" s="46"/>
      <c r="C470" s="46"/>
      <c r="D470" s="361"/>
      <c r="E470" s="223"/>
      <c r="F470" s="46" t="str">
        <f>IFERROR(VLOOKUP(E470,DSSP!$E$2:$G$1013,3,0),"")</f>
        <v/>
      </c>
      <c r="G470" s="225" t="e">
        <f>VLOOKUP(E470,DSSP!$E$2:$H$1017,4,0)</f>
        <v>#N/A</v>
      </c>
      <c r="H470" s="226" t="str">
        <f>IFERROR(IF(RIGHT(E470,4)="1 Kg","1 Kg",RIGHT(E470,6)),"")</f>
        <v/>
      </c>
      <c r="I470" s="227"/>
      <c r="J470" s="222" t="str">
        <f>IFERROR(IF(RIGHT(H470,4)="1 kg",(I470/1),I470*1000/LEFT(H470,3)),"")</f>
        <v/>
      </c>
      <c r="K470" s="46" t="e">
        <f>VLOOKUP(E470,DSSP!$E$2:$K$1017,7,0)</f>
        <v>#N/A</v>
      </c>
      <c r="L470" s="46" t="e">
        <f t="shared" si="18"/>
        <v>#N/A</v>
      </c>
    </row>
    <row r="471" spans="1:12" hidden="1">
      <c r="A471" s="46"/>
      <c r="B471" s="46"/>
      <c r="C471" s="46"/>
      <c r="D471" s="361"/>
      <c r="E471" s="223"/>
      <c r="F471" s="46" t="str">
        <f>IFERROR(VLOOKUP(E471,DSSP!$E$2:$G$1013,3,0),"")</f>
        <v/>
      </c>
      <c r="G471" s="225" t="e">
        <f>VLOOKUP(E471,DSSP!$E$2:$H$1017,4,0)</f>
        <v>#N/A</v>
      </c>
      <c r="H471" s="226" t="str">
        <f>IFERROR(IF(RIGHT(E471,4)="1 Kg","1 Kg",RIGHT(E471,6)),"")</f>
        <v/>
      </c>
      <c r="I471" s="227"/>
      <c r="J471" s="222" t="str">
        <f>IFERROR(IF(RIGHT(H471,4)="1 kg",(I471/1),I471*1000/LEFT(H471,3)),"")</f>
        <v/>
      </c>
      <c r="K471" s="46" t="e">
        <f>VLOOKUP(E471,DSSP!$E$2:$K$1017,7,0)</f>
        <v>#N/A</v>
      </c>
      <c r="L471" s="46" t="e">
        <f t="shared" si="18"/>
        <v>#N/A</v>
      </c>
    </row>
    <row r="472" spans="1:12" hidden="1">
      <c r="A472" s="46"/>
      <c r="B472" s="46"/>
      <c r="C472" s="46"/>
      <c r="D472" s="361"/>
      <c r="E472" s="223"/>
      <c r="F472" s="46" t="str">
        <f>IFERROR(VLOOKUP(E472,DSSP!$E$2:$G$1013,3,0),"")</f>
        <v/>
      </c>
      <c r="G472" s="225" t="e">
        <f>VLOOKUP(E472,DSSP!$E$2:$H$1017,4,0)</f>
        <v>#N/A</v>
      </c>
      <c r="H472" s="226" t="str">
        <f>IFERROR(IF(RIGHT(E472,4)="1 Kg","1 Kg",RIGHT(E472,6)),"")</f>
        <v/>
      </c>
      <c r="I472" s="227"/>
      <c r="J472" s="222" t="str">
        <f>IFERROR(IF(RIGHT(H472,4)="1 kg",(I472/1),I472*1000/LEFT(H472,3)),"")</f>
        <v/>
      </c>
      <c r="K472" s="46" t="e">
        <f>VLOOKUP(E472,DSSP!$E$2:$K$1017,7,0)</f>
        <v>#N/A</v>
      </c>
      <c r="L472" s="46" t="e">
        <f t="shared" si="18"/>
        <v>#N/A</v>
      </c>
    </row>
    <row r="473" spans="1:12" hidden="1">
      <c r="A473" s="46"/>
      <c r="B473" s="46"/>
      <c r="C473" s="46"/>
      <c r="D473" s="361"/>
      <c r="E473" s="223"/>
      <c r="F473" s="46" t="str">
        <f>IFERROR(VLOOKUP(E473,DSSP!$E$2:$G$1013,3,0),"")</f>
        <v/>
      </c>
      <c r="G473" s="225" t="e">
        <f>VLOOKUP(E473,DSSP!$E$2:$H$1017,4,0)</f>
        <v>#N/A</v>
      </c>
      <c r="H473" s="226" t="str">
        <f>IFERROR(IF(RIGHT(E473,4)="1 Kg","1 Kg",RIGHT(E473,6)),"")</f>
        <v/>
      </c>
      <c r="I473" s="227"/>
      <c r="J473" s="222" t="str">
        <f>IFERROR(IF(RIGHT(H473,4)="1 kg",(I473/1),I473*1000/LEFT(H473,3)),"")</f>
        <v/>
      </c>
      <c r="K473" s="46" t="e">
        <f>VLOOKUP(E473,DSSP!$E$2:$K$1017,7,0)</f>
        <v>#N/A</v>
      </c>
      <c r="L473" s="46" t="e">
        <f t="shared" si="18"/>
        <v>#N/A</v>
      </c>
    </row>
    <row r="474" spans="1:12" hidden="1">
      <c r="A474" s="46"/>
      <c r="B474" s="46"/>
      <c r="C474" s="46"/>
      <c r="D474" s="361"/>
      <c r="E474" s="223"/>
      <c r="F474" s="46" t="str">
        <f>IFERROR(VLOOKUP(E474,DSSP!$E$2:$G$1013,3,0),"")</f>
        <v/>
      </c>
      <c r="G474" s="225" t="e">
        <f>VLOOKUP(E474,DSSP!$E$2:$H$1017,4,0)</f>
        <v>#N/A</v>
      </c>
      <c r="H474" s="226" t="str">
        <f>IFERROR(IF(RIGHT(E474,4)="1 Kg","1 Kg",RIGHT(E474,6)),"")</f>
        <v/>
      </c>
      <c r="I474" s="227"/>
      <c r="J474" s="222" t="str">
        <f>IFERROR(IF(RIGHT(H474,4)="1 kg",(I474/1),I474*1000/LEFT(H474,3)),"")</f>
        <v/>
      </c>
      <c r="K474" s="46" t="e">
        <f>VLOOKUP(E474,DSSP!$E$2:$K$1017,7,0)</f>
        <v>#N/A</v>
      </c>
      <c r="L474" s="46" t="e">
        <f t="shared" si="18"/>
        <v>#N/A</v>
      </c>
    </row>
    <row r="475" spans="1:12" hidden="1">
      <c r="A475" s="46"/>
      <c r="B475" s="46"/>
      <c r="C475" s="46"/>
      <c r="D475" s="361"/>
      <c r="E475" s="223"/>
      <c r="F475" s="46" t="str">
        <f>IFERROR(VLOOKUP(E475,DSSP!$E$2:$G$1013,3,0),"")</f>
        <v/>
      </c>
      <c r="G475" s="225" t="e">
        <f>VLOOKUP(E475,DSSP!$E$2:$H$1017,4,0)</f>
        <v>#N/A</v>
      </c>
      <c r="H475" s="226" t="str">
        <f>IFERROR(IF(RIGHT(E475,4)="1 Kg","1 Kg",RIGHT(E475,6)),"")</f>
        <v/>
      </c>
      <c r="I475" s="227"/>
      <c r="J475" s="222" t="str">
        <f>IFERROR(IF(RIGHT(H475,4)="1 kg",(I475/1),I475*1000/LEFT(H475,3)),"")</f>
        <v/>
      </c>
      <c r="K475" s="46" t="e">
        <f>VLOOKUP(E475,DSSP!$E$2:$K$1017,7,0)</f>
        <v>#N/A</v>
      </c>
      <c r="L475" s="46" t="e">
        <f t="shared" si="18"/>
        <v>#N/A</v>
      </c>
    </row>
    <row r="476" spans="1:12" hidden="1">
      <c r="A476" s="46"/>
      <c r="B476" s="46"/>
      <c r="C476" s="46"/>
      <c r="D476" s="361"/>
      <c r="E476" s="223"/>
      <c r="F476" s="46" t="str">
        <f>IFERROR(VLOOKUP(E476,DSSP!$E$2:$G$1013,3,0),"")</f>
        <v/>
      </c>
      <c r="G476" s="225" t="e">
        <f>VLOOKUP(E476,DSSP!$E$2:$H$1017,4,0)</f>
        <v>#N/A</v>
      </c>
      <c r="H476" s="226" t="str">
        <f>IFERROR(IF(RIGHT(E476,4)="1 Kg","1 Kg",RIGHT(E476,6)),"")</f>
        <v/>
      </c>
      <c r="I476" s="227"/>
      <c r="J476" s="222" t="str">
        <f>IFERROR(IF(RIGHT(H476,4)="1 kg",(I476/1),I476*1000/LEFT(H476,3)),"")</f>
        <v/>
      </c>
      <c r="K476" s="46" t="e">
        <f>VLOOKUP(E476,DSSP!$E$2:$K$1017,7,0)</f>
        <v>#N/A</v>
      </c>
      <c r="L476" s="46" t="e">
        <f t="shared" si="18"/>
        <v>#N/A</v>
      </c>
    </row>
    <row r="477" spans="1:12" hidden="1">
      <c r="A477" s="46"/>
      <c r="B477" s="46"/>
      <c r="C477" s="46"/>
      <c r="D477" s="361"/>
      <c r="E477" s="223"/>
      <c r="F477" s="46" t="str">
        <f>IFERROR(VLOOKUP(E477,DSSP!$E$2:$G$1013,3,0),"")</f>
        <v/>
      </c>
      <c r="G477" s="225" t="e">
        <f>VLOOKUP(E477,DSSP!$E$2:$H$1017,4,0)</f>
        <v>#N/A</v>
      </c>
      <c r="H477" s="226" t="str">
        <f>IFERROR(IF(RIGHT(E477,4)="1 Kg","1 Kg",RIGHT(E477,6)),"")</f>
        <v/>
      </c>
      <c r="I477" s="227"/>
      <c r="J477" s="222" t="str">
        <f>IFERROR(IF(RIGHT(H477,4)="1 kg",(I477/1),I477*1000/LEFT(H477,3)),"")</f>
        <v/>
      </c>
      <c r="K477" s="46" t="e">
        <f>VLOOKUP(E477,DSSP!$E$2:$K$1017,7,0)</f>
        <v>#N/A</v>
      </c>
      <c r="L477" s="46" t="e">
        <f t="shared" si="18"/>
        <v>#N/A</v>
      </c>
    </row>
    <row r="478" spans="1:12" hidden="1">
      <c r="A478" s="46"/>
      <c r="B478" s="46"/>
      <c r="C478" s="46"/>
      <c r="D478" s="361"/>
      <c r="E478" s="223"/>
      <c r="F478" s="46" t="str">
        <f>IFERROR(VLOOKUP(E478,DSSP!$E$2:$G$1013,3,0),"")</f>
        <v/>
      </c>
      <c r="G478" s="225" t="e">
        <f>VLOOKUP(E478,DSSP!$E$2:$H$1017,4,0)</f>
        <v>#N/A</v>
      </c>
      <c r="H478" s="226" t="str">
        <f>IFERROR(IF(RIGHT(E478,4)="1 Kg","1 Kg",RIGHT(E478,6)),"")</f>
        <v/>
      </c>
      <c r="I478" s="227"/>
      <c r="J478" s="222" t="str">
        <f>IFERROR(IF(RIGHT(H478,4)="1 kg",(I478/1),I478*1000/LEFT(H478,3)),"")</f>
        <v/>
      </c>
      <c r="K478" s="46" t="e">
        <f>VLOOKUP(E478,DSSP!$E$2:$K$1017,7,0)</f>
        <v>#N/A</v>
      </c>
      <c r="L478" s="46" t="e">
        <f t="shared" si="18"/>
        <v>#N/A</v>
      </c>
    </row>
    <row r="479" spans="1:12" hidden="1">
      <c r="A479" s="46"/>
      <c r="B479" s="46"/>
      <c r="C479" s="46"/>
      <c r="D479" s="361"/>
      <c r="E479" s="223"/>
      <c r="F479" s="46" t="str">
        <f>IFERROR(VLOOKUP(E479,DSSP!$E$2:$G$1013,3,0),"")</f>
        <v/>
      </c>
      <c r="G479" s="225" t="e">
        <f>VLOOKUP(E479,DSSP!$E$2:$H$1017,4,0)</f>
        <v>#N/A</v>
      </c>
      <c r="H479" s="226" t="str">
        <f>IFERROR(IF(RIGHT(E479,4)="1 Kg","1 Kg",RIGHT(E479,6)),"")</f>
        <v/>
      </c>
      <c r="I479" s="227"/>
      <c r="J479" s="222" t="str">
        <f>IFERROR(IF(RIGHT(H479,4)="1 kg",(I479/1),I479*1000/LEFT(H479,3)),"")</f>
        <v/>
      </c>
      <c r="K479" s="46" t="e">
        <f>VLOOKUP(E479,DSSP!$E$2:$K$1017,7,0)</f>
        <v>#N/A</v>
      </c>
      <c r="L479" s="46" t="e">
        <f t="shared" si="18"/>
        <v>#N/A</v>
      </c>
    </row>
    <row r="480" spans="1:12" hidden="1">
      <c r="A480" s="46"/>
      <c r="B480" s="46"/>
      <c r="C480" s="46"/>
      <c r="D480" s="361"/>
      <c r="E480" s="223"/>
      <c r="F480" s="46" t="str">
        <f>IFERROR(VLOOKUP(E480,DSSP!$E$2:$G$1013,3,0),"")</f>
        <v/>
      </c>
      <c r="G480" s="225" t="e">
        <f>VLOOKUP(E480,DSSP!$E$2:$H$1017,4,0)</f>
        <v>#N/A</v>
      </c>
      <c r="H480" s="226" t="str">
        <f>IFERROR(IF(RIGHT(E480,4)="1 Kg","1 Kg",RIGHT(E480,6)),"")</f>
        <v/>
      </c>
      <c r="I480" s="227"/>
      <c r="J480" s="222" t="str">
        <f>IFERROR(IF(RIGHT(H480,4)="1 kg",(I480/1),I480*1000/LEFT(H480,3)),"")</f>
        <v/>
      </c>
      <c r="K480" s="46" t="e">
        <f>VLOOKUP(E480,DSSP!$E$2:$K$1017,7,0)</f>
        <v>#N/A</v>
      </c>
      <c r="L480" s="46" t="e">
        <f t="shared" si="18"/>
        <v>#N/A</v>
      </c>
    </row>
    <row r="481" spans="1:12" hidden="1">
      <c r="A481" s="46"/>
      <c r="B481" s="46"/>
      <c r="C481" s="46"/>
      <c r="D481" s="361"/>
      <c r="E481" s="223"/>
      <c r="F481" s="46" t="str">
        <f>IFERROR(VLOOKUP(E481,DSSP!$E$2:$G$1013,3,0),"")</f>
        <v/>
      </c>
      <c r="G481" s="225" t="e">
        <f>VLOOKUP(E481,DSSP!$E$2:$H$1017,4,0)</f>
        <v>#N/A</v>
      </c>
      <c r="H481" s="226" t="str">
        <f>IFERROR(IF(RIGHT(E481,4)="1 Kg","1 Kg",RIGHT(E481,6)),"")</f>
        <v/>
      </c>
      <c r="I481" s="227"/>
      <c r="J481" s="222" t="str">
        <f>IFERROR(IF(RIGHT(H481,4)="1 kg",(I481/1),I481*1000/LEFT(H481,3)),"")</f>
        <v/>
      </c>
      <c r="K481" s="46" t="e">
        <f>VLOOKUP(E481,DSSP!$E$2:$K$1017,7,0)</f>
        <v>#N/A</v>
      </c>
      <c r="L481" s="46" t="e">
        <f t="shared" si="18"/>
        <v>#N/A</v>
      </c>
    </row>
    <row r="482" spans="1:12" hidden="1">
      <c r="A482" s="46"/>
      <c r="B482" s="46"/>
      <c r="C482" s="46"/>
      <c r="D482" s="361"/>
      <c r="E482" s="223"/>
      <c r="F482" s="46" t="str">
        <f>IFERROR(VLOOKUP(E482,DSSP!$E$2:$G$1013,3,0),"")</f>
        <v/>
      </c>
      <c r="G482" s="225" t="e">
        <f>VLOOKUP(E482,DSSP!$E$2:$H$1017,4,0)</f>
        <v>#N/A</v>
      </c>
      <c r="H482" s="226" t="str">
        <f>IFERROR(IF(RIGHT(E482,4)="1 Kg","1 Kg",RIGHT(E482,6)),"")</f>
        <v/>
      </c>
      <c r="I482" s="227"/>
      <c r="J482" s="222" t="str">
        <f>IFERROR(IF(RIGHT(H482,4)="1 kg",(I482/1),I482*1000/LEFT(H482,3)),"")</f>
        <v/>
      </c>
      <c r="K482" s="46" t="e">
        <f>VLOOKUP(E482,DSSP!$E$2:$K$1017,7,0)</f>
        <v>#N/A</v>
      </c>
      <c r="L482" s="46" t="e">
        <f t="shared" si="18"/>
        <v>#N/A</v>
      </c>
    </row>
    <row r="483" spans="1:12" hidden="1">
      <c r="A483" s="46"/>
      <c r="B483" s="46"/>
      <c r="C483" s="46"/>
      <c r="D483" s="361"/>
      <c r="E483" s="223"/>
      <c r="F483" s="46" t="str">
        <f>IFERROR(VLOOKUP(E483,DSSP!$E$2:$G$1013,3,0),"")</f>
        <v/>
      </c>
      <c r="G483" s="225" t="e">
        <f>VLOOKUP(E483,DSSP!$E$2:$H$1017,4,0)</f>
        <v>#N/A</v>
      </c>
      <c r="H483" s="226" t="str">
        <f>IFERROR(IF(RIGHT(E483,4)="1 Kg","1 Kg",RIGHT(E483,6)),"")</f>
        <v/>
      </c>
      <c r="I483" s="227"/>
      <c r="J483" s="222" t="str">
        <f>IFERROR(IF(RIGHT(H483,4)="1 kg",(I483/1),I483*1000/LEFT(H483,3)),"")</f>
        <v/>
      </c>
      <c r="K483" s="46" t="e">
        <f>VLOOKUP(E483,DSSP!$E$2:$K$1017,7,0)</f>
        <v>#N/A</v>
      </c>
      <c r="L483" s="46" t="e">
        <f t="shared" si="18"/>
        <v>#N/A</v>
      </c>
    </row>
    <row r="484" spans="1:12" hidden="1">
      <c r="A484" s="46"/>
      <c r="B484" s="46"/>
      <c r="C484" s="46"/>
      <c r="D484" s="361"/>
      <c r="E484" s="223"/>
      <c r="F484" s="46" t="str">
        <f>IFERROR(VLOOKUP(E484,DSSP!$E$2:$G$1013,3,0),"")</f>
        <v/>
      </c>
      <c r="G484" s="225" t="e">
        <f>VLOOKUP(E484,DSSP!$E$2:$H$1017,4,0)</f>
        <v>#N/A</v>
      </c>
      <c r="H484" s="226" t="str">
        <f>IFERROR(IF(RIGHT(E484,4)="1 Kg","1 Kg",RIGHT(E484,6)),"")</f>
        <v/>
      </c>
      <c r="I484" s="227"/>
      <c r="J484" s="222" t="str">
        <f>IFERROR(IF(RIGHT(H484,4)="1 kg",(I484/1),I484*1000/LEFT(H484,3)),"")</f>
        <v/>
      </c>
      <c r="K484" s="46" t="e">
        <f>VLOOKUP(E484,DSSP!$E$2:$K$1017,7,0)</f>
        <v>#N/A</v>
      </c>
      <c r="L484" s="46" t="e">
        <f t="shared" si="18"/>
        <v>#N/A</v>
      </c>
    </row>
    <row r="485" spans="1:12" hidden="1">
      <c r="A485" s="46"/>
      <c r="B485" s="46"/>
      <c r="C485" s="46"/>
      <c r="D485" s="361"/>
      <c r="E485" s="223"/>
      <c r="F485" s="46" t="str">
        <f>IFERROR(VLOOKUP(E485,DSSP!$E$2:$G$1013,3,0),"")</f>
        <v/>
      </c>
      <c r="G485" s="225" t="e">
        <f>VLOOKUP(E485,DSSP!$E$2:$H$1017,4,0)</f>
        <v>#N/A</v>
      </c>
      <c r="H485" s="226" t="str">
        <f>IFERROR(IF(RIGHT(E485,4)="1 Kg","1 Kg",RIGHT(E485,6)),"")</f>
        <v/>
      </c>
      <c r="I485" s="227"/>
      <c r="J485" s="222" t="str">
        <f>IFERROR(IF(RIGHT(H485,4)="1 kg",(I485/1),I485*1000/LEFT(H485,3)),"")</f>
        <v/>
      </c>
      <c r="K485" s="46" t="e">
        <f>VLOOKUP(E485,DSSP!$E$2:$K$1017,7,0)</f>
        <v>#N/A</v>
      </c>
      <c r="L485" s="46" t="e">
        <f t="shared" si="18"/>
        <v>#N/A</v>
      </c>
    </row>
    <row r="486" spans="1:12" hidden="1">
      <c r="A486" s="46"/>
      <c r="B486" s="46"/>
      <c r="C486" s="46"/>
      <c r="D486" s="361"/>
      <c r="E486" s="223"/>
      <c r="F486" s="46" t="str">
        <f>IFERROR(VLOOKUP(E486,DSSP!$E$2:$G$1013,3,0),"")</f>
        <v/>
      </c>
      <c r="G486" s="225" t="e">
        <f>VLOOKUP(E486,DSSP!$E$2:$H$1017,4,0)</f>
        <v>#N/A</v>
      </c>
      <c r="H486" s="226" t="str">
        <f>IFERROR(IF(RIGHT(E486,4)="1 Kg","1 Kg",RIGHT(E486,6)),"")</f>
        <v/>
      </c>
      <c r="I486" s="227"/>
      <c r="J486" s="222" t="str">
        <f>IFERROR(IF(RIGHT(H486,4)="1 kg",(I486/1),I486*1000/LEFT(H486,3)),"")</f>
        <v/>
      </c>
      <c r="K486" s="46" t="e">
        <f>VLOOKUP(E486,DSSP!$E$2:$K$1017,7,0)</f>
        <v>#N/A</v>
      </c>
      <c r="L486" s="46" t="e">
        <f t="shared" si="18"/>
        <v>#N/A</v>
      </c>
    </row>
    <row r="487" spans="1:12" hidden="1">
      <c r="A487" s="46"/>
      <c r="B487" s="46"/>
      <c r="C487" s="46"/>
      <c r="D487" s="361"/>
      <c r="E487" s="223"/>
      <c r="F487" s="46" t="str">
        <f>IFERROR(VLOOKUP(E487,DSSP!$E$2:$G$1013,3,0),"")</f>
        <v/>
      </c>
      <c r="G487" s="225" t="e">
        <f>VLOOKUP(E487,DSSP!$E$2:$H$1017,4,0)</f>
        <v>#N/A</v>
      </c>
      <c r="H487" s="226" t="str">
        <f>IFERROR(IF(RIGHT(E487,4)="1 Kg","1 Kg",RIGHT(E487,6)),"")</f>
        <v/>
      </c>
      <c r="I487" s="227"/>
      <c r="J487" s="222" t="str">
        <f>IFERROR(IF(RIGHT(H487,4)="1 kg",(I487/1),I487*1000/LEFT(H487,3)),"")</f>
        <v/>
      </c>
      <c r="K487" s="46" t="e">
        <f>VLOOKUP(E487,DSSP!$E$2:$K$1017,7,0)</f>
        <v>#N/A</v>
      </c>
      <c r="L487" s="46" t="e">
        <f t="shared" si="18"/>
        <v>#N/A</v>
      </c>
    </row>
    <row r="488" spans="1:12" hidden="1">
      <c r="A488" s="46"/>
      <c r="B488" s="46"/>
      <c r="C488" s="46"/>
      <c r="D488" s="361"/>
      <c r="E488" s="223"/>
      <c r="F488" s="46" t="str">
        <f>IFERROR(VLOOKUP(E488,DSSP!$E$2:$G$1013,3,0),"")</f>
        <v/>
      </c>
      <c r="G488" s="225" t="e">
        <f>VLOOKUP(E488,DSSP!$E$2:$H$1017,4,0)</f>
        <v>#N/A</v>
      </c>
      <c r="H488" s="226" t="str">
        <f>IFERROR(IF(RIGHT(E488,4)="1 Kg","1 Kg",RIGHT(E488,6)),"")</f>
        <v/>
      </c>
      <c r="I488" s="227"/>
      <c r="J488" s="222" t="str">
        <f>IFERROR(IF(RIGHT(H488,4)="1 kg",(I488/1),I488*1000/LEFT(H488,3)),"")</f>
        <v/>
      </c>
      <c r="K488" s="46" t="e">
        <f>VLOOKUP(E488,DSSP!$E$2:$K$1017,7,0)</f>
        <v>#N/A</v>
      </c>
      <c r="L488" s="46" t="e">
        <f t="shared" si="18"/>
        <v>#N/A</v>
      </c>
    </row>
    <row r="489" spans="1:12" hidden="1">
      <c r="A489" s="46"/>
      <c r="B489" s="46"/>
      <c r="C489" s="46"/>
      <c r="D489" s="361"/>
      <c r="E489" s="223"/>
      <c r="F489" s="46" t="str">
        <f>IFERROR(VLOOKUP(E489,DSSP!$E$2:$G$1013,3,0),"")</f>
        <v/>
      </c>
      <c r="G489" s="225" t="e">
        <f>VLOOKUP(E489,DSSP!$E$2:$H$1017,4,0)</f>
        <v>#N/A</v>
      </c>
      <c r="H489" s="226" t="str">
        <f>IFERROR(IF(RIGHT(E489,4)="1 Kg","1 Kg",RIGHT(E489,6)),"")</f>
        <v/>
      </c>
      <c r="I489" s="227"/>
      <c r="J489" s="222" t="str">
        <f>IFERROR(IF(RIGHT(H489,4)="1 kg",(I489/1),I489*1000/LEFT(H489,3)),"")</f>
        <v/>
      </c>
      <c r="K489" s="46" t="e">
        <f>VLOOKUP(E489,DSSP!$E$2:$K$1017,7,0)</f>
        <v>#N/A</v>
      </c>
      <c r="L489" s="46" t="e">
        <f t="shared" si="18"/>
        <v>#N/A</v>
      </c>
    </row>
    <row r="490" spans="1:12" hidden="1">
      <c r="A490" s="46"/>
      <c r="B490" s="46"/>
      <c r="C490" s="46"/>
      <c r="D490" s="361"/>
      <c r="E490" s="223"/>
      <c r="F490" s="46" t="str">
        <f>IFERROR(VLOOKUP(E490,DSSP!$E$2:$G$1013,3,0),"")</f>
        <v/>
      </c>
      <c r="G490" s="225" t="e">
        <f>VLOOKUP(E490,DSSP!$E$2:$H$1017,4,0)</f>
        <v>#N/A</v>
      </c>
      <c r="H490" s="226" t="str">
        <f>IFERROR(IF(RIGHT(E490,4)="1 Kg","1 Kg",RIGHT(E490,6)),"")</f>
        <v/>
      </c>
      <c r="I490" s="227"/>
      <c r="J490" s="222" t="str">
        <f>IFERROR(IF(RIGHT(H490,4)="1 kg",(I490/1),I490*1000/LEFT(H490,3)),"")</f>
        <v/>
      </c>
      <c r="K490" s="46" t="e">
        <f>VLOOKUP(E490,DSSP!$E$2:$K$1017,7,0)</f>
        <v>#N/A</v>
      </c>
      <c r="L490" s="46" t="e">
        <f t="shared" si="18"/>
        <v>#N/A</v>
      </c>
    </row>
    <row r="491" spans="1:12" hidden="1">
      <c r="A491" s="46"/>
      <c r="B491" s="46"/>
      <c r="C491" s="46"/>
      <c r="D491" s="361"/>
      <c r="E491" s="223"/>
      <c r="F491" s="46" t="str">
        <f>IFERROR(VLOOKUP(E491,DSSP!$E$2:$G$1013,3,0),"")</f>
        <v/>
      </c>
      <c r="G491" s="225" t="e">
        <f>VLOOKUP(E491,DSSP!$E$2:$H$1017,4,0)</f>
        <v>#N/A</v>
      </c>
      <c r="H491" s="226" t="str">
        <f>IFERROR(IF(RIGHT(E491,4)="1 Kg","1 Kg",RIGHT(E491,6)),"")</f>
        <v/>
      </c>
      <c r="I491" s="227"/>
      <c r="J491" s="222" t="str">
        <f>IFERROR(IF(RIGHT(H491,4)="1 kg",(I491/1),I491*1000/LEFT(H491,3)),"")</f>
        <v/>
      </c>
      <c r="K491" s="46" t="e">
        <f>VLOOKUP(E491,DSSP!$E$2:$K$1017,7,0)</f>
        <v>#N/A</v>
      </c>
      <c r="L491" s="46" t="e">
        <f t="shared" si="18"/>
        <v>#N/A</v>
      </c>
    </row>
    <row r="492" spans="1:12" hidden="1">
      <c r="A492" s="46"/>
      <c r="B492" s="46"/>
      <c r="C492" s="46"/>
      <c r="D492" s="361"/>
      <c r="E492" s="223"/>
      <c r="F492" s="46" t="str">
        <f>IFERROR(VLOOKUP(E492,DSSP!$E$2:$G$1013,3,0),"")</f>
        <v/>
      </c>
      <c r="G492" s="225" t="e">
        <f>VLOOKUP(E492,DSSP!$E$2:$H$1017,4,0)</f>
        <v>#N/A</v>
      </c>
      <c r="H492" s="226" t="str">
        <f>IFERROR(IF(RIGHT(E492,4)="1 Kg","1 Kg",RIGHT(E492,6)),"")</f>
        <v/>
      </c>
      <c r="I492" s="227"/>
      <c r="J492" s="222" t="str">
        <f>IFERROR(IF(RIGHT(H492,4)="1 kg",(I492/1),I492*1000/LEFT(H492,3)),"")</f>
        <v/>
      </c>
      <c r="K492" s="46" t="e">
        <f>VLOOKUP(E492,DSSP!$E$2:$K$1017,7,0)</f>
        <v>#N/A</v>
      </c>
      <c r="L492" s="46" t="e">
        <f t="shared" si="18"/>
        <v>#N/A</v>
      </c>
    </row>
    <row r="493" spans="1:12" hidden="1">
      <c r="A493" s="46"/>
      <c r="B493" s="46"/>
      <c r="C493" s="46"/>
      <c r="D493" s="361"/>
      <c r="E493" s="223"/>
      <c r="F493" s="46" t="str">
        <f>IFERROR(VLOOKUP(E493,DSSP!$E$2:$G$1013,3,0),"")</f>
        <v/>
      </c>
      <c r="G493" s="225" t="e">
        <f>VLOOKUP(E493,DSSP!$E$2:$H$1017,4,0)</f>
        <v>#N/A</v>
      </c>
      <c r="H493" s="226" t="str">
        <f>IFERROR(IF(RIGHT(E493,4)="1 Kg","1 Kg",RIGHT(E493,6)),"")</f>
        <v/>
      </c>
      <c r="I493" s="227"/>
      <c r="J493" s="222" t="str">
        <f>IFERROR(IF(RIGHT(H493,4)="1 kg",(I493/1),I493*1000/LEFT(H493,3)),"")</f>
        <v/>
      </c>
      <c r="K493" s="46" t="e">
        <f>VLOOKUP(E493,DSSP!$E$2:$K$1017,7,0)</f>
        <v>#N/A</v>
      </c>
      <c r="L493" s="46" t="e">
        <f t="shared" si="18"/>
        <v>#N/A</v>
      </c>
    </row>
    <row r="494" spans="1:12" hidden="1">
      <c r="A494" s="46"/>
      <c r="B494" s="46"/>
      <c r="C494" s="46"/>
      <c r="D494" s="361"/>
      <c r="E494" s="223"/>
      <c r="F494" s="46" t="str">
        <f>IFERROR(VLOOKUP(E494,DSSP!$E$2:$G$1013,3,0),"")</f>
        <v/>
      </c>
      <c r="G494" s="225" t="e">
        <f>VLOOKUP(E494,DSSP!$E$2:$H$1017,4,0)</f>
        <v>#N/A</v>
      </c>
      <c r="H494" s="226" t="str">
        <f>IFERROR(IF(RIGHT(E494,4)="1 Kg","1 Kg",RIGHT(E494,6)),"")</f>
        <v/>
      </c>
      <c r="I494" s="227"/>
      <c r="J494" s="222" t="str">
        <f>IFERROR(IF(RIGHT(H494,4)="1 kg",(I494/1),I494*1000/LEFT(H494,3)),"")</f>
        <v/>
      </c>
      <c r="K494" s="46" t="e">
        <f>VLOOKUP(E494,DSSP!$E$2:$K$1017,7,0)</f>
        <v>#N/A</v>
      </c>
      <c r="L494" s="46" t="e">
        <f t="shared" si="18"/>
        <v>#N/A</v>
      </c>
    </row>
    <row r="495" spans="1:12" hidden="1">
      <c r="A495" s="46"/>
      <c r="B495" s="46"/>
      <c r="C495" s="46"/>
      <c r="D495" s="361"/>
      <c r="E495" s="223"/>
      <c r="F495" s="46" t="str">
        <f>IFERROR(VLOOKUP(E495,DSSP!$E$2:$G$1013,3,0),"")</f>
        <v/>
      </c>
      <c r="G495" s="225" t="e">
        <f>VLOOKUP(E495,DSSP!$E$2:$H$1017,4,0)</f>
        <v>#N/A</v>
      </c>
      <c r="H495" s="226" t="str">
        <f>IFERROR(IF(RIGHT(E495,4)="1 Kg","1 Kg",RIGHT(E495,6)),"")</f>
        <v/>
      </c>
      <c r="I495" s="227"/>
      <c r="J495" s="222" t="str">
        <f>IFERROR(IF(RIGHT(H495,4)="1 kg",(I495/1),I495*1000/LEFT(H495,3)),"")</f>
        <v/>
      </c>
      <c r="K495" s="46" t="e">
        <f>VLOOKUP(E495,DSSP!$E$2:$K$1017,7,0)</f>
        <v>#N/A</v>
      </c>
      <c r="L495" s="46" t="e">
        <f t="shared" si="18"/>
        <v>#N/A</v>
      </c>
    </row>
    <row r="496" spans="1:12" hidden="1">
      <c r="A496" s="46"/>
      <c r="B496" s="46"/>
      <c r="C496" s="46"/>
      <c r="D496" s="361"/>
      <c r="E496" s="223"/>
      <c r="F496" s="46" t="str">
        <f>IFERROR(VLOOKUP(E496,DSSP!$E$2:$G$1013,3,0),"")</f>
        <v/>
      </c>
      <c r="G496" s="225" t="e">
        <f>VLOOKUP(E496,DSSP!$E$2:$H$1017,4,0)</f>
        <v>#N/A</v>
      </c>
      <c r="H496" s="226" t="str">
        <f>IFERROR(IF(RIGHT(E496,4)="1 Kg","1 Kg",RIGHT(E496,6)),"")</f>
        <v/>
      </c>
      <c r="I496" s="227"/>
      <c r="J496" s="222" t="str">
        <f>IFERROR(IF(RIGHT(H496,4)="1 kg",(I496/1),I496*1000/LEFT(H496,3)),"")</f>
        <v/>
      </c>
      <c r="K496" s="46" t="e">
        <f>VLOOKUP(E496,DSSP!$E$2:$K$1017,7,0)</f>
        <v>#N/A</v>
      </c>
      <c r="L496" s="46" t="e">
        <f t="shared" si="18"/>
        <v>#N/A</v>
      </c>
    </row>
    <row r="497" spans="1:12" hidden="1">
      <c r="A497" s="46"/>
      <c r="B497" s="46"/>
      <c r="C497" s="46"/>
      <c r="D497" s="361"/>
      <c r="E497" s="223"/>
      <c r="F497" s="46" t="str">
        <f>IFERROR(VLOOKUP(E497,DSSP!$E$2:$G$1013,3,0),"")</f>
        <v/>
      </c>
      <c r="G497" s="225" t="e">
        <f>VLOOKUP(E497,DSSP!$E$2:$H$1017,4,0)</f>
        <v>#N/A</v>
      </c>
      <c r="H497" s="226" t="str">
        <f>IFERROR(IF(RIGHT(E497,4)="1 Kg","1 Kg",RIGHT(E497,6)),"")</f>
        <v/>
      </c>
      <c r="I497" s="227"/>
      <c r="J497" s="222" t="str">
        <f>IFERROR(IF(RIGHT(H497,4)="1 kg",(I497/1),I497*1000/LEFT(H497,3)),"")</f>
        <v/>
      </c>
      <c r="K497" s="46" t="e">
        <f>VLOOKUP(E497,DSSP!$E$2:$K$1017,7,0)</f>
        <v>#N/A</v>
      </c>
      <c r="L497" s="46" t="e">
        <f t="shared" si="18"/>
        <v>#N/A</v>
      </c>
    </row>
    <row r="498" spans="1:12" hidden="1">
      <c r="A498" s="46"/>
      <c r="B498" s="46"/>
      <c r="C498" s="46"/>
      <c r="D498" s="361"/>
      <c r="E498" s="223"/>
      <c r="F498" s="46" t="str">
        <f>IFERROR(VLOOKUP(E498,DSSP!$E$2:$G$1013,3,0),"")</f>
        <v/>
      </c>
      <c r="G498" s="225" t="e">
        <f>VLOOKUP(E498,DSSP!$E$2:$H$1017,4,0)</f>
        <v>#N/A</v>
      </c>
      <c r="H498" s="226" t="str">
        <f>IFERROR(IF(RIGHT(E498,4)="1 Kg","1 Kg",RIGHT(E498,6)),"")</f>
        <v/>
      </c>
      <c r="I498" s="227"/>
      <c r="J498" s="222" t="str">
        <f>IFERROR(IF(RIGHT(H498,4)="1 kg",(I498/1),I498*1000/LEFT(H498,3)),"")</f>
        <v/>
      </c>
      <c r="K498" s="46" t="e">
        <f>VLOOKUP(E498,DSSP!$E$2:$K$1017,7,0)</f>
        <v>#N/A</v>
      </c>
      <c r="L498" s="46" t="e">
        <f t="shared" si="18"/>
        <v>#N/A</v>
      </c>
    </row>
    <row r="499" spans="1:12" hidden="1">
      <c r="A499" s="46"/>
      <c r="B499" s="46"/>
      <c r="C499" s="46"/>
      <c r="D499" s="361"/>
      <c r="E499" s="223"/>
      <c r="F499" s="46" t="str">
        <f>IFERROR(VLOOKUP(E499,DSSP!$E$2:$G$1013,3,0),"")</f>
        <v/>
      </c>
      <c r="G499" s="225" t="e">
        <f>VLOOKUP(E499,DSSP!$E$2:$H$1017,4,0)</f>
        <v>#N/A</v>
      </c>
      <c r="H499" s="226" t="str">
        <f>IFERROR(IF(RIGHT(E499,4)="1 Kg","1 Kg",RIGHT(E499,6)),"")</f>
        <v/>
      </c>
      <c r="I499" s="227"/>
      <c r="J499" s="222" t="str">
        <f>IFERROR(IF(RIGHT(H499,4)="1 kg",(I499/1),I499*1000/LEFT(H499,3)),"")</f>
        <v/>
      </c>
      <c r="K499" s="46" t="e">
        <f>VLOOKUP(E499,DSSP!$E$2:$K$1017,7,0)</f>
        <v>#N/A</v>
      </c>
      <c r="L499" s="46" t="e">
        <f t="shared" si="18"/>
        <v>#N/A</v>
      </c>
    </row>
    <row r="500" spans="1:12" hidden="1">
      <c r="A500" s="46"/>
      <c r="B500" s="46"/>
      <c r="C500" s="46"/>
      <c r="D500" s="361"/>
      <c r="E500" s="223"/>
      <c r="F500" s="46" t="str">
        <f>IFERROR(VLOOKUP(E500,DSSP!$E$2:$G$1013,3,0),"")</f>
        <v/>
      </c>
      <c r="G500" s="225" t="e">
        <f>VLOOKUP(E500,DSSP!$E$2:$H$1017,4,0)</f>
        <v>#N/A</v>
      </c>
      <c r="H500" s="226" t="str">
        <f>IFERROR(IF(RIGHT(E500,4)="1 Kg","1 Kg",RIGHT(E500,6)),"")</f>
        <v/>
      </c>
      <c r="I500" s="227"/>
      <c r="J500" s="222" t="str">
        <f>IFERROR(IF(RIGHT(H500,4)="1 kg",(I500/1),I500*1000/LEFT(H500,3)),"")</f>
        <v/>
      </c>
      <c r="K500" s="46" t="e">
        <f>VLOOKUP(E500,DSSP!$E$2:$K$1017,7,0)</f>
        <v>#N/A</v>
      </c>
      <c r="L500" s="46" t="e">
        <f t="shared" si="18"/>
        <v>#N/A</v>
      </c>
    </row>
    <row r="501" spans="1:12" hidden="1">
      <c r="A501" s="46"/>
      <c r="B501" s="46"/>
      <c r="C501" s="46"/>
      <c r="D501" s="361"/>
      <c r="E501" s="223"/>
      <c r="F501" s="46" t="str">
        <f>IFERROR(VLOOKUP(E501,DSSP!$E$2:$G$1013,3,0),"")</f>
        <v/>
      </c>
      <c r="G501" s="225" t="e">
        <f>VLOOKUP(E501,DSSP!$E$2:$H$1017,4,0)</f>
        <v>#N/A</v>
      </c>
      <c r="H501" s="226" t="str">
        <f>IFERROR(IF(RIGHT(E501,4)="1 Kg","1 Kg",RIGHT(E501,6)),"")</f>
        <v/>
      </c>
      <c r="I501" s="227"/>
      <c r="J501" s="222" t="str">
        <f>IFERROR(IF(RIGHT(H501,4)="1 kg",(I501/1),I501*1000/LEFT(H501,3)),"")</f>
        <v/>
      </c>
      <c r="K501" s="46" t="e">
        <f>VLOOKUP(E501,DSSP!$E$2:$K$1017,7,0)</f>
        <v>#N/A</v>
      </c>
      <c r="L501" s="46" t="e">
        <f t="shared" si="18"/>
        <v>#N/A</v>
      </c>
    </row>
    <row r="502" spans="1:12" hidden="1">
      <c r="A502" s="46"/>
      <c r="B502" s="46"/>
      <c r="C502" s="46"/>
      <c r="D502" s="361"/>
      <c r="E502" s="223"/>
      <c r="F502" s="46" t="str">
        <f>IFERROR(VLOOKUP(E502,DSSP!$E$2:$G$1013,3,0),"")</f>
        <v/>
      </c>
      <c r="G502" s="225" t="e">
        <f>VLOOKUP(E502,DSSP!$E$2:$H$1017,4,0)</f>
        <v>#N/A</v>
      </c>
      <c r="H502" s="226" t="str">
        <f>IFERROR(IF(RIGHT(E502,4)="1 Kg","1 Kg",RIGHT(E502,6)),"")</f>
        <v/>
      </c>
      <c r="I502" s="227"/>
      <c r="J502" s="222" t="str">
        <f>IFERROR(IF(RIGHT(H502,4)="1 kg",(I502/1),I502*1000/LEFT(H502,3)),"")</f>
        <v/>
      </c>
      <c r="K502" s="46" t="e">
        <f>VLOOKUP(E502,DSSP!$E$2:$K$1017,7,0)</f>
        <v>#N/A</v>
      </c>
      <c r="L502" s="46" t="e">
        <f t="shared" si="18"/>
        <v>#N/A</v>
      </c>
    </row>
    <row r="503" spans="1:12" hidden="1">
      <c r="A503" s="46"/>
      <c r="B503" s="46"/>
      <c r="C503" s="46"/>
      <c r="D503" s="361"/>
      <c r="E503" s="223"/>
      <c r="F503" s="46" t="str">
        <f>IFERROR(VLOOKUP(E503,DSSP!$E$2:$G$1013,3,0),"")</f>
        <v/>
      </c>
      <c r="G503" s="225" t="e">
        <f>VLOOKUP(E503,DSSP!$E$2:$H$1017,4,0)</f>
        <v>#N/A</v>
      </c>
      <c r="H503" s="226" t="str">
        <f>IFERROR(IF(RIGHT(E503,4)="1 Kg","1 Kg",RIGHT(E503,6)),"")</f>
        <v/>
      </c>
      <c r="I503" s="227"/>
      <c r="J503" s="222" t="str">
        <f>IFERROR(IF(RIGHT(H503,4)="1 kg",(I503/1),I503*1000/LEFT(H503,3)),"")</f>
        <v/>
      </c>
      <c r="K503" s="46" t="e">
        <f>VLOOKUP(E503,DSSP!$E$2:$K$1017,7,0)</f>
        <v>#N/A</v>
      </c>
      <c r="L503" s="46" t="e">
        <f t="shared" si="18"/>
        <v>#N/A</v>
      </c>
    </row>
    <row r="504" spans="1:12" hidden="1">
      <c r="A504" s="46"/>
      <c r="B504" s="46"/>
      <c r="C504" s="46"/>
      <c r="D504" s="361"/>
      <c r="E504" s="223"/>
      <c r="F504" s="46" t="str">
        <f>IFERROR(VLOOKUP(E504,DSSP!$E$2:$G$1013,3,0),"")</f>
        <v/>
      </c>
      <c r="G504" s="225" t="e">
        <f>VLOOKUP(E504,DSSP!$E$2:$H$1017,4,0)</f>
        <v>#N/A</v>
      </c>
      <c r="H504" s="226" t="str">
        <f>IFERROR(IF(RIGHT(E504,4)="1 Kg","1 Kg",RIGHT(E504,6)),"")</f>
        <v/>
      </c>
      <c r="I504" s="227"/>
      <c r="J504" s="222" t="str">
        <f>IFERROR(IF(RIGHT(H504,4)="1 kg",(I504/1),I504*1000/LEFT(H504,3)),"")</f>
        <v/>
      </c>
      <c r="K504" s="46" t="e">
        <f>VLOOKUP(E504,DSSP!$E$2:$K$1017,7,0)</f>
        <v>#N/A</v>
      </c>
      <c r="L504" s="46" t="e">
        <f t="shared" si="18"/>
        <v>#N/A</v>
      </c>
    </row>
    <row r="505" spans="1:12" hidden="1">
      <c r="A505" s="46"/>
      <c r="B505" s="46"/>
      <c r="C505" s="46"/>
      <c r="D505" s="361"/>
      <c r="E505" s="223"/>
      <c r="F505" s="46" t="str">
        <f>IFERROR(VLOOKUP(E505,DSSP!$E$2:$G$1013,3,0),"")</f>
        <v/>
      </c>
      <c r="G505" s="225" t="e">
        <f>VLOOKUP(E505,DSSP!$E$2:$H$1017,4,0)</f>
        <v>#N/A</v>
      </c>
      <c r="H505" s="226" t="str">
        <f>IFERROR(IF(RIGHT(E505,4)="1 Kg","1 Kg",RIGHT(E505,6)),"")</f>
        <v/>
      </c>
      <c r="I505" s="227"/>
      <c r="J505" s="222" t="str">
        <f>IFERROR(IF(RIGHT(H505,4)="1 kg",(I505/1),I505*1000/LEFT(H505,3)),"")</f>
        <v/>
      </c>
      <c r="K505" s="46" t="e">
        <f>VLOOKUP(E505,DSSP!$E$2:$K$1017,7,0)</f>
        <v>#N/A</v>
      </c>
      <c r="L505" s="46" t="e">
        <f t="shared" si="18"/>
        <v>#N/A</v>
      </c>
    </row>
    <row r="506" spans="1:12" hidden="1">
      <c r="A506" s="46"/>
      <c r="B506" s="46"/>
      <c r="C506" s="46"/>
      <c r="D506" s="361"/>
      <c r="E506" s="223"/>
      <c r="F506" s="46" t="str">
        <f>IFERROR(VLOOKUP(E506,DSSP!$E$2:$G$1013,3,0),"")</f>
        <v/>
      </c>
      <c r="G506" s="225" t="e">
        <f>VLOOKUP(E506,DSSP!$E$2:$H$1017,4,0)</f>
        <v>#N/A</v>
      </c>
      <c r="H506" s="226" t="str">
        <f>IFERROR(IF(RIGHT(E506,4)="1 Kg","1 Kg",RIGHT(E506,6)),"")</f>
        <v/>
      </c>
      <c r="I506" s="227"/>
      <c r="J506" s="222" t="str">
        <f>IFERROR(IF(RIGHT(H506,4)="1 kg",(I506/1),I506*1000/LEFT(H506,3)),"")</f>
        <v/>
      </c>
      <c r="K506" s="46" t="e">
        <f>VLOOKUP(E506,DSSP!$E$2:$K$1017,7,0)</f>
        <v>#N/A</v>
      </c>
      <c r="L506" s="46" t="e">
        <f t="shared" si="18"/>
        <v>#N/A</v>
      </c>
    </row>
    <row r="507" spans="1:12" hidden="1">
      <c r="A507" s="46"/>
      <c r="B507" s="46"/>
      <c r="C507" s="46"/>
      <c r="D507" s="361"/>
      <c r="E507" s="223"/>
      <c r="F507" s="46" t="str">
        <f>IFERROR(VLOOKUP(E507,DSSP!$E$2:$G$1013,3,0),"")</f>
        <v/>
      </c>
      <c r="G507" s="225" t="e">
        <f>VLOOKUP(E507,DSSP!$E$2:$H$1017,4,0)</f>
        <v>#N/A</v>
      </c>
      <c r="H507" s="226" t="str">
        <f>IFERROR(IF(RIGHT(E507,4)="1 Kg","1 Kg",RIGHT(E507,6)),"")</f>
        <v/>
      </c>
      <c r="I507" s="227"/>
      <c r="J507" s="222" t="str">
        <f>IFERROR(IF(RIGHT(H507,4)="1 kg",(I507/1),I507*1000/LEFT(H507,3)),"")</f>
        <v/>
      </c>
      <c r="K507" s="46" t="e">
        <f>VLOOKUP(E507,DSSP!$E$2:$K$1017,7,0)</f>
        <v>#N/A</v>
      </c>
      <c r="L507" s="46" t="e">
        <f t="shared" si="18"/>
        <v>#N/A</v>
      </c>
    </row>
    <row r="508" spans="1:12" hidden="1">
      <c r="A508" s="46"/>
      <c r="B508" s="46"/>
      <c r="C508" s="46"/>
      <c r="D508" s="361"/>
      <c r="E508" s="223"/>
      <c r="F508" s="46" t="str">
        <f>IFERROR(VLOOKUP(E508,DSSP!$E$2:$G$1013,3,0),"")</f>
        <v/>
      </c>
      <c r="G508" s="225" t="e">
        <f>VLOOKUP(E508,DSSP!$E$2:$H$1017,4,0)</f>
        <v>#N/A</v>
      </c>
      <c r="H508" s="226" t="str">
        <f>IFERROR(IF(RIGHT(E508,4)="1 Kg","1 Kg",RIGHT(E508,6)),"")</f>
        <v/>
      </c>
      <c r="I508" s="227"/>
      <c r="J508" s="222" t="str">
        <f>IFERROR(IF(RIGHT(H508,4)="1 kg",(I508/1),I508*1000/LEFT(H508,3)),"")</f>
        <v/>
      </c>
      <c r="K508" s="46" t="e">
        <f>VLOOKUP(E508,DSSP!$E$2:$K$1017,7,0)</f>
        <v>#N/A</v>
      </c>
      <c r="L508" s="46" t="e">
        <f t="shared" si="18"/>
        <v>#N/A</v>
      </c>
    </row>
    <row r="509" spans="1:12" hidden="1">
      <c r="A509" s="46"/>
      <c r="B509" s="46"/>
      <c r="C509" s="46"/>
      <c r="D509" s="361"/>
      <c r="E509" s="223"/>
      <c r="F509" s="46" t="str">
        <f>IFERROR(VLOOKUP(E509,DSSP!$E$2:$G$1013,3,0),"")</f>
        <v/>
      </c>
      <c r="G509" s="225" t="e">
        <f>VLOOKUP(E509,DSSP!$E$2:$H$1017,4,0)</f>
        <v>#N/A</v>
      </c>
      <c r="H509" s="226" t="str">
        <f>IFERROR(IF(RIGHT(E509,4)="1 Kg","1 Kg",RIGHT(E509,6)),"")</f>
        <v/>
      </c>
      <c r="I509" s="227"/>
      <c r="J509" s="222" t="str">
        <f>IFERROR(IF(RIGHT(H509,4)="1 kg",(I509/1),I509*1000/LEFT(H509,3)),"")</f>
        <v/>
      </c>
      <c r="K509" s="46" t="e">
        <f>VLOOKUP(E509,DSSP!$E$2:$K$1017,7,0)</f>
        <v>#N/A</v>
      </c>
      <c r="L509" s="46" t="e">
        <f t="shared" si="18"/>
        <v>#N/A</v>
      </c>
    </row>
    <row r="510" spans="1:12" hidden="1">
      <c r="A510" s="46"/>
      <c r="B510" s="46"/>
      <c r="C510" s="46"/>
      <c r="D510" s="361"/>
      <c r="E510" s="223"/>
      <c r="F510" s="46" t="str">
        <f>IFERROR(VLOOKUP(E510,DSSP!$E$2:$G$1013,3,0),"")</f>
        <v/>
      </c>
      <c r="G510" s="225" t="e">
        <f>VLOOKUP(E510,DSSP!$E$2:$H$1017,4,0)</f>
        <v>#N/A</v>
      </c>
      <c r="H510" s="226" t="str">
        <f>IFERROR(IF(RIGHT(E510,4)="1 Kg","1 Kg",RIGHT(E510,6)),"")</f>
        <v/>
      </c>
      <c r="I510" s="227"/>
      <c r="J510" s="222" t="str">
        <f>IFERROR(IF(RIGHT(H510,4)="1 kg",(I510/1),I510*1000/LEFT(H510,3)),"")</f>
        <v/>
      </c>
      <c r="K510" s="46" t="e">
        <f>VLOOKUP(E510,DSSP!$E$2:$K$1017,7,0)</f>
        <v>#N/A</v>
      </c>
      <c r="L510" s="46" t="e">
        <f t="shared" si="18"/>
        <v>#N/A</v>
      </c>
    </row>
    <row r="511" spans="1:12" hidden="1">
      <c r="A511" s="46"/>
      <c r="B511" s="46"/>
      <c r="C511" s="46"/>
      <c r="D511" s="361"/>
      <c r="E511" s="223"/>
      <c r="F511" s="46" t="str">
        <f>IFERROR(VLOOKUP(E511,DSSP!$E$2:$G$1013,3,0),"")</f>
        <v/>
      </c>
      <c r="G511" s="225" t="e">
        <f>VLOOKUP(E511,DSSP!$E$2:$H$1017,4,0)</f>
        <v>#N/A</v>
      </c>
      <c r="H511" s="226" t="str">
        <f>IFERROR(IF(RIGHT(E511,4)="1 Kg","1 Kg",RIGHT(E511,6)),"")</f>
        <v/>
      </c>
      <c r="I511" s="227"/>
      <c r="J511" s="222" t="str">
        <f>IFERROR(IF(RIGHT(H511,4)="1 kg",(I511/1),I511*1000/LEFT(H511,3)),"")</f>
        <v/>
      </c>
      <c r="K511" s="46" t="e">
        <f>VLOOKUP(E511,DSSP!$E$2:$K$1017,7,0)</f>
        <v>#N/A</v>
      </c>
      <c r="L511" s="46" t="e">
        <f t="shared" si="18"/>
        <v>#N/A</v>
      </c>
    </row>
    <row r="512" spans="1:12" hidden="1">
      <c r="A512" s="46"/>
      <c r="B512" s="46"/>
      <c r="C512" s="46"/>
      <c r="D512" s="361"/>
      <c r="E512" s="223"/>
      <c r="F512" s="46" t="str">
        <f>IFERROR(VLOOKUP(E512,DSSP!$E$2:$G$1013,3,0),"")</f>
        <v/>
      </c>
      <c r="G512" s="225" t="e">
        <f>VLOOKUP(E512,DSSP!$E$2:$H$1017,4,0)</f>
        <v>#N/A</v>
      </c>
      <c r="H512" s="226" t="str">
        <f>IFERROR(IF(RIGHT(E512,4)="1 Kg","1 Kg",RIGHT(E512,6)),"")</f>
        <v/>
      </c>
      <c r="I512" s="227"/>
      <c r="J512" s="222" t="str">
        <f>IFERROR(IF(RIGHT(H512,4)="1 kg",(I512/1),I512*1000/LEFT(H512,3)),"")</f>
        <v/>
      </c>
      <c r="K512" s="46" t="e">
        <f>VLOOKUP(E512,DSSP!$E$2:$K$1017,7,0)</f>
        <v>#N/A</v>
      </c>
      <c r="L512" s="46" t="e">
        <f t="shared" si="18"/>
        <v>#N/A</v>
      </c>
    </row>
    <row r="513" spans="1:12" hidden="1">
      <c r="A513" s="46"/>
      <c r="B513" s="46"/>
      <c r="C513" s="46"/>
      <c r="D513" s="361"/>
      <c r="E513" s="223"/>
      <c r="F513" s="46" t="str">
        <f>IFERROR(VLOOKUP(E513,DSSP!$E$2:$G$1013,3,0),"")</f>
        <v/>
      </c>
      <c r="G513" s="225" t="e">
        <f>VLOOKUP(E513,DSSP!$E$2:$H$1017,4,0)</f>
        <v>#N/A</v>
      </c>
      <c r="H513" s="226" t="str">
        <f>IFERROR(IF(RIGHT(E513,4)="1 Kg","1 Kg",RIGHT(E513,6)),"")</f>
        <v/>
      </c>
      <c r="I513" s="227"/>
      <c r="J513" s="222" t="str">
        <f>IFERROR(IF(RIGHT(H513,4)="1 kg",(I513/1),I513*1000/LEFT(H513,3)),"")</f>
        <v/>
      </c>
      <c r="K513" s="46" t="e">
        <f>VLOOKUP(E513,DSSP!$E$2:$K$1017,7,0)</f>
        <v>#N/A</v>
      </c>
      <c r="L513" s="46" t="e">
        <f t="shared" si="18"/>
        <v>#N/A</v>
      </c>
    </row>
    <row r="514" spans="1:12" hidden="1">
      <c r="A514" s="46"/>
      <c r="B514" s="46"/>
      <c r="C514" s="46"/>
      <c r="D514" s="361"/>
      <c r="E514" s="223"/>
      <c r="F514" s="46" t="str">
        <f>IFERROR(VLOOKUP(E514,DSSP!$E$2:$G$1013,3,0),"")</f>
        <v/>
      </c>
      <c r="G514" s="225" t="e">
        <f>VLOOKUP(E514,DSSP!$E$2:$H$1017,4,0)</f>
        <v>#N/A</v>
      </c>
      <c r="H514" s="226" t="str">
        <f>IFERROR(IF(RIGHT(E514,4)="1 Kg","1 Kg",RIGHT(E514,6)),"")</f>
        <v/>
      </c>
      <c r="I514" s="227"/>
      <c r="J514" s="222" t="str">
        <f>IFERROR(IF(RIGHT(H514,4)="1 kg",(I514/1),I514*1000/LEFT(H514,3)),"")</f>
        <v/>
      </c>
      <c r="K514" s="46" t="e">
        <f>VLOOKUP(E514,DSSP!$E$2:$K$1017,7,0)</f>
        <v>#N/A</v>
      </c>
      <c r="L514" s="46" t="e">
        <f t="shared" si="18"/>
        <v>#N/A</v>
      </c>
    </row>
    <row r="515" spans="1:12" hidden="1">
      <c r="A515" s="46"/>
      <c r="B515" s="46"/>
      <c r="C515" s="46"/>
      <c r="D515" s="361"/>
      <c r="E515" s="223"/>
      <c r="F515" s="46" t="str">
        <f>IFERROR(VLOOKUP(E515,DSSP!$E$2:$G$1013,3,0),"")</f>
        <v/>
      </c>
      <c r="G515" s="225" t="e">
        <f>VLOOKUP(E515,DSSP!$E$2:$H$1017,4,0)</f>
        <v>#N/A</v>
      </c>
      <c r="H515" s="226" t="str">
        <f>IFERROR(IF(RIGHT(E515,4)="1 Kg","1 Kg",RIGHT(E515,6)),"")</f>
        <v/>
      </c>
      <c r="I515" s="227"/>
      <c r="J515" s="222" t="str">
        <f>IFERROR(IF(RIGHT(H515,4)="1 kg",(I515/1),I515*1000/LEFT(H515,3)),"")</f>
        <v/>
      </c>
      <c r="K515" s="46" t="e">
        <f>VLOOKUP(E515,DSSP!$E$2:$K$1017,7,0)</f>
        <v>#N/A</v>
      </c>
      <c r="L515" s="46" t="e">
        <f t="shared" si="18"/>
        <v>#N/A</v>
      </c>
    </row>
    <row r="516" spans="1:12" hidden="1">
      <c r="A516" s="46"/>
      <c r="B516" s="46"/>
      <c r="C516" s="46"/>
      <c r="D516" s="361"/>
      <c r="E516" s="223"/>
      <c r="F516" s="46" t="str">
        <f>IFERROR(VLOOKUP(E516,DSSP!$E$2:$G$1013,3,0),"")</f>
        <v/>
      </c>
      <c r="G516" s="225" t="e">
        <f>VLOOKUP(E516,DSSP!$E$2:$H$1017,4,0)</f>
        <v>#N/A</v>
      </c>
      <c r="H516" s="226" t="str">
        <f>IFERROR(IF(RIGHT(E516,4)="1 Kg","1 Kg",RIGHT(E516,6)),"")</f>
        <v/>
      </c>
      <c r="I516" s="227"/>
      <c r="J516" s="222" t="str">
        <f>IFERROR(IF(RIGHT(H516,4)="1 kg",(I516/1),I516*1000/LEFT(H516,3)),"")</f>
        <v/>
      </c>
      <c r="K516" s="46" t="e">
        <f>VLOOKUP(E516,DSSP!$E$2:$K$1017,7,0)</f>
        <v>#N/A</v>
      </c>
      <c r="L516" s="46" t="e">
        <f t="shared" si="18"/>
        <v>#N/A</v>
      </c>
    </row>
    <row r="517" spans="1:12" hidden="1">
      <c r="A517" s="46"/>
      <c r="B517" s="46"/>
      <c r="C517" s="46"/>
      <c r="D517" s="361"/>
      <c r="E517" s="223"/>
      <c r="F517" s="46" t="str">
        <f>IFERROR(VLOOKUP(E517,DSSP!$E$2:$G$1013,3,0),"")</f>
        <v/>
      </c>
      <c r="G517" s="225" t="e">
        <f>VLOOKUP(E517,DSSP!$E$2:$H$1017,4,0)</f>
        <v>#N/A</v>
      </c>
      <c r="H517" s="226" t="str">
        <f>IFERROR(IF(RIGHT(E517,4)="1 Kg","1 Kg",RIGHT(E517,6)),"")</f>
        <v/>
      </c>
      <c r="I517" s="227"/>
      <c r="J517" s="222" t="str">
        <f>IFERROR(IF(RIGHT(H517,4)="1 kg",(I517/1),I517*1000/LEFT(H517,3)),"")</f>
        <v/>
      </c>
      <c r="K517" s="46" t="e">
        <f>VLOOKUP(E517,DSSP!$E$2:$K$1017,7,0)</f>
        <v>#N/A</v>
      </c>
      <c r="L517" s="46" t="e">
        <f t="shared" si="18"/>
        <v>#N/A</v>
      </c>
    </row>
    <row r="518" spans="1:12" hidden="1">
      <c r="A518" s="46"/>
      <c r="B518" s="46"/>
      <c r="C518" s="46"/>
      <c r="D518" s="361"/>
      <c r="E518" s="223"/>
      <c r="F518" s="46" t="str">
        <f>IFERROR(VLOOKUP(E518,DSSP!$E$2:$G$1013,3,0),"")</f>
        <v/>
      </c>
      <c r="G518" s="225" t="e">
        <f>VLOOKUP(E518,DSSP!$E$2:$H$1017,4,0)</f>
        <v>#N/A</v>
      </c>
      <c r="H518" s="226" t="str">
        <f>IFERROR(IF(RIGHT(E518,4)="1 Kg","1 Kg",RIGHT(E518,6)),"")</f>
        <v/>
      </c>
      <c r="I518" s="227"/>
      <c r="J518" s="222" t="str">
        <f>IFERROR(IF(RIGHT(H518,4)="1 kg",(I518/1),I518*1000/LEFT(H518,3)),"")</f>
        <v/>
      </c>
      <c r="K518" s="46" t="e">
        <f>VLOOKUP(E518,DSSP!$E$2:$K$1017,7,0)</f>
        <v>#N/A</v>
      </c>
      <c r="L518" s="46" t="e">
        <f t="shared" si="18"/>
        <v>#N/A</v>
      </c>
    </row>
    <row r="519" spans="1:12" hidden="1">
      <c r="A519" s="46"/>
      <c r="B519" s="46"/>
      <c r="C519" s="46"/>
      <c r="D519" s="361"/>
      <c r="E519" s="223"/>
      <c r="F519" s="46" t="str">
        <f>IFERROR(VLOOKUP(E519,DSSP!$E$2:$G$1013,3,0),"")</f>
        <v/>
      </c>
      <c r="G519" s="225" t="e">
        <f>VLOOKUP(E519,DSSP!$E$2:$H$1017,4,0)</f>
        <v>#N/A</v>
      </c>
      <c r="H519" s="226" t="str">
        <f>IFERROR(IF(RIGHT(E519,4)="1 Kg","1 Kg",RIGHT(E519,6)),"")</f>
        <v/>
      </c>
      <c r="I519" s="227"/>
      <c r="J519" s="222" t="str">
        <f>IFERROR(IF(RIGHT(H519,4)="1 kg",(I519/1),I519*1000/LEFT(H519,3)),"")</f>
        <v/>
      </c>
      <c r="K519" s="46" t="e">
        <f>VLOOKUP(E519,DSSP!$E$2:$K$1017,7,0)</f>
        <v>#N/A</v>
      </c>
      <c r="L519" s="46" t="e">
        <f t="shared" si="18"/>
        <v>#N/A</v>
      </c>
    </row>
    <row r="520" spans="1:12" hidden="1">
      <c r="A520" s="46"/>
      <c r="B520" s="46"/>
      <c r="C520" s="46"/>
      <c r="D520" s="361"/>
      <c r="E520" s="223"/>
      <c r="F520" s="46" t="str">
        <f>IFERROR(VLOOKUP(E520,DSSP!$E$2:$G$1013,3,0),"")</f>
        <v/>
      </c>
      <c r="G520" s="225" t="e">
        <f>VLOOKUP(E520,DSSP!$E$2:$H$1017,4,0)</f>
        <v>#N/A</v>
      </c>
      <c r="H520" s="226" t="str">
        <f>IFERROR(IF(RIGHT(E520,4)="1 Kg","1 Kg",RIGHT(E520,6)),"")</f>
        <v/>
      </c>
      <c r="I520" s="227"/>
      <c r="J520" s="222" t="str">
        <f>IFERROR(IF(RIGHT(H520,4)="1 kg",(I520/1),I520*1000/LEFT(H520,3)),"")</f>
        <v/>
      </c>
      <c r="K520" s="46" t="e">
        <f>VLOOKUP(E520,DSSP!$E$2:$K$1017,7,0)</f>
        <v>#N/A</v>
      </c>
      <c r="L520" s="46" t="e">
        <f t="shared" si="18"/>
        <v>#N/A</v>
      </c>
    </row>
    <row r="521" spans="1:12" hidden="1">
      <c r="A521" s="46"/>
      <c r="B521" s="46"/>
      <c r="C521" s="46"/>
      <c r="D521" s="361"/>
      <c r="E521" s="223"/>
      <c r="F521" s="46" t="str">
        <f>IFERROR(VLOOKUP(E521,DSSP!$E$2:$G$1013,3,0),"")</f>
        <v/>
      </c>
      <c r="G521" s="225" t="e">
        <f>VLOOKUP(E521,DSSP!$E$2:$H$1017,4,0)</f>
        <v>#N/A</v>
      </c>
      <c r="H521" s="226" t="str">
        <f>IFERROR(IF(RIGHT(E521,4)="1 Kg","1 Kg",RIGHT(E521,6)),"")</f>
        <v/>
      </c>
      <c r="I521" s="227"/>
      <c r="J521" s="222" t="str">
        <f>IFERROR(IF(RIGHT(H521,4)="1 kg",(I521/1),I521*1000/LEFT(H521,3)),"")</f>
        <v/>
      </c>
      <c r="K521" s="46" t="e">
        <f>VLOOKUP(E521,DSSP!$E$2:$K$1017,7,0)</f>
        <v>#N/A</v>
      </c>
      <c r="L521" s="46" t="e">
        <f t="shared" si="18"/>
        <v>#N/A</v>
      </c>
    </row>
    <row r="522" spans="1:12" hidden="1">
      <c r="A522" s="46"/>
      <c r="B522" s="46"/>
      <c r="C522" s="46"/>
      <c r="D522" s="361"/>
      <c r="E522" s="223"/>
      <c r="F522" s="46" t="str">
        <f>IFERROR(VLOOKUP(E522,DSSP!$E$2:$G$1013,3,0),"")</f>
        <v/>
      </c>
      <c r="G522" s="225" t="e">
        <f>VLOOKUP(E522,DSSP!$E$2:$H$1017,4,0)</f>
        <v>#N/A</v>
      </c>
      <c r="H522" s="226" t="str">
        <f>IFERROR(IF(RIGHT(E522,4)="1 Kg","1 Kg",RIGHT(E522,6)),"")</f>
        <v/>
      </c>
      <c r="I522" s="227"/>
      <c r="J522" s="222" t="str">
        <f>IFERROR(IF(RIGHT(H522,4)="1 kg",(I522/1),I522*1000/LEFT(H522,3)),"")</f>
        <v/>
      </c>
      <c r="K522" s="46" t="e">
        <f>VLOOKUP(E522,DSSP!$E$2:$K$1017,7,0)</f>
        <v>#N/A</v>
      </c>
      <c r="L522" s="46" t="e">
        <f t="shared" si="18"/>
        <v>#N/A</v>
      </c>
    </row>
    <row r="523" spans="1:12" hidden="1">
      <c r="A523" s="46"/>
      <c r="B523" s="46"/>
      <c r="C523" s="46"/>
      <c r="D523" s="361"/>
      <c r="E523" s="223"/>
      <c r="F523" s="46" t="str">
        <f>IFERROR(VLOOKUP(E523,DSSP!$E$2:$G$1013,3,0),"")</f>
        <v/>
      </c>
      <c r="G523" s="225" t="e">
        <f>VLOOKUP(E523,DSSP!$E$2:$H$1017,4,0)</f>
        <v>#N/A</v>
      </c>
      <c r="H523" s="226" t="str">
        <f>IFERROR(IF(RIGHT(E523,4)="1 Kg","1 Kg",RIGHT(E523,6)),"")</f>
        <v/>
      </c>
      <c r="I523" s="227"/>
      <c r="J523" s="222" t="str">
        <f>IFERROR(IF(RIGHT(H523,4)="1 kg",(I523/1),I523*1000/LEFT(H523,3)),"")</f>
        <v/>
      </c>
      <c r="K523" s="46" t="e">
        <f>VLOOKUP(E523,DSSP!$E$2:$K$1017,7,0)</f>
        <v>#N/A</v>
      </c>
      <c r="L523" s="46" t="e">
        <f t="shared" si="18"/>
        <v>#N/A</v>
      </c>
    </row>
    <row r="524" spans="1:12" hidden="1">
      <c r="A524" s="46"/>
      <c r="B524" s="46"/>
      <c r="C524" s="46"/>
      <c r="D524" s="361"/>
      <c r="E524" s="223"/>
      <c r="F524" s="46" t="str">
        <f>IFERROR(VLOOKUP(E524,DSSP!$E$2:$G$1013,3,0),"")</f>
        <v/>
      </c>
      <c r="G524" s="225" t="e">
        <f>VLOOKUP(E524,DSSP!$E$2:$H$1017,4,0)</f>
        <v>#N/A</v>
      </c>
      <c r="H524" s="226" t="str">
        <f>IFERROR(IF(RIGHT(E524,4)="1 Kg","1 Kg",RIGHT(E524,6)),"")</f>
        <v/>
      </c>
      <c r="I524" s="227"/>
      <c r="J524" s="222" t="str">
        <f>IFERROR(IF(RIGHT(H524,4)="1 kg",(I524/1),I524*1000/LEFT(H524,3)),"")</f>
        <v/>
      </c>
      <c r="K524" s="46" t="e">
        <f>VLOOKUP(E524,DSSP!$E$2:$K$1017,7,0)</f>
        <v>#N/A</v>
      </c>
      <c r="L524" s="46" t="e">
        <f t="shared" si="18"/>
        <v>#N/A</v>
      </c>
    </row>
    <row r="525" spans="1:12" hidden="1">
      <c r="A525" s="46"/>
      <c r="B525" s="46"/>
      <c r="C525" s="46"/>
      <c r="D525" s="361"/>
      <c r="E525" s="223"/>
      <c r="F525" s="46" t="str">
        <f>IFERROR(VLOOKUP(E525,DSSP!$E$2:$G$1013,3,0),"")</f>
        <v/>
      </c>
      <c r="G525" s="225" t="e">
        <f>VLOOKUP(E525,DSSP!$E$2:$H$1017,4,0)</f>
        <v>#N/A</v>
      </c>
      <c r="H525" s="226" t="str">
        <f>IFERROR(IF(RIGHT(E525,4)="1 Kg","1 Kg",RIGHT(E525,6)),"")</f>
        <v/>
      </c>
      <c r="I525" s="227"/>
      <c r="J525" s="222" t="str">
        <f>IFERROR(IF(RIGHT(H525,4)="1 kg",(I525/1),I525*1000/LEFT(H525,3)),"")</f>
        <v/>
      </c>
      <c r="K525" s="46" t="e">
        <f>VLOOKUP(E525,DSSP!$E$2:$K$1017,7,0)</f>
        <v>#N/A</v>
      </c>
      <c r="L525" s="46" t="e">
        <f t="shared" si="18"/>
        <v>#N/A</v>
      </c>
    </row>
    <row r="526" spans="1:12" hidden="1">
      <c r="A526" s="46"/>
      <c r="B526" s="46"/>
      <c r="C526" s="46"/>
      <c r="D526" s="361"/>
      <c r="E526" s="223"/>
      <c r="F526" s="46" t="str">
        <f>IFERROR(VLOOKUP(E526,DSSP!$E$2:$G$1013,3,0),"")</f>
        <v/>
      </c>
      <c r="G526" s="225" t="e">
        <f>VLOOKUP(E526,DSSP!$E$2:$H$1017,4,0)</f>
        <v>#N/A</v>
      </c>
      <c r="H526" s="226" t="str">
        <f>IFERROR(IF(RIGHT(E526,4)="1 Kg","1 Kg",RIGHT(E526,6)),"")</f>
        <v/>
      </c>
      <c r="I526" s="227"/>
      <c r="J526" s="222" t="str">
        <f>IFERROR(IF(RIGHT(H526,4)="1 kg",(I526/1),I526*1000/LEFT(H526,3)),"")</f>
        <v/>
      </c>
      <c r="K526" s="46" t="e">
        <f>VLOOKUP(E526,DSSP!$E$2:$K$1017,7,0)</f>
        <v>#N/A</v>
      </c>
      <c r="L526" s="46" t="e">
        <f t="shared" si="18"/>
        <v>#N/A</v>
      </c>
    </row>
    <row r="527" spans="1:12" hidden="1">
      <c r="A527" s="46"/>
      <c r="B527" s="46"/>
      <c r="C527" s="46"/>
      <c r="D527" s="361"/>
      <c r="E527" s="223"/>
      <c r="F527" s="46" t="str">
        <f>IFERROR(VLOOKUP(E527,DSSP!$E$2:$G$1013,3,0),"")</f>
        <v/>
      </c>
      <c r="G527" s="225" t="e">
        <f>VLOOKUP(E527,DSSP!$E$2:$H$1017,4,0)</f>
        <v>#N/A</v>
      </c>
      <c r="H527" s="226" t="str">
        <f>IFERROR(IF(RIGHT(E527,4)="1 Kg","1 Kg",RIGHT(E527,6)),"")</f>
        <v/>
      </c>
      <c r="I527" s="227"/>
      <c r="J527" s="222" t="str">
        <f>IFERROR(IF(RIGHT(H527,4)="1 kg",(I527/1),I527*1000/LEFT(H527,3)),"")</f>
        <v/>
      </c>
      <c r="K527" s="46" t="e">
        <f>VLOOKUP(E527,DSSP!$E$2:$K$1017,7,0)</f>
        <v>#N/A</v>
      </c>
      <c r="L527" s="46" t="e">
        <f t="shared" si="18"/>
        <v>#N/A</v>
      </c>
    </row>
    <row r="528" spans="1:12" hidden="1">
      <c r="A528" s="46"/>
      <c r="B528" s="46"/>
      <c r="C528" s="46"/>
      <c r="D528" s="361"/>
      <c r="E528" s="223"/>
      <c r="F528" s="46" t="str">
        <f>IFERROR(VLOOKUP(E528,DSSP!$E$2:$G$1013,3,0),"")</f>
        <v/>
      </c>
      <c r="G528" s="225" t="e">
        <f>VLOOKUP(E528,DSSP!$E$2:$H$1017,4,0)</f>
        <v>#N/A</v>
      </c>
      <c r="H528" s="226" t="str">
        <f>IFERROR(IF(RIGHT(E528,4)="1 Kg","1 Kg",RIGHT(E528,6)),"")</f>
        <v/>
      </c>
      <c r="I528" s="227"/>
      <c r="J528" s="222" t="str">
        <f>IFERROR(IF(RIGHT(H528,4)="1 kg",(I528/1),I528*1000/LEFT(H528,3)),"")</f>
        <v/>
      </c>
      <c r="K528" s="223" t="e">
        <f>VLOOKUP(E528,DSSP!$E$2:$K$1017,7,0)</f>
        <v>#N/A</v>
      </c>
      <c r="L528" s="46" t="e">
        <f t="shared" ref="L528:L591" si="19">IF(G528&lt;&gt;"Kg",K528*J528,K528*I528)</f>
        <v>#N/A</v>
      </c>
    </row>
    <row r="529" spans="1:12" hidden="1">
      <c r="A529" s="46"/>
      <c r="B529" s="46"/>
      <c r="C529" s="46"/>
      <c r="D529" s="361"/>
      <c r="E529" s="223"/>
      <c r="F529" s="46" t="str">
        <f>IFERROR(VLOOKUP(E529,DSSP!$E$2:$G$1013,3,0),"")</f>
        <v/>
      </c>
      <c r="G529" s="225" t="e">
        <f>VLOOKUP(E529,DSSP!$E$2:$H$1017,4,0)</f>
        <v>#N/A</v>
      </c>
      <c r="H529" s="226" t="str">
        <f>IFERROR(IF(RIGHT(E529,4)="1 Kg","1 Kg",RIGHT(E529,6)),"")</f>
        <v/>
      </c>
      <c r="I529" s="227"/>
      <c r="J529" s="222" t="str">
        <f>IFERROR(IF(RIGHT(H529,4)="1 kg",(I529/1),I529*1000/LEFT(H529,3)),"")</f>
        <v/>
      </c>
      <c r="K529" s="224" t="e">
        <f>VLOOKUP(E529,DSSP!$E$2:$K$1017,7,0)</f>
        <v>#N/A</v>
      </c>
      <c r="L529" s="46" t="e">
        <f t="shared" si="19"/>
        <v>#N/A</v>
      </c>
    </row>
    <row r="530" spans="1:12" hidden="1">
      <c r="A530" s="46"/>
      <c r="B530" s="46"/>
      <c r="C530" s="46"/>
      <c r="D530" s="361"/>
      <c r="E530" s="223"/>
      <c r="F530" s="46" t="str">
        <f>IFERROR(VLOOKUP(E530,DSSP!$E$2:$G$1013,3,0),"")</f>
        <v/>
      </c>
      <c r="G530" s="225" t="e">
        <f>VLOOKUP(E530,DSSP!$E$2:$H$1017,4,0)</f>
        <v>#N/A</v>
      </c>
      <c r="H530" s="226" t="str">
        <f>IFERROR(IF(RIGHT(E530,4)="1 Kg","1 Kg",RIGHT(E530,6)),"")</f>
        <v/>
      </c>
      <c r="I530" s="227"/>
      <c r="J530" s="222" t="str">
        <f>IFERROR(IF(RIGHT(H530,4)="1 kg",(I530/1),I530*1000/LEFT(H530,3)),"")</f>
        <v/>
      </c>
      <c r="K530" s="224" t="e">
        <f>VLOOKUP(E530,DSSP!$E$2:$K$1017,7,0)</f>
        <v>#N/A</v>
      </c>
      <c r="L530" s="46" t="e">
        <f t="shared" si="19"/>
        <v>#N/A</v>
      </c>
    </row>
    <row r="531" spans="1:12" hidden="1">
      <c r="A531" s="46"/>
      <c r="B531" s="46"/>
      <c r="C531" s="46"/>
      <c r="D531" s="361"/>
      <c r="E531" s="223"/>
      <c r="F531" s="46" t="str">
        <f>IFERROR(VLOOKUP(E531,DSSP!$E$2:$G$1013,3,0),"")</f>
        <v/>
      </c>
      <c r="G531" s="225" t="e">
        <f>VLOOKUP(E531,DSSP!$E$2:$H$1017,4,0)</f>
        <v>#N/A</v>
      </c>
      <c r="H531" s="226" t="str">
        <f>IFERROR(IF(RIGHT(E531,4)="1 Kg","1 Kg",RIGHT(E531,6)),"")</f>
        <v/>
      </c>
      <c r="I531" s="227"/>
      <c r="J531" s="222" t="str">
        <f>IFERROR(IF(RIGHT(H531,4)="1 kg",(I531/1),I531*1000/LEFT(H531,3)),"")</f>
        <v/>
      </c>
      <c r="K531" s="224" t="e">
        <f>VLOOKUP(E531,DSSP!$E$2:$K$1017,7,0)</f>
        <v>#N/A</v>
      </c>
      <c r="L531" s="46" t="e">
        <f t="shared" si="19"/>
        <v>#N/A</v>
      </c>
    </row>
    <row r="532" spans="1:12" hidden="1">
      <c r="A532" s="46"/>
      <c r="B532" s="46"/>
      <c r="C532" s="46"/>
      <c r="D532" s="361"/>
      <c r="E532" s="223"/>
      <c r="F532" s="46" t="str">
        <f>IFERROR(VLOOKUP(E532,DSSP!$E$2:$G$1013,3,0),"")</f>
        <v/>
      </c>
      <c r="G532" s="225" t="e">
        <f>VLOOKUP(E532,DSSP!$E$2:$H$1017,4,0)</f>
        <v>#N/A</v>
      </c>
      <c r="H532" s="226" t="str">
        <f>IFERROR(IF(RIGHT(E532,4)="1 Kg","1 Kg",RIGHT(E532,6)),"")</f>
        <v/>
      </c>
      <c r="I532" s="227"/>
      <c r="J532" s="222" t="str">
        <f>IFERROR(IF(RIGHT(H532,4)="1 kg",(I532/1),I532*1000/LEFT(H532,3)),"")</f>
        <v/>
      </c>
      <c r="K532" s="224" t="e">
        <f>VLOOKUP(E532,DSSP!$E$2:$K$1017,7,0)</f>
        <v>#N/A</v>
      </c>
      <c r="L532" s="46" t="e">
        <f t="shared" si="19"/>
        <v>#N/A</v>
      </c>
    </row>
    <row r="533" spans="1:12" hidden="1">
      <c r="A533" s="46"/>
      <c r="B533" s="46"/>
      <c r="C533" s="46"/>
      <c r="D533" s="361"/>
      <c r="E533" s="223"/>
      <c r="F533" s="46" t="str">
        <f>IFERROR(VLOOKUP(E533,DSSP!$E$2:$G$1013,3,0),"")</f>
        <v/>
      </c>
      <c r="G533" s="225" t="e">
        <f>VLOOKUP(E533,DSSP!$E$2:$H$1017,4,0)</f>
        <v>#N/A</v>
      </c>
      <c r="H533" s="226" t="str">
        <f>IFERROR(IF(RIGHT(E533,4)="1 Kg","1 Kg",RIGHT(E533,6)),"")</f>
        <v/>
      </c>
      <c r="I533" s="227"/>
      <c r="J533" s="222" t="str">
        <f>IFERROR(IF(RIGHT(H533,4)="1 kg",(I533/1),I533*1000/LEFT(H533,3)),"")</f>
        <v/>
      </c>
      <c r="K533" s="224" t="e">
        <f>VLOOKUP(E533,DSSP!$E$2:$K$1017,7,0)</f>
        <v>#N/A</v>
      </c>
      <c r="L533" s="46" t="e">
        <f t="shared" si="19"/>
        <v>#N/A</v>
      </c>
    </row>
    <row r="534" spans="1:12" hidden="1">
      <c r="A534" s="46"/>
      <c r="B534" s="46"/>
      <c r="C534" s="46"/>
      <c r="D534" s="361"/>
      <c r="E534" s="223"/>
      <c r="F534" s="46" t="str">
        <f>IFERROR(VLOOKUP(E534,DSSP!$E$2:$G$1013,3,0),"")</f>
        <v/>
      </c>
      <c r="G534" s="225" t="e">
        <f>VLOOKUP(E534,DSSP!$E$2:$H$1017,4,0)</f>
        <v>#N/A</v>
      </c>
      <c r="H534" s="226" t="str">
        <f>IFERROR(IF(RIGHT(E534,4)="1 Kg","1 Kg",RIGHT(E534,6)),"")</f>
        <v/>
      </c>
      <c r="I534" s="227"/>
      <c r="J534" s="222" t="str">
        <f>IFERROR(IF(RIGHT(H534,4)="1 kg",(I534/1),I534*1000/LEFT(H534,3)),"")</f>
        <v/>
      </c>
      <c r="K534" s="224" t="e">
        <f>VLOOKUP(E534,DSSP!$E$2:$K$1017,7,0)</f>
        <v>#N/A</v>
      </c>
      <c r="L534" s="46" t="e">
        <f t="shared" si="19"/>
        <v>#N/A</v>
      </c>
    </row>
    <row r="535" spans="1:12" hidden="1">
      <c r="A535" s="46"/>
      <c r="B535" s="46"/>
      <c r="C535" s="46"/>
      <c r="D535" s="361"/>
      <c r="E535" s="223"/>
      <c r="F535" s="46" t="str">
        <f>IFERROR(VLOOKUP(E535,DSSP!$E$2:$G$1013,3,0),"")</f>
        <v/>
      </c>
      <c r="G535" s="225" t="e">
        <f>VLOOKUP(E535,DSSP!$E$2:$H$1017,4,0)</f>
        <v>#N/A</v>
      </c>
      <c r="H535" s="226" t="str">
        <f>IFERROR(IF(RIGHT(E535,4)="1 Kg","1 Kg",RIGHT(E535,6)),"")</f>
        <v/>
      </c>
      <c r="I535" s="227"/>
      <c r="J535" s="222" t="str">
        <f>IFERROR(IF(RIGHT(H535,4)="1 kg",(I535/1),I535*1000/LEFT(H535,3)),"")</f>
        <v/>
      </c>
      <c r="K535" s="224" t="e">
        <f>VLOOKUP(E535,DSSP!$E$2:$K$1017,7,0)</f>
        <v>#N/A</v>
      </c>
      <c r="L535" s="46" t="e">
        <f t="shared" si="19"/>
        <v>#N/A</v>
      </c>
    </row>
    <row r="536" spans="1:12" hidden="1">
      <c r="A536" s="46"/>
      <c r="B536" s="46"/>
      <c r="C536" s="46"/>
      <c r="D536" s="361"/>
      <c r="E536" s="223"/>
      <c r="F536" s="46" t="str">
        <f>IFERROR(VLOOKUP(E536,DSSP!$E$2:$G$1013,3,0),"")</f>
        <v/>
      </c>
      <c r="G536" s="225" t="e">
        <f>VLOOKUP(E536,DSSP!$E$2:$H$1017,4,0)</f>
        <v>#N/A</v>
      </c>
      <c r="H536" s="226" t="str">
        <f>IFERROR(IF(RIGHT(E536,4)="1 Kg","1 Kg",RIGHT(E536,6)),"")</f>
        <v/>
      </c>
      <c r="I536" s="227"/>
      <c r="J536" s="222" t="str">
        <f>IFERROR(IF(RIGHT(H536,4)="1 kg",(I536/1),I536*1000/LEFT(H536,3)),"")</f>
        <v/>
      </c>
      <c r="K536" s="224" t="e">
        <f>VLOOKUP(E536,DSSP!$E$2:$K$1017,7,0)</f>
        <v>#N/A</v>
      </c>
      <c r="L536" s="46" t="e">
        <f t="shared" si="19"/>
        <v>#N/A</v>
      </c>
    </row>
    <row r="537" spans="1:12" hidden="1">
      <c r="A537" s="46"/>
      <c r="B537" s="46"/>
      <c r="C537" s="46"/>
      <c r="D537" s="361"/>
      <c r="E537" s="223"/>
      <c r="F537" s="46" t="str">
        <f>IFERROR(VLOOKUP(E537,DSSP!$E$2:$G$1013,3,0),"")</f>
        <v/>
      </c>
      <c r="G537" s="225" t="e">
        <f>VLOOKUP(E537,DSSP!$E$2:$H$1017,4,0)</f>
        <v>#N/A</v>
      </c>
      <c r="H537" s="226" t="str">
        <f>IFERROR(IF(RIGHT(E537,4)="1 Kg","1 Kg",RIGHT(E537,6)),"")</f>
        <v/>
      </c>
      <c r="I537" s="227"/>
      <c r="J537" s="222" t="str">
        <f>IFERROR(IF(RIGHT(H537,4)="1 kg",(I537/1),I537*1000/LEFT(H537,3)),"")</f>
        <v/>
      </c>
      <c r="K537" s="224" t="e">
        <f>VLOOKUP(E537,DSSP!$E$2:$K$1017,7,0)</f>
        <v>#N/A</v>
      </c>
      <c r="L537" s="46" t="e">
        <f t="shared" si="19"/>
        <v>#N/A</v>
      </c>
    </row>
    <row r="538" spans="1:12" hidden="1">
      <c r="A538" s="46"/>
      <c r="B538" s="46"/>
      <c r="C538" s="46"/>
      <c r="D538" s="361"/>
      <c r="E538" s="223"/>
      <c r="F538" s="46" t="str">
        <f>IFERROR(VLOOKUP(E538,DSSP!$E$2:$G$1013,3,0),"")</f>
        <v/>
      </c>
      <c r="G538" s="225" t="e">
        <f>VLOOKUP(E538,DSSP!$E$2:$H$1017,4,0)</f>
        <v>#N/A</v>
      </c>
      <c r="H538" s="226" t="str">
        <f>IFERROR(IF(RIGHT(E538,4)="1 Kg","1 Kg",RIGHT(E538,6)),"")</f>
        <v/>
      </c>
      <c r="I538" s="227"/>
      <c r="J538" s="222" t="str">
        <f>IFERROR(IF(RIGHT(H538,4)="1 kg",(I538/1),I538*1000/LEFT(H538,3)),"")</f>
        <v/>
      </c>
      <c r="K538" s="224" t="e">
        <f>VLOOKUP(E538,DSSP!$E$2:$K$1017,7,0)</f>
        <v>#N/A</v>
      </c>
      <c r="L538" s="46" t="e">
        <f t="shared" si="19"/>
        <v>#N/A</v>
      </c>
    </row>
    <row r="539" spans="1:12" hidden="1">
      <c r="A539" s="46"/>
      <c r="B539" s="46"/>
      <c r="C539" s="46"/>
      <c r="D539" s="361"/>
      <c r="E539" s="223"/>
      <c r="F539" s="46" t="str">
        <f>IFERROR(VLOOKUP(E539,DSSP!$E$2:$G$1013,3,0),"")</f>
        <v/>
      </c>
      <c r="G539" s="225" t="e">
        <f>VLOOKUP(E539,DSSP!$E$2:$H$1017,4,0)</f>
        <v>#N/A</v>
      </c>
      <c r="H539" s="226" t="str">
        <f>IFERROR(IF(RIGHT(E539,4)="1 Kg","1 Kg",RIGHT(E539,6)),"")</f>
        <v/>
      </c>
      <c r="I539" s="227"/>
      <c r="J539" s="222" t="str">
        <f>IFERROR(IF(RIGHT(H539,4)="1 kg",(I539/1),I539*1000/LEFT(H539,3)),"")</f>
        <v/>
      </c>
      <c r="K539" s="224" t="e">
        <f>VLOOKUP(E539,DSSP!$E$2:$K$1017,7,0)</f>
        <v>#N/A</v>
      </c>
      <c r="L539" s="46" t="e">
        <f t="shared" si="19"/>
        <v>#N/A</v>
      </c>
    </row>
    <row r="540" spans="1:12" hidden="1">
      <c r="A540" s="46"/>
      <c r="B540" s="46"/>
      <c r="C540" s="46"/>
      <c r="D540" s="361"/>
      <c r="E540" s="223"/>
      <c r="F540" s="46" t="str">
        <f>IFERROR(VLOOKUP(E540,DSSP!$E$2:$G$1013,3,0),"")</f>
        <v/>
      </c>
      <c r="G540" s="225" t="e">
        <f>VLOOKUP(E540,DSSP!$E$2:$H$1017,4,0)</f>
        <v>#N/A</v>
      </c>
      <c r="H540" s="226" t="str">
        <f>IFERROR(IF(RIGHT(E540,4)="1 Kg","1 Kg",RIGHT(E540,6)),"")</f>
        <v/>
      </c>
      <c r="I540" s="227"/>
      <c r="J540" s="222" t="str">
        <f>IFERROR(IF(RIGHT(H540,4)="1 kg",(I540/1),I540*1000/LEFT(H540,3)),"")</f>
        <v/>
      </c>
      <c r="K540" s="224" t="e">
        <f>VLOOKUP(E540,DSSP!$E$2:$K$1017,7,0)</f>
        <v>#N/A</v>
      </c>
      <c r="L540" s="46" t="e">
        <f t="shared" si="19"/>
        <v>#N/A</v>
      </c>
    </row>
    <row r="541" spans="1:12" hidden="1">
      <c r="A541" s="46"/>
      <c r="B541" s="46"/>
      <c r="C541" s="46"/>
      <c r="D541" s="361"/>
      <c r="E541" s="223"/>
      <c r="F541" s="46" t="str">
        <f>IFERROR(VLOOKUP(E541,DSSP!$E$2:$G$1013,3,0),"")</f>
        <v/>
      </c>
      <c r="G541" s="225" t="e">
        <f>VLOOKUP(E541,DSSP!$E$2:$H$1017,4,0)</f>
        <v>#N/A</v>
      </c>
      <c r="H541" s="226" t="str">
        <f>IFERROR(IF(RIGHT(E541,4)="1 Kg","1 Kg",RIGHT(E541,6)),"")</f>
        <v/>
      </c>
      <c r="I541" s="227"/>
      <c r="J541" s="222" t="str">
        <f>IFERROR(IF(RIGHT(H541,4)="1 kg",(I541/1),I541*1000/LEFT(H541,3)),"")</f>
        <v/>
      </c>
      <c r="K541" s="224" t="e">
        <f>VLOOKUP(E541,DSSP!$E$2:$K$1017,7,0)</f>
        <v>#N/A</v>
      </c>
      <c r="L541" s="46" t="e">
        <f t="shared" si="19"/>
        <v>#N/A</v>
      </c>
    </row>
    <row r="542" spans="1:12" hidden="1">
      <c r="A542" s="46"/>
      <c r="B542" s="46"/>
      <c r="C542" s="46"/>
      <c r="D542" s="361"/>
      <c r="E542" s="223"/>
      <c r="F542" s="46" t="str">
        <f>IFERROR(VLOOKUP(E542,DSSP!$E$2:$G$1013,3,0),"")</f>
        <v/>
      </c>
      <c r="G542" s="225" t="e">
        <f>VLOOKUP(E542,DSSP!$E$2:$H$1017,4,0)</f>
        <v>#N/A</v>
      </c>
      <c r="H542" s="226" t="str">
        <f>IFERROR(IF(RIGHT(E542,4)="1 Kg","1 Kg",RIGHT(E542,6)),"")</f>
        <v/>
      </c>
      <c r="I542" s="227"/>
      <c r="J542" s="222" t="str">
        <f>IFERROR(IF(RIGHT(H542,4)="1 kg",(I542/1),I542*1000/LEFT(H542,3)),"")</f>
        <v/>
      </c>
      <c r="K542" s="224" t="e">
        <f>VLOOKUP(E542,DSSP!$E$2:$K$1017,7,0)</f>
        <v>#N/A</v>
      </c>
      <c r="L542" s="46" t="e">
        <f t="shared" si="19"/>
        <v>#N/A</v>
      </c>
    </row>
    <row r="543" spans="1:12" hidden="1">
      <c r="A543" s="46"/>
      <c r="B543" s="46"/>
      <c r="C543" s="46"/>
      <c r="D543" s="361"/>
      <c r="E543" s="223"/>
      <c r="F543" s="46" t="str">
        <f>IFERROR(VLOOKUP(E543,DSSP!$E$2:$G$1013,3,0),"")</f>
        <v/>
      </c>
      <c r="G543" s="225" t="e">
        <f>VLOOKUP(E543,DSSP!$E$2:$H$1017,4,0)</f>
        <v>#N/A</v>
      </c>
      <c r="H543" s="226" t="str">
        <f>IFERROR(IF(RIGHT(E543,4)="1 Kg","1 Kg",RIGHT(E543,6)),"")</f>
        <v/>
      </c>
      <c r="I543" s="227"/>
      <c r="J543" s="222" t="str">
        <f>IFERROR(IF(RIGHT(H543,4)="1 kg",(I543/1),I543*1000/LEFT(H543,3)),"")</f>
        <v/>
      </c>
      <c r="K543" s="224" t="e">
        <f>VLOOKUP(E543,DSSP!$E$2:$K$1017,7,0)</f>
        <v>#N/A</v>
      </c>
      <c r="L543" s="46" t="e">
        <f t="shared" si="19"/>
        <v>#N/A</v>
      </c>
    </row>
    <row r="544" spans="1:12" hidden="1">
      <c r="A544" s="46"/>
      <c r="B544" s="46"/>
      <c r="C544" s="46"/>
      <c r="D544" s="361"/>
      <c r="E544" s="223"/>
      <c r="F544" s="46" t="str">
        <f>IFERROR(VLOOKUP(E544,DSSP!$E$2:$G$1013,3,0),"")</f>
        <v/>
      </c>
      <c r="G544" s="225" t="e">
        <f>VLOOKUP(E544,DSSP!$E$2:$H$1017,4,0)</f>
        <v>#N/A</v>
      </c>
      <c r="H544" s="226" t="str">
        <f>IFERROR(IF(RIGHT(E544,4)="1 Kg","1 Kg",RIGHT(E544,6)),"")</f>
        <v/>
      </c>
      <c r="I544" s="227"/>
      <c r="J544" s="222" t="str">
        <f>IFERROR(IF(RIGHT(H544,4)="1 kg",(I544/1),I544*1000/LEFT(H544,3)),"")</f>
        <v/>
      </c>
      <c r="K544" s="259"/>
      <c r="L544" s="46" t="e">
        <f t="shared" si="19"/>
        <v>#N/A</v>
      </c>
    </row>
    <row r="545" spans="1:12" hidden="1">
      <c r="A545" s="46"/>
      <c r="B545" s="46"/>
      <c r="C545" s="46"/>
      <c r="D545" s="361"/>
      <c r="E545" s="223"/>
      <c r="F545" s="46" t="str">
        <f>IFERROR(VLOOKUP(E545,DSSP!$E$2:$G$1013,3,0),"")</f>
        <v/>
      </c>
      <c r="G545" s="225" t="e">
        <f>VLOOKUP(E545,DSSP!$E$2:$H$1017,4,0)</f>
        <v>#N/A</v>
      </c>
      <c r="H545" s="226" t="str">
        <f>IFERROR(IF(RIGHT(E545,4)="1 Kg","1 Kg",RIGHT(E545,6)),"")</f>
        <v/>
      </c>
      <c r="I545" s="227"/>
      <c r="J545" s="222" t="str">
        <f>IFERROR(IF(RIGHT(H545,4)="1 kg",(I545/1),I545*1000/LEFT(H545,3)),"")</f>
        <v/>
      </c>
      <c r="K545" s="259"/>
      <c r="L545" s="46" t="e">
        <f t="shared" si="19"/>
        <v>#N/A</v>
      </c>
    </row>
    <row r="546" spans="1:12" hidden="1">
      <c r="A546" s="46"/>
      <c r="B546" s="46"/>
      <c r="C546" s="46"/>
      <c r="D546" s="361"/>
      <c r="E546" s="223"/>
      <c r="F546" s="46" t="str">
        <f>IFERROR(VLOOKUP(E546,DSSP!$E$2:$G$1013,3,0),"")</f>
        <v/>
      </c>
      <c r="G546" s="225" t="e">
        <f>VLOOKUP(E546,DSSP!$E$2:$H$1017,4,0)</f>
        <v>#N/A</v>
      </c>
      <c r="H546" s="226" t="str">
        <f>IFERROR(IF(RIGHT(E546,4)="1 Kg","1 Kg",RIGHT(E546,6)),"")</f>
        <v/>
      </c>
      <c r="I546" s="227"/>
      <c r="J546" s="222" t="str">
        <f>IFERROR(IF(RIGHT(H546,4)="1 kg",(I546/1),I546*1000/LEFT(H546,3)),"")</f>
        <v/>
      </c>
      <c r="K546" s="259"/>
      <c r="L546" s="46" t="e">
        <f t="shared" si="19"/>
        <v>#N/A</v>
      </c>
    </row>
    <row r="547" spans="1:12" hidden="1">
      <c r="A547" s="46"/>
      <c r="B547" s="46"/>
      <c r="C547" s="46"/>
      <c r="D547" s="361"/>
      <c r="E547" s="223"/>
      <c r="F547" s="46" t="str">
        <f>IFERROR(VLOOKUP(E547,DSSP!$E$2:$G$1013,3,0),"")</f>
        <v/>
      </c>
      <c r="G547" s="225" t="e">
        <f>VLOOKUP(E547,DSSP!$E$2:$H$1017,4,0)</f>
        <v>#N/A</v>
      </c>
      <c r="H547" s="226" t="str">
        <f>IFERROR(IF(RIGHT(E547,4)="1 Kg","1 Kg",RIGHT(E547,6)),"")</f>
        <v/>
      </c>
      <c r="I547" s="227"/>
      <c r="J547" s="222" t="str">
        <f>IFERROR(IF(RIGHT(H547,4)="1 kg",(I547/1),I547*1000/LEFT(H547,3)),"")</f>
        <v/>
      </c>
      <c r="K547" s="259"/>
      <c r="L547" s="46" t="e">
        <f t="shared" si="19"/>
        <v>#N/A</v>
      </c>
    </row>
    <row r="548" spans="1:12" hidden="1">
      <c r="A548" s="46"/>
      <c r="B548" s="46"/>
      <c r="C548" s="46"/>
      <c r="D548" s="361"/>
      <c r="E548" s="223"/>
      <c r="F548" s="46" t="str">
        <f>IFERROR(VLOOKUP(E548,DSSP!$E$2:$G$1013,3,0),"")</f>
        <v/>
      </c>
      <c r="G548" s="225" t="e">
        <f>VLOOKUP(E548,DSSP!$E$2:$H$1017,4,0)</f>
        <v>#N/A</v>
      </c>
      <c r="H548" s="226" t="str">
        <f>IFERROR(IF(RIGHT(E548,4)="1 Kg","1 Kg",RIGHT(E548,6)),"")</f>
        <v/>
      </c>
      <c r="I548" s="227"/>
      <c r="J548" s="222" t="str">
        <f>IFERROR(IF(RIGHT(H548,4)="1 kg",(I548/1),I548*1000/LEFT(H548,3)),"")</f>
        <v/>
      </c>
      <c r="K548" s="259"/>
      <c r="L548" s="46" t="e">
        <f t="shared" si="19"/>
        <v>#N/A</v>
      </c>
    </row>
    <row r="549" spans="1:12" hidden="1">
      <c r="A549" s="46"/>
      <c r="B549" s="46"/>
      <c r="C549" s="46"/>
      <c r="D549" s="361"/>
      <c r="E549" s="223"/>
      <c r="F549" s="46" t="str">
        <f>IFERROR(VLOOKUP(E549,DSSP!$E$2:$G$1013,3,0),"")</f>
        <v/>
      </c>
      <c r="G549" s="225" t="e">
        <f>VLOOKUP(E549,DSSP!$E$2:$H$1017,4,0)</f>
        <v>#N/A</v>
      </c>
      <c r="H549" s="226" t="str">
        <f>IFERROR(IF(RIGHT(E549,4)="1 Kg","1 Kg",RIGHT(E549,6)),"")</f>
        <v/>
      </c>
      <c r="I549" s="227"/>
      <c r="J549" s="222" t="str">
        <f>IFERROR(IF(RIGHT(H549,4)="1 kg",(I549/1),I549*1000/LEFT(H549,3)),"")</f>
        <v/>
      </c>
      <c r="K549" s="259"/>
      <c r="L549" s="46" t="e">
        <f t="shared" si="19"/>
        <v>#N/A</v>
      </c>
    </row>
    <row r="550" spans="1:12" hidden="1">
      <c r="A550" s="46"/>
      <c r="B550" s="46"/>
      <c r="C550" s="46"/>
      <c r="D550" s="361"/>
      <c r="E550" s="223"/>
      <c r="F550" s="46" t="str">
        <f>IFERROR(VLOOKUP(E550,DSSP!$E$2:$G$1013,3,0),"")</f>
        <v/>
      </c>
      <c r="G550" s="225" t="e">
        <f>VLOOKUP(E550,DSSP!$E$2:$H$1017,4,0)</f>
        <v>#N/A</v>
      </c>
      <c r="H550" s="226" t="str">
        <f>IFERROR(IF(RIGHT(E550,4)="1 Kg","1 Kg",RIGHT(E550,6)),"")</f>
        <v/>
      </c>
      <c r="I550" s="227"/>
      <c r="J550" s="222" t="str">
        <f>IFERROR(IF(RIGHT(H550,4)="1 kg",(I550/1),I550*1000/LEFT(H550,3)),"")</f>
        <v/>
      </c>
      <c r="K550" s="259"/>
      <c r="L550" s="46" t="e">
        <f t="shared" si="19"/>
        <v>#N/A</v>
      </c>
    </row>
    <row r="551" spans="1:12" hidden="1">
      <c r="A551" s="46"/>
      <c r="B551" s="46"/>
      <c r="C551" s="46"/>
      <c r="D551" s="361"/>
      <c r="E551" s="223"/>
      <c r="F551" s="46" t="str">
        <f>IFERROR(VLOOKUP(E551,DSSP!$E$2:$G$1013,3,0),"")</f>
        <v/>
      </c>
      <c r="G551" s="225" t="e">
        <f>VLOOKUP(E551,DSSP!$E$2:$H$1017,4,0)</f>
        <v>#N/A</v>
      </c>
      <c r="H551" s="226" t="str">
        <f>IFERROR(IF(RIGHT(E551,4)="1 Kg","1 Kg",RIGHT(E551,6)),"")</f>
        <v/>
      </c>
      <c r="I551" s="227"/>
      <c r="J551" s="222" t="str">
        <f>IFERROR(IF(RIGHT(H551,4)="1 kg",(I551/1),I551*1000/LEFT(H551,3)),"")</f>
        <v/>
      </c>
      <c r="K551" s="259"/>
      <c r="L551" s="46" t="e">
        <f t="shared" si="19"/>
        <v>#N/A</v>
      </c>
    </row>
    <row r="552" spans="1:12" hidden="1">
      <c r="A552" s="46"/>
      <c r="B552" s="46"/>
      <c r="C552" s="46"/>
      <c r="D552" s="361"/>
      <c r="E552" s="223"/>
      <c r="F552" s="46" t="str">
        <f>IFERROR(VLOOKUP(E552,DSSP!$E$2:$G$1013,3,0),"")</f>
        <v/>
      </c>
      <c r="G552" s="225" t="e">
        <f>VLOOKUP(E552,DSSP!$E$2:$H$1017,4,0)</f>
        <v>#N/A</v>
      </c>
      <c r="H552" s="226" t="str">
        <f>IFERROR(IF(RIGHT(E552,4)="1 Kg","1 Kg",RIGHT(E552,6)),"")</f>
        <v/>
      </c>
      <c r="I552" s="227"/>
      <c r="J552" s="222" t="str">
        <f>IFERROR(IF(RIGHT(H552,4)="1 kg",(I552/1),I552*1000/LEFT(H552,3)),"")</f>
        <v/>
      </c>
      <c r="K552" s="259"/>
      <c r="L552" s="46" t="e">
        <f t="shared" si="19"/>
        <v>#N/A</v>
      </c>
    </row>
    <row r="553" spans="1:12" hidden="1">
      <c r="A553" s="46"/>
      <c r="B553" s="46"/>
      <c r="C553" s="46"/>
      <c r="D553" s="361"/>
      <c r="E553" s="223"/>
      <c r="F553" s="46" t="str">
        <f>IFERROR(VLOOKUP(E553,DSSP!$E$2:$G$1013,3,0),"")</f>
        <v/>
      </c>
      <c r="G553" s="225" t="e">
        <f>VLOOKUP(E553,DSSP!$E$2:$H$1017,4,0)</f>
        <v>#N/A</v>
      </c>
      <c r="H553" s="226" t="str">
        <f>IFERROR(IF(RIGHT(E553,4)="1 Kg","1 Kg",RIGHT(E553,6)),"")</f>
        <v/>
      </c>
      <c r="I553" s="227"/>
      <c r="J553" s="222" t="str">
        <f>IFERROR(IF(RIGHT(H553,4)="1 kg",(I553/1),I553*1000/LEFT(H553,3)),"")</f>
        <v/>
      </c>
      <c r="K553" s="259"/>
      <c r="L553" s="46" t="e">
        <f t="shared" si="19"/>
        <v>#N/A</v>
      </c>
    </row>
    <row r="554" spans="1:12" hidden="1">
      <c r="A554" s="46"/>
      <c r="B554" s="46"/>
      <c r="C554" s="46"/>
      <c r="D554" s="361"/>
      <c r="E554" s="223"/>
      <c r="F554" s="46" t="str">
        <f>IFERROR(VLOOKUP(E554,DSSP!$E$2:$G$1013,3,0),"")</f>
        <v/>
      </c>
      <c r="G554" s="225" t="e">
        <f>VLOOKUP(E554,DSSP!$E$2:$H$1017,4,0)</f>
        <v>#N/A</v>
      </c>
      <c r="H554" s="226" t="str">
        <f>IFERROR(IF(RIGHT(E554,4)="1 Kg","1 Kg",RIGHT(E554,6)),"")</f>
        <v/>
      </c>
      <c r="I554" s="227"/>
      <c r="J554" s="222" t="str">
        <f>IFERROR(IF(RIGHT(H554,4)="1 kg",(I554/1),I554*1000/LEFT(H554,3)),"")</f>
        <v/>
      </c>
      <c r="K554" s="259"/>
      <c r="L554" s="46" t="e">
        <f t="shared" si="19"/>
        <v>#N/A</v>
      </c>
    </row>
    <row r="555" spans="1:12" hidden="1">
      <c r="A555" s="46"/>
      <c r="B555" s="46"/>
      <c r="C555" s="46"/>
      <c r="D555" s="361"/>
      <c r="E555" s="223"/>
      <c r="F555" s="46" t="str">
        <f>IFERROR(VLOOKUP(E555,DSSP!$E$2:$G$1013,3,0),"")</f>
        <v/>
      </c>
      <c r="G555" s="225" t="e">
        <f>VLOOKUP(E555,DSSP!$E$2:$H$1017,4,0)</f>
        <v>#N/A</v>
      </c>
      <c r="H555" s="226" t="str">
        <f>IFERROR(IF(RIGHT(E555,4)="1 Kg","1 Kg",RIGHT(E555,6)),"")</f>
        <v/>
      </c>
      <c r="I555" s="227"/>
      <c r="J555" s="222" t="str">
        <f>IFERROR(IF(RIGHT(H555,4)="1 kg",(I555/1),I555*1000/LEFT(H555,3)),"")</f>
        <v/>
      </c>
      <c r="K555" s="259"/>
      <c r="L555" s="46" t="e">
        <f t="shared" si="19"/>
        <v>#N/A</v>
      </c>
    </row>
    <row r="556" spans="1:12" hidden="1">
      <c r="A556" s="46"/>
      <c r="B556" s="46"/>
      <c r="C556" s="46"/>
      <c r="D556" s="361"/>
      <c r="E556" s="223"/>
      <c r="F556" s="46" t="str">
        <f>IFERROR(VLOOKUP(E556,DSSP!$E$2:$G$1013,3,0),"")</f>
        <v/>
      </c>
      <c r="G556" s="225" t="e">
        <f>VLOOKUP(E556,DSSP!$E$2:$H$1017,4,0)</f>
        <v>#N/A</v>
      </c>
      <c r="H556" s="226" t="str">
        <f>IFERROR(IF(RIGHT(E556,4)="1 Kg","1 Kg",RIGHT(E556,6)),"")</f>
        <v/>
      </c>
      <c r="I556" s="227"/>
      <c r="J556" s="222" t="str">
        <f>IFERROR(IF(RIGHT(H556,4)="1 kg",(I556/1),I556*1000/LEFT(H556,3)),"")</f>
        <v/>
      </c>
      <c r="K556" s="259"/>
      <c r="L556" s="46" t="e">
        <f t="shared" si="19"/>
        <v>#N/A</v>
      </c>
    </row>
    <row r="557" spans="1:12" hidden="1">
      <c r="A557" s="46"/>
      <c r="B557" s="46"/>
      <c r="C557" s="46"/>
      <c r="D557" s="361"/>
      <c r="E557" s="223"/>
      <c r="F557" s="46" t="str">
        <f>IFERROR(VLOOKUP(E557,DSSP!$E$2:$G$1013,3,0),"")</f>
        <v/>
      </c>
      <c r="G557" s="225" t="e">
        <f>VLOOKUP(E557,DSSP!$E$2:$H$1017,4,0)</f>
        <v>#N/A</v>
      </c>
      <c r="H557" s="226" t="str">
        <f>IFERROR(IF(RIGHT(E557,4)="1 Kg","1 Kg",RIGHT(E557,6)),"")</f>
        <v/>
      </c>
      <c r="I557" s="227"/>
      <c r="J557" s="222" t="str">
        <f>IFERROR(IF(RIGHT(H557,4)="1 kg",(I557/1),I557*1000/LEFT(H557,3)),"")</f>
        <v/>
      </c>
      <c r="K557" s="259"/>
      <c r="L557" s="46" t="e">
        <f t="shared" si="19"/>
        <v>#N/A</v>
      </c>
    </row>
    <row r="558" spans="1:12" hidden="1">
      <c r="A558" s="46"/>
      <c r="B558" s="46"/>
      <c r="C558" s="46"/>
      <c r="D558" s="361"/>
      <c r="E558" s="223"/>
      <c r="F558" s="46" t="str">
        <f>IFERROR(VLOOKUP(E558,DSSP!$E$2:$G$1013,3,0),"")</f>
        <v/>
      </c>
      <c r="G558" s="225" t="e">
        <f>VLOOKUP(E558,DSSP!$E$2:$H$1017,4,0)</f>
        <v>#N/A</v>
      </c>
      <c r="H558" s="226" t="str">
        <f>IFERROR(IF(RIGHT(E558,4)="1 Kg","1 Kg",RIGHT(E558,6)),"")</f>
        <v/>
      </c>
      <c r="I558" s="227"/>
      <c r="J558" s="222" t="str">
        <f>IFERROR(IF(RIGHT(H558,4)="1 kg",(I558/1),I558*1000/LEFT(H558,3)),"")</f>
        <v/>
      </c>
      <c r="K558" s="259"/>
      <c r="L558" s="46" t="e">
        <f t="shared" si="19"/>
        <v>#N/A</v>
      </c>
    </row>
    <row r="559" spans="1:12" hidden="1">
      <c r="A559" s="46"/>
      <c r="B559" s="46"/>
      <c r="C559" s="46"/>
      <c r="D559" s="361"/>
      <c r="E559" s="223"/>
      <c r="F559" s="46" t="str">
        <f>IFERROR(VLOOKUP(E559,DSSP!$E$2:$G$1013,3,0),"")</f>
        <v/>
      </c>
      <c r="G559" s="225" t="e">
        <f>VLOOKUP(E559,DSSP!$E$2:$H$1017,4,0)</f>
        <v>#N/A</v>
      </c>
      <c r="H559" s="226" t="str">
        <f>IFERROR(IF(RIGHT(E559,4)="1 Kg","1 Kg",RIGHT(E559,6)),"")</f>
        <v/>
      </c>
      <c r="I559" s="227"/>
      <c r="J559" s="222" t="str">
        <f>IFERROR(IF(RIGHT(H559,4)="1 kg",(I559/1),I559*1000/LEFT(H559,3)),"")</f>
        <v/>
      </c>
      <c r="K559" s="259"/>
      <c r="L559" s="46" t="e">
        <f t="shared" si="19"/>
        <v>#N/A</v>
      </c>
    </row>
    <row r="560" spans="1:12" hidden="1">
      <c r="A560" s="46"/>
      <c r="B560" s="46"/>
      <c r="C560" s="46"/>
      <c r="D560" s="361"/>
      <c r="E560" s="223"/>
      <c r="F560" s="46" t="str">
        <f>IFERROR(VLOOKUP(E560,DSSP!$E$2:$G$1013,3,0),"")</f>
        <v/>
      </c>
      <c r="G560" s="225" t="e">
        <f>VLOOKUP(E560,DSSP!$E$2:$H$1017,4,0)</f>
        <v>#N/A</v>
      </c>
      <c r="H560" s="226" t="str">
        <f>IFERROR(IF(RIGHT(E560,4)="1 Kg","1 Kg",RIGHT(E560,6)),"")</f>
        <v/>
      </c>
      <c r="I560" s="227"/>
      <c r="J560" s="222" t="str">
        <f>IFERROR(IF(RIGHT(H560,4)="1 kg",(I560/1),I560*1000/LEFT(H560,3)),"")</f>
        <v/>
      </c>
      <c r="K560" s="259"/>
      <c r="L560" s="46" t="e">
        <f t="shared" si="19"/>
        <v>#N/A</v>
      </c>
    </row>
    <row r="561" spans="1:12" hidden="1">
      <c r="A561" s="46"/>
      <c r="B561" s="46"/>
      <c r="C561" s="46"/>
      <c r="D561" s="361"/>
      <c r="E561" s="223"/>
      <c r="F561" s="46" t="str">
        <f>IFERROR(VLOOKUP(E561,DSSP!$E$2:$G$1013,3,0),"")</f>
        <v/>
      </c>
      <c r="G561" s="225" t="e">
        <f>VLOOKUP(E561,DSSP!$E$2:$H$1017,4,0)</f>
        <v>#N/A</v>
      </c>
      <c r="H561" s="226" t="str">
        <f>IFERROR(IF(RIGHT(E561,4)="1 Kg","1 Kg",RIGHT(E561,6)),"")</f>
        <v/>
      </c>
      <c r="I561" s="227"/>
      <c r="J561" s="222" t="str">
        <f>IFERROR(IF(RIGHT(H561,4)="1 kg",(I561/1),I561*1000/LEFT(H561,3)),"")</f>
        <v/>
      </c>
      <c r="K561" s="259"/>
      <c r="L561" s="46" t="e">
        <f t="shared" si="19"/>
        <v>#N/A</v>
      </c>
    </row>
    <row r="562" spans="1:12" hidden="1">
      <c r="A562" s="46"/>
      <c r="B562" s="46"/>
      <c r="C562" s="46"/>
      <c r="D562" s="361"/>
      <c r="E562" s="223"/>
      <c r="F562" s="46" t="str">
        <f>IFERROR(VLOOKUP(E562,DSSP!$E$2:$G$1013,3,0),"")</f>
        <v/>
      </c>
      <c r="G562" s="225" t="e">
        <f>VLOOKUP(E562,DSSP!$E$2:$H$1017,4,0)</f>
        <v>#N/A</v>
      </c>
      <c r="H562" s="226" t="str">
        <f>IFERROR(IF(RIGHT(E562,4)="1 Kg","1 Kg",RIGHT(E562,6)),"")</f>
        <v/>
      </c>
      <c r="I562" s="227"/>
      <c r="J562" s="222" t="str">
        <f>IFERROR(IF(RIGHT(H562,4)="1 kg",(I562/1),I562*1000/LEFT(H562,3)),"")</f>
        <v/>
      </c>
      <c r="K562" s="259"/>
      <c r="L562" s="46" t="e">
        <f t="shared" si="19"/>
        <v>#N/A</v>
      </c>
    </row>
    <row r="563" spans="1:12" hidden="1">
      <c r="A563" s="46"/>
      <c r="B563" s="46"/>
      <c r="C563" s="46"/>
      <c r="D563" s="361"/>
      <c r="E563" s="223"/>
      <c r="F563" s="46" t="str">
        <f>IFERROR(VLOOKUP(E563,DSSP!$E$2:$G$1013,3,0),"")</f>
        <v/>
      </c>
      <c r="G563" s="225" t="e">
        <f>VLOOKUP(E563,DSSP!$E$2:$H$1017,4,0)</f>
        <v>#N/A</v>
      </c>
      <c r="H563" s="226" t="str">
        <f>IFERROR(IF(RIGHT(E563,4)="1 Kg","1 Kg",RIGHT(E563,6)),"")</f>
        <v/>
      </c>
      <c r="I563" s="227"/>
      <c r="J563" s="222" t="str">
        <f>IFERROR(IF(RIGHT(H563,4)="1 kg",(I563/1),I563*1000/LEFT(H563,3)),"")</f>
        <v/>
      </c>
      <c r="K563" s="259"/>
      <c r="L563" s="46" t="e">
        <f t="shared" si="19"/>
        <v>#N/A</v>
      </c>
    </row>
    <row r="564" spans="1:12" hidden="1">
      <c r="A564" s="46"/>
      <c r="B564" s="46"/>
      <c r="C564" s="46"/>
      <c r="D564" s="361"/>
      <c r="E564" s="223"/>
      <c r="F564" s="46" t="str">
        <f>IFERROR(VLOOKUP(E564,DSSP!$E$2:$G$1013,3,0),"")</f>
        <v/>
      </c>
      <c r="G564" s="225" t="e">
        <f>VLOOKUP(E564,DSSP!$E$2:$H$1017,4,0)</f>
        <v>#N/A</v>
      </c>
      <c r="H564" s="226" t="str">
        <f>IFERROR(IF(RIGHT(E564,4)="1 Kg","1 Kg",RIGHT(E564,6)),"")</f>
        <v/>
      </c>
      <c r="I564" s="227"/>
      <c r="J564" s="222" t="str">
        <f>IFERROR(IF(RIGHT(H564,4)="1 kg",(I564/1),I564*1000/LEFT(H564,3)),"")</f>
        <v/>
      </c>
      <c r="K564" s="259"/>
      <c r="L564" s="46" t="e">
        <f t="shared" si="19"/>
        <v>#N/A</v>
      </c>
    </row>
    <row r="565" spans="1:12" hidden="1">
      <c r="A565" s="46"/>
      <c r="B565" s="46"/>
      <c r="C565" s="46"/>
      <c r="D565" s="361"/>
      <c r="E565" s="223"/>
      <c r="F565" s="46" t="str">
        <f>IFERROR(VLOOKUP(E565,DSSP!$E$2:$G$1013,3,0),"")</f>
        <v/>
      </c>
      <c r="G565" s="225" t="e">
        <f>VLOOKUP(E565,DSSP!$E$2:$H$1017,4,0)</f>
        <v>#N/A</v>
      </c>
      <c r="H565" s="226" t="str">
        <f>IFERROR(IF(RIGHT(E565,4)="1 Kg","1 Kg",RIGHT(E565,6)),"")</f>
        <v/>
      </c>
      <c r="I565" s="227"/>
      <c r="J565" s="222" t="str">
        <f>IFERROR(IF(RIGHT(H565,4)="1 kg",(I565/1),I565*1000/LEFT(H565,3)),"")</f>
        <v/>
      </c>
      <c r="K565" s="259"/>
      <c r="L565" s="46" t="e">
        <f t="shared" si="19"/>
        <v>#N/A</v>
      </c>
    </row>
    <row r="566" spans="1:12" hidden="1">
      <c r="A566" s="46"/>
      <c r="B566" s="46"/>
      <c r="C566" s="46"/>
      <c r="D566" s="361"/>
      <c r="E566" s="223"/>
      <c r="F566" s="46" t="str">
        <f>IFERROR(VLOOKUP(E566,DSSP!$E$2:$G$1013,3,0),"")</f>
        <v/>
      </c>
      <c r="G566" s="225" t="e">
        <f>VLOOKUP(E566,DSSP!$E$2:$H$1017,4,0)</f>
        <v>#N/A</v>
      </c>
      <c r="H566" s="226" t="str">
        <f>IFERROR(IF(RIGHT(E566,4)="1 Kg","1 Kg",RIGHT(E566,6)),"")</f>
        <v/>
      </c>
      <c r="I566" s="227"/>
      <c r="J566" s="222" t="str">
        <f>IFERROR(IF(RIGHT(H566,4)="1 kg",(I566/1),I566*1000/LEFT(H566,3)),"")</f>
        <v/>
      </c>
      <c r="K566" s="259"/>
      <c r="L566" s="46" t="e">
        <f t="shared" si="19"/>
        <v>#N/A</v>
      </c>
    </row>
    <row r="567" spans="1:12" hidden="1">
      <c r="A567" s="46"/>
      <c r="B567" s="46"/>
      <c r="C567" s="46"/>
      <c r="D567" s="361"/>
      <c r="E567" s="223"/>
      <c r="F567" s="46" t="str">
        <f>IFERROR(VLOOKUP(E567,DSSP!$E$2:$G$1013,3,0),"")</f>
        <v/>
      </c>
      <c r="G567" s="225" t="e">
        <f>VLOOKUP(E567,DSSP!$E$2:$H$1017,4,0)</f>
        <v>#N/A</v>
      </c>
      <c r="H567" s="226" t="str">
        <f>IFERROR(IF(RIGHT(E567,4)="1 Kg","1 Kg",RIGHT(E567,6)),"")</f>
        <v/>
      </c>
      <c r="I567" s="227"/>
      <c r="J567" s="222" t="str">
        <f>IFERROR(IF(RIGHT(H567,4)="1 kg",(I567/1),I567*1000/LEFT(H567,3)),"")</f>
        <v/>
      </c>
      <c r="K567" s="259"/>
      <c r="L567" s="46" t="e">
        <f t="shared" si="19"/>
        <v>#N/A</v>
      </c>
    </row>
    <row r="568" spans="1:12" hidden="1">
      <c r="A568" s="46"/>
      <c r="B568" s="46"/>
      <c r="C568" s="46"/>
      <c r="D568" s="361"/>
      <c r="E568" s="223"/>
      <c r="F568" s="46" t="str">
        <f>IFERROR(VLOOKUP(E568,DSSP!$E$2:$G$1013,3,0),"")</f>
        <v/>
      </c>
      <c r="G568" s="225" t="e">
        <f>VLOOKUP(E568,DSSP!$E$2:$H$1017,4,0)</f>
        <v>#N/A</v>
      </c>
      <c r="H568" s="226" t="str">
        <f>IFERROR(IF(RIGHT(E568,4)="1 Kg","1 Kg",RIGHT(E568,6)),"")</f>
        <v/>
      </c>
      <c r="I568" s="227"/>
      <c r="J568" s="222" t="str">
        <f>IFERROR(IF(RIGHT(H568,4)="1 kg",(I568/1),I568*1000/LEFT(H568,3)),"")</f>
        <v/>
      </c>
      <c r="K568" s="259"/>
      <c r="L568" s="46" t="e">
        <f t="shared" si="19"/>
        <v>#N/A</v>
      </c>
    </row>
    <row r="569" spans="1:12" hidden="1">
      <c r="A569" s="46"/>
      <c r="B569" s="46"/>
      <c r="C569" s="46"/>
      <c r="D569" s="361"/>
      <c r="E569" s="223"/>
      <c r="F569" s="46" t="str">
        <f>IFERROR(VLOOKUP(E569,DSSP!$E$2:$G$1013,3,0),"")</f>
        <v/>
      </c>
      <c r="G569" s="225" t="e">
        <f>VLOOKUP(E569,DSSP!$E$2:$H$1017,4,0)</f>
        <v>#N/A</v>
      </c>
      <c r="H569" s="226" t="str">
        <f>IFERROR(IF(RIGHT(E569,4)="1 Kg","1 Kg",RIGHT(E569,6)),"")</f>
        <v/>
      </c>
      <c r="I569" s="227"/>
      <c r="J569" s="222" t="str">
        <f>IFERROR(IF(RIGHT(H569,4)="1 kg",(I569/1),I569*1000/LEFT(H569,3)),"")</f>
        <v/>
      </c>
      <c r="K569" s="259"/>
      <c r="L569" s="46" t="e">
        <f t="shared" si="19"/>
        <v>#N/A</v>
      </c>
    </row>
    <row r="570" spans="1:12" hidden="1">
      <c r="A570" s="46"/>
      <c r="B570" s="46"/>
      <c r="C570" s="46"/>
      <c r="D570" s="361"/>
      <c r="E570" s="223"/>
      <c r="F570" s="46" t="str">
        <f>IFERROR(VLOOKUP(E570,DSSP!$E$2:$G$1013,3,0),"")</f>
        <v/>
      </c>
      <c r="G570" s="225" t="e">
        <f>VLOOKUP(E570,DSSP!$E$2:$H$1017,4,0)</f>
        <v>#N/A</v>
      </c>
      <c r="H570" s="226" t="str">
        <f>IFERROR(IF(RIGHT(E570,4)="1 Kg","1 Kg",RIGHT(E570,6)),"")</f>
        <v/>
      </c>
      <c r="I570" s="227"/>
      <c r="J570" s="222" t="str">
        <f>IFERROR(IF(RIGHT(H570,4)="1 kg",(I570/1),I570*1000/LEFT(H570,3)),"")</f>
        <v/>
      </c>
      <c r="K570" s="259"/>
      <c r="L570" s="46" t="e">
        <f t="shared" si="19"/>
        <v>#N/A</v>
      </c>
    </row>
    <row r="571" spans="1:12" hidden="1">
      <c r="A571" s="46"/>
      <c r="B571" s="46"/>
      <c r="C571" s="46"/>
      <c r="D571" s="361"/>
      <c r="E571" s="223"/>
      <c r="F571" s="46" t="str">
        <f>IFERROR(VLOOKUP(E571,DSSP!$E$2:$G$1013,3,0),"")</f>
        <v/>
      </c>
      <c r="G571" s="225" t="e">
        <f>VLOOKUP(E571,DSSP!$E$2:$H$1017,4,0)</f>
        <v>#N/A</v>
      </c>
      <c r="H571" s="226" t="str">
        <f>IFERROR(IF(RIGHT(E571,4)="1 Kg","1 Kg",RIGHT(E571,6)),"")</f>
        <v/>
      </c>
      <c r="I571" s="227"/>
      <c r="J571" s="222" t="str">
        <f>IFERROR(IF(RIGHT(H571,4)="1 kg",(I571/1),I571*1000/LEFT(H571,3)),"")</f>
        <v/>
      </c>
      <c r="K571" s="259"/>
      <c r="L571" s="46" t="e">
        <f t="shared" si="19"/>
        <v>#N/A</v>
      </c>
    </row>
    <row r="572" spans="1:12" hidden="1">
      <c r="A572" s="46"/>
      <c r="B572" s="46"/>
      <c r="C572" s="46"/>
      <c r="D572" s="361"/>
      <c r="E572" s="223"/>
      <c r="F572" s="46" t="str">
        <f>IFERROR(VLOOKUP(E572,DSSP!$E$2:$G$1013,3,0),"")</f>
        <v/>
      </c>
      <c r="G572" s="225" t="e">
        <f>VLOOKUP(E572,DSSP!$E$2:$H$1017,4,0)</f>
        <v>#N/A</v>
      </c>
      <c r="H572" s="226" t="str">
        <f>IFERROR(IF(RIGHT(E572,4)="1 Kg","1 Kg",RIGHT(E572,6)),"")</f>
        <v/>
      </c>
      <c r="I572" s="227"/>
      <c r="J572" s="222" t="str">
        <f>IFERROR(IF(RIGHT(H572,4)="1 kg",(I572/1),I572*1000/LEFT(H572,3)),"")</f>
        <v/>
      </c>
      <c r="K572" s="259"/>
      <c r="L572" s="46" t="e">
        <f t="shared" si="19"/>
        <v>#N/A</v>
      </c>
    </row>
    <row r="573" spans="1:12" hidden="1">
      <c r="A573" s="46"/>
      <c r="B573" s="46"/>
      <c r="C573" s="46"/>
      <c r="D573" s="361"/>
      <c r="E573" s="223"/>
      <c r="F573" s="46" t="str">
        <f>IFERROR(VLOOKUP(E573,DSSP!$E$2:$G$1013,3,0),"")</f>
        <v/>
      </c>
      <c r="G573" s="225" t="e">
        <f>VLOOKUP(E573,DSSP!$E$2:$H$1017,4,0)</f>
        <v>#N/A</v>
      </c>
      <c r="H573" s="226" t="str">
        <f>IFERROR(IF(RIGHT(E573,4)="1 Kg","1 Kg",RIGHT(E573,6)),"")</f>
        <v/>
      </c>
      <c r="I573" s="227"/>
      <c r="J573" s="222" t="str">
        <f>IFERROR(IF(RIGHT(H573,4)="1 kg",(I573/1),I573*1000/LEFT(H573,3)),"")</f>
        <v/>
      </c>
      <c r="K573" s="259"/>
      <c r="L573" s="46" t="e">
        <f t="shared" si="19"/>
        <v>#N/A</v>
      </c>
    </row>
    <row r="574" spans="1:12" hidden="1">
      <c r="A574" s="46"/>
      <c r="B574" s="46"/>
      <c r="C574" s="46"/>
      <c r="D574" s="361"/>
      <c r="E574" s="223"/>
      <c r="F574" s="46" t="str">
        <f>IFERROR(VLOOKUP(E574,DSSP!$E$2:$G$1013,3,0),"")</f>
        <v/>
      </c>
      <c r="G574" s="225" t="e">
        <f>VLOOKUP(E574,DSSP!$E$2:$H$1017,4,0)</f>
        <v>#N/A</v>
      </c>
      <c r="H574" s="226" t="str">
        <f>IFERROR(IF(RIGHT(E574,4)="1 Kg","1 Kg",RIGHT(E574,6)),"")</f>
        <v/>
      </c>
      <c r="I574" s="227"/>
      <c r="J574" s="222" t="str">
        <f>IFERROR(IF(RIGHT(H574,4)="1 kg",(I574/1),I574*1000/LEFT(H574,3)),"")</f>
        <v/>
      </c>
      <c r="K574" s="259"/>
      <c r="L574" s="46" t="e">
        <f t="shared" si="19"/>
        <v>#N/A</v>
      </c>
    </row>
    <row r="575" spans="1:12" hidden="1">
      <c r="A575" s="46"/>
      <c r="B575" s="46"/>
      <c r="C575" s="46"/>
      <c r="D575" s="361"/>
      <c r="E575" s="223"/>
      <c r="F575" s="46" t="str">
        <f>IFERROR(VLOOKUP(E575,DSSP!$E$2:$G$1013,3,0),"")</f>
        <v/>
      </c>
      <c r="G575" s="225" t="e">
        <f>VLOOKUP(E575,DSSP!$E$2:$H$1017,4,0)</f>
        <v>#N/A</v>
      </c>
      <c r="H575" s="226" t="str">
        <f>IFERROR(IF(RIGHT(E575,4)="1 Kg","1 Kg",RIGHT(E575,6)),"")</f>
        <v/>
      </c>
      <c r="I575" s="227"/>
      <c r="J575" s="222" t="str">
        <f>IFERROR(IF(RIGHT(H575,4)="1 kg",(I575/1),I575*1000/LEFT(H575,3)),"")</f>
        <v/>
      </c>
      <c r="K575" s="259"/>
      <c r="L575" s="46" t="e">
        <f t="shared" si="19"/>
        <v>#N/A</v>
      </c>
    </row>
    <row r="576" spans="1:12" hidden="1">
      <c r="A576" s="46"/>
      <c r="B576" s="46"/>
      <c r="C576" s="46"/>
      <c r="D576" s="361"/>
      <c r="E576" s="223"/>
      <c r="F576" s="46" t="str">
        <f>IFERROR(VLOOKUP(E576,DSSP!$E$2:$G$1013,3,0),"")</f>
        <v/>
      </c>
      <c r="G576" s="225" t="e">
        <f>VLOOKUP(E576,DSSP!$E$2:$H$1017,4,0)</f>
        <v>#N/A</v>
      </c>
      <c r="H576" s="226" t="str">
        <f>IFERROR(IF(RIGHT(E576,4)="1 Kg","1 Kg",RIGHT(E576,6)),"")</f>
        <v/>
      </c>
      <c r="I576" s="227"/>
      <c r="J576" s="222" t="str">
        <f>IFERROR(IF(RIGHT(H576,4)="1 kg",(I576/1),I576*1000/LEFT(H576,3)),"")</f>
        <v/>
      </c>
      <c r="K576" s="259"/>
      <c r="L576" s="46" t="e">
        <f t="shared" si="19"/>
        <v>#N/A</v>
      </c>
    </row>
    <row r="577" spans="1:12" hidden="1">
      <c r="A577" s="46"/>
      <c r="B577" s="46"/>
      <c r="C577" s="46"/>
      <c r="D577" s="361"/>
      <c r="E577" s="223"/>
      <c r="F577" s="46" t="str">
        <f>IFERROR(VLOOKUP(E577,DSSP!$E$2:$G$1013,3,0),"")</f>
        <v/>
      </c>
      <c r="G577" s="225" t="e">
        <f>VLOOKUP(E577,DSSP!$E$2:$H$1017,4,0)</f>
        <v>#N/A</v>
      </c>
      <c r="H577" s="226" t="str">
        <f>IFERROR(IF(RIGHT(E577,4)="1 Kg","1 Kg",RIGHT(E577,6)),"")</f>
        <v/>
      </c>
      <c r="I577" s="227"/>
      <c r="J577" s="222" t="str">
        <f>IFERROR(IF(RIGHT(H577,4)="1 kg",(I577/1),I577*1000/LEFT(H577,3)),"")</f>
        <v/>
      </c>
      <c r="K577" s="259"/>
      <c r="L577" s="46" t="e">
        <f t="shared" si="19"/>
        <v>#N/A</v>
      </c>
    </row>
    <row r="578" spans="1:12" hidden="1">
      <c r="A578" s="46"/>
      <c r="B578" s="46"/>
      <c r="C578" s="46"/>
      <c r="D578" s="361"/>
      <c r="E578" s="223"/>
      <c r="F578" s="46" t="str">
        <f>IFERROR(VLOOKUP(E578,DSSP!$E$2:$G$1013,3,0),"")</f>
        <v/>
      </c>
      <c r="G578" s="225" t="e">
        <f>VLOOKUP(E578,DSSP!$E$2:$H$1017,4,0)</f>
        <v>#N/A</v>
      </c>
      <c r="H578" s="226" t="str">
        <f>IFERROR(IF(RIGHT(E578,4)="1 Kg","1 Kg",RIGHT(E578,6)),"")</f>
        <v/>
      </c>
      <c r="I578" s="227"/>
      <c r="J578" s="222" t="str">
        <f>IFERROR(IF(RIGHT(H578,4)="1 kg",(I578/1),I578*1000/LEFT(H578,3)),"")</f>
        <v/>
      </c>
      <c r="K578" s="259"/>
      <c r="L578" s="46" t="e">
        <f t="shared" si="19"/>
        <v>#N/A</v>
      </c>
    </row>
    <row r="579" spans="1:12" hidden="1">
      <c r="A579" s="46"/>
      <c r="B579" s="46"/>
      <c r="C579" s="46"/>
      <c r="D579" s="361"/>
      <c r="E579" s="223"/>
      <c r="F579" s="46" t="str">
        <f>IFERROR(VLOOKUP(E579,DSSP!$E$2:$G$1013,3,0),"")</f>
        <v/>
      </c>
      <c r="G579" s="225" t="e">
        <f>VLOOKUP(E579,DSSP!$E$2:$H$1017,4,0)</f>
        <v>#N/A</v>
      </c>
      <c r="H579" s="226" t="str">
        <f>IFERROR(IF(RIGHT(E579,4)="1 Kg","1 Kg",RIGHT(E579,6)),"")</f>
        <v/>
      </c>
      <c r="I579" s="227"/>
      <c r="J579" s="222" t="str">
        <f>IFERROR(IF(RIGHT(H579,4)="1 kg",(I579/1),I579*1000/LEFT(H579,3)),"")</f>
        <v/>
      </c>
      <c r="K579" s="259"/>
      <c r="L579" s="46" t="e">
        <f t="shared" si="19"/>
        <v>#N/A</v>
      </c>
    </row>
    <row r="580" spans="1:12" hidden="1">
      <c r="A580" s="46"/>
      <c r="B580" s="46"/>
      <c r="C580" s="46"/>
      <c r="D580" s="361"/>
      <c r="E580" s="223"/>
      <c r="F580" s="46" t="str">
        <f>IFERROR(VLOOKUP(E580,DSSP!$E$2:$G$1013,3,0),"")</f>
        <v/>
      </c>
      <c r="G580" s="225" t="e">
        <f>VLOOKUP(E580,DSSP!$E$2:$H$1017,4,0)</f>
        <v>#N/A</v>
      </c>
      <c r="H580" s="226" t="str">
        <f>IFERROR(IF(RIGHT(E580,4)="1 Kg","1 Kg",RIGHT(E580,6)),"")</f>
        <v/>
      </c>
      <c r="I580" s="227"/>
      <c r="J580" s="222" t="str">
        <f>IFERROR(IF(RIGHT(H580,4)="1 kg",(I580/1),I580*1000/LEFT(H580,3)),"")</f>
        <v/>
      </c>
      <c r="K580" s="259"/>
      <c r="L580" s="46" t="e">
        <f t="shared" si="19"/>
        <v>#N/A</v>
      </c>
    </row>
    <row r="581" spans="1:12" hidden="1">
      <c r="A581" s="46"/>
      <c r="B581" s="46"/>
      <c r="C581" s="46"/>
      <c r="D581" s="361"/>
      <c r="E581" s="223"/>
      <c r="F581" s="46" t="str">
        <f>IFERROR(VLOOKUP(E581,DSSP!$E$2:$G$1013,3,0),"")</f>
        <v/>
      </c>
      <c r="G581" s="225" t="e">
        <f>VLOOKUP(E581,DSSP!$E$2:$H$1017,4,0)</f>
        <v>#N/A</v>
      </c>
      <c r="H581" s="226" t="str">
        <f>IFERROR(IF(RIGHT(E581,4)="1 Kg","1 Kg",RIGHT(E581,6)),"")</f>
        <v/>
      </c>
      <c r="I581" s="227"/>
      <c r="J581" s="222" t="str">
        <f>IFERROR(IF(RIGHT(H581,4)="1 kg",(I581/1),I581*1000/LEFT(H581,3)),"")</f>
        <v/>
      </c>
      <c r="K581" s="259"/>
      <c r="L581" s="46" t="e">
        <f t="shared" si="19"/>
        <v>#N/A</v>
      </c>
    </row>
    <row r="582" spans="1:12" hidden="1">
      <c r="A582" s="46"/>
      <c r="B582" s="46"/>
      <c r="C582" s="46"/>
      <c r="D582" s="361"/>
      <c r="E582" s="223"/>
      <c r="F582" s="46" t="str">
        <f>IFERROR(VLOOKUP(E582,DSSP!$E$2:$G$1013,3,0),"")</f>
        <v/>
      </c>
      <c r="G582" s="225" t="e">
        <f>VLOOKUP(E582,DSSP!$E$2:$H$1017,4,0)</f>
        <v>#N/A</v>
      </c>
      <c r="H582" s="226" t="str">
        <f>IFERROR(IF(RIGHT(E582,4)="1 Kg","1 Kg",RIGHT(E582,6)),"")</f>
        <v/>
      </c>
      <c r="I582" s="227"/>
      <c r="J582" s="222" t="str">
        <f>IFERROR(IF(RIGHT(H582,4)="1 kg",(I582/1),I582*1000/LEFT(H582,3)),"")</f>
        <v/>
      </c>
      <c r="K582" s="259"/>
      <c r="L582" s="46" t="e">
        <f t="shared" si="19"/>
        <v>#N/A</v>
      </c>
    </row>
    <row r="583" spans="1:12" hidden="1">
      <c r="A583" s="46"/>
      <c r="B583" s="46"/>
      <c r="C583" s="46"/>
      <c r="D583" s="361"/>
      <c r="E583" s="223"/>
      <c r="F583" s="46" t="str">
        <f>IFERROR(VLOOKUP(E583,DSSP!$E$2:$G$1013,3,0),"")</f>
        <v/>
      </c>
      <c r="G583" s="225" t="e">
        <f>VLOOKUP(E583,DSSP!$E$2:$H$1017,4,0)</f>
        <v>#N/A</v>
      </c>
      <c r="H583" s="226" t="str">
        <f>IFERROR(IF(RIGHT(E583,4)="1 Kg","1 Kg",RIGHT(E583,6)),"")</f>
        <v/>
      </c>
      <c r="I583" s="227"/>
      <c r="J583" s="222" t="str">
        <f>IFERROR(IF(RIGHT(H583,4)="1 kg",(I583/1),I583*1000/LEFT(H583,3)),"")</f>
        <v/>
      </c>
      <c r="K583" s="259"/>
      <c r="L583" s="46" t="e">
        <f t="shared" si="19"/>
        <v>#N/A</v>
      </c>
    </row>
    <row r="584" spans="1:12" hidden="1">
      <c r="A584" s="46"/>
      <c r="B584" s="46"/>
      <c r="C584" s="46"/>
      <c r="D584" s="361"/>
      <c r="E584" s="223"/>
      <c r="F584" s="46" t="str">
        <f>IFERROR(VLOOKUP(E584,DSSP!$E$2:$G$1013,3,0),"")</f>
        <v/>
      </c>
      <c r="G584" s="225" t="e">
        <f>VLOOKUP(E584,DSSP!$E$2:$H$1017,4,0)</f>
        <v>#N/A</v>
      </c>
      <c r="H584" s="226" t="str">
        <f>IFERROR(IF(RIGHT(E584,4)="1 Kg","1 Kg",RIGHT(E584,6)),"")</f>
        <v/>
      </c>
      <c r="I584" s="227"/>
      <c r="J584" s="222" t="str">
        <f>IFERROR(IF(RIGHT(H584,4)="1 kg",(I584/1),I584*1000/LEFT(H584,3)),"")</f>
        <v/>
      </c>
      <c r="K584" s="259"/>
      <c r="L584" s="46" t="e">
        <f t="shared" si="19"/>
        <v>#N/A</v>
      </c>
    </row>
    <row r="585" spans="1:12" hidden="1">
      <c r="A585" s="46"/>
      <c r="B585" s="46"/>
      <c r="C585" s="46"/>
      <c r="D585" s="361"/>
      <c r="E585" s="223"/>
      <c r="F585" s="46" t="str">
        <f>IFERROR(VLOOKUP(E585,DSSP!$E$2:$G$1013,3,0),"")</f>
        <v/>
      </c>
      <c r="G585" s="225" t="e">
        <f>VLOOKUP(E585,DSSP!$E$2:$H$1017,4,0)</f>
        <v>#N/A</v>
      </c>
      <c r="H585" s="226" t="str">
        <f>IFERROR(IF(RIGHT(E585,4)="1 Kg","1 Kg",RIGHT(E585,6)),"")</f>
        <v/>
      </c>
      <c r="I585" s="227"/>
      <c r="J585" s="222" t="str">
        <f>IFERROR(IF(RIGHT(H585,4)="1 kg",(I585/1),I585*1000/LEFT(H585,3)),"")</f>
        <v/>
      </c>
      <c r="K585" s="259"/>
      <c r="L585" s="46" t="e">
        <f t="shared" si="19"/>
        <v>#N/A</v>
      </c>
    </row>
    <row r="586" spans="1:12" hidden="1">
      <c r="A586" s="46"/>
      <c r="B586" s="46"/>
      <c r="C586" s="46"/>
      <c r="D586" s="361"/>
      <c r="E586" s="223"/>
      <c r="F586" s="46" t="str">
        <f>IFERROR(VLOOKUP(E586,DSSP!$E$2:$G$1013,3,0),"")</f>
        <v/>
      </c>
      <c r="G586" s="225" t="e">
        <f>VLOOKUP(E586,DSSP!$E$2:$H$1017,4,0)</f>
        <v>#N/A</v>
      </c>
      <c r="H586" s="226" t="str">
        <f>IFERROR(IF(RIGHT(E586,4)="1 Kg","1 Kg",RIGHT(E586,6)),"")</f>
        <v/>
      </c>
      <c r="I586" s="227"/>
      <c r="J586" s="222" t="str">
        <f>IFERROR(IF(RIGHT(H586,4)="1 kg",(I586/1),I586*1000/LEFT(H586,3)),"")</f>
        <v/>
      </c>
      <c r="K586" s="259"/>
      <c r="L586" s="46" t="e">
        <f t="shared" si="19"/>
        <v>#N/A</v>
      </c>
    </row>
    <row r="587" spans="1:12" hidden="1">
      <c r="A587" s="46"/>
      <c r="B587" s="46"/>
      <c r="C587" s="46"/>
      <c r="D587" s="361"/>
      <c r="E587" s="223"/>
      <c r="F587" s="46" t="str">
        <f>IFERROR(VLOOKUP(E587,DSSP!$E$2:$G$1013,3,0),"")</f>
        <v/>
      </c>
      <c r="G587" s="225" t="e">
        <f>VLOOKUP(E587,DSSP!$E$2:$H$1017,4,0)</f>
        <v>#N/A</v>
      </c>
      <c r="H587" s="226" t="str">
        <f>IFERROR(IF(RIGHT(E587,4)="1 Kg","1 Kg",RIGHT(E587,6)),"")</f>
        <v/>
      </c>
      <c r="I587" s="227"/>
      <c r="J587" s="222" t="str">
        <f>IFERROR(IF(RIGHT(H587,4)="1 kg",(I587/1),I587*1000/LEFT(H587,3)),"")</f>
        <v/>
      </c>
      <c r="K587" s="259"/>
      <c r="L587" s="46" t="e">
        <f t="shared" si="19"/>
        <v>#N/A</v>
      </c>
    </row>
    <row r="588" spans="1:12" hidden="1">
      <c r="A588" s="46"/>
      <c r="B588" s="46"/>
      <c r="C588" s="46"/>
      <c r="D588" s="361"/>
      <c r="E588" s="223"/>
      <c r="F588" s="46" t="str">
        <f>IFERROR(VLOOKUP(E588,DSSP!$E$2:$G$1013,3,0),"")</f>
        <v/>
      </c>
      <c r="G588" s="225" t="e">
        <f>VLOOKUP(E588,DSSP!$E$2:$H$1017,4,0)</f>
        <v>#N/A</v>
      </c>
      <c r="H588" s="226" t="str">
        <f>IFERROR(IF(RIGHT(E588,4)="1 Kg","1 Kg",RIGHT(E588,6)),"")</f>
        <v/>
      </c>
      <c r="I588" s="227"/>
      <c r="J588" s="222" t="str">
        <f>IFERROR(IF(RIGHT(H588,4)="1 kg",(I588/1),I588*1000/LEFT(H588,3)),"")</f>
        <v/>
      </c>
      <c r="K588" s="259"/>
      <c r="L588" s="46" t="e">
        <f t="shared" si="19"/>
        <v>#N/A</v>
      </c>
    </row>
    <row r="589" spans="1:12" hidden="1">
      <c r="A589" s="46"/>
      <c r="B589" s="46"/>
      <c r="C589" s="46"/>
      <c r="D589" s="361"/>
      <c r="E589" s="223"/>
      <c r="F589" s="46" t="str">
        <f>IFERROR(VLOOKUP(E589,DSSP!$E$2:$G$1013,3,0),"")</f>
        <v/>
      </c>
      <c r="G589" s="225" t="e">
        <f>VLOOKUP(E589,DSSP!$E$2:$H$1017,4,0)</f>
        <v>#N/A</v>
      </c>
      <c r="H589" s="226" t="str">
        <f>IFERROR(IF(RIGHT(E589,4)="1 Kg","1 Kg",RIGHT(E589,6)),"")</f>
        <v/>
      </c>
      <c r="I589" s="227"/>
      <c r="J589" s="222" t="str">
        <f>IFERROR(IF(RIGHT(H589,4)="1 kg",(I589/1),I589*1000/LEFT(H589,3)),"")</f>
        <v/>
      </c>
      <c r="K589" s="259"/>
      <c r="L589" s="46" t="e">
        <f t="shared" si="19"/>
        <v>#N/A</v>
      </c>
    </row>
    <row r="590" spans="1:12" hidden="1">
      <c r="A590" s="46"/>
      <c r="B590" s="46"/>
      <c r="C590" s="46"/>
      <c r="D590" s="361"/>
      <c r="E590" s="223"/>
      <c r="F590" s="46" t="str">
        <f>IFERROR(VLOOKUP(E590,DSSP!$E$2:$G$1013,3,0),"")</f>
        <v/>
      </c>
      <c r="G590" s="225" t="e">
        <f>VLOOKUP(E590,DSSP!$E$2:$H$1017,4,0)</f>
        <v>#N/A</v>
      </c>
      <c r="H590" s="226" t="str">
        <f>IFERROR(IF(RIGHT(E590,4)="1 Kg","1 Kg",RIGHT(E590,6)),"")</f>
        <v/>
      </c>
      <c r="I590" s="227"/>
      <c r="J590" s="222" t="str">
        <f>IFERROR(IF(RIGHT(H590,4)="1 kg",(I590/1),I590*1000/LEFT(H590,3)),"")</f>
        <v/>
      </c>
      <c r="K590" s="259"/>
      <c r="L590" s="46" t="e">
        <f t="shared" si="19"/>
        <v>#N/A</v>
      </c>
    </row>
    <row r="591" spans="1:12" hidden="1">
      <c r="A591" s="46"/>
      <c r="B591" s="46"/>
      <c r="C591" s="46"/>
      <c r="D591" s="361"/>
      <c r="E591" s="223"/>
      <c r="F591" s="46" t="str">
        <f>IFERROR(VLOOKUP(E590,DSSP!$E$2:$G$1013,3,0),"")</f>
        <v/>
      </c>
      <c r="G591" s="225" t="e">
        <f>VLOOKUP(E590,DSSP!$E$2:$H$1017,4,0)</f>
        <v>#N/A</v>
      </c>
      <c r="H591" s="226" t="str">
        <f>IFERROR(IF(RIGHT(E590,4)="1 Kg","1 Kg",RIGHT(E590,6)),"")</f>
        <v/>
      </c>
      <c r="I591" s="227"/>
      <c r="J591" s="222" t="str">
        <f>IFERROR(IF(RIGHT(H591,4)="1 kg",(I591/1),I591*1000/LEFT(H591,3)),"")</f>
        <v/>
      </c>
      <c r="K591" s="259"/>
      <c r="L591" s="46" t="e">
        <f t="shared" si="19"/>
        <v>#N/A</v>
      </c>
    </row>
    <row r="592" spans="1:12" hidden="1">
      <c r="A592" s="46"/>
      <c r="B592" s="46"/>
      <c r="C592" s="46"/>
      <c r="D592" s="361"/>
      <c r="E592" s="223"/>
      <c r="F592" s="46" t="str">
        <f>IFERROR(VLOOKUP(E591,DSSP!$E$2:$G$1013,3,0),"")</f>
        <v/>
      </c>
      <c r="G592" s="225" t="e">
        <f>VLOOKUP(E591,DSSP!$E$2:$H$1017,4,0)</f>
        <v>#N/A</v>
      </c>
      <c r="H592" s="226" t="str">
        <f>IFERROR(IF(RIGHT(E591,4)="1 Kg","1 Kg",RIGHT(E591,6)),"")</f>
        <v/>
      </c>
      <c r="I592" s="227"/>
      <c r="J592" s="222" t="str">
        <f>IFERROR(IF(RIGHT(H592,4)="1 kg",(I592/1),I592*1000/LEFT(H592,3)),"")</f>
        <v/>
      </c>
      <c r="K592" s="259"/>
      <c r="L592" s="46" t="e">
        <f t="shared" ref="L592:L596" si="20">IF(G592&lt;&gt;"Kg",K592*J592,K592*I592)</f>
        <v>#N/A</v>
      </c>
    </row>
    <row r="593" spans="1:12" hidden="1">
      <c r="A593" s="46"/>
      <c r="B593" s="46"/>
      <c r="C593" s="46"/>
      <c r="D593" s="361"/>
      <c r="E593" s="223"/>
      <c r="F593" s="46" t="str">
        <f>IFERROR(VLOOKUP(E592,DSSP!$E$2:$G$1013,3,0),"")</f>
        <v/>
      </c>
      <c r="G593" s="225" t="e">
        <f>VLOOKUP(E592,DSSP!$E$2:$H$1017,4,0)</f>
        <v>#N/A</v>
      </c>
      <c r="H593" s="226" t="str">
        <f>IFERROR(IF(RIGHT(E592,4)="1 Kg","1 Kg",RIGHT(E592,6)),"")</f>
        <v/>
      </c>
      <c r="I593" s="227"/>
      <c r="J593" s="222" t="str">
        <f>IFERROR(IF(RIGHT(H593,4)="1 kg",(I593/1),I593*1000/LEFT(H593,3)),"")</f>
        <v/>
      </c>
      <c r="K593" s="259"/>
      <c r="L593" s="46" t="e">
        <f t="shared" si="20"/>
        <v>#N/A</v>
      </c>
    </row>
    <row r="594" spans="1:12" hidden="1">
      <c r="A594" s="46"/>
      <c r="B594" s="46"/>
      <c r="C594" s="46"/>
      <c r="D594" s="361"/>
      <c r="E594" s="223"/>
      <c r="F594" s="46" t="str">
        <f>IFERROR(VLOOKUP(E593,DSSP!$E$2:$G$1013,3,0),"")</f>
        <v/>
      </c>
      <c r="G594" s="225" t="e">
        <f>VLOOKUP(E593,DSSP!$E$2:$H$1017,4,0)</f>
        <v>#N/A</v>
      </c>
      <c r="H594" s="226" t="str">
        <f>IFERROR(IF(RIGHT(E593,4)="1 Kg","1 Kg",RIGHT(E593,6)),"")</f>
        <v/>
      </c>
      <c r="I594" s="227"/>
      <c r="J594" s="222" t="str">
        <f>IFERROR(IF(RIGHT(H594,4)="1 kg",(I594/1),I594*1000/LEFT(H594,3)),"")</f>
        <v/>
      </c>
      <c r="K594" s="259"/>
      <c r="L594" s="46" t="e">
        <f t="shared" si="20"/>
        <v>#N/A</v>
      </c>
    </row>
    <row r="595" spans="1:12" hidden="1">
      <c r="A595" s="46"/>
      <c r="B595" s="46"/>
      <c r="C595" s="46"/>
      <c r="D595" s="361"/>
      <c r="E595" s="223"/>
      <c r="F595" s="46" t="str">
        <f>IFERROR(VLOOKUP(E594,DSSP!$E$2:$G$1013,3,0),"")</f>
        <v/>
      </c>
      <c r="G595" s="225" t="e">
        <f>VLOOKUP(E594,DSSP!$E$2:$H$1017,4,0)</f>
        <v>#N/A</v>
      </c>
      <c r="H595" s="226" t="str">
        <f>IFERROR(IF(RIGHT(E594,4)="1 Kg","1 Kg",RIGHT(E594,6)),"")</f>
        <v/>
      </c>
      <c r="I595" s="227"/>
      <c r="J595" s="222" t="str">
        <f>IFERROR(IF(RIGHT(H595,4)="1 kg",(I595/1),I595*1000/LEFT(H595,3)),"")</f>
        <v/>
      </c>
      <c r="K595" s="259"/>
      <c r="L595" s="46" t="e">
        <f t="shared" si="20"/>
        <v>#N/A</v>
      </c>
    </row>
    <row r="596" spans="1:12" hidden="1">
      <c r="A596" s="46"/>
      <c r="B596" s="46"/>
      <c r="C596" s="46"/>
      <c r="D596" s="361"/>
      <c r="E596" s="223"/>
      <c r="F596" s="46" t="str">
        <f>IFERROR(VLOOKUP(E595,DSSP!$E$2:$G$1013,3,0),"")</f>
        <v/>
      </c>
      <c r="G596" s="225" t="e">
        <f>VLOOKUP(E595,DSSP!$E$2:$H$1017,4,0)</f>
        <v>#N/A</v>
      </c>
      <c r="H596" s="226" t="str">
        <f>IFERROR(IF(RIGHT(E595,4)="1 Kg","1 Kg",RIGHT(E595,6)),"")</f>
        <v/>
      </c>
      <c r="I596" s="227"/>
      <c r="J596" s="222" t="str">
        <f>IFERROR(IF(RIGHT(H596,4)="1 kg",(I596/1),I596*1000/LEFT(H596,3)),"")</f>
        <v/>
      </c>
      <c r="K596" s="259"/>
      <c r="L596" s="46" t="e">
        <f t="shared" si="20"/>
        <v>#N/A</v>
      </c>
    </row>
    <row r="597" spans="1:12" hidden="1">
      <c r="A597" s="46"/>
      <c r="B597" s="46"/>
      <c r="C597" s="46"/>
      <c r="D597" s="361"/>
      <c r="E597" s="223"/>
      <c r="F597" s="46" t="str">
        <f>IFERROR(VLOOKUP(E596,DSSP!$E$2:$G$1013,3,0),"")</f>
        <v/>
      </c>
      <c r="G597" s="225" t="e">
        <f>VLOOKUP(E596,DSSP!$E$2:$H$1017,4,0)</f>
        <v>#N/A</v>
      </c>
      <c r="H597" s="226" t="str">
        <f>IFERROR(IF(RIGHT(E596,4)="1 Kg","1 Kg",RIGHT(E596,6)),"")</f>
        <v/>
      </c>
      <c r="I597" s="227"/>
      <c r="J597" s="222" t="str">
        <f>IFERROR(IF(RIGHT(H597,4)="1 kg",(I597/1),I597*1000/LEFT(H597,3)),"")</f>
        <v/>
      </c>
      <c r="K597" s="259"/>
      <c r="L597" s="259"/>
    </row>
    <row r="598" spans="1:12" hidden="1">
      <c r="A598" s="46"/>
      <c r="B598" s="46"/>
      <c r="C598" s="46"/>
      <c r="D598" s="361"/>
      <c r="E598" s="223"/>
      <c r="F598" s="46" t="str">
        <f>IFERROR(VLOOKUP(E597,DSSP!$E$2:$G$1013,3,0),"")</f>
        <v/>
      </c>
      <c r="G598" s="225" t="e">
        <f>VLOOKUP(E597,DSSP!$E$2:$H$1017,4,0)</f>
        <v>#N/A</v>
      </c>
      <c r="H598" s="226" t="str">
        <f>IFERROR(IF(RIGHT(E597,4)="1 Kg","1 Kg",RIGHT(E597,6)),"")</f>
        <v/>
      </c>
      <c r="I598" s="227"/>
      <c r="J598" s="222" t="str">
        <f>IFERROR(IF(RIGHT(H598,4)="1 kg",(I598/1),I598*1000/LEFT(H598,3)),"")</f>
        <v/>
      </c>
      <c r="K598" s="259"/>
      <c r="L598" s="259"/>
    </row>
    <row r="599" spans="1:12" hidden="1">
      <c r="A599" s="46"/>
      <c r="B599" s="46"/>
      <c r="C599" s="46"/>
      <c r="D599" s="361"/>
      <c r="E599" s="223"/>
      <c r="F599" s="46" t="str">
        <f>IFERROR(VLOOKUP(E598,DSSP!$E$2:$G$1013,3,0),"")</f>
        <v/>
      </c>
      <c r="G599" s="225" t="e">
        <f>VLOOKUP(E598,DSSP!$E$2:$H$1017,4,0)</f>
        <v>#N/A</v>
      </c>
      <c r="H599" s="226" t="str">
        <f>IFERROR(IF(RIGHT(E598,4)="1 Kg","1 Kg",RIGHT(E598,6)),"")</f>
        <v/>
      </c>
      <c r="I599" s="227"/>
      <c r="J599" s="222" t="str">
        <f>IFERROR(IF(RIGHT(H599,4)="1 kg",(I599/1),I599*1000/LEFT(H599,3)),"")</f>
        <v/>
      </c>
      <c r="K599" s="259"/>
      <c r="L599" s="259"/>
    </row>
    <row r="600" spans="1:12" hidden="1">
      <c r="A600" s="46"/>
      <c r="B600" s="46"/>
      <c r="C600" s="46"/>
      <c r="D600" s="361"/>
      <c r="E600" s="223"/>
      <c r="F600" s="46" t="str">
        <f>IFERROR(VLOOKUP(E599,DSSP!$E$2:$G$1013,3,0),"")</f>
        <v/>
      </c>
      <c r="G600" s="225" t="e">
        <f>VLOOKUP(E599,DSSP!$E$2:$H$1017,4,0)</f>
        <v>#N/A</v>
      </c>
      <c r="H600" s="226" t="str">
        <f>IFERROR(IF(RIGHT(E599,4)="1 Kg","1 Kg",RIGHT(E599,6)),"")</f>
        <v/>
      </c>
      <c r="I600" s="227"/>
      <c r="J600" s="222" t="str">
        <f>IFERROR(IF(RIGHT(H600,4)="1 kg",(I600/1),I600*1000/LEFT(H600,3)),"")</f>
        <v/>
      </c>
      <c r="K600" s="259"/>
      <c r="L600" s="259"/>
    </row>
    <row r="601" spans="1:12" hidden="1">
      <c r="A601" s="46"/>
      <c r="B601" s="46"/>
      <c r="C601" s="46"/>
      <c r="D601" s="361"/>
      <c r="E601" s="223"/>
      <c r="F601" s="46" t="str">
        <f>IFERROR(VLOOKUP(E600,DSSP!$E$2:$G$1013,3,0),"")</f>
        <v/>
      </c>
      <c r="G601" s="225" t="e">
        <f>VLOOKUP(E600,DSSP!$E$2:$H$1017,4,0)</f>
        <v>#N/A</v>
      </c>
      <c r="H601" s="226" t="str">
        <f>IFERROR(IF(RIGHT(E600,4)="1 Kg","1 Kg",RIGHT(E600,6)),"")</f>
        <v/>
      </c>
      <c r="I601" s="227"/>
      <c r="J601" s="222" t="str">
        <f>IFERROR(IF(RIGHT(H601,4)="1 kg",(I601/1),I601*1000/LEFT(H601,3)),"")</f>
        <v/>
      </c>
      <c r="K601" s="259"/>
      <c r="L601" s="259"/>
    </row>
    <row r="602" spans="1:12" hidden="1">
      <c r="A602" s="46"/>
      <c r="B602" s="46"/>
      <c r="C602" s="46"/>
      <c r="D602" s="361"/>
      <c r="E602" s="223"/>
      <c r="F602" s="46" t="str">
        <f>IFERROR(VLOOKUP(E601,DSSP!$E$2:$G$1013,3,0),"")</f>
        <v/>
      </c>
      <c r="G602" s="225" t="e">
        <f>VLOOKUP(E601,DSSP!$E$2:$H$1017,4,0)</f>
        <v>#N/A</v>
      </c>
      <c r="H602" s="226" t="str">
        <f>IFERROR(IF(RIGHT(E601,4)="1 Kg","1 Kg",RIGHT(E601,6)),"")</f>
        <v/>
      </c>
      <c r="I602" s="227"/>
      <c r="J602" s="222" t="str">
        <f>IFERROR(IF(RIGHT(H602,4)="1 kg",(I602/1),I602*1000/LEFT(H602,3)),"")</f>
        <v/>
      </c>
      <c r="K602" s="259"/>
      <c r="L602" s="259"/>
    </row>
    <row r="603" spans="1:12" hidden="1">
      <c r="A603" s="46"/>
      <c r="B603" s="46"/>
      <c r="C603" s="46"/>
      <c r="D603" s="361"/>
      <c r="E603" s="223"/>
      <c r="F603" s="46" t="str">
        <f>IFERROR(VLOOKUP(E602,DSSP!$E$2:$G$1013,3,0),"")</f>
        <v/>
      </c>
      <c r="G603" s="225" t="e">
        <f>VLOOKUP(E602,DSSP!$E$2:$H$1017,4,0)</f>
        <v>#N/A</v>
      </c>
      <c r="H603" s="226" t="str">
        <f>IFERROR(IF(RIGHT(E602,4)="1 Kg","1 Kg",RIGHT(E602,6)),"")</f>
        <v/>
      </c>
      <c r="I603" s="227"/>
      <c r="J603" s="222" t="str">
        <f>IFERROR(IF(RIGHT(H603,4)="1 kg",(I603/1),I603*1000/LEFT(H603,3)),"")</f>
        <v/>
      </c>
      <c r="K603" s="259"/>
      <c r="L603" s="259"/>
    </row>
    <row r="604" spans="1:12" hidden="1">
      <c r="A604" s="46"/>
      <c r="B604" s="46"/>
      <c r="C604" s="46"/>
      <c r="D604" s="361"/>
      <c r="E604" s="223"/>
      <c r="F604" s="46" t="str">
        <f>IFERROR(VLOOKUP(E603,DSSP!$E$2:$G$1013,3,0),"")</f>
        <v/>
      </c>
      <c r="G604" s="225" t="e">
        <f>VLOOKUP(E603,DSSP!$E$2:$H$1017,4,0)</f>
        <v>#N/A</v>
      </c>
      <c r="H604" s="226" t="str">
        <f>IFERROR(IF(RIGHT(E603,4)="1 Kg","1 Kg",RIGHT(E603,6)),"")</f>
        <v/>
      </c>
      <c r="I604" s="227"/>
      <c r="J604" s="222" t="str">
        <f>IFERROR(IF(RIGHT(H604,4)="1 kg",(I604/1),I604*1000/LEFT(H604,3)),"")</f>
        <v/>
      </c>
      <c r="K604" s="259"/>
      <c r="L604" s="259"/>
    </row>
    <row r="605" spans="1:12" hidden="1">
      <c r="A605" s="46"/>
      <c r="B605" s="46"/>
      <c r="C605" s="46"/>
      <c r="D605" s="361"/>
      <c r="E605" s="223"/>
      <c r="F605" s="46" t="str">
        <f>IFERROR(VLOOKUP(E604,DSSP!$E$2:$G$1013,3,0),"")</f>
        <v/>
      </c>
      <c r="G605" s="225" t="e">
        <f>VLOOKUP(E604,DSSP!$E$2:$H$1017,4,0)</f>
        <v>#N/A</v>
      </c>
      <c r="H605" s="226" t="str">
        <f>IFERROR(IF(RIGHT(E604,4)="1 Kg","1 Kg",RIGHT(E604,6)),"")</f>
        <v/>
      </c>
      <c r="I605" s="227"/>
      <c r="J605" s="222" t="str">
        <f>IFERROR(IF(RIGHT(H605,4)="1 kg",(I605/1),I605*1000/LEFT(H605,3)),"")</f>
        <v/>
      </c>
      <c r="K605" s="259"/>
      <c r="L605" s="259"/>
    </row>
    <row r="606" spans="1:12" hidden="1">
      <c r="A606" s="46"/>
      <c r="B606" s="46"/>
      <c r="C606" s="46"/>
      <c r="D606" s="361"/>
      <c r="E606" s="223"/>
      <c r="F606" s="46" t="str">
        <f>IFERROR(VLOOKUP(E605,DSSP!$E$2:$G$1013,3,0),"")</f>
        <v/>
      </c>
      <c r="G606" s="225" t="e">
        <f>VLOOKUP(E605,DSSP!$E$2:$H$1017,4,0)</f>
        <v>#N/A</v>
      </c>
      <c r="H606" s="226" t="str">
        <f>IFERROR(IF(RIGHT(E605,4)="1 Kg","1 Kg",RIGHT(E605,6)),"")</f>
        <v/>
      </c>
      <c r="I606" s="227"/>
      <c r="J606" s="222" t="str">
        <f>IFERROR(IF(RIGHT(H606,4)="1 kg",(I606/1),I606*1000/LEFT(H606,3)),"")</f>
        <v/>
      </c>
      <c r="K606" s="259"/>
      <c r="L606" s="259"/>
    </row>
    <row r="607" spans="1:12" hidden="1">
      <c r="A607" s="46"/>
      <c r="B607" s="46"/>
      <c r="C607" s="46"/>
      <c r="D607" s="361"/>
      <c r="E607" s="223"/>
      <c r="F607" s="46" t="str">
        <f>IFERROR(VLOOKUP(E606,DSSP!$E$2:$G$1013,3,0),"")</f>
        <v/>
      </c>
      <c r="G607" s="225" t="e">
        <f>VLOOKUP(E606,DSSP!$E$2:$H$1017,4,0)</f>
        <v>#N/A</v>
      </c>
      <c r="H607" s="226" t="str">
        <f>IFERROR(IF(RIGHT(E606,4)="1 Kg","1 Kg",RIGHT(E606,6)),"")</f>
        <v/>
      </c>
      <c r="I607" s="227"/>
      <c r="J607" s="222" t="str">
        <f>IFERROR(IF(RIGHT(H607,4)="1 kg",(I607/1),I607*1000/LEFT(H607,3)),"")</f>
        <v/>
      </c>
      <c r="K607" s="259"/>
      <c r="L607" s="259"/>
    </row>
    <row r="608" spans="1:12" hidden="1">
      <c r="A608" s="46"/>
      <c r="B608" s="46"/>
      <c r="C608" s="46"/>
      <c r="D608" s="361"/>
      <c r="E608" s="223"/>
      <c r="F608" s="46" t="str">
        <f>IFERROR(VLOOKUP(E607,DSSP!$E$2:$G$1013,3,0),"")</f>
        <v/>
      </c>
      <c r="G608" s="225" t="e">
        <f>VLOOKUP(E607,DSSP!$E$2:$H$1017,4,0)</f>
        <v>#N/A</v>
      </c>
      <c r="H608" s="226" t="str">
        <f>IFERROR(IF(RIGHT(E607,4)="1 Kg","1 Kg",RIGHT(E607,6)),"")</f>
        <v/>
      </c>
      <c r="I608" s="227"/>
      <c r="J608" s="222" t="str">
        <f>IFERROR(IF(RIGHT(H608,4)="1 kg",(I608/1),I608*1000/LEFT(H608,3)),"")</f>
        <v/>
      </c>
      <c r="K608" s="259"/>
      <c r="L608" s="259"/>
    </row>
    <row r="609" spans="1:12" hidden="1">
      <c r="A609" s="46"/>
      <c r="B609" s="46"/>
      <c r="C609" s="46"/>
      <c r="D609" s="361"/>
      <c r="E609" s="223"/>
      <c r="F609" s="46" t="str">
        <f>IFERROR(VLOOKUP(E608,DSSP!$E$2:$G$1013,3,0),"")</f>
        <v/>
      </c>
      <c r="G609" s="225" t="e">
        <f>VLOOKUP(E608,DSSP!$E$2:$H$1017,4,0)</f>
        <v>#N/A</v>
      </c>
      <c r="H609" s="226" t="str">
        <f>IFERROR(IF(RIGHT(E608,4)="1 Kg","1 Kg",RIGHT(E608,6)),"")</f>
        <v/>
      </c>
      <c r="I609" s="227"/>
      <c r="J609" s="222" t="str">
        <f>IFERROR(IF(RIGHT(H609,4)="1 kg",(I609/1),I609*1000/LEFT(H609,3)),"")</f>
        <v/>
      </c>
      <c r="K609" s="259"/>
      <c r="L609" s="259"/>
    </row>
    <row r="610" spans="1:12" hidden="1">
      <c r="A610" s="46"/>
      <c r="B610" s="46"/>
      <c r="C610" s="46"/>
      <c r="D610" s="361"/>
      <c r="E610" s="223"/>
      <c r="F610" s="46" t="str">
        <f>IFERROR(VLOOKUP(E609,DSSP!$E$2:$G$1013,3,0),"")</f>
        <v/>
      </c>
      <c r="G610" s="225" t="e">
        <f>VLOOKUP(E609,DSSP!$E$2:$H$1017,4,0)</f>
        <v>#N/A</v>
      </c>
      <c r="H610" s="226" t="str">
        <f>IFERROR(IF(RIGHT(E609,4)="1 Kg","1 Kg",RIGHT(E609,6)),"")</f>
        <v/>
      </c>
      <c r="I610" s="227"/>
      <c r="J610" s="222" t="str">
        <f>IFERROR(IF(RIGHT(H610,4)="1 kg",(I610/1),I610*1000/LEFT(H610,3)),"")</f>
        <v/>
      </c>
      <c r="K610" s="259"/>
      <c r="L610" s="259"/>
    </row>
    <row r="611" spans="1:12" hidden="1">
      <c r="A611" s="46"/>
      <c r="B611" s="46"/>
      <c r="C611" s="46"/>
      <c r="D611" s="361"/>
      <c r="E611" s="223"/>
      <c r="F611" s="46" t="str">
        <f>IFERROR(VLOOKUP(E610,DSSP!$E$2:$G$1013,3,0),"")</f>
        <v/>
      </c>
      <c r="G611" s="225" t="e">
        <f>VLOOKUP(E610,DSSP!$E$2:$H$1017,4,0)</f>
        <v>#N/A</v>
      </c>
      <c r="H611" s="226" t="str">
        <f>IFERROR(IF(RIGHT(E610,4)="1 Kg","1 Kg",RIGHT(E610,6)),"")</f>
        <v/>
      </c>
      <c r="I611" s="227"/>
      <c r="J611" s="222" t="str">
        <f>IFERROR(IF(RIGHT(H611,4)="1 kg",(I611/1),I611*1000/LEFT(H611,3)),"")</f>
        <v/>
      </c>
      <c r="K611" s="259"/>
      <c r="L611" s="259"/>
    </row>
    <row r="612" spans="1:12" hidden="1">
      <c r="A612" s="46"/>
      <c r="B612" s="46"/>
      <c r="C612" s="46"/>
      <c r="D612" s="361"/>
      <c r="E612" s="223"/>
      <c r="F612" s="46" t="str">
        <f>IFERROR(VLOOKUP(E611,DSSP!$E$2:$G$1013,3,0),"")</f>
        <v/>
      </c>
      <c r="G612" s="225" t="e">
        <f>VLOOKUP(E611,DSSP!$E$2:$H$1017,4,0)</f>
        <v>#N/A</v>
      </c>
      <c r="H612" s="226" t="str">
        <f>IFERROR(IF(RIGHT(E611,4)="1 Kg","1 Kg",RIGHT(E611,6)),"")</f>
        <v/>
      </c>
      <c r="I612" s="227"/>
      <c r="J612" s="222" t="str">
        <f>IFERROR(IF(RIGHT(H612,4)="1 kg",(I612/1),I612*1000/LEFT(H612,3)),"")</f>
        <v/>
      </c>
      <c r="K612" s="259"/>
      <c r="L612" s="259"/>
    </row>
    <row r="613" spans="1:12" hidden="1">
      <c r="A613" s="46"/>
      <c r="B613" s="46"/>
      <c r="C613" s="46"/>
      <c r="D613" s="361"/>
      <c r="E613" s="223"/>
      <c r="F613" s="46" t="str">
        <f>IFERROR(VLOOKUP(E612,DSSP!$E$2:$G$1013,3,0),"")</f>
        <v/>
      </c>
      <c r="G613" s="225" t="e">
        <f>VLOOKUP(E612,DSSP!$E$2:$H$1017,4,0)</f>
        <v>#N/A</v>
      </c>
      <c r="H613" s="226" t="str">
        <f>IFERROR(IF(RIGHT(E612,4)="1 Kg","1 Kg",RIGHT(E612,6)),"")</f>
        <v/>
      </c>
      <c r="I613" s="227"/>
      <c r="J613" s="222" t="str">
        <f>IFERROR(IF(RIGHT(H613,4)="1 kg",(I613/1),I613*1000/LEFT(H613,3)),"")</f>
        <v/>
      </c>
      <c r="K613" s="259"/>
      <c r="L613" s="259"/>
    </row>
    <row r="614" spans="1:12" hidden="1">
      <c r="A614" s="46"/>
      <c r="B614" s="46"/>
      <c r="C614" s="46"/>
      <c r="D614" s="361"/>
      <c r="E614" s="223"/>
      <c r="F614" s="46" t="str">
        <f>IFERROR(VLOOKUP(E613,DSSP!$E$2:$G$1013,3,0),"")</f>
        <v/>
      </c>
      <c r="G614" s="225" t="e">
        <f>VLOOKUP(E613,DSSP!$E$2:$H$1017,4,0)</f>
        <v>#N/A</v>
      </c>
      <c r="H614" s="226" t="str">
        <f>IFERROR(IF(RIGHT(E613,4)="1 Kg","1 Kg",RIGHT(E613,6)),"")</f>
        <v/>
      </c>
      <c r="I614" s="227"/>
      <c r="J614" s="222" t="str">
        <f>IFERROR(IF(RIGHT(H614,4)="1 kg",(I614/1),I614*1000/LEFT(H614,3)),"")</f>
        <v/>
      </c>
      <c r="K614" s="259"/>
      <c r="L614" s="259"/>
    </row>
    <row r="615" spans="1:12" hidden="1">
      <c r="A615" s="46"/>
      <c r="B615" s="46"/>
      <c r="C615" s="46"/>
      <c r="D615" s="361"/>
      <c r="E615" s="223"/>
      <c r="F615" s="46" t="str">
        <f>IFERROR(VLOOKUP(E614,DSSP!$E$2:$G$1013,3,0),"")</f>
        <v/>
      </c>
      <c r="G615" s="225" t="e">
        <f>VLOOKUP(E614,DSSP!$E$2:$H$1017,4,0)</f>
        <v>#N/A</v>
      </c>
      <c r="H615" s="226" t="str">
        <f>IFERROR(IF(RIGHT(E614,4)="1 Kg","1 Kg",RIGHT(E614,6)),"")</f>
        <v/>
      </c>
      <c r="I615" s="227"/>
      <c r="J615" s="222" t="str">
        <f>IFERROR(IF(RIGHT(H615,4)="1 kg",(I615/1),I615*1000/LEFT(H615,3)),"")</f>
        <v/>
      </c>
      <c r="K615" s="259"/>
      <c r="L615" s="259"/>
    </row>
    <row r="616" spans="1:12" hidden="1">
      <c r="A616" s="46"/>
      <c r="B616" s="46"/>
      <c r="C616" s="46"/>
      <c r="D616" s="361"/>
      <c r="E616" s="223"/>
      <c r="F616" s="46" t="str">
        <f>IFERROR(VLOOKUP(E615,DSSP!$E$2:$G$1013,3,0),"")</f>
        <v/>
      </c>
      <c r="G616" s="225" t="e">
        <f>VLOOKUP(E615,DSSP!$E$2:$H$1017,4,0)</f>
        <v>#N/A</v>
      </c>
      <c r="H616" s="226" t="str">
        <f>IFERROR(IF(RIGHT(E615,4)="1 Kg","1 Kg",RIGHT(E615,6)),"")</f>
        <v/>
      </c>
      <c r="I616" s="227"/>
      <c r="J616" s="222" t="str">
        <f>IFERROR(IF(RIGHT(H616,4)="1 kg",(I616/1),I616*1000/LEFT(H616,3)),"")</f>
        <v/>
      </c>
      <c r="K616" s="259"/>
      <c r="L616" s="259"/>
    </row>
    <row r="617" spans="1:12" hidden="1">
      <c r="A617" s="46"/>
      <c r="B617" s="46"/>
      <c r="C617" s="46"/>
      <c r="D617" s="361"/>
      <c r="E617" s="223"/>
      <c r="F617" s="46" t="str">
        <f>IFERROR(VLOOKUP(E616,DSSP!$E$2:$G$1013,3,0),"")</f>
        <v/>
      </c>
      <c r="G617" s="225" t="e">
        <f>VLOOKUP(E616,DSSP!$E$2:$H$1017,4,0)</f>
        <v>#N/A</v>
      </c>
      <c r="H617" s="226" t="str">
        <f>IFERROR(IF(RIGHT(E616,4)="1 Kg","1 Kg",RIGHT(E616,6)),"")</f>
        <v/>
      </c>
      <c r="I617" s="227"/>
      <c r="J617" s="222" t="str">
        <f>IFERROR(IF(RIGHT(H617,4)="1 kg",(I617/1),I617*1000/LEFT(H617,3)),"")</f>
        <v/>
      </c>
      <c r="K617" s="259"/>
      <c r="L617" s="259"/>
    </row>
    <row r="618" spans="1:12" hidden="1">
      <c r="A618" s="46"/>
      <c r="B618" s="46"/>
      <c r="C618" s="46"/>
      <c r="D618" s="361"/>
      <c r="E618" s="223"/>
      <c r="F618" s="46" t="str">
        <f>IFERROR(VLOOKUP(E617,DSSP!$E$2:$G$1013,3,0),"")</f>
        <v/>
      </c>
      <c r="G618" s="225" t="e">
        <f>VLOOKUP(E617,DSSP!$E$2:$H$1017,4,0)</f>
        <v>#N/A</v>
      </c>
      <c r="H618" s="226" t="str">
        <f>IFERROR(IF(RIGHT(E617,4)="1 Kg","1 Kg",RIGHT(E617,6)),"")</f>
        <v/>
      </c>
      <c r="I618" s="227"/>
      <c r="J618" s="222" t="str">
        <f>IFERROR(IF(RIGHT(H618,4)="1 kg",(I618/1),I618*1000/LEFT(H618,3)),"")</f>
        <v/>
      </c>
      <c r="K618" s="259"/>
      <c r="L618" s="259"/>
    </row>
    <row r="619" spans="1:12" hidden="1">
      <c r="A619" s="46"/>
      <c r="B619" s="46"/>
      <c r="C619" s="46"/>
      <c r="D619" s="361"/>
      <c r="E619" s="223"/>
      <c r="F619" s="46" t="str">
        <f>IFERROR(VLOOKUP(E618,DSSP!$E$2:$G$1013,3,0),"")</f>
        <v/>
      </c>
      <c r="G619" s="225" t="e">
        <f>VLOOKUP(E618,DSSP!$E$2:$H$1017,4,0)</f>
        <v>#N/A</v>
      </c>
      <c r="H619" s="226" t="str">
        <f>IFERROR(IF(RIGHT(E618,4)="1 Kg","1 Kg",RIGHT(E618,6)),"")</f>
        <v/>
      </c>
      <c r="I619" s="227"/>
      <c r="J619" s="222" t="str">
        <f>IFERROR(IF(RIGHT(H619,4)="1 kg",(I619/1),I619*1000/LEFT(H619,3)),"")</f>
        <v/>
      </c>
      <c r="K619" s="259"/>
      <c r="L619" s="259"/>
    </row>
    <row r="620" spans="1:12" hidden="1">
      <c r="A620" s="46"/>
      <c r="B620" s="46"/>
      <c r="C620" s="46"/>
      <c r="D620" s="361"/>
      <c r="E620" s="223"/>
      <c r="F620" s="46" t="str">
        <f>IFERROR(VLOOKUP(E619,DSSP!$E$2:$G$1013,3,0),"")</f>
        <v/>
      </c>
      <c r="G620" s="225" t="e">
        <f>VLOOKUP(E619,DSSP!$E$2:$H$1017,4,0)</f>
        <v>#N/A</v>
      </c>
      <c r="H620" s="226" t="str">
        <f>IFERROR(IF(RIGHT(E619,4)="1 Kg","1 Kg",RIGHT(E619,6)),"")</f>
        <v/>
      </c>
      <c r="I620" s="227"/>
      <c r="J620" s="222" t="str">
        <f>IFERROR(IF(RIGHT(H620,4)="1 kg",(I620/1),I620*1000/LEFT(H620,3)),"")</f>
        <v/>
      </c>
      <c r="K620" s="259"/>
      <c r="L620" s="259"/>
    </row>
    <row r="621" spans="1:12" hidden="1">
      <c r="A621" s="46"/>
      <c r="B621" s="46"/>
      <c r="C621" s="46"/>
      <c r="D621" s="361"/>
      <c r="E621" s="223"/>
      <c r="F621" s="46" t="str">
        <f>IFERROR(VLOOKUP(E620,DSSP!$E$2:$G$1013,3,0),"")</f>
        <v/>
      </c>
      <c r="G621" s="225" t="e">
        <f>VLOOKUP(E620,DSSP!$E$2:$H$1017,4,0)</f>
        <v>#N/A</v>
      </c>
      <c r="H621" s="226" t="str">
        <f>IFERROR(IF(RIGHT(E620,4)="1 Kg","1 Kg",RIGHT(E620,6)),"")</f>
        <v/>
      </c>
      <c r="I621" s="227"/>
      <c r="J621" s="222" t="str">
        <f>IFERROR(IF(RIGHT(H621,4)="1 kg",(I621/1),I621*1000/LEFT(H621,3)),"")</f>
        <v/>
      </c>
      <c r="K621" s="259"/>
      <c r="L621" s="259"/>
    </row>
    <row r="622" spans="1:12" hidden="1">
      <c r="A622" s="46"/>
      <c r="B622" s="46"/>
      <c r="C622" s="46"/>
      <c r="D622" s="361"/>
      <c r="E622" s="223"/>
      <c r="F622" s="46" t="str">
        <f>IFERROR(VLOOKUP(E621,DSSP!$E$2:$G$1013,3,0),"")</f>
        <v/>
      </c>
      <c r="G622" s="225" t="e">
        <f>VLOOKUP(E621,DSSP!$E$2:$H$1017,4,0)</f>
        <v>#N/A</v>
      </c>
      <c r="H622" s="226" t="str">
        <f>IFERROR(IF(RIGHT(E621,4)="1 Kg","1 Kg",RIGHT(E621,6)),"")</f>
        <v/>
      </c>
      <c r="I622" s="227"/>
      <c r="J622" s="222" t="str">
        <f>IFERROR(IF(RIGHT(H622,4)="1 kg",(I622/1),I622*1000/LEFT(H622,3)),"")</f>
        <v/>
      </c>
      <c r="K622" s="259"/>
      <c r="L622" s="259"/>
    </row>
    <row r="623" spans="1:12" hidden="1">
      <c r="A623" s="46"/>
      <c r="B623" s="46"/>
      <c r="C623" s="46"/>
      <c r="D623" s="361"/>
      <c r="E623" s="223"/>
      <c r="F623" s="46" t="str">
        <f>IFERROR(VLOOKUP(E622,DSSP!$E$2:$G$1013,3,0),"")</f>
        <v/>
      </c>
      <c r="G623" s="225" t="e">
        <f>VLOOKUP(E622,DSSP!$E$2:$H$1017,4,0)</f>
        <v>#N/A</v>
      </c>
      <c r="H623" s="226" t="str">
        <f>IFERROR(IF(RIGHT(E622,4)="1 Kg","1 Kg",RIGHT(E622,6)),"")</f>
        <v/>
      </c>
      <c r="I623" s="227"/>
      <c r="J623" s="222" t="str">
        <f>IFERROR(IF(RIGHT(H623,4)="1 kg",(I623/1),I623*1000/LEFT(H623,3)),"")</f>
        <v/>
      </c>
      <c r="K623" s="259"/>
      <c r="L623" s="259"/>
    </row>
    <row r="624" spans="1:12" hidden="1">
      <c r="A624" s="46"/>
      <c r="B624" s="46"/>
      <c r="C624" s="46"/>
      <c r="D624" s="361"/>
      <c r="E624" s="223"/>
      <c r="F624" s="46" t="str">
        <f>IFERROR(VLOOKUP(E623,DSSP!$E$2:$G$1013,3,0),"")</f>
        <v/>
      </c>
      <c r="G624" s="225" t="e">
        <f>VLOOKUP(E623,DSSP!$E$2:$H$1017,4,0)</f>
        <v>#N/A</v>
      </c>
      <c r="H624" s="226" t="str">
        <f>IFERROR(IF(RIGHT(E623,4)="1 Kg","1 Kg",RIGHT(E623,6)),"")</f>
        <v/>
      </c>
      <c r="I624" s="227"/>
      <c r="J624" s="222" t="str">
        <f>IFERROR(IF(RIGHT(H624,4)="1 kg",(I624/1),I624*1000/LEFT(H624,3)),"")</f>
        <v/>
      </c>
      <c r="K624" s="259"/>
      <c r="L624" s="259"/>
    </row>
    <row r="625" spans="1:12" hidden="1">
      <c r="A625" s="46"/>
      <c r="B625" s="46"/>
      <c r="C625" s="46"/>
      <c r="D625" s="361"/>
      <c r="E625" s="223"/>
      <c r="F625" s="46" t="str">
        <f>IFERROR(VLOOKUP(E624,DSSP!$E$2:$G$1013,3,0),"")</f>
        <v/>
      </c>
      <c r="G625" s="225" t="e">
        <f>VLOOKUP(E624,DSSP!$E$2:$H$1017,4,0)</f>
        <v>#N/A</v>
      </c>
      <c r="H625" s="226" t="str">
        <f>IFERROR(IF(RIGHT(E624,4)="1 Kg","1 Kg",RIGHT(E624,6)),"")</f>
        <v/>
      </c>
      <c r="I625" s="227"/>
      <c r="J625" s="372" t="str">
        <f>IFERROR(IF(RIGHT(H625,4)="1 kg",(I625/1),I625*1000/LEFT(H625,3)),"")</f>
        <v/>
      </c>
      <c r="K625" s="259"/>
      <c r="L625" s="259"/>
    </row>
    <row r="626" spans="1:12" hidden="1">
      <c r="A626" s="46"/>
      <c r="B626" s="46"/>
      <c r="C626" s="46"/>
      <c r="D626" s="361"/>
      <c r="E626" s="223"/>
      <c r="F626" s="46" t="str">
        <f>IFERROR(VLOOKUP(E625,DSSP!$E$2:$G$1013,3,0),"")</f>
        <v/>
      </c>
      <c r="G626" s="225" t="e">
        <f>VLOOKUP(E625,DSSP!$E$2:$H$1017,4,0)</f>
        <v>#N/A</v>
      </c>
      <c r="H626" s="226" t="str">
        <f>IFERROR(IF(RIGHT(E625,4)="1 Kg","1 Kg",RIGHT(E625,6)),"")</f>
        <v/>
      </c>
      <c r="I626" s="227"/>
      <c r="J626" s="372" t="str">
        <f>IFERROR(IF(RIGHT(H626,4)="1 kg",(I626/1),I626*1000/LEFT(H626,3)),"")</f>
        <v/>
      </c>
      <c r="K626" s="259"/>
      <c r="L626" s="259"/>
    </row>
    <row r="627" spans="1:12" hidden="1">
      <c r="A627" s="46"/>
      <c r="B627" s="46"/>
      <c r="C627" s="46"/>
      <c r="D627" s="361"/>
      <c r="E627" s="223"/>
      <c r="F627" s="46" t="str">
        <f>IFERROR(VLOOKUP(E626,DSSP!$E$2:$G$1013,3,0),"")</f>
        <v/>
      </c>
      <c r="G627" s="225" t="e">
        <f>VLOOKUP(E626,DSSP!$E$2:$H$1017,4,0)</f>
        <v>#N/A</v>
      </c>
      <c r="H627" s="226" t="str">
        <f>IFERROR(IF(RIGHT(E626,4)="1 Kg","1 Kg",RIGHT(E626,6)),"")</f>
        <v/>
      </c>
      <c r="I627" s="227"/>
      <c r="J627" s="372" t="str">
        <f>IFERROR(IF(RIGHT(H627,4)="1 kg",(I627/1),I627*1000/LEFT(H627,3)),"")</f>
        <v/>
      </c>
      <c r="K627" s="259"/>
      <c r="L627" s="259"/>
    </row>
    <row r="628" spans="1:12" hidden="1">
      <c r="A628" s="46"/>
      <c r="B628" s="46"/>
      <c r="C628" s="46"/>
      <c r="D628" s="361"/>
      <c r="E628" s="223"/>
      <c r="F628" s="46" t="str">
        <f>IFERROR(VLOOKUP(E627,DSSP!$E$2:$G$1013,3,0),"")</f>
        <v/>
      </c>
      <c r="G628" s="225" t="e">
        <f>VLOOKUP(E627,DSSP!$E$2:$H$1017,4,0)</f>
        <v>#N/A</v>
      </c>
      <c r="H628" s="226" t="str">
        <f>IFERROR(IF(RIGHT(E627,4)="1 Kg","1 Kg",RIGHT(E627,6)),"")</f>
        <v/>
      </c>
      <c r="I628" s="227"/>
      <c r="J628" s="372" t="str">
        <f>IFERROR(IF(RIGHT(H628,4)="1 kg",(I628/1),I628*1000/LEFT(H628,3)),"")</f>
        <v/>
      </c>
      <c r="K628" s="259"/>
      <c r="L628" s="259"/>
    </row>
    <row r="629" spans="1:12" hidden="1">
      <c r="A629" s="46"/>
      <c r="B629" s="46"/>
      <c r="C629" s="46"/>
      <c r="D629" s="361"/>
      <c r="E629" s="223"/>
      <c r="F629" s="46" t="str">
        <f>IFERROR(VLOOKUP(E628,DSSP!$E$2:$G$1013,3,0),"")</f>
        <v/>
      </c>
      <c r="G629" s="225" t="e">
        <f>VLOOKUP(E628,DSSP!$E$2:$H$1017,4,0)</f>
        <v>#N/A</v>
      </c>
      <c r="H629" s="226" t="str">
        <f>IFERROR(IF(RIGHT(E628,4)="1 Kg","1 Kg",RIGHT(E628,6)),"")</f>
        <v/>
      </c>
      <c r="I629" s="227"/>
      <c r="J629" s="372" t="str">
        <f>IFERROR(IF(RIGHT(H629,4)="1 kg",(I629/1),I629*1000/LEFT(H629,3)),"")</f>
        <v/>
      </c>
      <c r="K629" s="259"/>
      <c r="L629" s="259"/>
    </row>
    <row r="630" spans="1:12" hidden="1">
      <c r="A630" s="46"/>
      <c r="B630" s="46"/>
      <c r="C630" s="46"/>
      <c r="D630" s="361"/>
      <c r="E630" s="223"/>
      <c r="F630" s="46" t="str">
        <f>IFERROR(VLOOKUP(E629,DSSP!$E$2:$G$1013,3,0),"")</f>
        <v/>
      </c>
      <c r="G630" s="225" t="e">
        <f>VLOOKUP(E629,DSSP!$E$2:$H$1017,4,0)</f>
        <v>#N/A</v>
      </c>
      <c r="H630" s="226" t="str">
        <f>IFERROR(IF(RIGHT(E629,4)="1 Kg","1 Kg",RIGHT(E629,6)),"")</f>
        <v/>
      </c>
      <c r="I630" s="227"/>
      <c r="J630" s="372" t="str">
        <f>IFERROR(IF(RIGHT(H630,4)="1 kg",(I630/1),I630*1000/LEFT(H630,3)),"")</f>
        <v/>
      </c>
      <c r="K630" s="259"/>
      <c r="L630" s="259"/>
    </row>
    <row r="631" spans="1:12" hidden="1">
      <c r="A631" s="46"/>
      <c r="B631" s="46"/>
      <c r="C631" s="46"/>
      <c r="D631" s="361"/>
      <c r="E631" s="223"/>
      <c r="F631" s="46" t="str">
        <f>IFERROR(VLOOKUP(E630,DSSP!$E$2:$G$1013,3,0),"")</f>
        <v/>
      </c>
      <c r="G631" s="225" t="e">
        <f>VLOOKUP(E630,DSSP!$E$2:$H$1017,4,0)</f>
        <v>#N/A</v>
      </c>
      <c r="H631" s="226" t="str">
        <f>IFERROR(IF(RIGHT(E630,4)="1 Kg","1 Kg",RIGHT(E630,6)),"")</f>
        <v/>
      </c>
      <c r="I631" s="227"/>
      <c r="J631" s="372" t="str">
        <f>IFERROR(IF(RIGHT(H631,4)="1 kg",(I631/1),I631*1000/LEFT(H631,3)),"")</f>
        <v/>
      </c>
      <c r="K631" s="259"/>
      <c r="L631" s="259"/>
    </row>
    <row r="632" spans="1:12" hidden="1">
      <c r="A632" s="46"/>
      <c r="B632" s="46"/>
      <c r="C632" s="46"/>
      <c r="D632" s="361"/>
      <c r="E632" s="223"/>
      <c r="F632" s="46" t="str">
        <f>IFERROR(VLOOKUP(E631,DSSP!$E$2:$G$1013,3,0),"")</f>
        <v/>
      </c>
      <c r="G632" s="225" t="e">
        <f>VLOOKUP(E631,DSSP!$E$2:$H$1017,4,0)</f>
        <v>#N/A</v>
      </c>
      <c r="H632" s="226" t="str">
        <f>IFERROR(IF(RIGHT(E631,4)="1 Kg","1 Kg",RIGHT(E631,6)),"")</f>
        <v/>
      </c>
      <c r="I632" s="227"/>
      <c r="J632" s="372" t="str">
        <f>IFERROR(IF(RIGHT(H632,4)="1 kg",(I632/1),I632*1000/LEFT(H632,3)),"")</f>
        <v/>
      </c>
      <c r="K632" s="259"/>
      <c r="L632" s="259"/>
    </row>
    <row r="633" spans="1:12" hidden="1">
      <c r="A633" s="46"/>
      <c r="B633" s="46"/>
      <c r="C633" s="46"/>
      <c r="D633" s="361"/>
      <c r="E633" s="223"/>
      <c r="F633" s="46" t="str">
        <f>IFERROR(VLOOKUP(E632,DSSP!$E$2:$G$1013,3,0),"")</f>
        <v/>
      </c>
      <c r="G633" s="225" t="e">
        <f>VLOOKUP(E632,DSSP!$E$2:$H$1017,4,0)</f>
        <v>#N/A</v>
      </c>
      <c r="H633" s="226" t="str">
        <f>IFERROR(IF(RIGHT(E632,4)="1 Kg","1 Kg",RIGHT(E632,6)),"")</f>
        <v/>
      </c>
      <c r="I633" s="227"/>
      <c r="J633" s="372" t="str">
        <f>IFERROR(IF(RIGHT(H633,4)="1 kg",(I633/1),I633*1000/LEFT(H633,3)),"")</f>
        <v/>
      </c>
      <c r="K633" s="259"/>
      <c r="L633" s="259"/>
    </row>
    <row r="634" spans="1:12" hidden="1">
      <c r="A634" s="46"/>
      <c r="B634" s="46"/>
      <c r="C634" s="46"/>
      <c r="D634" s="361"/>
      <c r="E634" s="223"/>
      <c r="F634" s="46" t="str">
        <f>IFERROR(VLOOKUP(E633,DSSP!$E$2:$G$1013,3,0),"")</f>
        <v/>
      </c>
      <c r="G634" s="225" t="e">
        <f>VLOOKUP(E633,DSSP!$E$2:$H$1017,4,0)</f>
        <v>#N/A</v>
      </c>
      <c r="H634" s="226" t="str">
        <f>IFERROR(IF(RIGHT(E633,4)="1 Kg","1 Kg",RIGHT(E633,6)),"")</f>
        <v/>
      </c>
      <c r="I634" s="227"/>
      <c r="J634" s="372" t="str">
        <f>IFERROR(IF(RIGHT(H634,4)="1 kg",(I634/1),I634*1000/LEFT(H634,3)),"")</f>
        <v/>
      </c>
      <c r="K634" s="259"/>
      <c r="L634" s="259"/>
    </row>
    <row r="635" spans="1:12" hidden="1">
      <c r="A635" s="46"/>
      <c r="B635" s="46"/>
      <c r="C635" s="46"/>
      <c r="D635" s="361"/>
      <c r="E635" s="223"/>
      <c r="F635" s="46" t="str">
        <f>IFERROR(VLOOKUP(E634,DSSP!$E$2:$G$1013,3,0),"")</f>
        <v/>
      </c>
      <c r="G635" s="225" t="e">
        <f>VLOOKUP(E634,DSSP!$E$2:$H$1017,4,0)</f>
        <v>#N/A</v>
      </c>
      <c r="H635" s="226" t="str">
        <f>IFERROR(IF(RIGHT(E634,4)="1 Kg","1 Kg",RIGHT(E634,6)),"")</f>
        <v/>
      </c>
      <c r="I635" s="227"/>
      <c r="J635" s="372" t="str">
        <f>IFERROR(IF(RIGHT(H635,4)="1 kg",(I635/1),I635*1000/LEFT(H635,3)),"")</f>
        <v/>
      </c>
      <c r="K635" s="259"/>
      <c r="L635" s="259"/>
    </row>
    <row r="636" spans="1:12" hidden="1">
      <c r="A636" s="46"/>
      <c r="B636" s="46"/>
      <c r="C636" s="46"/>
      <c r="D636" s="361"/>
      <c r="E636" s="223"/>
      <c r="F636" s="46" t="str">
        <f>IFERROR(VLOOKUP(E635,DSSP!$E$2:$G$1013,3,0),"")</f>
        <v/>
      </c>
      <c r="G636" s="225" t="e">
        <f>VLOOKUP(E635,DSSP!$E$2:$H$1017,4,0)</f>
        <v>#N/A</v>
      </c>
      <c r="H636" s="226" t="str">
        <f>IFERROR(IF(RIGHT(E635,4)="1 Kg","1 Kg",RIGHT(E635,6)),"")</f>
        <v/>
      </c>
      <c r="I636" s="227"/>
      <c r="J636" s="372" t="str">
        <f>IFERROR(IF(RIGHT(H636,4)="1 kg",(I636/1),I636*1000/LEFT(H636,3)),"")</f>
        <v/>
      </c>
      <c r="K636" s="259"/>
      <c r="L636" s="259"/>
    </row>
    <row r="637" spans="1:12" hidden="1">
      <c r="A637" s="46"/>
      <c r="B637" s="46"/>
      <c r="C637" s="46"/>
      <c r="D637" s="361"/>
      <c r="E637" s="223"/>
      <c r="F637" s="46" t="str">
        <f>IFERROR(VLOOKUP(E636,DSSP!$E$2:$G$1013,3,0),"")</f>
        <v/>
      </c>
      <c r="G637" s="225" t="e">
        <f>VLOOKUP(E636,DSSP!$E$2:$H$1017,4,0)</f>
        <v>#N/A</v>
      </c>
      <c r="H637" s="226" t="str">
        <f>IFERROR(IF(RIGHT(E636,4)="1 Kg","1 Kg",RIGHT(E636,6)),"")</f>
        <v/>
      </c>
      <c r="I637" s="227"/>
      <c r="J637" s="372" t="str">
        <f>IFERROR(IF(RIGHT(H637,4)="1 kg",(I637/1),I637*1000/LEFT(H637,3)),"")</f>
        <v/>
      </c>
      <c r="K637" s="259"/>
      <c r="L637" s="259"/>
    </row>
    <row r="638" spans="1:12" hidden="1">
      <c r="A638" s="46"/>
      <c r="B638" s="46"/>
      <c r="C638" s="46"/>
      <c r="D638" s="361"/>
      <c r="E638" s="223"/>
      <c r="F638" s="46" t="str">
        <f>IFERROR(VLOOKUP(E637,DSSP!$E$2:$G$1013,3,0),"")</f>
        <v/>
      </c>
      <c r="G638" s="225" t="e">
        <f>VLOOKUP(E637,DSSP!$E$2:$H$1017,4,0)</f>
        <v>#N/A</v>
      </c>
      <c r="H638" s="226" t="str">
        <f>IFERROR(IF(RIGHT(E637,4)="1 Kg","1 Kg",RIGHT(E637,6)),"")</f>
        <v/>
      </c>
      <c r="I638" s="227"/>
      <c r="J638" s="372" t="str">
        <f>IFERROR(IF(RIGHT(H638,4)="1 kg",(I638/1),I638*1000/LEFT(H638,3)),"")</f>
        <v/>
      </c>
      <c r="K638" s="259"/>
      <c r="L638" s="259"/>
    </row>
    <row r="639" spans="1:12" hidden="1">
      <c r="A639" s="46"/>
      <c r="B639" s="46"/>
      <c r="C639" s="46"/>
      <c r="D639" s="361"/>
      <c r="E639" s="223"/>
      <c r="F639" s="46" t="str">
        <f>IFERROR(VLOOKUP(E638,DSSP!$E$2:$G$1013,3,0),"")</f>
        <v/>
      </c>
      <c r="G639" s="225" t="e">
        <f>VLOOKUP(E638,DSSP!$E$2:$H$1017,4,0)</f>
        <v>#N/A</v>
      </c>
      <c r="H639" s="226" t="str">
        <f>IFERROR(IF(RIGHT(E638,4)="1 Kg","1 Kg",RIGHT(E638,6)),"")</f>
        <v/>
      </c>
      <c r="I639" s="227"/>
      <c r="J639" s="372" t="str">
        <f>IFERROR(IF(RIGHT(H639,4)="1 kg",(I639/1),I639*1000/LEFT(H639,3)),"")</f>
        <v/>
      </c>
      <c r="K639" s="259"/>
      <c r="L639" s="259"/>
    </row>
    <row r="640" spans="1:12" hidden="1">
      <c r="A640" s="46"/>
      <c r="B640" s="46"/>
      <c r="C640" s="46"/>
      <c r="D640" s="361"/>
      <c r="E640" s="223"/>
      <c r="F640" s="46" t="str">
        <f>IFERROR(VLOOKUP(E639,DSSP!$E$2:$G$1013,3,0),"")</f>
        <v/>
      </c>
      <c r="G640" s="225" t="e">
        <f>VLOOKUP(E639,DSSP!$E$2:$H$1017,4,0)</f>
        <v>#N/A</v>
      </c>
      <c r="H640" s="226" t="str">
        <f>IFERROR(IF(RIGHT(E639,4)="1 Kg","1 Kg",RIGHT(E639,6)),"")</f>
        <v/>
      </c>
      <c r="I640" s="227"/>
      <c r="J640" s="372" t="str">
        <f>IFERROR(IF(RIGHT(H640,4)="1 kg",(I640/1),I640*1000/LEFT(H640,3)),"")</f>
        <v/>
      </c>
      <c r="K640" s="259"/>
      <c r="L640" s="259"/>
    </row>
    <row r="641" spans="1:12" hidden="1">
      <c r="A641" s="46"/>
      <c r="B641" s="46"/>
      <c r="C641" s="46"/>
      <c r="D641" s="361"/>
      <c r="E641" s="223"/>
      <c r="F641" s="46" t="str">
        <f>IFERROR(VLOOKUP(E640,DSSP!$E$2:$G$1013,3,0),"")</f>
        <v/>
      </c>
      <c r="G641" s="225" t="e">
        <f>VLOOKUP(E640,DSSP!$E$2:$H$1017,4,0)</f>
        <v>#N/A</v>
      </c>
      <c r="H641" s="226" t="str">
        <f>IFERROR(IF(RIGHT(E640,4)="1 Kg","1 Kg",RIGHT(E640,6)),"")</f>
        <v/>
      </c>
      <c r="I641" s="227"/>
      <c r="J641" s="372" t="str">
        <f>IFERROR(IF(RIGHT(H641,4)="1 kg",(I641/1),I641*1000/LEFT(H641,3)),"")</f>
        <v/>
      </c>
      <c r="K641" s="259"/>
      <c r="L641" s="259"/>
    </row>
    <row r="642" spans="1:12" hidden="1">
      <c r="A642" s="46"/>
      <c r="B642" s="46"/>
      <c r="C642" s="46"/>
      <c r="D642" s="361"/>
      <c r="E642" s="223"/>
      <c r="F642" s="46" t="str">
        <f>IFERROR(VLOOKUP(E641,DSSP!$E$2:$G$1013,3,0),"")</f>
        <v/>
      </c>
      <c r="G642" s="225" t="e">
        <f>VLOOKUP(E641,DSSP!$E$2:$H$1017,4,0)</f>
        <v>#N/A</v>
      </c>
      <c r="H642" s="226" t="str">
        <f>IFERROR(IF(RIGHT(E641,4)="1 Kg","1 Kg",RIGHT(E641,6)),"")</f>
        <v/>
      </c>
      <c r="I642" s="227"/>
      <c r="J642" s="372" t="str">
        <f>IFERROR(IF(RIGHT(H642,4)="1 kg",(I642/1),I642*1000/LEFT(H642,3)),"")</f>
        <v/>
      </c>
      <c r="K642" s="259"/>
      <c r="L642" s="259"/>
    </row>
    <row r="643" spans="1:12" hidden="1">
      <c r="A643" s="46"/>
      <c r="B643" s="46"/>
      <c r="C643" s="46"/>
      <c r="D643" s="361"/>
      <c r="E643" s="223"/>
      <c r="F643" s="46" t="str">
        <f>IFERROR(VLOOKUP(E642,DSSP!$E$2:$G$1013,3,0),"")</f>
        <v/>
      </c>
      <c r="G643" s="225" t="e">
        <f>VLOOKUP(E642,DSSP!$E$2:$H$1017,4,0)</f>
        <v>#N/A</v>
      </c>
      <c r="H643" s="226" t="str">
        <f>IFERROR(IF(RIGHT(E642,4)="1 Kg","1 Kg",RIGHT(E642,6)),"")</f>
        <v/>
      </c>
      <c r="I643" s="227"/>
      <c r="J643" s="372" t="str">
        <f>IFERROR(IF(RIGHT(H643,4)="1 kg",(I643/1),I643*1000/LEFT(H643,3)),"")</f>
        <v/>
      </c>
      <c r="K643" s="259"/>
      <c r="L643" s="259"/>
    </row>
    <row r="644" spans="1:12" hidden="1">
      <c r="A644" s="46"/>
      <c r="B644" s="223"/>
      <c r="C644" s="223"/>
      <c r="D644" s="373"/>
      <c r="E644" s="223"/>
      <c r="F644" s="223" t="str">
        <f>IFERROR(VLOOKUP(E643,DSSP!$E$2:$G$1013,3,0),"")</f>
        <v/>
      </c>
      <c r="G644" s="374" t="e">
        <f>VLOOKUP(E643,DSSP!$E$2:$H$1017,4,0)</f>
        <v>#N/A</v>
      </c>
      <c r="H644" s="375" t="str">
        <f>IFERROR(IF(RIGHT(E643,4)="1 Kg","1 Kg",RIGHT(E643,6)),"")</f>
        <v/>
      </c>
      <c r="I644" s="269"/>
      <c r="J644" s="372" t="str">
        <f>IFERROR(IF(RIGHT(H644,4)="1 kg",(I644/1),I644*1000/LEFT(H644,3)),"")</f>
        <v/>
      </c>
      <c r="K644" s="259"/>
      <c r="L644" s="259"/>
    </row>
    <row r="645" spans="1:12" hidden="1">
      <c r="A645" s="227"/>
      <c r="B645" s="224"/>
      <c r="C645" s="224"/>
      <c r="D645" s="362"/>
      <c r="E645" s="224"/>
      <c r="F645" s="224" t="str">
        <f>IFERROR(VLOOKUP(E644,DSSP!$E$2:$G$1013,3,0),"")</f>
        <v/>
      </c>
      <c r="G645" s="370" t="e">
        <f>VLOOKUP(E644,DSSP!$E$2:$H$1017,4,0)</f>
        <v>#N/A</v>
      </c>
      <c r="H645" s="371" t="str">
        <f>IFERROR(IF(RIGHT(E644,4)="1 Kg","1 Kg",RIGHT(E644,6)),"")</f>
        <v/>
      </c>
      <c r="I645" s="224"/>
      <c r="J645" s="125" t="str">
        <f>IFERROR(IF(RIGHT(H645,4)="1 kg",(I645/1),I645*1000/LEFT(H645,3)),"")</f>
        <v/>
      </c>
      <c r="K645" s="376"/>
      <c r="L645" s="376"/>
    </row>
    <row r="646" spans="1:12" hidden="1">
      <c r="A646" s="227"/>
      <c r="B646" s="224"/>
      <c r="C646" s="224"/>
      <c r="D646" s="362"/>
      <c r="E646" s="224"/>
      <c r="F646" s="224" t="str">
        <f>IFERROR(VLOOKUP(E645,DSSP!$E$2:$G$1013,3,0),"")</f>
        <v/>
      </c>
      <c r="G646" s="370" t="e">
        <f>VLOOKUP(E645,DSSP!$E$2:$H$1017,4,0)</f>
        <v>#N/A</v>
      </c>
      <c r="H646" s="371" t="str">
        <f>IFERROR(IF(RIGHT(E645,4)="1 Kg","1 Kg",RIGHT(E645,6)),"")</f>
        <v/>
      </c>
      <c r="I646" s="224"/>
      <c r="J646" s="372" t="str">
        <f>IFERROR(IF(RIGHT(H646,4)="1 kg",(I646/1),I646*1000/LEFT(H646,3)),"")</f>
        <v/>
      </c>
      <c r="K646" s="259"/>
      <c r="L646" s="259"/>
    </row>
    <row r="647" spans="1:12" hidden="1">
      <c r="A647" s="227"/>
      <c r="B647" s="224"/>
      <c r="C647" s="224"/>
      <c r="D647" s="362"/>
      <c r="E647" s="224"/>
      <c r="F647" s="224" t="str">
        <f>IFERROR(VLOOKUP(E646,DSSP!$E$2:$G$1013,3,0),"")</f>
        <v/>
      </c>
      <c r="G647" s="370" t="e">
        <f>VLOOKUP(E646,DSSP!$E$2:$H$1017,4,0)</f>
        <v>#N/A</v>
      </c>
      <c r="H647" s="371" t="str">
        <f>IFERROR(IF(RIGHT(E646,4)="1 Kg","1 Kg",RIGHT(E646,6)),"")</f>
        <v/>
      </c>
      <c r="I647" s="224"/>
      <c r="J647" s="372" t="str">
        <f>IFERROR(IF(RIGHT(H647,4)="1 kg",(I647/1),I647*1000/LEFT(H647,3)),"")</f>
        <v/>
      </c>
      <c r="K647" s="259"/>
      <c r="L647" s="259"/>
    </row>
    <row r="648" spans="1:12" hidden="1">
      <c r="A648" s="227"/>
      <c r="B648" s="259"/>
      <c r="C648" s="259"/>
      <c r="D648" s="366"/>
      <c r="E648" s="224"/>
      <c r="F648" s="259" t="str">
        <f>IFERROR(VLOOKUP(E647,#REF!,4,0),"")</f>
        <v/>
      </c>
      <c r="G648" s="260" t="str">
        <f>IF(F648&lt;&gt;"","Kg","")</f>
        <v/>
      </c>
      <c r="H648" s="261"/>
      <c r="I648" s="259"/>
      <c r="J648" s="259"/>
      <c r="K648" s="259"/>
      <c r="L648" s="259"/>
    </row>
    <row r="649" spans="1:12" hidden="1">
      <c r="A649" s="227"/>
      <c r="B649" s="259"/>
      <c r="C649" s="259"/>
      <c r="D649" s="366"/>
      <c r="E649" s="224"/>
      <c r="F649" s="259" t="str">
        <f>IFERROR(VLOOKUP(E648,#REF!,4,0),"")</f>
        <v/>
      </c>
      <c r="G649" s="260" t="str">
        <f>IF(F649&lt;&gt;"","Kg","")</f>
        <v/>
      </c>
      <c r="H649" s="261"/>
      <c r="I649" s="259"/>
      <c r="J649" s="259"/>
      <c r="K649" s="259"/>
      <c r="L649" s="259"/>
    </row>
    <row r="650" spans="1:12" hidden="1">
      <c r="A650" s="227"/>
      <c r="B650" s="259"/>
      <c r="C650" s="259"/>
      <c r="D650" s="366"/>
      <c r="E650" s="224"/>
      <c r="F650" s="259" t="str">
        <f>IFERROR(VLOOKUP(E649,#REF!,4,0),"")</f>
        <v/>
      </c>
      <c r="G650" s="260" t="str">
        <f>IF(F650&lt;&gt;"","Kg","")</f>
        <v/>
      </c>
      <c r="H650" s="261"/>
      <c r="I650" s="259"/>
      <c r="J650" s="259"/>
      <c r="K650" s="259"/>
      <c r="L650" s="259"/>
    </row>
    <row r="651" spans="1:12" hidden="1">
      <c r="A651" s="227"/>
      <c r="B651" s="259"/>
      <c r="C651" s="259"/>
      <c r="D651" s="366"/>
      <c r="E651" s="224"/>
      <c r="F651" s="259" t="str">
        <f>IFERROR(VLOOKUP(E650,#REF!,4,0),"")</f>
        <v/>
      </c>
      <c r="G651" s="260" t="str">
        <f>IF(F651&lt;&gt;"","Kg","")</f>
        <v/>
      </c>
      <c r="H651" s="261"/>
      <c r="I651" s="259"/>
      <c r="J651" s="259"/>
      <c r="K651" s="259"/>
      <c r="L651" s="259"/>
    </row>
    <row r="652" spans="1:12" hidden="1">
      <c r="A652" s="227"/>
      <c r="B652" s="259"/>
      <c r="C652" s="259"/>
      <c r="D652" s="366"/>
      <c r="E652" s="224"/>
      <c r="F652" s="259" t="str">
        <f>IFERROR(VLOOKUP(E651,#REF!,4,0),"")</f>
        <v/>
      </c>
      <c r="G652" s="260" t="str">
        <f>IF(F652&lt;&gt;"","Kg","")</f>
        <v/>
      </c>
      <c r="H652" s="261"/>
      <c r="I652" s="259"/>
      <c r="J652" s="259"/>
      <c r="K652" s="259"/>
      <c r="L652" s="259"/>
    </row>
    <row r="653" spans="1:12" hidden="1">
      <c r="A653" s="227"/>
      <c r="B653" s="259"/>
      <c r="C653" s="259"/>
      <c r="D653" s="366"/>
      <c r="E653" s="224"/>
      <c r="F653" s="259" t="str">
        <f>IFERROR(VLOOKUP(E652,#REF!,4,0),"")</f>
        <v/>
      </c>
      <c r="G653" s="260" t="str">
        <f>IF(F653&lt;&gt;"","Kg","")</f>
        <v/>
      </c>
      <c r="H653" s="261"/>
      <c r="I653" s="259"/>
      <c r="J653" s="259"/>
      <c r="K653" s="259"/>
      <c r="L653" s="259"/>
    </row>
    <row r="654" spans="1:12" hidden="1">
      <c r="A654" s="227"/>
      <c r="B654" s="259"/>
      <c r="C654" s="259"/>
      <c r="D654" s="366"/>
      <c r="E654" s="224"/>
      <c r="F654" s="259" t="str">
        <f>IFERROR(VLOOKUP(E653,#REF!,4,0),"")</f>
        <v/>
      </c>
      <c r="G654" s="260" t="str">
        <f>IF(F654&lt;&gt;"","Kg","")</f>
        <v/>
      </c>
      <c r="H654" s="261"/>
      <c r="I654" s="259"/>
      <c r="J654" s="259"/>
      <c r="K654" s="259"/>
      <c r="L654" s="259"/>
    </row>
    <row r="655" spans="1:12" hidden="1">
      <c r="A655" s="227"/>
      <c r="B655" s="259"/>
      <c r="C655" s="259"/>
      <c r="D655" s="366"/>
      <c r="E655" s="224"/>
      <c r="F655" s="259" t="str">
        <f>IFERROR(VLOOKUP(E654,#REF!,4,0),"")</f>
        <v/>
      </c>
      <c r="G655" s="260" t="str">
        <f>IF(F655&lt;&gt;"","Kg","")</f>
        <v/>
      </c>
      <c r="H655" s="261"/>
      <c r="I655" s="259"/>
      <c r="J655" s="259"/>
      <c r="K655" s="259"/>
      <c r="L655" s="259"/>
    </row>
    <row r="656" spans="1:12" hidden="1">
      <c r="A656" s="227"/>
      <c r="B656" s="259"/>
      <c r="C656" s="259"/>
      <c r="D656" s="366"/>
      <c r="E656" s="224"/>
      <c r="F656" s="259" t="str">
        <f>IFERROR(VLOOKUP(E655,#REF!,4,0),"")</f>
        <v/>
      </c>
      <c r="G656" s="260" t="str">
        <f>IF(F656&lt;&gt;"","Kg","")</f>
        <v/>
      </c>
      <c r="H656" s="261"/>
      <c r="I656" s="259"/>
      <c r="J656" s="259"/>
      <c r="K656" s="259"/>
      <c r="L656" s="259"/>
    </row>
    <row r="657" spans="1:12" hidden="1">
      <c r="A657" s="227"/>
      <c r="B657" s="259"/>
      <c r="C657" s="259"/>
      <c r="D657" s="366"/>
      <c r="E657" s="224"/>
      <c r="F657" s="259" t="str">
        <f>IFERROR(VLOOKUP(E656,#REF!,4,0),"")</f>
        <v/>
      </c>
      <c r="G657" s="260" t="str">
        <f>IF(F657&lt;&gt;"","Kg","")</f>
        <v/>
      </c>
      <c r="H657" s="261"/>
      <c r="I657" s="259"/>
      <c r="J657" s="259"/>
      <c r="K657" s="259"/>
      <c r="L657" s="259"/>
    </row>
    <row r="658" spans="1:12" hidden="1">
      <c r="A658" s="227"/>
      <c r="B658" s="259"/>
      <c r="C658" s="259"/>
      <c r="D658" s="366"/>
      <c r="E658" s="224"/>
      <c r="F658" s="259" t="str">
        <f>IFERROR(VLOOKUP(E657,#REF!,4,0),"")</f>
        <v/>
      </c>
      <c r="G658" s="260" t="str">
        <f>IF(F658&lt;&gt;"","Kg","")</f>
        <v/>
      </c>
      <c r="H658" s="261"/>
      <c r="I658" s="259"/>
      <c r="J658" s="259"/>
      <c r="K658" s="259"/>
      <c r="L658" s="259"/>
    </row>
    <row r="659" spans="1:12" hidden="1">
      <c r="A659" s="227"/>
      <c r="B659" s="259"/>
      <c r="C659" s="259"/>
      <c r="D659" s="366"/>
      <c r="E659" s="224"/>
      <c r="F659" s="259" t="str">
        <f>IFERROR(VLOOKUP(E658,#REF!,4,0),"")</f>
        <v/>
      </c>
      <c r="G659" s="260" t="str">
        <f>IF(F659&lt;&gt;"","Kg","")</f>
        <v/>
      </c>
      <c r="H659" s="261"/>
      <c r="I659" s="259"/>
      <c r="J659" s="259"/>
      <c r="K659" s="259"/>
      <c r="L659" s="259"/>
    </row>
    <row r="660" spans="1:12" hidden="1">
      <c r="A660" s="227"/>
      <c r="B660" s="259"/>
      <c r="C660" s="259"/>
      <c r="D660" s="366"/>
      <c r="E660" s="224"/>
      <c r="F660" s="259" t="str">
        <f>IFERROR(VLOOKUP(E659,#REF!,4,0),"")</f>
        <v/>
      </c>
      <c r="G660" s="260" t="str">
        <f>IF(F660&lt;&gt;"","Kg","")</f>
        <v/>
      </c>
      <c r="H660" s="261"/>
      <c r="I660" s="259"/>
      <c r="J660" s="259"/>
      <c r="K660" s="259"/>
      <c r="L660" s="259"/>
    </row>
    <row r="661" spans="1:12" hidden="1">
      <c r="A661" s="227"/>
      <c r="B661" s="259"/>
      <c r="C661" s="259"/>
      <c r="D661" s="366"/>
      <c r="E661" s="224"/>
      <c r="F661" s="259" t="str">
        <f>IFERROR(VLOOKUP(E660,#REF!,4,0),"")</f>
        <v/>
      </c>
      <c r="G661" s="260" t="str">
        <f>IF(F661&lt;&gt;"","Kg","")</f>
        <v/>
      </c>
      <c r="H661" s="261"/>
      <c r="I661" s="259"/>
      <c r="J661" s="259"/>
      <c r="K661" s="259"/>
      <c r="L661" s="259"/>
    </row>
    <row r="662" spans="1:12" hidden="1">
      <c r="A662" s="227"/>
      <c r="B662" s="259"/>
      <c r="C662" s="259"/>
      <c r="D662" s="366"/>
      <c r="E662" s="224"/>
      <c r="F662" s="259" t="str">
        <f>IFERROR(VLOOKUP(E661,#REF!,4,0),"")</f>
        <v/>
      </c>
      <c r="G662" s="260" t="str">
        <f>IF(F662&lt;&gt;"","Kg","")</f>
        <v/>
      </c>
      <c r="H662" s="261"/>
      <c r="I662" s="259"/>
      <c r="J662" s="259"/>
      <c r="K662" s="259"/>
      <c r="L662" s="259"/>
    </row>
    <row r="663" spans="1:12" hidden="1">
      <c r="A663" s="227"/>
      <c r="B663" s="259"/>
      <c r="C663" s="259"/>
      <c r="D663" s="366"/>
      <c r="E663" s="224"/>
      <c r="F663" s="259" t="str">
        <f>IFERROR(VLOOKUP(E662,#REF!,4,0),"")</f>
        <v/>
      </c>
      <c r="G663" s="260" t="str">
        <f>IF(F663&lt;&gt;"","Kg","")</f>
        <v/>
      </c>
      <c r="H663" s="261"/>
      <c r="I663" s="259"/>
      <c r="J663" s="259"/>
      <c r="K663" s="259"/>
      <c r="L663" s="259"/>
    </row>
    <row r="664" spans="1:12" hidden="1">
      <c r="A664" s="227"/>
      <c r="B664" s="259"/>
      <c r="C664" s="259"/>
      <c r="D664" s="366"/>
      <c r="E664" s="224"/>
      <c r="F664" s="259" t="str">
        <f>IFERROR(VLOOKUP(E663,#REF!,4,0),"")</f>
        <v/>
      </c>
      <c r="G664" s="260" t="str">
        <f>IF(F664&lt;&gt;"","Kg","")</f>
        <v/>
      </c>
      <c r="H664" s="261"/>
      <c r="I664" s="259"/>
      <c r="J664" s="259"/>
      <c r="K664" s="259"/>
      <c r="L664" s="259"/>
    </row>
    <row r="665" spans="1:12" hidden="1">
      <c r="A665" s="227"/>
      <c r="B665" s="259"/>
      <c r="C665" s="259"/>
      <c r="D665" s="366"/>
      <c r="E665" s="224"/>
      <c r="F665" s="259" t="str">
        <f>IFERROR(VLOOKUP(E664,#REF!,4,0),"")</f>
        <v/>
      </c>
      <c r="G665" s="260" t="str">
        <f>IF(F665&lt;&gt;"","Kg","")</f>
        <v/>
      </c>
      <c r="H665" s="261"/>
      <c r="I665" s="259"/>
      <c r="J665" s="259"/>
      <c r="K665" s="259"/>
      <c r="L665" s="259"/>
    </row>
    <row r="666" spans="1:12" hidden="1">
      <c r="A666" s="227"/>
      <c r="B666" s="259"/>
      <c r="C666" s="259"/>
      <c r="D666" s="366"/>
      <c r="E666" s="224"/>
      <c r="F666" s="259" t="str">
        <f>IFERROR(VLOOKUP(E665,#REF!,4,0),"")</f>
        <v/>
      </c>
      <c r="G666" s="260" t="str">
        <f>IF(F666&lt;&gt;"","Kg","")</f>
        <v/>
      </c>
      <c r="H666" s="261"/>
      <c r="I666" s="259"/>
      <c r="J666" s="259"/>
      <c r="K666" s="259"/>
      <c r="L666" s="259"/>
    </row>
    <row r="667" spans="1:12" hidden="1">
      <c r="A667" s="227"/>
      <c r="B667" s="259"/>
      <c r="C667" s="259"/>
      <c r="D667" s="366"/>
      <c r="E667" s="224"/>
      <c r="F667" s="259" t="str">
        <f>IFERROR(VLOOKUP(E666,#REF!,4,0),"")</f>
        <v/>
      </c>
      <c r="G667" s="260" t="str">
        <f>IF(F667&lt;&gt;"","Kg","")</f>
        <v/>
      </c>
      <c r="H667" s="261"/>
      <c r="I667" s="259"/>
      <c r="J667" s="259"/>
      <c r="K667" s="259"/>
      <c r="L667" s="259"/>
    </row>
    <row r="668" spans="1:12" hidden="1">
      <c r="A668" s="227"/>
      <c r="B668" s="259"/>
      <c r="C668" s="259"/>
      <c r="D668" s="366"/>
      <c r="E668" s="224"/>
      <c r="F668" s="259" t="str">
        <f>IFERROR(VLOOKUP(E667,#REF!,4,0),"")</f>
        <v/>
      </c>
      <c r="G668" s="260" t="str">
        <f>IF(F668&lt;&gt;"","Kg","")</f>
        <v/>
      </c>
      <c r="H668" s="261"/>
      <c r="I668" s="259"/>
      <c r="J668" s="259"/>
      <c r="K668" s="259"/>
      <c r="L668" s="259"/>
    </row>
    <row r="669" spans="1:12" hidden="1">
      <c r="A669" s="227"/>
      <c r="B669" s="259"/>
      <c r="C669" s="259"/>
      <c r="D669" s="366"/>
      <c r="E669" s="224"/>
      <c r="F669" s="259" t="str">
        <f>IFERROR(VLOOKUP(E668,#REF!,4,0),"")</f>
        <v/>
      </c>
      <c r="G669" s="260" t="str">
        <f>IF(F669&lt;&gt;"","Kg","")</f>
        <v/>
      </c>
      <c r="H669" s="261"/>
      <c r="I669" s="259"/>
      <c r="J669" s="259"/>
      <c r="K669" s="259"/>
      <c r="L669" s="259"/>
    </row>
    <row r="670" spans="1:12" hidden="1">
      <c r="A670" s="227"/>
      <c r="B670" s="259"/>
      <c r="C670" s="259"/>
      <c r="D670" s="366"/>
      <c r="E670" s="224"/>
      <c r="F670" s="259" t="str">
        <f>IFERROR(VLOOKUP(E669,#REF!,4,0),"")</f>
        <v/>
      </c>
      <c r="G670" s="260" t="str">
        <f>IF(F670&lt;&gt;"","Kg","")</f>
        <v/>
      </c>
      <c r="H670" s="261"/>
      <c r="I670" s="259"/>
      <c r="J670" s="259"/>
      <c r="K670" s="259"/>
      <c r="L670" s="259"/>
    </row>
    <row r="671" spans="1:12" hidden="1">
      <c r="A671" s="227"/>
      <c r="B671" s="259"/>
      <c r="C671" s="259"/>
      <c r="D671" s="366"/>
      <c r="E671" s="224"/>
      <c r="F671" s="259" t="str">
        <f>IFERROR(VLOOKUP(E670,#REF!,4,0),"")</f>
        <v/>
      </c>
      <c r="G671" s="260" t="str">
        <f>IF(F671&lt;&gt;"","Kg","")</f>
        <v/>
      </c>
      <c r="H671" s="261"/>
      <c r="I671" s="259"/>
      <c r="J671" s="259"/>
      <c r="K671" s="259"/>
      <c r="L671" s="259"/>
    </row>
    <row r="672" spans="1:12" hidden="1">
      <c r="A672" s="227"/>
      <c r="B672" s="259"/>
      <c r="C672" s="259"/>
      <c r="D672" s="366"/>
      <c r="E672" s="224"/>
      <c r="F672" s="259" t="str">
        <f>IFERROR(VLOOKUP(E671,#REF!,4,0),"")</f>
        <v/>
      </c>
      <c r="G672" s="260" t="str">
        <f>IF(F672&lt;&gt;"","Kg","")</f>
        <v/>
      </c>
      <c r="H672" s="261"/>
      <c r="I672" s="259"/>
      <c r="J672" s="259"/>
      <c r="K672" s="259"/>
      <c r="L672" s="259"/>
    </row>
    <row r="673" spans="1:12" hidden="1">
      <c r="A673" s="227"/>
      <c r="B673" s="259"/>
      <c r="C673" s="259"/>
      <c r="D673" s="366"/>
      <c r="E673" s="224"/>
      <c r="F673" s="259" t="str">
        <f>IFERROR(VLOOKUP(E672,#REF!,4,0),"")</f>
        <v/>
      </c>
      <c r="G673" s="260" t="str">
        <f>IF(F673&lt;&gt;"","Kg","")</f>
        <v/>
      </c>
      <c r="H673" s="261"/>
      <c r="I673" s="259"/>
      <c r="J673" s="259"/>
      <c r="K673" s="259"/>
      <c r="L673" s="259"/>
    </row>
    <row r="674" spans="1:12" hidden="1">
      <c r="A674" s="227"/>
      <c r="B674" s="259"/>
      <c r="C674" s="259"/>
      <c r="D674" s="366"/>
      <c r="E674" s="224"/>
      <c r="F674" s="259" t="str">
        <f>IFERROR(VLOOKUP(E673,#REF!,4,0),"")</f>
        <v/>
      </c>
      <c r="G674" s="260" t="str">
        <f>IF(F674&lt;&gt;"","Kg","")</f>
        <v/>
      </c>
      <c r="H674" s="261"/>
      <c r="I674" s="259"/>
      <c r="J674" s="259"/>
      <c r="K674" s="259"/>
      <c r="L674" s="259"/>
    </row>
    <row r="675" spans="1:12" hidden="1">
      <c r="A675" s="227"/>
      <c r="B675" s="259"/>
      <c r="C675" s="259"/>
      <c r="D675" s="366"/>
      <c r="E675" s="224"/>
      <c r="F675" s="259" t="str">
        <f>IFERROR(VLOOKUP(E674,#REF!,4,0),"")</f>
        <v/>
      </c>
      <c r="G675" s="260" t="str">
        <f>IF(F675&lt;&gt;"","Kg","")</f>
        <v/>
      </c>
      <c r="H675" s="261"/>
      <c r="I675" s="259"/>
      <c r="J675" s="259"/>
      <c r="K675" s="259"/>
      <c r="L675" s="259"/>
    </row>
    <row r="676" spans="1:12" hidden="1">
      <c r="A676" s="227"/>
      <c r="B676" s="259"/>
      <c r="C676" s="259"/>
      <c r="D676" s="366"/>
      <c r="E676" s="224"/>
      <c r="F676" s="259" t="str">
        <f>IFERROR(VLOOKUP(E675,#REF!,4,0),"")</f>
        <v/>
      </c>
      <c r="G676" s="260" t="str">
        <f>IF(F676&lt;&gt;"","Kg","")</f>
        <v/>
      </c>
      <c r="H676" s="261"/>
      <c r="I676" s="259"/>
      <c r="J676" s="259"/>
      <c r="K676" s="259"/>
      <c r="L676" s="259"/>
    </row>
    <row r="677" spans="1:12" hidden="1">
      <c r="A677" s="227"/>
      <c r="B677" s="259"/>
      <c r="C677" s="259"/>
      <c r="D677" s="366"/>
      <c r="E677" s="224"/>
      <c r="F677" s="259" t="str">
        <f>IFERROR(VLOOKUP(E676,#REF!,4,0),"")</f>
        <v/>
      </c>
      <c r="G677" s="260" t="str">
        <f>IF(F677&lt;&gt;"","Kg","")</f>
        <v/>
      </c>
      <c r="H677" s="261"/>
      <c r="I677" s="259"/>
      <c r="J677" s="259"/>
      <c r="K677" s="259"/>
      <c r="L677" s="259"/>
    </row>
    <row r="678" spans="1:12" hidden="1">
      <c r="A678" s="227"/>
      <c r="B678" s="259"/>
      <c r="C678" s="259"/>
      <c r="D678" s="366"/>
      <c r="E678" s="224"/>
      <c r="F678" s="259" t="str">
        <f>IFERROR(VLOOKUP(E677,#REF!,4,0),"")</f>
        <v/>
      </c>
      <c r="G678" s="260" t="str">
        <f>IF(F678&lt;&gt;"","Kg","")</f>
        <v/>
      </c>
      <c r="H678" s="261"/>
      <c r="I678" s="259"/>
      <c r="J678" s="259"/>
      <c r="K678" s="259"/>
      <c r="L678" s="259"/>
    </row>
    <row r="679" spans="1:12" hidden="1">
      <c r="A679" s="227"/>
      <c r="B679" s="259"/>
      <c r="C679" s="259"/>
      <c r="D679" s="366"/>
      <c r="E679" s="224"/>
      <c r="F679" s="259" t="str">
        <f>IFERROR(VLOOKUP(E678,#REF!,4,0),"")</f>
        <v/>
      </c>
      <c r="G679" s="260" t="str">
        <f>IF(F679&lt;&gt;"","Kg","")</f>
        <v/>
      </c>
      <c r="H679" s="261"/>
      <c r="I679" s="259"/>
      <c r="J679" s="259"/>
      <c r="K679" s="259"/>
      <c r="L679" s="259"/>
    </row>
    <row r="680" spans="1:12" hidden="1">
      <c r="A680" s="227"/>
      <c r="B680" s="259"/>
      <c r="C680" s="259"/>
      <c r="D680" s="366"/>
      <c r="E680" s="224"/>
      <c r="F680" s="259" t="str">
        <f>IFERROR(VLOOKUP(E679,#REF!,4,0),"")</f>
        <v/>
      </c>
      <c r="G680" s="260" t="str">
        <f>IF(F680&lt;&gt;"","Kg","")</f>
        <v/>
      </c>
      <c r="H680" s="261"/>
      <c r="I680" s="259"/>
      <c r="J680" s="259"/>
      <c r="K680" s="259"/>
      <c r="L680" s="259"/>
    </row>
    <row r="681" spans="1:12" hidden="1">
      <c r="A681" s="227"/>
      <c r="B681" s="259"/>
      <c r="C681" s="259"/>
      <c r="D681" s="366"/>
      <c r="E681" s="224"/>
      <c r="F681" s="259" t="str">
        <f>IFERROR(VLOOKUP(E680,#REF!,4,0),"")</f>
        <v/>
      </c>
      <c r="G681" s="260" t="str">
        <f>IF(F681&lt;&gt;"","Kg","")</f>
        <v/>
      </c>
      <c r="H681" s="261"/>
      <c r="I681" s="259"/>
      <c r="J681" s="259"/>
      <c r="K681" s="259"/>
      <c r="L681" s="259"/>
    </row>
    <row r="682" spans="1:12" hidden="1">
      <c r="A682" s="227"/>
      <c r="B682" s="259"/>
      <c r="C682" s="259"/>
      <c r="D682" s="366"/>
      <c r="E682" s="224"/>
      <c r="F682" s="259" t="str">
        <f>IFERROR(VLOOKUP(E681,#REF!,4,0),"")</f>
        <v/>
      </c>
      <c r="G682" s="260" t="str">
        <f>IF(F682&lt;&gt;"","Kg","")</f>
        <v/>
      </c>
      <c r="H682" s="261"/>
      <c r="I682" s="259"/>
      <c r="J682" s="259"/>
      <c r="K682" s="259"/>
      <c r="L682" s="259"/>
    </row>
    <row r="683" spans="1:12" hidden="1">
      <c r="A683" s="227"/>
      <c r="B683" s="259"/>
      <c r="C683" s="259"/>
      <c r="D683" s="366"/>
      <c r="E683" s="224"/>
      <c r="F683" s="259" t="str">
        <f>IFERROR(VLOOKUP(E682,#REF!,4,0),"")</f>
        <v/>
      </c>
      <c r="G683" s="260" t="str">
        <f>IF(F683&lt;&gt;"","Kg","")</f>
        <v/>
      </c>
      <c r="H683" s="261"/>
      <c r="I683" s="259"/>
      <c r="J683" s="259"/>
      <c r="K683" s="259"/>
      <c r="L683" s="259"/>
    </row>
    <row r="684" spans="1:12" hidden="1">
      <c r="A684" s="227"/>
      <c r="B684" s="259"/>
      <c r="C684" s="259"/>
      <c r="D684" s="366"/>
      <c r="E684" s="224"/>
      <c r="F684" s="259" t="str">
        <f>IFERROR(VLOOKUP(E683,#REF!,4,0),"")</f>
        <v/>
      </c>
      <c r="G684" s="260" t="str">
        <f>IF(F684&lt;&gt;"","Kg","")</f>
        <v/>
      </c>
      <c r="H684" s="261"/>
      <c r="I684" s="259"/>
      <c r="J684" s="259"/>
      <c r="K684" s="259"/>
      <c r="L684" s="259"/>
    </row>
    <row r="685" spans="1:12" hidden="1">
      <c r="A685" s="227"/>
      <c r="B685" s="259"/>
      <c r="C685" s="259"/>
      <c r="D685" s="366"/>
      <c r="E685" s="224"/>
      <c r="F685" s="259" t="str">
        <f>IFERROR(VLOOKUP(E684,#REF!,4,0),"")</f>
        <v/>
      </c>
      <c r="G685" s="260" t="str">
        <f>IF(F685&lt;&gt;"","Kg","")</f>
        <v/>
      </c>
      <c r="H685" s="261"/>
      <c r="I685" s="259"/>
      <c r="J685" s="259"/>
      <c r="K685" s="259"/>
      <c r="L685" s="259"/>
    </row>
    <row r="686" spans="1:12" hidden="1">
      <c r="A686" s="227"/>
      <c r="B686" s="259"/>
      <c r="C686" s="259"/>
      <c r="D686" s="366"/>
      <c r="E686" s="224"/>
      <c r="F686" s="259" t="str">
        <f>IFERROR(VLOOKUP(E685,#REF!,4,0),"")</f>
        <v/>
      </c>
      <c r="G686" s="260" t="str">
        <f>IF(F686&lt;&gt;"","Kg","")</f>
        <v/>
      </c>
      <c r="H686" s="261"/>
      <c r="I686" s="259"/>
      <c r="J686" s="259"/>
      <c r="K686" s="259"/>
      <c r="L686" s="259"/>
    </row>
    <row r="687" spans="1:12" hidden="1">
      <c r="A687" s="227"/>
      <c r="B687" s="259"/>
      <c r="C687" s="259"/>
      <c r="D687" s="366"/>
      <c r="E687" s="224"/>
      <c r="F687" s="259" t="str">
        <f>IFERROR(VLOOKUP(E686,#REF!,4,0),"")</f>
        <v/>
      </c>
      <c r="G687" s="260" t="str">
        <f>IF(F687&lt;&gt;"","Kg","")</f>
        <v/>
      </c>
      <c r="H687" s="261"/>
      <c r="I687" s="259"/>
      <c r="J687" s="259"/>
      <c r="K687" s="259"/>
      <c r="L687" s="259"/>
    </row>
    <row r="688" spans="1:12" hidden="1">
      <c r="A688" s="227"/>
      <c r="B688" s="259"/>
      <c r="C688" s="259"/>
      <c r="D688" s="366"/>
      <c r="E688" s="224"/>
      <c r="F688" s="259" t="str">
        <f>IFERROR(VLOOKUP(E687,#REF!,4,0),"")</f>
        <v/>
      </c>
      <c r="G688" s="260" t="str">
        <f>IF(F688&lt;&gt;"","Kg","")</f>
        <v/>
      </c>
      <c r="H688" s="261"/>
      <c r="I688" s="259"/>
      <c r="J688" s="259"/>
      <c r="K688" s="259"/>
      <c r="L688" s="259"/>
    </row>
    <row r="689" spans="1:12" hidden="1">
      <c r="A689" s="227"/>
      <c r="B689" s="259"/>
      <c r="C689" s="259"/>
      <c r="D689" s="366"/>
      <c r="E689" s="224"/>
      <c r="F689" s="259" t="str">
        <f>IFERROR(VLOOKUP(E688,#REF!,4,0),"")</f>
        <v/>
      </c>
      <c r="G689" s="260" t="str">
        <f>IF(F689&lt;&gt;"","Kg","")</f>
        <v/>
      </c>
      <c r="H689" s="261"/>
      <c r="I689" s="259"/>
      <c r="J689" s="259"/>
      <c r="K689" s="259"/>
      <c r="L689" s="259"/>
    </row>
    <row r="690" spans="1:12" hidden="1">
      <c r="A690" s="227"/>
      <c r="B690" s="259"/>
      <c r="C690" s="259"/>
      <c r="D690" s="366"/>
      <c r="E690" s="224"/>
      <c r="F690" s="259" t="str">
        <f>IFERROR(VLOOKUP(E689,#REF!,4,0),"")</f>
        <v/>
      </c>
      <c r="G690" s="260" t="str">
        <f>IF(F690&lt;&gt;"","Kg","")</f>
        <v/>
      </c>
      <c r="H690" s="261"/>
      <c r="I690" s="259"/>
      <c r="J690" s="259"/>
      <c r="K690" s="259"/>
      <c r="L690" s="259"/>
    </row>
    <row r="691" spans="1:12" hidden="1">
      <c r="A691" s="227"/>
      <c r="B691" s="259"/>
      <c r="C691" s="259"/>
      <c r="D691" s="366"/>
      <c r="E691" s="224"/>
      <c r="F691" s="259" t="str">
        <f>IFERROR(VLOOKUP(E690,#REF!,4,0),"")</f>
        <v/>
      </c>
      <c r="G691" s="260" t="str">
        <f>IF(F691&lt;&gt;"","Kg","")</f>
        <v/>
      </c>
      <c r="H691" s="261"/>
      <c r="I691" s="259"/>
      <c r="J691" s="259"/>
      <c r="K691" s="259"/>
      <c r="L691" s="259"/>
    </row>
    <row r="692" spans="1:12" hidden="1">
      <c r="A692" s="227"/>
      <c r="B692" s="259"/>
      <c r="C692" s="259"/>
      <c r="D692" s="366"/>
      <c r="E692" s="224"/>
      <c r="F692" s="259" t="str">
        <f>IFERROR(VLOOKUP(E691,#REF!,4,0),"")</f>
        <v/>
      </c>
      <c r="G692" s="260" t="str">
        <f>IF(F692&lt;&gt;"","Kg","")</f>
        <v/>
      </c>
      <c r="H692" s="261"/>
      <c r="I692" s="259"/>
      <c r="J692" s="259"/>
      <c r="K692" s="259"/>
      <c r="L692" s="259"/>
    </row>
    <row r="693" spans="1:12" hidden="1">
      <c r="A693" s="227"/>
      <c r="B693" s="259"/>
      <c r="C693" s="259"/>
      <c r="D693" s="366"/>
      <c r="E693" s="224"/>
      <c r="F693" s="259" t="str">
        <f>IFERROR(VLOOKUP(E692,#REF!,4,0),"")</f>
        <v/>
      </c>
      <c r="G693" s="260" t="str">
        <f>IF(F693&lt;&gt;"","Kg","")</f>
        <v/>
      </c>
      <c r="H693" s="261"/>
      <c r="I693" s="259"/>
      <c r="J693" s="259"/>
      <c r="K693" s="259"/>
      <c r="L693" s="259"/>
    </row>
    <row r="694" spans="1:12" hidden="1">
      <c r="B694" s="259"/>
      <c r="C694" s="259"/>
      <c r="D694" s="366"/>
      <c r="E694" s="224"/>
      <c r="F694" s="259" t="str">
        <f>IFERROR(VLOOKUP(E693,#REF!,4,0),"")</f>
        <v/>
      </c>
      <c r="G694" s="260" t="str">
        <f>IF(F694&lt;&gt;"","Kg","")</f>
        <v/>
      </c>
      <c r="H694" s="261"/>
      <c r="I694" s="259"/>
      <c r="J694" s="259"/>
      <c r="K694" s="259"/>
      <c r="L694" s="259"/>
    </row>
    <row r="695" spans="1:12" hidden="1">
      <c r="B695" s="259"/>
      <c r="C695" s="259"/>
      <c r="D695" s="366"/>
      <c r="E695" s="224"/>
      <c r="F695" s="259" t="str">
        <f>IFERROR(VLOOKUP(E694,#REF!,4,0),"")</f>
        <v/>
      </c>
      <c r="G695" s="260" t="str">
        <f>IF(F695&lt;&gt;"","Kg","")</f>
        <v/>
      </c>
      <c r="H695" s="261"/>
      <c r="I695" s="259"/>
      <c r="J695" s="259"/>
      <c r="K695" s="259"/>
      <c r="L695" s="259"/>
    </row>
    <row r="696" spans="1:12" hidden="1">
      <c r="B696" s="259"/>
      <c r="C696" s="259"/>
      <c r="D696" s="366"/>
      <c r="E696" s="224"/>
      <c r="F696" s="259" t="str">
        <f>IFERROR(VLOOKUP(E695,#REF!,4,0),"")</f>
        <v/>
      </c>
      <c r="G696" s="260" t="str">
        <f>IF(F696&lt;&gt;"","Kg","")</f>
        <v/>
      </c>
      <c r="H696" s="261"/>
      <c r="I696" s="259"/>
      <c r="J696" s="259"/>
      <c r="K696" s="259"/>
      <c r="L696" s="259"/>
    </row>
    <row r="697" spans="1:12" hidden="1">
      <c r="B697" s="259"/>
      <c r="C697" s="259"/>
      <c r="D697" s="366"/>
      <c r="E697" s="224"/>
      <c r="F697" s="259" t="str">
        <f>IFERROR(VLOOKUP(E696,#REF!,4,0),"")</f>
        <v/>
      </c>
      <c r="G697" s="260" t="str">
        <f>IF(F697&lt;&gt;"","Kg","")</f>
        <v/>
      </c>
      <c r="H697" s="261"/>
      <c r="I697" s="259"/>
      <c r="J697" s="259"/>
      <c r="K697" s="259"/>
      <c r="L697" s="259"/>
    </row>
    <row r="698" spans="1:12" hidden="1">
      <c r="B698" s="259"/>
      <c r="C698" s="259"/>
      <c r="D698" s="366"/>
      <c r="E698" s="224"/>
      <c r="F698" s="259" t="str">
        <f>IFERROR(VLOOKUP(E697,#REF!,4,0),"")</f>
        <v/>
      </c>
      <c r="G698" s="260" t="str">
        <f>IF(F698&lt;&gt;"","Kg","")</f>
        <v/>
      </c>
      <c r="H698" s="261"/>
      <c r="I698" s="259"/>
      <c r="J698" s="259"/>
      <c r="K698" s="259"/>
      <c r="L698" s="259"/>
    </row>
    <row r="699" spans="1:12" hidden="1">
      <c r="B699" s="259"/>
      <c r="C699" s="259"/>
      <c r="D699" s="366"/>
      <c r="E699" s="224"/>
      <c r="F699" s="259" t="str">
        <f>IFERROR(VLOOKUP(E698,#REF!,4,0),"")</f>
        <v/>
      </c>
      <c r="G699" s="260" t="str">
        <f>IF(F699&lt;&gt;"","Kg","")</f>
        <v/>
      </c>
      <c r="H699" s="261"/>
      <c r="I699" s="259"/>
      <c r="J699" s="259"/>
      <c r="K699" s="259"/>
      <c r="L699" s="259"/>
    </row>
    <row r="700" spans="1:12" hidden="1">
      <c r="B700" s="259"/>
      <c r="C700" s="259"/>
      <c r="D700" s="366"/>
      <c r="E700" s="224"/>
      <c r="F700" s="259" t="str">
        <f>IFERROR(VLOOKUP(E699,#REF!,4,0),"")</f>
        <v/>
      </c>
      <c r="G700" s="260" t="str">
        <f>IF(F700&lt;&gt;"","Kg","")</f>
        <v/>
      </c>
      <c r="H700" s="261"/>
      <c r="I700" s="259"/>
      <c r="J700" s="259"/>
      <c r="K700" s="259"/>
      <c r="L700" s="259"/>
    </row>
    <row r="701" spans="1:12" hidden="1">
      <c r="B701" s="259"/>
      <c r="C701" s="259"/>
      <c r="D701" s="366"/>
      <c r="E701" s="224"/>
      <c r="F701" s="259" t="str">
        <f>IFERROR(VLOOKUP(E700,#REF!,4,0),"")</f>
        <v/>
      </c>
      <c r="G701" s="260" t="str">
        <f>IF(F701&lt;&gt;"","Kg","")</f>
        <v/>
      </c>
      <c r="H701" s="261"/>
      <c r="I701" s="259"/>
      <c r="J701" s="259"/>
      <c r="K701" s="259"/>
      <c r="L701" s="259"/>
    </row>
    <row r="702" spans="1:12" hidden="1">
      <c r="B702" s="259"/>
      <c r="C702" s="259"/>
      <c r="D702" s="366"/>
      <c r="E702" s="224"/>
      <c r="F702" s="259" t="str">
        <f>IFERROR(VLOOKUP(E701,#REF!,4,0),"")</f>
        <v/>
      </c>
      <c r="G702" s="260" t="str">
        <f>IF(F702&lt;&gt;"","Kg","")</f>
        <v/>
      </c>
      <c r="H702" s="261"/>
      <c r="I702" s="259"/>
      <c r="J702" s="259"/>
      <c r="K702" s="259"/>
      <c r="L702" s="259"/>
    </row>
    <row r="703" spans="1:12" hidden="1">
      <c r="B703" s="259"/>
      <c r="C703" s="259"/>
      <c r="D703" s="366"/>
      <c r="E703" s="224"/>
      <c r="F703" s="259" t="str">
        <f>IFERROR(VLOOKUP(E702,#REF!,4,0),"")</f>
        <v/>
      </c>
      <c r="G703" s="260" t="str">
        <f>IF(F703&lt;&gt;"","Kg","")</f>
        <v/>
      </c>
      <c r="H703" s="261"/>
      <c r="I703" s="259"/>
      <c r="J703" s="259"/>
      <c r="K703" s="259"/>
      <c r="L703" s="259"/>
    </row>
    <row r="704" spans="1:12" hidden="1">
      <c r="B704" s="259"/>
      <c r="C704" s="259"/>
      <c r="D704" s="366"/>
      <c r="E704" s="224"/>
      <c r="F704" s="259" t="str">
        <f>IFERROR(VLOOKUP(E703,#REF!,4,0),"")</f>
        <v/>
      </c>
      <c r="G704" s="260" t="str">
        <f>IF(F704&lt;&gt;"","Kg","")</f>
        <v/>
      </c>
      <c r="H704" s="261"/>
      <c r="I704" s="259"/>
      <c r="J704" s="259"/>
      <c r="K704" s="259"/>
      <c r="L704" s="259"/>
    </row>
    <row r="705" spans="2:12" hidden="1">
      <c r="B705" s="259"/>
      <c r="C705" s="259"/>
      <c r="D705" s="366"/>
      <c r="E705" s="224"/>
      <c r="F705" s="259" t="str">
        <f>IFERROR(VLOOKUP(E704,#REF!,4,0),"")</f>
        <v/>
      </c>
      <c r="G705" s="260" t="str">
        <f>IF(F705&lt;&gt;"","Kg","")</f>
        <v/>
      </c>
      <c r="H705" s="261"/>
      <c r="I705" s="259"/>
      <c r="J705" s="259"/>
      <c r="K705" s="259"/>
      <c r="L705" s="259"/>
    </row>
    <row r="706" spans="2:12" hidden="1">
      <c r="B706" s="259"/>
      <c r="C706" s="259"/>
      <c r="D706" s="366"/>
      <c r="E706" s="224"/>
      <c r="F706" s="259" t="str">
        <f>IFERROR(VLOOKUP(E705,#REF!,4,0),"")</f>
        <v/>
      </c>
      <c r="G706" s="260" t="str">
        <f>IF(F706&lt;&gt;"","Kg","")</f>
        <v/>
      </c>
      <c r="H706" s="261"/>
      <c r="I706" s="259"/>
      <c r="J706" s="259"/>
      <c r="K706" s="259"/>
      <c r="L706" s="259"/>
    </row>
    <row r="707" spans="2:12" hidden="1">
      <c r="B707" s="259"/>
      <c r="C707" s="259"/>
      <c r="D707" s="366"/>
      <c r="E707" s="224"/>
      <c r="F707" s="259" t="str">
        <f>IFERROR(VLOOKUP(E706,#REF!,4,0),"")</f>
        <v/>
      </c>
      <c r="G707" s="260" t="str">
        <f>IF(F707&lt;&gt;"","Kg","")</f>
        <v/>
      </c>
      <c r="H707" s="261"/>
      <c r="I707" s="259"/>
      <c r="J707" s="259"/>
      <c r="K707" s="259"/>
      <c r="L707" s="259"/>
    </row>
    <row r="708" spans="2:12" hidden="1">
      <c r="B708" s="259"/>
      <c r="C708" s="259"/>
      <c r="D708" s="366"/>
      <c r="E708" s="224"/>
      <c r="F708" s="259" t="str">
        <f>IFERROR(VLOOKUP(E707,#REF!,4,0),"")</f>
        <v/>
      </c>
      <c r="G708" s="260" t="str">
        <f>IF(F708&lt;&gt;"","Kg","")</f>
        <v/>
      </c>
      <c r="H708" s="261"/>
      <c r="I708" s="259"/>
      <c r="J708" s="259"/>
      <c r="K708" s="259"/>
      <c r="L708" s="259"/>
    </row>
    <row r="709" spans="2:12" hidden="1">
      <c r="B709" s="259"/>
      <c r="C709" s="259"/>
      <c r="D709" s="366"/>
      <c r="E709" s="224"/>
      <c r="F709" s="259" t="str">
        <f>IFERROR(VLOOKUP(E708,#REF!,4,0),"")</f>
        <v/>
      </c>
      <c r="G709" s="260" t="str">
        <f>IF(F709&lt;&gt;"","Kg","")</f>
        <v/>
      </c>
      <c r="H709" s="261"/>
      <c r="I709" s="259"/>
      <c r="J709" s="259"/>
      <c r="K709" s="259"/>
      <c r="L709" s="259"/>
    </row>
    <row r="710" spans="2:12" hidden="1">
      <c r="B710" s="259"/>
      <c r="C710" s="259"/>
      <c r="D710" s="366"/>
      <c r="E710" s="224"/>
      <c r="F710" s="259" t="str">
        <f>IFERROR(VLOOKUP(E709,#REF!,4,0),"")</f>
        <v/>
      </c>
      <c r="G710" s="260" t="str">
        <f>IF(F710&lt;&gt;"","Kg","")</f>
        <v/>
      </c>
      <c r="H710" s="261"/>
      <c r="I710" s="259"/>
      <c r="J710" s="259"/>
      <c r="K710" s="259"/>
      <c r="L710" s="259"/>
    </row>
    <row r="711" spans="2:12" hidden="1">
      <c r="B711" s="259"/>
      <c r="C711" s="259"/>
      <c r="D711" s="366"/>
      <c r="E711" s="224"/>
      <c r="F711" s="259" t="str">
        <f>IFERROR(VLOOKUP(E710,#REF!,4,0),"")</f>
        <v/>
      </c>
      <c r="G711" s="260" t="str">
        <f>IF(F711&lt;&gt;"","Kg","")</f>
        <v/>
      </c>
      <c r="H711" s="261"/>
      <c r="I711" s="259"/>
      <c r="J711" s="259"/>
      <c r="K711" s="259"/>
      <c r="L711" s="259"/>
    </row>
    <row r="712" spans="2:12" hidden="1">
      <c r="B712" s="259"/>
      <c r="C712" s="259"/>
      <c r="D712" s="366"/>
      <c r="E712" s="224"/>
      <c r="F712" s="259" t="str">
        <f>IFERROR(VLOOKUP(E711,#REF!,4,0),"")</f>
        <v/>
      </c>
      <c r="G712" s="260" t="str">
        <f>IF(F712&lt;&gt;"","Kg","")</f>
        <v/>
      </c>
      <c r="H712" s="261"/>
      <c r="I712" s="259"/>
      <c r="J712" s="259"/>
      <c r="K712" s="259"/>
      <c r="L712" s="259"/>
    </row>
    <row r="713" spans="2:12" hidden="1">
      <c r="B713" s="259"/>
      <c r="C713" s="259"/>
      <c r="D713" s="366"/>
      <c r="E713" s="224"/>
      <c r="F713" s="259" t="str">
        <f>IFERROR(VLOOKUP(E712,#REF!,4,0),"")</f>
        <v/>
      </c>
      <c r="G713" s="260" t="str">
        <f>IF(F713&lt;&gt;"","Kg","")</f>
        <v/>
      </c>
      <c r="H713" s="261"/>
      <c r="I713" s="259"/>
      <c r="J713" s="259"/>
      <c r="K713" s="259"/>
      <c r="L713" s="259"/>
    </row>
    <row r="714" spans="2:12" hidden="1">
      <c r="B714" s="259"/>
      <c r="C714" s="259"/>
      <c r="D714" s="366"/>
      <c r="E714" s="224"/>
      <c r="F714" s="259" t="str">
        <f>IFERROR(VLOOKUP(E713,#REF!,4,0),"")</f>
        <v/>
      </c>
      <c r="G714" s="260" t="str">
        <f>IF(F714&lt;&gt;"","Kg","")</f>
        <v/>
      </c>
      <c r="H714" s="261"/>
      <c r="I714" s="259"/>
      <c r="J714" s="259"/>
      <c r="K714" s="259"/>
      <c r="L714" s="259"/>
    </row>
    <row r="715" spans="2:12" hidden="1">
      <c r="B715" s="259"/>
      <c r="C715" s="259"/>
      <c r="D715" s="366"/>
      <c r="E715" s="224"/>
      <c r="F715" s="259" t="str">
        <f>IFERROR(VLOOKUP(E714,#REF!,4,0),"")</f>
        <v/>
      </c>
      <c r="G715" s="260" t="str">
        <f>IF(F715&lt;&gt;"","Kg","")</f>
        <v/>
      </c>
      <c r="H715" s="261"/>
      <c r="I715" s="259"/>
      <c r="J715" s="259"/>
      <c r="K715" s="259"/>
      <c r="L715" s="259"/>
    </row>
    <row r="716" spans="2:12" hidden="1">
      <c r="B716" s="259"/>
      <c r="C716" s="259"/>
      <c r="D716" s="366"/>
      <c r="E716" s="224"/>
      <c r="F716" s="259" t="str">
        <f>IFERROR(VLOOKUP(E715,#REF!,4,0),"")</f>
        <v/>
      </c>
      <c r="G716" s="260" t="str">
        <f>IF(F716&lt;&gt;"","Kg","")</f>
        <v/>
      </c>
      <c r="H716" s="261"/>
      <c r="I716" s="259"/>
      <c r="J716" s="259"/>
      <c r="K716" s="259"/>
      <c r="L716" s="259"/>
    </row>
    <row r="717" spans="2:12" hidden="1">
      <c r="B717" s="259"/>
      <c r="C717" s="259"/>
      <c r="D717" s="366"/>
      <c r="E717" s="224"/>
      <c r="F717" s="259" t="str">
        <f>IFERROR(VLOOKUP(E716,#REF!,4,0),"")</f>
        <v/>
      </c>
      <c r="G717" s="260" t="str">
        <f>IF(F717&lt;&gt;"","Kg","")</f>
        <v/>
      </c>
      <c r="H717" s="261"/>
      <c r="I717" s="259"/>
      <c r="J717" s="259"/>
      <c r="K717" s="259"/>
      <c r="L717" s="259"/>
    </row>
    <row r="718" spans="2:12" hidden="1">
      <c r="B718" s="259"/>
      <c r="C718" s="259"/>
      <c r="D718" s="366"/>
      <c r="E718" s="224"/>
      <c r="F718" s="259" t="str">
        <f>IFERROR(VLOOKUP(E717,#REF!,4,0),"")</f>
        <v/>
      </c>
      <c r="G718" s="260" t="str">
        <f>IF(F718&lt;&gt;"","Kg","")</f>
        <v/>
      </c>
      <c r="H718" s="261"/>
      <c r="I718" s="259"/>
      <c r="J718" s="259"/>
      <c r="K718" s="259"/>
      <c r="L718" s="259"/>
    </row>
    <row r="719" spans="2:12" hidden="1">
      <c r="B719" s="259"/>
      <c r="C719" s="259"/>
      <c r="D719" s="366"/>
      <c r="E719" s="224"/>
      <c r="F719" s="259" t="str">
        <f>IFERROR(VLOOKUP(E718,#REF!,4,0),"")</f>
        <v/>
      </c>
      <c r="G719" s="260" t="str">
        <f>IF(F719&lt;&gt;"","Kg","")</f>
        <v/>
      </c>
      <c r="H719" s="261"/>
      <c r="I719" s="259"/>
      <c r="J719" s="259"/>
      <c r="K719" s="259"/>
      <c r="L719" s="259"/>
    </row>
    <row r="720" spans="2:12" hidden="1">
      <c r="B720" s="259"/>
      <c r="C720" s="259"/>
      <c r="D720" s="366"/>
      <c r="E720" s="224"/>
      <c r="F720" s="259" t="str">
        <f>IFERROR(VLOOKUP(E719,#REF!,4,0),"")</f>
        <v/>
      </c>
      <c r="G720" s="260" t="str">
        <f>IF(F720&lt;&gt;"","Kg","")</f>
        <v/>
      </c>
      <c r="H720" s="261"/>
      <c r="I720" s="259"/>
      <c r="J720" s="259"/>
      <c r="K720" s="259"/>
      <c r="L720" s="259"/>
    </row>
    <row r="721" spans="2:12" hidden="1">
      <c r="B721" s="259"/>
      <c r="C721" s="259"/>
      <c r="D721" s="366"/>
      <c r="E721" s="224"/>
      <c r="F721" s="259" t="str">
        <f>IFERROR(VLOOKUP(E720,#REF!,4,0),"")</f>
        <v/>
      </c>
      <c r="G721" s="260" t="str">
        <f>IF(F721&lt;&gt;"","Kg","")</f>
        <v/>
      </c>
      <c r="H721" s="261"/>
      <c r="I721" s="259"/>
      <c r="J721" s="259"/>
      <c r="K721" s="259"/>
      <c r="L721" s="259"/>
    </row>
    <row r="722" spans="2:12" hidden="1">
      <c r="B722" s="259"/>
      <c r="C722" s="259"/>
      <c r="D722" s="366"/>
      <c r="E722" s="224"/>
      <c r="F722" s="259" t="str">
        <f>IFERROR(VLOOKUP(E721,#REF!,4,0),"")</f>
        <v/>
      </c>
      <c r="G722" s="260" t="str">
        <f>IF(F722&lt;&gt;"","Kg","")</f>
        <v/>
      </c>
      <c r="H722" s="261"/>
      <c r="I722" s="259"/>
      <c r="J722" s="259"/>
      <c r="K722" s="259"/>
      <c r="L722" s="259"/>
    </row>
    <row r="723" spans="2:12" hidden="1">
      <c r="B723" s="259"/>
      <c r="C723" s="259"/>
      <c r="D723" s="366"/>
      <c r="E723" s="224"/>
      <c r="F723" s="259" t="str">
        <f>IFERROR(VLOOKUP(E722,#REF!,4,0),"")</f>
        <v/>
      </c>
      <c r="G723" s="260" t="str">
        <f>IF(F723&lt;&gt;"","Kg","")</f>
        <v/>
      </c>
      <c r="H723" s="261"/>
      <c r="I723" s="259"/>
      <c r="J723" s="259"/>
      <c r="K723" s="259"/>
      <c r="L723" s="259"/>
    </row>
    <row r="724" spans="2:12" hidden="1">
      <c r="B724" s="259"/>
      <c r="C724" s="259"/>
      <c r="D724" s="366"/>
      <c r="E724" s="224"/>
      <c r="F724" s="259" t="str">
        <f>IFERROR(VLOOKUP(E723,#REF!,4,0),"")</f>
        <v/>
      </c>
      <c r="G724" s="260" t="str">
        <f>IF(F724&lt;&gt;"","Kg","")</f>
        <v/>
      </c>
      <c r="H724" s="261"/>
      <c r="I724" s="259"/>
      <c r="J724" s="259"/>
      <c r="K724" s="259"/>
      <c r="L724" s="259"/>
    </row>
    <row r="725" spans="2:12" hidden="1">
      <c r="B725" s="259"/>
      <c r="C725" s="259"/>
      <c r="D725" s="366"/>
      <c r="E725" s="224"/>
      <c r="F725" s="259" t="str">
        <f>IFERROR(VLOOKUP(E724,#REF!,4,0),"")</f>
        <v/>
      </c>
      <c r="G725" s="260" t="str">
        <f>IF(F725&lt;&gt;"","Kg","")</f>
        <v/>
      </c>
      <c r="H725" s="261"/>
      <c r="I725" s="259"/>
      <c r="J725" s="259"/>
      <c r="K725" s="259"/>
      <c r="L725" s="259"/>
    </row>
    <row r="726" spans="2:12" hidden="1">
      <c r="B726" s="259"/>
      <c r="C726" s="259"/>
      <c r="D726" s="366"/>
      <c r="E726" s="224"/>
      <c r="F726" s="259" t="str">
        <f>IFERROR(VLOOKUP(E725,#REF!,4,0),"")</f>
        <v/>
      </c>
      <c r="G726" s="260" t="str">
        <f>IF(F726&lt;&gt;"","Kg","")</f>
        <v/>
      </c>
      <c r="H726" s="261"/>
      <c r="I726" s="259"/>
      <c r="J726" s="259"/>
      <c r="K726" s="259"/>
      <c r="L726" s="259"/>
    </row>
    <row r="727" spans="2:12" hidden="1">
      <c r="B727" s="259"/>
      <c r="C727" s="259"/>
      <c r="D727" s="366"/>
      <c r="E727" s="224"/>
      <c r="F727" s="259" t="str">
        <f>IFERROR(VLOOKUP(E726,#REF!,4,0),"")</f>
        <v/>
      </c>
      <c r="G727" s="260" t="str">
        <f>IF(F727&lt;&gt;"","Kg","")</f>
        <v/>
      </c>
      <c r="H727" s="261"/>
      <c r="I727" s="259"/>
      <c r="J727" s="259"/>
      <c r="K727" s="259"/>
      <c r="L727" s="259"/>
    </row>
    <row r="728" spans="2:12" hidden="1">
      <c r="B728" s="259"/>
      <c r="C728" s="259"/>
      <c r="D728" s="366"/>
      <c r="E728" s="224"/>
      <c r="F728" s="259" t="str">
        <f>IFERROR(VLOOKUP(E727,#REF!,4,0),"")</f>
        <v/>
      </c>
      <c r="G728" s="260" t="str">
        <f>IF(F728&lt;&gt;"","Kg","")</f>
        <v/>
      </c>
      <c r="H728" s="261"/>
      <c r="I728" s="259"/>
      <c r="J728" s="259"/>
      <c r="K728" s="259"/>
      <c r="L728" s="259"/>
    </row>
    <row r="729" spans="2:12" hidden="1">
      <c r="B729" s="259"/>
      <c r="C729" s="259"/>
      <c r="D729" s="366"/>
      <c r="E729" s="224"/>
      <c r="F729" s="259" t="str">
        <f>IFERROR(VLOOKUP(E728,#REF!,4,0),"")</f>
        <v/>
      </c>
      <c r="G729" s="260" t="str">
        <f>IF(F729&lt;&gt;"","Kg","")</f>
        <v/>
      </c>
      <c r="H729" s="261"/>
      <c r="I729" s="259"/>
      <c r="J729" s="259"/>
      <c r="K729" s="259"/>
      <c r="L729" s="259"/>
    </row>
    <row r="730" spans="2:12" hidden="1">
      <c r="D730" s="365"/>
      <c r="F730" s="53" t="str">
        <f>IFERROR(VLOOKUP(E729,#REF!,4,0),"")</f>
        <v/>
      </c>
      <c r="G730" s="597" t="str">
        <f>IF(F730&lt;&gt;"","Kg","")</f>
        <v/>
      </c>
    </row>
    <row r="731" spans="2:12" hidden="1">
      <c r="D731" s="365"/>
      <c r="F731" s="53" t="str">
        <f>IFERROR(VLOOKUP(E730,#REF!,4,0),"")</f>
        <v/>
      </c>
      <c r="G731" s="597" t="str">
        <f>IF(F731&lt;&gt;"","Kg","")</f>
        <v/>
      </c>
    </row>
    <row r="732" spans="2:12" hidden="1">
      <c r="D732" s="365"/>
      <c r="F732" s="53" t="str">
        <f>IFERROR(VLOOKUP(E731,#REF!,4,0),"")</f>
        <v/>
      </c>
      <c r="G732" s="597" t="str">
        <f>IF(F732&lt;&gt;"","Kg","")</f>
        <v/>
      </c>
    </row>
    <row r="733" spans="2:12" hidden="1">
      <c r="D733" s="365"/>
      <c r="F733" s="53" t="str">
        <f>IFERROR(VLOOKUP(E732,#REF!,4,0),"")</f>
        <v/>
      </c>
      <c r="G733" s="597" t="str">
        <f>IF(F733&lt;&gt;"","Kg","")</f>
        <v/>
      </c>
    </row>
    <row r="734" spans="2:12" hidden="1">
      <c r="D734" s="365"/>
      <c r="F734" s="53" t="str">
        <f>IFERROR(VLOOKUP(E733,#REF!,4,0),"")</f>
        <v/>
      </c>
      <c r="G734" s="597" t="str">
        <f>IF(F734&lt;&gt;"","Kg","")</f>
        <v/>
      </c>
    </row>
    <row r="735" spans="2:12" hidden="1">
      <c r="D735" s="365"/>
      <c r="F735" s="53" t="str">
        <f>IFERROR(VLOOKUP(E734,#REF!,4,0),"")</f>
        <v/>
      </c>
      <c r="G735" s="597" t="str">
        <f>IF(F735&lt;&gt;"","Kg","")</f>
        <v/>
      </c>
    </row>
    <row r="736" spans="2:12" hidden="1">
      <c r="D736" s="365"/>
      <c r="F736" s="53" t="str">
        <f>IFERROR(VLOOKUP(E735,#REF!,4,0),"")</f>
        <v/>
      </c>
      <c r="G736" s="597" t="str">
        <f>IF(F736&lt;&gt;"","Kg","")</f>
        <v/>
      </c>
    </row>
    <row r="737" spans="4:7" hidden="1">
      <c r="D737" s="365"/>
      <c r="F737" s="53" t="str">
        <f>IFERROR(VLOOKUP(E736,#REF!,4,0),"")</f>
        <v/>
      </c>
      <c r="G737" s="597" t="str">
        <f>IF(F737&lt;&gt;"","Kg","")</f>
        <v/>
      </c>
    </row>
    <row r="738" spans="4:7" hidden="1">
      <c r="D738" s="365"/>
      <c r="F738" s="53" t="str">
        <f>IFERROR(VLOOKUP(E737,#REF!,4,0),"")</f>
        <v/>
      </c>
      <c r="G738" s="597" t="str">
        <f>IF(F738&lt;&gt;"","Kg","")</f>
        <v/>
      </c>
    </row>
    <row r="739" spans="4:7" hidden="1">
      <c r="D739" s="365"/>
      <c r="F739" s="53" t="str">
        <f>IFERROR(VLOOKUP(E738,#REF!,4,0),"")</f>
        <v/>
      </c>
      <c r="G739" s="597" t="str">
        <f>IF(F739&lt;&gt;"","Kg","")</f>
        <v/>
      </c>
    </row>
    <row r="740" spans="4:7" hidden="1">
      <c r="D740" s="365"/>
      <c r="F740" s="53" t="str">
        <f>IFERROR(VLOOKUP(E739,#REF!,4,0),"")</f>
        <v/>
      </c>
      <c r="G740" s="597" t="str">
        <f>IF(F740&lt;&gt;"","Kg","")</f>
        <v/>
      </c>
    </row>
    <row r="741" spans="4:7" hidden="1">
      <c r="D741" s="365"/>
      <c r="F741" s="53" t="str">
        <f>IFERROR(VLOOKUP(E740,#REF!,4,0),"")</f>
        <v/>
      </c>
      <c r="G741" s="597" t="str">
        <f>IF(F741&lt;&gt;"","Kg","")</f>
        <v/>
      </c>
    </row>
    <row r="742" spans="4:7" hidden="1">
      <c r="D742" s="365"/>
      <c r="F742" s="53" t="str">
        <f>IFERROR(VLOOKUP(E741,#REF!,4,0),"")</f>
        <v/>
      </c>
      <c r="G742" s="597" t="str">
        <f>IF(F742&lt;&gt;"","Kg","")</f>
        <v/>
      </c>
    </row>
    <row r="743" spans="4:7" hidden="1">
      <c r="D743" s="365"/>
      <c r="F743" s="53" t="str">
        <f>IFERROR(VLOOKUP(E742,#REF!,4,0),"")</f>
        <v/>
      </c>
      <c r="G743" s="597" t="str">
        <f>IF(F743&lt;&gt;"","Kg","")</f>
        <v/>
      </c>
    </row>
    <row r="744" spans="4:7" hidden="1">
      <c r="D744" s="365"/>
      <c r="F744" s="53" t="str">
        <f>IFERROR(VLOOKUP(E743,#REF!,4,0),"")</f>
        <v/>
      </c>
      <c r="G744" s="597" t="str">
        <f>IF(F744&lt;&gt;"","Kg","")</f>
        <v/>
      </c>
    </row>
    <row r="745" spans="4:7" hidden="1">
      <c r="D745" s="365"/>
      <c r="F745" s="53" t="str">
        <f>IFERROR(VLOOKUP(E744,#REF!,4,0),"")</f>
        <v/>
      </c>
      <c r="G745" s="597" t="str">
        <f>IF(F745&lt;&gt;"","Kg","")</f>
        <v/>
      </c>
    </row>
    <row r="746" spans="4:7" hidden="1">
      <c r="D746" s="365"/>
      <c r="F746" s="53" t="str">
        <f>IFERROR(VLOOKUP(E745,#REF!,4,0),"")</f>
        <v/>
      </c>
      <c r="G746" s="597" t="str">
        <f>IF(F746&lt;&gt;"","Kg","")</f>
        <v/>
      </c>
    </row>
    <row r="747" spans="4:7" hidden="1">
      <c r="D747" s="365"/>
      <c r="F747" s="53" t="str">
        <f>IFERROR(VLOOKUP(E746,#REF!,4,0),"")</f>
        <v/>
      </c>
      <c r="G747" s="597" t="str">
        <f>IF(F747&lt;&gt;"","Kg","")</f>
        <v/>
      </c>
    </row>
    <row r="748" spans="4:7" hidden="1">
      <c r="D748" s="365"/>
      <c r="F748" s="53" t="str">
        <f>IFERROR(VLOOKUP(E747,#REF!,4,0),"")</f>
        <v/>
      </c>
      <c r="G748" s="597" t="str">
        <f>IF(F748&lt;&gt;"","Kg","")</f>
        <v/>
      </c>
    </row>
    <row r="749" spans="4:7" hidden="1">
      <c r="D749" s="365"/>
      <c r="F749" s="53" t="str">
        <f>IFERROR(VLOOKUP(E748,#REF!,4,0),"")</f>
        <v/>
      </c>
      <c r="G749" s="597" t="str">
        <f>IF(F749&lt;&gt;"","Kg","")</f>
        <v/>
      </c>
    </row>
    <row r="750" spans="4:7" hidden="1">
      <c r="D750" s="365"/>
      <c r="F750" s="53" t="str">
        <f>IFERROR(VLOOKUP(E749,#REF!,4,0),"")</f>
        <v/>
      </c>
      <c r="G750" s="597" t="str">
        <f>IF(F750&lt;&gt;"","Kg","")</f>
        <v/>
      </c>
    </row>
    <row r="751" spans="4:7" hidden="1">
      <c r="D751" s="365"/>
      <c r="F751" s="53" t="str">
        <f>IFERROR(VLOOKUP(E750,#REF!,4,0),"")</f>
        <v/>
      </c>
      <c r="G751" s="597" t="str">
        <f>IF(F751&lt;&gt;"","Kg","")</f>
        <v/>
      </c>
    </row>
    <row r="752" spans="4:7" hidden="1">
      <c r="D752" s="365"/>
      <c r="F752" s="53" t="str">
        <f>IFERROR(VLOOKUP(E751,#REF!,4,0),"")</f>
        <v/>
      </c>
      <c r="G752" s="597" t="str">
        <f>IF(F752&lt;&gt;"","Kg","")</f>
        <v/>
      </c>
    </row>
    <row r="753" spans="4:7" hidden="1">
      <c r="D753" s="365"/>
      <c r="F753" s="53" t="str">
        <f>IFERROR(VLOOKUP(E752,#REF!,4,0),"")</f>
        <v/>
      </c>
      <c r="G753" s="597" t="str">
        <f>IF(F753&lt;&gt;"","Kg","")</f>
        <v/>
      </c>
    </row>
    <row r="754" spans="4:7" hidden="1">
      <c r="D754" s="365"/>
      <c r="F754" s="53" t="str">
        <f>IFERROR(VLOOKUP(E753,#REF!,4,0),"")</f>
        <v/>
      </c>
      <c r="G754" s="597" t="str">
        <f>IF(F754&lt;&gt;"","Kg","")</f>
        <v/>
      </c>
    </row>
    <row r="755" spans="4:7" hidden="1">
      <c r="D755" s="365"/>
      <c r="F755" s="53" t="str">
        <f>IFERROR(VLOOKUP(E754,#REF!,4,0),"")</f>
        <v/>
      </c>
      <c r="G755" s="597" t="str">
        <f>IF(F755&lt;&gt;"","Kg","")</f>
        <v/>
      </c>
    </row>
    <row r="756" spans="4:7" hidden="1">
      <c r="D756" s="365"/>
      <c r="F756" s="53" t="str">
        <f>IFERROR(VLOOKUP(E755,#REF!,4,0),"")</f>
        <v/>
      </c>
      <c r="G756" s="597" t="str">
        <f>IF(F756&lt;&gt;"","Kg","")</f>
        <v/>
      </c>
    </row>
    <row r="757" spans="4:7" hidden="1">
      <c r="D757" s="365"/>
      <c r="F757" s="53" t="str">
        <f>IFERROR(VLOOKUP(E756,#REF!,4,0),"")</f>
        <v/>
      </c>
      <c r="G757" s="597" t="str">
        <f>IF(F757&lt;&gt;"","Kg","")</f>
        <v/>
      </c>
    </row>
    <row r="758" spans="4:7" hidden="1">
      <c r="D758" s="365"/>
      <c r="F758" s="53" t="str">
        <f>IFERROR(VLOOKUP(E757,#REF!,4,0),"")</f>
        <v/>
      </c>
      <c r="G758" s="597" t="str">
        <f>IF(F758&lt;&gt;"","Kg","")</f>
        <v/>
      </c>
    </row>
    <row r="759" spans="4:7" hidden="1">
      <c r="D759" s="365"/>
      <c r="F759" s="53" t="str">
        <f>IFERROR(VLOOKUP(E758,#REF!,4,0),"")</f>
        <v/>
      </c>
      <c r="G759" s="597" t="str">
        <f>IF(F759&lt;&gt;"","Kg","")</f>
        <v/>
      </c>
    </row>
    <row r="760" spans="4:7" hidden="1">
      <c r="D760" s="365"/>
      <c r="F760" s="53" t="str">
        <f>IFERROR(VLOOKUP(E759,#REF!,4,0),"")</f>
        <v/>
      </c>
      <c r="G760" s="597" t="str">
        <f>IF(F760&lt;&gt;"","Kg","")</f>
        <v/>
      </c>
    </row>
    <row r="761" spans="4:7" hidden="1">
      <c r="D761" s="365"/>
      <c r="F761" s="53" t="str">
        <f>IFERROR(VLOOKUP(E760,#REF!,4,0),"")</f>
        <v/>
      </c>
      <c r="G761" s="597" t="str">
        <f>IF(F761&lt;&gt;"","Kg","")</f>
        <v/>
      </c>
    </row>
    <row r="762" spans="4:7" hidden="1">
      <c r="D762" s="365"/>
      <c r="F762" s="53" t="str">
        <f>IFERROR(VLOOKUP(E761,#REF!,4,0),"")</f>
        <v/>
      </c>
      <c r="G762" s="597" t="str">
        <f>IF(F762&lt;&gt;"","Kg","")</f>
        <v/>
      </c>
    </row>
    <row r="763" spans="4:7" hidden="1">
      <c r="D763" s="365"/>
      <c r="F763" s="53" t="str">
        <f>IFERROR(VLOOKUP(E762,#REF!,4,0),"")</f>
        <v/>
      </c>
      <c r="G763" s="597" t="str">
        <f>IF(F763&lt;&gt;"","Kg","")</f>
        <v/>
      </c>
    </row>
    <row r="764" spans="4:7" hidden="1">
      <c r="D764" s="365"/>
      <c r="F764" s="53" t="str">
        <f>IFERROR(VLOOKUP(E763,#REF!,4,0),"")</f>
        <v/>
      </c>
      <c r="G764" s="597" t="str">
        <f>IF(F764&lt;&gt;"","Kg","")</f>
        <v/>
      </c>
    </row>
    <row r="765" spans="4:7" hidden="1">
      <c r="D765" s="365"/>
      <c r="F765" s="53" t="str">
        <f>IFERROR(VLOOKUP(E764,#REF!,4,0),"")</f>
        <v/>
      </c>
      <c r="G765" s="597" t="str">
        <f>IF(F765&lt;&gt;"","Kg","")</f>
        <v/>
      </c>
    </row>
    <row r="766" spans="4:7" hidden="1">
      <c r="D766" s="365"/>
      <c r="F766" s="53" t="str">
        <f>IFERROR(VLOOKUP(E765,#REF!,4,0),"")</f>
        <v/>
      </c>
      <c r="G766" s="597" t="str">
        <f>IF(F766&lt;&gt;"","Kg","")</f>
        <v/>
      </c>
    </row>
    <row r="767" spans="4:7" hidden="1">
      <c r="D767" s="365"/>
      <c r="F767" s="53" t="str">
        <f>IFERROR(VLOOKUP(E766,#REF!,4,0),"")</f>
        <v/>
      </c>
      <c r="G767" s="597" t="str">
        <f>IF(F767&lt;&gt;"","Kg","")</f>
        <v/>
      </c>
    </row>
    <row r="768" spans="4:7" hidden="1">
      <c r="D768" s="365"/>
      <c r="F768" s="53" t="str">
        <f>IFERROR(VLOOKUP(E767,#REF!,4,0),"")</f>
        <v/>
      </c>
      <c r="G768" s="597" t="str">
        <f>IF(F768&lt;&gt;"","Kg","")</f>
        <v/>
      </c>
    </row>
    <row r="769" spans="4:7" hidden="1">
      <c r="D769" s="365"/>
      <c r="F769" s="53" t="str">
        <f>IFERROR(VLOOKUP(E768,#REF!,4,0),"")</f>
        <v/>
      </c>
      <c r="G769" s="597" t="str">
        <f>IF(F769&lt;&gt;"","Kg","")</f>
        <v/>
      </c>
    </row>
    <row r="770" spans="4:7" hidden="1">
      <c r="D770" s="365"/>
      <c r="F770" s="53" t="str">
        <f>IFERROR(VLOOKUP(E769,#REF!,4,0),"")</f>
        <v/>
      </c>
      <c r="G770" s="597" t="str">
        <f>IF(F770&lt;&gt;"","Kg","")</f>
        <v/>
      </c>
    </row>
    <row r="771" spans="4:7" hidden="1">
      <c r="D771" s="365"/>
      <c r="F771" s="53" t="str">
        <f>IFERROR(VLOOKUP(E770,#REF!,4,0),"")</f>
        <v/>
      </c>
      <c r="G771" s="597" t="str">
        <f>IF(F771&lt;&gt;"","Kg","")</f>
        <v/>
      </c>
    </row>
    <row r="772" spans="4:7" hidden="1">
      <c r="D772" s="365"/>
      <c r="F772" s="53" t="str">
        <f>IFERROR(VLOOKUP(E771,#REF!,4,0),"")</f>
        <v/>
      </c>
      <c r="G772" s="597" t="str">
        <f>IF(F772&lt;&gt;"","Kg","")</f>
        <v/>
      </c>
    </row>
    <row r="773" spans="4:7" hidden="1">
      <c r="D773" s="365"/>
      <c r="F773" s="53" t="str">
        <f>IFERROR(VLOOKUP(E772,#REF!,4,0),"")</f>
        <v/>
      </c>
      <c r="G773" s="597" t="str">
        <f>IF(F773&lt;&gt;"","Kg","")</f>
        <v/>
      </c>
    </row>
    <row r="774" spans="4:7" hidden="1">
      <c r="D774" s="365"/>
      <c r="F774" s="53" t="str">
        <f>IFERROR(VLOOKUP(E773,#REF!,4,0),"")</f>
        <v/>
      </c>
      <c r="G774" s="597" t="str">
        <f>IF(F774&lt;&gt;"","Kg","")</f>
        <v/>
      </c>
    </row>
    <row r="775" spans="4:7" hidden="1">
      <c r="D775" s="365"/>
      <c r="F775" s="53" t="str">
        <f>IFERROR(VLOOKUP(E774,#REF!,4,0),"")</f>
        <v/>
      </c>
      <c r="G775" s="597" t="str">
        <f>IF(F775&lt;&gt;"","Kg","")</f>
        <v/>
      </c>
    </row>
    <row r="776" spans="4:7" hidden="1">
      <c r="D776" s="365"/>
      <c r="F776" s="53" t="str">
        <f>IFERROR(VLOOKUP(E775,#REF!,4,0),"")</f>
        <v/>
      </c>
      <c r="G776" s="597" t="str">
        <f>IF(F776&lt;&gt;"","Kg","")</f>
        <v/>
      </c>
    </row>
    <row r="777" spans="4:7" hidden="1">
      <c r="D777" s="365"/>
      <c r="F777" s="53" t="str">
        <f>IFERROR(VLOOKUP(E776,#REF!,4,0),"")</f>
        <v/>
      </c>
      <c r="G777" s="597" t="str">
        <f>IF(F777&lt;&gt;"","Kg","")</f>
        <v/>
      </c>
    </row>
    <row r="778" spans="4:7" hidden="1">
      <c r="D778" s="365"/>
      <c r="F778" s="53" t="str">
        <f>IFERROR(VLOOKUP(E777,#REF!,4,0),"")</f>
        <v/>
      </c>
      <c r="G778" s="597" t="str">
        <f>IF(F778&lt;&gt;"","Kg","")</f>
        <v/>
      </c>
    </row>
    <row r="779" spans="4:7" hidden="1">
      <c r="D779" s="365"/>
      <c r="F779" s="53" t="str">
        <f>IFERROR(VLOOKUP(E778,#REF!,4,0),"")</f>
        <v/>
      </c>
      <c r="G779" s="597" t="str">
        <f>IF(F779&lt;&gt;"","Kg","")</f>
        <v/>
      </c>
    </row>
    <row r="780" spans="4:7" hidden="1">
      <c r="D780" s="365"/>
      <c r="F780" s="53" t="str">
        <f>IFERROR(VLOOKUP(E779,#REF!,4,0),"")</f>
        <v/>
      </c>
      <c r="G780" s="597" t="str">
        <f>IF(F780&lt;&gt;"","Kg","")</f>
        <v/>
      </c>
    </row>
    <row r="781" spans="4:7" hidden="1">
      <c r="D781" s="365"/>
      <c r="F781" s="53" t="str">
        <f>IFERROR(VLOOKUP(E780,#REF!,4,0),"")</f>
        <v/>
      </c>
      <c r="G781" s="597" t="str">
        <f>IF(F781&lt;&gt;"","Kg","")</f>
        <v/>
      </c>
    </row>
    <row r="782" spans="4:7" hidden="1">
      <c r="D782" s="365"/>
      <c r="F782" s="53" t="str">
        <f>IFERROR(VLOOKUP(E781,#REF!,4,0),"")</f>
        <v/>
      </c>
      <c r="G782" s="597" t="str">
        <f>IF(F782&lt;&gt;"","Kg","")</f>
        <v/>
      </c>
    </row>
    <row r="783" spans="4:7" hidden="1">
      <c r="D783" s="365"/>
      <c r="F783" s="53" t="str">
        <f>IFERROR(VLOOKUP(E782,#REF!,4,0),"")</f>
        <v/>
      </c>
      <c r="G783" s="597" t="str">
        <f>IF(F783&lt;&gt;"","Kg","")</f>
        <v/>
      </c>
    </row>
    <row r="784" spans="4:7" hidden="1">
      <c r="D784" s="365"/>
      <c r="F784" s="53" t="str">
        <f>IFERROR(VLOOKUP(E783,#REF!,4,0),"")</f>
        <v/>
      </c>
      <c r="G784" s="597" t="str">
        <f>IF(F784&lt;&gt;"","Kg","")</f>
        <v/>
      </c>
    </row>
    <row r="785" spans="4:7" hidden="1">
      <c r="D785" s="365"/>
      <c r="F785" s="53" t="str">
        <f>IFERROR(VLOOKUP(E784,#REF!,4,0),"")</f>
        <v/>
      </c>
      <c r="G785" s="597" t="str">
        <f>IF(F785&lt;&gt;"","Kg","")</f>
        <v/>
      </c>
    </row>
    <row r="786" spans="4:7" hidden="1">
      <c r="D786" s="365"/>
      <c r="F786" s="53" t="str">
        <f>IFERROR(VLOOKUP(E785,#REF!,4,0),"")</f>
        <v/>
      </c>
      <c r="G786" s="597" t="str">
        <f>IF(F786&lt;&gt;"","Kg","")</f>
        <v/>
      </c>
    </row>
    <row r="787" spans="4:7" hidden="1">
      <c r="D787" s="365"/>
      <c r="F787" s="53" t="str">
        <f>IFERROR(VLOOKUP(E786,#REF!,4,0),"")</f>
        <v/>
      </c>
      <c r="G787" s="597" t="str">
        <f>IF(F787&lt;&gt;"","Kg","")</f>
        <v/>
      </c>
    </row>
    <row r="788" spans="4:7" hidden="1">
      <c r="D788" s="365"/>
      <c r="F788" s="53" t="str">
        <f>IFERROR(VLOOKUP(E787,#REF!,4,0),"")</f>
        <v/>
      </c>
      <c r="G788" s="597" t="str">
        <f>IF(F788&lt;&gt;"","Kg","")</f>
        <v/>
      </c>
    </row>
    <row r="789" spans="4:7" hidden="1">
      <c r="D789" s="365"/>
      <c r="F789" s="53" t="str">
        <f>IFERROR(VLOOKUP(E788,#REF!,4,0),"")</f>
        <v/>
      </c>
      <c r="G789" s="597" t="str">
        <f>IF(F789&lt;&gt;"","Kg","")</f>
        <v/>
      </c>
    </row>
    <row r="790" spans="4:7" hidden="1">
      <c r="D790" s="365"/>
      <c r="F790" s="53" t="str">
        <f>IFERROR(VLOOKUP(E789,#REF!,4,0),"")</f>
        <v/>
      </c>
      <c r="G790" s="597" t="str">
        <f>IF(F790&lt;&gt;"","Kg","")</f>
        <v/>
      </c>
    </row>
    <row r="791" spans="4:7" hidden="1">
      <c r="D791" s="365"/>
      <c r="F791" s="53" t="str">
        <f>IFERROR(VLOOKUP(E790,#REF!,4,0),"")</f>
        <v/>
      </c>
      <c r="G791" s="597" t="str">
        <f>IF(F791&lt;&gt;"","Kg","")</f>
        <v/>
      </c>
    </row>
    <row r="792" spans="4:7" hidden="1">
      <c r="D792" s="365"/>
      <c r="F792" s="53" t="str">
        <f>IFERROR(VLOOKUP(E791,#REF!,4,0),"")</f>
        <v/>
      </c>
      <c r="G792" s="597" t="str">
        <f>IF(F792&lt;&gt;"","Kg","")</f>
        <v/>
      </c>
    </row>
    <row r="793" spans="4:7" hidden="1">
      <c r="D793" s="365"/>
      <c r="F793" s="53" t="str">
        <f>IFERROR(VLOOKUP(E792,#REF!,4,0),"")</f>
        <v/>
      </c>
      <c r="G793" s="597" t="str">
        <f>IF(F793&lt;&gt;"","Kg","")</f>
        <v/>
      </c>
    </row>
    <row r="794" spans="4:7" hidden="1">
      <c r="D794" s="365"/>
      <c r="F794" s="53" t="str">
        <f>IFERROR(VLOOKUP(E793,#REF!,4,0),"")</f>
        <v/>
      </c>
      <c r="G794" s="597" t="str">
        <f>IF(F794&lt;&gt;"","Kg","")</f>
        <v/>
      </c>
    </row>
    <row r="795" spans="4:7" hidden="1">
      <c r="D795" s="365"/>
      <c r="F795" s="53" t="str">
        <f>IFERROR(VLOOKUP(E794,#REF!,4,0),"")</f>
        <v/>
      </c>
      <c r="G795" s="597" t="str">
        <f>IF(F795&lt;&gt;"","Kg","")</f>
        <v/>
      </c>
    </row>
    <row r="796" spans="4:7" hidden="1">
      <c r="D796" s="365"/>
      <c r="F796" s="53" t="str">
        <f>IFERROR(VLOOKUP(E795,#REF!,4,0),"")</f>
        <v/>
      </c>
      <c r="G796" s="597" t="str">
        <f>IF(F796&lt;&gt;"","Kg","")</f>
        <v/>
      </c>
    </row>
    <row r="797" spans="4:7" hidden="1">
      <c r="D797" s="365"/>
      <c r="F797" s="53" t="str">
        <f>IFERROR(VLOOKUP(E796,#REF!,4,0),"")</f>
        <v/>
      </c>
      <c r="G797" s="597" t="str">
        <f>IF(F797&lt;&gt;"","Kg","")</f>
        <v/>
      </c>
    </row>
    <row r="798" spans="4:7" hidden="1">
      <c r="D798" s="365"/>
      <c r="F798" s="53" t="str">
        <f>IFERROR(VLOOKUP(E797,#REF!,4,0),"")</f>
        <v/>
      </c>
      <c r="G798" s="597" t="str">
        <f>IF(F798&lt;&gt;"","Kg","")</f>
        <v/>
      </c>
    </row>
    <row r="799" spans="4:7" hidden="1">
      <c r="D799" s="365"/>
      <c r="F799" s="53" t="str">
        <f>IFERROR(VLOOKUP(E798,#REF!,4,0),"")</f>
        <v/>
      </c>
      <c r="G799" s="597" t="str">
        <f>IF(F799&lt;&gt;"","Kg","")</f>
        <v/>
      </c>
    </row>
    <row r="800" spans="4:7" hidden="1">
      <c r="D800" s="365"/>
      <c r="F800" s="53" t="str">
        <f>IFERROR(VLOOKUP(E799,#REF!,4,0),"")</f>
        <v/>
      </c>
      <c r="G800" s="597" t="str">
        <f>IF(F800&lt;&gt;"","Kg","")</f>
        <v/>
      </c>
    </row>
    <row r="801" spans="4:7" hidden="1">
      <c r="D801" s="365"/>
      <c r="F801" s="53" t="str">
        <f>IFERROR(VLOOKUP(E800,#REF!,4,0),"")</f>
        <v/>
      </c>
      <c r="G801" s="597" t="str">
        <f>IF(F801&lt;&gt;"","Kg","")</f>
        <v/>
      </c>
    </row>
    <row r="802" spans="4:7" hidden="1">
      <c r="D802" s="365"/>
      <c r="F802" s="53" t="str">
        <f>IFERROR(VLOOKUP(E801,#REF!,4,0),"")</f>
        <v/>
      </c>
      <c r="G802" s="597" t="str">
        <f>IF(F802&lt;&gt;"","Kg","")</f>
        <v/>
      </c>
    </row>
    <row r="803" spans="4:7" hidden="1">
      <c r="D803" s="365"/>
      <c r="F803" s="53" t="str">
        <f>IFERROR(VLOOKUP(E802,#REF!,4,0),"")</f>
        <v/>
      </c>
      <c r="G803" s="597" t="str">
        <f>IF(F803&lt;&gt;"","Kg","")</f>
        <v/>
      </c>
    </row>
    <row r="804" spans="4:7" hidden="1">
      <c r="D804" s="365"/>
      <c r="F804" s="53" t="str">
        <f>IFERROR(VLOOKUP(E803,#REF!,4,0),"")</f>
        <v/>
      </c>
      <c r="G804" s="597" t="str">
        <f>IF(F804&lt;&gt;"","Kg","")</f>
        <v/>
      </c>
    </row>
    <row r="805" spans="4:7" hidden="1">
      <c r="D805" s="365"/>
      <c r="F805" s="53" t="str">
        <f>IFERROR(VLOOKUP(E804,#REF!,4,0),"")</f>
        <v/>
      </c>
      <c r="G805" s="597" t="str">
        <f>IF(F805&lt;&gt;"","Kg","")</f>
        <v/>
      </c>
    </row>
    <row r="806" spans="4:7" hidden="1">
      <c r="D806" s="365"/>
      <c r="F806" s="53" t="str">
        <f>IFERROR(VLOOKUP(E805,#REF!,4,0),"")</f>
        <v/>
      </c>
      <c r="G806" s="597" t="str">
        <f>IF(F806&lt;&gt;"","Kg","")</f>
        <v/>
      </c>
    </row>
    <row r="807" spans="4:7" hidden="1">
      <c r="D807" s="365"/>
      <c r="F807" s="53" t="str">
        <f>IFERROR(VLOOKUP(E806,#REF!,4,0),"")</f>
        <v/>
      </c>
      <c r="G807" s="597" t="str">
        <f>IF(F807&lt;&gt;"","Kg","")</f>
        <v/>
      </c>
    </row>
    <row r="808" spans="4:7" hidden="1">
      <c r="D808" s="365"/>
      <c r="F808" s="53" t="str">
        <f>IFERROR(VLOOKUP(E807,#REF!,4,0),"")</f>
        <v/>
      </c>
      <c r="G808" s="597" t="str">
        <f>IF(F808&lt;&gt;"","Kg","")</f>
        <v/>
      </c>
    </row>
    <row r="809" spans="4:7" hidden="1">
      <c r="D809" s="365"/>
      <c r="F809" s="53" t="str">
        <f>IFERROR(VLOOKUP(E808,#REF!,4,0),"")</f>
        <v/>
      </c>
      <c r="G809" s="597" t="str">
        <f>IF(F809&lt;&gt;"","Kg","")</f>
        <v/>
      </c>
    </row>
    <row r="810" spans="4:7" hidden="1">
      <c r="D810" s="365"/>
      <c r="F810" s="53" t="str">
        <f>IFERROR(VLOOKUP(E809,#REF!,4,0),"")</f>
        <v/>
      </c>
      <c r="G810" s="597" t="str">
        <f>IF(F810&lt;&gt;"","Kg","")</f>
        <v/>
      </c>
    </row>
    <row r="811" spans="4:7" hidden="1">
      <c r="D811" s="365"/>
      <c r="F811" s="53" t="str">
        <f>IFERROR(VLOOKUP(E810,#REF!,4,0),"")</f>
        <v/>
      </c>
      <c r="G811" s="597" t="str">
        <f>IF(F811&lt;&gt;"","Kg","")</f>
        <v/>
      </c>
    </row>
    <row r="812" spans="4:7" hidden="1">
      <c r="D812" s="365"/>
      <c r="F812" s="53" t="str">
        <f>IFERROR(VLOOKUP(E811,#REF!,4,0),"")</f>
        <v/>
      </c>
      <c r="G812" s="597" t="str">
        <f>IF(F812&lt;&gt;"","Kg","")</f>
        <v/>
      </c>
    </row>
    <row r="813" spans="4:7" hidden="1">
      <c r="D813" s="365"/>
      <c r="F813" s="53" t="str">
        <f>IFERROR(VLOOKUP(E812,#REF!,4,0),"")</f>
        <v/>
      </c>
      <c r="G813" s="597" t="str">
        <f>IF(F813&lt;&gt;"","Kg","")</f>
        <v/>
      </c>
    </row>
    <row r="814" spans="4:7" hidden="1">
      <c r="D814" s="365"/>
      <c r="F814" s="53" t="str">
        <f>IFERROR(VLOOKUP(E813,#REF!,4,0),"")</f>
        <v/>
      </c>
      <c r="G814" s="597" t="str">
        <f>IF(F814&lt;&gt;"","Kg","")</f>
        <v/>
      </c>
    </row>
    <row r="815" spans="4:7" hidden="1">
      <c r="D815" s="365"/>
      <c r="F815" s="53" t="str">
        <f>IFERROR(VLOOKUP(E814,#REF!,4,0),"")</f>
        <v/>
      </c>
      <c r="G815" s="597" t="str">
        <f>IF(F815&lt;&gt;"","Kg","")</f>
        <v/>
      </c>
    </row>
    <row r="816" spans="4:7" hidden="1">
      <c r="D816" s="365"/>
      <c r="F816" s="53" t="str">
        <f>IFERROR(VLOOKUP(E815,#REF!,4,0),"")</f>
        <v/>
      </c>
      <c r="G816" s="597" t="str">
        <f>IF(F816&lt;&gt;"","Kg","")</f>
        <v/>
      </c>
    </row>
    <row r="817" spans="4:7" hidden="1">
      <c r="D817" s="365"/>
      <c r="F817" s="53" t="str">
        <f>IFERROR(VLOOKUP(E816,#REF!,4,0),"")</f>
        <v/>
      </c>
      <c r="G817" s="597" t="str">
        <f>IF(F817&lt;&gt;"","Kg","")</f>
        <v/>
      </c>
    </row>
    <row r="818" spans="4:7" hidden="1">
      <c r="D818" s="365"/>
      <c r="F818" s="53" t="str">
        <f>IFERROR(VLOOKUP(E817,#REF!,4,0),"")</f>
        <v/>
      </c>
      <c r="G818" s="597" t="str">
        <f>IF(F818&lt;&gt;"","Kg","")</f>
        <v/>
      </c>
    </row>
    <row r="819" spans="4:7" hidden="1">
      <c r="D819" s="365"/>
      <c r="F819" s="53" t="str">
        <f>IFERROR(VLOOKUP(E818,#REF!,4,0),"")</f>
        <v/>
      </c>
      <c r="G819" s="597" t="str">
        <f>IF(F819&lt;&gt;"","Kg","")</f>
        <v/>
      </c>
    </row>
    <row r="820" spans="4:7" hidden="1">
      <c r="D820" s="365"/>
      <c r="F820" s="53" t="str">
        <f>IFERROR(VLOOKUP(E819,#REF!,4,0),"")</f>
        <v/>
      </c>
      <c r="G820" s="597" t="str">
        <f>IF(F820&lt;&gt;"","Kg","")</f>
        <v/>
      </c>
    </row>
    <row r="821" spans="4:7" hidden="1">
      <c r="D821" s="365"/>
      <c r="F821" s="53" t="str">
        <f>IFERROR(VLOOKUP(E820,#REF!,4,0),"")</f>
        <v/>
      </c>
      <c r="G821" s="597" t="str">
        <f>IF(F821&lt;&gt;"","Kg","")</f>
        <v/>
      </c>
    </row>
    <row r="822" spans="4:7" hidden="1">
      <c r="D822" s="365"/>
      <c r="F822" s="53" t="str">
        <f>IFERROR(VLOOKUP(E821,#REF!,4,0),"")</f>
        <v/>
      </c>
      <c r="G822" s="597" t="str">
        <f>IF(F822&lt;&gt;"","Kg","")</f>
        <v/>
      </c>
    </row>
    <row r="823" spans="4:7" hidden="1">
      <c r="D823" s="365"/>
      <c r="F823" s="53" t="str">
        <f>IFERROR(VLOOKUP(E822,#REF!,4,0),"")</f>
        <v/>
      </c>
      <c r="G823" s="597" t="str">
        <f>IF(F823&lt;&gt;"","Kg","")</f>
        <v/>
      </c>
    </row>
    <row r="824" spans="4:7" hidden="1">
      <c r="D824" s="365"/>
      <c r="F824" s="53" t="str">
        <f>IFERROR(VLOOKUP(E823,#REF!,4,0),"")</f>
        <v/>
      </c>
      <c r="G824" s="597" t="str">
        <f>IF(F824&lt;&gt;"","Kg","")</f>
        <v/>
      </c>
    </row>
    <row r="825" spans="4:7" hidden="1">
      <c r="D825" s="365"/>
      <c r="F825" s="53" t="str">
        <f>IFERROR(VLOOKUP(E824,#REF!,4,0),"")</f>
        <v/>
      </c>
      <c r="G825" s="597" t="str">
        <f>IF(F825&lt;&gt;"","Kg","")</f>
        <v/>
      </c>
    </row>
    <row r="826" spans="4:7" hidden="1">
      <c r="D826" s="365"/>
      <c r="F826" s="53" t="str">
        <f>IFERROR(VLOOKUP(E825,#REF!,4,0),"")</f>
        <v/>
      </c>
      <c r="G826" s="597" t="str">
        <f>IF(F826&lt;&gt;"","Kg","")</f>
        <v/>
      </c>
    </row>
    <row r="827" spans="4:7" hidden="1">
      <c r="D827" s="365"/>
      <c r="F827" s="53" t="str">
        <f>IFERROR(VLOOKUP(E826,#REF!,4,0),"")</f>
        <v/>
      </c>
      <c r="G827" s="597" t="str">
        <f>IF(F827&lt;&gt;"","Kg","")</f>
        <v/>
      </c>
    </row>
    <row r="828" spans="4:7" hidden="1">
      <c r="D828" s="365"/>
      <c r="F828" s="53" t="str">
        <f>IFERROR(VLOOKUP(E827,#REF!,4,0),"")</f>
        <v/>
      </c>
      <c r="G828" s="597" t="str">
        <f>IF(F828&lt;&gt;"","Kg","")</f>
        <v/>
      </c>
    </row>
    <row r="829" spans="4:7" hidden="1">
      <c r="D829" s="365"/>
      <c r="F829" s="53" t="str">
        <f>IFERROR(VLOOKUP(E828,#REF!,4,0),"")</f>
        <v/>
      </c>
      <c r="G829" s="597" t="str">
        <f>IF(F829&lt;&gt;"","Kg","")</f>
        <v/>
      </c>
    </row>
    <row r="830" spans="4:7" hidden="1">
      <c r="D830" s="365"/>
      <c r="F830" s="53" t="str">
        <f>IFERROR(VLOOKUP(E829,#REF!,4,0),"")</f>
        <v/>
      </c>
      <c r="G830" s="597" t="str">
        <f>IF(F830&lt;&gt;"","Kg","")</f>
        <v/>
      </c>
    </row>
    <row r="831" spans="4:7" hidden="1">
      <c r="D831" s="365"/>
      <c r="F831" s="53" t="str">
        <f>IFERROR(VLOOKUP(E830,#REF!,4,0),"")</f>
        <v/>
      </c>
      <c r="G831" s="597" t="str">
        <f>IF(F831&lt;&gt;"","Kg","")</f>
        <v/>
      </c>
    </row>
    <row r="832" spans="4:7" hidden="1">
      <c r="D832" s="365"/>
      <c r="F832" s="53" t="str">
        <f>IFERROR(VLOOKUP(E831,#REF!,4,0),"")</f>
        <v/>
      </c>
      <c r="G832" s="597" t="str">
        <f>IF(F832&lt;&gt;"","Kg","")</f>
        <v/>
      </c>
    </row>
    <row r="833" spans="4:7" hidden="1">
      <c r="D833" s="365"/>
      <c r="F833" s="53" t="str">
        <f>IFERROR(VLOOKUP(E832,#REF!,4,0),"")</f>
        <v/>
      </c>
      <c r="G833" s="597" t="str">
        <f>IF(F833&lt;&gt;"","Kg","")</f>
        <v/>
      </c>
    </row>
    <row r="834" spans="4:7" hidden="1">
      <c r="D834" s="365"/>
      <c r="F834" s="53" t="str">
        <f>IFERROR(VLOOKUP(E833,#REF!,4,0),"")</f>
        <v/>
      </c>
      <c r="G834" s="597" t="str">
        <f>IF(F834&lt;&gt;"","Kg","")</f>
        <v/>
      </c>
    </row>
    <row r="835" spans="4:7" hidden="1">
      <c r="D835" s="365"/>
      <c r="F835" s="53" t="str">
        <f>IFERROR(VLOOKUP(E834,#REF!,4,0),"")</f>
        <v/>
      </c>
      <c r="G835" s="597" t="str">
        <f>IF(F835&lt;&gt;"","Kg","")</f>
        <v/>
      </c>
    </row>
    <row r="836" spans="4:7" hidden="1">
      <c r="D836" s="365"/>
      <c r="F836" s="53" t="str">
        <f>IFERROR(VLOOKUP(E835,#REF!,4,0),"")</f>
        <v/>
      </c>
      <c r="G836" s="597" t="str">
        <f>IF(F836&lt;&gt;"","Kg","")</f>
        <v/>
      </c>
    </row>
    <row r="837" spans="4:7" hidden="1">
      <c r="D837" s="365"/>
      <c r="F837" s="53" t="str">
        <f>IFERROR(VLOOKUP(E836,#REF!,4,0),"")</f>
        <v/>
      </c>
      <c r="G837" s="597" t="str">
        <f>IF(F837&lt;&gt;"","Kg","")</f>
        <v/>
      </c>
    </row>
    <row r="838" spans="4:7" hidden="1">
      <c r="D838" s="365"/>
      <c r="F838" s="53" t="str">
        <f>IFERROR(VLOOKUP(E837,#REF!,4,0),"")</f>
        <v/>
      </c>
      <c r="G838" s="597" t="str">
        <f>IF(F838&lt;&gt;"","Kg","")</f>
        <v/>
      </c>
    </row>
    <row r="839" spans="4:7" hidden="1">
      <c r="D839" s="365"/>
      <c r="F839" s="53" t="str">
        <f>IFERROR(VLOOKUP(E838,#REF!,4,0),"")</f>
        <v/>
      </c>
      <c r="G839" s="597" t="str">
        <f>IF(F839&lt;&gt;"","Kg","")</f>
        <v/>
      </c>
    </row>
    <row r="840" spans="4:7" hidden="1">
      <c r="D840" s="365"/>
      <c r="F840" s="53" t="str">
        <f>IFERROR(VLOOKUP(E839,#REF!,4,0),"")</f>
        <v/>
      </c>
      <c r="G840" s="597" t="str">
        <f>IF(F840&lt;&gt;"","Kg","")</f>
        <v/>
      </c>
    </row>
    <row r="841" spans="4:7" hidden="1">
      <c r="D841" s="365"/>
      <c r="F841" s="53" t="str">
        <f>IFERROR(VLOOKUP(E840,#REF!,4,0),"")</f>
        <v/>
      </c>
      <c r="G841" s="597" t="str">
        <f>IF(F841&lt;&gt;"","Kg","")</f>
        <v/>
      </c>
    </row>
    <row r="842" spans="4:7" hidden="1">
      <c r="D842" s="365"/>
      <c r="F842" s="53" t="str">
        <f>IFERROR(VLOOKUP(E841,#REF!,4,0),"")</f>
        <v/>
      </c>
      <c r="G842" s="597" t="str">
        <f>IF(F842&lt;&gt;"","Kg","")</f>
        <v/>
      </c>
    </row>
    <row r="843" spans="4:7" hidden="1">
      <c r="D843" s="365"/>
      <c r="F843" s="53" t="str">
        <f>IFERROR(VLOOKUP(E842,#REF!,4,0),"")</f>
        <v/>
      </c>
      <c r="G843" s="597" t="str">
        <f>IF(F843&lt;&gt;"","Kg","")</f>
        <v/>
      </c>
    </row>
    <row r="844" spans="4:7" hidden="1">
      <c r="D844" s="365"/>
      <c r="F844" s="53" t="str">
        <f>IFERROR(VLOOKUP(E843,#REF!,4,0),"")</f>
        <v/>
      </c>
      <c r="G844" s="597" t="str">
        <f>IF(F844&lt;&gt;"","Kg","")</f>
        <v/>
      </c>
    </row>
    <row r="845" spans="4:7" hidden="1">
      <c r="D845" s="365"/>
      <c r="F845" s="53" t="str">
        <f>IFERROR(VLOOKUP(E844,#REF!,4,0),"")</f>
        <v/>
      </c>
      <c r="G845" s="597" t="str">
        <f>IF(F845&lt;&gt;"","Kg","")</f>
        <v/>
      </c>
    </row>
    <row r="846" spans="4:7" hidden="1">
      <c r="D846" s="365"/>
      <c r="F846" s="53" t="str">
        <f>IFERROR(VLOOKUP(E845,#REF!,4,0),"")</f>
        <v/>
      </c>
      <c r="G846" s="597" t="str">
        <f>IF(F846&lt;&gt;"","Kg","")</f>
        <v/>
      </c>
    </row>
    <row r="847" spans="4:7" hidden="1">
      <c r="D847" s="365"/>
      <c r="F847" s="53" t="str">
        <f>IFERROR(VLOOKUP(E846,#REF!,4,0),"")</f>
        <v/>
      </c>
      <c r="G847" s="597" t="str">
        <f>IF(F847&lt;&gt;"","Kg","")</f>
        <v/>
      </c>
    </row>
    <row r="848" spans="4:7" hidden="1">
      <c r="D848" s="365"/>
      <c r="F848" s="53" t="str">
        <f>IFERROR(VLOOKUP(E847,#REF!,4,0),"")</f>
        <v/>
      </c>
      <c r="G848" s="597" t="str">
        <f>IF(F848&lt;&gt;"","Kg","")</f>
        <v/>
      </c>
    </row>
    <row r="849" spans="4:7" hidden="1">
      <c r="D849" s="365"/>
      <c r="F849" s="53" t="str">
        <f>IFERROR(VLOOKUP(E848,#REF!,4,0),"")</f>
        <v/>
      </c>
      <c r="G849" s="597" t="str">
        <f>IF(F849&lt;&gt;"","Kg","")</f>
        <v/>
      </c>
    </row>
    <row r="850" spans="4:7" hidden="1">
      <c r="D850" s="365"/>
      <c r="F850" s="53" t="str">
        <f>IFERROR(VLOOKUP(E849,#REF!,4,0),"")</f>
        <v/>
      </c>
      <c r="G850" s="597" t="str">
        <f>IF(F850&lt;&gt;"","Kg","")</f>
        <v/>
      </c>
    </row>
    <row r="851" spans="4:7" hidden="1">
      <c r="D851" s="365"/>
      <c r="F851" s="53" t="str">
        <f>IFERROR(VLOOKUP(E850,#REF!,4,0),"")</f>
        <v/>
      </c>
      <c r="G851" s="597" t="str">
        <f>IF(F851&lt;&gt;"","Kg","")</f>
        <v/>
      </c>
    </row>
    <row r="852" spans="4:7" hidden="1">
      <c r="D852" s="365"/>
      <c r="F852" s="53" t="str">
        <f>IFERROR(VLOOKUP(E851,#REF!,4,0),"")</f>
        <v/>
      </c>
      <c r="G852" s="597" t="str">
        <f>IF(F852&lt;&gt;"","Kg","")</f>
        <v/>
      </c>
    </row>
    <row r="853" spans="4:7" hidden="1">
      <c r="D853" s="365"/>
      <c r="F853" s="53" t="str">
        <f>IFERROR(VLOOKUP(E852,#REF!,4,0),"")</f>
        <v/>
      </c>
      <c r="G853" s="597" t="str">
        <f>IF(F853&lt;&gt;"","Kg","")</f>
        <v/>
      </c>
    </row>
    <row r="854" spans="4:7" hidden="1">
      <c r="D854" s="365"/>
      <c r="F854" s="53" t="str">
        <f>IFERROR(VLOOKUP(E853,#REF!,4,0),"")</f>
        <v/>
      </c>
      <c r="G854" s="597" t="str">
        <f>IF(F854&lt;&gt;"","Kg","")</f>
        <v/>
      </c>
    </row>
    <row r="855" spans="4:7" hidden="1">
      <c r="D855" s="365"/>
      <c r="F855" s="53" t="str">
        <f>IFERROR(VLOOKUP(E854,#REF!,4,0),"")</f>
        <v/>
      </c>
      <c r="G855" s="597" t="str">
        <f>IF(F855&lt;&gt;"","Kg","")</f>
        <v/>
      </c>
    </row>
    <row r="856" spans="4:7" hidden="1">
      <c r="D856" s="365"/>
      <c r="F856" s="53" t="str">
        <f>IFERROR(VLOOKUP(E855,#REF!,4,0),"")</f>
        <v/>
      </c>
      <c r="G856" s="597" t="str">
        <f>IF(F856&lt;&gt;"","Kg","")</f>
        <v/>
      </c>
    </row>
    <row r="857" spans="4:7" hidden="1">
      <c r="D857" s="365"/>
      <c r="F857" s="53" t="str">
        <f>IFERROR(VLOOKUP(E856,#REF!,4,0),"")</f>
        <v/>
      </c>
      <c r="G857" s="597" t="str">
        <f>IF(F857&lt;&gt;"","Kg","")</f>
        <v/>
      </c>
    </row>
    <row r="858" spans="4:7" hidden="1">
      <c r="D858" s="365"/>
      <c r="F858" s="53" t="str">
        <f>IFERROR(VLOOKUP(E857,#REF!,4,0),"")</f>
        <v/>
      </c>
      <c r="G858" s="597" t="str">
        <f>IF(F858&lt;&gt;"","Kg","")</f>
        <v/>
      </c>
    </row>
    <row r="859" spans="4:7" hidden="1">
      <c r="D859" s="365"/>
      <c r="F859" s="53" t="str">
        <f>IFERROR(VLOOKUP(E858,#REF!,4,0),"")</f>
        <v/>
      </c>
      <c r="G859" s="597" t="str">
        <f>IF(F859&lt;&gt;"","Kg","")</f>
        <v/>
      </c>
    </row>
    <row r="860" spans="4:7" hidden="1">
      <c r="D860" s="365"/>
      <c r="F860" s="53" t="str">
        <f>IFERROR(VLOOKUP(E859,#REF!,4,0),"")</f>
        <v/>
      </c>
      <c r="G860" s="597" t="str">
        <f>IF(F860&lt;&gt;"","Kg","")</f>
        <v/>
      </c>
    </row>
    <row r="861" spans="4:7" hidden="1">
      <c r="D861" s="365"/>
      <c r="F861" s="53" t="str">
        <f>IFERROR(VLOOKUP(E860,#REF!,4,0),"")</f>
        <v/>
      </c>
      <c r="G861" s="597" t="str">
        <f>IF(F861&lt;&gt;"","Kg","")</f>
        <v/>
      </c>
    </row>
    <row r="862" spans="4:7" hidden="1">
      <c r="D862" s="365"/>
      <c r="F862" s="53" t="str">
        <f>IFERROR(VLOOKUP(E861,#REF!,4,0),"")</f>
        <v/>
      </c>
      <c r="G862" s="597" t="str">
        <f>IF(F862&lt;&gt;"","Kg","")</f>
        <v/>
      </c>
    </row>
    <row r="863" spans="4:7" hidden="1">
      <c r="D863" s="365"/>
      <c r="F863" s="53" t="str">
        <f>IFERROR(VLOOKUP(E862,#REF!,4,0),"")</f>
        <v/>
      </c>
      <c r="G863" s="597" t="str">
        <f>IF(F863&lt;&gt;"","Kg","")</f>
        <v/>
      </c>
    </row>
    <row r="864" spans="4:7" hidden="1">
      <c r="D864" s="365"/>
      <c r="F864" s="53" t="str">
        <f>IFERROR(VLOOKUP(E863,#REF!,4,0),"")</f>
        <v/>
      </c>
      <c r="G864" s="597" t="str">
        <f>IF(F864&lt;&gt;"","Kg","")</f>
        <v/>
      </c>
    </row>
    <row r="865" spans="4:7" hidden="1">
      <c r="D865" s="365"/>
      <c r="F865" s="53" t="str">
        <f>IFERROR(VLOOKUP(E864,#REF!,4,0),"")</f>
        <v/>
      </c>
      <c r="G865" s="597" t="str">
        <f>IF(F865&lt;&gt;"","Kg","")</f>
        <v/>
      </c>
    </row>
    <row r="866" spans="4:7" hidden="1">
      <c r="D866" s="365"/>
      <c r="F866" s="53" t="str">
        <f>IFERROR(VLOOKUP(E865,#REF!,4,0),"")</f>
        <v/>
      </c>
      <c r="G866" s="597" t="str">
        <f>IF(F866&lt;&gt;"","Kg","")</f>
        <v/>
      </c>
    </row>
    <row r="867" spans="4:7" hidden="1">
      <c r="D867" s="365"/>
      <c r="F867" s="53" t="str">
        <f>IFERROR(VLOOKUP(E866,#REF!,4,0),"")</f>
        <v/>
      </c>
      <c r="G867" s="597" t="str">
        <f>IF(F867&lt;&gt;"","Kg","")</f>
        <v/>
      </c>
    </row>
    <row r="868" spans="4:7" hidden="1">
      <c r="D868" s="365"/>
      <c r="F868" s="53" t="str">
        <f>IFERROR(VLOOKUP(E867,#REF!,4,0),"")</f>
        <v/>
      </c>
      <c r="G868" s="597" t="str">
        <f>IF(F868&lt;&gt;"","Kg","")</f>
        <v/>
      </c>
    </row>
    <row r="869" spans="4:7" hidden="1">
      <c r="D869" s="365"/>
      <c r="F869" s="53" t="str">
        <f>IFERROR(VLOOKUP(E868,#REF!,4,0),"")</f>
        <v/>
      </c>
      <c r="G869" s="597" t="str">
        <f>IF(F869&lt;&gt;"","Kg","")</f>
        <v/>
      </c>
    </row>
    <row r="870" spans="4:7" hidden="1">
      <c r="D870" s="365"/>
      <c r="F870" s="53" t="str">
        <f>IFERROR(VLOOKUP(E869,#REF!,4,0),"")</f>
        <v/>
      </c>
      <c r="G870" s="597" t="str">
        <f>IF(F870&lt;&gt;"","Kg","")</f>
        <v/>
      </c>
    </row>
    <row r="871" spans="4:7" hidden="1">
      <c r="D871" s="365"/>
      <c r="F871" s="53" t="str">
        <f>IFERROR(VLOOKUP(E870,#REF!,4,0),"")</f>
        <v/>
      </c>
      <c r="G871" s="597" t="str">
        <f>IF(F871&lt;&gt;"","Kg","")</f>
        <v/>
      </c>
    </row>
    <row r="872" spans="4:7" hidden="1">
      <c r="D872" s="365"/>
      <c r="F872" s="53" t="str">
        <f>IFERROR(VLOOKUP(E871,#REF!,4,0),"")</f>
        <v/>
      </c>
      <c r="G872" s="597" t="str">
        <f>IF(F872&lt;&gt;"","Kg","")</f>
        <v/>
      </c>
    </row>
    <row r="873" spans="4:7" hidden="1">
      <c r="D873" s="365"/>
      <c r="F873" s="53" t="str">
        <f>IFERROR(VLOOKUP(E872,#REF!,4,0),"")</f>
        <v/>
      </c>
      <c r="G873" s="597" t="str">
        <f>IF(F873&lt;&gt;"","Kg","")</f>
        <v/>
      </c>
    </row>
    <row r="874" spans="4:7" hidden="1">
      <c r="D874" s="365"/>
      <c r="F874" s="53" t="str">
        <f>IFERROR(VLOOKUP(E873,#REF!,4,0),"")</f>
        <v/>
      </c>
      <c r="G874" s="597" t="str">
        <f>IF(F874&lt;&gt;"","Kg","")</f>
        <v/>
      </c>
    </row>
    <row r="875" spans="4:7" hidden="1">
      <c r="D875" s="365"/>
      <c r="F875" s="53" t="str">
        <f>IFERROR(VLOOKUP(E874,#REF!,4,0),"")</f>
        <v/>
      </c>
      <c r="G875" s="597" t="str">
        <f>IF(F875&lt;&gt;"","Kg","")</f>
        <v/>
      </c>
    </row>
    <row r="876" spans="4:7" hidden="1">
      <c r="D876" s="365"/>
      <c r="F876" s="53" t="str">
        <f>IFERROR(VLOOKUP(E875,#REF!,4,0),"")</f>
        <v/>
      </c>
      <c r="G876" s="597" t="str">
        <f>IF(F876&lt;&gt;"","Kg","")</f>
        <v/>
      </c>
    </row>
    <row r="877" spans="4:7" hidden="1">
      <c r="D877" s="365"/>
      <c r="F877" s="53" t="str">
        <f>IFERROR(VLOOKUP(E876,#REF!,4,0),"")</f>
        <v/>
      </c>
      <c r="G877" s="597" t="str">
        <f>IF(F877&lt;&gt;"","Kg","")</f>
        <v/>
      </c>
    </row>
    <row r="878" spans="4:7" hidden="1">
      <c r="D878" s="365"/>
      <c r="F878" s="53" t="str">
        <f>IFERROR(VLOOKUP(E877,#REF!,4,0),"")</f>
        <v/>
      </c>
      <c r="G878" s="597" t="str">
        <f>IF(F878&lt;&gt;"","Kg","")</f>
        <v/>
      </c>
    </row>
    <row r="879" spans="4:7" hidden="1">
      <c r="D879" s="365"/>
      <c r="F879" s="53" t="str">
        <f>IFERROR(VLOOKUP(E878,#REF!,4,0),"")</f>
        <v/>
      </c>
      <c r="G879" s="597" t="str">
        <f>IF(F879&lt;&gt;"","Kg","")</f>
        <v/>
      </c>
    </row>
    <row r="880" spans="4:7" hidden="1">
      <c r="D880" s="365"/>
      <c r="F880" s="53" t="str">
        <f>IFERROR(VLOOKUP(E879,#REF!,4,0),"")</f>
        <v/>
      </c>
      <c r="G880" s="597" t="str">
        <f>IF(F880&lt;&gt;"","Kg","")</f>
        <v/>
      </c>
    </row>
    <row r="881" spans="4:7" hidden="1">
      <c r="D881" s="365"/>
      <c r="F881" s="53" t="str">
        <f>IFERROR(VLOOKUP(E880,#REF!,4,0),"")</f>
        <v/>
      </c>
      <c r="G881" s="597" t="str">
        <f>IF(F881&lt;&gt;"","Kg","")</f>
        <v/>
      </c>
    </row>
    <row r="882" spans="4:7" hidden="1">
      <c r="D882" s="365"/>
      <c r="F882" s="53" t="str">
        <f>IFERROR(VLOOKUP(E881,#REF!,4,0),"")</f>
        <v/>
      </c>
      <c r="G882" s="597" t="str">
        <f>IF(F882&lt;&gt;"","Kg","")</f>
        <v/>
      </c>
    </row>
    <row r="883" spans="4:7" hidden="1">
      <c r="D883" s="365"/>
      <c r="F883" s="53" t="str">
        <f>IFERROR(VLOOKUP(E882,#REF!,4,0),"")</f>
        <v/>
      </c>
      <c r="G883" s="597" t="str">
        <f>IF(F883&lt;&gt;"","Kg","")</f>
        <v/>
      </c>
    </row>
    <row r="884" spans="4:7" hidden="1">
      <c r="D884" s="365"/>
      <c r="F884" s="53" t="str">
        <f>IFERROR(VLOOKUP(E883,#REF!,4,0),"")</f>
        <v/>
      </c>
      <c r="G884" s="597" t="str">
        <f>IF(F884&lt;&gt;"","Kg","")</f>
        <v/>
      </c>
    </row>
    <row r="885" spans="4:7" hidden="1">
      <c r="D885" s="365"/>
      <c r="F885" s="53" t="str">
        <f>IFERROR(VLOOKUP(E884,#REF!,4,0),"")</f>
        <v/>
      </c>
      <c r="G885" s="597" t="str">
        <f>IF(F885&lt;&gt;"","Kg","")</f>
        <v/>
      </c>
    </row>
    <row r="886" spans="4:7" hidden="1">
      <c r="D886" s="365"/>
      <c r="F886" s="53" t="str">
        <f>IFERROR(VLOOKUP(E885,#REF!,4,0),"")</f>
        <v/>
      </c>
      <c r="G886" s="597" t="str">
        <f>IF(F886&lt;&gt;"","Kg","")</f>
        <v/>
      </c>
    </row>
    <row r="887" spans="4:7" hidden="1">
      <c r="D887" s="365"/>
      <c r="F887" s="53" t="str">
        <f>IFERROR(VLOOKUP(E886,#REF!,4,0),"")</f>
        <v/>
      </c>
      <c r="G887" s="597" t="str">
        <f>IF(F887&lt;&gt;"","Kg","")</f>
        <v/>
      </c>
    </row>
    <row r="888" spans="4:7" hidden="1">
      <c r="D888" s="365"/>
      <c r="F888" s="53" t="str">
        <f>IFERROR(VLOOKUP(E887,#REF!,4,0),"")</f>
        <v/>
      </c>
      <c r="G888" s="597" t="str">
        <f>IF(F888&lt;&gt;"","Kg","")</f>
        <v/>
      </c>
    </row>
    <row r="889" spans="4:7" hidden="1">
      <c r="D889" s="365"/>
      <c r="F889" s="53" t="str">
        <f>IFERROR(VLOOKUP(E888,#REF!,4,0),"")</f>
        <v/>
      </c>
      <c r="G889" s="597" t="str">
        <f>IF(F889&lt;&gt;"","Kg","")</f>
        <v/>
      </c>
    </row>
    <row r="890" spans="4:7" hidden="1">
      <c r="D890" s="365"/>
      <c r="F890" s="53" t="str">
        <f>IFERROR(VLOOKUP(E889,#REF!,4,0),"")</f>
        <v/>
      </c>
      <c r="G890" s="597" t="str">
        <f>IF(F890&lt;&gt;"","Kg","")</f>
        <v/>
      </c>
    </row>
    <row r="891" spans="4:7" hidden="1">
      <c r="D891" s="365"/>
      <c r="F891" s="53" t="str">
        <f>IFERROR(VLOOKUP(E890,#REF!,4,0),"")</f>
        <v/>
      </c>
      <c r="G891" s="597" t="str">
        <f>IF(F891&lt;&gt;"","Kg","")</f>
        <v/>
      </c>
    </row>
    <row r="892" spans="4:7" hidden="1">
      <c r="D892" s="365"/>
      <c r="F892" s="53" t="str">
        <f>IFERROR(VLOOKUP(E891,#REF!,4,0),"")</f>
        <v/>
      </c>
      <c r="G892" s="597" t="str">
        <f>IF(F892&lt;&gt;"","Kg","")</f>
        <v/>
      </c>
    </row>
    <row r="893" spans="4:7" hidden="1">
      <c r="D893" s="365"/>
      <c r="F893" s="53" t="str">
        <f>IFERROR(VLOOKUP(E892,#REF!,4,0),"")</f>
        <v/>
      </c>
      <c r="G893" s="597" t="str">
        <f>IF(F893&lt;&gt;"","Kg","")</f>
        <v/>
      </c>
    </row>
    <row r="894" spans="4:7" hidden="1">
      <c r="D894" s="365"/>
      <c r="F894" s="53" t="str">
        <f>IFERROR(VLOOKUP(E893,#REF!,4,0),"")</f>
        <v/>
      </c>
      <c r="G894" s="597" t="str">
        <f>IF(F894&lt;&gt;"","Kg","")</f>
        <v/>
      </c>
    </row>
    <row r="895" spans="4:7" hidden="1">
      <c r="D895" s="365"/>
      <c r="F895" s="53" t="str">
        <f>IFERROR(VLOOKUP(E894,#REF!,4,0),"")</f>
        <v/>
      </c>
      <c r="G895" s="597" t="str">
        <f>IF(F895&lt;&gt;"","Kg","")</f>
        <v/>
      </c>
    </row>
    <row r="896" spans="4:7" hidden="1">
      <c r="D896" s="365"/>
      <c r="F896" s="53" t="str">
        <f>IFERROR(VLOOKUP(E895,#REF!,4,0),"")</f>
        <v/>
      </c>
      <c r="G896" s="597" t="str">
        <f>IF(F896&lt;&gt;"","Kg","")</f>
        <v/>
      </c>
    </row>
    <row r="897" spans="4:7" hidden="1">
      <c r="D897" s="365"/>
      <c r="F897" s="53" t="str">
        <f>IFERROR(VLOOKUP(E896,#REF!,4,0),"")</f>
        <v/>
      </c>
      <c r="G897" s="597" t="str">
        <f>IF(F897&lt;&gt;"","Kg","")</f>
        <v/>
      </c>
    </row>
    <row r="898" spans="4:7" hidden="1">
      <c r="D898" s="365"/>
      <c r="F898" s="53" t="str">
        <f>IFERROR(VLOOKUP(E897,#REF!,4,0),"")</f>
        <v/>
      </c>
      <c r="G898" s="597" t="str">
        <f>IF(F898&lt;&gt;"","Kg","")</f>
        <v/>
      </c>
    </row>
    <row r="899" spans="4:7" hidden="1">
      <c r="D899" s="365"/>
      <c r="F899" s="53" t="str">
        <f>IFERROR(VLOOKUP(E898,#REF!,4,0),"")</f>
        <v/>
      </c>
      <c r="G899" s="597" t="str">
        <f>IF(F899&lt;&gt;"","Kg","")</f>
        <v/>
      </c>
    </row>
    <row r="900" spans="4:7" hidden="1">
      <c r="D900" s="365"/>
      <c r="F900" s="53" t="str">
        <f>IFERROR(VLOOKUP(E899,#REF!,4,0),"")</f>
        <v/>
      </c>
      <c r="G900" s="597" t="str">
        <f>IF(F900&lt;&gt;"","Kg","")</f>
        <v/>
      </c>
    </row>
    <row r="901" spans="4:7" hidden="1">
      <c r="D901" s="365"/>
      <c r="F901" s="53" t="str">
        <f>IFERROR(VLOOKUP(E900,#REF!,4,0),"")</f>
        <v/>
      </c>
      <c r="G901" s="597" t="str">
        <f>IF(F901&lt;&gt;"","Kg","")</f>
        <v/>
      </c>
    </row>
    <row r="902" spans="4:7" hidden="1">
      <c r="D902" s="365"/>
      <c r="F902" s="53" t="str">
        <f>IFERROR(VLOOKUP(E901,#REF!,4,0),"")</f>
        <v/>
      </c>
      <c r="G902" s="597" t="str">
        <f>IF(F902&lt;&gt;"","Kg","")</f>
        <v/>
      </c>
    </row>
    <row r="903" spans="4:7" hidden="1">
      <c r="D903" s="365"/>
      <c r="F903" s="53" t="str">
        <f>IFERROR(VLOOKUP(E902,#REF!,4,0),"")</f>
        <v/>
      </c>
      <c r="G903" s="597" t="str">
        <f>IF(F903&lt;&gt;"","Kg","")</f>
        <v/>
      </c>
    </row>
    <row r="904" spans="4:7" hidden="1">
      <c r="D904" s="365"/>
      <c r="F904" s="53" t="str">
        <f>IFERROR(VLOOKUP(E903,#REF!,4,0),"")</f>
        <v/>
      </c>
      <c r="G904" s="597" t="str">
        <f>IF(F904&lt;&gt;"","Kg","")</f>
        <v/>
      </c>
    </row>
    <row r="905" spans="4:7" hidden="1">
      <c r="D905" s="365"/>
      <c r="F905" s="53" t="str">
        <f>IFERROR(VLOOKUP(E904,#REF!,4,0),"")</f>
        <v/>
      </c>
      <c r="G905" s="597" t="str">
        <f>IF(F905&lt;&gt;"","Kg","")</f>
        <v/>
      </c>
    </row>
    <row r="906" spans="4:7" hidden="1">
      <c r="D906" s="365"/>
      <c r="F906" s="53" t="str">
        <f>IFERROR(VLOOKUP(E905,#REF!,4,0),"")</f>
        <v/>
      </c>
      <c r="G906" s="597" t="str">
        <f>IF(F906&lt;&gt;"","Kg","")</f>
        <v/>
      </c>
    </row>
    <row r="907" spans="4:7" hidden="1">
      <c r="D907" s="365"/>
      <c r="F907" s="53" t="str">
        <f>IFERROR(VLOOKUP(E906,#REF!,4,0),"")</f>
        <v/>
      </c>
      <c r="G907" s="597" t="str">
        <f>IF(F907&lt;&gt;"","Kg","")</f>
        <v/>
      </c>
    </row>
    <row r="908" spans="4:7" hidden="1">
      <c r="D908" s="365"/>
      <c r="F908" s="53" t="str">
        <f>IFERROR(VLOOKUP(E907,#REF!,4,0),"")</f>
        <v/>
      </c>
      <c r="G908" s="597" t="str">
        <f>IF(F908&lt;&gt;"","Kg","")</f>
        <v/>
      </c>
    </row>
    <row r="909" spans="4:7" hidden="1">
      <c r="D909" s="365"/>
      <c r="F909" s="53" t="str">
        <f>IFERROR(VLOOKUP(E908,#REF!,4,0),"")</f>
        <v/>
      </c>
      <c r="G909" s="597" t="str">
        <f>IF(F909&lt;&gt;"","Kg","")</f>
        <v/>
      </c>
    </row>
    <row r="910" spans="4:7" hidden="1">
      <c r="D910" s="365"/>
      <c r="F910" s="53" t="str">
        <f>IFERROR(VLOOKUP(E909,#REF!,4,0),"")</f>
        <v/>
      </c>
      <c r="G910" s="597" t="str">
        <f>IF(F910&lt;&gt;"","Kg","")</f>
        <v/>
      </c>
    </row>
    <row r="911" spans="4:7" hidden="1">
      <c r="D911" s="365"/>
      <c r="F911" s="53" t="str">
        <f>IFERROR(VLOOKUP(E910,#REF!,4,0),"")</f>
        <v/>
      </c>
      <c r="G911" s="597" t="str">
        <f>IF(F911&lt;&gt;"","Kg","")</f>
        <v/>
      </c>
    </row>
    <row r="912" spans="4:7" hidden="1">
      <c r="D912" s="365"/>
      <c r="F912" s="53" t="str">
        <f>IFERROR(VLOOKUP(E911,#REF!,4,0),"")</f>
        <v/>
      </c>
      <c r="G912" s="597" t="str">
        <f>IF(F912&lt;&gt;"","Kg","")</f>
        <v/>
      </c>
    </row>
    <row r="913" spans="4:7" hidden="1">
      <c r="D913" s="365"/>
      <c r="F913" s="53" t="str">
        <f>IFERROR(VLOOKUP(E912,#REF!,4,0),"")</f>
        <v/>
      </c>
      <c r="G913" s="597" t="str">
        <f>IF(F913&lt;&gt;"","Kg","")</f>
        <v/>
      </c>
    </row>
    <row r="914" spans="4:7" hidden="1">
      <c r="D914" s="365"/>
      <c r="F914" s="53" t="str">
        <f>IFERROR(VLOOKUP(E913,#REF!,4,0),"")</f>
        <v/>
      </c>
      <c r="G914" s="597" t="str">
        <f>IF(F914&lt;&gt;"","Kg","")</f>
        <v/>
      </c>
    </row>
    <row r="915" spans="4:7" hidden="1">
      <c r="D915" s="365"/>
      <c r="F915" s="53" t="str">
        <f>IFERROR(VLOOKUP(E914,#REF!,4,0),"")</f>
        <v/>
      </c>
      <c r="G915" s="597" t="str">
        <f>IF(F915&lt;&gt;"","Kg","")</f>
        <v/>
      </c>
    </row>
    <row r="916" spans="4:7" hidden="1">
      <c r="D916" s="365"/>
      <c r="F916" s="53" t="str">
        <f>IFERROR(VLOOKUP(E915,#REF!,4,0),"")</f>
        <v/>
      </c>
      <c r="G916" s="597" t="str">
        <f>IF(F916&lt;&gt;"","Kg","")</f>
        <v/>
      </c>
    </row>
    <row r="917" spans="4:7" hidden="1">
      <c r="D917" s="365"/>
      <c r="F917" s="53" t="str">
        <f>IFERROR(VLOOKUP(E916,#REF!,4,0),"")</f>
        <v/>
      </c>
      <c r="G917" s="597" t="str">
        <f>IF(F917&lt;&gt;"","Kg","")</f>
        <v/>
      </c>
    </row>
    <row r="918" spans="4:7" hidden="1">
      <c r="D918" s="365"/>
      <c r="F918" s="53" t="str">
        <f>IFERROR(VLOOKUP(E917,#REF!,4,0),"")</f>
        <v/>
      </c>
      <c r="G918" s="597" t="str">
        <f>IF(F918&lt;&gt;"","Kg","")</f>
        <v/>
      </c>
    </row>
    <row r="919" spans="4:7" hidden="1">
      <c r="D919" s="365"/>
      <c r="F919" s="53" t="str">
        <f>IFERROR(VLOOKUP(E918,#REF!,4,0),"")</f>
        <v/>
      </c>
      <c r="G919" s="597" t="str">
        <f>IF(F919&lt;&gt;"","Kg","")</f>
        <v/>
      </c>
    </row>
    <row r="920" spans="4:7" hidden="1">
      <c r="D920" s="365"/>
      <c r="F920" s="53" t="str">
        <f>IFERROR(VLOOKUP(E919,#REF!,4,0),"")</f>
        <v/>
      </c>
      <c r="G920" s="597" t="str">
        <f>IF(F920&lt;&gt;"","Kg","")</f>
        <v/>
      </c>
    </row>
    <row r="921" spans="4:7" hidden="1">
      <c r="D921" s="365"/>
      <c r="F921" s="53" t="str">
        <f>IFERROR(VLOOKUP(E920,#REF!,4,0),"")</f>
        <v/>
      </c>
      <c r="G921" s="597" t="str">
        <f>IF(F921&lt;&gt;"","Kg","")</f>
        <v/>
      </c>
    </row>
    <row r="922" spans="4:7" hidden="1">
      <c r="D922" s="365"/>
      <c r="F922" s="53" t="str">
        <f>IFERROR(VLOOKUP(E921,#REF!,4,0),"")</f>
        <v/>
      </c>
      <c r="G922" s="597" t="str">
        <f>IF(F922&lt;&gt;"","Kg","")</f>
        <v/>
      </c>
    </row>
    <row r="923" spans="4:7" hidden="1">
      <c r="D923" s="365"/>
      <c r="F923" s="53" t="str">
        <f>IFERROR(VLOOKUP(E922,#REF!,4,0),"")</f>
        <v/>
      </c>
      <c r="G923" s="597" t="str">
        <f>IF(F923&lt;&gt;"","Kg","")</f>
        <v/>
      </c>
    </row>
    <row r="924" spans="4:7" hidden="1">
      <c r="D924" s="365"/>
      <c r="F924" s="53" t="str">
        <f>IFERROR(VLOOKUP(E923,#REF!,4,0),"")</f>
        <v/>
      </c>
      <c r="G924" s="597" t="str">
        <f>IF(F924&lt;&gt;"","Kg","")</f>
        <v/>
      </c>
    </row>
    <row r="925" spans="4:7" hidden="1">
      <c r="D925" s="365"/>
      <c r="F925" s="53" t="str">
        <f>IFERROR(VLOOKUP(E924,#REF!,4,0),"")</f>
        <v/>
      </c>
      <c r="G925" s="597" t="str">
        <f>IF(F925&lt;&gt;"","Kg","")</f>
        <v/>
      </c>
    </row>
    <row r="926" spans="4:7" hidden="1">
      <c r="D926" s="365"/>
      <c r="F926" s="53" t="str">
        <f>IFERROR(VLOOKUP(E925,#REF!,4,0),"")</f>
        <v/>
      </c>
      <c r="G926" s="597" t="str">
        <f>IF(F926&lt;&gt;"","Kg","")</f>
        <v/>
      </c>
    </row>
    <row r="927" spans="4:7" hidden="1">
      <c r="D927" s="365"/>
      <c r="F927" s="53" t="str">
        <f>IFERROR(VLOOKUP(E926,#REF!,4,0),"")</f>
        <v/>
      </c>
      <c r="G927" s="597" t="str">
        <f>IF(F927&lt;&gt;"","Kg","")</f>
        <v/>
      </c>
    </row>
    <row r="928" spans="4:7" hidden="1">
      <c r="D928" s="365"/>
      <c r="F928" s="53" t="str">
        <f>IFERROR(VLOOKUP(E927,#REF!,4,0),"")</f>
        <v/>
      </c>
      <c r="G928" s="597" t="str">
        <f>IF(F928&lt;&gt;"","Kg","")</f>
        <v/>
      </c>
    </row>
    <row r="929" spans="4:7" hidden="1">
      <c r="D929" s="365"/>
      <c r="F929" s="53" t="str">
        <f>IFERROR(VLOOKUP(E928,#REF!,4,0),"")</f>
        <v/>
      </c>
      <c r="G929" s="597" t="str">
        <f>IF(F929&lt;&gt;"","Kg","")</f>
        <v/>
      </c>
    </row>
    <row r="930" spans="4:7" hidden="1">
      <c r="D930" s="365"/>
      <c r="F930" s="53" t="str">
        <f>IFERROR(VLOOKUP(E929,#REF!,4,0),"")</f>
        <v/>
      </c>
      <c r="G930" s="597" t="str">
        <f>IF(F930&lt;&gt;"","Kg","")</f>
        <v/>
      </c>
    </row>
    <row r="931" spans="4:7" hidden="1">
      <c r="D931" s="365"/>
      <c r="F931" s="53" t="str">
        <f>IFERROR(VLOOKUP(E930,#REF!,4,0),"")</f>
        <v/>
      </c>
      <c r="G931" s="597" t="str">
        <f>IF(F931&lt;&gt;"","Kg","")</f>
        <v/>
      </c>
    </row>
    <row r="932" spans="4:7" hidden="1">
      <c r="D932" s="365"/>
      <c r="F932" s="53" t="str">
        <f>IFERROR(VLOOKUP(E931,#REF!,4,0),"")</f>
        <v/>
      </c>
      <c r="G932" s="597" t="str">
        <f>IF(F932&lt;&gt;"","Kg","")</f>
        <v/>
      </c>
    </row>
    <row r="933" spans="4:7" hidden="1">
      <c r="D933" s="365"/>
      <c r="F933" s="53" t="str">
        <f>IFERROR(VLOOKUP(E932,#REF!,4,0),"")</f>
        <v/>
      </c>
      <c r="G933" s="597" t="str">
        <f>IF(F933&lt;&gt;"","Kg","")</f>
        <v/>
      </c>
    </row>
    <row r="934" spans="4:7" hidden="1">
      <c r="D934" s="365"/>
      <c r="F934" s="53" t="str">
        <f>IFERROR(VLOOKUP(E933,#REF!,4,0),"")</f>
        <v/>
      </c>
      <c r="G934" s="597" t="str">
        <f>IF(F934&lt;&gt;"","Kg","")</f>
        <v/>
      </c>
    </row>
    <row r="935" spans="4:7" hidden="1">
      <c r="D935" s="365"/>
      <c r="F935" s="53" t="str">
        <f>IFERROR(VLOOKUP(E934,#REF!,4,0),"")</f>
        <v/>
      </c>
      <c r="G935" s="597"/>
    </row>
    <row r="936" spans="4:7" hidden="1">
      <c r="D936" s="365"/>
      <c r="F936" s="53" t="str">
        <f>IFERROR(VLOOKUP(E935,#REF!,4,0),"")</f>
        <v/>
      </c>
      <c r="G936" s="597"/>
    </row>
    <row r="937" spans="4:7" hidden="1">
      <c r="D937" s="365"/>
      <c r="F937" s="53" t="str">
        <f>IFERROR(VLOOKUP(E936,#REF!,4,0),"")</f>
        <v/>
      </c>
      <c r="G937" s="597"/>
    </row>
    <row r="938" spans="4:7" hidden="1">
      <c r="D938" s="365"/>
      <c r="F938" s="53" t="str">
        <f>IFERROR(VLOOKUP(E937,#REF!,4,0),"")</f>
        <v/>
      </c>
      <c r="G938" s="597"/>
    </row>
    <row r="939" spans="4:7" hidden="1">
      <c r="D939" s="365"/>
      <c r="F939" s="53" t="str">
        <f>IFERROR(VLOOKUP(E938,#REF!,4,0),"")</f>
        <v/>
      </c>
      <c r="G939" s="597"/>
    </row>
    <row r="940" spans="4:7" hidden="1">
      <c r="D940" s="365"/>
      <c r="F940" s="53" t="str">
        <f>IFERROR(VLOOKUP(E939,#REF!,4,0),"")</f>
        <v/>
      </c>
      <c r="G940" s="597"/>
    </row>
    <row r="941" spans="4:7" hidden="1">
      <c r="D941" s="365"/>
      <c r="F941" s="53" t="str">
        <f>IFERROR(VLOOKUP(E940,#REF!,4,0),"")</f>
        <v/>
      </c>
      <c r="G941" s="597"/>
    </row>
    <row r="942" spans="4:7" hidden="1">
      <c r="D942" s="365"/>
      <c r="F942" s="53" t="str">
        <f>IFERROR(VLOOKUP(E941,#REF!,4,0),"")</f>
        <v/>
      </c>
      <c r="G942" s="597"/>
    </row>
    <row r="943" spans="4:7" hidden="1">
      <c r="D943" s="365"/>
      <c r="F943" s="53" t="str">
        <f>IFERROR(VLOOKUP(E942,#REF!,4,0),"")</f>
        <v/>
      </c>
      <c r="G943" s="597"/>
    </row>
    <row r="944" spans="4:7" hidden="1">
      <c r="D944" s="365"/>
      <c r="F944" s="53" t="str">
        <f>IFERROR(VLOOKUP(E943,#REF!,4,0),"")</f>
        <v/>
      </c>
      <c r="G944" s="597"/>
    </row>
    <row r="945" spans="4:7" hidden="1">
      <c r="D945" s="365"/>
      <c r="F945" s="53" t="str">
        <f>IFERROR(VLOOKUP(E944,#REF!,4,0),"")</f>
        <v/>
      </c>
      <c r="G945" s="597"/>
    </row>
    <row r="946" spans="4:7" hidden="1">
      <c r="D946" s="365"/>
      <c r="F946" s="53" t="str">
        <f>IFERROR(VLOOKUP(E945,#REF!,4,0),"")</f>
        <v/>
      </c>
      <c r="G946" s="597"/>
    </row>
    <row r="947" spans="4:7" hidden="1">
      <c r="D947" s="365"/>
      <c r="F947" s="53" t="str">
        <f>IFERROR(VLOOKUP(E946,#REF!,4,0),"")</f>
        <v/>
      </c>
      <c r="G947" s="597"/>
    </row>
    <row r="948" spans="4:7" hidden="1">
      <c r="D948" s="365"/>
      <c r="F948" s="53" t="str">
        <f>IFERROR(VLOOKUP(E947,#REF!,4,0),"")</f>
        <v/>
      </c>
      <c r="G948" s="597"/>
    </row>
    <row r="949" spans="4:7" hidden="1">
      <c r="D949" s="365"/>
      <c r="F949" s="53" t="str">
        <f>IFERROR(VLOOKUP(E948,#REF!,4,0),"")</f>
        <v/>
      </c>
      <c r="G949" s="597"/>
    </row>
    <row r="950" spans="4:7" hidden="1">
      <c r="D950" s="365"/>
      <c r="F950" s="53" t="str">
        <f>IFERROR(VLOOKUP(E949,#REF!,4,0),"")</f>
        <v/>
      </c>
      <c r="G950" s="597"/>
    </row>
    <row r="951" spans="4:7" hidden="1">
      <c r="D951" s="365"/>
      <c r="F951" s="53" t="str">
        <f>IFERROR(VLOOKUP(E950,#REF!,4,0),"")</f>
        <v/>
      </c>
      <c r="G951" s="597"/>
    </row>
    <row r="952" spans="4:7" hidden="1">
      <c r="D952" s="365"/>
      <c r="F952" s="53" t="str">
        <f>IFERROR(VLOOKUP(E951,#REF!,4,0),"")</f>
        <v/>
      </c>
      <c r="G952" s="597"/>
    </row>
    <row r="953" spans="4:7" hidden="1">
      <c r="D953" s="365"/>
      <c r="F953" s="53" t="str">
        <f>IFERROR(VLOOKUP(E952,#REF!,4,0),"")</f>
        <v/>
      </c>
      <c r="G953" s="597"/>
    </row>
    <row r="954" spans="4:7" hidden="1">
      <c r="D954" s="365"/>
      <c r="F954" s="53" t="str">
        <f>IFERROR(VLOOKUP(E953,#REF!,4,0),"")</f>
        <v/>
      </c>
      <c r="G954" s="597"/>
    </row>
    <row r="955" spans="4:7" hidden="1">
      <c r="D955" s="365"/>
      <c r="F955" s="53" t="str">
        <f>IFERROR(VLOOKUP(E954,#REF!,4,0),"")</f>
        <v/>
      </c>
      <c r="G955" s="597"/>
    </row>
    <row r="956" spans="4:7" hidden="1">
      <c r="D956" s="365"/>
      <c r="F956" s="53" t="str">
        <f>IFERROR(VLOOKUP(E955,#REF!,4,0),"")</f>
        <v/>
      </c>
      <c r="G956" s="597"/>
    </row>
    <row r="957" spans="4:7" hidden="1">
      <c r="D957" s="365"/>
      <c r="F957" s="53" t="str">
        <f>IFERROR(VLOOKUP(E956,#REF!,4,0),"")</f>
        <v/>
      </c>
      <c r="G957" s="597"/>
    </row>
    <row r="958" spans="4:7" hidden="1">
      <c r="D958" s="365"/>
      <c r="F958" s="53" t="str">
        <f>IFERROR(VLOOKUP(E957,#REF!,4,0),"")</f>
        <v/>
      </c>
      <c r="G958" s="597"/>
    </row>
    <row r="959" spans="4:7" hidden="1">
      <c r="D959" s="365"/>
      <c r="F959" s="53" t="str">
        <f>IFERROR(VLOOKUP(E958,#REF!,4,0),"")</f>
        <v/>
      </c>
      <c r="G959" s="597"/>
    </row>
    <row r="960" spans="4:7" hidden="1">
      <c r="D960" s="365"/>
      <c r="F960" s="53" t="str">
        <f>IFERROR(VLOOKUP(E959,#REF!,4,0),"")</f>
        <v/>
      </c>
      <c r="G960" s="597"/>
    </row>
    <row r="961" spans="4:7" hidden="1">
      <c r="D961" s="365"/>
      <c r="F961" s="53" t="str">
        <f>IFERROR(VLOOKUP(E960,#REF!,4,0),"")</f>
        <v/>
      </c>
      <c r="G961" s="597"/>
    </row>
    <row r="962" spans="4:7" hidden="1">
      <c r="D962" s="365"/>
      <c r="F962" s="53" t="str">
        <f>IFERROR(VLOOKUP(E961,#REF!,4,0),"")</f>
        <v/>
      </c>
      <c r="G962" s="597"/>
    </row>
    <row r="963" spans="4:7" hidden="1">
      <c r="D963" s="365"/>
      <c r="F963" s="53" t="str">
        <f>IFERROR(VLOOKUP(E962,#REF!,4,0),"")</f>
        <v/>
      </c>
      <c r="G963" s="597"/>
    </row>
    <row r="964" spans="4:7" hidden="1">
      <c r="D964" s="365"/>
      <c r="F964" s="53" t="str">
        <f>IFERROR(VLOOKUP(E963,#REF!,4,0),"")</f>
        <v/>
      </c>
      <c r="G964" s="597"/>
    </row>
    <row r="965" spans="4:7" hidden="1">
      <c r="D965" s="365"/>
      <c r="F965" s="53" t="str">
        <f>IFERROR(VLOOKUP(E964,#REF!,4,0),"")</f>
        <v/>
      </c>
      <c r="G965" s="597"/>
    </row>
    <row r="966" spans="4:7" hidden="1">
      <c r="D966" s="365"/>
      <c r="F966" s="53" t="str">
        <f>IFERROR(VLOOKUP(E965,#REF!,4,0),"")</f>
        <v/>
      </c>
      <c r="G966" s="597"/>
    </row>
    <row r="967" spans="4:7" hidden="1">
      <c r="D967" s="365"/>
      <c r="F967" s="53" t="str">
        <f>IFERROR(VLOOKUP(E966,#REF!,4,0),"")</f>
        <v/>
      </c>
      <c r="G967" s="597"/>
    </row>
    <row r="968" spans="4:7" hidden="1">
      <c r="D968" s="365"/>
      <c r="F968" s="53" t="str">
        <f>IFERROR(VLOOKUP(E967,#REF!,4,0),"")</f>
        <v/>
      </c>
      <c r="G968" s="597"/>
    </row>
    <row r="969" spans="4:7" hidden="1">
      <c r="D969" s="365"/>
      <c r="F969" s="53" t="str">
        <f>IFERROR(VLOOKUP(E968,#REF!,4,0),"")</f>
        <v/>
      </c>
      <c r="G969" s="597"/>
    </row>
    <row r="970" spans="4:7" hidden="1">
      <c r="D970" s="365"/>
      <c r="F970" s="53" t="str">
        <f>IFERROR(VLOOKUP(E969,#REF!,4,0),"")</f>
        <v/>
      </c>
      <c r="G970" s="597"/>
    </row>
    <row r="971" spans="4:7" hidden="1">
      <c r="D971" s="365"/>
      <c r="F971" s="53" t="str">
        <f>IFERROR(VLOOKUP(E970,#REF!,4,0),"")</f>
        <v/>
      </c>
      <c r="G971" s="597"/>
    </row>
    <row r="972" spans="4:7" hidden="1">
      <c r="D972" s="365"/>
      <c r="F972" s="53" t="str">
        <f>IFERROR(VLOOKUP(E971,#REF!,4,0),"")</f>
        <v/>
      </c>
      <c r="G972" s="597"/>
    </row>
    <row r="973" spans="4:7" hidden="1">
      <c r="D973" s="365"/>
      <c r="F973" s="53" t="str">
        <f>IFERROR(VLOOKUP(E972,#REF!,4,0),"")</f>
        <v/>
      </c>
      <c r="G973" s="597"/>
    </row>
    <row r="974" spans="4:7" hidden="1">
      <c r="D974" s="365"/>
      <c r="F974" s="53" t="str">
        <f>IFERROR(VLOOKUP(E973,#REF!,4,0),"")</f>
        <v/>
      </c>
      <c r="G974" s="597"/>
    </row>
    <row r="975" spans="4:7" hidden="1">
      <c r="D975" s="365"/>
      <c r="F975" s="53" t="str">
        <f>IFERROR(VLOOKUP(E974,#REF!,4,0),"")</f>
        <v/>
      </c>
      <c r="G975" s="597"/>
    </row>
    <row r="976" spans="4:7" hidden="1">
      <c r="D976" s="365"/>
      <c r="F976" s="53" t="str">
        <f>IFERROR(VLOOKUP(E975,#REF!,4,0),"")</f>
        <v/>
      </c>
      <c r="G976" s="597"/>
    </row>
    <row r="977" spans="4:7" hidden="1">
      <c r="D977" s="365"/>
      <c r="F977" s="53" t="str">
        <f>IFERROR(VLOOKUP(E976,#REF!,4,0),"")</f>
        <v/>
      </c>
      <c r="G977" s="597"/>
    </row>
    <row r="978" spans="4:7" hidden="1">
      <c r="D978" s="365"/>
      <c r="F978" s="53" t="str">
        <f>IFERROR(VLOOKUP(E977,#REF!,4,0),"")</f>
        <v/>
      </c>
      <c r="G978" s="597"/>
    </row>
    <row r="979" spans="4:7" hidden="1">
      <c r="D979" s="365"/>
      <c r="F979" s="53" t="str">
        <f>IFERROR(VLOOKUP(E978,#REF!,4,0),"")</f>
        <v/>
      </c>
      <c r="G979" s="597"/>
    </row>
    <row r="980" spans="4:7" hidden="1">
      <c r="D980" s="365"/>
      <c r="F980" s="53" t="str">
        <f>IFERROR(VLOOKUP(E979,#REF!,4,0),"")</f>
        <v/>
      </c>
      <c r="G980" s="597"/>
    </row>
    <row r="981" spans="4:7" hidden="1">
      <c r="D981" s="365"/>
      <c r="F981" s="53" t="str">
        <f>IFERROR(VLOOKUP(E980,#REF!,4,0),"")</f>
        <v/>
      </c>
      <c r="G981" s="597"/>
    </row>
    <row r="982" spans="4:7" hidden="1">
      <c r="D982" s="365"/>
      <c r="F982" s="53" t="str">
        <f>IFERROR(VLOOKUP(E981,#REF!,4,0),"")</f>
        <v/>
      </c>
      <c r="G982" s="597"/>
    </row>
    <row r="983" spans="4:7" hidden="1">
      <c r="D983" s="365"/>
      <c r="F983" s="53" t="str">
        <f>IFERROR(VLOOKUP(E982,#REF!,4,0),"")</f>
        <v/>
      </c>
      <c r="G983" s="597"/>
    </row>
    <row r="984" spans="4:7" hidden="1">
      <c r="D984" s="365"/>
      <c r="F984" s="53" t="str">
        <f>IFERROR(VLOOKUP(E983,#REF!,4,0),"")</f>
        <v/>
      </c>
      <c r="G984" s="597"/>
    </row>
    <row r="985" spans="4:7" hidden="1">
      <c r="D985" s="365"/>
      <c r="F985" s="53" t="str">
        <f>IFERROR(VLOOKUP(E984,#REF!,4,0),"")</f>
        <v/>
      </c>
      <c r="G985" s="597"/>
    </row>
    <row r="986" spans="4:7" hidden="1">
      <c r="D986" s="365"/>
      <c r="F986" s="53" t="str">
        <f>IFERROR(VLOOKUP(E985,#REF!,4,0),"")</f>
        <v/>
      </c>
      <c r="G986" s="597"/>
    </row>
    <row r="987" spans="4:7" hidden="1">
      <c r="D987" s="365"/>
      <c r="F987" s="53" t="str">
        <f>IFERROR(VLOOKUP(E986,#REF!,4,0),"")</f>
        <v/>
      </c>
      <c r="G987" s="597"/>
    </row>
    <row r="988" spans="4:7" hidden="1">
      <c r="D988" s="365"/>
      <c r="F988" s="53" t="str">
        <f>IFERROR(VLOOKUP(E987,#REF!,4,0),"")</f>
        <v/>
      </c>
      <c r="G988" s="597"/>
    </row>
    <row r="989" spans="4:7" hidden="1">
      <c r="D989" s="365"/>
      <c r="F989" s="53" t="str">
        <f>IFERROR(VLOOKUP(E988,#REF!,4,0),"")</f>
        <v/>
      </c>
      <c r="G989" s="597"/>
    </row>
    <row r="990" spans="4:7" hidden="1">
      <c r="D990" s="365"/>
      <c r="F990" s="53" t="str">
        <f>IFERROR(VLOOKUP(E989,#REF!,4,0),"")</f>
        <v/>
      </c>
      <c r="G990" s="597"/>
    </row>
    <row r="991" spans="4:7" hidden="1">
      <c r="D991" s="365"/>
      <c r="F991" s="53" t="str">
        <f>IFERROR(VLOOKUP(E990,#REF!,4,0),"")</f>
        <v/>
      </c>
      <c r="G991" s="597"/>
    </row>
    <row r="992" spans="4:7" hidden="1">
      <c r="D992" s="365"/>
      <c r="F992" s="53" t="str">
        <f>IFERROR(VLOOKUP(E991,#REF!,4,0),"")</f>
        <v/>
      </c>
      <c r="G992" s="597"/>
    </row>
    <row r="993" spans="4:7" hidden="1">
      <c r="D993" s="365"/>
      <c r="F993" s="53" t="str">
        <f>IFERROR(VLOOKUP(E992,#REF!,4,0),"")</f>
        <v/>
      </c>
      <c r="G993" s="597"/>
    </row>
    <row r="994" spans="4:7" hidden="1">
      <c r="D994" s="365"/>
      <c r="F994" s="53" t="str">
        <f>IFERROR(VLOOKUP(E993,#REF!,4,0),"")</f>
        <v/>
      </c>
      <c r="G994" s="597"/>
    </row>
    <row r="995" spans="4:7" hidden="1">
      <c r="D995" s="365"/>
      <c r="F995" s="53" t="str">
        <f>IFERROR(VLOOKUP(E994,#REF!,4,0),"")</f>
        <v/>
      </c>
      <c r="G995" s="597"/>
    </row>
    <row r="996" spans="4:7" hidden="1">
      <c r="D996" s="365"/>
      <c r="F996" s="53" t="str">
        <f>IFERROR(VLOOKUP(E995,#REF!,4,0),"")</f>
        <v/>
      </c>
      <c r="G996" s="597"/>
    </row>
    <row r="997" spans="4:7" hidden="1">
      <c r="D997" s="365"/>
      <c r="F997" s="53" t="str">
        <f>IFERROR(VLOOKUP(E996,#REF!,4,0),"")</f>
        <v/>
      </c>
      <c r="G997" s="597"/>
    </row>
    <row r="998" spans="4:7" hidden="1">
      <c r="D998" s="365"/>
      <c r="F998" s="53" t="str">
        <f>IFERROR(VLOOKUP(E997,#REF!,4,0),"")</f>
        <v/>
      </c>
      <c r="G998" s="597"/>
    </row>
    <row r="999" spans="4:7" hidden="1">
      <c r="D999" s="365"/>
      <c r="F999" s="53" t="str">
        <f>IFERROR(VLOOKUP(E998,#REF!,4,0),"")</f>
        <v/>
      </c>
      <c r="G999" s="597"/>
    </row>
    <row r="1000" spans="4:7" hidden="1">
      <c r="D1000" s="365"/>
      <c r="F1000" s="53" t="str">
        <f>IFERROR(VLOOKUP(E999,#REF!,4,0),"")</f>
        <v/>
      </c>
      <c r="G1000" s="597"/>
    </row>
    <row r="1001" spans="4:7" hidden="1">
      <c r="D1001" s="365"/>
      <c r="F1001" s="53" t="str">
        <f>IFERROR(VLOOKUP(E1000,#REF!,4,0),"")</f>
        <v/>
      </c>
      <c r="G1001" s="597"/>
    </row>
    <row r="1002" spans="4:7" hidden="1">
      <c r="D1002" s="365"/>
      <c r="F1002" s="53" t="str">
        <f>IFERROR(VLOOKUP(E1001,#REF!,4,0),"")</f>
        <v/>
      </c>
      <c r="G1002" s="597"/>
    </row>
    <row r="1003" spans="4:7" hidden="1">
      <c r="D1003" s="365"/>
      <c r="F1003" s="53" t="str">
        <f>IFERROR(VLOOKUP(E1002,#REF!,4,0),"")</f>
        <v/>
      </c>
      <c r="G1003" s="597"/>
    </row>
    <row r="1004" spans="4:7" hidden="1">
      <c r="D1004" s="365"/>
      <c r="F1004" s="53" t="str">
        <f>IFERROR(VLOOKUP(E1003,#REF!,4,0),"")</f>
        <v/>
      </c>
      <c r="G1004" s="597"/>
    </row>
    <row r="1005" spans="4:7" hidden="1">
      <c r="D1005" s="365"/>
      <c r="F1005" s="53" t="str">
        <f>IFERROR(VLOOKUP(E1004,#REF!,4,0),"")</f>
        <v/>
      </c>
      <c r="G1005" s="597"/>
    </row>
    <row r="1006" spans="4:7" hidden="1">
      <c r="D1006" s="365"/>
      <c r="F1006" s="53" t="str">
        <f>IFERROR(VLOOKUP(E1005,#REF!,4,0),"")</f>
        <v/>
      </c>
      <c r="G1006" s="597"/>
    </row>
    <row r="1007" spans="4:7" hidden="1">
      <c r="D1007" s="365"/>
      <c r="F1007" s="53" t="str">
        <f>IFERROR(VLOOKUP(E1006,#REF!,4,0),"")</f>
        <v/>
      </c>
      <c r="G1007" s="597"/>
    </row>
    <row r="1008" spans="4:7" hidden="1">
      <c r="D1008" s="365"/>
      <c r="F1008" s="53" t="str">
        <f>IFERROR(VLOOKUP(E1007,#REF!,4,0),"")</f>
        <v/>
      </c>
      <c r="G1008" s="597"/>
    </row>
    <row r="1009" spans="4:7" hidden="1">
      <c r="D1009" s="365"/>
      <c r="F1009" s="53" t="str">
        <f>IFERROR(VLOOKUP(E1008,#REF!,4,0),"")</f>
        <v/>
      </c>
      <c r="G1009" s="597"/>
    </row>
    <row r="1010" spans="4:7" hidden="1">
      <c r="D1010" s="365"/>
      <c r="F1010" s="53" t="str">
        <f>IFERROR(VLOOKUP(E1009,#REF!,4,0),"")</f>
        <v/>
      </c>
      <c r="G1010" s="597"/>
    </row>
    <row r="1011" spans="4:7" hidden="1">
      <c r="D1011" s="365"/>
      <c r="F1011" s="53" t="str">
        <f>IFERROR(VLOOKUP(E1010,#REF!,4,0),"")</f>
        <v/>
      </c>
      <c r="G1011" s="597"/>
    </row>
    <row r="1012" spans="4:7" hidden="1">
      <c r="D1012" s="365"/>
      <c r="F1012" s="53" t="str">
        <f>IFERROR(VLOOKUP(E1011,#REF!,4,0),"")</f>
        <v/>
      </c>
      <c r="G1012" s="597"/>
    </row>
    <row r="1013" spans="4:7" hidden="1">
      <c r="D1013" s="365"/>
      <c r="F1013" s="53" t="str">
        <f>IFERROR(VLOOKUP(E1012,#REF!,4,0),"")</f>
        <v/>
      </c>
      <c r="G1013" s="597"/>
    </row>
    <row r="1014" spans="4:7" hidden="1">
      <c r="D1014" s="365"/>
      <c r="F1014" s="53" t="str">
        <f>IFERROR(VLOOKUP(E1013,#REF!,4,0),"")</f>
        <v/>
      </c>
      <c r="G1014" s="597"/>
    </row>
    <row r="1015" spans="4:7" hidden="1">
      <c r="D1015" s="365"/>
      <c r="F1015" s="53" t="str">
        <f>IFERROR(VLOOKUP(E1014,#REF!,4,0),"")</f>
        <v/>
      </c>
      <c r="G1015" s="597"/>
    </row>
    <row r="1016" spans="4:7" hidden="1">
      <c r="D1016" s="365"/>
      <c r="F1016" s="53" t="str">
        <f>IFERROR(VLOOKUP(E1015,#REF!,4,0),"")</f>
        <v/>
      </c>
      <c r="G1016" s="597"/>
    </row>
    <row r="1017" spans="4:7" hidden="1">
      <c r="D1017" s="365"/>
      <c r="F1017" s="53" t="str">
        <f>IFERROR(VLOOKUP(E1016,#REF!,4,0),"")</f>
        <v/>
      </c>
      <c r="G1017" s="597"/>
    </row>
    <row r="1018" spans="4:7" hidden="1">
      <c r="D1018" s="365"/>
      <c r="F1018" s="53" t="str">
        <f>IFERROR(VLOOKUP(E1017,#REF!,4,0),"")</f>
        <v/>
      </c>
      <c r="G1018" s="597"/>
    </row>
    <row r="1019" spans="4:7" hidden="1">
      <c r="D1019" s="365"/>
      <c r="F1019" s="53" t="str">
        <f>IFERROR(VLOOKUP(E1018,#REF!,4,0),"")</f>
        <v/>
      </c>
      <c r="G1019" s="597"/>
    </row>
    <row r="1020" spans="4:7" hidden="1">
      <c r="D1020" s="365"/>
      <c r="F1020" s="53" t="str">
        <f>IFERROR(VLOOKUP(E1019,#REF!,4,0),"")</f>
        <v/>
      </c>
      <c r="G1020" s="597"/>
    </row>
    <row r="1021" spans="4:7" hidden="1">
      <c r="D1021" s="365"/>
      <c r="F1021" s="53" t="str">
        <f>IFERROR(VLOOKUP(E1020,#REF!,4,0),"")</f>
        <v/>
      </c>
      <c r="G1021" s="597"/>
    </row>
    <row r="1022" spans="4:7" hidden="1">
      <c r="D1022" s="365"/>
      <c r="F1022" s="53" t="str">
        <f>IFERROR(VLOOKUP(E1021,#REF!,4,0),"")</f>
        <v/>
      </c>
      <c r="G1022" s="597"/>
    </row>
    <row r="1023" spans="4:7" hidden="1">
      <c r="D1023" s="365"/>
      <c r="F1023" s="53" t="str">
        <f>IFERROR(VLOOKUP(E1022,#REF!,4,0),"")</f>
        <v/>
      </c>
      <c r="G1023" s="597"/>
    </row>
    <row r="1024" spans="4:7" hidden="1">
      <c r="D1024" s="365"/>
      <c r="F1024" s="53" t="str">
        <f>IFERROR(VLOOKUP(E1023,#REF!,4,0),"")</f>
        <v/>
      </c>
      <c r="G1024" s="597"/>
    </row>
    <row r="1025" spans="4:7" hidden="1">
      <c r="D1025" s="365"/>
      <c r="F1025" s="53" t="str">
        <f>IFERROR(VLOOKUP(E1024,#REF!,4,0),"")</f>
        <v/>
      </c>
      <c r="G1025" s="597"/>
    </row>
    <row r="1026" spans="4:7" hidden="1">
      <c r="D1026" s="365"/>
      <c r="F1026" s="53" t="str">
        <f>IFERROR(VLOOKUP(E1025,#REF!,4,0),"")</f>
        <v/>
      </c>
      <c r="G1026" s="597"/>
    </row>
    <row r="1027" spans="4:7" hidden="1">
      <c r="D1027" s="365"/>
      <c r="F1027" s="53" t="str">
        <f>IFERROR(VLOOKUP(E1026,#REF!,4,0),"")</f>
        <v/>
      </c>
      <c r="G1027" s="597"/>
    </row>
    <row r="1028" spans="4:7" hidden="1">
      <c r="D1028" s="365"/>
      <c r="F1028" s="53" t="str">
        <f>IFERROR(VLOOKUP(E1027,#REF!,4,0),"")</f>
        <v/>
      </c>
      <c r="G1028" s="597"/>
    </row>
    <row r="1029" spans="4:7" hidden="1">
      <c r="D1029" s="365"/>
      <c r="F1029" s="53" t="str">
        <f>IFERROR(VLOOKUP(E1028,#REF!,4,0),"")</f>
        <v/>
      </c>
      <c r="G1029" s="597"/>
    </row>
    <row r="1030" spans="4:7" hidden="1">
      <c r="D1030" s="365"/>
      <c r="F1030" s="53" t="str">
        <f>IFERROR(VLOOKUP(E1029,#REF!,4,0),"")</f>
        <v/>
      </c>
      <c r="G1030" s="597"/>
    </row>
    <row r="1031" spans="4:7" hidden="1">
      <c r="D1031" s="365"/>
      <c r="F1031" s="53" t="str">
        <f>IFERROR(VLOOKUP(E1030,#REF!,4,0),"")</f>
        <v/>
      </c>
      <c r="G1031" s="597"/>
    </row>
    <row r="1032" spans="4:7" hidden="1">
      <c r="D1032" s="365"/>
      <c r="F1032" s="53" t="str">
        <f>IFERROR(VLOOKUP(E1031,#REF!,4,0),"")</f>
        <v/>
      </c>
      <c r="G1032" s="597"/>
    </row>
    <row r="1033" spans="4:7" hidden="1">
      <c r="D1033" s="365"/>
      <c r="F1033" s="53" t="str">
        <f>IFERROR(VLOOKUP(E1032,#REF!,4,0),"")</f>
        <v/>
      </c>
      <c r="G1033" s="597"/>
    </row>
    <row r="1034" spans="4:7" hidden="1">
      <c r="D1034" s="365"/>
      <c r="F1034" s="53" t="str">
        <f>IFERROR(VLOOKUP(E1033,#REF!,4,0),"")</f>
        <v/>
      </c>
      <c r="G1034" s="597"/>
    </row>
    <row r="1035" spans="4:7" hidden="1">
      <c r="D1035" s="365"/>
      <c r="F1035" s="53" t="str">
        <f>IFERROR(VLOOKUP(E1034,#REF!,4,0),"")</f>
        <v/>
      </c>
      <c r="G1035" s="597"/>
    </row>
    <row r="1036" spans="4:7" hidden="1">
      <c r="D1036" s="365"/>
      <c r="F1036" s="53" t="str">
        <f>IFERROR(VLOOKUP(E1035,#REF!,4,0),"")</f>
        <v/>
      </c>
      <c r="G1036" s="597"/>
    </row>
    <row r="1037" spans="4:7" hidden="1">
      <c r="D1037" s="365"/>
      <c r="F1037" s="53" t="str">
        <f>IFERROR(VLOOKUP(E1036,#REF!,4,0),"")</f>
        <v/>
      </c>
      <c r="G1037" s="597"/>
    </row>
    <row r="1038" spans="4:7" hidden="1">
      <c r="D1038" s="365"/>
      <c r="F1038" s="53" t="str">
        <f>IFERROR(VLOOKUP(E1037,#REF!,4,0),"")</f>
        <v/>
      </c>
      <c r="G1038" s="597"/>
    </row>
    <row r="1039" spans="4:7" hidden="1">
      <c r="D1039" s="365"/>
      <c r="F1039" s="53" t="str">
        <f>IFERROR(VLOOKUP(E1038,#REF!,4,0),"")</f>
        <v/>
      </c>
      <c r="G1039" s="597"/>
    </row>
    <row r="1040" spans="4:7" hidden="1">
      <c r="D1040" s="365"/>
      <c r="F1040" s="53" t="str">
        <f>IFERROR(VLOOKUP(E1039,#REF!,4,0),"")</f>
        <v/>
      </c>
      <c r="G1040" s="597"/>
    </row>
    <row r="1041" spans="4:7" hidden="1">
      <c r="D1041" s="365"/>
      <c r="F1041" s="53" t="str">
        <f>IFERROR(VLOOKUP(E1040,#REF!,4,0),"")</f>
        <v/>
      </c>
      <c r="G1041" s="597"/>
    </row>
    <row r="1042" spans="4:7" hidden="1">
      <c r="D1042" s="365"/>
      <c r="F1042" s="53" t="str">
        <f>IFERROR(VLOOKUP(E1041,#REF!,4,0),"")</f>
        <v/>
      </c>
      <c r="G1042" s="597"/>
    </row>
    <row r="1043" spans="4:7" hidden="1">
      <c r="D1043" s="365"/>
      <c r="F1043" s="53" t="str">
        <f>IFERROR(VLOOKUP(E1042,#REF!,4,0),"")</f>
        <v/>
      </c>
      <c r="G1043" s="597"/>
    </row>
    <row r="1044" spans="4:7" hidden="1">
      <c r="D1044" s="365"/>
      <c r="F1044" s="53" t="str">
        <f>IFERROR(VLOOKUP(E1043,#REF!,4,0),"")</f>
        <v/>
      </c>
      <c r="G1044" s="597"/>
    </row>
    <row r="1045" spans="4:7" hidden="1">
      <c r="D1045" s="365"/>
      <c r="F1045" s="53" t="str">
        <f>IFERROR(VLOOKUP(E1044,#REF!,4,0),"")</f>
        <v/>
      </c>
      <c r="G1045" s="597"/>
    </row>
    <row r="1046" spans="4:7" hidden="1">
      <c r="D1046" s="365"/>
      <c r="F1046" s="53" t="str">
        <f>IFERROR(VLOOKUP(E1045,#REF!,4,0),"")</f>
        <v/>
      </c>
      <c r="G1046" s="597"/>
    </row>
    <row r="1047" spans="4:7" hidden="1">
      <c r="D1047" s="365"/>
      <c r="F1047" s="53" t="str">
        <f>IFERROR(VLOOKUP(E1046,#REF!,4,0),"")</f>
        <v/>
      </c>
      <c r="G1047" s="597"/>
    </row>
    <row r="1048" spans="4:7" hidden="1">
      <c r="D1048" s="365"/>
      <c r="F1048" s="53" t="str">
        <f>IFERROR(VLOOKUP(E1047,#REF!,4,0),"")</f>
        <v/>
      </c>
      <c r="G1048" s="597"/>
    </row>
    <row r="1049" spans="4:7" hidden="1">
      <c r="D1049" s="365"/>
      <c r="F1049" s="53" t="str">
        <f>IFERROR(VLOOKUP(E1048,#REF!,4,0),"")</f>
        <v/>
      </c>
      <c r="G1049" s="597"/>
    </row>
    <row r="1050" spans="4:7" hidden="1">
      <c r="D1050" s="365"/>
      <c r="F1050" s="53" t="str">
        <f>IFERROR(VLOOKUP(E1049,#REF!,4,0),"")</f>
        <v/>
      </c>
      <c r="G1050" s="597"/>
    </row>
    <row r="1051" spans="4:7" hidden="1">
      <c r="D1051" s="365"/>
      <c r="F1051" s="53" t="str">
        <f>IFERROR(VLOOKUP(E1050,#REF!,4,0),"")</f>
        <v/>
      </c>
      <c r="G1051" s="597"/>
    </row>
    <row r="1052" spans="4:7" hidden="1">
      <c r="D1052" s="365"/>
      <c r="F1052" s="53" t="str">
        <f>IFERROR(VLOOKUP(E1051,#REF!,4,0),"")</f>
        <v/>
      </c>
      <c r="G1052" s="597"/>
    </row>
    <row r="1053" spans="4:7" hidden="1">
      <c r="D1053" s="365"/>
      <c r="F1053" s="53" t="str">
        <f>IFERROR(VLOOKUP(E1052,#REF!,4,0),"")</f>
        <v/>
      </c>
      <c r="G1053" s="597"/>
    </row>
    <row r="1054" spans="4:7" hidden="1">
      <c r="D1054" s="365"/>
      <c r="F1054" s="53" t="str">
        <f>IFERROR(VLOOKUP(E1053,#REF!,4,0),"")</f>
        <v/>
      </c>
      <c r="G1054" s="597"/>
    </row>
    <row r="1055" spans="4:7" hidden="1">
      <c r="D1055" s="365"/>
      <c r="F1055" s="53" t="str">
        <f>IFERROR(VLOOKUP(E1054,#REF!,4,0),"")</f>
        <v/>
      </c>
      <c r="G1055" s="597"/>
    </row>
    <row r="1056" spans="4:7" hidden="1">
      <c r="D1056" s="365"/>
      <c r="F1056" s="53" t="str">
        <f>IFERROR(VLOOKUP(E1055,#REF!,4,0),"")</f>
        <v/>
      </c>
      <c r="G1056" s="597"/>
    </row>
    <row r="1057" spans="4:7" hidden="1">
      <c r="D1057" s="365"/>
      <c r="F1057" s="53" t="str">
        <f>IFERROR(VLOOKUP(E1056,#REF!,4,0),"")</f>
        <v/>
      </c>
      <c r="G1057" s="597"/>
    </row>
    <row r="1058" spans="4:7" hidden="1">
      <c r="D1058" s="365"/>
      <c r="F1058" s="53" t="str">
        <f>IFERROR(VLOOKUP(E1057,#REF!,4,0),"")</f>
        <v/>
      </c>
      <c r="G1058" s="597"/>
    </row>
    <row r="1059" spans="4:7" hidden="1">
      <c r="D1059" s="365"/>
      <c r="F1059" s="53" t="str">
        <f>IFERROR(VLOOKUP(E1058,#REF!,4,0),"")</f>
        <v/>
      </c>
      <c r="G1059" s="597"/>
    </row>
    <row r="1060" spans="4:7" hidden="1">
      <c r="D1060" s="365"/>
      <c r="F1060" s="53" t="str">
        <f>IFERROR(VLOOKUP(E1059,#REF!,4,0),"")</f>
        <v/>
      </c>
      <c r="G1060" s="597"/>
    </row>
    <row r="1061" spans="4:7" hidden="1">
      <c r="D1061" s="365"/>
      <c r="F1061" s="53" t="str">
        <f>IFERROR(VLOOKUP(E1060,#REF!,4,0),"")</f>
        <v/>
      </c>
      <c r="G1061" s="597"/>
    </row>
    <row r="1062" spans="4:7" hidden="1">
      <c r="D1062" s="365"/>
      <c r="F1062" s="53" t="str">
        <f>IFERROR(VLOOKUP(E1061,#REF!,4,0),"")</f>
        <v/>
      </c>
      <c r="G1062" s="597"/>
    </row>
    <row r="1063" spans="4:7" hidden="1">
      <c r="D1063" s="365"/>
      <c r="F1063" s="53" t="str">
        <f>IFERROR(VLOOKUP(E1062,#REF!,4,0),"")</f>
        <v/>
      </c>
      <c r="G1063" s="597"/>
    </row>
    <row r="1064" spans="4:7" hidden="1">
      <c r="D1064" s="365"/>
      <c r="F1064" s="53" t="str">
        <f>IFERROR(VLOOKUP(E1063,#REF!,4,0),"")</f>
        <v/>
      </c>
      <c r="G1064" s="597"/>
    </row>
    <row r="1065" spans="4:7" hidden="1">
      <c r="D1065" s="365"/>
      <c r="F1065" s="53" t="str">
        <f>IFERROR(VLOOKUP(E1064,#REF!,4,0),"")</f>
        <v/>
      </c>
      <c r="G1065" s="597"/>
    </row>
    <row r="1066" spans="4:7" hidden="1">
      <c r="D1066" s="365"/>
      <c r="F1066" s="53" t="str">
        <f>IFERROR(VLOOKUP(E1065,#REF!,4,0),"")</f>
        <v/>
      </c>
      <c r="G1066" s="597"/>
    </row>
    <row r="1067" spans="4:7" hidden="1">
      <c r="D1067" s="365"/>
      <c r="F1067" s="53" t="str">
        <f>IFERROR(VLOOKUP(E1066,#REF!,4,0),"")</f>
        <v/>
      </c>
      <c r="G1067" s="597"/>
    </row>
    <row r="1068" spans="4:7" hidden="1">
      <c r="D1068" s="365"/>
      <c r="F1068" s="53" t="str">
        <f>IFERROR(VLOOKUP(E1067,#REF!,4,0),"")</f>
        <v/>
      </c>
      <c r="G1068" s="597"/>
    </row>
    <row r="1069" spans="4:7" hidden="1">
      <c r="D1069" s="365"/>
      <c r="F1069" s="53" t="str">
        <f>IFERROR(VLOOKUP(E1068,#REF!,4,0),"")</f>
        <v/>
      </c>
      <c r="G1069" s="597"/>
    </row>
    <row r="1070" spans="4:7" hidden="1">
      <c r="D1070" s="365"/>
      <c r="F1070" s="53" t="str">
        <f>IFERROR(VLOOKUP(E1069,#REF!,4,0),"")</f>
        <v/>
      </c>
      <c r="G1070" s="597"/>
    </row>
    <row r="1071" spans="4:7" hidden="1">
      <c r="D1071" s="365"/>
      <c r="F1071" s="53" t="str">
        <f>IFERROR(VLOOKUP(E1070,#REF!,4,0),"")</f>
        <v/>
      </c>
      <c r="G1071" s="597"/>
    </row>
    <row r="1072" spans="4:7" hidden="1">
      <c r="D1072" s="365"/>
      <c r="F1072" s="53" t="str">
        <f>IFERROR(VLOOKUP(E1071,#REF!,4,0),"")</f>
        <v/>
      </c>
      <c r="G1072" s="597"/>
    </row>
    <row r="1073" spans="4:7" hidden="1">
      <c r="D1073" s="365"/>
      <c r="F1073" s="53" t="str">
        <f>IFERROR(VLOOKUP(E1072,#REF!,4,0),"")</f>
        <v/>
      </c>
      <c r="G1073" s="597"/>
    </row>
    <row r="1074" spans="4:7" hidden="1">
      <c r="D1074" s="365"/>
      <c r="F1074" s="53" t="str">
        <f>IFERROR(VLOOKUP(E1073,#REF!,4,0),"")</f>
        <v/>
      </c>
      <c r="G1074" s="597"/>
    </row>
    <row r="1075" spans="4:7" hidden="1">
      <c r="D1075" s="365"/>
      <c r="F1075" s="53" t="str">
        <f>IFERROR(VLOOKUP(E1074,#REF!,4,0),"")</f>
        <v/>
      </c>
      <c r="G1075" s="597"/>
    </row>
    <row r="1076" spans="4:7" hidden="1">
      <c r="D1076" s="365"/>
      <c r="F1076" s="53" t="str">
        <f>IFERROR(VLOOKUP(E1075,#REF!,4,0),"")</f>
        <v/>
      </c>
      <c r="G1076" s="597"/>
    </row>
    <row r="1077" spans="4:7" hidden="1">
      <c r="D1077" s="365"/>
      <c r="F1077" s="53" t="str">
        <f>IFERROR(VLOOKUP(E1076,#REF!,4,0),"")</f>
        <v/>
      </c>
      <c r="G1077" s="597"/>
    </row>
    <row r="1078" spans="4:7" hidden="1">
      <c r="D1078" s="365"/>
      <c r="F1078" s="53" t="str">
        <f>IFERROR(VLOOKUP(E1077,#REF!,4,0),"")</f>
        <v/>
      </c>
      <c r="G1078" s="597"/>
    </row>
    <row r="1079" spans="4:7" hidden="1">
      <c r="D1079" s="365"/>
      <c r="F1079" s="53" t="str">
        <f>IFERROR(VLOOKUP(E1078,#REF!,4,0),"")</f>
        <v/>
      </c>
      <c r="G1079" s="597"/>
    </row>
    <row r="1080" spans="4:7" hidden="1">
      <c r="D1080" s="365"/>
      <c r="F1080" s="53" t="str">
        <f>IFERROR(VLOOKUP(E1079,#REF!,4,0),"")</f>
        <v/>
      </c>
      <c r="G1080" s="597"/>
    </row>
    <row r="1081" spans="4:7" hidden="1">
      <c r="D1081" s="365"/>
      <c r="F1081" s="53" t="str">
        <f>IFERROR(VLOOKUP(E1080,#REF!,4,0),"")</f>
        <v/>
      </c>
      <c r="G1081" s="597"/>
    </row>
    <row r="1082" spans="4:7" hidden="1">
      <c r="D1082" s="365"/>
      <c r="F1082" s="53" t="str">
        <f>IFERROR(VLOOKUP(E1081,#REF!,4,0),"")</f>
        <v/>
      </c>
      <c r="G1082" s="597"/>
    </row>
    <row r="1083" spans="4:7" hidden="1">
      <c r="D1083" s="365"/>
      <c r="F1083" s="53" t="str">
        <f>IFERROR(VLOOKUP(E1082,#REF!,4,0),"")</f>
        <v/>
      </c>
      <c r="G1083" s="597"/>
    </row>
    <row r="1084" spans="4:7" hidden="1">
      <c r="D1084" s="365"/>
      <c r="F1084" s="53" t="str">
        <f>IFERROR(VLOOKUP(E1083,#REF!,4,0),"")</f>
        <v/>
      </c>
      <c r="G1084" s="597"/>
    </row>
    <row r="1085" spans="4:7" hidden="1">
      <c r="D1085" s="365"/>
      <c r="F1085" s="53" t="str">
        <f>IFERROR(VLOOKUP(E1084,#REF!,4,0),"")</f>
        <v/>
      </c>
      <c r="G1085" s="597"/>
    </row>
    <row r="1086" spans="4:7" hidden="1">
      <c r="D1086" s="365"/>
      <c r="F1086" s="53" t="str">
        <f>IFERROR(VLOOKUP(E1085,#REF!,4,0),"")</f>
        <v/>
      </c>
      <c r="G1086" s="597"/>
    </row>
    <row r="1087" spans="4:7" hidden="1">
      <c r="D1087" s="365"/>
      <c r="F1087" s="53" t="str">
        <f>IFERROR(VLOOKUP(E1086,#REF!,4,0),"")</f>
        <v/>
      </c>
      <c r="G1087" s="597"/>
    </row>
    <row r="1088" spans="4:7" hidden="1">
      <c r="D1088" s="365"/>
      <c r="F1088" s="53" t="str">
        <f>IFERROR(VLOOKUP(E1087,#REF!,4,0),"")</f>
        <v/>
      </c>
      <c r="G1088" s="597"/>
    </row>
    <row r="1089" spans="4:7" hidden="1">
      <c r="D1089" s="365"/>
      <c r="F1089" s="53" t="str">
        <f>IFERROR(VLOOKUP(E1088,#REF!,4,0),"")</f>
        <v/>
      </c>
      <c r="G1089" s="597"/>
    </row>
    <row r="1090" spans="4:7" hidden="1">
      <c r="D1090" s="365"/>
      <c r="F1090" s="53" t="str">
        <f>IFERROR(VLOOKUP(E1089,#REF!,4,0),"")</f>
        <v/>
      </c>
      <c r="G1090" s="597"/>
    </row>
    <row r="1091" spans="4:7" hidden="1">
      <c r="D1091" s="365"/>
      <c r="F1091" s="53" t="str">
        <f>IFERROR(VLOOKUP(E1090,#REF!,4,0),"")</f>
        <v/>
      </c>
      <c r="G1091" s="597"/>
    </row>
    <row r="1092" spans="4:7" hidden="1">
      <c r="D1092" s="365"/>
      <c r="F1092" s="53" t="str">
        <f>IFERROR(VLOOKUP(E1091,#REF!,4,0),"")</f>
        <v/>
      </c>
      <c r="G1092" s="597"/>
    </row>
    <row r="1093" spans="4:7" hidden="1">
      <c r="D1093" s="365"/>
      <c r="F1093" s="53" t="str">
        <f>IFERROR(VLOOKUP(E1092,#REF!,4,0),"")</f>
        <v/>
      </c>
      <c r="G1093" s="597"/>
    </row>
    <row r="1094" spans="4:7" hidden="1">
      <c r="D1094" s="365"/>
      <c r="F1094" s="53" t="str">
        <f>IFERROR(VLOOKUP(E1093,#REF!,4,0),"")</f>
        <v/>
      </c>
      <c r="G1094" s="597"/>
    </row>
    <row r="1095" spans="4:7" hidden="1">
      <c r="D1095" s="365"/>
      <c r="F1095" s="53" t="str">
        <f>IFERROR(VLOOKUP(E1094,#REF!,4,0),"")</f>
        <v/>
      </c>
      <c r="G1095" s="597"/>
    </row>
    <row r="1096" spans="4:7" hidden="1">
      <c r="D1096" s="365"/>
      <c r="F1096" s="53" t="str">
        <f>IFERROR(VLOOKUP(E1095,#REF!,4,0),"")</f>
        <v/>
      </c>
      <c r="G1096" s="597"/>
    </row>
    <row r="1097" spans="4:7" hidden="1">
      <c r="D1097" s="365"/>
      <c r="F1097" s="53" t="str">
        <f>IFERROR(VLOOKUP(E1096,#REF!,4,0),"")</f>
        <v/>
      </c>
      <c r="G1097" s="597"/>
    </row>
    <row r="1098" spans="4:7" hidden="1">
      <c r="D1098" s="365"/>
      <c r="F1098" s="53" t="str">
        <f>IFERROR(VLOOKUP(E1097,#REF!,4,0),"")</f>
        <v/>
      </c>
      <c r="G1098" s="597"/>
    </row>
    <row r="1099" spans="4:7" hidden="1">
      <c r="D1099" s="365"/>
      <c r="F1099" s="53" t="str">
        <f>IFERROR(VLOOKUP(E1098,#REF!,4,0),"")</f>
        <v/>
      </c>
      <c r="G1099" s="597"/>
    </row>
    <row r="1100" spans="4:7" hidden="1">
      <c r="D1100" s="365"/>
      <c r="F1100" s="53" t="str">
        <f>IFERROR(VLOOKUP(E1099,#REF!,4,0),"")</f>
        <v/>
      </c>
      <c r="G1100" s="597"/>
    </row>
    <row r="1101" spans="4:7" hidden="1">
      <c r="D1101" s="365"/>
      <c r="F1101" s="53" t="str">
        <f>IFERROR(VLOOKUP(E1100,#REF!,4,0),"")</f>
        <v/>
      </c>
      <c r="G1101" s="597"/>
    </row>
    <row r="1102" spans="4:7" hidden="1">
      <c r="D1102" s="365"/>
      <c r="F1102" s="53" t="str">
        <f>IFERROR(VLOOKUP(E1101,#REF!,4,0),"")</f>
        <v/>
      </c>
      <c r="G1102" s="597"/>
    </row>
    <row r="1103" spans="4:7" hidden="1">
      <c r="D1103" s="365"/>
      <c r="F1103" s="53" t="str">
        <f>IFERROR(VLOOKUP(E1102,#REF!,4,0),"")</f>
        <v/>
      </c>
      <c r="G1103" s="597"/>
    </row>
    <row r="1104" spans="4:7" hidden="1">
      <c r="D1104" s="365"/>
      <c r="F1104" s="53" t="str">
        <f>IFERROR(VLOOKUP(E1103,#REF!,4,0),"")</f>
        <v/>
      </c>
      <c r="G1104" s="597"/>
    </row>
    <row r="1105" spans="4:7" hidden="1">
      <c r="D1105" s="365"/>
      <c r="F1105" s="53" t="str">
        <f>IFERROR(VLOOKUP(E1104,#REF!,4,0),"")</f>
        <v/>
      </c>
      <c r="G1105" s="597"/>
    </row>
    <row r="1106" spans="4:7" hidden="1">
      <c r="D1106" s="365"/>
      <c r="F1106" s="53" t="str">
        <f>IFERROR(VLOOKUP(E1105,#REF!,4,0),"")</f>
        <v/>
      </c>
      <c r="G1106" s="597"/>
    </row>
    <row r="1107" spans="4:7" hidden="1">
      <c r="D1107" s="365"/>
      <c r="F1107" s="53" t="str">
        <f>IFERROR(VLOOKUP(E1106,#REF!,4,0),"")</f>
        <v/>
      </c>
      <c r="G1107" s="597"/>
    </row>
    <row r="1108" spans="4:7" hidden="1">
      <c r="D1108" s="365"/>
      <c r="F1108" s="53" t="str">
        <f>IFERROR(VLOOKUP(E1107,#REF!,4,0),"")</f>
        <v/>
      </c>
      <c r="G1108" s="597"/>
    </row>
    <row r="1109" spans="4:7" hidden="1">
      <c r="D1109" s="365"/>
      <c r="F1109" s="53" t="str">
        <f>IFERROR(VLOOKUP(E1108,#REF!,4,0),"")</f>
        <v/>
      </c>
      <c r="G1109" s="597"/>
    </row>
    <row r="1110" spans="4:7" hidden="1">
      <c r="D1110" s="365"/>
      <c r="F1110" s="53" t="str">
        <f>IFERROR(VLOOKUP(E1109,#REF!,4,0),"")</f>
        <v/>
      </c>
      <c r="G1110" s="597"/>
    </row>
    <row r="1111" spans="4:7" hidden="1">
      <c r="D1111" s="365"/>
      <c r="F1111" s="53" t="str">
        <f>IFERROR(VLOOKUP(E1110,#REF!,4,0),"")</f>
        <v/>
      </c>
      <c r="G1111" s="597"/>
    </row>
    <row r="1112" spans="4:7" hidden="1">
      <c r="D1112" s="365"/>
      <c r="F1112" s="53" t="str">
        <f>IFERROR(VLOOKUP(E1111,#REF!,4,0),"")</f>
        <v/>
      </c>
      <c r="G1112" s="597"/>
    </row>
    <row r="1113" spans="4:7" hidden="1">
      <c r="D1113" s="365"/>
      <c r="F1113" s="53" t="str">
        <f>IFERROR(VLOOKUP(E1112,#REF!,4,0),"")</f>
        <v/>
      </c>
      <c r="G1113" s="597"/>
    </row>
    <row r="1114" spans="4:7" hidden="1">
      <c r="D1114" s="365"/>
      <c r="F1114" s="53" t="str">
        <f>IFERROR(VLOOKUP(E1113,#REF!,4,0),"")</f>
        <v/>
      </c>
      <c r="G1114" s="597"/>
    </row>
    <row r="1115" spans="4:7" hidden="1">
      <c r="D1115" s="365"/>
      <c r="F1115" s="53" t="str">
        <f>IFERROR(VLOOKUP(E1114,#REF!,4,0),"")</f>
        <v/>
      </c>
      <c r="G1115" s="597"/>
    </row>
    <row r="1116" spans="4:7" hidden="1">
      <c r="D1116" s="365"/>
      <c r="F1116" s="53" t="str">
        <f>IFERROR(VLOOKUP(E1115,#REF!,4,0),"")</f>
        <v/>
      </c>
      <c r="G1116" s="597"/>
    </row>
    <row r="1117" spans="4:7" hidden="1">
      <c r="D1117" s="365"/>
      <c r="F1117" s="53" t="str">
        <f>IFERROR(VLOOKUP(E1116,#REF!,4,0),"")</f>
        <v/>
      </c>
      <c r="G1117" s="597"/>
    </row>
    <row r="1118" spans="4:7" hidden="1">
      <c r="D1118" s="365"/>
      <c r="F1118" s="53" t="str">
        <f>IFERROR(VLOOKUP(E1117,#REF!,4,0),"")</f>
        <v/>
      </c>
      <c r="G1118" s="597"/>
    </row>
    <row r="1119" spans="4:7" hidden="1">
      <c r="D1119" s="365"/>
      <c r="F1119" s="53" t="str">
        <f>IFERROR(VLOOKUP(E1118,#REF!,4,0),"")</f>
        <v/>
      </c>
      <c r="G1119" s="597"/>
    </row>
    <row r="1120" spans="4:7" hidden="1">
      <c r="D1120" s="365"/>
      <c r="F1120" s="53" t="str">
        <f>IFERROR(VLOOKUP(E1119,#REF!,4,0),"")</f>
        <v/>
      </c>
      <c r="G1120" s="597"/>
    </row>
    <row r="1121" spans="4:7" hidden="1">
      <c r="D1121" s="365"/>
      <c r="F1121" s="53" t="str">
        <f>IFERROR(VLOOKUP(E1120,#REF!,4,0),"")</f>
        <v/>
      </c>
      <c r="G1121" s="597"/>
    </row>
    <row r="1122" spans="4:7" hidden="1">
      <c r="D1122" s="365"/>
      <c r="F1122" s="53" t="str">
        <f>IFERROR(VLOOKUP(E1121,#REF!,4,0),"")</f>
        <v/>
      </c>
      <c r="G1122" s="597"/>
    </row>
    <row r="1123" spans="4:7" hidden="1">
      <c r="D1123" s="365"/>
      <c r="F1123" s="53" t="str">
        <f>IFERROR(VLOOKUP(E1122,#REF!,4,0),"")</f>
        <v/>
      </c>
      <c r="G1123" s="597"/>
    </row>
    <row r="1124" spans="4:7" hidden="1">
      <c r="D1124" s="365"/>
      <c r="F1124" s="53" t="str">
        <f>IFERROR(VLOOKUP(E1123,#REF!,4,0),"")</f>
        <v/>
      </c>
      <c r="G1124" s="597"/>
    </row>
    <row r="1125" spans="4:7" hidden="1">
      <c r="D1125" s="365"/>
      <c r="F1125" s="53" t="str">
        <f>IFERROR(VLOOKUP(E1124,#REF!,4,0),"")</f>
        <v/>
      </c>
      <c r="G1125" s="597"/>
    </row>
    <row r="1126" spans="4:7" hidden="1">
      <c r="D1126" s="365"/>
      <c r="F1126" s="53" t="str">
        <f>IFERROR(VLOOKUP(E1125,#REF!,4,0),"")</f>
        <v/>
      </c>
      <c r="G1126" s="597"/>
    </row>
    <row r="1127" spans="4:7" hidden="1">
      <c r="D1127" s="365"/>
      <c r="F1127" s="53" t="str">
        <f>IFERROR(VLOOKUP(E1126,#REF!,4,0),"")</f>
        <v/>
      </c>
      <c r="G1127" s="597"/>
    </row>
    <row r="1128" spans="4:7" hidden="1">
      <c r="D1128" s="365"/>
      <c r="F1128" s="53" t="str">
        <f>IFERROR(VLOOKUP(E1127,#REF!,4,0),"")</f>
        <v/>
      </c>
      <c r="G1128" s="597"/>
    </row>
    <row r="1129" spans="4:7" hidden="1">
      <c r="D1129" s="365"/>
      <c r="F1129" s="53" t="str">
        <f>IFERROR(VLOOKUP(E1128,#REF!,4,0),"")</f>
        <v/>
      </c>
      <c r="G1129" s="597"/>
    </row>
    <row r="1130" spans="4:7" hidden="1">
      <c r="D1130" s="365"/>
      <c r="F1130" s="53" t="str">
        <f>IFERROR(VLOOKUP(E1129,#REF!,4,0),"")</f>
        <v/>
      </c>
      <c r="G1130" s="597"/>
    </row>
    <row r="1131" spans="4:7" hidden="1">
      <c r="D1131" s="365"/>
      <c r="F1131" s="53" t="str">
        <f>IFERROR(VLOOKUP(E1130,#REF!,4,0),"")</f>
        <v/>
      </c>
      <c r="G1131" s="597"/>
    </row>
    <row r="1132" spans="4:7" hidden="1">
      <c r="D1132" s="365"/>
      <c r="F1132" s="53" t="str">
        <f>IFERROR(VLOOKUP(E1131,#REF!,4,0),"")</f>
        <v/>
      </c>
      <c r="G1132" s="597"/>
    </row>
    <row r="1133" spans="4:7" hidden="1">
      <c r="D1133" s="365"/>
      <c r="F1133" s="53" t="str">
        <f>IFERROR(VLOOKUP(E1132,#REF!,4,0),"")</f>
        <v/>
      </c>
      <c r="G1133" s="597"/>
    </row>
    <row r="1134" spans="4:7" hidden="1">
      <c r="D1134" s="365"/>
      <c r="F1134" s="53" t="str">
        <f>IFERROR(VLOOKUP(E1133,#REF!,4,0),"")</f>
        <v/>
      </c>
      <c r="G1134" s="597"/>
    </row>
    <row r="1135" spans="4:7" hidden="1">
      <c r="D1135" s="365"/>
      <c r="F1135" s="53" t="str">
        <f>IFERROR(VLOOKUP(E1134,#REF!,4,0),"")</f>
        <v/>
      </c>
      <c r="G1135" s="597"/>
    </row>
    <row r="1136" spans="4:7" hidden="1">
      <c r="D1136" s="365"/>
      <c r="F1136" s="53" t="str">
        <f>IFERROR(VLOOKUP(E1135,#REF!,4,0),"")</f>
        <v/>
      </c>
      <c r="G1136" s="597"/>
    </row>
    <row r="1137" spans="4:7" hidden="1">
      <c r="D1137" s="365"/>
      <c r="F1137" s="53" t="str">
        <f>IFERROR(VLOOKUP(E1136,#REF!,4,0),"")</f>
        <v/>
      </c>
      <c r="G1137" s="597"/>
    </row>
    <row r="1138" spans="4:7" hidden="1">
      <c r="D1138" s="365"/>
      <c r="F1138" s="53" t="str">
        <f>IFERROR(VLOOKUP(E1137,#REF!,4,0),"")</f>
        <v/>
      </c>
      <c r="G1138" s="597"/>
    </row>
    <row r="1139" spans="4:7" hidden="1">
      <c r="D1139" s="365"/>
      <c r="F1139" s="53" t="str">
        <f>IFERROR(VLOOKUP(E1138,#REF!,4,0),"")</f>
        <v/>
      </c>
      <c r="G1139" s="597"/>
    </row>
    <row r="1140" spans="4:7" hidden="1">
      <c r="D1140" s="365"/>
      <c r="F1140" s="53" t="str">
        <f>IFERROR(VLOOKUP(E1139,#REF!,4,0),"")</f>
        <v/>
      </c>
      <c r="G1140" s="597"/>
    </row>
    <row r="1141" spans="4:7" hidden="1">
      <c r="D1141" s="365"/>
      <c r="F1141" s="53" t="str">
        <f>IFERROR(VLOOKUP(E1140,#REF!,4,0),"")</f>
        <v/>
      </c>
      <c r="G1141" s="597"/>
    </row>
    <row r="1142" spans="4:7" hidden="1">
      <c r="D1142" s="365"/>
      <c r="F1142" s="53" t="str">
        <f>IFERROR(VLOOKUP(E1141,#REF!,4,0),"")</f>
        <v/>
      </c>
      <c r="G1142" s="597"/>
    </row>
    <row r="1143" spans="4:7" hidden="1">
      <c r="D1143" s="365"/>
      <c r="F1143" s="53" t="str">
        <f>IFERROR(VLOOKUP(E1142,#REF!,4,0),"")</f>
        <v/>
      </c>
      <c r="G1143" s="597"/>
    </row>
    <row r="1144" spans="4:7" hidden="1">
      <c r="D1144" s="365"/>
      <c r="F1144" s="53" t="str">
        <f>IFERROR(VLOOKUP(E1143,#REF!,4,0),"")</f>
        <v/>
      </c>
      <c r="G1144" s="597"/>
    </row>
    <row r="1145" spans="4:7" hidden="1">
      <c r="D1145" s="365"/>
      <c r="F1145" s="53" t="str">
        <f>IFERROR(VLOOKUP(E1144,#REF!,4,0),"")</f>
        <v/>
      </c>
      <c r="G1145" s="597"/>
    </row>
    <row r="1146" spans="4:7" hidden="1">
      <c r="D1146" s="365"/>
      <c r="F1146" s="53" t="str">
        <f>IFERROR(VLOOKUP(E1145,#REF!,4,0),"")</f>
        <v/>
      </c>
      <c r="G1146" s="597"/>
    </row>
    <row r="1147" spans="4:7" hidden="1">
      <c r="D1147" s="365"/>
      <c r="F1147" s="53" t="str">
        <f>IFERROR(VLOOKUP(E1146,#REF!,4,0),"")</f>
        <v/>
      </c>
      <c r="G1147" s="597"/>
    </row>
    <row r="1148" spans="4:7" hidden="1">
      <c r="D1148" s="365"/>
      <c r="F1148" s="53" t="str">
        <f>IFERROR(VLOOKUP(E1147,#REF!,4,0),"")</f>
        <v/>
      </c>
      <c r="G1148" s="597"/>
    </row>
    <row r="1149" spans="4:7" hidden="1">
      <c r="D1149" s="365"/>
      <c r="F1149" s="53" t="str">
        <f>IFERROR(VLOOKUP(E1148,#REF!,4,0),"")</f>
        <v/>
      </c>
      <c r="G1149" s="597"/>
    </row>
    <row r="1150" spans="4:7" hidden="1">
      <c r="D1150" s="365"/>
      <c r="F1150" s="53" t="str">
        <f>IFERROR(VLOOKUP(E1149,#REF!,4,0),"")</f>
        <v/>
      </c>
      <c r="G1150" s="597"/>
    </row>
    <row r="1151" spans="4:7" hidden="1">
      <c r="D1151" s="365"/>
      <c r="F1151" s="53" t="str">
        <f>IFERROR(VLOOKUP(E1150,#REF!,4,0),"")</f>
        <v/>
      </c>
      <c r="G1151" s="597"/>
    </row>
    <row r="1152" spans="4:7" hidden="1">
      <c r="D1152" s="365"/>
      <c r="F1152" s="53" t="str">
        <f>IFERROR(VLOOKUP(E1151,#REF!,4,0),"")</f>
        <v/>
      </c>
      <c r="G1152" s="597"/>
    </row>
    <row r="1153" spans="4:7" hidden="1">
      <c r="D1153" s="365"/>
      <c r="F1153" s="53" t="str">
        <f>IFERROR(VLOOKUP(E1152,#REF!,4,0),"")</f>
        <v/>
      </c>
      <c r="G1153" s="597"/>
    </row>
    <row r="1154" spans="4:7" hidden="1">
      <c r="D1154" s="365"/>
      <c r="F1154" s="53" t="str">
        <f>IFERROR(VLOOKUP(E1153,#REF!,4,0),"")</f>
        <v/>
      </c>
      <c r="G1154" s="597"/>
    </row>
    <row r="1155" spans="4:7" hidden="1">
      <c r="D1155" s="365"/>
      <c r="F1155" s="53" t="str">
        <f>IFERROR(VLOOKUP(E1154,#REF!,4,0),"")</f>
        <v/>
      </c>
      <c r="G1155" s="597"/>
    </row>
    <row r="1156" spans="4:7" hidden="1">
      <c r="D1156" s="365"/>
      <c r="F1156" s="53" t="str">
        <f>IFERROR(VLOOKUP(E1155,#REF!,4,0),"")</f>
        <v/>
      </c>
      <c r="G1156" s="597"/>
    </row>
    <row r="1157" spans="4:7" hidden="1">
      <c r="D1157" s="365"/>
      <c r="F1157" s="53" t="str">
        <f>IFERROR(VLOOKUP(E1156,#REF!,4,0),"")</f>
        <v/>
      </c>
      <c r="G1157" s="597"/>
    </row>
    <row r="1158" spans="4:7" hidden="1">
      <c r="D1158" s="365"/>
      <c r="F1158" s="53" t="str">
        <f>IFERROR(VLOOKUP(E1157,#REF!,4,0),"")</f>
        <v/>
      </c>
      <c r="G1158" s="597"/>
    </row>
    <row r="1159" spans="4:7" hidden="1">
      <c r="D1159" s="365"/>
      <c r="F1159" s="53" t="str">
        <f>IFERROR(VLOOKUP(E1158,#REF!,4,0),"")</f>
        <v/>
      </c>
      <c r="G1159" s="597"/>
    </row>
    <row r="1160" spans="4:7" hidden="1">
      <c r="D1160" s="365"/>
      <c r="F1160" s="53" t="str">
        <f>IFERROR(VLOOKUP(E1159,#REF!,4,0),"")</f>
        <v/>
      </c>
      <c r="G1160" s="597"/>
    </row>
    <row r="1161" spans="4:7" hidden="1">
      <c r="D1161" s="365"/>
      <c r="F1161" s="53" t="str">
        <f>IFERROR(VLOOKUP(E1160,#REF!,4,0),"")</f>
        <v/>
      </c>
      <c r="G1161" s="597"/>
    </row>
    <row r="1162" spans="4:7" hidden="1">
      <c r="D1162" s="365"/>
      <c r="F1162" s="53" t="str">
        <f>IFERROR(VLOOKUP(E1161,#REF!,4,0),"")</f>
        <v/>
      </c>
      <c r="G1162" s="597"/>
    </row>
    <row r="1163" spans="4:7" hidden="1">
      <c r="D1163" s="365"/>
      <c r="F1163" s="53" t="str">
        <f>IFERROR(VLOOKUP(E1162,#REF!,4,0),"")</f>
        <v/>
      </c>
      <c r="G1163" s="597"/>
    </row>
    <row r="1164" spans="4:7" hidden="1">
      <c r="D1164" s="365"/>
      <c r="F1164" s="53" t="str">
        <f>IFERROR(VLOOKUP(E1163,#REF!,4,0),"")</f>
        <v/>
      </c>
      <c r="G1164" s="597"/>
    </row>
    <row r="1165" spans="4:7" hidden="1">
      <c r="D1165" s="365"/>
      <c r="F1165" s="53" t="str">
        <f>IFERROR(VLOOKUP(E1164,#REF!,4,0),"")</f>
        <v/>
      </c>
      <c r="G1165" s="597"/>
    </row>
    <row r="1166" spans="4:7" hidden="1">
      <c r="D1166" s="365"/>
      <c r="F1166" s="53" t="str">
        <f>IFERROR(VLOOKUP(E1165,#REF!,4,0),"")</f>
        <v/>
      </c>
      <c r="G1166" s="597"/>
    </row>
    <row r="1167" spans="4:7" hidden="1">
      <c r="D1167" s="365"/>
      <c r="F1167" s="53" t="str">
        <f>IFERROR(VLOOKUP(E1166,#REF!,4,0),"")</f>
        <v/>
      </c>
      <c r="G1167" s="597"/>
    </row>
    <row r="1168" spans="4:7" hidden="1">
      <c r="D1168" s="365"/>
      <c r="F1168" s="53" t="str">
        <f>IFERROR(VLOOKUP(E1167,#REF!,4,0),"")</f>
        <v/>
      </c>
      <c r="G1168" s="597"/>
    </row>
    <row r="1169" spans="4:7" hidden="1">
      <c r="D1169" s="365"/>
      <c r="F1169" s="53" t="str">
        <f>IFERROR(VLOOKUP(E1168,#REF!,4,0),"")</f>
        <v/>
      </c>
      <c r="G1169" s="597"/>
    </row>
    <row r="1170" spans="4:7" hidden="1">
      <c r="D1170" s="365"/>
      <c r="F1170" s="53" t="str">
        <f>IFERROR(VLOOKUP(E1169,#REF!,4,0),"")</f>
        <v/>
      </c>
      <c r="G1170" s="597"/>
    </row>
    <row r="1171" spans="4:7" hidden="1">
      <c r="D1171" s="365"/>
      <c r="F1171" s="53" t="str">
        <f>IFERROR(VLOOKUP(E1170,#REF!,4,0),"")</f>
        <v/>
      </c>
      <c r="G1171" s="597"/>
    </row>
    <row r="1172" spans="4:7" hidden="1">
      <c r="D1172" s="365"/>
      <c r="F1172" s="53" t="str">
        <f>IFERROR(VLOOKUP(E1171,#REF!,4,0),"")</f>
        <v/>
      </c>
      <c r="G1172" s="597"/>
    </row>
    <row r="1173" spans="4:7" hidden="1">
      <c r="D1173" s="365"/>
      <c r="F1173" s="53" t="str">
        <f>IFERROR(VLOOKUP(E1172,#REF!,4,0),"")</f>
        <v/>
      </c>
      <c r="G1173" s="597"/>
    </row>
    <row r="1174" spans="4:7" hidden="1">
      <c r="D1174" s="365"/>
      <c r="F1174" s="53" t="str">
        <f>IFERROR(VLOOKUP(E1173,#REF!,4,0),"")</f>
        <v/>
      </c>
      <c r="G1174" s="597"/>
    </row>
    <row r="1175" spans="4:7" hidden="1">
      <c r="D1175" s="365"/>
      <c r="F1175" s="53" t="str">
        <f>IFERROR(VLOOKUP(E1174,#REF!,4,0),"")</f>
        <v/>
      </c>
      <c r="G1175" s="597"/>
    </row>
    <row r="1176" spans="4:7" hidden="1">
      <c r="D1176" s="365"/>
      <c r="F1176" s="53" t="str">
        <f>IFERROR(VLOOKUP(E1175,#REF!,4,0),"")</f>
        <v/>
      </c>
      <c r="G1176" s="597"/>
    </row>
    <row r="1177" spans="4:7" hidden="1">
      <c r="D1177" s="365"/>
      <c r="F1177" s="53" t="str">
        <f>IFERROR(VLOOKUP(E1176,#REF!,4,0),"")</f>
        <v/>
      </c>
      <c r="G1177" s="597"/>
    </row>
    <row r="1178" spans="4:7" hidden="1">
      <c r="D1178" s="365"/>
      <c r="F1178" s="53" t="str">
        <f>IFERROR(VLOOKUP(E1177,#REF!,4,0),"")</f>
        <v/>
      </c>
      <c r="G1178" s="597"/>
    </row>
    <row r="1179" spans="4:7" hidden="1">
      <c r="D1179" s="365"/>
      <c r="F1179" s="53" t="str">
        <f>IFERROR(VLOOKUP(E1178,#REF!,4,0),"")</f>
        <v/>
      </c>
      <c r="G1179" s="597"/>
    </row>
    <row r="1180" spans="4:7" hidden="1">
      <c r="D1180" s="365"/>
      <c r="F1180" s="53" t="str">
        <f>IFERROR(VLOOKUP(E1179,#REF!,4,0),"")</f>
        <v/>
      </c>
      <c r="G1180" s="597"/>
    </row>
    <row r="1181" spans="4:7" hidden="1">
      <c r="D1181" s="365"/>
      <c r="F1181" s="53" t="str">
        <f>IFERROR(VLOOKUP(E1180,#REF!,4,0),"")</f>
        <v/>
      </c>
      <c r="G1181" s="597"/>
    </row>
    <row r="1182" spans="4:7" hidden="1">
      <c r="D1182" s="365"/>
      <c r="F1182" s="53" t="str">
        <f>IFERROR(VLOOKUP(E1181,#REF!,4,0),"")</f>
        <v/>
      </c>
      <c r="G1182" s="597"/>
    </row>
    <row r="1183" spans="4:7" hidden="1">
      <c r="D1183" s="365"/>
      <c r="F1183" s="53" t="str">
        <f>IFERROR(VLOOKUP(E1182,#REF!,4,0),"")</f>
        <v/>
      </c>
      <c r="G1183" s="597"/>
    </row>
    <row r="1184" spans="4:7" hidden="1">
      <c r="D1184" s="365"/>
      <c r="F1184" s="53" t="str">
        <f>IFERROR(VLOOKUP(E1183,#REF!,4,0),"")</f>
        <v/>
      </c>
      <c r="G1184" s="597"/>
    </row>
    <row r="1185" spans="4:7" hidden="1">
      <c r="D1185" s="365"/>
      <c r="F1185" s="53" t="str">
        <f>IFERROR(VLOOKUP(E1184,#REF!,4,0),"")</f>
        <v/>
      </c>
      <c r="G1185" s="597"/>
    </row>
    <row r="1186" spans="4:7" hidden="1">
      <c r="D1186" s="365"/>
      <c r="F1186" s="53" t="str">
        <f>IFERROR(VLOOKUP(E1185,#REF!,4,0),"")</f>
        <v/>
      </c>
      <c r="G1186" s="597"/>
    </row>
    <row r="1187" spans="4:7" hidden="1">
      <c r="D1187" s="365"/>
      <c r="F1187" s="53" t="str">
        <f>IFERROR(VLOOKUP(E1186,#REF!,4,0),"")</f>
        <v/>
      </c>
      <c r="G1187" s="597"/>
    </row>
    <row r="1188" spans="4:7" hidden="1">
      <c r="D1188" s="365"/>
      <c r="F1188" s="53" t="str">
        <f>IFERROR(VLOOKUP(E1187,#REF!,4,0),"")</f>
        <v/>
      </c>
      <c r="G1188" s="597"/>
    </row>
    <row r="1189" spans="4:7" hidden="1">
      <c r="D1189" s="365"/>
      <c r="F1189" s="53" t="str">
        <f>IFERROR(VLOOKUP(E1188,#REF!,4,0),"")</f>
        <v/>
      </c>
      <c r="G1189" s="597"/>
    </row>
    <row r="1190" spans="4:7" hidden="1">
      <c r="D1190" s="365"/>
      <c r="F1190" s="53" t="str">
        <f>IFERROR(VLOOKUP(E1189,#REF!,4,0),"")</f>
        <v/>
      </c>
      <c r="G1190" s="597"/>
    </row>
    <row r="1191" spans="4:7" hidden="1">
      <c r="D1191" s="365"/>
      <c r="F1191" s="53" t="str">
        <f>IFERROR(VLOOKUP(E1190,#REF!,4,0),"")</f>
        <v/>
      </c>
      <c r="G1191" s="597"/>
    </row>
    <row r="1192" spans="4:7" hidden="1">
      <c r="D1192" s="365"/>
      <c r="F1192" s="53" t="str">
        <f>IFERROR(VLOOKUP(E1191,#REF!,4,0),"")</f>
        <v/>
      </c>
      <c r="G1192" s="597"/>
    </row>
    <row r="1193" spans="4:7" hidden="1">
      <c r="D1193" s="365"/>
      <c r="F1193" s="53" t="str">
        <f>IFERROR(VLOOKUP(E1192,#REF!,4,0),"")</f>
        <v/>
      </c>
      <c r="G1193" s="597"/>
    </row>
    <row r="1194" spans="4:7" hidden="1">
      <c r="D1194" s="365"/>
      <c r="F1194" s="53" t="str">
        <f>IFERROR(VLOOKUP(E1193,#REF!,4,0),"")</f>
        <v/>
      </c>
      <c r="G1194" s="597"/>
    </row>
    <row r="1195" spans="4:7" hidden="1">
      <c r="D1195" s="365"/>
      <c r="F1195" s="53" t="str">
        <f>IFERROR(VLOOKUP(E1194,#REF!,4,0),"")</f>
        <v/>
      </c>
      <c r="G1195" s="597"/>
    </row>
    <row r="1196" spans="4:7" hidden="1">
      <c r="D1196" s="365"/>
      <c r="F1196" s="53" t="str">
        <f>IFERROR(VLOOKUP(E1195,#REF!,4,0),"")</f>
        <v/>
      </c>
      <c r="G1196" s="597"/>
    </row>
    <row r="1197" spans="4:7" hidden="1">
      <c r="D1197" s="365"/>
      <c r="F1197" s="53" t="str">
        <f>IFERROR(VLOOKUP(E1196,#REF!,4,0),"")</f>
        <v/>
      </c>
      <c r="G1197" s="597"/>
    </row>
    <row r="1198" spans="4:7" hidden="1">
      <c r="D1198" s="365"/>
      <c r="F1198" s="53" t="str">
        <f>IFERROR(VLOOKUP(E1197,#REF!,4,0),"")</f>
        <v/>
      </c>
      <c r="G1198" s="597"/>
    </row>
    <row r="1199" spans="4:7" hidden="1">
      <c r="D1199" s="365"/>
      <c r="F1199" s="53" t="str">
        <f>IFERROR(VLOOKUP(E1198,#REF!,4,0),"")</f>
        <v/>
      </c>
      <c r="G1199" s="597"/>
    </row>
    <row r="1200" spans="4:7" hidden="1">
      <c r="D1200" s="365"/>
      <c r="F1200" s="53" t="str">
        <f>IFERROR(VLOOKUP(E1199,#REF!,4,0),"")</f>
        <v/>
      </c>
      <c r="G1200" s="597"/>
    </row>
    <row r="1201" spans="4:7" hidden="1">
      <c r="D1201" s="365"/>
      <c r="F1201" s="53" t="str">
        <f>IFERROR(VLOOKUP(E1200,#REF!,4,0),"")</f>
        <v/>
      </c>
      <c r="G1201" s="597"/>
    </row>
    <row r="1202" spans="4:7" hidden="1">
      <c r="D1202" s="365"/>
      <c r="F1202" s="53" t="str">
        <f>IFERROR(VLOOKUP(E1201,#REF!,4,0),"")</f>
        <v/>
      </c>
      <c r="G1202" s="597"/>
    </row>
    <row r="1203" spans="4:7" hidden="1">
      <c r="D1203" s="365"/>
      <c r="F1203" s="53" t="str">
        <f>IFERROR(VLOOKUP(E1202,#REF!,4,0),"")</f>
        <v/>
      </c>
      <c r="G1203" s="597"/>
    </row>
    <row r="1204" spans="4:7" hidden="1">
      <c r="D1204" s="365"/>
      <c r="F1204" s="53" t="str">
        <f>IFERROR(VLOOKUP(E1203,#REF!,4,0),"")</f>
        <v/>
      </c>
      <c r="G1204" s="597"/>
    </row>
    <row r="1205" spans="4:7" hidden="1">
      <c r="D1205" s="365"/>
      <c r="F1205" s="53" t="str">
        <f>IFERROR(VLOOKUP(E1204,#REF!,4,0),"")</f>
        <v/>
      </c>
      <c r="G1205" s="597"/>
    </row>
    <row r="1206" spans="4:7" hidden="1">
      <c r="D1206" s="365"/>
      <c r="F1206" s="53" t="str">
        <f>IFERROR(VLOOKUP(E1205,#REF!,4,0),"")</f>
        <v/>
      </c>
      <c r="G1206" s="597"/>
    </row>
    <row r="1207" spans="4:7" hidden="1">
      <c r="D1207" s="365"/>
      <c r="F1207" s="53" t="str">
        <f>IFERROR(VLOOKUP(E1206,#REF!,4,0),"")</f>
        <v/>
      </c>
      <c r="G1207" s="597"/>
    </row>
    <row r="1208" spans="4:7" hidden="1">
      <c r="D1208" s="365"/>
      <c r="F1208" s="53" t="str">
        <f>IFERROR(VLOOKUP(E1207,#REF!,4,0),"")</f>
        <v/>
      </c>
      <c r="G1208" s="597"/>
    </row>
    <row r="1209" spans="4:7" hidden="1">
      <c r="D1209" s="365"/>
      <c r="F1209" s="53" t="str">
        <f>IFERROR(VLOOKUP(E1208,#REF!,4,0),"")</f>
        <v/>
      </c>
      <c r="G1209" s="597"/>
    </row>
    <row r="1210" spans="4:7" hidden="1">
      <c r="D1210" s="365"/>
      <c r="F1210" s="53" t="str">
        <f>IFERROR(VLOOKUP(E1209,#REF!,4,0),"")</f>
        <v/>
      </c>
      <c r="G1210" s="597"/>
    </row>
    <row r="1211" spans="4:7" hidden="1">
      <c r="D1211" s="365"/>
      <c r="F1211" s="53" t="str">
        <f>IFERROR(VLOOKUP(E1210,#REF!,4,0),"")</f>
        <v/>
      </c>
      <c r="G1211" s="597"/>
    </row>
    <row r="1212" spans="4:7" hidden="1">
      <c r="D1212" s="365"/>
      <c r="F1212" s="53" t="str">
        <f>IFERROR(VLOOKUP(E1211,#REF!,4,0),"")</f>
        <v/>
      </c>
      <c r="G1212" s="597"/>
    </row>
    <row r="1213" spans="4:7" hidden="1">
      <c r="D1213" s="365"/>
      <c r="F1213" s="53" t="str">
        <f>IFERROR(VLOOKUP(E1212,#REF!,4,0),"")</f>
        <v/>
      </c>
      <c r="G1213" s="597"/>
    </row>
    <row r="1214" spans="4:7" hidden="1">
      <c r="D1214" s="365"/>
      <c r="F1214" s="53" t="str">
        <f>IFERROR(VLOOKUP(E1213,#REF!,4,0),"")</f>
        <v/>
      </c>
      <c r="G1214" s="597"/>
    </row>
    <row r="1215" spans="4:7" hidden="1">
      <c r="D1215" s="365"/>
      <c r="F1215" s="53" t="str">
        <f>IFERROR(VLOOKUP(E1214,#REF!,4,0),"")</f>
        <v/>
      </c>
      <c r="G1215" s="597"/>
    </row>
    <row r="1216" spans="4:7" hidden="1">
      <c r="D1216" s="365"/>
      <c r="F1216" s="53" t="str">
        <f>IFERROR(VLOOKUP(E1215,#REF!,4,0),"")</f>
        <v/>
      </c>
      <c r="G1216" s="597"/>
    </row>
    <row r="1217" spans="4:7" hidden="1">
      <c r="D1217" s="365"/>
      <c r="F1217" s="53" t="str">
        <f>IFERROR(VLOOKUP(E1216,#REF!,4,0),"")</f>
        <v/>
      </c>
      <c r="G1217" s="597"/>
    </row>
    <row r="1218" spans="4:7" hidden="1">
      <c r="D1218" s="365"/>
      <c r="F1218" s="53" t="str">
        <f>IFERROR(VLOOKUP(E1217,#REF!,4,0),"")</f>
        <v/>
      </c>
      <c r="G1218" s="597"/>
    </row>
    <row r="1219" spans="4:7" hidden="1">
      <c r="D1219" s="365"/>
      <c r="F1219" s="53" t="str">
        <f>IFERROR(VLOOKUP(E1218,#REF!,4,0),"")</f>
        <v/>
      </c>
      <c r="G1219" s="597"/>
    </row>
    <row r="1220" spans="4:7" hidden="1">
      <c r="D1220" s="365"/>
      <c r="F1220" s="53" t="str">
        <f>IFERROR(VLOOKUP(E1219,#REF!,4,0),"")</f>
        <v/>
      </c>
      <c r="G1220" s="597"/>
    </row>
    <row r="1221" spans="4:7" hidden="1">
      <c r="D1221" s="365"/>
      <c r="F1221" s="53" t="str">
        <f>IFERROR(VLOOKUP(E1220,#REF!,4,0),"")</f>
        <v/>
      </c>
      <c r="G1221" s="597"/>
    </row>
    <row r="1222" spans="4:7" hidden="1">
      <c r="D1222" s="365"/>
      <c r="F1222" s="53" t="str">
        <f>IFERROR(VLOOKUP(E1221,#REF!,4,0),"")</f>
        <v/>
      </c>
      <c r="G1222" s="597"/>
    </row>
    <row r="1223" spans="4:7" hidden="1">
      <c r="D1223" s="365"/>
      <c r="F1223" s="53" t="str">
        <f>IFERROR(VLOOKUP(E1222,#REF!,4,0),"")</f>
        <v/>
      </c>
      <c r="G1223" s="597"/>
    </row>
    <row r="1224" spans="4:7" hidden="1">
      <c r="D1224" s="365"/>
      <c r="F1224" s="53" t="str">
        <f>IFERROR(VLOOKUP(E1223,#REF!,4,0),"")</f>
        <v/>
      </c>
      <c r="G1224" s="597"/>
    </row>
    <row r="1225" spans="4:7" hidden="1">
      <c r="D1225" s="365"/>
      <c r="F1225" s="53" t="str">
        <f>IFERROR(VLOOKUP(E1224,#REF!,4,0),"")</f>
        <v/>
      </c>
      <c r="G1225" s="597"/>
    </row>
    <row r="1226" spans="4:7" hidden="1">
      <c r="D1226" s="365"/>
      <c r="F1226" s="53" t="str">
        <f>IFERROR(VLOOKUP(E1225,#REF!,4,0),"")</f>
        <v/>
      </c>
      <c r="G1226" s="597"/>
    </row>
    <row r="1227" spans="4:7" hidden="1">
      <c r="D1227" s="365"/>
      <c r="F1227" s="53" t="str">
        <f>IFERROR(VLOOKUP(E1226,#REF!,4,0),"")</f>
        <v/>
      </c>
      <c r="G1227" s="597"/>
    </row>
    <row r="1228" spans="4:7" hidden="1">
      <c r="D1228" s="365"/>
      <c r="F1228" s="53" t="str">
        <f>IFERROR(VLOOKUP(E1227,#REF!,4,0),"")</f>
        <v/>
      </c>
      <c r="G1228" s="597"/>
    </row>
    <row r="1229" spans="4:7" hidden="1">
      <c r="D1229" s="365"/>
      <c r="F1229" s="53" t="str">
        <f>IFERROR(VLOOKUP(E1228,#REF!,4,0),"")</f>
        <v/>
      </c>
      <c r="G1229" s="597"/>
    </row>
    <row r="1230" spans="4:7" hidden="1">
      <c r="D1230" s="365"/>
      <c r="F1230" s="53" t="str">
        <f>IFERROR(VLOOKUP(E1229,#REF!,4,0),"")</f>
        <v/>
      </c>
      <c r="G1230" s="597"/>
    </row>
    <row r="1231" spans="4:7" hidden="1">
      <c r="D1231" s="365"/>
      <c r="F1231" s="53" t="str">
        <f>IFERROR(VLOOKUP(E1230,#REF!,4,0),"")</f>
        <v/>
      </c>
      <c r="G1231" s="597"/>
    </row>
    <row r="1232" spans="4:7" hidden="1">
      <c r="D1232" s="365"/>
      <c r="F1232" s="53" t="str">
        <f>IFERROR(VLOOKUP(E1231,#REF!,4,0),"")</f>
        <v/>
      </c>
      <c r="G1232" s="597"/>
    </row>
    <row r="1233" spans="4:7" hidden="1">
      <c r="D1233" s="365"/>
      <c r="F1233" s="53" t="str">
        <f>IFERROR(VLOOKUP(E1232,#REF!,4,0),"")</f>
        <v/>
      </c>
      <c r="G1233" s="597"/>
    </row>
    <row r="1234" spans="4:7" hidden="1">
      <c r="D1234" s="365"/>
      <c r="F1234" s="53" t="str">
        <f>IFERROR(VLOOKUP(E1233,#REF!,4,0),"")</f>
        <v/>
      </c>
      <c r="G1234" s="597"/>
    </row>
    <row r="1235" spans="4:7" hidden="1">
      <c r="D1235" s="365"/>
      <c r="F1235" s="53" t="str">
        <f>IFERROR(VLOOKUP(E1234,#REF!,4,0),"")</f>
        <v/>
      </c>
      <c r="G1235" s="597"/>
    </row>
    <row r="1236" spans="4:7" hidden="1">
      <c r="D1236" s="365"/>
      <c r="F1236" s="53" t="str">
        <f>IFERROR(VLOOKUP(E1235,#REF!,4,0),"")</f>
        <v/>
      </c>
      <c r="G1236" s="597"/>
    </row>
    <row r="1237" spans="4:7" hidden="1">
      <c r="D1237" s="365"/>
      <c r="F1237" s="53" t="str">
        <f>IFERROR(VLOOKUP(E1236,#REF!,4,0),"")</f>
        <v/>
      </c>
      <c r="G1237" s="597"/>
    </row>
    <row r="1238" spans="4:7" hidden="1">
      <c r="D1238" s="365"/>
      <c r="F1238" s="53" t="str">
        <f>IFERROR(VLOOKUP(E1237,#REF!,4,0),"")</f>
        <v/>
      </c>
      <c r="G1238" s="597"/>
    </row>
    <row r="1239" spans="4:7" hidden="1">
      <c r="D1239" s="365"/>
      <c r="F1239" s="53" t="str">
        <f>IFERROR(VLOOKUP(E1238,#REF!,4,0),"")</f>
        <v/>
      </c>
      <c r="G1239" s="597"/>
    </row>
    <row r="1240" spans="4:7" hidden="1">
      <c r="D1240" s="365"/>
      <c r="F1240" s="53" t="str">
        <f>IFERROR(VLOOKUP(E1239,#REF!,4,0),"")</f>
        <v/>
      </c>
      <c r="G1240" s="597"/>
    </row>
    <row r="1241" spans="4:7" hidden="1">
      <c r="D1241" s="365"/>
      <c r="F1241" s="53" t="str">
        <f>IFERROR(VLOOKUP(E1240,#REF!,4,0),"")</f>
        <v/>
      </c>
      <c r="G1241" s="597"/>
    </row>
    <row r="1242" spans="4:7" hidden="1">
      <c r="D1242" s="365"/>
      <c r="F1242" s="53" t="str">
        <f>IFERROR(VLOOKUP(E1241,#REF!,4,0),"")</f>
        <v/>
      </c>
      <c r="G1242" s="597"/>
    </row>
    <row r="1243" spans="4:7" hidden="1">
      <c r="D1243" s="365"/>
      <c r="F1243" s="53" t="str">
        <f>IFERROR(VLOOKUP(E1242,#REF!,4,0),"")</f>
        <v/>
      </c>
      <c r="G1243" s="597"/>
    </row>
    <row r="1244" spans="4:7" hidden="1">
      <c r="D1244" s="365"/>
      <c r="F1244" s="53" t="str">
        <f>IFERROR(VLOOKUP(E1243,#REF!,4,0),"")</f>
        <v/>
      </c>
      <c r="G1244" s="597"/>
    </row>
    <row r="1245" spans="4:7" hidden="1">
      <c r="D1245" s="365"/>
      <c r="F1245" s="53" t="str">
        <f>IFERROR(VLOOKUP(E1244,#REF!,4,0),"")</f>
        <v/>
      </c>
      <c r="G1245" s="597"/>
    </row>
    <row r="1246" spans="4:7" hidden="1">
      <c r="D1246" s="365"/>
      <c r="F1246" s="53" t="str">
        <f>IFERROR(VLOOKUP(E1245,#REF!,4,0),"")</f>
        <v/>
      </c>
      <c r="G1246" s="597"/>
    </row>
    <row r="1247" spans="4:7" hidden="1">
      <c r="D1247" s="365"/>
      <c r="F1247" s="53" t="str">
        <f>IFERROR(VLOOKUP(E1246,#REF!,4,0),"")</f>
        <v/>
      </c>
      <c r="G1247" s="597"/>
    </row>
    <row r="1248" spans="4:7" hidden="1">
      <c r="D1248" s="365"/>
      <c r="F1248" s="53" t="str">
        <f>IFERROR(VLOOKUP(E1247,#REF!,4,0),"")</f>
        <v/>
      </c>
      <c r="G1248" s="597"/>
    </row>
    <row r="1249" spans="4:7" hidden="1">
      <c r="D1249" s="365"/>
      <c r="F1249" s="53" t="str">
        <f>IFERROR(VLOOKUP(E1248,#REF!,4,0),"")</f>
        <v/>
      </c>
      <c r="G1249" s="597"/>
    </row>
    <row r="1250" spans="4:7" hidden="1">
      <c r="D1250" s="365"/>
      <c r="F1250" s="53" t="str">
        <f>IFERROR(VLOOKUP(E1249,#REF!,4,0),"")</f>
        <v/>
      </c>
      <c r="G1250" s="597"/>
    </row>
    <row r="1251" spans="4:7" hidden="1">
      <c r="D1251" s="365"/>
      <c r="F1251" s="53" t="str">
        <f>IFERROR(VLOOKUP(E1250,#REF!,4,0),"")</f>
        <v/>
      </c>
      <c r="G1251" s="597"/>
    </row>
    <row r="1252" spans="4:7" hidden="1">
      <c r="D1252" s="365"/>
      <c r="F1252" s="53" t="str">
        <f>IFERROR(VLOOKUP(E1251,#REF!,4,0),"")</f>
        <v/>
      </c>
      <c r="G1252" s="597"/>
    </row>
    <row r="1253" spans="4:7" hidden="1">
      <c r="D1253" s="365"/>
      <c r="F1253" s="53" t="str">
        <f>IFERROR(VLOOKUP(E1252,#REF!,4,0),"")</f>
        <v/>
      </c>
      <c r="G1253" s="597"/>
    </row>
    <row r="1254" spans="4:7" hidden="1">
      <c r="D1254" s="365"/>
      <c r="F1254" s="53" t="str">
        <f>IFERROR(VLOOKUP(E1253,#REF!,4,0),"")</f>
        <v/>
      </c>
      <c r="G1254" s="597"/>
    </row>
    <row r="1255" spans="4:7" hidden="1">
      <c r="D1255" s="365"/>
      <c r="F1255" s="53" t="str">
        <f>IFERROR(VLOOKUP(E1254,#REF!,4,0),"")</f>
        <v/>
      </c>
      <c r="G1255" s="597"/>
    </row>
    <row r="1256" spans="4:7" hidden="1">
      <c r="D1256" s="365"/>
      <c r="F1256" s="53" t="str">
        <f>IFERROR(VLOOKUP(E1255,#REF!,4,0),"")</f>
        <v/>
      </c>
      <c r="G1256" s="597"/>
    </row>
    <row r="1257" spans="4:7" hidden="1">
      <c r="D1257" s="365"/>
      <c r="F1257" s="53" t="str">
        <f>IFERROR(VLOOKUP(E1256,#REF!,4,0),"")</f>
        <v/>
      </c>
      <c r="G1257" s="597"/>
    </row>
    <row r="1258" spans="4:7" hidden="1">
      <c r="D1258" s="365"/>
      <c r="F1258" s="53" t="str">
        <f>IFERROR(VLOOKUP(E1257,#REF!,4,0),"")</f>
        <v/>
      </c>
      <c r="G1258" s="597"/>
    </row>
    <row r="1259" spans="4:7" hidden="1">
      <c r="D1259" s="365"/>
      <c r="F1259" s="53" t="str">
        <f>IFERROR(VLOOKUP(E1258,#REF!,4,0),"")</f>
        <v/>
      </c>
      <c r="G1259" s="597"/>
    </row>
    <row r="1260" spans="4:7" hidden="1">
      <c r="D1260" s="365"/>
      <c r="F1260" s="53" t="str">
        <f>IFERROR(VLOOKUP(E1259,#REF!,4,0),"")</f>
        <v/>
      </c>
      <c r="G1260" s="597"/>
    </row>
    <row r="1261" spans="4:7" hidden="1">
      <c r="D1261" s="365"/>
      <c r="F1261" s="53" t="str">
        <f>IFERROR(VLOOKUP(E1260,#REF!,4,0),"")</f>
        <v/>
      </c>
      <c r="G1261" s="597"/>
    </row>
    <row r="1262" spans="4:7" hidden="1">
      <c r="D1262" s="365"/>
      <c r="F1262" s="53" t="str">
        <f>IFERROR(VLOOKUP(E1261,#REF!,4,0),"")</f>
        <v/>
      </c>
      <c r="G1262" s="597"/>
    </row>
    <row r="1263" spans="4:7" hidden="1">
      <c r="D1263" s="365"/>
      <c r="F1263" s="53" t="str">
        <f>IFERROR(VLOOKUP(E1262,#REF!,4,0),"")</f>
        <v/>
      </c>
      <c r="G1263" s="597"/>
    </row>
    <row r="1264" spans="4:7" hidden="1">
      <c r="D1264" s="365"/>
      <c r="F1264" s="53" t="str">
        <f>IFERROR(VLOOKUP(E1263,#REF!,4,0),"")</f>
        <v/>
      </c>
      <c r="G1264" s="597"/>
    </row>
    <row r="1265" spans="4:7" hidden="1">
      <c r="D1265" s="365"/>
      <c r="F1265" s="53" t="str">
        <f>IFERROR(VLOOKUP(E1264,#REF!,4,0),"")</f>
        <v/>
      </c>
      <c r="G1265" s="597"/>
    </row>
    <row r="1266" spans="4:7" hidden="1">
      <c r="D1266" s="365"/>
      <c r="F1266" s="53" t="str">
        <f>IFERROR(VLOOKUP(E1265,#REF!,4,0),"")</f>
        <v/>
      </c>
      <c r="G1266" s="597"/>
    </row>
    <row r="1267" spans="4:7" hidden="1">
      <c r="D1267" s="365"/>
      <c r="F1267" s="53" t="str">
        <f>IFERROR(VLOOKUP(E1266,#REF!,4,0),"")</f>
        <v/>
      </c>
      <c r="G1267" s="597"/>
    </row>
    <row r="1268" spans="4:7" hidden="1">
      <c r="D1268" s="365"/>
      <c r="F1268" s="53" t="str">
        <f>IFERROR(VLOOKUP(E1267,#REF!,4,0),"")</f>
        <v/>
      </c>
      <c r="G1268" s="597"/>
    </row>
    <row r="1269" spans="4:7" hidden="1">
      <c r="D1269" s="365"/>
      <c r="F1269" s="53" t="str">
        <f>IFERROR(VLOOKUP(E1268,#REF!,4,0),"")</f>
        <v/>
      </c>
      <c r="G1269" s="597"/>
    </row>
    <row r="1270" spans="4:7" hidden="1">
      <c r="D1270" s="365"/>
      <c r="F1270" s="53" t="str">
        <f>IFERROR(VLOOKUP(E1269,#REF!,4,0),"")</f>
        <v/>
      </c>
      <c r="G1270" s="597"/>
    </row>
    <row r="1271" spans="4:7" hidden="1">
      <c r="D1271" s="365"/>
      <c r="F1271" s="53" t="str">
        <f>IFERROR(VLOOKUP(E1270,#REF!,4,0),"")</f>
        <v/>
      </c>
      <c r="G1271" s="597"/>
    </row>
    <row r="1272" spans="4:7" hidden="1">
      <c r="D1272" s="365"/>
      <c r="F1272" s="53" t="str">
        <f>IFERROR(VLOOKUP(E1271,#REF!,4,0),"")</f>
        <v/>
      </c>
      <c r="G1272" s="597"/>
    </row>
    <row r="1273" spans="4:7" hidden="1">
      <c r="D1273" s="365"/>
      <c r="F1273" s="53" t="str">
        <f>IFERROR(VLOOKUP(E1272,#REF!,4,0),"")</f>
        <v/>
      </c>
      <c r="G1273" s="597"/>
    </row>
    <row r="1274" spans="4:7" hidden="1">
      <c r="D1274" s="365"/>
      <c r="F1274" s="53" t="str">
        <f>IFERROR(VLOOKUP(E1273,#REF!,4,0),"")</f>
        <v/>
      </c>
      <c r="G1274" s="597"/>
    </row>
    <row r="1275" spans="4:7" hidden="1">
      <c r="D1275" s="365"/>
      <c r="F1275" s="53" t="str">
        <f>IFERROR(VLOOKUP(E1274,#REF!,4,0),"")</f>
        <v/>
      </c>
      <c r="G1275" s="597"/>
    </row>
    <row r="1276" spans="4:7" hidden="1">
      <c r="D1276" s="365"/>
      <c r="F1276" s="53" t="str">
        <f>IFERROR(VLOOKUP(E1275,#REF!,4,0),"")</f>
        <v/>
      </c>
      <c r="G1276" s="597"/>
    </row>
    <row r="1277" spans="4:7" hidden="1">
      <c r="D1277" s="365"/>
      <c r="F1277" s="53" t="str">
        <f>IFERROR(VLOOKUP(E1276,#REF!,4,0),"")</f>
        <v/>
      </c>
      <c r="G1277" s="597"/>
    </row>
    <row r="1278" spans="4:7" hidden="1">
      <c r="D1278" s="365"/>
      <c r="F1278" s="53" t="str">
        <f>IFERROR(VLOOKUP(E1277,#REF!,4,0),"")</f>
        <v/>
      </c>
      <c r="G1278" s="597"/>
    </row>
    <row r="1279" spans="4:7" hidden="1">
      <c r="D1279" s="365"/>
      <c r="F1279" s="53" t="str">
        <f>IFERROR(VLOOKUP(E1278,#REF!,4,0),"")</f>
        <v/>
      </c>
      <c r="G1279" s="597"/>
    </row>
    <row r="1280" spans="4:7" hidden="1">
      <c r="D1280" s="365"/>
      <c r="F1280" s="53" t="str">
        <f>IFERROR(VLOOKUP(E1279,#REF!,4,0),"")</f>
        <v/>
      </c>
      <c r="G1280" s="597"/>
    </row>
    <row r="1281" spans="4:7" hidden="1">
      <c r="D1281" s="365"/>
      <c r="F1281" s="53" t="str">
        <f>IFERROR(VLOOKUP(E1280,#REF!,4,0),"")</f>
        <v/>
      </c>
      <c r="G1281" s="597"/>
    </row>
    <row r="1282" spans="4:7" hidden="1">
      <c r="D1282" s="365"/>
      <c r="F1282" s="53" t="str">
        <f>IFERROR(VLOOKUP(E1281,#REF!,4,0),"")</f>
        <v/>
      </c>
      <c r="G1282" s="597"/>
    </row>
    <row r="1283" spans="4:7" hidden="1">
      <c r="D1283" s="365"/>
      <c r="F1283" s="53" t="str">
        <f>IFERROR(VLOOKUP(E1282,#REF!,4,0),"")</f>
        <v/>
      </c>
      <c r="G1283" s="597"/>
    </row>
    <row r="1284" spans="4:7" hidden="1">
      <c r="D1284" s="365"/>
      <c r="F1284" s="53" t="str">
        <f>IFERROR(VLOOKUP(E1283,#REF!,4,0),"")</f>
        <v/>
      </c>
      <c r="G1284" s="597"/>
    </row>
    <row r="1285" spans="4:7" hidden="1">
      <c r="D1285" s="365"/>
      <c r="F1285" s="53" t="str">
        <f>IFERROR(VLOOKUP(E1284,#REF!,4,0),"")</f>
        <v/>
      </c>
      <c r="G1285" s="597"/>
    </row>
    <row r="1286" spans="4:7" hidden="1">
      <c r="D1286" s="365"/>
      <c r="F1286" s="53" t="str">
        <f>IFERROR(VLOOKUP(E1285,#REF!,4,0),"")</f>
        <v/>
      </c>
      <c r="G1286" s="597"/>
    </row>
    <row r="1287" spans="4:7" hidden="1">
      <c r="D1287" s="365"/>
      <c r="F1287" s="53" t="str">
        <f>IFERROR(VLOOKUP(E1286,#REF!,4,0),"")</f>
        <v/>
      </c>
      <c r="G1287" s="597"/>
    </row>
    <row r="1288" spans="4:7" hidden="1">
      <c r="D1288" s="365"/>
      <c r="F1288" s="53" t="str">
        <f>IFERROR(VLOOKUP(E1287,#REF!,4,0),"")</f>
        <v/>
      </c>
      <c r="G1288" s="597"/>
    </row>
    <row r="1289" spans="4:7" hidden="1">
      <c r="D1289" s="365"/>
      <c r="F1289" s="53" t="str">
        <f>IFERROR(VLOOKUP(E1288,#REF!,4,0),"")</f>
        <v/>
      </c>
      <c r="G1289" s="597"/>
    </row>
    <row r="1290" spans="4:7" hidden="1">
      <c r="D1290" s="365"/>
      <c r="F1290" s="53" t="str">
        <f>IFERROR(VLOOKUP(E1289,#REF!,4,0),"")</f>
        <v/>
      </c>
      <c r="G1290" s="597"/>
    </row>
    <row r="1291" spans="4:7" hidden="1">
      <c r="D1291" s="365"/>
      <c r="F1291" s="53" t="str">
        <f>IFERROR(VLOOKUP(E1290,#REF!,4,0),"")</f>
        <v/>
      </c>
      <c r="G1291" s="597"/>
    </row>
    <row r="1292" spans="4:7" hidden="1">
      <c r="D1292" s="365"/>
      <c r="F1292" s="53" t="str">
        <f>IFERROR(VLOOKUP(E1291,#REF!,4,0),"")</f>
        <v/>
      </c>
      <c r="G1292" s="597"/>
    </row>
    <row r="1293" spans="4:7" hidden="1">
      <c r="D1293" s="365"/>
      <c r="F1293" s="53" t="str">
        <f>IFERROR(VLOOKUP(E1292,#REF!,4,0),"")</f>
        <v/>
      </c>
      <c r="G1293" s="597"/>
    </row>
    <row r="1294" spans="4:7" hidden="1">
      <c r="D1294" s="365"/>
      <c r="F1294" s="53" t="str">
        <f>IFERROR(VLOOKUP(E1293,#REF!,4,0),"")</f>
        <v/>
      </c>
      <c r="G1294" s="597"/>
    </row>
    <row r="1295" spans="4:7" hidden="1">
      <c r="D1295" s="365"/>
      <c r="F1295" s="53" t="str">
        <f>IFERROR(VLOOKUP(E1294,#REF!,4,0),"")</f>
        <v/>
      </c>
      <c r="G1295" s="597"/>
    </row>
    <row r="1296" spans="4:7" hidden="1">
      <c r="D1296" s="365"/>
      <c r="F1296" s="53" t="str">
        <f>IFERROR(VLOOKUP(E1295,#REF!,4,0),"")</f>
        <v/>
      </c>
      <c r="G1296" s="597"/>
    </row>
    <row r="1297" spans="4:7" hidden="1">
      <c r="D1297" s="365"/>
      <c r="F1297" s="53" t="str">
        <f>IFERROR(VLOOKUP(E1296,#REF!,4,0),"")</f>
        <v/>
      </c>
      <c r="G1297" s="597"/>
    </row>
    <row r="1298" spans="4:7" hidden="1">
      <c r="D1298" s="365"/>
      <c r="F1298" s="53" t="str">
        <f>IFERROR(VLOOKUP(E1297,#REF!,4,0),"")</f>
        <v/>
      </c>
      <c r="G1298" s="597"/>
    </row>
    <row r="1299" spans="4:7" hidden="1">
      <c r="D1299" s="365"/>
      <c r="F1299" s="53" t="str">
        <f>IFERROR(VLOOKUP(E1298,#REF!,4,0),"")</f>
        <v/>
      </c>
      <c r="G1299" s="597"/>
    </row>
    <row r="1300" spans="4:7" hidden="1">
      <c r="D1300" s="365"/>
      <c r="F1300" s="53" t="str">
        <f>IFERROR(VLOOKUP(E1299,#REF!,4,0),"")</f>
        <v/>
      </c>
      <c r="G1300" s="597"/>
    </row>
    <row r="1301" spans="4:7" hidden="1">
      <c r="D1301" s="365"/>
      <c r="F1301" s="53" t="str">
        <f>IFERROR(VLOOKUP(E1300,#REF!,4,0),"")</f>
        <v/>
      </c>
      <c r="G1301" s="597"/>
    </row>
    <row r="1302" spans="4:7" hidden="1">
      <c r="D1302" s="365"/>
      <c r="F1302" s="53" t="str">
        <f>IFERROR(VLOOKUP(E1301,#REF!,4,0),"")</f>
        <v/>
      </c>
      <c r="G1302" s="597"/>
    </row>
    <row r="1303" spans="4:7" hidden="1">
      <c r="D1303" s="365"/>
      <c r="F1303" s="53" t="str">
        <f>IFERROR(VLOOKUP(E1302,#REF!,4,0),"")</f>
        <v/>
      </c>
      <c r="G1303" s="597"/>
    </row>
    <row r="1304" spans="4:7" hidden="1">
      <c r="D1304" s="365"/>
      <c r="F1304" s="53" t="str">
        <f>IFERROR(VLOOKUP(E1303,#REF!,4,0),"")</f>
        <v/>
      </c>
      <c r="G1304" s="597"/>
    </row>
    <row r="1305" spans="4:7" hidden="1">
      <c r="D1305" s="365"/>
      <c r="F1305" s="53" t="str">
        <f>IFERROR(VLOOKUP(E1304,#REF!,4,0),"")</f>
        <v/>
      </c>
      <c r="G1305" s="597"/>
    </row>
    <row r="1306" spans="4:7" hidden="1">
      <c r="D1306" s="365"/>
      <c r="F1306" s="53" t="str">
        <f>IFERROR(VLOOKUP(E1305,#REF!,4,0),"")</f>
        <v/>
      </c>
      <c r="G1306" s="597"/>
    </row>
    <row r="1307" spans="4:7" hidden="1">
      <c r="D1307" s="365"/>
      <c r="F1307" s="53" t="str">
        <f>IFERROR(VLOOKUP(E1306,#REF!,4,0),"")</f>
        <v/>
      </c>
      <c r="G1307" s="597"/>
    </row>
    <row r="1308" spans="4:7" hidden="1">
      <c r="D1308" s="365"/>
      <c r="F1308" s="53" t="str">
        <f>IFERROR(VLOOKUP(E1307,#REF!,4,0),"")</f>
        <v/>
      </c>
      <c r="G1308" s="597"/>
    </row>
    <row r="1309" spans="4:7" hidden="1">
      <c r="D1309" s="365"/>
      <c r="F1309" s="53" t="str">
        <f>IFERROR(VLOOKUP(E1308,#REF!,4,0),"")</f>
        <v/>
      </c>
      <c r="G1309" s="597"/>
    </row>
    <row r="1310" spans="4:7" hidden="1">
      <c r="D1310" s="365"/>
      <c r="F1310" s="53" t="str">
        <f>IFERROR(VLOOKUP(E1309,#REF!,4,0),"")</f>
        <v/>
      </c>
      <c r="G1310" s="597"/>
    </row>
    <row r="1311" spans="4:7" hidden="1">
      <c r="D1311" s="365"/>
      <c r="F1311" s="53" t="str">
        <f>IFERROR(VLOOKUP(E1310,#REF!,4,0),"")</f>
        <v/>
      </c>
      <c r="G1311" s="597"/>
    </row>
    <row r="1312" spans="4:7" hidden="1">
      <c r="D1312" s="365"/>
      <c r="F1312" s="53" t="str">
        <f>IFERROR(VLOOKUP(E1311,#REF!,4,0),"")</f>
        <v/>
      </c>
      <c r="G1312" s="597"/>
    </row>
    <row r="1313" spans="4:7" hidden="1">
      <c r="D1313" s="365"/>
      <c r="F1313" s="53" t="str">
        <f>IFERROR(VLOOKUP(E1312,#REF!,4,0),"")</f>
        <v/>
      </c>
      <c r="G1313" s="597"/>
    </row>
    <row r="1314" spans="4:7" hidden="1">
      <c r="D1314" s="365"/>
      <c r="F1314" s="53" t="str">
        <f>IFERROR(VLOOKUP(E1313,#REF!,4,0),"")</f>
        <v/>
      </c>
      <c r="G1314" s="597"/>
    </row>
    <row r="1315" spans="4:7" hidden="1">
      <c r="D1315" s="365"/>
      <c r="F1315" s="53" t="str">
        <f>IFERROR(VLOOKUP(E1314,#REF!,4,0),"")</f>
        <v/>
      </c>
      <c r="G1315" s="597"/>
    </row>
    <row r="1316" spans="4:7" hidden="1">
      <c r="D1316" s="365"/>
      <c r="F1316" s="53" t="str">
        <f>IFERROR(VLOOKUP(E1315,#REF!,4,0),"")</f>
        <v/>
      </c>
      <c r="G1316" s="597"/>
    </row>
    <row r="1317" spans="4:7" hidden="1">
      <c r="D1317" s="365"/>
      <c r="F1317" s="53" t="str">
        <f>IFERROR(VLOOKUP(E1316,#REF!,4,0),"")</f>
        <v/>
      </c>
      <c r="G1317" s="597"/>
    </row>
    <row r="1318" spans="4:7" hidden="1">
      <c r="D1318" s="365"/>
      <c r="F1318" s="53" t="str">
        <f>IFERROR(VLOOKUP(E1317,#REF!,4,0),"")</f>
        <v/>
      </c>
      <c r="G1318" s="597"/>
    </row>
    <row r="1319" spans="4:7" hidden="1">
      <c r="D1319" s="365"/>
      <c r="F1319" s="53" t="str">
        <f>IFERROR(VLOOKUP(E1318,#REF!,4,0),"")</f>
        <v/>
      </c>
      <c r="G1319" s="597"/>
    </row>
    <row r="1320" spans="4:7" hidden="1">
      <c r="D1320" s="365"/>
      <c r="F1320" s="53" t="str">
        <f>IFERROR(VLOOKUP(E1319,#REF!,4,0),"")</f>
        <v/>
      </c>
      <c r="G1320" s="597"/>
    </row>
    <row r="1321" spans="4:7" hidden="1">
      <c r="D1321" s="365"/>
      <c r="F1321" s="53" t="str">
        <f>IFERROR(VLOOKUP(E1320,#REF!,4,0),"")</f>
        <v/>
      </c>
      <c r="G1321" s="597"/>
    </row>
    <row r="1322" spans="4:7" hidden="1">
      <c r="D1322" s="365"/>
      <c r="F1322" s="53" t="str">
        <f>IFERROR(VLOOKUP(E1321,#REF!,4,0),"")</f>
        <v/>
      </c>
      <c r="G1322" s="597"/>
    </row>
    <row r="1323" spans="4:7" hidden="1">
      <c r="D1323" s="365"/>
      <c r="F1323" s="53" t="str">
        <f>IFERROR(VLOOKUP(E1322,#REF!,4,0),"")</f>
        <v/>
      </c>
      <c r="G1323" s="597"/>
    </row>
    <row r="1324" spans="4:7" hidden="1">
      <c r="D1324" s="365"/>
      <c r="F1324" s="53" t="str">
        <f>IFERROR(VLOOKUP(E1323,#REF!,4,0),"")</f>
        <v/>
      </c>
      <c r="G1324" s="597"/>
    </row>
    <row r="1325" spans="4:7" hidden="1">
      <c r="D1325" s="365"/>
      <c r="F1325" s="53" t="str">
        <f>IFERROR(VLOOKUP(E1324,#REF!,4,0),"")</f>
        <v/>
      </c>
      <c r="G1325" s="597"/>
    </row>
    <row r="1326" spans="4:7" hidden="1">
      <c r="D1326" s="365"/>
      <c r="F1326" s="53" t="str">
        <f>IFERROR(VLOOKUP(E1325,#REF!,4,0),"")</f>
        <v/>
      </c>
      <c r="G1326" s="597"/>
    </row>
    <row r="1327" spans="4:7" hidden="1">
      <c r="D1327" s="365"/>
      <c r="F1327" s="53" t="str">
        <f>IFERROR(VLOOKUP(E1326,#REF!,4,0),"")</f>
        <v/>
      </c>
      <c r="G1327" s="597"/>
    </row>
    <row r="1328" spans="4:7" hidden="1">
      <c r="D1328" s="365"/>
      <c r="F1328" s="53" t="str">
        <f>IFERROR(VLOOKUP(E1327,#REF!,4,0),"")</f>
        <v/>
      </c>
      <c r="G1328" s="597"/>
    </row>
    <row r="1329" spans="4:7" hidden="1">
      <c r="D1329" s="365"/>
      <c r="F1329" s="53" t="str">
        <f>IFERROR(VLOOKUP(E1328,#REF!,4,0),"")</f>
        <v/>
      </c>
      <c r="G1329" s="597"/>
    </row>
    <row r="1330" spans="4:7" hidden="1">
      <c r="D1330" s="365"/>
      <c r="F1330" s="53" t="str">
        <f>IFERROR(VLOOKUP(E1329,#REF!,4,0),"")</f>
        <v/>
      </c>
      <c r="G1330" s="597"/>
    </row>
    <row r="1331" spans="4:7" hidden="1">
      <c r="D1331" s="365"/>
      <c r="F1331" s="53" t="str">
        <f>IFERROR(VLOOKUP(E1330,#REF!,4,0),"")</f>
        <v/>
      </c>
      <c r="G1331" s="597"/>
    </row>
    <row r="1332" spans="4:7" hidden="1">
      <c r="D1332" s="365"/>
      <c r="F1332" s="53" t="str">
        <f>IFERROR(VLOOKUP(E1331,#REF!,4,0),"")</f>
        <v/>
      </c>
      <c r="G1332" s="597"/>
    </row>
    <row r="1333" spans="4:7" hidden="1">
      <c r="D1333" s="365"/>
      <c r="F1333" s="53" t="str">
        <f>IFERROR(VLOOKUP(E1332,#REF!,4,0),"")</f>
        <v/>
      </c>
      <c r="G1333" s="597"/>
    </row>
    <row r="1334" spans="4:7" hidden="1">
      <c r="D1334" s="365"/>
      <c r="F1334" s="53" t="str">
        <f>IFERROR(VLOOKUP(E1333,#REF!,4,0),"")</f>
        <v/>
      </c>
      <c r="G1334" s="597"/>
    </row>
    <row r="1335" spans="4:7" hidden="1">
      <c r="D1335" s="365"/>
      <c r="F1335" s="53" t="str">
        <f>IFERROR(VLOOKUP(E1334,#REF!,4,0),"")</f>
        <v/>
      </c>
      <c r="G1335" s="597"/>
    </row>
    <row r="1336" spans="4:7" hidden="1">
      <c r="D1336" s="365"/>
      <c r="F1336" s="53" t="str">
        <f>IFERROR(VLOOKUP(E1335,#REF!,4,0),"")</f>
        <v/>
      </c>
      <c r="G1336" s="597"/>
    </row>
    <row r="1337" spans="4:7" hidden="1">
      <c r="D1337" s="365"/>
      <c r="F1337" s="53" t="str">
        <f>IFERROR(VLOOKUP(E1336,#REF!,4,0),"")</f>
        <v/>
      </c>
      <c r="G1337" s="597"/>
    </row>
    <row r="1338" spans="4:7" hidden="1">
      <c r="D1338" s="365"/>
      <c r="F1338" s="53" t="str">
        <f>IFERROR(VLOOKUP(E1337,#REF!,4,0),"")</f>
        <v/>
      </c>
      <c r="G1338" s="597"/>
    </row>
    <row r="1339" spans="4:7" hidden="1">
      <c r="D1339" s="365"/>
      <c r="F1339" s="53" t="str">
        <f>IFERROR(VLOOKUP(E1338,#REF!,4,0),"")</f>
        <v/>
      </c>
      <c r="G1339" s="597"/>
    </row>
    <row r="1340" spans="4:7" hidden="1">
      <c r="D1340" s="365"/>
      <c r="F1340" s="53" t="str">
        <f>IFERROR(VLOOKUP(E1339,#REF!,4,0),"")</f>
        <v/>
      </c>
      <c r="G1340" s="597"/>
    </row>
    <row r="1341" spans="4:7" hidden="1">
      <c r="D1341" s="365"/>
      <c r="F1341" s="53" t="str">
        <f>IFERROR(VLOOKUP(E1340,#REF!,4,0),"")</f>
        <v/>
      </c>
      <c r="G1341" s="597"/>
    </row>
    <row r="1342" spans="4:7" hidden="1">
      <c r="D1342" s="365"/>
      <c r="F1342" s="53" t="str">
        <f>IFERROR(VLOOKUP(E1341,#REF!,4,0),"")</f>
        <v/>
      </c>
      <c r="G1342" s="597"/>
    </row>
    <row r="1343" spans="4:7" hidden="1">
      <c r="D1343" s="365"/>
      <c r="F1343" s="53" t="str">
        <f>IFERROR(VLOOKUP(E1342,#REF!,4,0),"")</f>
        <v/>
      </c>
      <c r="G1343" s="597"/>
    </row>
    <row r="1344" spans="4:7" hidden="1">
      <c r="D1344" s="365"/>
      <c r="F1344" s="53" t="str">
        <f>IFERROR(VLOOKUP(E1343,#REF!,4,0),"")</f>
        <v/>
      </c>
      <c r="G1344" s="597"/>
    </row>
    <row r="1345" spans="4:7" hidden="1">
      <c r="D1345" s="365"/>
      <c r="F1345" s="53" t="str">
        <f>IFERROR(VLOOKUP(E1344,#REF!,4,0),"")</f>
        <v/>
      </c>
      <c r="G1345" s="597"/>
    </row>
    <row r="1346" spans="4:7" hidden="1">
      <c r="D1346" s="365"/>
      <c r="F1346" s="53" t="str">
        <f>IFERROR(VLOOKUP(E1345,#REF!,4,0),"")</f>
        <v/>
      </c>
      <c r="G1346" s="597"/>
    </row>
    <row r="1347" spans="4:7" hidden="1">
      <c r="D1347" s="365"/>
      <c r="F1347" s="53" t="str">
        <f>IFERROR(VLOOKUP(E1346,#REF!,4,0),"")</f>
        <v/>
      </c>
      <c r="G1347" s="597"/>
    </row>
    <row r="1348" spans="4:7" hidden="1">
      <c r="D1348" s="365"/>
      <c r="F1348" s="53" t="str">
        <f>IFERROR(VLOOKUP(E1347,#REF!,4,0),"")</f>
        <v/>
      </c>
      <c r="G1348" s="597"/>
    </row>
    <row r="1349" spans="4:7" hidden="1">
      <c r="D1349" s="365"/>
      <c r="F1349" s="53" t="str">
        <f>IFERROR(VLOOKUP(E1348,#REF!,4,0),"")</f>
        <v/>
      </c>
      <c r="G1349" s="597"/>
    </row>
    <row r="1350" spans="4:7" hidden="1">
      <c r="D1350" s="365"/>
      <c r="F1350" s="53" t="str">
        <f>IFERROR(VLOOKUP(E1349,#REF!,4,0),"")</f>
        <v/>
      </c>
      <c r="G1350" s="597"/>
    </row>
    <row r="1351" spans="4:7" hidden="1">
      <c r="D1351" s="365"/>
      <c r="F1351" s="53" t="str">
        <f>IFERROR(VLOOKUP(E1350,#REF!,4,0),"")</f>
        <v/>
      </c>
      <c r="G1351" s="597"/>
    </row>
    <row r="1352" spans="4:7" hidden="1">
      <c r="D1352" s="365"/>
      <c r="F1352" s="53" t="str">
        <f>IFERROR(VLOOKUP(E1351,#REF!,4,0),"")</f>
        <v/>
      </c>
      <c r="G1352" s="597"/>
    </row>
    <row r="1353" spans="4:7" hidden="1">
      <c r="D1353" s="365"/>
      <c r="F1353" s="53" t="str">
        <f>IFERROR(VLOOKUP(E1352,#REF!,4,0),"")</f>
        <v/>
      </c>
      <c r="G1353" s="597"/>
    </row>
    <row r="1354" spans="4:7" hidden="1">
      <c r="D1354" s="365"/>
      <c r="F1354" s="53" t="str">
        <f>IFERROR(VLOOKUP(E1353,#REF!,4,0),"")</f>
        <v/>
      </c>
      <c r="G1354" s="597"/>
    </row>
    <row r="1355" spans="4:7" hidden="1">
      <c r="D1355" s="365"/>
      <c r="F1355" s="53" t="str">
        <f>IFERROR(VLOOKUP(E1354,#REF!,4,0),"")</f>
        <v/>
      </c>
      <c r="G1355" s="597"/>
    </row>
    <row r="1356" spans="4:7" hidden="1">
      <c r="D1356" s="365"/>
      <c r="F1356" s="53" t="str">
        <f>IFERROR(VLOOKUP(E1355,#REF!,4,0),"")</f>
        <v/>
      </c>
      <c r="G1356" s="597"/>
    </row>
    <row r="1357" spans="4:7" hidden="1">
      <c r="D1357" s="365"/>
      <c r="F1357" s="53" t="str">
        <f>IFERROR(VLOOKUP(E1356,#REF!,4,0),"")</f>
        <v/>
      </c>
      <c r="G1357" s="597"/>
    </row>
    <row r="1358" spans="4:7" hidden="1">
      <c r="D1358" s="365"/>
      <c r="F1358" s="53" t="str">
        <f>IFERROR(VLOOKUP(E1357,#REF!,4,0),"")</f>
        <v/>
      </c>
      <c r="G1358" s="597"/>
    </row>
    <row r="1359" spans="4:7" hidden="1">
      <c r="D1359" s="365"/>
      <c r="F1359" s="53" t="str">
        <f>IFERROR(VLOOKUP(E1358,#REF!,4,0),"")</f>
        <v/>
      </c>
      <c r="G1359" s="597"/>
    </row>
    <row r="1360" spans="4:7" hidden="1">
      <c r="D1360" s="365"/>
      <c r="F1360" s="53" t="str">
        <f>IFERROR(VLOOKUP(E1359,#REF!,4,0),"")</f>
        <v/>
      </c>
      <c r="G1360" s="597"/>
    </row>
    <row r="1361" spans="4:7" hidden="1">
      <c r="D1361" s="365"/>
      <c r="F1361" s="53" t="str">
        <f>IFERROR(VLOOKUP(E1360,#REF!,4,0),"")</f>
        <v/>
      </c>
      <c r="G1361" s="597"/>
    </row>
    <row r="1362" spans="4:7" hidden="1">
      <c r="D1362" s="365"/>
      <c r="F1362" s="53" t="str">
        <f>IFERROR(VLOOKUP(E1361,#REF!,4,0),"")</f>
        <v/>
      </c>
      <c r="G1362" s="597"/>
    </row>
    <row r="1363" spans="4:7" hidden="1">
      <c r="D1363" s="365"/>
      <c r="F1363" s="53" t="str">
        <f>IFERROR(VLOOKUP(E1362,#REF!,4,0),"")</f>
        <v/>
      </c>
      <c r="G1363" s="597"/>
    </row>
    <row r="1364" spans="4:7" hidden="1">
      <c r="D1364" s="365"/>
      <c r="F1364" s="53" t="str">
        <f>IFERROR(VLOOKUP(E1363,#REF!,4,0),"")</f>
        <v/>
      </c>
      <c r="G1364" s="597"/>
    </row>
    <row r="1365" spans="4:7" hidden="1">
      <c r="D1365" s="365"/>
      <c r="F1365" s="53" t="str">
        <f>IFERROR(VLOOKUP(E1364,#REF!,4,0),"")</f>
        <v/>
      </c>
      <c r="G1365" s="597"/>
    </row>
    <row r="1366" spans="4:7" hidden="1">
      <c r="D1366" s="365"/>
      <c r="F1366" s="53" t="str">
        <f>IFERROR(VLOOKUP(E1365,#REF!,4,0),"")</f>
        <v/>
      </c>
      <c r="G1366" s="597"/>
    </row>
    <row r="1367" spans="4:7" hidden="1">
      <c r="D1367" s="365"/>
      <c r="F1367" s="53" t="str">
        <f>IFERROR(VLOOKUP(E1366,#REF!,4,0),"")</f>
        <v/>
      </c>
      <c r="G1367" s="597"/>
    </row>
    <row r="1368" spans="4:7" hidden="1">
      <c r="D1368" s="365"/>
      <c r="F1368" s="53" t="str">
        <f>IFERROR(VLOOKUP(E1367,#REF!,4,0),"")</f>
        <v/>
      </c>
      <c r="G1368" s="597"/>
    </row>
    <row r="1369" spans="4:7" hidden="1">
      <c r="D1369" s="365"/>
      <c r="F1369" s="53" t="str">
        <f>IFERROR(VLOOKUP(E1368,#REF!,4,0),"")</f>
        <v/>
      </c>
      <c r="G1369" s="597"/>
    </row>
    <row r="1370" spans="4:7" hidden="1">
      <c r="D1370" s="365"/>
      <c r="F1370" s="53" t="str">
        <f>IFERROR(VLOOKUP(E1369,#REF!,4,0),"")</f>
        <v/>
      </c>
      <c r="G1370" s="597"/>
    </row>
    <row r="1371" spans="4:7" hidden="1">
      <c r="D1371" s="365"/>
      <c r="F1371" s="53" t="str">
        <f>IFERROR(VLOOKUP(E1370,#REF!,4,0),"")</f>
        <v/>
      </c>
      <c r="G1371" s="597"/>
    </row>
    <row r="1372" spans="4:7" hidden="1">
      <c r="D1372" s="365"/>
      <c r="F1372" s="53" t="str">
        <f>IFERROR(VLOOKUP(E1371,#REF!,4,0),"")</f>
        <v/>
      </c>
      <c r="G1372" s="597"/>
    </row>
    <row r="1373" spans="4:7" hidden="1">
      <c r="D1373" s="365"/>
      <c r="F1373" s="53" t="str">
        <f>IFERROR(VLOOKUP(E1372,#REF!,4,0),"")</f>
        <v/>
      </c>
      <c r="G1373" s="597"/>
    </row>
    <row r="1374" spans="4:7" hidden="1">
      <c r="D1374" s="365"/>
      <c r="F1374" s="53" t="str">
        <f>IFERROR(VLOOKUP(E1373,#REF!,4,0),"")</f>
        <v/>
      </c>
      <c r="G1374" s="597"/>
    </row>
    <row r="1375" spans="4:7" hidden="1">
      <c r="D1375" s="365"/>
      <c r="F1375" s="53" t="str">
        <f>IFERROR(VLOOKUP(E1374,#REF!,4,0),"")</f>
        <v/>
      </c>
      <c r="G1375" s="597"/>
    </row>
    <row r="1376" spans="4:7" hidden="1">
      <c r="D1376" s="365"/>
      <c r="F1376" s="53" t="str">
        <f>IFERROR(VLOOKUP(E1375,#REF!,4,0),"")</f>
        <v/>
      </c>
      <c r="G1376" s="597"/>
    </row>
    <row r="1377" spans="4:7" hidden="1">
      <c r="D1377" s="365"/>
      <c r="F1377" s="53" t="str">
        <f>IFERROR(VLOOKUP(E1376,#REF!,4,0),"")</f>
        <v/>
      </c>
      <c r="G1377" s="597"/>
    </row>
    <row r="1378" spans="4:7" hidden="1">
      <c r="D1378" s="365"/>
      <c r="F1378" s="53" t="str">
        <f>IFERROR(VLOOKUP(E1377,#REF!,4,0),"")</f>
        <v/>
      </c>
      <c r="G1378" s="597"/>
    </row>
    <row r="1379" spans="4:7" hidden="1">
      <c r="D1379" s="365"/>
      <c r="F1379" s="53" t="str">
        <f>IFERROR(VLOOKUP(E1378,#REF!,4,0),"")</f>
        <v/>
      </c>
      <c r="G1379" s="597"/>
    </row>
    <row r="1380" spans="4:7" hidden="1">
      <c r="D1380" s="365"/>
      <c r="F1380" s="53" t="str">
        <f>IFERROR(VLOOKUP(E1379,#REF!,4,0),"")</f>
        <v/>
      </c>
      <c r="G1380" s="597"/>
    </row>
    <row r="1381" spans="4:7" hidden="1">
      <c r="D1381" s="365"/>
      <c r="F1381" s="53" t="str">
        <f>IFERROR(VLOOKUP(E1380,#REF!,4,0),"")</f>
        <v/>
      </c>
      <c r="G1381" s="597"/>
    </row>
    <row r="1382" spans="4:7" hidden="1">
      <c r="D1382" s="365"/>
      <c r="F1382" s="53" t="str">
        <f>IFERROR(VLOOKUP(E1381,#REF!,4,0),"")</f>
        <v/>
      </c>
      <c r="G1382" s="597"/>
    </row>
    <row r="1383" spans="4:7" hidden="1">
      <c r="D1383" s="365"/>
      <c r="F1383" s="53" t="str">
        <f>IFERROR(VLOOKUP(E1382,#REF!,4,0),"")</f>
        <v/>
      </c>
      <c r="G1383" s="597"/>
    </row>
    <row r="1384" spans="4:7" hidden="1">
      <c r="D1384" s="365"/>
      <c r="F1384" s="53" t="str">
        <f>IFERROR(VLOOKUP(E1383,#REF!,4,0),"")</f>
        <v/>
      </c>
      <c r="G1384" s="597"/>
    </row>
    <row r="1385" spans="4:7" hidden="1">
      <c r="D1385" s="365"/>
      <c r="F1385" s="53" t="str">
        <f>IFERROR(VLOOKUP(E1384,#REF!,4,0),"")</f>
        <v/>
      </c>
      <c r="G1385" s="597"/>
    </row>
    <row r="1386" spans="4:7" hidden="1">
      <c r="D1386" s="365"/>
      <c r="F1386" s="53" t="str">
        <f>IFERROR(VLOOKUP(E1385,#REF!,4,0),"")</f>
        <v/>
      </c>
      <c r="G1386" s="597"/>
    </row>
    <row r="1387" spans="4:7" hidden="1">
      <c r="D1387" s="365"/>
      <c r="F1387" s="53" t="str">
        <f>IFERROR(VLOOKUP(E1386,#REF!,4,0),"")</f>
        <v/>
      </c>
      <c r="G1387" s="597"/>
    </row>
    <row r="1388" spans="4:7" hidden="1">
      <c r="D1388" s="365"/>
      <c r="F1388" s="53" t="str">
        <f>IFERROR(VLOOKUP(E1387,#REF!,4,0),"")</f>
        <v/>
      </c>
      <c r="G1388" s="597"/>
    </row>
    <row r="1389" spans="4:7" hidden="1">
      <c r="D1389" s="365"/>
      <c r="F1389" s="53" t="str">
        <f>IFERROR(VLOOKUP(E1388,#REF!,4,0),"")</f>
        <v/>
      </c>
      <c r="G1389" s="597"/>
    </row>
    <row r="1390" spans="4:7" hidden="1">
      <c r="D1390" s="365"/>
      <c r="F1390" s="53" t="str">
        <f>IFERROR(VLOOKUP(E1389,#REF!,4,0),"")</f>
        <v/>
      </c>
      <c r="G1390" s="597"/>
    </row>
    <row r="1391" spans="4:7" hidden="1">
      <c r="D1391" s="365"/>
      <c r="F1391" s="53" t="str">
        <f>IFERROR(VLOOKUP(E1390,#REF!,4,0),"")</f>
        <v/>
      </c>
      <c r="G1391" s="597"/>
    </row>
    <row r="1392" spans="4:7" hidden="1">
      <c r="D1392" s="365"/>
      <c r="F1392" s="53" t="str">
        <f>IFERROR(VLOOKUP(E1391,#REF!,4,0),"")</f>
        <v/>
      </c>
      <c r="G1392" s="597"/>
    </row>
    <row r="1393" spans="4:7" hidden="1">
      <c r="D1393" s="365"/>
      <c r="F1393" s="53" t="str">
        <f>IFERROR(VLOOKUP(E1392,#REF!,4,0),"")</f>
        <v/>
      </c>
      <c r="G1393" s="597"/>
    </row>
    <row r="1394" spans="4:7" hidden="1">
      <c r="D1394" s="365"/>
      <c r="F1394" s="53" t="str">
        <f>IFERROR(VLOOKUP(E1393,#REF!,4,0),"")</f>
        <v/>
      </c>
      <c r="G1394" s="597"/>
    </row>
    <row r="1395" spans="4:7" hidden="1">
      <c r="D1395" s="365"/>
      <c r="F1395" s="53" t="str">
        <f>IFERROR(VLOOKUP(E1394,#REF!,4,0),"")</f>
        <v/>
      </c>
      <c r="G1395" s="597"/>
    </row>
    <row r="1396" spans="4:7" hidden="1">
      <c r="D1396" s="365"/>
      <c r="F1396" s="53" t="str">
        <f>IFERROR(VLOOKUP(E1395,#REF!,4,0),"")</f>
        <v/>
      </c>
      <c r="G1396" s="597"/>
    </row>
    <row r="1397" spans="4:7" hidden="1">
      <c r="D1397" s="365"/>
      <c r="F1397" s="53" t="str">
        <f>IFERROR(VLOOKUP(E1396,#REF!,4,0),"")</f>
        <v/>
      </c>
      <c r="G1397" s="597"/>
    </row>
    <row r="1398" spans="4:7" hidden="1">
      <c r="D1398" s="365"/>
      <c r="F1398" s="53" t="str">
        <f>IFERROR(VLOOKUP(E1397,#REF!,4,0),"")</f>
        <v/>
      </c>
      <c r="G1398" s="597"/>
    </row>
    <row r="1399" spans="4:7" hidden="1">
      <c r="D1399" s="365"/>
      <c r="F1399" s="53" t="str">
        <f>IFERROR(VLOOKUP(E1398,#REF!,4,0),"")</f>
        <v/>
      </c>
      <c r="G1399" s="597"/>
    </row>
    <row r="1400" spans="4:7" hidden="1">
      <c r="D1400" s="365"/>
      <c r="F1400" s="53" t="str">
        <f>IFERROR(VLOOKUP(E1399,#REF!,4,0),"")</f>
        <v/>
      </c>
      <c r="G1400" s="597"/>
    </row>
    <row r="1401" spans="4:7" hidden="1">
      <c r="D1401" s="365"/>
      <c r="F1401" s="53" t="str">
        <f>IFERROR(VLOOKUP(E1400,#REF!,4,0),"")</f>
        <v/>
      </c>
      <c r="G1401" s="597"/>
    </row>
    <row r="1402" spans="4:7" hidden="1">
      <c r="D1402" s="365"/>
      <c r="F1402" s="53" t="str">
        <f>IFERROR(VLOOKUP(E1401,#REF!,4,0),"")</f>
        <v/>
      </c>
      <c r="G1402" s="597"/>
    </row>
    <row r="1403" spans="4:7" hidden="1">
      <c r="D1403" s="365"/>
      <c r="F1403" s="53" t="str">
        <f>IFERROR(VLOOKUP(E1402,#REF!,4,0),"")</f>
        <v/>
      </c>
      <c r="G1403" s="597"/>
    </row>
    <row r="1404" spans="4:7" hidden="1">
      <c r="D1404" s="365"/>
      <c r="F1404" s="53" t="str">
        <f>IFERROR(VLOOKUP(E1403,#REF!,4,0),"")</f>
        <v/>
      </c>
      <c r="G1404" s="597"/>
    </row>
    <row r="1405" spans="4:7" hidden="1">
      <c r="D1405" s="365"/>
      <c r="F1405" s="53" t="str">
        <f>IFERROR(VLOOKUP(E1404,#REF!,4,0),"")</f>
        <v/>
      </c>
      <c r="G1405" s="597"/>
    </row>
    <row r="1406" spans="4:7" hidden="1">
      <c r="D1406" s="365"/>
      <c r="F1406" s="53" t="str">
        <f>IFERROR(VLOOKUP(E1405,#REF!,4,0),"")</f>
        <v/>
      </c>
      <c r="G1406" s="597"/>
    </row>
    <row r="1407" spans="4:7" hidden="1">
      <c r="D1407" s="365"/>
      <c r="F1407" s="53" t="str">
        <f>IFERROR(VLOOKUP(E1406,#REF!,4,0),"")</f>
        <v/>
      </c>
      <c r="G1407" s="597"/>
    </row>
    <row r="1408" spans="4:7" hidden="1">
      <c r="D1408" s="365"/>
      <c r="F1408" s="53" t="str">
        <f>IFERROR(VLOOKUP(E1407,#REF!,4,0),"")</f>
        <v/>
      </c>
      <c r="G1408" s="597"/>
    </row>
    <row r="1409" spans="4:7" hidden="1">
      <c r="D1409" s="365"/>
      <c r="F1409" s="53" t="str">
        <f>IFERROR(VLOOKUP(E1408,#REF!,4,0),"")</f>
        <v/>
      </c>
      <c r="G1409" s="597"/>
    </row>
    <row r="1410" spans="4:7" hidden="1">
      <c r="D1410" s="365"/>
      <c r="F1410" s="53" t="str">
        <f>IFERROR(VLOOKUP(E1409,#REF!,4,0),"")</f>
        <v/>
      </c>
      <c r="G1410" s="597"/>
    </row>
    <row r="1411" spans="4:7" hidden="1">
      <c r="D1411" s="365"/>
      <c r="F1411" s="53" t="str">
        <f>IFERROR(VLOOKUP(E1410,#REF!,4,0),"")</f>
        <v/>
      </c>
      <c r="G1411" s="597"/>
    </row>
    <row r="1412" spans="4:7" hidden="1">
      <c r="D1412" s="365"/>
      <c r="F1412" s="53" t="str">
        <f>IFERROR(VLOOKUP(E1411,#REF!,4,0),"")</f>
        <v/>
      </c>
      <c r="G1412" s="597"/>
    </row>
    <row r="1413" spans="4:7" hidden="1">
      <c r="D1413" s="365"/>
      <c r="F1413" s="53" t="str">
        <f>IFERROR(VLOOKUP(E1412,#REF!,4,0),"")</f>
        <v/>
      </c>
      <c r="G1413" s="597"/>
    </row>
    <row r="1414" spans="4:7" hidden="1">
      <c r="D1414" s="365"/>
      <c r="F1414" s="53" t="str">
        <f>IFERROR(VLOOKUP(E1413,#REF!,4,0),"")</f>
        <v/>
      </c>
      <c r="G1414" s="597"/>
    </row>
    <row r="1415" spans="4:7" hidden="1">
      <c r="D1415" s="365"/>
      <c r="F1415" s="53" t="str">
        <f>IFERROR(VLOOKUP(E1414,#REF!,4,0),"")</f>
        <v/>
      </c>
      <c r="G1415" s="597"/>
    </row>
    <row r="1416" spans="4:7" hidden="1">
      <c r="D1416" s="365"/>
      <c r="F1416" s="53" t="str">
        <f>IFERROR(VLOOKUP(E1415,#REF!,4,0),"")</f>
        <v/>
      </c>
      <c r="G1416" s="597"/>
    </row>
    <row r="1417" spans="4:7" hidden="1">
      <c r="D1417" s="365"/>
      <c r="F1417" s="53" t="str">
        <f>IFERROR(VLOOKUP(E1416,#REF!,4,0),"")</f>
        <v/>
      </c>
      <c r="G1417" s="597"/>
    </row>
    <row r="1418" spans="4:7" hidden="1">
      <c r="D1418" s="365"/>
      <c r="F1418" s="53" t="str">
        <f>IFERROR(VLOOKUP(E1417,#REF!,4,0),"")</f>
        <v/>
      </c>
      <c r="G1418" s="597"/>
    </row>
    <row r="1419" spans="4:7" hidden="1">
      <c r="D1419" s="365"/>
      <c r="F1419" s="53" t="str">
        <f>IFERROR(VLOOKUP(E1418,#REF!,4,0),"")</f>
        <v/>
      </c>
      <c r="G1419" s="597"/>
    </row>
    <row r="1420" spans="4:7" hidden="1">
      <c r="D1420" s="365"/>
      <c r="F1420" s="53" t="str">
        <f>IFERROR(VLOOKUP(E1419,#REF!,4,0),"")</f>
        <v/>
      </c>
      <c r="G1420" s="597"/>
    </row>
    <row r="1421" spans="4:7" hidden="1">
      <c r="D1421" s="365"/>
      <c r="F1421" s="53" t="str">
        <f>IFERROR(VLOOKUP(E1420,#REF!,4,0),"")</f>
        <v/>
      </c>
      <c r="G1421" s="597"/>
    </row>
    <row r="1422" spans="4:7" hidden="1">
      <c r="D1422" s="365"/>
      <c r="F1422" s="53" t="str">
        <f>IFERROR(VLOOKUP(E1421,#REF!,4,0),"")</f>
        <v/>
      </c>
      <c r="G1422" s="597"/>
    </row>
    <row r="1423" spans="4:7" hidden="1">
      <c r="D1423" s="365"/>
      <c r="F1423" s="53" t="str">
        <f>IFERROR(VLOOKUP(E1422,#REF!,4,0),"")</f>
        <v/>
      </c>
      <c r="G1423" s="597"/>
    </row>
    <row r="1424" spans="4:7" hidden="1">
      <c r="D1424" s="365"/>
      <c r="F1424" s="53" t="str">
        <f>IFERROR(VLOOKUP(E1423,#REF!,4,0),"")</f>
        <v/>
      </c>
      <c r="G1424" s="597"/>
    </row>
    <row r="1425" spans="4:7" hidden="1">
      <c r="D1425" s="365"/>
      <c r="F1425" s="53" t="str">
        <f>IFERROR(VLOOKUP(E1424,#REF!,4,0),"")</f>
        <v/>
      </c>
      <c r="G1425" s="597"/>
    </row>
    <row r="1426" spans="4:7" hidden="1">
      <c r="D1426" s="365"/>
      <c r="F1426" s="53" t="str">
        <f>IFERROR(VLOOKUP(E1425,#REF!,4,0),"")</f>
        <v/>
      </c>
      <c r="G1426" s="597"/>
    </row>
    <row r="1427" spans="4:7" hidden="1">
      <c r="D1427" s="365"/>
      <c r="F1427" s="53" t="str">
        <f>IFERROR(VLOOKUP(E1426,#REF!,4,0),"")</f>
        <v/>
      </c>
      <c r="G1427" s="597"/>
    </row>
    <row r="1428" spans="4:7" hidden="1">
      <c r="D1428" s="365"/>
      <c r="F1428" s="53" t="str">
        <f>IFERROR(VLOOKUP(E1427,#REF!,4,0),"")</f>
        <v/>
      </c>
      <c r="G1428" s="597"/>
    </row>
    <row r="1429" spans="4:7" hidden="1">
      <c r="D1429" s="365"/>
      <c r="F1429" s="53" t="str">
        <f>IFERROR(VLOOKUP(E1428,#REF!,4,0),"")</f>
        <v/>
      </c>
      <c r="G1429" s="597"/>
    </row>
    <row r="1430" spans="4:7" hidden="1">
      <c r="D1430" s="365"/>
      <c r="F1430" s="53" t="str">
        <f>IFERROR(VLOOKUP(E1429,#REF!,4,0),"")</f>
        <v/>
      </c>
      <c r="G1430" s="597"/>
    </row>
    <row r="1431" spans="4:7" hidden="1">
      <c r="D1431" s="365"/>
      <c r="F1431" s="53" t="str">
        <f>IFERROR(VLOOKUP(E1430,#REF!,4,0),"")</f>
        <v/>
      </c>
      <c r="G1431" s="597"/>
    </row>
    <row r="1432" spans="4:7" hidden="1">
      <c r="D1432" s="365"/>
      <c r="F1432" s="53" t="str">
        <f>IFERROR(VLOOKUP(E1431,#REF!,4,0),"")</f>
        <v/>
      </c>
      <c r="G1432" s="597"/>
    </row>
    <row r="1433" spans="4:7" hidden="1">
      <c r="D1433" s="365"/>
      <c r="F1433" s="53" t="str">
        <f>IFERROR(VLOOKUP(E1432,#REF!,4,0),"")</f>
        <v/>
      </c>
      <c r="G1433" s="597"/>
    </row>
    <row r="1434" spans="4:7" hidden="1">
      <c r="D1434" s="365"/>
      <c r="F1434" s="53" t="str">
        <f>IFERROR(VLOOKUP(E1433,#REF!,4,0),"")</f>
        <v/>
      </c>
      <c r="G1434" s="597"/>
    </row>
    <row r="1435" spans="4:7" hidden="1">
      <c r="D1435" s="365"/>
      <c r="F1435" s="53" t="str">
        <f>IFERROR(VLOOKUP(E1434,#REF!,4,0),"")</f>
        <v/>
      </c>
      <c r="G1435" s="597"/>
    </row>
    <row r="1436" spans="4:7" hidden="1">
      <c r="D1436" s="365"/>
      <c r="F1436" s="53" t="str">
        <f>IFERROR(VLOOKUP(E1435,#REF!,4,0),"")</f>
        <v/>
      </c>
      <c r="G1436" s="597"/>
    </row>
    <row r="1437" spans="4:7" hidden="1">
      <c r="D1437" s="365"/>
      <c r="F1437" s="53" t="str">
        <f>IFERROR(VLOOKUP(E1436,#REF!,4,0),"")</f>
        <v/>
      </c>
      <c r="G1437" s="597"/>
    </row>
    <row r="1438" spans="4:7" hidden="1">
      <c r="D1438" s="365"/>
      <c r="F1438" s="53" t="str">
        <f>IFERROR(VLOOKUP(E1437,#REF!,4,0),"")</f>
        <v/>
      </c>
      <c r="G1438" s="597"/>
    </row>
    <row r="1439" spans="4:7" hidden="1">
      <c r="D1439" s="365"/>
      <c r="F1439" s="53" t="str">
        <f>IFERROR(VLOOKUP(E1438,#REF!,4,0),"")</f>
        <v/>
      </c>
      <c r="G1439" s="597"/>
    </row>
    <row r="1440" spans="4:7" hidden="1">
      <c r="D1440" s="365"/>
      <c r="F1440" s="53" t="str">
        <f>IFERROR(VLOOKUP(E1439,#REF!,4,0),"")</f>
        <v/>
      </c>
      <c r="G1440" s="597"/>
    </row>
    <row r="1441" spans="4:7" hidden="1">
      <c r="D1441" s="365"/>
      <c r="F1441" s="53" t="str">
        <f>IFERROR(VLOOKUP(E1440,#REF!,4,0),"")</f>
        <v/>
      </c>
      <c r="G1441" s="597"/>
    </row>
    <row r="1442" spans="4:7" hidden="1">
      <c r="D1442" s="365"/>
      <c r="F1442" s="53" t="str">
        <f>IFERROR(VLOOKUP(E1441,#REF!,4,0),"")</f>
        <v/>
      </c>
      <c r="G1442" s="597"/>
    </row>
    <row r="1443" spans="4:7" hidden="1">
      <c r="D1443" s="365"/>
      <c r="F1443" s="53" t="str">
        <f>IFERROR(VLOOKUP(E1442,#REF!,4,0),"")</f>
        <v/>
      </c>
      <c r="G1443" s="597"/>
    </row>
    <row r="1444" spans="4:7" hidden="1">
      <c r="D1444" s="365"/>
      <c r="F1444" s="53" t="str">
        <f>IFERROR(VLOOKUP(E1443,#REF!,4,0),"")</f>
        <v/>
      </c>
      <c r="G1444" s="597"/>
    </row>
    <row r="1445" spans="4:7" hidden="1">
      <c r="D1445" s="365"/>
      <c r="F1445" s="53" t="str">
        <f>IFERROR(VLOOKUP(E1444,#REF!,4,0),"")</f>
        <v/>
      </c>
      <c r="G1445" s="597"/>
    </row>
    <row r="1446" spans="4:7" hidden="1">
      <c r="D1446" s="365"/>
      <c r="F1446" s="53" t="str">
        <f>IFERROR(VLOOKUP(E1445,#REF!,4,0),"")</f>
        <v/>
      </c>
      <c r="G1446" s="597"/>
    </row>
    <row r="1447" spans="4:7" hidden="1">
      <c r="D1447" s="365"/>
      <c r="F1447" s="53" t="str">
        <f>IFERROR(VLOOKUP(E1446,#REF!,4,0),"")</f>
        <v/>
      </c>
      <c r="G1447" s="597"/>
    </row>
    <row r="1448" spans="4:7" hidden="1">
      <c r="D1448" s="365"/>
      <c r="F1448" s="53" t="str">
        <f>IFERROR(VLOOKUP(E1447,#REF!,4,0),"")</f>
        <v/>
      </c>
      <c r="G1448" s="597"/>
    </row>
    <row r="1449" spans="4:7" hidden="1">
      <c r="D1449" s="365"/>
      <c r="F1449" s="53" t="str">
        <f>IFERROR(VLOOKUP(E1448,#REF!,4,0),"")</f>
        <v/>
      </c>
      <c r="G1449" s="597"/>
    </row>
    <row r="1450" spans="4:7" hidden="1">
      <c r="D1450" s="365"/>
      <c r="F1450" s="53" t="str">
        <f>IFERROR(VLOOKUP(E1449,#REF!,4,0),"")</f>
        <v/>
      </c>
      <c r="G1450" s="597"/>
    </row>
    <row r="1451" spans="4:7" hidden="1">
      <c r="D1451" s="365"/>
      <c r="F1451" s="53" t="str">
        <f>IFERROR(VLOOKUP(E1450,#REF!,4,0),"")</f>
        <v/>
      </c>
      <c r="G1451" s="597"/>
    </row>
    <row r="1452" spans="4:7" hidden="1">
      <c r="D1452" s="365"/>
      <c r="F1452" s="53" t="str">
        <f>IFERROR(VLOOKUP(E1451,#REF!,4,0),"")</f>
        <v/>
      </c>
      <c r="G1452" s="597"/>
    </row>
    <row r="1453" spans="4:7" hidden="1">
      <c r="D1453" s="365"/>
      <c r="F1453" s="53" t="str">
        <f>IFERROR(VLOOKUP(E1452,#REF!,4,0),"")</f>
        <v/>
      </c>
      <c r="G1453" s="597"/>
    </row>
    <row r="1454" spans="4:7" hidden="1">
      <c r="D1454" s="365"/>
      <c r="F1454" s="53" t="str">
        <f>IFERROR(VLOOKUP(E1453,#REF!,4,0),"")</f>
        <v/>
      </c>
      <c r="G1454" s="597"/>
    </row>
    <row r="1455" spans="4:7" hidden="1">
      <c r="D1455" s="365"/>
      <c r="F1455" s="53" t="str">
        <f>IFERROR(VLOOKUP(E1454,#REF!,4,0),"")</f>
        <v/>
      </c>
      <c r="G1455" s="597"/>
    </row>
    <row r="1456" spans="4:7" hidden="1">
      <c r="D1456" s="365"/>
      <c r="F1456" s="53" t="str">
        <f>IFERROR(VLOOKUP(E1455,#REF!,4,0),"")</f>
        <v/>
      </c>
      <c r="G1456" s="597"/>
    </row>
    <row r="1457" spans="4:7" hidden="1">
      <c r="D1457" s="365"/>
      <c r="F1457" s="53" t="str">
        <f>IFERROR(VLOOKUP(E1456,#REF!,4,0),"")</f>
        <v/>
      </c>
      <c r="G1457" s="597"/>
    </row>
    <row r="1458" spans="4:7" hidden="1">
      <c r="D1458" s="365"/>
      <c r="F1458" s="53" t="str">
        <f>IFERROR(VLOOKUP(E1457,#REF!,4,0),"")</f>
        <v/>
      </c>
      <c r="G1458" s="597"/>
    </row>
    <row r="1459" spans="4:7" hidden="1">
      <c r="D1459" s="365"/>
      <c r="F1459" s="53" t="str">
        <f>IFERROR(VLOOKUP(E1458,#REF!,4,0),"")</f>
        <v/>
      </c>
      <c r="G1459" s="597"/>
    </row>
    <row r="1460" spans="4:7" hidden="1">
      <c r="D1460" s="365"/>
      <c r="F1460" s="53" t="str">
        <f>IFERROR(VLOOKUP(E1459,#REF!,4,0),"")</f>
        <v/>
      </c>
      <c r="G1460" s="597"/>
    </row>
    <row r="1461" spans="4:7" hidden="1">
      <c r="D1461" s="365"/>
      <c r="F1461" s="53" t="str">
        <f>IFERROR(VLOOKUP(E1460,#REF!,4,0),"")</f>
        <v/>
      </c>
      <c r="G1461" s="597"/>
    </row>
    <row r="1462" spans="4:7" hidden="1">
      <c r="D1462" s="365"/>
      <c r="F1462" s="53" t="str">
        <f>IFERROR(VLOOKUP(E1461,#REF!,4,0),"")</f>
        <v/>
      </c>
      <c r="G1462" s="597"/>
    </row>
    <row r="1463" spans="4:7" hidden="1">
      <c r="D1463" s="365"/>
      <c r="F1463" s="53" t="str">
        <f>IFERROR(VLOOKUP(E1462,#REF!,4,0),"")</f>
        <v/>
      </c>
      <c r="G1463" s="597"/>
    </row>
    <row r="1464" spans="4:7" hidden="1">
      <c r="D1464" s="365"/>
      <c r="F1464" s="53" t="str">
        <f>IFERROR(VLOOKUP(E1463,#REF!,4,0),"")</f>
        <v/>
      </c>
      <c r="G1464" s="597"/>
    </row>
    <row r="1465" spans="4:7" hidden="1">
      <c r="D1465" s="365"/>
      <c r="F1465" s="53" t="str">
        <f>IFERROR(VLOOKUP(E1464,#REF!,4,0),"")</f>
        <v/>
      </c>
      <c r="G1465" s="597"/>
    </row>
    <row r="1466" spans="4:7" hidden="1">
      <c r="D1466" s="365"/>
      <c r="F1466" s="53" t="str">
        <f>IFERROR(VLOOKUP(E1465,#REF!,4,0),"")</f>
        <v/>
      </c>
      <c r="G1466" s="597"/>
    </row>
    <row r="1467" spans="4:7" hidden="1">
      <c r="D1467" s="365"/>
      <c r="F1467" s="53" t="str">
        <f>IFERROR(VLOOKUP(E1466,#REF!,4,0),"")</f>
        <v/>
      </c>
      <c r="G1467" s="597"/>
    </row>
    <row r="1468" spans="4:7" hidden="1">
      <c r="D1468" s="365"/>
      <c r="F1468" s="53" t="str">
        <f>IFERROR(VLOOKUP(E1467,#REF!,4,0),"")</f>
        <v/>
      </c>
      <c r="G1468" s="597"/>
    </row>
    <row r="1469" spans="4:7" hidden="1">
      <c r="D1469" s="365"/>
      <c r="F1469" s="53" t="str">
        <f>IFERROR(VLOOKUP(E1468,#REF!,4,0),"")</f>
        <v/>
      </c>
      <c r="G1469" s="597"/>
    </row>
    <row r="1470" spans="4:7" hidden="1">
      <c r="D1470" s="365"/>
      <c r="F1470" s="53" t="str">
        <f>IFERROR(VLOOKUP(E1469,#REF!,4,0),"")</f>
        <v/>
      </c>
      <c r="G1470" s="597"/>
    </row>
    <row r="1471" spans="4:7" hidden="1">
      <c r="D1471" s="365"/>
      <c r="F1471" s="53" t="str">
        <f>IFERROR(VLOOKUP(E1470,#REF!,4,0),"")</f>
        <v/>
      </c>
      <c r="G1471" s="597"/>
    </row>
    <row r="1472" spans="4:7" hidden="1">
      <c r="D1472" s="365"/>
      <c r="F1472" s="53" t="str">
        <f>IFERROR(VLOOKUP(E1471,#REF!,4,0),"")</f>
        <v/>
      </c>
      <c r="G1472" s="597"/>
    </row>
    <row r="1473" spans="1:12" hidden="1">
      <c r="D1473" s="365"/>
      <c r="F1473" s="53" t="str">
        <f>IFERROR(VLOOKUP(E1472,#REF!,4,0),"")</f>
        <v/>
      </c>
      <c r="G1473" s="597"/>
    </row>
    <row r="1474" spans="1:12" hidden="1">
      <c r="D1474" s="365"/>
      <c r="F1474" s="53" t="str">
        <f>IFERROR(VLOOKUP(E1473,#REF!,4,0),"")</f>
        <v/>
      </c>
      <c r="G1474" s="597"/>
    </row>
    <row r="1475" spans="1:12" hidden="1">
      <c r="D1475" s="365"/>
      <c r="F1475" s="53" t="str">
        <f>IFERROR(VLOOKUP(E1474,#REF!,4,0),"")</f>
        <v/>
      </c>
      <c r="G1475" s="597"/>
    </row>
    <row r="1476" spans="1:12" hidden="1">
      <c r="D1476" s="365"/>
      <c r="F1476" s="53" t="str">
        <f>IFERROR(VLOOKUP(E1475,#REF!,4,0),"")</f>
        <v/>
      </c>
      <c r="G1476" s="597"/>
    </row>
    <row r="1477" spans="1:12" hidden="1">
      <c r="D1477" s="365"/>
      <c r="F1477" s="53" t="str">
        <f>IFERROR(VLOOKUP(E1476,#REF!,4,0),"")</f>
        <v/>
      </c>
      <c r="G1477" s="597"/>
    </row>
    <row r="1478" spans="1:12" hidden="1">
      <c r="D1478" s="365"/>
      <c r="F1478" s="53" t="str">
        <f>IFERROR(VLOOKUP(E1477,#REF!,4,0),"")</f>
        <v/>
      </c>
      <c r="G1478" s="597"/>
    </row>
    <row r="1479" spans="1:12" hidden="1">
      <c r="D1479" s="365"/>
      <c r="F1479" s="53" t="str">
        <f>IFERROR(VLOOKUP(E1478,#REF!,4,0),"")</f>
        <v/>
      </c>
      <c r="G1479" s="597"/>
    </row>
    <row r="1480" spans="1:12" hidden="1">
      <c r="D1480" s="365"/>
      <c r="G1480" s="597"/>
    </row>
    <row r="1481" spans="1:12" hidden="1">
      <c r="D1481" s="365"/>
      <c r="G1481" s="597"/>
    </row>
    <row r="1482" spans="1:12" hidden="1">
      <c r="D1482" s="365"/>
      <c r="G1482" s="597"/>
    </row>
    <row r="1483" spans="1:12" hidden="1">
      <c r="D1483" s="365"/>
      <c r="E1483" s="224"/>
      <c r="G1483" s="597"/>
    </row>
    <row r="1484" spans="1:12" hidden="1">
      <c r="A1484" s="46"/>
      <c r="B1484" s="46"/>
      <c r="C1484" s="259"/>
      <c r="D1484" s="366"/>
      <c r="E1484" s="224"/>
      <c r="F1484" s="259"/>
      <c r="G1484" s="260"/>
      <c r="H1484" s="261"/>
      <c r="I1484" s="259"/>
      <c r="J1484" s="259"/>
      <c r="K1484" s="259"/>
      <c r="L1484" s="259"/>
    </row>
    <row r="1485" spans="1:12">
      <c r="A1485" s="259"/>
      <c r="B1485" s="259"/>
      <c r="C1485" s="259"/>
      <c r="D1485" s="366"/>
      <c r="E1485" s="224"/>
      <c r="F1485" s="259"/>
      <c r="G1485" s="260"/>
      <c r="H1485" s="261"/>
      <c r="I1485" s="259"/>
      <c r="J1485" s="259"/>
      <c r="K1485" s="259"/>
      <c r="L1485" s="259"/>
    </row>
    <row r="1486" spans="1:12">
      <c r="A1486" s="259"/>
      <c r="B1486" s="259"/>
      <c r="C1486" s="259"/>
      <c r="D1486" s="366"/>
      <c r="E1486" s="224"/>
      <c r="F1486" s="259"/>
      <c r="G1486" s="260"/>
      <c r="H1486" s="261"/>
      <c r="I1486" s="259"/>
      <c r="J1486" s="259"/>
      <c r="K1486" s="259"/>
      <c r="L1486" s="259"/>
    </row>
    <row r="1487" spans="1:12">
      <c r="A1487" s="259"/>
      <c r="B1487" s="259"/>
      <c r="C1487" s="259"/>
      <c r="D1487" s="366"/>
      <c r="E1487" s="224"/>
      <c r="F1487" s="259"/>
      <c r="G1487" s="260"/>
      <c r="H1487" s="261"/>
      <c r="I1487" s="224"/>
      <c r="J1487" s="259"/>
      <c r="K1487" s="259"/>
      <c r="L1487" s="259"/>
    </row>
    <row r="1488" spans="1:12">
      <c r="A1488" s="259"/>
      <c r="B1488" s="259"/>
      <c r="C1488" s="259"/>
      <c r="D1488" s="366"/>
      <c r="E1488" s="224"/>
      <c r="F1488" s="259"/>
      <c r="G1488" s="260"/>
      <c r="H1488" s="261"/>
      <c r="I1488" s="259"/>
      <c r="J1488" s="259"/>
      <c r="K1488" s="259"/>
      <c r="L1488" s="259"/>
    </row>
    <row r="1489" spans="1:12">
      <c r="A1489" s="259"/>
      <c r="B1489" s="259"/>
      <c r="C1489" s="259"/>
      <c r="D1489" s="366"/>
      <c r="E1489" s="224"/>
      <c r="F1489" s="259"/>
      <c r="G1489" s="260"/>
      <c r="H1489" s="261"/>
      <c r="I1489" s="259"/>
      <c r="J1489" s="259"/>
      <c r="K1489" s="259"/>
      <c r="L1489" s="259"/>
    </row>
    <row r="1490" spans="1:12">
      <c r="A1490" s="259"/>
      <c r="B1490" s="259"/>
      <c r="C1490" s="259"/>
      <c r="D1490" s="366"/>
      <c r="E1490" s="224"/>
      <c r="F1490" s="259"/>
      <c r="G1490" s="260"/>
      <c r="H1490" s="261"/>
      <c r="I1490" s="259"/>
      <c r="J1490" s="259"/>
      <c r="K1490" s="259"/>
      <c r="L1490" s="259"/>
    </row>
    <row r="1491" spans="1:12">
      <c r="A1491" s="259"/>
      <c r="B1491" s="259"/>
      <c r="C1491" s="259"/>
      <c r="D1491" s="366"/>
      <c r="E1491" s="224"/>
      <c r="F1491" s="259"/>
      <c r="G1491" s="260"/>
      <c r="H1491" s="261"/>
      <c r="I1491" s="259"/>
      <c r="J1491" s="259"/>
      <c r="K1491" s="259"/>
      <c r="L1491" s="259"/>
    </row>
    <row r="1492" spans="1:12">
      <c r="A1492" s="259"/>
      <c r="B1492" s="259"/>
      <c r="C1492" s="259"/>
      <c r="D1492" s="366"/>
      <c r="E1492" s="224"/>
      <c r="F1492" s="259"/>
      <c r="G1492" s="260"/>
      <c r="H1492" s="261"/>
      <c r="I1492" s="259"/>
      <c r="J1492" s="259"/>
      <c r="K1492" s="259"/>
      <c r="L1492" s="259"/>
    </row>
    <row r="1493" spans="1:12">
      <c r="A1493" s="259"/>
      <c r="B1493" s="259"/>
      <c r="C1493" s="259"/>
      <c r="D1493" s="366"/>
      <c r="E1493" s="224"/>
      <c r="F1493" s="259"/>
      <c r="G1493" s="260"/>
      <c r="H1493" s="261"/>
      <c r="I1493" s="259"/>
      <c r="J1493" s="259"/>
      <c r="K1493" s="259"/>
      <c r="L1493" s="259"/>
    </row>
    <row r="1494" spans="1:12">
      <c r="A1494" s="259"/>
      <c r="B1494" s="259"/>
      <c r="C1494" s="259"/>
      <c r="D1494" s="366"/>
      <c r="E1494" s="224"/>
      <c r="F1494" s="259"/>
      <c r="G1494" s="260"/>
      <c r="H1494" s="261"/>
      <c r="I1494" s="259"/>
      <c r="J1494" s="259"/>
      <c r="K1494" s="259"/>
      <c r="L1494" s="259"/>
    </row>
    <row r="1495" spans="1:12">
      <c r="A1495" s="259"/>
      <c r="B1495" s="259"/>
      <c r="C1495" s="259"/>
      <c r="D1495" s="366"/>
      <c r="E1495" s="224"/>
      <c r="F1495" s="259"/>
      <c r="G1495" s="260"/>
      <c r="H1495" s="261"/>
      <c r="I1495" s="259"/>
      <c r="J1495" s="259"/>
      <c r="K1495" s="259"/>
      <c r="L1495" s="259"/>
    </row>
    <row r="1496" spans="1:12">
      <c r="A1496" s="259"/>
      <c r="B1496" s="259"/>
      <c r="C1496" s="259"/>
      <c r="D1496" s="366"/>
      <c r="E1496" s="224"/>
      <c r="F1496" s="259"/>
      <c r="G1496" s="260"/>
      <c r="H1496" s="261"/>
      <c r="I1496" s="259"/>
      <c r="J1496" s="259"/>
      <c r="K1496" s="259"/>
      <c r="L1496" s="259"/>
    </row>
    <row r="1497" spans="1:12">
      <c r="A1497" s="259"/>
      <c r="B1497" s="259"/>
      <c r="C1497" s="259"/>
      <c r="D1497" s="366"/>
      <c r="E1497" s="224"/>
      <c r="F1497" s="259"/>
      <c r="G1497" s="260"/>
      <c r="H1497" s="261"/>
      <c r="I1497" s="259"/>
      <c r="J1497" s="259"/>
      <c r="K1497" s="259"/>
      <c r="L1497" s="259"/>
    </row>
    <row r="1498" spans="1:12">
      <c r="A1498" s="259"/>
      <c r="B1498" s="259"/>
      <c r="C1498" s="259"/>
      <c r="D1498" s="366"/>
      <c r="E1498" s="224"/>
      <c r="F1498" s="259"/>
      <c r="G1498" s="260"/>
      <c r="H1498" s="261"/>
      <c r="I1498" s="259"/>
      <c r="J1498" s="259"/>
      <c r="K1498" s="259"/>
      <c r="L1498" s="259"/>
    </row>
    <row r="1499" spans="1:12">
      <c r="A1499" s="259"/>
      <c r="B1499" s="259"/>
      <c r="C1499" s="259"/>
      <c r="D1499" s="366"/>
      <c r="E1499" s="224"/>
      <c r="F1499" s="259"/>
      <c r="G1499" s="260"/>
      <c r="H1499" s="261"/>
      <c r="I1499" s="259"/>
      <c r="J1499" s="259"/>
      <c r="K1499" s="259"/>
      <c r="L1499" s="259"/>
    </row>
    <row r="1500" spans="1:12">
      <c r="A1500" s="259"/>
      <c r="B1500" s="259"/>
      <c r="C1500" s="259"/>
      <c r="D1500" s="366"/>
      <c r="E1500" s="224"/>
      <c r="F1500" s="259"/>
      <c r="G1500" s="260"/>
      <c r="H1500" s="261"/>
      <c r="I1500" s="259"/>
      <c r="J1500" s="259"/>
      <c r="K1500" s="259"/>
      <c r="L1500" s="259"/>
    </row>
    <row r="1501" spans="1:12">
      <c r="A1501" s="259"/>
      <c r="B1501" s="259"/>
      <c r="C1501" s="259"/>
      <c r="D1501" s="366"/>
      <c r="E1501" s="224"/>
      <c r="F1501" s="259"/>
      <c r="G1501" s="260"/>
      <c r="H1501" s="261"/>
      <c r="I1501" s="259"/>
      <c r="J1501" s="259"/>
      <c r="K1501" s="259"/>
      <c r="L1501" s="259"/>
    </row>
    <row r="1502" spans="1:12">
      <c r="A1502" s="259"/>
      <c r="B1502" s="259"/>
      <c r="C1502" s="259"/>
      <c r="D1502" s="366"/>
      <c r="E1502" s="224"/>
      <c r="F1502" s="259"/>
      <c r="G1502" s="260"/>
      <c r="H1502" s="261"/>
      <c r="I1502" s="259"/>
      <c r="J1502" s="259"/>
      <c r="K1502" s="259"/>
      <c r="L1502" s="259"/>
    </row>
    <row r="1503" spans="1:12">
      <c r="A1503" s="259"/>
      <c r="B1503" s="259"/>
      <c r="C1503" s="259"/>
      <c r="D1503" s="366"/>
      <c r="E1503" s="224"/>
      <c r="F1503" s="259"/>
      <c r="G1503" s="260"/>
      <c r="H1503" s="261"/>
      <c r="I1503" s="259"/>
      <c r="J1503" s="259"/>
      <c r="K1503" s="259"/>
      <c r="L1503" s="259"/>
    </row>
    <row r="1504" spans="1:12">
      <c r="A1504" s="259"/>
      <c r="B1504" s="259"/>
      <c r="C1504" s="259"/>
      <c r="D1504" s="366"/>
      <c r="E1504" s="224"/>
      <c r="F1504" s="259"/>
      <c r="G1504" s="260"/>
      <c r="H1504" s="261"/>
      <c r="I1504" s="259"/>
      <c r="J1504" s="259"/>
      <c r="K1504" s="259"/>
      <c r="L1504" s="259"/>
    </row>
    <row r="1505" spans="1:12">
      <c r="A1505" s="259"/>
      <c r="B1505" s="259"/>
      <c r="C1505" s="259"/>
      <c r="D1505" s="366"/>
      <c r="E1505" s="224"/>
      <c r="F1505" s="259"/>
      <c r="G1505" s="260"/>
      <c r="H1505" s="261"/>
      <c r="I1505" s="259"/>
      <c r="J1505" s="259"/>
      <c r="K1505" s="259"/>
      <c r="L1505" s="259"/>
    </row>
    <row r="1506" spans="1:12">
      <c r="A1506" s="259"/>
      <c r="B1506" s="259"/>
      <c r="C1506" s="259"/>
      <c r="D1506" s="366"/>
      <c r="E1506" s="224"/>
      <c r="F1506" s="259"/>
      <c r="G1506" s="260"/>
      <c r="H1506" s="261"/>
      <c r="I1506" s="259"/>
      <c r="J1506" s="259"/>
      <c r="K1506" s="259"/>
      <c r="L1506" s="259"/>
    </row>
    <row r="1507" spans="1:12">
      <c r="A1507" s="259"/>
      <c r="B1507" s="259"/>
      <c r="C1507" s="259"/>
      <c r="D1507" s="366"/>
      <c r="E1507" s="224"/>
      <c r="F1507" s="259"/>
      <c r="G1507" s="260"/>
      <c r="H1507" s="261"/>
      <c r="I1507" s="259"/>
      <c r="J1507" s="259"/>
      <c r="K1507" s="259"/>
      <c r="L1507" s="259"/>
    </row>
    <row r="1508" spans="1:12">
      <c r="A1508" s="259"/>
      <c r="B1508" s="259"/>
      <c r="C1508" s="259"/>
      <c r="D1508" s="366"/>
      <c r="E1508" s="224"/>
      <c r="F1508" s="259"/>
      <c r="G1508" s="260"/>
      <c r="H1508" s="261"/>
      <c r="I1508" s="259"/>
      <c r="J1508" s="259"/>
      <c r="K1508" s="259"/>
      <c r="L1508" s="259"/>
    </row>
    <row r="1509" spans="1:12">
      <c r="A1509" s="259"/>
      <c r="B1509" s="259"/>
      <c r="C1509" s="259"/>
      <c r="D1509" s="366"/>
      <c r="E1509" s="224"/>
      <c r="F1509" s="259"/>
      <c r="G1509" s="260"/>
      <c r="H1509" s="261"/>
      <c r="I1509" s="259"/>
      <c r="J1509" s="259"/>
      <c r="K1509" s="259"/>
      <c r="L1509" s="259"/>
    </row>
    <row r="1510" spans="1:12">
      <c r="A1510" s="259"/>
      <c r="B1510" s="259"/>
      <c r="C1510" s="259"/>
      <c r="D1510" s="366"/>
      <c r="E1510" s="224"/>
      <c r="F1510" s="259"/>
      <c r="G1510" s="260"/>
      <c r="H1510" s="261"/>
      <c r="I1510" s="259"/>
      <c r="J1510" s="259"/>
      <c r="K1510" s="259"/>
      <c r="L1510" s="259"/>
    </row>
    <row r="1511" spans="1:12" hidden="1">
      <c r="A1511" s="259"/>
      <c r="B1511" s="259"/>
      <c r="C1511" s="259"/>
      <c r="D1511" s="366"/>
      <c r="E1511" s="224"/>
      <c r="F1511" s="259"/>
      <c r="G1511" s="260"/>
      <c r="H1511" s="261"/>
      <c r="I1511" s="259"/>
      <c r="J1511" s="259"/>
      <c r="K1511" s="259"/>
      <c r="L1511" s="259"/>
    </row>
    <row r="1512" spans="1:12">
      <c r="A1512" s="259"/>
      <c r="B1512" s="259"/>
      <c r="C1512" s="259"/>
      <c r="D1512" s="366"/>
      <c r="E1512" s="224"/>
      <c r="F1512" s="259"/>
      <c r="G1512" s="260"/>
      <c r="H1512" s="261"/>
      <c r="I1512" s="259"/>
      <c r="J1512" s="259"/>
      <c r="K1512" s="259"/>
      <c r="L1512" s="259"/>
    </row>
    <row r="1513" spans="1:12">
      <c r="A1513" s="259"/>
      <c r="B1513" s="259"/>
      <c r="C1513" s="259"/>
      <c r="D1513" s="366"/>
      <c r="E1513" s="224"/>
      <c r="F1513" s="259"/>
      <c r="G1513" s="260"/>
      <c r="H1513" s="261"/>
      <c r="I1513" s="259"/>
      <c r="J1513" s="259"/>
      <c r="K1513" s="259"/>
      <c r="L1513" s="259"/>
    </row>
    <row r="1514" spans="1:12">
      <c r="A1514" s="259"/>
      <c r="B1514" s="259"/>
      <c r="C1514" s="259"/>
      <c r="D1514" s="366"/>
      <c r="E1514" s="224"/>
      <c r="F1514" s="259"/>
      <c r="G1514" s="260"/>
      <c r="H1514" s="261"/>
      <c r="I1514" s="259"/>
      <c r="J1514" s="259"/>
      <c r="K1514" s="259"/>
      <c r="L1514" s="259"/>
    </row>
    <row r="1515" spans="1:12">
      <c r="A1515" s="259"/>
      <c r="B1515" s="259"/>
      <c r="C1515" s="259"/>
      <c r="D1515" s="366"/>
      <c r="E1515" s="224"/>
      <c r="F1515" s="259"/>
      <c r="G1515" s="260"/>
      <c r="H1515" s="261"/>
      <c r="I1515" s="259"/>
      <c r="J1515" s="259"/>
      <c r="K1515" s="259"/>
      <c r="L1515" s="259"/>
    </row>
    <row r="1516" spans="1:12">
      <c r="A1516" s="259"/>
      <c r="B1516" s="259"/>
      <c r="C1516" s="259"/>
      <c r="D1516" s="366"/>
      <c r="E1516" s="224"/>
      <c r="F1516" s="259"/>
      <c r="G1516" s="260"/>
      <c r="H1516" s="261"/>
      <c r="I1516" s="259"/>
      <c r="J1516" s="259"/>
      <c r="K1516" s="259"/>
      <c r="L1516" s="259"/>
    </row>
    <row r="1517" spans="1:12">
      <c r="A1517" s="259"/>
      <c r="B1517" s="259"/>
      <c r="C1517" s="259"/>
      <c r="D1517" s="366"/>
      <c r="E1517" s="224"/>
      <c r="F1517" s="259"/>
      <c r="G1517" s="260"/>
      <c r="H1517" s="261"/>
      <c r="I1517" s="259"/>
      <c r="J1517" s="259"/>
      <c r="K1517" s="259"/>
      <c r="L1517" s="259"/>
    </row>
    <row r="1518" spans="1:12">
      <c r="A1518" s="259"/>
      <c r="B1518" s="259"/>
      <c r="C1518" s="259"/>
      <c r="D1518" s="366"/>
      <c r="E1518" s="224"/>
      <c r="F1518" s="259"/>
      <c r="G1518" s="260"/>
      <c r="H1518" s="261"/>
      <c r="I1518" s="259"/>
      <c r="J1518" s="259"/>
      <c r="K1518" s="259"/>
      <c r="L1518" s="259"/>
    </row>
    <row r="1519" spans="1:12">
      <c r="A1519" s="259"/>
      <c r="B1519" s="259"/>
      <c r="C1519" s="259"/>
      <c r="D1519" s="366"/>
      <c r="E1519" s="224"/>
      <c r="F1519" s="259"/>
      <c r="G1519" s="260"/>
      <c r="H1519" s="261"/>
      <c r="I1519" s="259"/>
      <c r="J1519" s="259"/>
      <c r="K1519" s="259"/>
      <c r="L1519" s="259"/>
    </row>
    <row r="1520" spans="1:12">
      <c r="A1520" s="259"/>
      <c r="B1520" s="259"/>
      <c r="C1520" s="259"/>
      <c r="D1520" s="366"/>
      <c r="E1520" s="224"/>
      <c r="F1520" s="259"/>
      <c r="G1520" s="260"/>
      <c r="H1520" s="261"/>
      <c r="I1520" s="259"/>
      <c r="J1520" s="259"/>
      <c r="K1520" s="259"/>
      <c r="L1520" s="259"/>
    </row>
    <row r="1521" spans="1:12">
      <c r="A1521" s="259"/>
      <c r="B1521" s="259"/>
      <c r="C1521" s="259"/>
      <c r="D1521" s="366"/>
      <c r="E1521" s="224"/>
      <c r="F1521" s="259"/>
      <c r="G1521" s="260"/>
      <c r="H1521" s="261"/>
      <c r="I1521" s="259"/>
      <c r="J1521" s="259"/>
      <c r="K1521" s="259"/>
      <c r="L1521" s="259"/>
    </row>
    <row r="1522" spans="1:12">
      <c r="A1522" s="259"/>
      <c r="B1522" s="259"/>
      <c r="C1522" s="259"/>
      <c r="D1522" s="366"/>
      <c r="E1522" s="224"/>
      <c r="F1522" s="259"/>
      <c r="G1522" s="260"/>
      <c r="H1522" s="261"/>
      <c r="I1522" s="259"/>
      <c r="J1522" s="259"/>
      <c r="K1522" s="259"/>
      <c r="L1522" s="259"/>
    </row>
    <row r="1523" spans="1:12">
      <c r="A1523" s="259"/>
      <c r="B1523" s="259"/>
      <c r="C1523" s="259"/>
      <c r="D1523" s="366"/>
      <c r="E1523" s="224"/>
      <c r="F1523" s="259"/>
      <c r="G1523" s="260"/>
      <c r="H1523" s="261"/>
      <c r="I1523" s="259"/>
      <c r="J1523" s="259"/>
      <c r="K1523" s="259"/>
      <c r="L1523" s="259"/>
    </row>
    <row r="1524" spans="1:12">
      <c r="A1524" s="259"/>
      <c r="B1524" s="259"/>
      <c r="C1524" s="259"/>
      <c r="D1524" s="366"/>
      <c r="E1524" s="224"/>
      <c r="F1524" s="259"/>
      <c r="G1524" s="260"/>
      <c r="H1524" s="261"/>
      <c r="I1524" s="259"/>
      <c r="J1524" s="259"/>
      <c r="K1524" s="259"/>
      <c r="L1524" s="259"/>
    </row>
    <row r="1525" spans="1:12">
      <c r="A1525" s="259"/>
      <c r="B1525" s="259"/>
      <c r="C1525" s="259"/>
      <c r="D1525" s="366"/>
      <c r="E1525" s="224"/>
      <c r="F1525" s="259"/>
      <c r="G1525" s="260"/>
      <c r="H1525" s="261"/>
      <c r="I1525" s="259"/>
      <c r="J1525" s="259"/>
      <c r="K1525" s="259"/>
      <c r="L1525" s="259"/>
    </row>
    <row r="1526" spans="1:12">
      <c r="A1526" s="259"/>
      <c r="B1526" s="259"/>
      <c r="C1526" s="259"/>
      <c r="D1526" s="366"/>
      <c r="E1526" s="224"/>
      <c r="F1526" s="259"/>
      <c r="G1526" s="260"/>
      <c r="H1526" s="261"/>
      <c r="I1526" s="259"/>
      <c r="J1526" s="259"/>
      <c r="K1526" s="259"/>
      <c r="L1526" s="259"/>
    </row>
    <row r="1527" spans="1:12">
      <c r="A1527" s="259"/>
      <c r="B1527" s="259"/>
      <c r="C1527" s="259"/>
      <c r="D1527" s="366"/>
      <c r="E1527" s="224"/>
      <c r="F1527" s="259"/>
      <c r="G1527" s="260"/>
      <c r="H1527" s="261"/>
      <c r="I1527" s="259"/>
      <c r="J1527" s="259"/>
      <c r="K1527" s="259"/>
      <c r="L1527" s="259"/>
    </row>
    <row r="1528" spans="1:12">
      <c r="A1528" s="259"/>
      <c r="B1528" s="259"/>
      <c r="C1528" s="259"/>
      <c r="D1528" s="366"/>
      <c r="E1528" s="224"/>
      <c r="F1528" s="259"/>
      <c r="G1528" s="260"/>
      <c r="H1528" s="261"/>
      <c r="I1528" s="259"/>
      <c r="J1528" s="259"/>
      <c r="K1528" s="259"/>
      <c r="L1528" s="259"/>
    </row>
    <row r="1529" spans="1:12">
      <c r="A1529" s="259"/>
      <c r="B1529" s="259"/>
      <c r="C1529" s="259"/>
      <c r="D1529" s="366"/>
      <c r="E1529" s="224"/>
      <c r="F1529" s="259"/>
      <c r="G1529" s="260"/>
      <c r="H1529" s="261"/>
      <c r="I1529" s="259"/>
      <c r="J1529" s="259"/>
      <c r="K1529" s="259"/>
      <c r="L1529" s="259"/>
    </row>
    <row r="1530" spans="1:12">
      <c r="A1530" s="259"/>
      <c r="B1530" s="259"/>
      <c r="C1530" s="259"/>
      <c r="D1530" s="366"/>
      <c r="E1530" s="224"/>
      <c r="F1530" s="259"/>
      <c r="G1530" s="260"/>
      <c r="H1530" s="261"/>
      <c r="I1530" s="259"/>
      <c r="J1530" s="259"/>
      <c r="K1530" s="259"/>
      <c r="L1530" s="259"/>
    </row>
    <row r="1531" spans="1:12">
      <c r="A1531" s="259"/>
      <c r="B1531" s="259"/>
      <c r="C1531" s="259"/>
      <c r="D1531" s="366"/>
      <c r="E1531" s="224"/>
      <c r="F1531" s="259"/>
      <c r="G1531" s="260"/>
      <c r="H1531" s="261"/>
      <c r="I1531" s="259"/>
      <c r="J1531" s="259"/>
      <c r="K1531" s="259"/>
      <c r="L1531" s="259"/>
    </row>
    <row r="1532" spans="1:12">
      <c r="A1532" s="259"/>
      <c r="B1532" s="259"/>
      <c r="C1532" s="259"/>
      <c r="D1532" s="366"/>
      <c r="E1532" s="224"/>
      <c r="F1532" s="259"/>
      <c r="G1532" s="260"/>
      <c r="H1532" s="261"/>
      <c r="I1532" s="259"/>
      <c r="J1532" s="259"/>
      <c r="K1532" s="259"/>
      <c r="L1532" s="259"/>
    </row>
    <row r="1533" spans="1:12">
      <c r="A1533" s="259"/>
      <c r="B1533" s="259"/>
      <c r="C1533" s="259"/>
      <c r="D1533" s="366"/>
      <c r="E1533" s="224"/>
      <c r="F1533" s="259"/>
      <c r="G1533" s="260"/>
      <c r="H1533" s="261"/>
      <c r="I1533" s="259"/>
      <c r="J1533" s="259"/>
      <c r="K1533" s="259"/>
      <c r="L1533" s="259"/>
    </row>
    <row r="1534" spans="1:12">
      <c r="A1534" s="259"/>
      <c r="B1534" s="259"/>
      <c r="C1534" s="259"/>
      <c r="D1534" s="366"/>
      <c r="E1534" s="224"/>
      <c r="F1534" s="259"/>
      <c r="G1534" s="260"/>
      <c r="H1534" s="261"/>
      <c r="I1534" s="259"/>
      <c r="J1534" s="259"/>
      <c r="K1534" s="259"/>
      <c r="L1534" s="259"/>
    </row>
    <row r="1535" spans="1:12">
      <c r="A1535" s="259"/>
      <c r="B1535" s="259"/>
      <c r="C1535" s="259"/>
      <c r="D1535" s="366"/>
      <c r="E1535" s="224"/>
      <c r="F1535" s="259"/>
      <c r="G1535" s="260"/>
      <c r="H1535" s="261"/>
      <c r="I1535" s="259"/>
      <c r="J1535" s="259"/>
      <c r="K1535" s="259"/>
      <c r="L1535" s="259"/>
    </row>
    <row r="1536" spans="1:12">
      <c r="A1536" s="259"/>
      <c r="B1536" s="259"/>
      <c r="C1536" s="259"/>
      <c r="D1536" s="366"/>
      <c r="E1536" s="224"/>
      <c r="F1536" s="259"/>
      <c r="G1536" s="260"/>
      <c r="H1536" s="261"/>
      <c r="I1536" s="259"/>
      <c r="J1536" s="259"/>
      <c r="K1536" s="259"/>
      <c r="L1536" s="259"/>
    </row>
    <row r="1537" spans="1:12">
      <c r="A1537" s="259"/>
      <c r="B1537" s="259"/>
      <c r="C1537" s="259"/>
      <c r="D1537" s="366"/>
      <c r="E1537" s="224"/>
      <c r="F1537" s="259"/>
      <c r="G1537" s="260"/>
      <c r="H1537" s="261"/>
      <c r="I1537" s="259"/>
      <c r="J1537" s="259"/>
      <c r="K1537" s="259"/>
      <c r="L1537" s="259"/>
    </row>
    <row r="1538" spans="1:12">
      <c r="A1538" s="259"/>
      <c r="B1538" s="259"/>
      <c r="C1538" s="259"/>
      <c r="D1538" s="366"/>
      <c r="E1538" s="224"/>
      <c r="F1538" s="259"/>
      <c r="G1538" s="260"/>
      <c r="H1538" s="261"/>
      <c r="I1538" s="259"/>
      <c r="J1538" s="259"/>
      <c r="K1538" s="259"/>
      <c r="L1538" s="259"/>
    </row>
    <row r="1539" spans="1:12">
      <c r="A1539" s="259"/>
      <c r="B1539" s="259"/>
      <c r="C1539" s="259"/>
      <c r="D1539" s="366"/>
      <c r="E1539" s="224"/>
      <c r="F1539" s="259"/>
      <c r="G1539" s="260"/>
      <c r="H1539" s="261"/>
      <c r="I1539" s="259"/>
      <c r="J1539" s="259"/>
      <c r="K1539" s="259"/>
      <c r="L1539" s="259"/>
    </row>
    <row r="1540" spans="1:12">
      <c r="A1540" s="259"/>
      <c r="B1540" s="259"/>
      <c r="C1540" s="259"/>
      <c r="D1540" s="366"/>
      <c r="E1540" s="224"/>
      <c r="F1540" s="259"/>
      <c r="G1540" s="260"/>
      <c r="H1540" s="261"/>
      <c r="I1540" s="259"/>
      <c r="J1540" s="259"/>
      <c r="K1540" s="259"/>
      <c r="L1540" s="259"/>
    </row>
    <row r="1541" spans="1:12">
      <c r="A1541" s="259"/>
      <c r="B1541" s="259"/>
      <c r="C1541" s="259"/>
      <c r="D1541" s="366"/>
      <c r="E1541" s="224"/>
      <c r="F1541" s="259"/>
      <c r="G1541" s="260"/>
      <c r="H1541" s="261"/>
      <c r="I1541" s="259"/>
      <c r="J1541" s="259"/>
      <c r="K1541" s="259"/>
      <c r="L1541" s="259"/>
    </row>
    <row r="1542" spans="1:12">
      <c r="A1542" s="259"/>
      <c r="B1542" s="259"/>
      <c r="C1542" s="259"/>
      <c r="D1542" s="366"/>
      <c r="E1542" s="224"/>
      <c r="F1542" s="259"/>
      <c r="G1542" s="260"/>
      <c r="H1542" s="261"/>
      <c r="I1542" s="259"/>
      <c r="J1542" s="259"/>
      <c r="K1542" s="259"/>
      <c r="L1542" s="259"/>
    </row>
    <row r="1543" spans="1:12">
      <c r="A1543" s="259"/>
      <c r="B1543" s="259"/>
      <c r="C1543" s="259"/>
      <c r="D1543" s="366"/>
      <c r="E1543" s="224"/>
      <c r="F1543" s="259"/>
      <c r="G1543" s="260"/>
      <c r="H1543" s="261"/>
      <c r="I1543" s="259"/>
      <c r="J1543" s="259"/>
      <c r="K1543" s="259"/>
      <c r="L1543" s="259"/>
    </row>
    <row r="1544" spans="1:12">
      <c r="A1544" s="259"/>
      <c r="B1544" s="259"/>
      <c r="C1544" s="259"/>
      <c r="D1544" s="366"/>
      <c r="E1544" s="224"/>
      <c r="F1544" s="259"/>
      <c r="G1544" s="260"/>
      <c r="H1544" s="261"/>
      <c r="I1544" s="259"/>
      <c r="J1544" s="259"/>
      <c r="K1544" s="259"/>
      <c r="L1544" s="259"/>
    </row>
    <row r="1545" spans="1:12">
      <c r="A1545" s="259"/>
      <c r="B1545" s="259"/>
      <c r="C1545" s="259"/>
      <c r="D1545" s="366"/>
      <c r="E1545" s="224"/>
      <c r="F1545" s="259"/>
      <c r="G1545" s="260"/>
      <c r="H1545" s="261"/>
      <c r="I1545" s="259"/>
      <c r="J1545" s="259"/>
      <c r="K1545" s="259"/>
      <c r="L1545" s="259"/>
    </row>
    <row r="1546" spans="1:12">
      <c r="A1546" s="259"/>
      <c r="B1546" s="259"/>
      <c r="C1546" s="259"/>
      <c r="D1546" s="366"/>
      <c r="E1546" s="224"/>
      <c r="F1546" s="259"/>
      <c r="G1546" s="260"/>
      <c r="H1546" s="261"/>
      <c r="I1546" s="259"/>
      <c r="J1546" s="259"/>
      <c r="K1546" s="259"/>
      <c r="L1546" s="259"/>
    </row>
    <row r="1547" spans="1:12">
      <c r="A1547" s="259"/>
      <c r="B1547" s="259"/>
      <c r="C1547" s="259"/>
      <c r="D1547" s="366"/>
      <c r="E1547" s="224"/>
      <c r="F1547" s="259"/>
      <c r="G1547" s="260"/>
      <c r="H1547" s="261"/>
      <c r="I1547" s="259"/>
      <c r="J1547" s="259"/>
      <c r="K1547" s="259"/>
      <c r="L1547" s="259"/>
    </row>
    <row r="1548" spans="1:12">
      <c r="A1548" s="259"/>
      <c r="B1548" s="259"/>
      <c r="C1548" s="259"/>
      <c r="D1548" s="366"/>
      <c r="E1548" s="224"/>
      <c r="F1548" s="259"/>
      <c r="G1548" s="260"/>
      <c r="H1548" s="261"/>
      <c r="I1548" s="259"/>
      <c r="J1548" s="259"/>
      <c r="K1548" s="259"/>
      <c r="L1548" s="259"/>
    </row>
    <row r="1549" spans="1:12">
      <c r="A1549" s="259"/>
      <c r="B1549" s="259"/>
      <c r="C1549" s="259"/>
      <c r="D1549" s="366"/>
      <c r="E1549" s="224"/>
      <c r="F1549" s="259"/>
      <c r="G1549" s="260"/>
      <c r="H1549" s="261"/>
      <c r="I1549" s="259"/>
      <c r="J1549" s="259"/>
      <c r="K1549" s="259"/>
      <c r="L1549" s="259"/>
    </row>
    <row r="1550" spans="1:12">
      <c r="A1550" s="259"/>
      <c r="B1550" s="259"/>
      <c r="C1550" s="259"/>
      <c r="D1550" s="366"/>
      <c r="E1550" s="224"/>
      <c r="F1550" s="259"/>
      <c r="G1550" s="260"/>
      <c r="H1550" s="261"/>
      <c r="I1550" s="259"/>
      <c r="J1550" s="259"/>
      <c r="K1550" s="259"/>
      <c r="L1550" s="259"/>
    </row>
    <row r="1551" spans="1:12">
      <c r="A1551" s="259"/>
      <c r="B1551" s="259"/>
      <c r="C1551" s="259"/>
      <c r="D1551" s="366"/>
      <c r="E1551" s="224"/>
      <c r="F1551" s="259"/>
      <c r="G1551" s="260"/>
      <c r="H1551" s="261"/>
      <c r="I1551" s="259"/>
      <c r="J1551" s="259"/>
      <c r="K1551" s="259"/>
      <c r="L1551" s="259"/>
    </row>
    <row r="1552" spans="1:12">
      <c r="A1552" s="259"/>
      <c r="B1552" s="259"/>
      <c r="C1552" s="259"/>
      <c r="D1552" s="366"/>
      <c r="E1552" s="224"/>
      <c r="F1552" s="259"/>
      <c r="G1552" s="260"/>
      <c r="H1552" s="261"/>
      <c r="I1552" s="259"/>
      <c r="J1552" s="259"/>
      <c r="K1552" s="259"/>
      <c r="L1552" s="259"/>
    </row>
    <row r="1553" spans="1:12">
      <c r="A1553" s="259"/>
      <c r="B1553" s="259"/>
      <c r="C1553" s="259"/>
      <c r="D1553" s="366"/>
      <c r="E1553" s="224"/>
      <c r="F1553" s="259"/>
      <c r="G1553" s="260"/>
      <c r="H1553" s="261"/>
      <c r="I1553" s="259"/>
      <c r="J1553" s="259"/>
      <c r="K1553" s="259"/>
      <c r="L1553" s="259"/>
    </row>
    <row r="1554" spans="1:12">
      <c r="A1554" s="259"/>
      <c r="B1554" s="259"/>
      <c r="C1554" s="259"/>
      <c r="D1554" s="366"/>
      <c r="E1554" s="224"/>
      <c r="F1554" s="259"/>
      <c r="G1554" s="260"/>
      <c r="H1554" s="261"/>
      <c r="I1554" s="259"/>
      <c r="J1554" s="259"/>
      <c r="K1554" s="259"/>
      <c r="L1554" s="259"/>
    </row>
    <row r="1555" spans="1:12">
      <c r="A1555" s="259"/>
      <c r="B1555" s="259"/>
      <c r="C1555" s="259"/>
      <c r="D1555" s="366"/>
      <c r="E1555" s="224"/>
      <c r="F1555" s="259"/>
      <c r="G1555" s="260"/>
      <c r="H1555" s="261"/>
      <c r="I1555" s="259"/>
      <c r="J1555" s="259"/>
      <c r="K1555" s="259"/>
      <c r="L1555" s="259"/>
    </row>
    <row r="1556" spans="1:12">
      <c r="A1556" s="259"/>
      <c r="B1556" s="259"/>
      <c r="C1556" s="259"/>
      <c r="D1556" s="366"/>
      <c r="E1556" s="224"/>
      <c r="F1556" s="259"/>
      <c r="G1556" s="260"/>
      <c r="H1556" s="261"/>
      <c r="I1556" s="259"/>
      <c r="J1556" s="259"/>
      <c r="K1556" s="259"/>
      <c r="L1556" s="259"/>
    </row>
    <row r="1557" spans="1:12">
      <c r="A1557" s="259"/>
      <c r="B1557" s="259"/>
      <c r="C1557" s="259"/>
      <c r="D1557" s="366"/>
      <c r="E1557" s="224"/>
      <c r="F1557" s="259"/>
      <c r="G1557" s="260"/>
      <c r="H1557" s="261"/>
      <c r="I1557" s="259"/>
      <c r="J1557" s="259"/>
      <c r="K1557" s="259"/>
      <c r="L1557" s="259"/>
    </row>
    <row r="1558" spans="1:12">
      <c r="A1558" s="259"/>
      <c r="B1558" s="259"/>
      <c r="C1558" s="259"/>
      <c r="D1558" s="366"/>
      <c r="E1558" s="224"/>
      <c r="F1558" s="259"/>
      <c r="G1558" s="260"/>
      <c r="H1558" s="261"/>
      <c r="I1558" s="259"/>
      <c r="J1558" s="259"/>
      <c r="K1558" s="259"/>
      <c r="L1558" s="259"/>
    </row>
    <row r="1559" spans="1:12">
      <c r="A1559" s="259"/>
      <c r="B1559" s="259"/>
      <c r="C1559" s="259"/>
      <c r="D1559" s="366"/>
      <c r="E1559" s="224"/>
      <c r="F1559" s="259"/>
      <c r="G1559" s="260"/>
      <c r="H1559" s="261"/>
      <c r="I1559" s="259"/>
      <c r="J1559" s="259"/>
      <c r="K1559" s="259"/>
      <c r="L1559" s="259"/>
    </row>
    <row r="1560" spans="1:12">
      <c r="A1560" s="259"/>
      <c r="B1560" s="259"/>
      <c r="C1560" s="259"/>
      <c r="D1560" s="366"/>
      <c r="E1560" s="224"/>
      <c r="F1560" s="259"/>
      <c r="G1560" s="260"/>
      <c r="H1560" s="261"/>
      <c r="I1560" s="259"/>
      <c r="J1560" s="259"/>
      <c r="K1560" s="259"/>
      <c r="L1560" s="259"/>
    </row>
    <row r="1561" spans="1:12">
      <c r="A1561" s="259"/>
      <c r="B1561" s="259"/>
      <c r="C1561" s="259"/>
      <c r="D1561" s="366"/>
      <c r="E1561" s="224"/>
      <c r="F1561" s="259"/>
      <c r="G1561" s="260"/>
      <c r="H1561" s="261"/>
      <c r="I1561" s="259"/>
      <c r="J1561" s="259"/>
      <c r="K1561" s="259"/>
      <c r="L1561" s="259"/>
    </row>
    <row r="1562" spans="1:12">
      <c r="A1562" s="259"/>
      <c r="B1562" s="259"/>
      <c r="C1562" s="259"/>
      <c r="D1562" s="366"/>
      <c r="E1562" s="224"/>
      <c r="F1562" s="259"/>
      <c r="G1562" s="260"/>
      <c r="H1562" s="261"/>
      <c r="I1562" s="259"/>
      <c r="J1562" s="259"/>
      <c r="K1562" s="259"/>
      <c r="L1562" s="259"/>
    </row>
    <row r="1563" spans="1:12">
      <c r="A1563" s="259"/>
      <c r="B1563" s="259"/>
      <c r="C1563" s="259"/>
      <c r="D1563" s="366"/>
      <c r="E1563" s="224"/>
      <c r="F1563" s="259"/>
      <c r="G1563" s="260"/>
      <c r="H1563" s="261"/>
      <c r="I1563" s="259"/>
      <c r="J1563" s="259"/>
      <c r="K1563" s="259"/>
      <c r="L1563" s="259"/>
    </row>
    <row r="1564" spans="1:12">
      <c r="A1564" s="259"/>
      <c r="B1564" s="259"/>
      <c r="C1564" s="259"/>
      <c r="D1564" s="366"/>
      <c r="E1564" s="224"/>
      <c r="F1564" s="259"/>
      <c r="G1564" s="260"/>
      <c r="H1564" s="261"/>
      <c r="I1564" s="259"/>
      <c r="J1564" s="259"/>
      <c r="K1564" s="259"/>
      <c r="L1564" s="259"/>
    </row>
    <row r="1565" spans="1:12">
      <c r="A1565" s="259"/>
      <c r="B1565" s="259"/>
      <c r="C1565" s="259"/>
      <c r="D1565" s="366"/>
      <c r="E1565" s="224"/>
      <c r="F1565" s="259"/>
      <c r="G1565" s="260"/>
      <c r="H1565" s="261"/>
      <c r="I1565" s="259"/>
      <c r="J1565" s="259"/>
      <c r="K1565" s="259"/>
      <c r="L1565" s="259"/>
    </row>
    <row r="1566" spans="1:12">
      <c r="A1566" s="259"/>
      <c r="B1566" s="259"/>
      <c r="C1566" s="259"/>
      <c r="D1566" s="366"/>
      <c r="E1566" s="224"/>
      <c r="F1566" s="259"/>
      <c r="G1566" s="260"/>
      <c r="H1566" s="261"/>
      <c r="I1566" s="259"/>
      <c r="J1566" s="259"/>
      <c r="K1566" s="259"/>
      <c r="L1566" s="259"/>
    </row>
    <row r="1567" spans="1:12">
      <c r="A1567" s="259"/>
      <c r="B1567" s="259"/>
      <c r="C1567" s="259"/>
      <c r="D1567" s="366"/>
      <c r="E1567" s="224"/>
      <c r="F1567" s="259"/>
      <c r="G1567" s="260"/>
      <c r="H1567" s="261"/>
      <c r="I1567" s="259"/>
      <c r="J1567" s="259"/>
      <c r="K1567" s="259"/>
      <c r="L1567" s="259"/>
    </row>
    <row r="1568" spans="1:12">
      <c r="A1568" s="259"/>
      <c r="B1568" s="259"/>
      <c r="C1568" s="259"/>
      <c r="D1568" s="366"/>
      <c r="E1568" s="224"/>
      <c r="F1568" s="259"/>
      <c r="G1568" s="260"/>
      <c r="H1568" s="261"/>
      <c r="I1568" s="259"/>
      <c r="J1568" s="259"/>
      <c r="K1568" s="259"/>
      <c r="L1568" s="259"/>
    </row>
    <row r="1569" spans="1:12">
      <c r="A1569" s="259"/>
      <c r="B1569" s="259"/>
      <c r="C1569" s="259"/>
      <c r="D1569" s="366"/>
      <c r="E1569" s="224"/>
      <c r="F1569" s="259"/>
      <c r="G1569" s="260"/>
      <c r="H1569" s="261"/>
      <c r="I1569" s="259"/>
      <c r="J1569" s="259"/>
      <c r="K1569" s="259"/>
      <c r="L1569" s="259"/>
    </row>
    <row r="1570" spans="1:12">
      <c r="A1570" s="259"/>
      <c r="B1570" s="259"/>
      <c r="C1570" s="259"/>
      <c r="D1570" s="366"/>
      <c r="E1570" s="224"/>
      <c r="F1570" s="259"/>
      <c r="G1570" s="260"/>
      <c r="H1570" s="261"/>
      <c r="I1570" s="259"/>
      <c r="J1570" s="259"/>
      <c r="K1570" s="259"/>
      <c r="L1570" s="259"/>
    </row>
    <row r="1571" spans="1:12">
      <c r="A1571" s="259"/>
      <c r="B1571" s="259"/>
      <c r="C1571" s="259"/>
      <c r="D1571" s="366"/>
      <c r="E1571" s="224"/>
      <c r="F1571" s="259"/>
      <c r="G1571" s="260"/>
      <c r="H1571" s="261"/>
      <c r="I1571" s="259"/>
      <c r="J1571" s="259"/>
      <c r="K1571" s="259"/>
      <c r="L1571" s="259"/>
    </row>
    <row r="1572" spans="1:12">
      <c r="A1572" s="259"/>
      <c r="B1572" s="259"/>
      <c r="C1572" s="259"/>
      <c r="D1572" s="366"/>
      <c r="E1572" s="224"/>
      <c r="F1572" s="259"/>
      <c r="G1572" s="260"/>
      <c r="H1572" s="261"/>
      <c r="I1572" s="259"/>
      <c r="J1572" s="259"/>
      <c r="K1572" s="259"/>
      <c r="L1572" s="259"/>
    </row>
    <row r="1573" spans="1:12">
      <c r="A1573" s="259"/>
      <c r="B1573" s="259"/>
      <c r="C1573" s="259"/>
      <c r="D1573" s="366"/>
      <c r="E1573" s="224"/>
      <c r="F1573" s="259"/>
      <c r="G1573" s="260"/>
      <c r="H1573" s="261"/>
      <c r="I1573" s="259"/>
      <c r="J1573" s="259"/>
      <c r="K1573" s="259"/>
      <c r="L1573" s="259"/>
    </row>
    <row r="1574" spans="1:12">
      <c r="A1574" s="259"/>
      <c r="B1574" s="259"/>
      <c r="C1574" s="259"/>
      <c r="D1574" s="366"/>
      <c r="E1574" s="224"/>
      <c r="F1574" s="259"/>
      <c r="G1574" s="260"/>
      <c r="H1574" s="261"/>
      <c r="I1574" s="259"/>
      <c r="J1574" s="259"/>
      <c r="K1574" s="259"/>
      <c r="L1574" s="259"/>
    </row>
    <row r="1575" spans="1:12">
      <c r="A1575" s="259"/>
      <c r="B1575" s="259"/>
      <c r="C1575" s="259"/>
      <c r="D1575" s="366"/>
      <c r="E1575" s="224"/>
      <c r="F1575" s="259"/>
      <c r="G1575" s="260"/>
      <c r="H1575" s="261"/>
      <c r="I1575" s="259"/>
      <c r="J1575" s="259"/>
      <c r="K1575" s="259"/>
      <c r="L1575" s="259"/>
    </row>
    <row r="1576" spans="1:12">
      <c r="A1576" s="259"/>
      <c r="B1576" s="259"/>
      <c r="C1576" s="259"/>
      <c r="D1576" s="366"/>
      <c r="E1576" s="224"/>
      <c r="F1576" s="259"/>
      <c r="G1576" s="260"/>
      <c r="H1576" s="261"/>
      <c r="I1576" s="259"/>
      <c r="J1576" s="259"/>
      <c r="K1576" s="259"/>
      <c r="L1576" s="259"/>
    </row>
    <row r="1577" spans="1:12">
      <c r="A1577" s="259"/>
      <c r="B1577" s="259"/>
      <c r="C1577" s="259"/>
      <c r="D1577" s="366"/>
      <c r="E1577" s="224"/>
      <c r="F1577" s="259"/>
      <c r="G1577" s="260"/>
      <c r="H1577" s="261"/>
      <c r="I1577" s="259"/>
      <c r="J1577" s="259"/>
      <c r="K1577" s="259"/>
      <c r="L1577" s="259"/>
    </row>
    <row r="1578" spans="1:12">
      <c r="A1578" s="259"/>
      <c r="B1578" s="259"/>
      <c r="C1578" s="259"/>
      <c r="D1578" s="366"/>
      <c r="E1578" s="224"/>
      <c r="F1578" s="259"/>
      <c r="G1578" s="260"/>
      <c r="H1578" s="261"/>
      <c r="I1578" s="259"/>
      <c r="J1578" s="259"/>
      <c r="K1578" s="259"/>
      <c r="L1578" s="259"/>
    </row>
    <row r="1579" spans="1:12">
      <c r="A1579" s="259"/>
      <c r="B1579" s="259"/>
      <c r="C1579" s="259"/>
      <c r="D1579" s="366"/>
      <c r="E1579" s="224"/>
      <c r="F1579" s="259"/>
      <c r="G1579" s="260"/>
      <c r="H1579" s="261"/>
      <c r="I1579" s="259"/>
      <c r="J1579" s="259"/>
      <c r="K1579" s="259"/>
      <c r="L1579" s="259"/>
    </row>
    <row r="1580" spans="1:12">
      <c r="A1580" s="259"/>
      <c r="B1580" s="259"/>
      <c r="C1580" s="259"/>
      <c r="D1580" s="366"/>
      <c r="E1580" s="224"/>
      <c r="F1580" s="259"/>
      <c r="G1580" s="260"/>
      <c r="H1580" s="261"/>
      <c r="I1580" s="259"/>
      <c r="J1580" s="259"/>
      <c r="K1580" s="259"/>
      <c r="L1580" s="259"/>
    </row>
    <row r="1581" spans="1:12">
      <c r="A1581" s="259"/>
      <c r="B1581" s="259"/>
      <c r="C1581" s="259"/>
      <c r="D1581" s="366"/>
      <c r="E1581" s="224"/>
      <c r="F1581" s="259"/>
      <c r="G1581" s="260"/>
      <c r="H1581" s="261"/>
      <c r="I1581" s="259"/>
      <c r="J1581" s="259"/>
      <c r="K1581" s="259"/>
      <c r="L1581" s="259"/>
    </row>
    <row r="1582" spans="1:12">
      <c r="A1582" s="259"/>
      <c r="B1582" s="259"/>
      <c r="C1582" s="259"/>
      <c r="D1582" s="366"/>
      <c r="E1582" s="224"/>
      <c r="F1582" s="259"/>
      <c r="G1582" s="260"/>
      <c r="H1582" s="261"/>
      <c r="I1582" s="259"/>
      <c r="J1582" s="259"/>
      <c r="K1582" s="259"/>
      <c r="L1582" s="259"/>
    </row>
    <row r="1583" spans="1:12">
      <c r="A1583" s="259"/>
      <c r="B1583" s="259"/>
      <c r="C1583" s="259"/>
      <c r="D1583" s="366"/>
      <c r="E1583" s="224"/>
      <c r="F1583" s="259"/>
      <c r="G1583" s="260"/>
      <c r="H1583" s="261"/>
      <c r="I1583" s="259"/>
      <c r="J1583" s="259"/>
      <c r="K1583" s="259"/>
      <c r="L1583" s="259"/>
    </row>
    <row r="1584" spans="1:12">
      <c r="A1584" s="259"/>
      <c r="B1584" s="259"/>
      <c r="C1584" s="259"/>
      <c r="D1584" s="366"/>
      <c r="E1584" s="224"/>
      <c r="F1584" s="259"/>
      <c r="G1584" s="260"/>
      <c r="H1584" s="261"/>
      <c r="I1584" s="259"/>
      <c r="J1584" s="259"/>
      <c r="K1584" s="259"/>
      <c r="L1584" s="259"/>
    </row>
    <row r="1585" spans="1:12">
      <c r="A1585" s="259"/>
      <c r="B1585" s="259"/>
      <c r="C1585" s="259"/>
      <c r="D1585" s="366"/>
      <c r="E1585" s="224"/>
      <c r="F1585" s="259"/>
      <c r="G1585" s="260"/>
      <c r="H1585" s="261"/>
      <c r="I1585" s="259"/>
      <c r="J1585" s="259"/>
      <c r="K1585" s="259"/>
      <c r="L1585" s="259"/>
    </row>
    <row r="1586" spans="1:12">
      <c r="A1586" s="259"/>
      <c r="B1586" s="259"/>
      <c r="C1586" s="259"/>
      <c r="D1586" s="366"/>
      <c r="E1586" s="224"/>
      <c r="F1586" s="259"/>
      <c r="G1586" s="260"/>
      <c r="H1586" s="261"/>
      <c r="I1586" s="259"/>
      <c r="J1586" s="259"/>
      <c r="K1586" s="259"/>
      <c r="L1586" s="259"/>
    </row>
    <row r="1587" spans="1:12">
      <c r="A1587" s="259"/>
      <c r="B1587" s="259"/>
      <c r="C1587" s="259"/>
      <c r="D1587" s="366"/>
      <c r="E1587" s="224"/>
      <c r="F1587" s="259"/>
      <c r="G1587" s="260"/>
      <c r="H1587" s="261"/>
      <c r="I1587" s="259"/>
      <c r="J1587" s="259"/>
      <c r="K1587" s="259"/>
      <c r="L1587" s="259"/>
    </row>
    <row r="1588" spans="1:12">
      <c r="A1588" s="259"/>
      <c r="B1588" s="259"/>
      <c r="C1588" s="259"/>
      <c r="D1588" s="366"/>
      <c r="E1588" s="224"/>
      <c r="F1588" s="259"/>
      <c r="G1588" s="260"/>
      <c r="H1588" s="261"/>
      <c r="I1588" s="259"/>
      <c r="J1588" s="259"/>
      <c r="K1588" s="259"/>
      <c r="L1588" s="259"/>
    </row>
    <row r="1589" spans="1:12">
      <c r="A1589" s="259"/>
      <c r="B1589" s="259"/>
      <c r="C1589" s="259"/>
      <c r="D1589" s="366"/>
      <c r="E1589" s="224"/>
      <c r="F1589" s="259"/>
      <c r="G1589" s="260"/>
      <c r="H1589" s="261"/>
      <c r="I1589" s="259"/>
      <c r="J1589" s="259"/>
      <c r="K1589" s="259"/>
      <c r="L1589" s="259"/>
    </row>
    <row r="1590" spans="1:12">
      <c r="A1590" s="259"/>
      <c r="B1590" s="259"/>
      <c r="C1590" s="259"/>
      <c r="D1590" s="366"/>
      <c r="E1590" s="224"/>
      <c r="F1590" s="259"/>
      <c r="G1590" s="260"/>
      <c r="H1590" s="261"/>
      <c r="I1590" s="259"/>
      <c r="J1590" s="259"/>
      <c r="K1590" s="259"/>
      <c r="L1590" s="259"/>
    </row>
    <row r="1591" spans="1:12">
      <c r="A1591" s="259"/>
      <c r="B1591" s="259"/>
      <c r="C1591" s="259"/>
      <c r="D1591" s="366"/>
      <c r="E1591" s="224"/>
      <c r="F1591" s="259"/>
      <c r="G1591" s="260"/>
      <c r="H1591" s="261"/>
      <c r="I1591" s="259"/>
      <c r="J1591" s="259"/>
      <c r="K1591" s="259"/>
      <c r="L1591" s="259"/>
    </row>
    <row r="1592" spans="1:12">
      <c r="A1592" s="259"/>
      <c r="B1592" s="259"/>
      <c r="C1592" s="259"/>
      <c r="D1592" s="366"/>
      <c r="E1592" s="224"/>
      <c r="F1592" s="259"/>
      <c r="G1592" s="260"/>
      <c r="H1592" s="261"/>
      <c r="I1592" s="259"/>
      <c r="J1592" s="259"/>
      <c r="K1592" s="259"/>
      <c r="L1592" s="259"/>
    </row>
    <row r="1593" spans="1:12">
      <c r="A1593" s="259"/>
      <c r="B1593" s="259"/>
      <c r="C1593" s="259"/>
      <c r="D1593" s="366"/>
      <c r="E1593" s="224"/>
      <c r="F1593" s="259"/>
      <c r="G1593" s="260"/>
      <c r="H1593" s="261"/>
      <c r="I1593" s="259"/>
      <c r="J1593" s="259"/>
      <c r="K1593" s="259"/>
      <c r="L1593" s="259"/>
    </row>
    <row r="1594" spans="1:12">
      <c r="A1594" s="259"/>
      <c r="B1594" s="259"/>
      <c r="C1594" s="259"/>
      <c r="D1594" s="366"/>
      <c r="E1594" s="224"/>
      <c r="F1594" s="259"/>
      <c r="G1594" s="260"/>
      <c r="H1594" s="261"/>
      <c r="I1594" s="259"/>
      <c r="J1594" s="259"/>
      <c r="K1594" s="259"/>
      <c r="L1594" s="259"/>
    </row>
    <row r="1595" spans="1:12">
      <c r="A1595" s="259"/>
      <c r="B1595" s="259"/>
      <c r="C1595" s="259"/>
      <c r="D1595" s="366"/>
      <c r="E1595" s="224"/>
      <c r="F1595" s="259"/>
      <c r="G1595" s="260"/>
      <c r="H1595" s="261"/>
      <c r="I1595" s="259"/>
      <c r="J1595" s="259"/>
      <c r="K1595" s="259"/>
      <c r="L1595" s="259"/>
    </row>
    <row r="1596" spans="1:12">
      <c r="A1596" s="259"/>
      <c r="B1596" s="259"/>
      <c r="C1596" s="259"/>
      <c r="D1596" s="366"/>
      <c r="E1596" s="224"/>
      <c r="F1596" s="259"/>
      <c r="G1596" s="260"/>
      <c r="H1596" s="261"/>
      <c r="I1596" s="259"/>
      <c r="J1596" s="259"/>
      <c r="K1596" s="259"/>
      <c r="L1596" s="259"/>
    </row>
    <row r="1597" spans="1:12">
      <c r="A1597" s="259"/>
      <c r="B1597" s="259"/>
      <c r="C1597" s="259"/>
      <c r="D1597" s="366"/>
      <c r="E1597" s="224"/>
      <c r="F1597" s="259"/>
      <c r="G1597" s="260"/>
      <c r="H1597" s="261"/>
      <c r="I1597" s="259"/>
      <c r="J1597" s="259"/>
      <c r="K1597" s="259"/>
      <c r="L1597" s="259"/>
    </row>
    <row r="1598" spans="1:12">
      <c r="A1598" s="259"/>
      <c r="B1598" s="259"/>
      <c r="C1598" s="259"/>
      <c r="D1598" s="366"/>
      <c r="E1598" s="224"/>
      <c r="F1598" s="259"/>
      <c r="G1598" s="260"/>
      <c r="H1598" s="261"/>
      <c r="I1598" s="259"/>
      <c r="J1598" s="259"/>
      <c r="K1598" s="259"/>
      <c r="L1598" s="259"/>
    </row>
    <row r="1599" spans="1:12">
      <c r="A1599" s="259"/>
      <c r="B1599" s="259"/>
      <c r="C1599" s="259"/>
      <c r="D1599" s="366"/>
      <c r="E1599" s="224"/>
      <c r="F1599" s="259"/>
      <c r="G1599" s="260"/>
      <c r="H1599" s="261"/>
      <c r="I1599" s="259"/>
      <c r="J1599" s="259"/>
      <c r="K1599" s="259"/>
      <c r="L1599" s="259"/>
    </row>
    <row r="1600" spans="1:12">
      <c r="A1600" s="259"/>
      <c r="B1600" s="259"/>
      <c r="C1600" s="259"/>
      <c r="D1600" s="366"/>
      <c r="E1600" s="224"/>
      <c r="F1600" s="259"/>
      <c r="G1600" s="260"/>
      <c r="H1600" s="261"/>
      <c r="I1600" s="259"/>
      <c r="J1600" s="259"/>
      <c r="K1600" s="259"/>
      <c r="L1600" s="259"/>
    </row>
    <row r="1601" spans="1:12">
      <c r="A1601" s="259"/>
      <c r="B1601" s="259"/>
      <c r="C1601" s="259"/>
      <c r="D1601" s="366"/>
      <c r="E1601" s="224"/>
      <c r="F1601" s="259"/>
      <c r="G1601" s="260"/>
      <c r="H1601" s="261"/>
      <c r="I1601" s="259"/>
      <c r="J1601" s="259"/>
      <c r="K1601" s="259"/>
      <c r="L1601" s="259"/>
    </row>
    <row r="1602" spans="1:12">
      <c r="A1602" s="259"/>
      <c r="B1602" s="259"/>
      <c r="C1602" s="259"/>
      <c r="D1602" s="366"/>
      <c r="E1602" s="224"/>
      <c r="F1602" s="259"/>
      <c r="G1602" s="260"/>
      <c r="H1602" s="261"/>
      <c r="I1602" s="259"/>
      <c r="J1602" s="259"/>
      <c r="K1602" s="259"/>
      <c r="L1602" s="259"/>
    </row>
    <row r="1603" spans="1:12">
      <c r="A1603" s="259"/>
      <c r="B1603" s="259"/>
      <c r="C1603" s="259"/>
      <c r="D1603" s="366"/>
      <c r="E1603" s="224"/>
      <c r="F1603" s="259"/>
      <c r="G1603" s="260"/>
      <c r="H1603" s="261"/>
      <c r="I1603" s="259"/>
      <c r="J1603" s="259"/>
      <c r="K1603" s="259"/>
      <c r="L1603" s="259"/>
    </row>
    <row r="1604" spans="1:12">
      <c r="A1604" s="259"/>
      <c r="B1604" s="259"/>
      <c r="C1604" s="259"/>
      <c r="D1604" s="366"/>
      <c r="E1604" s="224"/>
      <c r="F1604" s="259"/>
      <c r="G1604" s="260"/>
      <c r="H1604" s="261"/>
      <c r="I1604" s="259"/>
      <c r="J1604" s="259"/>
      <c r="K1604" s="259"/>
      <c r="L1604" s="259"/>
    </row>
    <row r="1605" spans="1:12">
      <c r="A1605" s="259"/>
      <c r="B1605" s="259"/>
      <c r="C1605" s="259"/>
      <c r="D1605" s="366"/>
      <c r="E1605" s="224"/>
      <c r="F1605" s="259"/>
      <c r="G1605" s="260"/>
      <c r="H1605" s="261"/>
      <c r="I1605" s="259"/>
      <c r="J1605" s="259"/>
      <c r="K1605" s="259"/>
      <c r="L1605" s="259"/>
    </row>
    <row r="1606" spans="1:12">
      <c r="A1606" s="259"/>
      <c r="B1606" s="259"/>
      <c r="C1606" s="259"/>
      <c r="D1606" s="366"/>
      <c r="E1606" s="224"/>
      <c r="F1606" s="259"/>
      <c r="G1606" s="260"/>
      <c r="H1606" s="261"/>
      <c r="I1606" s="259"/>
      <c r="J1606" s="259"/>
      <c r="K1606" s="259"/>
      <c r="L1606" s="259"/>
    </row>
    <row r="1607" spans="1:12">
      <c r="A1607" s="259"/>
      <c r="B1607" s="259"/>
      <c r="C1607" s="259"/>
      <c r="D1607" s="366"/>
      <c r="E1607" s="224"/>
      <c r="F1607" s="259"/>
      <c r="G1607" s="260"/>
      <c r="H1607" s="261"/>
      <c r="I1607" s="259"/>
      <c r="J1607" s="259"/>
      <c r="K1607" s="259"/>
      <c r="L1607" s="259"/>
    </row>
    <row r="1608" spans="1:12">
      <c r="A1608" s="259"/>
      <c r="B1608" s="259"/>
      <c r="C1608" s="259"/>
      <c r="D1608" s="366"/>
      <c r="E1608" s="224"/>
      <c r="F1608" s="259"/>
      <c r="G1608" s="260"/>
      <c r="H1608" s="261"/>
      <c r="I1608" s="259"/>
      <c r="J1608" s="259"/>
      <c r="K1608" s="259"/>
      <c r="L1608" s="259"/>
    </row>
    <row r="1609" spans="1:12">
      <c r="A1609" s="259"/>
      <c r="B1609" s="259"/>
      <c r="C1609" s="259"/>
      <c r="D1609" s="366"/>
      <c r="E1609" s="224"/>
      <c r="F1609" s="259"/>
      <c r="G1609" s="260"/>
      <c r="H1609" s="261"/>
      <c r="I1609" s="259"/>
      <c r="J1609" s="259"/>
      <c r="K1609" s="259"/>
      <c r="L1609" s="259"/>
    </row>
    <row r="1610" spans="1:12">
      <c r="A1610" s="259"/>
      <c r="B1610" s="259"/>
      <c r="C1610" s="259"/>
      <c r="D1610" s="366"/>
      <c r="E1610" s="224"/>
      <c r="F1610" s="259"/>
      <c r="G1610" s="260"/>
      <c r="H1610" s="261"/>
      <c r="I1610" s="259"/>
      <c r="J1610" s="259"/>
      <c r="K1610" s="259"/>
      <c r="L1610" s="259"/>
    </row>
    <row r="1611" spans="1:12">
      <c r="A1611" s="259"/>
      <c r="B1611" s="259"/>
      <c r="C1611" s="259"/>
      <c r="D1611" s="366"/>
      <c r="E1611" s="224"/>
      <c r="F1611" s="259"/>
      <c r="G1611" s="260"/>
      <c r="H1611" s="261"/>
      <c r="I1611" s="259"/>
      <c r="J1611" s="259"/>
      <c r="K1611" s="259"/>
      <c r="L1611" s="259"/>
    </row>
    <row r="1612" spans="1:12">
      <c r="A1612" s="259"/>
      <c r="B1612" s="259"/>
      <c r="C1612" s="259"/>
      <c r="D1612" s="366"/>
      <c r="E1612" s="224"/>
      <c r="F1612" s="259"/>
      <c r="G1612" s="260"/>
      <c r="H1612" s="261"/>
      <c r="I1612" s="259"/>
      <c r="J1612" s="259"/>
      <c r="K1612" s="259"/>
      <c r="L1612" s="259"/>
    </row>
    <row r="1613" spans="1:12">
      <c r="A1613" s="259"/>
      <c r="B1613" s="259"/>
      <c r="C1613" s="259"/>
      <c r="D1613" s="366"/>
      <c r="E1613" s="224"/>
      <c r="F1613" s="259"/>
      <c r="G1613" s="260"/>
      <c r="H1613" s="261"/>
      <c r="I1613" s="259"/>
      <c r="J1613" s="259"/>
      <c r="K1613" s="259"/>
      <c r="L1613" s="259"/>
    </row>
    <row r="1614" spans="1:12">
      <c r="A1614" s="259"/>
      <c r="B1614" s="259"/>
      <c r="C1614" s="259"/>
      <c r="D1614" s="366"/>
      <c r="E1614" s="224"/>
      <c r="F1614" s="259"/>
      <c r="G1614" s="260"/>
      <c r="H1614" s="261"/>
      <c r="I1614" s="259"/>
      <c r="J1614" s="259"/>
      <c r="K1614" s="259"/>
      <c r="L1614" s="259"/>
    </row>
    <row r="1615" spans="1:12">
      <c r="A1615" s="259"/>
      <c r="B1615" s="259"/>
      <c r="C1615" s="259"/>
      <c r="D1615" s="366"/>
      <c r="E1615" s="224"/>
      <c r="F1615" s="259"/>
      <c r="G1615" s="260"/>
      <c r="H1615" s="261"/>
      <c r="I1615" s="259"/>
      <c r="J1615" s="259"/>
      <c r="K1615" s="259"/>
      <c r="L1615" s="259"/>
    </row>
    <row r="1616" spans="1:12">
      <c r="A1616" s="259"/>
      <c r="B1616" s="259"/>
      <c r="C1616" s="259"/>
      <c r="D1616" s="366"/>
      <c r="E1616" s="224"/>
      <c r="F1616" s="259"/>
      <c r="G1616" s="260"/>
      <c r="H1616" s="261"/>
      <c r="I1616" s="259"/>
      <c r="J1616" s="259"/>
      <c r="K1616" s="259"/>
      <c r="L1616" s="259"/>
    </row>
    <row r="1617" spans="1:12">
      <c r="A1617" s="259"/>
      <c r="B1617" s="259"/>
      <c r="C1617" s="259"/>
      <c r="D1617" s="366"/>
      <c r="E1617" s="224"/>
      <c r="F1617" s="259"/>
      <c r="G1617" s="260"/>
      <c r="H1617" s="261"/>
      <c r="I1617" s="259"/>
      <c r="J1617" s="259"/>
      <c r="K1617" s="259"/>
      <c r="L1617" s="259"/>
    </row>
    <row r="1618" spans="1:12">
      <c r="A1618" s="259"/>
      <c r="B1618" s="259"/>
      <c r="C1618" s="259"/>
      <c r="D1618" s="366"/>
      <c r="E1618" s="224"/>
      <c r="F1618" s="259"/>
      <c r="G1618" s="260"/>
      <c r="H1618" s="261"/>
      <c r="I1618" s="259"/>
      <c r="J1618" s="259"/>
      <c r="K1618" s="259"/>
      <c r="L1618" s="259"/>
    </row>
    <row r="1619" spans="1:12">
      <c r="A1619" s="259"/>
      <c r="B1619" s="259"/>
      <c r="C1619" s="259"/>
      <c r="D1619" s="366"/>
      <c r="E1619" s="224"/>
      <c r="F1619" s="259"/>
      <c r="G1619" s="260"/>
      <c r="H1619" s="261"/>
      <c r="I1619" s="259"/>
      <c r="J1619" s="259"/>
      <c r="K1619" s="259"/>
      <c r="L1619" s="259"/>
    </row>
    <row r="1620" spans="1:12">
      <c r="A1620" s="259"/>
      <c r="B1620" s="259"/>
      <c r="C1620" s="259"/>
      <c r="D1620" s="366"/>
      <c r="E1620" s="224"/>
      <c r="F1620" s="259"/>
      <c r="G1620" s="260"/>
      <c r="H1620" s="261"/>
      <c r="I1620" s="259"/>
      <c r="J1620" s="259"/>
      <c r="K1620" s="259"/>
      <c r="L1620" s="259"/>
    </row>
    <row r="1621" spans="1:12">
      <c r="A1621" s="259"/>
      <c r="B1621" s="259"/>
      <c r="C1621" s="259"/>
      <c r="D1621" s="366"/>
      <c r="E1621" s="224"/>
      <c r="F1621" s="259"/>
      <c r="G1621" s="260"/>
      <c r="H1621" s="261"/>
      <c r="I1621" s="259"/>
      <c r="J1621" s="259"/>
      <c r="K1621" s="259"/>
      <c r="L1621" s="259"/>
    </row>
    <row r="1622" spans="1:12">
      <c r="A1622" s="259"/>
      <c r="B1622" s="259"/>
      <c r="C1622" s="259"/>
      <c r="D1622" s="366"/>
      <c r="E1622" s="224"/>
      <c r="F1622" s="259"/>
      <c r="G1622" s="260"/>
      <c r="H1622" s="261"/>
      <c r="I1622" s="259"/>
      <c r="J1622" s="259"/>
      <c r="K1622" s="259"/>
      <c r="L1622" s="259"/>
    </row>
    <row r="1623" spans="1:12">
      <c r="A1623" s="259"/>
      <c r="B1623" s="259"/>
      <c r="C1623" s="259"/>
      <c r="D1623" s="366"/>
      <c r="E1623" s="224"/>
      <c r="F1623" s="259"/>
      <c r="G1623" s="260"/>
      <c r="H1623" s="261"/>
      <c r="I1623" s="259"/>
      <c r="J1623" s="259"/>
      <c r="K1623" s="259"/>
      <c r="L1623" s="259"/>
    </row>
    <row r="1624" spans="1:12">
      <c r="A1624" s="259"/>
      <c r="B1624" s="259"/>
      <c r="C1624" s="259"/>
      <c r="D1624" s="366"/>
      <c r="E1624" s="224"/>
      <c r="F1624" s="259"/>
      <c r="G1624" s="260"/>
      <c r="H1624" s="261"/>
      <c r="I1624" s="259"/>
      <c r="J1624" s="259"/>
      <c r="K1624" s="259"/>
      <c r="L1624" s="259"/>
    </row>
    <row r="1625" spans="1:12">
      <c r="A1625" s="259"/>
      <c r="B1625" s="259"/>
      <c r="C1625" s="259"/>
      <c r="D1625" s="366"/>
      <c r="E1625" s="224"/>
      <c r="F1625" s="259"/>
      <c r="G1625" s="260"/>
      <c r="H1625" s="261"/>
      <c r="I1625" s="259"/>
      <c r="J1625" s="259"/>
      <c r="K1625" s="259"/>
      <c r="L1625" s="259"/>
    </row>
    <row r="1626" spans="1:12">
      <c r="A1626" s="259"/>
      <c r="B1626" s="259"/>
      <c r="C1626" s="259"/>
      <c r="D1626" s="366"/>
      <c r="E1626" s="224"/>
      <c r="F1626" s="259"/>
      <c r="G1626" s="260"/>
      <c r="H1626" s="261"/>
      <c r="I1626" s="259"/>
      <c r="J1626" s="259"/>
      <c r="K1626" s="259"/>
      <c r="L1626" s="259"/>
    </row>
    <row r="1627" spans="1:12">
      <c r="A1627" s="259"/>
      <c r="B1627" s="259"/>
      <c r="C1627" s="259"/>
      <c r="D1627" s="366"/>
      <c r="E1627" s="224"/>
      <c r="F1627" s="259"/>
      <c r="G1627" s="260"/>
      <c r="H1627" s="261"/>
      <c r="I1627" s="259"/>
      <c r="J1627" s="259"/>
      <c r="K1627" s="259"/>
      <c r="L1627" s="259"/>
    </row>
    <row r="1628" spans="1:12">
      <c r="A1628" s="259"/>
      <c r="B1628" s="259"/>
      <c r="C1628" s="259"/>
      <c r="D1628" s="366"/>
      <c r="E1628" s="224"/>
      <c r="F1628" s="259"/>
      <c r="G1628" s="260"/>
      <c r="H1628" s="261"/>
      <c r="I1628" s="259"/>
      <c r="J1628" s="259"/>
      <c r="K1628" s="259"/>
      <c r="L1628" s="259"/>
    </row>
    <row r="1629" spans="1:12">
      <c r="A1629" s="259"/>
      <c r="B1629" s="259"/>
      <c r="C1629" s="259"/>
      <c r="D1629" s="366"/>
      <c r="E1629" s="224"/>
      <c r="F1629" s="259"/>
      <c r="G1629" s="260"/>
      <c r="H1629" s="261"/>
      <c r="I1629" s="259"/>
      <c r="J1629" s="259"/>
      <c r="K1629" s="259"/>
      <c r="L1629" s="259"/>
    </row>
    <row r="1630" spans="1:12">
      <c r="A1630" s="259"/>
      <c r="B1630" s="259"/>
      <c r="C1630" s="259"/>
      <c r="D1630" s="366"/>
      <c r="E1630" s="224"/>
      <c r="F1630" s="259"/>
      <c r="G1630" s="260"/>
      <c r="H1630" s="261"/>
      <c r="I1630" s="259"/>
      <c r="J1630" s="259"/>
      <c r="K1630" s="259"/>
      <c r="L1630" s="259"/>
    </row>
    <row r="1631" spans="1:12">
      <c r="A1631" s="259"/>
      <c r="B1631" s="259"/>
      <c r="C1631" s="259"/>
      <c r="D1631" s="366"/>
      <c r="E1631" s="224"/>
      <c r="F1631" s="259"/>
      <c r="G1631" s="260"/>
      <c r="H1631" s="261"/>
      <c r="I1631" s="259"/>
      <c r="J1631" s="259"/>
      <c r="K1631" s="259"/>
      <c r="L1631" s="259"/>
    </row>
    <row r="1632" spans="1:12">
      <c r="A1632" s="259"/>
      <c r="B1632" s="259"/>
      <c r="C1632" s="259"/>
      <c r="D1632" s="366"/>
      <c r="E1632" s="224"/>
      <c r="F1632" s="259"/>
      <c r="G1632" s="260"/>
      <c r="H1632" s="261"/>
      <c r="I1632" s="259"/>
      <c r="J1632" s="259"/>
      <c r="K1632" s="259"/>
      <c r="L1632" s="259"/>
    </row>
    <row r="1633" spans="1:12">
      <c r="A1633" s="259"/>
      <c r="B1633" s="259"/>
      <c r="C1633" s="259"/>
      <c r="D1633" s="366"/>
      <c r="E1633" s="224"/>
      <c r="F1633" s="259"/>
      <c r="G1633" s="260"/>
      <c r="H1633" s="261"/>
      <c r="I1633" s="259"/>
      <c r="J1633" s="259"/>
      <c r="K1633" s="259"/>
      <c r="L1633" s="259"/>
    </row>
    <row r="1634" spans="1:12">
      <c r="A1634" s="259"/>
      <c r="B1634" s="259"/>
      <c r="C1634" s="259"/>
      <c r="D1634" s="366"/>
      <c r="E1634" s="224"/>
      <c r="F1634" s="259"/>
      <c r="G1634" s="260"/>
      <c r="H1634" s="261"/>
      <c r="I1634" s="259"/>
      <c r="J1634" s="259"/>
      <c r="K1634" s="259"/>
      <c r="L1634" s="259"/>
    </row>
    <row r="1635" spans="1:12">
      <c r="A1635" s="259"/>
      <c r="B1635" s="259"/>
      <c r="C1635" s="259"/>
      <c r="D1635" s="366"/>
      <c r="E1635" s="224"/>
      <c r="F1635" s="259"/>
      <c r="G1635" s="260"/>
      <c r="H1635" s="261"/>
      <c r="I1635" s="259"/>
      <c r="J1635" s="259"/>
      <c r="K1635" s="259"/>
      <c r="L1635" s="259"/>
    </row>
    <row r="1636" spans="1:12">
      <c r="A1636" s="259"/>
      <c r="B1636" s="259"/>
      <c r="C1636" s="259"/>
      <c r="D1636" s="366"/>
      <c r="E1636" s="224"/>
      <c r="F1636" s="259"/>
      <c r="G1636" s="260"/>
      <c r="H1636" s="261"/>
      <c r="I1636" s="259"/>
      <c r="J1636" s="259"/>
      <c r="K1636" s="259"/>
      <c r="L1636" s="259"/>
    </row>
    <row r="1637" spans="1:12">
      <c r="A1637" s="259"/>
      <c r="B1637" s="259"/>
      <c r="C1637" s="259"/>
      <c r="D1637" s="366"/>
      <c r="E1637" s="224"/>
      <c r="F1637" s="259"/>
      <c r="G1637" s="260"/>
      <c r="H1637" s="261"/>
      <c r="I1637" s="259"/>
      <c r="J1637" s="259"/>
      <c r="K1637" s="259"/>
      <c r="L1637" s="259"/>
    </row>
    <row r="1638" spans="1:12">
      <c r="A1638" s="259"/>
      <c r="B1638" s="259"/>
      <c r="C1638" s="259"/>
      <c r="D1638" s="366"/>
      <c r="E1638" s="224"/>
      <c r="F1638" s="259"/>
      <c r="G1638" s="260"/>
      <c r="H1638" s="261"/>
      <c r="I1638" s="259"/>
      <c r="J1638" s="259"/>
      <c r="K1638" s="259"/>
      <c r="L1638" s="259"/>
    </row>
    <row r="1639" spans="1:12">
      <c r="A1639" s="259"/>
      <c r="B1639" s="259"/>
      <c r="C1639" s="259"/>
      <c r="D1639" s="366"/>
      <c r="E1639" s="224"/>
      <c r="F1639" s="259"/>
      <c r="G1639" s="260"/>
      <c r="H1639" s="261"/>
      <c r="I1639" s="259"/>
      <c r="J1639" s="259"/>
      <c r="K1639" s="259"/>
      <c r="L1639" s="259"/>
    </row>
    <row r="1640" spans="1:12">
      <c r="A1640" s="259"/>
      <c r="B1640" s="259"/>
      <c r="C1640" s="259"/>
      <c r="D1640" s="366"/>
      <c r="E1640" s="224"/>
      <c r="F1640" s="259"/>
      <c r="G1640" s="260"/>
      <c r="H1640" s="261"/>
      <c r="I1640" s="259"/>
      <c r="J1640" s="259"/>
      <c r="K1640" s="259"/>
      <c r="L1640" s="259"/>
    </row>
    <row r="1641" spans="1:12">
      <c r="A1641" s="259"/>
      <c r="B1641" s="259"/>
      <c r="C1641" s="259"/>
      <c r="D1641" s="366"/>
      <c r="E1641" s="224"/>
      <c r="F1641" s="259"/>
      <c r="G1641" s="260"/>
      <c r="H1641" s="261"/>
      <c r="I1641" s="259"/>
      <c r="J1641" s="259"/>
      <c r="K1641" s="259"/>
      <c r="L1641" s="259"/>
    </row>
    <row r="1642" spans="1:12">
      <c r="A1642" s="259"/>
      <c r="B1642" s="259"/>
      <c r="C1642" s="259"/>
      <c r="D1642" s="366"/>
      <c r="E1642" s="224"/>
      <c r="F1642" s="259"/>
      <c r="G1642" s="260"/>
      <c r="H1642" s="261"/>
      <c r="I1642" s="259"/>
      <c r="J1642" s="259"/>
      <c r="K1642" s="259"/>
      <c r="L1642" s="259"/>
    </row>
    <row r="1643" spans="1:12">
      <c r="A1643" s="259"/>
      <c r="B1643" s="259"/>
      <c r="C1643" s="259"/>
      <c r="D1643" s="366"/>
      <c r="E1643" s="224"/>
      <c r="F1643" s="259"/>
      <c r="G1643" s="260"/>
      <c r="H1643" s="261"/>
      <c r="I1643" s="259"/>
      <c r="J1643" s="259"/>
      <c r="K1643" s="259"/>
      <c r="L1643" s="259"/>
    </row>
    <row r="1644" spans="1:12">
      <c r="A1644" s="259"/>
      <c r="B1644" s="259"/>
      <c r="C1644" s="259"/>
      <c r="D1644" s="366"/>
      <c r="E1644" s="224"/>
      <c r="F1644" s="259"/>
      <c r="G1644" s="260"/>
      <c r="H1644" s="261"/>
      <c r="I1644" s="259"/>
      <c r="J1644" s="259"/>
      <c r="K1644" s="259"/>
      <c r="L1644" s="259"/>
    </row>
    <row r="1645" spans="1:12">
      <c r="A1645" s="259"/>
      <c r="B1645" s="259"/>
      <c r="C1645" s="259"/>
      <c r="D1645" s="366"/>
      <c r="E1645" s="224"/>
      <c r="F1645" s="259"/>
      <c r="G1645" s="260"/>
      <c r="H1645" s="261"/>
      <c r="I1645" s="259"/>
      <c r="J1645" s="259"/>
      <c r="K1645" s="259"/>
      <c r="L1645" s="259"/>
    </row>
    <row r="1646" spans="1:12">
      <c r="A1646" s="259"/>
      <c r="B1646" s="259"/>
      <c r="C1646" s="259"/>
      <c r="D1646" s="366"/>
      <c r="E1646" s="224"/>
      <c r="F1646" s="259"/>
      <c r="G1646" s="260"/>
      <c r="H1646" s="261"/>
      <c r="I1646" s="259"/>
      <c r="J1646" s="259"/>
      <c r="K1646" s="259"/>
      <c r="L1646" s="259"/>
    </row>
    <row r="1647" spans="1:12">
      <c r="A1647" s="259"/>
      <c r="B1647" s="259"/>
      <c r="C1647" s="259"/>
      <c r="D1647" s="366"/>
      <c r="E1647" s="224"/>
      <c r="F1647" s="259"/>
      <c r="G1647" s="260"/>
      <c r="H1647" s="261"/>
      <c r="I1647" s="259"/>
      <c r="J1647" s="259"/>
      <c r="K1647" s="259"/>
      <c r="L1647" s="259"/>
    </row>
    <row r="1648" spans="1:12">
      <c r="A1648" s="259"/>
      <c r="B1648" s="259"/>
      <c r="C1648" s="259"/>
      <c r="D1648" s="366"/>
      <c r="E1648" s="224"/>
      <c r="F1648" s="259"/>
      <c r="G1648" s="260"/>
      <c r="H1648" s="261"/>
      <c r="I1648" s="259"/>
      <c r="J1648" s="259"/>
      <c r="K1648" s="259"/>
      <c r="L1648" s="259"/>
    </row>
    <row r="1649" spans="1:12">
      <c r="A1649" s="259"/>
      <c r="B1649" s="259"/>
      <c r="C1649" s="259"/>
      <c r="D1649" s="366"/>
      <c r="E1649" s="224"/>
      <c r="F1649" s="259"/>
      <c r="G1649" s="260"/>
      <c r="H1649" s="261"/>
      <c r="I1649" s="259"/>
      <c r="J1649" s="259"/>
      <c r="K1649" s="259"/>
      <c r="L1649" s="259"/>
    </row>
    <row r="1650" spans="1:12">
      <c r="A1650" s="259"/>
      <c r="B1650" s="259"/>
      <c r="C1650" s="259"/>
      <c r="D1650" s="366"/>
      <c r="E1650" s="224"/>
      <c r="F1650" s="259"/>
      <c r="G1650" s="260"/>
      <c r="H1650" s="261"/>
      <c r="I1650" s="259"/>
      <c r="J1650" s="259"/>
      <c r="K1650" s="259"/>
      <c r="L1650" s="259"/>
    </row>
    <row r="1651" spans="1:12">
      <c r="A1651" s="259"/>
      <c r="B1651" s="259"/>
      <c r="C1651" s="259"/>
      <c r="D1651" s="366"/>
      <c r="E1651" s="224"/>
      <c r="F1651" s="259"/>
      <c r="G1651" s="260"/>
      <c r="H1651" s="261"/>
      <c r="I1651" s="259"/>
      <c r="J1651" s="259"/>
      <c r="K1651" s="259"/>
      <c r="L1651" s="259"/>
    </row>
    <row r="1652" spans="1:12">
      <c r="A1652" s="259"/>
      <c r="B1652" s="259"/>
      <c r="C1652" s="259"/>
      <c r="D1652" s="366"/>
      <c r="E1652" s="224"/>
      <c r="F1652" s="259"/>
      <c r="G1652" s="260"/>
      <c r="H1652" s="261"/>
      <c r="I1652" s="259"/>
      <c r="J1652" s="259"/>
      <c r="K1652" s="259"/>
      <c r="L1652" s="259"/>
    </row>
    <row r="1653" spans="1:12">
      <c r="A1653" s="259"/>
      <c r="B1653" s="259"/>
      <c r="C1653" s="259"/>
      <c r="D1653" s="366"/>
      <c r="E1653" s="224"/>
      <c r="F1653" s="259"/>
      <c r="G1653" s="260"/>
      <c r="H1653" s="261"/>
      <c r="I1653" s="259"/>
      <c r="J1653" s="259"/>
      <c r="K1653" s="259"/>
      <c r="L1653" s="259"/>
    </row>
    <row r="1654" spans="1:12">
      <c r="A1654" s="259"/>
      <c r="B1654" s="259"/>
      <c r="C1654" s="259"/>
      <c r="D1654" s="366"/>
      <c r="E1654" s="224"/>
      <c r="F1654" s="259"/>
      <c r="G1654" s="260"/>
      <c r="H1654" s="261"/>
      <c r="I1654" s="259"/>
      <c r="J1654" s="259"/>
      <c r="K1654" s="259"/>
      <c r="L1654" s="259"/>
    </row>
    <row r="1655" spans="1:12">
      <c r="A1655" s="259"/>
      <c r="B1655" s="259"/>
      <c r="C1655" s="259"/>
      <c r="D1655" s="366"/>
      <c r="E1655" s="224"/>
      <c r="F1655" s="259"/>
      <c r="G1655" s="260"/>
      <c r="H1655" s="261"/>
      <c r="I1655" s="259"/>
      <c r="J1655" s="259"/>
      <c r="K1655" s="259"/>
      <c r="L1655" s="259"/>
    </row>
    <row r="1656" spans="1:12">
      <c r="A1656" s="259"/>
      <c r="B1656" s="259"/>
      <c r="C1656" s="259"/>
      <c r="D1656" s="366"/>
      <c r="E1656" s="224"/>
      <c r="F1656" s="259"/>
      <c r="G1656" s="260"/>
      <c r="H1656" s="261"/>
      <c r="I1656" s="259"/>
      <c r="J1656" s="259"/>
      <c r="K1656" s="259"/>
      <c r="L1656" s="259"/>
    </row>
    <row r="1657" spans="1:12">
      <c r="A1657" s="259"/>
      <c r="B1657" s="259"/>
      <c r="C1657" s="259"/>
      <c r="D1657" s="366"/>
      <c r="E1657" s="224"/>
      <c r="F1657" s="259"/>
      <c r="G1657" s="260"/>
      <c r="H1657" s="261"/>
      <c r="I1657" s="259"/>
      <c r="J1657" s="259"/>
      <c r="K1657" s="259"/>
      <c r="L1657" s="259"/>
    </row>
    <row r="1658" spans="1:12">
      <c r="A1658" s="259"/>
      <c r="B1658" s="259"/>
      <c r="C1658" s="259"/>
      <c r="D1658" s="366"/>
      <c r="E1658" s="224"/>
      <c r="F1658" s="259"/>
      <c r="G1658" s="260"/>
      <c r="H1658" s="261"/>
      <c r="I1658" s="259"/>
      <c r="J1658" s="259"/>
      <c r="K1658" s="259"/>
      <c r="L1658" s="259"/>
    </row>
    <row r="1659" spans="1:12">
      <c r="A1659" s="259"/>
      <c r="B1659" s="259"/>
      <c r="C1659" s="259"/>
      <c r="D1659" s="366"/>
      <c r="E1659" s="224"/>
      <c r="F1659" s="259"/>
      <c r="G1659" s="260"/>
      <c r="H1659" s="261"/>
      <c r="I1659" s="259"/>
      <c r="J1659" s="259"/>
      <c r="K1659" s="259"/>
      <c r="L1659" s="259"/>
    </row>
    <row r="1660" spans="1:12">
      <c r="A1660" s="259"/>
      <c r="B1660" s="259"/>
      <c r="C1660" s="259"/>
      <c r="D1660" s="366"/>
      <c r="E1660" s="224"/>
      <c r="F1660" s="259"/>
      <c r="G1660" s="260"/>
      <c r="H1660" s="261"/>
      <c r="I1660" s="259"/>
      <c r="J1660" s="259"/>
      <c r="K1660" s="259"/>
      <c r="L1660" s="259"/>
    </row>
    <row r="1661" spans="1:12">
      <c r="A1661" s="259"/>
      <c r="B1661" s="259"/>
      <c r="C1661" s="259"/>
      <c r="D1661" s="366"/>
      <c r="E1661" s="224"/>
      <c r="F1661" s="259"/>
      <c r="G1661" s="260"/>
      <c r="H1661" s="261"/>
      <c r="I1661" s="259"/>
      <c r="J1661" s="259"/>
      <c r="K1661" s="259"/>
      <c r="L1661" s="259"/>
    </row>
    <row r="1662" spans="1:12">
      <c r="A1662" s="259"/>
      <c r="B1662" s="259"/>
      <c r="C1662" s="259"/>
      <c r="D1662" s="366"/>
      <c r="E1662" s="224"/>
      <c r="F1662" s="259"/>
      <c r="G1662" s="260"/>
      <c r="H1662" s="261"/>
      <c r="I1662" s="259"/>
      <c r="J1662" s="259"/>
      <c r="K1662" s="259"/>
      <c r="L1662" s="259"/>
    </row>
    <row r="1663" spans="1:12">
      <c r="A1663" s="259"/>
      <c r="B1663" s="259"/>
      <c r="C1663" s="259"/>
      <c r="D1663" s="366"/>
      <c r="E1663" s="224"/>
      <c r="F1663" s="259"/>
      <c r="G1663" s="260"/>
      <c r="H1663" s="261"/>
      <c r="I1663" s="259"/>
      <c r="J1663" s="259"/>
      <c r="K1663" s="259"/>
      <c r="L1663" s="259"/>
    </row>
    <row r="1664" spans="1:12">
      <c r="A1664" s="259"/>
      <c r="B1664" s="259"/>
      <c r="C1664" s="259"/>
      <c r="D1664" s="366"/>
      <c r="E1664" s="224"/>
      <c r="F1664" s="259"/>
      <c r="G1664" s="260"/>
      <c r="H1664" s="261"/>
      <c r="I1664" s="259"/>
      <c r="J1664" s="259"/>
      <c r="K1664" s="259"/>
      <c r="L1664" s="259"/>
    </row>
    <row r="1665" spans="1:12">
      <c r="A1665" s="259"/>
      <c r="B1665" s="259"/>
      <c r="C1665" s="259"/>
      <c r="D1665" s="366"/>
      <c r="E1665" s="224"/>
      <c r="F1665" s="259"/>
      <c r="G1665" s="260"/>
      <c r="H1665" s="261"/>
      <c r="I1665" s="259"/>
      <c r="J1665" s="259"/>
      <c r="K1665" s="259"/>
      <c r="L1665" s="259"/>
    </row>
    <row r="1666" spans="1:12">
      <c r="A1666" s="259"/>
      <c r="B1666" s="259"/>
      <c r="C1666" s="259"/>
      <c r="D1666" s="366"/>
      <c r="E1666" s="224"/>
      <c r="F1666" s="259"/>
      <c r="G1666" s="260"/>
      <c r="H1666" s="261"/>
      <c r="I1666" s="259"/>
      <c r="J1666" s="259"/>
      <c r="K1666" s="259"/>
      <c r="L1666" s="259"/>
    </row>
    <row r="1667" spans="1:12">
      <c r="A1667" s="259"/>
      <c r="B1667" s="259"/>
      <c r="C1667" s="259"/>
      <c r="D1667" s="366"/>
      <c r="E1667" s="224"/>
      <c r="F1667" s="259"/>
      <c r="G1667" s="260"/>
      <c r="H1667" s="261"/>
      <c r="I1667" s="259"/>
      <c r="J1667" s="259"/>
      <c r="K1667" s="259"/>
      <c r="L1667" s="259"/>
    </row>
    <row r="1668" spans="1:12">
      <c r="A1668" s="259"/>
      <c r="B1668" s="259"/>
      <c r="C1668" s="259"/>
      <c r="D1668" s="366"/>
      <c r="E1668" s="224"/>
      <c r="F1668" s="259"/>
      <c r="G1668" s="260"/>
      <c r="H1668" s="261"/>
      <c r="I1668" s="259"/>
      <c r="J1668" s="259"/>
      <c r="K1668" s="259"/>
      <c r="L1668" s="259"/>
    </row>
    <row r="1669" spans="1:12">
      <c r="A1669" s="259"/>
      <c r="B1669" s="259"/>
      <c r="C1669" s="259"/>
      <c r="D1669" s="366"/>
      <c r="E1669" s="224"/>
      <c r="F1669" s="259"/>
      <c r="G1669" s="260"/>
      <c r="H1669" s="261"/>
      <c r="I1669" s="259"/>
      <c r="J1669" s="259"/>
      <c r="K1669" s="259"/>
      <c r="L1669" s="259"/>
    </row>
    <row r="1670" spans="1:12">
      <c r="A1670" s="259"/>
      <c r="B1670" s="259"/>
      <c r="C1670" s="259"/>
      <c r="D1670" s="366"/>
      <c r="E1670" s="224"/>
      <c r="F1670" s="259"/>
      <c r="G1670" s="260"/>
      <c r="H1670" s="261"/>
      <c r="I1670" s="259"/>
      <c r="J1670" s="259"/>
      <c r="K1670" s="259"/>
      <c r="L1670" s="259"/>
    </row>
    <row r="1671" spans="1:12">
      <c r="A1671" s="259"/>
      <c r="B1671" s="259"/>
      <c r="C1671" s="259"/>
      <c r="D1671" s="366"/>
      <c r="E1671" s="224"/>
      <c r="F1671" s="259"/>
      <c r="G1671" s="260"/>
      <c r="H1671" s="261"/>
      <c r="I1671" s="259"/>
      <c r="J1671" s="259"/>
      <c r="K1671" s="259"/>
      <c r="L1671" s="259"/>
    </row>
    <row r="1672" spans="1:12">
      <c r="A1672" s="259"/>
      <c r="B1672" s="259"/>
      <c r="C1672" s="259"/>
      <c r="D1672" s="366"/>
      <c r="E1672" s="224"/>
      <c r="F1672" s="259"/>
      <c r="G1672" s="260"/>
      <c r="H1672" s="261"/>
      <c r="I1672" s="259"/>
      <c r="J1672" s="259"/>
      <c r="K1672" s="259"/>
      <c r="L1672" s="259"/>
    </row>
    <row r="1673" spans="1:12">
      <c r="A1673" s="259"/>
      <c r="B1673" s="259"/>
      <c r="C1673" s="259"/>
      <c r="D1673" s="366"/>
      <c r="E1673" s="224"/>
      <c r="F1673" s="259"/>
      <c r="G1673" s="260"/>
      <c r="H1673" s="261"/>
      <c r="I1673" s="259"/>
      <c r="J1673" s="259"/>
      <c r="K1673" s="259"/>
      <c r="L1673" s="259"/>
    </row>
    <row r="1674" spans="1:12">
      <c r="A1674" s="259"/>
      <c r="B1674" s="259"/>
      <c r="C1674" s="259"/>
      <c r="D1674" s="366"/>
      <c r="E1674" s="224"/>
      <c r="F1674" s="259"/>
      <c r="G1674" s="260"/>
      <c r="H1674" s="261"/>
      <c r="I1674" s="259"/>
      <c r="J1674" s="259"/>
      <c r="K1674" s="259"/>
      <c r="L1674" s="259"/>
    </row>
    <row r="1675" spans="1:12">
      <c r="A1675" s="259"/>
      <c r="B1675" s="259"/>
      <c r="C1675" s="259"/>
      <c r="D1675" s="366"/>
      <c r="E1675" s="224"/>
      <c r="F1675" s="259"/>
      <c r="G1675" s="260"/>
      <c r="H1675" s="261"/>
      <c r="I1675" s="259"/>
      <c r="J1675" s="259"/>
      <c r="K1675" s="259"/>
      <c r="L1675" s="259"/>
    </row>
    <row r="1676" spans="1:12">
      <c r="A1676" s="259"/>
      <c r="B1676" s="259"/>
      <c r="C1676" s="259"/>
      <c r="D1676" s="366"/>
      <c r="E1676" s="224"/>
      <c r="F1676" s="259"/>
      <c r="G1676" s="260"/>
      <c r="H1676" s="261"/>
      <c r="I1676" s="259"/>
      <c r="J1676" s="259"/>
      <c r="K1676" s="259"/>
      <c r="L1676" s="259"/>
    </row>
    <row r="1677" spans="1:12">
      <c r="A1677" s="259"/>
      <c r="B1677" s="259"/>
      <c r="C1677" s="259"/>
      <c r="D1677" s="366"/>
      <c r="E1677" s="224"/>
      <c r="F1677" s="259"/>
      <c r="G1677" s="260"/>
      <c r="H1677" s="261"/>
      <c r="I1677" s="259"/>
      <c r="J1677" s="259"/>
      <c r="K1677" s="259"/>
      <c r="L1677" s="259"/>
    </row>
    <row r="1678" spans="1:12">
      <c r="A1678" s="259"/>
      <c r="B1678" s="259"/>
      <c r="C1678" s="259"/>
      <c r="D1678" s="366"/>
      <c r="E1678" s="224"/>
      <c r="F1678" s="259"/>
      <c r="G1678" s="260"/>
      <c r="H1678" s="261"/>
      <c r="I1678" s="259"/>
      <c r="J1678" s="259"/>
      <c r="K1678" s="259"/>
      <c r="L1678" s="259"/>
    </row>
    <row r="1679" spans="1:12">
      <c r="A1679" s="259"/>
      <c r="B1679" s="259"/>
      <c r="C1679" s="259"/>
      <c r="D1679" s="366"/>
      <c r="E1679" s="224"/>
      <c r="F1679" s="259"/>
      <c r="G1679" s="260"/>
      <c r="H1679" s="261"/>
      <c r="I1679" s="259"/>
      <c r="J1679" s="259"/>
      <c r="K1679" s="259"/>
      <c r="L1679" s="259"/>
    </row>
    <row r="1680" spans="1:12">
      <c r="A1680" s="259"/>
      <c r="B1680" s="259"/>
      <c r="C1680" s="259"/>
      <c r="D1680" s="366"/>
      <c r="E1680" s="224"/>
      <c r="F1680" s="259"/>
      <c r="G1680" s="260"/>
      <c r="H1680" s="261"/>
      <c r="I1680" s="259"/>
      <c r="J1680" s="259"/>
      <c r="K1680" s="259"/>
      <c r="L1680" s="259"/>
    </row>
    <row r="1681" spans="1:12">
      <c r="A1681" s="259"/>
      <c r="B1681" s="259"/>
      <c r="C1681" s="259"/>
      <c r="D1681" s="366"/>
      <c r="E1681" s="224"/>
      <c r="F1681" s="259"/>
      <c r="G1681" s="260"/>
      <c r="H1681" s="261"/>
      <c r="I1681" s="259"/>
      <c r="J1681" s="259"/>
      <c r="K1681" s="259"/>
      <c r="L1681" s="259"/>
    </row>
    <row r="1682" spans="1:12">
      <c r="A1682" s="259"/>
      <c r="B1682" s="259"/>
      <c r="C1682" s="259"/>
      <c r="D1682" s="366"/>
      <c r="E1682" s="224"/>
      <c r="F1682" s="259"/>
      <c r="G1682" s="260"/>
      <c r="H1682" s="261"/>
      <c r="I1682" s="259"/>
      <c r="J1682" s="259"/>
      <c r="K1682" s="259"/>
      <c r="L1682" s="259"/>
    </row>
    <row r="1683" spans="1:12">
      <c r="A1683" s="259"/>
      <c r="B1683" s="259"/>
      <c r="C1683" s="259"/>
      <c r="D1683" s="366"/>
      <c r="E1683" s="224"/>
      <c r="F1683" s="259"/>
      <c r="G1683" s="260"/>
      <c r="H1683" s="261"/>
      <c r="I1683" s="259"/>
      <c r="J1683" s="259"/>
      <c r="K1683" s="259"/>
      <c r="L1683" s="259"/>
    </row>
    <row r="1684" spans="1:12">
      <c r="A1684" s="259"/>
      <c r="B1684" s="259"/>
      <c r="C1684" s="259"/>
      <c r="D1684" s="366"/>
      <c r="E1684" s="224"/>
      <c r="F1684" s="259"/>
      <c r="G1684" s="260"/>
      <c r="H1684" s="261"/>
      <c r="I1684" s="259"/>
      <c r="J1684" s="259"/>
      <c r="K1684" s="259"/>
      <c r="L1684" s="259"/>
    </row>
    <row r="1685" spans="1:12">
      <c r="A1685" s="259"/>
      <c r="B1685" s="259"/>
      <c r="C1685" s="259"/>
      <c r="D1685" s="366"/>
      <c r="E1685" s="224"/>
      <c r="F1685" s="259"/>
      <c r="G1685" s="260"/>
      <c r="H1685" s="261"/>
      <c r="I1685" s="259"/>
      <c r="J1685" s="259"/>
      <c r="K1685" s="259"/>
      <c r="L1685" s="259"/>
    </row>
    <row r="1686" spans="1:12">
      <c r="A1686" s="259"/>
      <c r="B1686" s="259"/>
      <c r="C1686" s="259"/>
      <c r="D1686" s="366"/>
      <c r="E1686" s="224"/>
      <c r="F1686" s="259"/>
      <c r="G1686" s="260"/>
      <c r="H1686" s="261"/>
      <c r="I1686" s="259"/>
      <c r="J1686" s="259"/>
      <c r="K1686" s="259"/>
      <c r="L1686" s="259"/>
    </row>
    <row r="1687" spans="1:12">
      <c r="A1687" s="259"/>
      <c r="B1687" s="259"/>
      <c r="C1687" s="259"/>
      <c r="D1687" s="366"/>
      <c r="E1687" s="224"/>
      <c r="F1687" s="259"/>
      <c r="G1687" s="260"/>
      <c r="H1687" s="261"/>
      <c r="I1687" s="259"/>
      <c r="J1687" s="259"/>
      <c r="K1687" s="259"/>
      <c r="L1687" s="259"/>
    </row>
    <row r="1688" spans="1:12">
      <c r="A1688" s="259"/>
      <c r="B1688" s="259"/>
      <c r="C1688" s="259"/>
      <c r="D1688" s="366"/>
      <c r="E1688" s="224"/>
      <c r="F1688" s="259"/>
      <c r="G1688" s="260"/>
      <c r="H1688" s="261"/>
      <c r="I1688" s="259"/>
      <c r="J1688" s="259"/>
      <c r="K1688" s="259"/>
      <c r="L1688" s="259"/>
    </row>
    <row r="1689" spans="1:12">
      <c r="A1689" s="259"/>
      <c r="B1689" s="259"/>
      <c r="C1689" s="259"/>
      <c r="D1689" s="366"/>
      <c r="E1689" s="224"/>
      <c r="F1689" s="259"/>
      <c r="G1689" s="260"/>
      <c r="H1689" s="261"/>
      <c r="I1689" s="259"/>
      <c r="J1689" s="259"/>
      <c r="K1689" s="259"/>
      <c r="L1689" s="259"/>
    </row>
    <row r="1690" spans="1:12">
      <c r="A1690" s="259"/>
      <c r="B1690" s="259"/>
      <c r="C1690" s="259"/>
      <c r="D1690" s="366"/>
      <c r="E1690" s="224"/>
      <c r="F1690" s="259"/>
      <c r="G1690" s="260"/>
      <c r="H1690" s="261"/>
      <c r="I1690" s="259"/>
      <c r="J1690" s="259"/>
      <c r="K1690" s="259"/>
      <c r="L1690" s="259"/>
    </row>
    <row r="1691" spans="1:12">
      <c r="A1691" s="259"/>
      <c r="B1691" s="259"/>
      <c r="C1691" s="259"/>
      <c r="D1691" s="366"/>
      <c r="E1691" s="224"/>
      <c r="F1691" s="259"/>
      <c r="G1691" s="260"/>
      <c r="H1691" s="261"/>
      <c r="I1691" s="259"/>
      <c r="J1691" s="259"/>
      <c r="K1691" s="259"/>
      <c r="L1691" s="259"/>
    </row>
    <row r="1692" spans="1:12">
      <c r="A1692" s="259"/>
      <c r="B1692" s="259"/>
      <c r="C1692" s="259"/>
      <c r="D1692" s="366"/>
      <c r="E1692" s="224"/>
      <c r="F1692" s="259"/>
      <c r="G1692" s="260"/>
      <c r="H1692" s="261"/>
      <c r="I1692" s="259"/>
      <c r="J1692" s="259"/>
      <c r="K1692" s="259"/>
      <c r="L1692" s="259"/>
    </row>
    <row r="1693" spans="1:12">
      <c r="A1693" s="259"/>
      <c r="B1693" s="259"/>
      <c r="C1693" s="259"/>
      <c r="D1693" s="366"/>
      <c r="E1693" s="224"/>
      <c r="F1693" s="259"/>
      <c r="G1693" s="260"/>
      <c r="H1693" s="261"/>
      <c r="I1693" s="259"/>
      <c r="J1693" s="259"/>
      <c r="K1693" s="259"/>
      <c r="L1693" s="259"/>
    </row>
    <row r="1694" spans="1:12">
      <c r="A1694" s="259"/>
      <c r="B1694" s="259"/>
      <c r="C1694" s="259"/>
      <c r="D1694" s="366"/>
      <c r="E1694" s="224"/>
      <c r="F1694" s="259"/>
      <c r="G1694" s="260"/>
      <c r="H1694" s="261"/>
      <c r="I1694" s="259"/>
      <c r="J1694" s="259"/>
      <c r="K1694" s="259"/>
      <c r="L1694" s="259"/>
    </row>
    <row r="1695" spans="1:12">
      <c r="A1695" s="259"/>
      <c r="B1695" s="259"/>
      <c r="C1695" s="259"/>
      <c r="D1695" s="366"/>
      <c r="E1695" s="224"/>
      <c r="F1695" s="259"/>
      <c r="G1695" s="260"/>
      <c r="H1695" s="261"/>
      <c r="I1695" s="259"/>
      <c r="J1695" s="259"/>
      <c r="K1695" s="259"/>
      <c r="L1695" s="259"/>
    </row>
    <row r="1696" spans="1:12">
      <c r="A1696" s="259"/>
      <c r="B1696" s="259"/>
      <c r="C1696" s="259"/>
      <c r="D1696" s="366"/>
      <c r="E1696" s="224"/>
      <c r="F1696" s="259"/>
      <c r="G1696" s="260"/>
      <c r="H1696" s="261"/>
      <c r="I1696" s="259"/>
      <c r="J1696" s="259"/>
      <c r="K1696" s="259"/>
      <c r="L1696" s="259"/>
    </row>
    <row r="1697" spans="1:12">
      <c r="A1697" s="259"/>
      <c r="B1697" s="259"/>
      <c r="C1697" s="259"/>
      <c r="D1697" s="366"/>
      <c r="E1697" s="224"/>
      <c r="F1697" s="259"/>
      <c r="G1697" s="260"/>
      <c r="H1697" s="261"/>
      <c r="I1697" s="259"/>
      <c r="J1697" s="259"/>
      <c r="K1697" s="259"/>
      <c r="L1697" s="259"/>
    </row>
    <row r="1698" spans="1:12">
      <c r="A1698" s="259"/>
      <c r="B1698" s="259"/>
      <c r="C1698" s="259"/>
      <c r="D1698" s="366"/>
      <c r="E1698" s="224"/>
      <c r="F1698" s="259"/>
      <c r="G1698" s="260"/>
      <c r="H1698" s="261"/>
      <c r="I1698" s="259"/>
      <c r="J1698" s="259"/>
      <c r="K1698" s="259"/>
      <c r="L1698" s="259"/>
    </row>
    <row r="1699" spans="1:12">
      <c r="A1699" s="259"/>
      <c r="B1699" s="259"/>
      <c r="C1699" s="259"/>
      <c r="D1699" s="366"/>
      <c r="E1699" s="224"/>
      <c r="F1699" s="259"/>
      <c r="G1699" s="260"/>
      <c r="H1699" s="261"/>
      <c r="I1699" s="259"/>
      <c r="J1699" s="259"/>
      <c r="K1699" s="259"/>
      <c r="L1699" s="259"/>
    </row>
    <row r="1700" spans="1:12">
      <c r="A1700" s="259"/>
      <c r="B1700" s="259"/>
      <c r="C1700" s="259"/>
      <c r="D1700" s="366"/>
      <c r="E1700" s="224"/>
      <c r="F1700" s="259"/>
      <c r="G1700" s="260"/>
      <c r="H1700" s="261"/>
      <c r="I1700" s="259"/>
      <c r="J1700" s="259"/>
      <c r="K1700" s="259"/>
      <c r="L1700" s="259"/>
    </row>
    <row r="1701" spans="1:12">
      <c r="A1701" s="259"/>
      <c r="B1701" s="259"/>
      <c r="C1701" s="259"/>
      <c r="D1701" s="366"/>
      <c r="E1701" s="224"/>
      <c r="F1701" s="259"/>
      <c r="G1701" s="260"/>
      <c r="H1701" s="261"/>
      <c r="I1701" s="259"/>
      <c r="J1701" s="259"/>
      <c r="K1701" s="259"/>
      <c r="L1701" s="259"/>
    </row>
    <row r="1702" spans="1:12">
      <c r="A1702" s="259"/>
      <c r="B1702" s="259"/>
      <c r="C1702" s="259"/>
      <c r="D1702" s="366"/>
      <c r="E1702" s="224"/>
      <c r="F1702" s="259"/>
      <c r="G1702" s="260"/>
      <c r="H1702" s="261"/>
      <c r="I1702" s="259"/>
      <c r="J1702" s="259"/>
      <c r="K1702" s="259"/>
      <c r="L1702" s="259"/>
    </row>
    <row r="1703" spans="1:12">
      <c r="A1703" s="259"/>
      <c r="B1703" s="259"/>
      <c r="C1703" s="259"/>
      <c r="D1703" s="366"/>
      <c r="E1703" s="224"/>
      <c r="F1703" s="259"/>
      <c r="G1703" s="260"/>
      <c r="H1703" s="261"/>
      <c r="I1703" s="259"/>
      <c r="J1703" s="259"/>
      <c r="K1703" s="259"/>
      <c r="L1703" s="259"/>
    </row>
    <row r="1704" spans="1:12">
      <c r="A1704" s="259"/>
      <c r="B1704" s="259"/>
      <c r="C1704" s="259"/>
      <c r="D1704" s="366"/>
      <c r="E1704" s="224"/>
      <c r="F1704" s="259"/>
      <c r="G1704" s="260"/>
      <c r="H1704" s="261"/>
      <c r="I1704" s="259"/>
      <c r="J1704" s="259"/>
      <c r="K1704" s="259"/>
      <c r="L1704" s="259"/>
    </row>
    <row r="1705" spans="1:12">
      <c r="A1705" s="259"/>
      <c r="B1705" s="259"/>
      <c r="C1705" s="259"/>
      <c r="D1705" s="366"/>
      <c r="E1705" s="224"/>
      <c r="F1705" s="259"/>
      <c r="G1705" s="260"/>
      <c r="H1705" s="261"/>
      <c r="I1705" s="259"/>
      <c r="J1705" s="259"/>
      <c r="K1705" s="259"/>
      <c r="L1705" s="259"/>
    </row>
    <row r="1706" spans="1:12">
      <c r="A1706" s="259"/>
      <c r="B1706" s="259"/>
      <c r="C1706" s="259"/>
      <c r="D1706" s="366"/>
      <c r="E1706" s="224"/>
      <c r="F1706" s="259"/>
      <c r="G1706" s="260"/>
      <c r="H1706" s="261"/>
      <c r="I1706" s="259"/>
      <c r="J1706" s="259"/>
      <c r="K1706" s="259"/>
      <c r="L1706" s="259"/>
    </row>
    <row r="1707" spans="1:12">
      <c r="A1707" s="259"/>
      <c r="B1707" s="259"/>
      <c r="C1707" s="259"/>
      <c r="D1707" s="366"/>
      <c r="E1707" s="224"/>
      <c r="F1707" s="259"/>
      <c r="G1707" s="260"/>
      <c r="H1707" s="261"/>
      <c r="I1707" s="259"/>
      <c r="J1707" s="259"/>
      <c r="K1707" s="259"/>
      <c r="L1707" s="259"/>
    </row>
    <row r="1708" spans="1:12">
      <c r="A1708" s="259"/>
      <c r="B1708" s="259"/>
      <c r="C1708" s="259"/>
      <c r="D1708" s="366"/>
      <c r="E1708" s="224"/>
      <c r="F1708" s="259"/>
      <c r="G1708" s="260"/>
      <c r="H1708" s="261"/>
      <c r="I1708" s="259"/>
      <c r="J1708" s="259"/>
      <c r="K1708" s="259"/>
      <c r="L1708" s="259"/>
    </row>
    <row r="1709" spans="1:12">
      <c r="A1709" s="259"/>
      <c r="B1709" s="259"/>
      <c r="C1709" s="259"/>
      <c r="D1709" s="366"/>
      <c r="E1709" s="224"/>
      <c r="F1709" s="259"/>
      <c r="G1709" s="260"/>
      <c r="H1709" s="261"/>
      <c r="I1709" s="259"/>
      <c r="J1709" s="259"/>
      <c r="K1709" s="259"/>
      <c r="L1709" s="259"/>
    </row>
    <row r="1710" spans="1:12">
      <c r="A1710" s="259"/>
      <c r="B1710" s="259"/>
      <c r="C1710" s="259"/>
      <c r="D1710" s="366"/>
      <c r="E1710" s="224"/>
      <c r="F1710" s="259"/>
      <c r="G1710" s="260"/>
      <c r="H1710" s="261"/>
      <c r="I1710" s="259"/>
      <c r="J1710" s="259"/>
      <c r="K1710" s="259"/>
      <c r="L1710" s="259"/>
    </row>
    <row r="1711" spans="1:12">
      <c r="A1711" s="259"/>
      <c r="B1711" s="259"/>
      <c r="C1711" s="259"/>
      <c r="D1711" s="366"/>
      <c r="E1711" s="224"/>
      <c r="F1711" s="259"/>
      <c r="G1711" s="260"/>
      <c r="H1711" s="261"/>
      <c r="I1711" s="259"/>
      <c r="J1711" s="259"/>
      <c r="K1711" s="259"/>
      <c r="L1711" s="259"/>
    </row>
    <row r="1712" spans="1:12">
      <c r="A1712" s="259"/>
      <c r="B1712" s="259"/>
      <c r="C1712" s="259"/>
      <c r="D1712" s="366"/>
      <c r="E1712" s="224"/>
      <c r="F1712" s="259"/>
      <c r="G1712" s="260"/>
      <c r="H1712" s="261"/>
      <c r="I1712" s="259"/>
      <c r="J1712" s="259"/>
      <c r="K1712" s="259"/>
      <c r="L1712" s="259"/>
    </row>
    <row r="1713" spans="1:12">
      <c r="A1713" s="259"/>
      <c r="B1713" s="259"/>
      <c r="C1713" s="259"/>
      <c r="D1713" s="366"/>
      <c r="E1713" s="224"/>
      <c r="F1713" s="259"/>
      <c r="G1713" s="260"/>
      <c r="H1713" s="261"/>
      <c r="I1713" s="259"/>
      <c r="J1713" s="259"/>
      <c r="K1713" s="259"/>
      <c r="L1713" s="259"/>
    </row>
    <row r="1714" spans="1:12">
      <c r="A1714" s="259"/>
      <c r="B1714" s="259"/>
      <c r="C1714" s="259"/>
      <c r="D1714" s="366"/>
      <c r="E1714" s="224"/>
      <c r="F1714" s="259"/>
      <c r="G1714" s="260"/>
      <c r="H1714" s="261"/>
      <c r="I1714" s="259"/>
      <c r="J1714" s="259"/>
      <c r="K1714" s="259"/>
      <c r="L1714" s="259"/>
    </row>
    <row r="1715" spans="1:12">
      <c r="A1715" s="259"/>
      <c r="B1715" s="259"/>
      <c r="C1715" s="259"/>
      <c r="D1715" s="366"/>
      <c r="F1715" s="259"/>
      <c r="G1715" s="260"/>
      <c r="H1715" s="261"/>
      <c r="I1715" s="259"/>
      <c r="J1715" s="259"/>
      <c r="K1715" s="259"/>
      <c r="L1715" s="259"/>
    </row>
    <row r="1716" spans="1:12">
      <c r="D1716" s="365"/>
      <c r="G1716" s="597"/>
    </row>
    <row r="1717" spans="1:12">
      <c r="D1717" s="365"/>
      <c r="G1717" s="597"/>
    </row>
    <row r="1718" spans="1:12">
      <c r="D1718" s="365"/>
      <c r="G1718" s="597"/>
    </row>
    <row r="1719" spans="1:12">
      <c r="D1719" s="365"/>
      <c r="G1719" s="597"/>
    </row>
    <row r="1720" spans="1:12">
      <c r="D1720" s="365"/>
      <c r="G1720" s="597"/>
    </row>
    <row r="1721" spans="1:12">
      <c r="D1721" s="365"/>
      <c r="G1721" s="597"/>
    </row>
    <row r="1722" spans="1:12">
      <c r="D1722" s="365"/>
      <c r="G1722" s="597"/>
    </row>
    <row r="1723" spans="1:12">
      <c r="D1723" s="365"/>
      <c r="G1723" s="597"/>
    </row>
    <row r="1724" spans="1:12">
      <c r="D1724" s="365"/>
      <c r="G1724" s="597"/>
    </row>
    <row r="1725" spans="1:12">
      <c r="D1725" s="365"/>
      <c r="G1725" s="597"/>
    </row>
    <row r="1726" spans="1:12">
      <c r="D1726" s="365"/>
      <c r="G1726" s="597"/>
    </row>
    <row r="1727" spans="1:12">
      <c r="D1727" s="365"/>
      <c r="G1727" s="597"/>
    </row>
    <row r="1728" spans="1:12">
      <c r="D1728" s="365"/>
      <c r="G1728" s="597"/>
    </row>
    <row r="1729" spans="4:7">
      <c r="D1729" s="365"/>
      <c r="G1729" s="597"/>
    </row>
    <row r="1730" spans="4:7">
      <c r="D1730" s="365"/>
      <c r="G1730" s="597"/>
    </row>
    <row r="1731" spans="4:7">
      <c r="D1731" s="365"/>
      <c r="G1731" s="597"/>
    </row>
    <row r="1732" spans="4:7">
      <c r="D1732" s="365"/>
      <c r="G1732" s="597"/>
    </row>
    <row r="1733" spans="4:7">
      <c r="D1733" s="365"/>
      <c r="G1733" s="597"/>
    </row>
    <row r="1734" spans="4:7">
      <c r="D1734" s="365"/>
      <c r="G1734" s="597"/>
    </row>
    <row r="1735" spans="4:7">
      <c r="D1735" s="365"/>
      <c r="G1735" s="597"/>
    </row>
    <row r="1736" spans="4:7">
      <c r="D1736" s="365"/>
      <c r="G1736" s="597"/>
    </row>
    <row r="1737" spans="4:7">
      <c r="D1737" s="365"/>
      <c r="G1737" s="597"/>
    </row>
    <row r="1738" spans="4:7">
      <c r="D1738" s="365"/>
      <c r="G1738" s="597"/>
    </row>
    <row r="1739" spans="4:7">
      <c r="D1739" s="365"/>
      <c r="G1739" s="597"/>
    </row>
    <row r="1740" spans="4:7">
      <c r="D1740" s="365"/>
      <c r="G1740" s="597"/>
    </row>
    <row r="1741" spans="4:7">
      <c r="D1741" s="365"/>
      <c r="G1741" s="597"/>
    </row>
    <row r="1742" spans="4:7">
      <c r="D1742" s="365"/>
      <c r="G1742" s="597"/>
    </row>
    <row r="1743" spans="4:7">
      <c r="D1743" s="365"/>
      <c r="G1743" s="597"/>
    </row>
    <row r="1744" spans="4:7">
      <c r="D1744" s="365"/>
      <c r="G1744" s="597"/>
    </row>
    <row r="1745" spans="4:7">
      <c r="D1745" s="365"/>
      <c r="G1745" s="597"/>
    </row>
    <row r="1746" spans="4:7">
      <c r="D1746" s="365"/>
      <c r="G1746" s="597"/>
    </row>
    <row r="1747" spans="4:7">
      <c r="D1747" s="365"/>
      <c r="G1747" s="597"/>
    </row>
    <row r="1748" spans="4:7">
      <c r="D1748" s="365"/>
      <c r="G1748" s="597"/>
    </row>
    <row r="1749" spans="4:7">
      <c r="D1749" s="365"/>
      <c r="G1749" s="597"/>
    </row>
    <row r="1750" spans="4:7">
      <c r="D1750" s="365"/>
      <c r="G1750" s="597"/>
    </row>
    <row r="1751" spans="4:7">
      <c r="D1751" s="365"/>
      <c r="G1751" s="597"/>
    </row>
    <row r="1752" spans="4:7">
      <c r="D1752" s="365"/>
      <c r="G1752" s="597"/>
    </row>
    <row r="1753" spans="4:7">
      <c r="D1753" s="365"/>
      <c r="G1753" s="597"/>
    </row>
    <row r="1754" spans="4:7">
      <c r="D1754" s="365"/>
      <c r="G1754" s="597"/>
    </row>
    <row r="1755" spans="4:7">
      <c r="D1755" s="365"/>
      <c r="G1755" s="597"/>
    </row>
    <row r="1756" spans="4:7">
      <c r="D1756" s="365"/>
      <c r="G1756" s="597"/>
    </row>
    <row r="1757" spans="4:7">
      <c r="D1757" s="365"/>
      <c r="G1757" s="597"/>
    </row>
    <row r="1758" spans="4:7">
      <c r="D1758" s="365"/>
      <c r="G1758" s="597"/>
    </row>
    <row r="1759" spans="4:7">
      <c r="D1759" s="365"/>
      <c r="G1759" s="597"/>
    </row>
    <row r="1760" spans="4:7">
      <c r="D1760" s="365"/>
      <c r="G1760" s="597"/>
    </row>
    <row r="1761" spans="4:7">
      <c r="D1761" s="365"/>
      <c r="G1761" s="597"/>
    </row>
    <row r="1762" spans="4:7">
      <c r="D1762" s="365"/>
      <c r="G1762" s="597"/>
    </row>
    <row r="1763" spans="4:7">
      <c r="D1763" s="365"/>
      <c r="G1763" s="597"/>
    </row>
    <row r="1764" spans="4:7">
      <c r="D1764" s="365"/>
      <c r="G1764" s="597"/>
    </row>
    <row r="1765" spans="4:7">
      <c r="D1765" s="365"/>
      <c r="G1765" s="597"/>
    </row>
    <row r="1766" spans="4:7">
      <c r="D1766" s="365"/>
      <c r="G1766" s="597"/>
    </row>
    <row r="1767" spans="4:7">
      <c r="D1767" s="365"/>
      <c r="G1767" s="597"/>
    </row>
    <row r="1768" spans="4:7">
      <c r="D1768" s="365"/>
      <c r="G1768" s="597"/>
    </row>
    <row r="1769" spans="4:7">
      <c r="D1769" s="365"/>
      <c r="G1769" s="597"/>
    </row>
    <row r="1770" spans="4:7">
      <c r="D1770" s="365"/>
      <c r="G1770" s="597"/>
    </row>
    <row r="1771" spans="4:7">
      <c r="D1771" s="365"/>
      <c r="G1771" s="597"/>
    </row>
    <row r="1772" spans="4:7">
      <c r="D1772" s="365"/>
      <c r="G1772" s="597"/>
    </row>
    <row r="1773" spans="4:7">
      <c r="G1773" s="597"/>
    </row>
    <row r="1774" spans="4:7">
      <c r="G1774" s="597"/>
    </row>
    <row r="1775" spans="4:7">
      <c r="G1775" s="597"/>
    </row>
    <row r="1776" spans="4:7">
      <c r="G1776" s="597"/>
    </row>
    <row r="1777" spans="7:7">
      <c r="G1777" s="597"/>
    </row>
    <row r="1778" spans="7:7">
      <c r="G1778" s="597"/>
    </row>
    <row r="1779" spans="7:7">
      <c r="G1779" s="597"/>
    </row>
    <row r="1780" spans="7:7">
      <c r="G1780" s="597"/>
    </row>
    <row r="1781" spans="7:7">
      <c r="G1781" s="597"/>
    </row>
    <row r="1782" spans="7:7">
      <c r="G1782" s="597"/>
    </row>
    <row r="1783" spans="7:7">
      <c r="G1783" s="597"/>
    </row>
    <row r="1784" spans="7:7">
      <c r="G1784" s="597"/>
    </row>
    <row r="1785" spans="7:7">
      <c r="G1785" s="597"/>
    </row>
    <row r="1786" spans="7:7">
      <c r="G1786" s="597"/>
    </row>
    <row r="1787" spans="7:7">
      <c r="G1787" s="597"/>
    </row>
    <row r="1788" spans="7:7">
      <c r="G1788" s="597"/>
    </row>
    <row r="1789" spans="7:7">
      <c r="G1789" s="597"/>
    </row>
    <row r="1790" spans="7:7">
      <c r="G1790" s="597"/>
    </row>
    <row r="1791" spans="7:7">
      <c r="G1791" s="597"/>
    </row>
  </sheetData>
  <autoFilter ref="A2:J1484" xr:uid="{00000000-0001-0000-0800-000000000000}">
    <filterColumn colId="4">
      <filters>
        <filter val="Đậu đũa 300 gr"/>
      </filters>
    </filterColumn>
    <sortState xmlns:xlrd2="http://schemas.microsoft.com/office/spreadsheetml/2017/richdata2" ref="A3:J1484">
      <sortCondition ref="C2:C1484"/>
    </sortState>
  </autoFilter>
  <dataValidations count="1">
    <dataValidation type="list" allowBlank="1" showInputMessage="1" showErrorMessage="1" sqref="A1:A2 A694:A1483 A1485:A1048576" xr:uid="{00000000-0002-0000-0800-000001000000}">
      <formula1>#REF!</formula1>
    </dataValidation>
  </dataValidations>
  <pageMargins left="0.25" right="0.25" top="0.75" bottom="0.75" header="0.3" footer="0.3"/>
  <pageSetup fitToWidth="0" fitToHeight="0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CBF9412-77EE-4984-9D96-B2645FDEB3FA}">
          <x14:formula1>
            <xm:f>DSKH!$A$2:$A$30</xm:f>
          </x14:formula1>
          <xm:sqref>A1484 A3:A693</xm:sqref>
        </x14:dataValidation>
        <x14:dataValidation type="list" allowBlank="1" showInputMessage="1" showErrorMessage="1" xr:uid="{0DF80F22-5206-4D1F-82E9-AA0AC88A720C}">
          <x14:formula1>
            <xm:f>DSSP!$E$2:$E$635</xm:f>
          </x14:formula1>
          <xm:sqref>E3:E646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43"/>
  <sheetViews>
    <sheetView view="pageBreakPreview" topLeftCell="C1" zoomScale="70" zoomScaleNormal="100" zoomScaleSheetLayoutView="70" workbookViewId="0">
      <selection activeCell="A9" sqref="A9:XFD26"/>
    </sheetView>
  </sheetViews>
  <sheetFormatPr defaultColWidth="9" defaultRowHeight="13.5" customHeight="1"/>
  <cols>
    <col min="1" max="1" width="5.125" hidden="1" customWidth="1"/>
    <col min="2" max="2" width="4.625" hidden="1" customWidth="1"/>
    <col min="3" max="3" width="7.375" customWidth="1"/>
    <col min="4" max="4" width="30.375" customWidth="1"/>
    <col min="5" max="5" width="28.875" customWidth="1"/>
    <col min="6" max="7" width="7.375" customWidth="1"/>
    <col min="8" max="8" width="9.375" customWidth="1"/>
    <col min="9" max="9" width="12.375" customWidth="1"/>
    <col min="10" max="10" width="0.625" hidden="1" customWidth="1"/>
    <col min="16384" max="16384" width="9" bestFit="1" customWidth="1"/>
  </cols>
  <sheetData>
    <row r="1" spans="1:10" ht="123.75" customHeight="1">
      <c r="C1" s="661" t="s">
        <v>4488</v>
      </c>
      <c r="D1" s="661"/>
      <c r="E1" s="653" t="s">
        <v>4487</v>
      </c>
      <c r="F1" s="654"/>
      <c r="G1" s="654"/>
      <c r="H1" s="654"/>
      <c r="I1" s="655"/>
      <c r="J1">
        <f>COUNTIFS(DSĐT!B1:B968,$E$1)</f>
        <v>2</v>
      </c>
    </row>
    <row r="2" spans="1:10" ht="24" customHeight="1">
      <c r="B2" s="73"/>
      <c r="C2" s="661"/>
      <c r="D2" s="661"/>
      <c r="E2" s="263" t="s">
        <v>4354</v>
      </c>
      <c r="F2" s="656" cm="1">
        <f t="array" aca="1" ref="F2" ca="1">IFERROR(INDEX(DSĐT!C1:C968,'INTEM ĐT'!A7,0),"")</f>
        <v>125</v>
      </c>
      <c r="G2" s="656"/>
      <c r="H2" s="656"/>
      <c r="I2" s="656"/>
    </row>
    <row r="3" spans="1:10" ht="24" customHeight="1">
      <c r="C3" s="661"/>
      <c r="D3" s="661"/>
      <c r="E3" s="263" t="s">
        <v>4350</v>
      </c>
      <c r="F3" s="657">
        <f>DSĐT!D1</f>
        <v>45924</v>
      </c>
      <c r="G3" s="657"/>
      <c r="H3" s="657"/>
      <c r="I3" s="657"/>
    </row>
    <row r="4" spans="1:10" ht="24" customHeight="1">
      <c r="C4" s="661"/>
      <c r="D4" s="661"/>
      <c r="E4" s="263" t="s">
        <v>4355</v>
      </c>
      <c r="F4" s="658" cm="1">
        <f t="array" aca="1" ref="F4" ca="1">IFERROR(INDEX(DSĐT!D1:D968,'INTEM ĐT'!A7,0),"")</f>
        <v>604535</v>
      </c>
      <c r="G4" s="658"/>
      <c r="H4" s="658"/>
      <c r="I4" s="658"/>
    </row>
    <row r="5" spans="1:10" ht="24" customHeight="1">
      <c r="C5" s="664" t="s">
        <v>4342</v>
      </c>
      <c r="D5" s="659" t="s">
        <v>4343</v>
      </c>
      <c r="E5" s="660"/>
      <c r="F5" s="660" t="s">
        <v>4489</v>
      </c>
      <c r="G5" s="660"/>
      <c r="H5" s="665" t="s">
        <v>28</v>
      </c>
      <c r="I5" s="660" t="s">
        <v>4195</v>
      </c>
    </row>
    <row r="6" spans="1:10" ht="24" customHeight="1">
      <c r="C6" s="664"/>
      <c r="D6" s="74" t="s">
        <v>4209</v>
      </c>
      <c r="E6" s="75" t="s">
        <v>4208</v>
      </c>
      <c r="F6" s="584" t="s">
        <v>4356</v>
      </c>
      <c r="G6" s="584" t="s">
        <v>4348</v>
      </c>
      <c r="H6" s="666"/>
      <c r="I6" s="659"/>
    </row>
    <row r="7" spans="1:10" ht="26.25" customHeight="1">
      <c r="A7">
        <f ca="1">IFERROR(A6+MATCH(B7,OFFSET(DSĐT!B:B,'INTEM ĐT'!$A6,0,1000),0),"")</f>
        <v>450</v>
      </c>
      <c r="B7" t="str">
        <f>IF(COUNTIFS($B$6:B6,$E$1)&lt;$J$1,$E$1,"")</f>
        <v>NAM1.25</v>
      </c>
      <c r="C7" s="125">
        <v>1</v>
      </c>
      <c r="D7" s="126" t="str" cm="1">
        <f t="array" aca="1" ref="D7" ca="1">IFERROR(INDEX(DSĐT!F:F,'INTEM ĐT'!A7,0),"")</f>
        <v>Culantro</v>
      </c>
      <c r="E7" s="127" t="str" cm="1">
        <f t="array" aca="1" ref="E7" ca="1">IFERROR(INDEX(DSĐT!E:E,'INTEM ĐT'!A7,0),"")</f>
        <v>Ngò gai 100 gr</v>
      </c>
      <c r="F7" s="128" t="str" cm="1">
        <f t="array" aca="1" ref="F7" ca="1">IFERROR(INDEX(DSĐT!G:G,'INTEM ĐT'!A7,0),"")</f>
        <v>Kg</v>
      </c>
      <c r="G7" s="129" cm="1">
        <f t="array" aca="1" ref="G7" ca="1">IFERROR(INDEX(DSĐT!I:I,'INTEM ĐT'!A7,0),"")</f>
        <v>8</v>
      </c>
      <c r="H7" s="128" t="str" cm="1">
        <f t="array" aca="1" ref="H7" ca="1">IFERROR(INDEX(DSĐT!H:H,'INTEM ĐT'!A7,0),"")</f>
        <v>100 gr</v>
      </c>
      <c r="I7" s="128" cm="1">
        <f t="array" aca="1" ref="I7" ca="1">IFERROR(INDEX(DSĐT!J:J,'INTEM ĐT'!A7,0),"")</f>
        <v>80</v>
      </c>
    </row>
    <row r="8" spans="1:10" ht="26.25" customHeight="1">
      <c r="A8">
        <f ca="1">IFERROR(A7+MATCH(B8,OFFSET(DSĐT!B:B,'INTEM ĐT'!$A7,0,1000),0),"")</f>
        <v>451</v>
      </c>
      <c r="B8" t="str">
        <f>IF(COUNTIFS($B$6:B7,$E$1)&lt;$J$1,$E$1,"")</f>
        <v>NAM1.25</v>
      </c>
      <c r="C8" s="125">
        <v>2</v>
      </c>
      <c r="D8" s="126" t="str" cm="1">
        <f t="array" aca="1" ref="D8" ca="1">IFERROR(INDEX(DSĐT!F:F,'INTEM ĐT'!A8,0),"")</f>
        <v>Winged Bean</v>
      </c>
      <c r="E8" s="127" t="str" cm="1">
        <f t="array" aca="1" ref="E8" ca="1">IFERROR(INDEX(DSĐT!E:E,'INTEM ĐT'!A8,0),"")</f>
        <v>Đậu rồng 100 gr</v>
      </c>
      <c r="F8" s="128" t="str" cm="1">
        <f t="array" aca="1" ref="F8" ca="1">IFERROR(INDEX(DSĐT!G:G,'INTEM ĐT'!A8,0),"")</f>
        <v>Kg</v>
      </c>
      <c r="G8" s="129" cm="1">
        <f t="array" aca="1" ref="G8" ca="1">IFERROR(INDEX(DSĐT!I:I,'INTEM ĐT'!A8,0),"")</f>
        <v>0.3</v>
      </c>
      <c r="H8" s="128" t="str" cm="1">
        <f t="array" aca="1" ref="H8" ca="1">IFERROR(INDEX(DSĐT!H:H,'INTEM ĐT'!A8,0),"")</f>
        <v>100 gr</v>
      </c>
      <c r="I8" s="128" cm="1">
        <f t="array" aca="1" ref="I8" ca="1">IFERROR(INDEX(DSĐT!J:J,'INTEM ĐT'!A8,0),"")</f>
        <v>3</v>
      </c>
    </row>
    <row r="9" spans="1:10" ht="27.75" hidden="1" customHeight="1">
      <c r="A9" t="str">
        <f ca="1">IFERROR(A8+MATCH(B9,OFFSET(DSĐT!B:B,'INTEM ĐT'!$A8,0,1000),0),"")</f>
        <v/>
      </c>
      <c r="B9" t="str">
        <f>IF(COUNTIFS($B$6:B8,$E$1)&lt;$J$1,$E$1,"")</f>
        <v/>
      </c>
      <c r="C9" s="125">
        <v>3</v>
      </c>
      <c r="D9" s="126" t="str" cm="1">
        <f t="array" aca="1" ref="D9" ca="1">IFERROR(INDEX(DSĐT!F:F,'INTEM ĐT'!A9,0),"")</f>
        <v/>
      </c>
      <c r="E9" s="127" t="str" cm="1">
        <f t="array" aca="1" ref="E9" ca="1">IFERROR(INDEX(DSĐT!E:E,'INTEM ĐT'!A9,0),"")</f>
        <v/>
      </c>
      <c r="F9" s="128" t="str" cm="1">
        <f t="array" aca="1" ref="F9" ca="1">IFERROR(INDEX(DSĐT!G:G,'INTEM ĐT'!A9,0),"")</f>
        <v/>
      </c>
      <c r="G9" s="129" t="str" cm="1">
        <f t="array" aca="1" ref="G9" ca="1">IFERROR(INDEX(DSĐT!I:I,'INTEM ĐT'!A9,0),"")</f>
        <v/>
      </c>
      <c r="H9" s="128" t="str" cm="1">
        <f t="array" aca="1" ref="H9" ca="1">IFERROR(INDEX(DSĐT!H:H,'INTEM ĐT'!A9,0),"")</f>
        <v/>
      </c>
      <c r="I9" s="128" t="str" cm="1">
        <f t="array" aca="1" ref="I9" ca="1">IFERROR(INDEX(DSĐT!J:J,'INTEM ĐT'!A9,0),"")</f>
        <v/>
      </c>
    </row>
    <row r="10" spans="1:10" ht="27" hidden="1" customHeight="1">
      <c r="A10" t="str">
        <f ca="1">IFERROR(A9+MATCH(B10,OFFSET(DSĐT!B:B,'INTEM ĐT'!$A9,0,1000),0),"")</f>
        <v/>
      </c>
      <c r="B10" t="str">
        <f>IF(COUNTIFS($B$6:B9,$E$1)&lt;$J$1,$E$1,"")</f>
        <v/>
      </c>
      <c r="C10" s="125">
        <v>4</v>
      </c>
      <c r="D10" s="126" t="str" cm="1">
        <f t="array" aca="1" ref="D10" ca="1">IFERROR(INDEX(DSĐT!F:F,'INTEM ĐT'!A10,0),"")</f>
        <v/>
      </c>
      <c r="E10" s="127" t="str" cm="1">
        <f t="array" aca="1" ref="E10" ca="1">IFERROR(INDEX(DSĐT!E:E,'INTEM ĐT'!A10,0),"")</f>
        <v/>
      </c>
      <c r="F10" s="128" t="str" cm="1">
        <f t="array" aca="1" ref="F10" ca="1">IFERROR(INDEX(DSĐT!G:G,'INTEM ĐT'!A10,0),"")</f>
        <v/>
      </c>
      <c r="G10" s="129" t="str" cm="1">
        <f t="array" aca="1" ref="G10" ca="1">IFERROR(INDEX(DSĐT!I:I,'INTEM ĐT'!A10,0),"")</f>
        <v/>
      </c>
      <c r="H10" s="128" t="str" cm="1">
        <f t="array" aca="1" ref="H10" ca="1">IFERROR(INDEX(DSĐT!H:H,'INTEM ĐT'!A10,0),"")</f>
        <v/>
      </c>
      <c r="I10" s="128" t="str" cm="1">
        <f t="array" aca="1" ref="I10" ca="1">IFERROR(INDEX(DSĐT!J:J,'INTEM ĐT'!A10,0),"")</f>
        <v/>
      </c>
    </row>
    <row r="11" spans="1:10" ht="26.25" hidden="1" customHeight="1">
      <c r="A11" t="str">
        <f ca="1">IFERROR(A10+MATCH(B11,OFFSET(DSĐT!B:B,'INTEM ĐT'!$A10,0,1000),0),"")</f>
        <v/>
      </c>
      <c r="B11" t="str">
        <f>IF(COUNTIFS($B$6:B10,$E$1)&lt;$J$1,$E$1,"")</f>
        <v/>
      </c>
      <c r="C11" s="125">
        <v>5</v>
      </c>
      <c r="D11" s="126" t="str" cm="1">
        <f t="array" aca="1" ref="D11" ca="1">IFERROR(INDEX(DSĐT!F:F,'INTEM ĐT'!A11,0),"")</f>
        <v/>
      </c>
      <c r="E11" s="127" t="str" cm="1">
        <f t="array" aca="1" ref="E11" ca="1">IFERROR(INDEX(DSĐT!E:E,'INTEM ĐT'!A11,0),"")</f>
        <v/>
      </c>
      <c r="F11" s="128" t="str" cm="1">
        <f t="array" aca="1" ref="F11" ca="1">IFERROR(INDEX(DSĐT!G:G,'INTEM ĐT'!A11,0),"")</f>
        <v/>
      </c>
      <c r="G11" s="129" t="str" cm="1">
        <f t="array" aca="1" ref="G11" ca="1">IFERROR(INDEX(DSĐT!I:I,'INTEM ĐT'!A11,0),"")</f>
        <v/>
      </c>
      <c r="H11" s="128" t="str" cm="1">
        <f t="array" aca="1" ref="H11" ca="1">IFERROR(INDEX(DSĐT!H:H,'INTEM ĐT'!A11,0),"")</f>
        <v/>
      </c>
      <c r="I11" s="128" t="str" cm="1">
        <f t="array" aca="1" ref="I11" ca="1">IFERROR(INDEX(DSĐT!J:J,'INTEM ĐT'!A11,0),"")</f>
        <v/>
      </c>
    </row>
    <row r="12" spans="1:10" ht="27.75" hidden="1" customHeight="1">
      <c r="A12" t="str">
        <f ca="1">IFERROR(A11+MATCH(B12,OFFSET(DSĐT!B:B,'INTEM ĐT'!$A11,0,1000),0),"")</f>
        <v/>
      </c>
      <c r="B12" t="str">
        <f>IF(COUNTIFS($B$6:B11,$E$1)&lt;$J$1,$E$1,"")</f>
        <v/>
      </c>
      <c r="C12" s="125">
        <v>6</v>
      </c>
      <c r="D12" s="126" t="str" cm="1">
        <f t="array" aca="1" ref="D12" ca="1">IFERROR(INDEX(DSĐT!F:F,'INTEM ĐT'!A12,0),"")</f>
        <v/>
      </c>
      <c r="E12" s="127" t="str" cm="1">
        <f t="array" aca="1" ref="E12" ca="1">IFERROR(INDEX(DSĐT!E:E,'INTEM ĐT'!A12,0),"")</f>
        <v/>
      </c>
      <c r="F12" s="128" t="str" cm="1">
        <f t="array" aca="1" ref="F12" ca="1">IFERROR(INDEX(DSĐT!G:G,'INTEM ĐT'!A12,0),"")</f>
        <v/>
      </c>
      <c r="G12" s="129" t="str" cm="1">
        <f t="array" aca="1" ref="G12" ca="1">IFERROR(INDEX(DSĐT!I:I,'INTEM ĐT'!A12,0),"")</f>
        <v/>
      </c>
      <c r="H12" s="128" t="str" cm="1">
        <f t="array" aca="1" ref="H12" ca="1">IFERROR(INDEX(DSĐT!H:H,'INTEM ĐT'!A12,0),"")</f>
        <v/>
      </c>
      <c r="I12" s="128" t="str" cm="1">
        <f t="array" aca="1" ref="I12" ca="1">IFERROR(INDEX(DSĐT!J:J,'INTEM ĐT'!A12,0),"")</f>
        <v/>
      </c>
    </row>
    <row r="13" spans="1:10" ht="26.25" hidden="1" customHeight="1">
      <c r="A13" t="str">
        <f ca="1">IFERROR(A12+MATCH(B13,OFFSET(DSĐT!B:B,'INTEM ĐT'!$A12,0,1000),0),"")</f>
        <v/>
      </c>
      <c r="B13" t="str">
        <f>IF(COUNTIFS($B$6:B12,$E$1)&lt;$J$1,$E$1,"")</f>
        <v/>
      </c>
      <c r="C13" s="125">
        <v>7</v>
      </c>
      <c r="D13" s="126" t="str" cm="1">
        <f t="array" aca="1" ref="D13" ca="1">IFERROR(INDEX(DSĐT!F:F,'INTEM ĐT'!A13,0),"")</f>
        <v/>
      </c>
      <c r="E13" s="127" t="str" cm="1">
        <f t="array" aca="1" ref="E13" ca="1">IFERROR(INDEX(DSĐT!E:E,'INTEM ĐT'!A13,0),"")</f>
        <v/>
      </c>
      <c r="F13" s="128" t="str" cm="1">
        <f t="array" aca="1" ref="F13" ca="1">IFERROR(INDEX(DSĐT!G:G,'INTEM ĐT'!A13,0),"")</f>
        <v/>
      </c>
      <c r="G13" s="129" t="str" cm="1">
        <f t="array" aca="1" ref="G13" ca="1">IFERROR(INDEX(DSĐT!I:I,'INTEM ĐT'!A13,0),"")</f>
        <v/>
      </c>
      <c r="H13" s="128" t="str" cm="1">
        <f t="array" aca="1" ref="H13" ca="1">IFERROR(INDEX(DSĐT!H:H,'INTEM ĐT'!A13,0),"")</f>
        <v/>
      </c>
      <c r="I13" s="128" t="str" cm="1">
        <f t="array" aca="1" ref="I13" ca="1">IFERROR(INDEX(DSĐT!J:J,'INTEM ĐT'!A13,0),"")</f>
        <v/>
      </c>
    </row>
    <row r="14" spans="1:10" ht="26.25" hidden="1" customHeight="1">
      <c r="A14" t="str">
        <f ca="1">IFERROR(A13+MATCH(B14,OFFSET(DSĐT!B:B,'INTEM ĐT'!$A13,0,1000),0),"")</f>
        <v/>
      </c>
      <c r="B14" t="str">
        <f>IF(COUNTIFS($B$6:B13,$E$1)&lt;$J$1,$E$1,"")</f>
        <v/>
      </c>
      <c r="C14" s="125">
        <v>8</v>
      </c>
      <c r="D14" s="126" t="str" cm="1">
        <f t="array" aca="1" ref="D14" ca="1">IFERROR(INDEX(DSĐT!F:F,'INTEM ĐT'!A14,0),"")</f>
        <v/>
      </c>
      <c r="E14" s="127" t="str" cm="1">
        <f t="array" aca="1" ref="E14" ca="1">IFERROR(INDEX(DSĐT!E:E,'INTEM ĐT'!A14,0),"")</f>
        <v/>
      </c>
      <c r="F14" s="128" t="str" cm="1">
        <f t="array" aca="1" ref="F14" ca="1">IFERROR(INDEX(DSĐT!G:G,'INTEM ĐT'!A14,0),"")</f>
        <v/>
      </c>
      <c r="G14" s="129" t="str" cm="1">
        <f t="array" aca="1" ref="G14" ca="1">IFERROR(INDEX(DSĐT!I:I,'INTEM ĐT'!A14,0),"")</f>
        <v/>
      </c>
      <c r="H14" s="128" t="str" cm="1">
        <f t="array" aca="1" ref="H14" ca="1">IFERROR(INDEX(DSĐT!H:H,'INTEM ĐT'!A14,0),"")</f>
        <v/>
      </c>
      <c r="I14" s="128" t="str" cm="1">
        <f t="array" aca="1" ref="I14" ca="1">IFERROR(INDEX(DSĐT!J:J,'INTEM ĐT'!A14,0),"")</f>
        <v/>
      </c>
      <c r="J14" s="125">
        <v>18</v>
      </c>
    </row>
    <row r="15" spans="1:10" ht="26.25" hidden="1" customHeight="1">
      <c r="A15" t="str">
        <f ca="1">IFERROR(A14+MATCH(B15,OFFSET(DSĐT!B:B,'INTEM ĐT'!$A14,0,1000),0),"")</f>
        <v/>
      </c>
      <c r="B15" t="str">
        <f>IF(COUNTIFS($B$6:B14,$E$1)&lt;$J$1,$E$1,"")</f>
        <v/>
      </c>
      <c r="C15" s="125">
        <v>9</v>
      </c>
      <c r="D15" s="126" t="str" cm="1">
        <f t="array" aca="1" ref="D15" ca="1">IFERROR(INDEX(DSĐT!F:F,'INTEM ĐT'!A15,0),"")</f>
        <v/>
      </c>
      <c r="E15" s="127" t="str" cm="1">
        <f t="array" aca="1" ref="E15" ca="1">IFERROR(INDEX(DSĐT!E:E,'INTEM ĐT'!A15,0),"")</f>
        <v/>
      </c>
      <c r="F15" s="128" t="str" cm="1">
        <f t="array" aca="1" ref="F15" ca="1">IFERROR(INDEX(DSĐT!G:G,'INTEM ĐT'!A15,0),"")</f>
        <v/>
      </c>
      <c r="G15" s="129" t="str" cm="1">
        <f t="array" aca="1" ref="G15" ca="1">IFERROR(INDEX(DSĐT!I:I,'INTEM ĐT'!A15,0),"")</f>
        <v/>
      </c>
      <c r="H15" s="128" t="str" cm="1">
        <f t="array" aca="1" ref="H15" ca="1">IFERROR(INDEX(DSĐT!H:H,'INTEM ĐT'!A15,0),"")</f>
        <v/>
      </c>
      <c r="I15" s="128" t="str" cm="1">
        <f t="array" aca="1" ref="I15" ca="1">IFERROR(INDEX(DSĐT!J:J,'INTEM ĐT'!A15,0),"")</f>
        <v/>
      </c>
      <c r="J15" s="403"/>
    </row>
    <row r="16" spans="1:10" ht="26.25" hidden="1" customHeight="1">
      <c r="A16" t="str">
        <f ca="1">IFERROR(A15+MATCH(B16,OFFSET(DSĐT!B:B,'INTEM ĐT'!$A15,0,1000),0),"")</f>
        <v/>
      </c>
      <c r="B16" t="str">
        <f>IF(COUNTIFS($B$6:B15,$E$1)&lt;$J$1,$E$1,"")</f>
        <v/>
      </c>
      <c r="C16" s="125">
        <v>10</v>
      </c>
      <c r="D16" s="126" t="str" cm="1">
        <f t="array" aca="1" ref="D16" ca="1">IFERROR(INDEX(DSĐT!F:F,'INTEM ĐT'!A16,0),"")</f>
        <v/>
      </c>
      <c r="E16" s="127" t="str" cm="1">
        <f t="array" aca="1" ref="E16" ca="1">IFERROR(INDEX(DSĐT!E:E,'INTEM ĐT'!A16,0),"")</f>
        <v/>
      </c>
      <c r="F16" s="128" t="str" cm="1">
        <f t="array" aca="1" ref="F16" ca="1">IFERROR(INDEX(DSĐT!G:G,'INTEM ĐT'!A16,0),"")</f>
        <v/>
      </c>
      <c r="G16" s="129" t="str" cm="1">
        <f t="array" aca="1" ref="G16" ca="1">IFERROR(INDEX(DSĐT!I:I,'INTEM ĐT'!A16,0),"")</f>
        <v/>
      </c>
      <c r="H16" s="128" t="str" cm="1">
        <f t="array" aca="1" ref="H16" ca="1">IFERROR(INDEX(DSĐT!H:H,'INTEM ĐT'!A16,0),"")</f>
        <v/>
      </c>
      <c r="I16" s="128" t="str" cm="1">
        <f t="array" aca="1" ref="I16" ca="1">IFERROR(INDEX(DSĐT!J:J,'INTEM ĐT'!A16,0),"")</f>
        <v/>
      </c>
      <c r="J16" s="403"/>
    </row>
    <row r="17" spans="1:10" ht="26.25" hidden="1" customHeight="1">
      <c r="A17" t="str">
        <f ca="1">IFERROR(A16+MATCH(B17,OFFSET(DSĐT!B:B,'INTEM ĐT'!$A16,0,1000),0),"")</f>
        <v/>
      </c>
      <c r="B17" t="str">
        <f>IF(COUNTIFS($B$6:B16,$E$1)&lt;$J$1,$E$1,"")</f>
        <v/>
      </c>
      <c r="C17" s="125">
        <v>11</v>
      </c>
      <c r="D17" s="126" t="str" cm="1">
        <f t="array" aca="1" ref="D17" ca="1">IFERROR(INDEX(DSĐT!F:F,'INTEM ĐT'!A17,0),"")</f>
        <v/>
      </c>
      <c r="E17" s="127" t="str" cm="1">
        <f t="array" aca="1" ref="E17" ca="1">IFERROR(INDEX(DSĐT!E:E,'INTEM ĐT'!A17,0),"")</f>
        <v/>
      </c>
      <c r="F17" s="128" t="str" cm="1">
        <f t="array" aca="1" ref="F17" ca="1">IFERROR(INDEX(DSĐT!G:G,'INTEM ĐT'!A17,0),"")</f>
        <v/>
      </c>
      <c r="G17" s="129" t="str" cm="1">
        <f t="array" aca="1" ref="G17" ca="1">IFERROR(INDEX(DSĐT!I:I,'INTEM ĐT'!A17,0),"")</f>
        <v/>
      </c>
      <c r="H17" s="128" t="str" cm="1">
        <f t="array" aca="1" ref="H17" ca="1">IFERROR(INDEX(DSĐT!H:H,'INTEM ĐT'!A17,0),"")</f>
        <v/>
      </c>
      <c r="I17" s="128" t="str" cm="1">
        <f t="array" aca="1" ref="I17" ca="1">IFERROR(INDEX(DSĐT!J:J,'INTEM ĐT'!A17,0),"")</f>
        <v/>
      </c>
      <c r="J17" s="403"/>
    </row>
    <row r="18" spans="1:10" ht="26.25" hidden="1" customHeight="1">
      <c r="A18" t="str">
        <f ca="1">IFERROR(A17+MATCH(B18,OFFSET(DSĐT!B:B,'INTEM ĐT'!$A17,0,1000),0),"")</f>
        <v/>
      </c>
      <c r="B18" t="str">
        <f>IF(COUNTIFS($B$6:B17,$E$1)&lt;$J$1,$E$1,"")</f>
        <v/>
      </c>
      <c r="C18" s="125">
        <v>12</v>
      </c>
      <c r="D18" s="126" t="str" cm="1">
        <f t="array" aca="1" ref="D18" ca="1">IFERROR(INDEX(DSĐT!F:F,'INTEM ĐT'!A18,0),"")</f>
        <v/>
      </c>
      <c r="E18" s="127" t="str" cm="1">
        <f t="array" aca="1" ref="E18" ca="1">IFERROR(INDEX(DSĐT!E:E,'INTEM ĐT'!A18,0),"")</f>
        <v/>
      </c>
      <c r="F18" s="128" t="str" cm="1">
        <f t="array" aca="1" ref="F18" ca="1">IFERROR(INDEX(DSĐT!G:G,'INTEM ĐT'!A18,0),"")</f>
        <v/>
      </c>
      <c r="G18" s="129" t="str" cm="1">
        <f t="array" aca="1" ref="G18" ca="1">IFERROR(INDEX(DSĐT!I:I,'INTEM ĐT'!A18,0),"")</f>
        <v/>
      </c>
      <c r="H18" s="128" t="str" cm="1">
        <f t="array" aca="1" ref="H18" ca="1">IFERROR(INDEX(DSĐT!H:H,'INTEM ĐT'!A18,0),"")</f>
        <v/>
      </c>
      <c r="I18" s="128" t="str" cm="1">
        <f t="array" aca="1" ref="I18" ca="1">IFERROR(INDEX(DSĐT!J:J,'INTEM ĐT'!A18,0),"")</f>
        <v/>
      </c>
      <c r="J18" s="403"/>
    </row>
    <row r="19" spans="1:10" ht="26.25" hidden="1" customHeight="1">
      <c r="A19" t="str">
        <f ca="1">IFERROR(A18+MATCH(B19,OFFSET(DSĐT!B:B,'INTEM ĐT'!$A18,0,1000),0),"")</f>
        <v/>
      </c>
      <c r="B19" t="str">
        <f>IF(COUNTIFS($B$6:B18,$E$1)&lt;$J$1,$E$1,"")</f>
        <v/>
      </c>
      <c r="C19" s="125">
        <v>13</v>
      </c>
      <c r="D19" s="126" t="str" cm="1">
        <f t="array" aca="1" ref="D19" ca="1">IFERROR(INDEX(DSĐT!F:F,'INTEM ĐT'!A19,0),"")</f>
        <v/>
      </c>
      <c r="E19" s="127" t="str" cm="1">
        <f t="array" aca="1" ref="E19" ca="1">IFERROR(INDEX(DSĐT!E:E,'INTEM ĐT'!A19,0),"")</f>
        <v/>
      </c>
      <c r="F19" s="128" t="str" cm="1">
        <f t="array" aca="1" ref="F19" ca="1">IFERROR(INDEX(DSĐT!G:G,'INTEM ĐT'!A19,0),"")</f>
        <v/>
      </c>
      <c r="G19" s="129" t="str" cm="1">
        <f t="array" aca="1" ref="G19" ca="1">IFERROR(INDEX(DSĐT!I:I,'INTEM ĐT'!A19,0),"")</f>
        <v/>
      </c>
      <c r="H19" s="128" t="str" cm="1">
        <f t="array" aca="1" ref="H19" ca="1">IFERROR(INDEX(DSĐT!H:H,'INTEM ĐT'!A19,0),"")</f>
        <v/>
      </c>
      <c r="I19" s="128" t="str" cm="1">
        <f t="array" aca="1" ref="I19" ca="1">IFERROR(INDEX(DSĐT!J:J,'INTEM ĐT'!A19,0),"")</f>
        <v/>
      </c>
      <c r="J19" s="403"/>
    </row>
    <row r="20" spans="1:10" ht="26.25" hidden="1" customHeight="1">
      <c r="A20" t="str">
        <f ca="1">IFERROR(A19+MATCH(B20,OFFSET(DSĐT!B:B,'INTEM ĐT'!$A19,0,1000),0),"")</f>
        <v/>
      </c>
      <c r="B20" t="str">
        <f>IF(COUNTIFS($B$6:B19,$E$1)&lt;$J$1,$E$1,"")</f>
        <v/>
      </c>
      <c r="C20" s="125">
        <v>14</v>
      </c>
      <c r="D20" s="126" t="str" cm="1">
        <f t="array" aca="1" ref="D20" ca="1">IFERROR(INDEX(DSĐT!F:F,'INTEM ĐT'!A20,0),"")</f>
        <v/>
      </c>
      <c r="E20" s="127" t="str" cm="1">
        <f t="array" aca="1" ref="E20" ca="1">IFERROR(INDEX(DSĐT!E:E,'INTEM ĐT'!A20,0),"")</f>
        <v/>
      </c>
      <c r="F20" s="128" t="str" cm="1">
        <f t="array" aca="1" ref="F20" ca="1">IFERROR(INDEX(DSĐT!G:G,'INTEM ĐT'!A20,0),"")</f>
        <v/>
      </c>
      <c r="G20" s="129" t="str" cm="1">
        <f t="array" aca="1" ref="G20" ca="1">IFERROR(INDEX(DSĐT!I:I,'INTEM ĐT'!A20,0),"")</f>
        <v/>
      </c>
      <c r="H20" s="128" t="str" cm="1">
        <f t="array" aca="1" ref="H20" ca="1">IFERROR(INDEX(DSĐT!H:H,'INTEM ĐT'!A20,0),"")</f>
        <v/>
      </c>
      <c r="I20" s="128" t="str" cm="1">
        <f t="array" aca="1" ref="I20" ca="1">IFERROR(INDEX(DSĐT!J:J,'INTEM ĐT'!A20,0),"")</f>
        <v/>
      </c>
      <c r="J20" s="403"/>
    </row>
    <row r="21" spans="1:10" ht="26.25" hidden="1" customHeight="1">
      <c r="A21" t="str">
        <f ca="1">IFERROR(A20+MATCH(B21,OFFSET(DSĐT!B:B,'INTEM ĐT'!$A20,0,1000),0),"")</f>
        <v/>
      </c>
      <c r="B21" t="str">
        <f>IF(COUNTIFS($B$6:B20,$E$1)&lt;$J$1,$E$1,"")</f>
        <v/>
      </c>
      <c r="C21" s="125">
        <v>15</v>
      </c>
      <c r="D21" s="126" t="str" cm="1">
        <f t="array" aca="1" ref="D21" ca="1">IFERROR(INDEX(DSĐT!F:F,'INTEM ĐT'!A21,0),"")</f>
        <v/>
      </c>
      <c r="E21" s="127" t="str" cm="1">
        <f t="array" aca="1" ref="E21" ca="1">IFERROR(INDEX(DSĐT!E:E,'INTEM ĐT'!A21,0),"")</f>
        <v/>
      </c>
      <c r="F21" s="128" t="str" cm="1">
        <f t="array" aca="1" ref="F21" ca="1">IFERROR(INDEX(DSĐT!G:G,'INTEM ĐT'!A21,0),"")</f>
        <v/>
      </c>
      <c r="G21" s="129" t="str" cm="1">
        <f t="array" aca="1" ref="G21" ca="1">IFERROR(INDEX(DSĐT!I:I,'INTEM ĐT'!A21,0),"")</f>
        <v/>
      </c>
      <c r="H21" s="128" t="str" cm="1">
        <f t="array" aca="1" ref="H21" ca="1">IFERROR(INDEX(DSĐT!H:H,'INTEM ĐT'!A21,0),"")</f>
        <v/>
      </c>
      <c r="I21" s="128" t="str" cm="1">
        <f t="array" aca="1" ref="I21" ca="1">IFERROR(INDEX(DSĐT!J:J,'INTEM ĐT'!A21,0),"")</f>
        <v/>
      </c>
      <c r="J21" s="403"/>
    </row>
    <row r="22" spans="1:10" ht="26.25" hidden="1" customHeight="1">
      <c r="A22" t="str">
        <f ca="1">IFERROR(A21+MATCH(B22,OFFSET(DSĐT!B:B,'INTEM ĐT'!$A21,0,1000),0),"")</f>
        <v/>
      </c>
      <c r="B22" t="str">
        <f>IF(COUNTIFS($B$6:B21,$E$1)&lt;$J$1,$E$1,"")</f>
        <v/>
      </c>
      <c r="C22" s="125">
        <v>16</v>
      </c>
      <c r="D22" s="126" t="str" cm="1">
        <f t="array" aca="1" ref="D22" ca="1">IFERROR(INDEX(DSĐT!F:F,'INTEM ĐT'!A22,0),"")</f>
        <v/>
      </c>
      <c r="E22" s="127" t="str" cm="1">
        <f t="array" aca="1" ref="E22" ca="1">IFERROR(INDEX(DSĐT!E:E,'INTEM ĐT'!A22,0),"")</f>
        <v/>
      </c>
      <c r="F22" s="128" t="str" cm="1">
        <f t="array" aca="1" ref="F22" ca="1">IFERROR(INDEX(DSĐT!G:G,'INTEM ĐT'!A22,0),"")</f>
        <v/>
      </c>
      <c r="G22" s="129" t="str" cm="1">
        <f t="array" aca="1" ref="G22" ca="1">IFERROR(INDEX(DSĐT!I:I,'INTEM ĐT'!A22,0),"")</f>
        <v/>
      </c>
      <c r="H22" s="128" t="str" cm="1">
        <f t="array" aca="1" ref="H22" ca="1">IFERROR(INDEX(DSĐT!H:H,'INTEM ĐT'!A22,0),"")</f>
        <v/>
      </c>
      <c r="I22" s="128" t="str" cm="1">
        <f t="array" aca="1" ref="I22" ca="1">IFERROR(INDEX(DSĐT!J:J,'INTEM ĐT'!A22,0),"")</f>
        <v/>
      </c>
      <c r="J22" s="403"/>
    </row>
    <row r="23" spans="1:10" ht="26.25" hidden="1" customHeight="1">
      <c r="A23" t="str">
        <f ca="1">IFERROR(A22+MATCH(B23,OFFSET(DSĐT!B:B,'INTEM ĐT'!$A22,0,1000),0),"")</f>
        <v/>
      </c>
      <c r="B23" t="str">
        <f>IF(COUNTIFS($B$6:B22,$E$1)&lt;$J$1,$E$1,"")</f>
        <v/>
      </c>
      <c r="C23" s="125">
        <v>17</v>
      </c>
      <c r="D23" s="126" t="str" cm="1">
        <f t="array" aca="1" ref="D23" ca="1">IFERROR(INDEX(DSĐT!F:F,'INTEM ĐT'!A23,0),"")</f>
        <v/>
      </c>
      <c r="E23" s="127" t="str" cm="1">
        <f t="array" aca="1" ref="E23" ca="1">IFERROR(INDEX(DSĐT!E:E,'INTEM ĐT'!A23,0),"")</f>
        <v/>
      </c>
      <c r="F23" s="128" t="str" cm="1">
        <f t="array" aca="1" ref="F23" ca="1">IFERROR(INDEX(DSĐT!G:G,'INTEM ĐT'!A23,0),"")</f>
        <v/>
      </c>
      <c r="G23" s="129" t="str" cm="1">
        <f t="array" aca="1" ref="G23" ca="1">IFERROR(INDEX(DSĐT!I:I,'INTEM ĐT'!A23,0),"")</f>
        <v/>
      </c>
      <c r="H23" s="128" t="str" cm="1">
        <f t="array" aca="1" ref="H23" ca="1">IFERROR(INDEX(DSĐT!H:H,'INTEM ĐT'!A23,0),"")</f>
        <v/>
      </c>
      <c r="I23" s="128" t="str" cm="1">
        <f t="array" aca="1" ref="I23" ca="1">IFERROR(INDEX(DSĐT!J:J,'INTEM ĐT'!A23,0),"")</f>
        <v/>
      </c>
      <c r="J23" s="403"/>
    </row>
    <row r="24" spans="1:10" ht="26.25" hidden="1" customHeight="1">
      <c r="A24" t="str">
        <f ca="1">IFERROR(A23+MATCH(B24,OFFSET(DSĐT!B:B,'INTEM ĐT'!$A23,0,1000),0),"")</f>
        <v/>
      </c>
      <c r="B24" t="str">
        <f>IF(COUNTIFS($B$6:B23,$E$1)&lt;$J$1,$E$1,"")</f>
        <v/>
      </c>
      <c r="C24" s="125">
        <v>18</v>
      </c>
      <c r="D24" s="126" t="str" cm="1">
        <f t="array" aca="1" ref="D24" ca="1">IFERROR(INDEX(DSĐT!F:F,'INTEM ĐT'!A24,0),"")</f>
        <v/>
      </c>
      <c r="E24" s="127" t="str" cm="1">
        <f t="array" aca="1" ref="E24" ca="1">IFERROR(INDEX(DSĐT!E:E,'INTEM ĐT'!A24,0),"")</f>
        <v/>
      </c>
      <c r="F24" s="128" t="str" cm="1">
        <f t="array" aca="1" ref="F24" ca="1">IFERROR(INDEX(DSĐT!G:G,'INTEM ĐT'!A24,0),"")</f>
        <v/>
      </c>
      <c r="G24" s="129" t="str" cm="1">
        <f t="array" aca="1" ref="G24" ca="1">IFERROR(INDEX(DSĐT!I:I,'INTEM ĐT'!A24,0),"")</f>
        <v/>
      </c>
      <c r="H24" s="128" t="str" cm="1">
        <f t="array" aca="1" ref="H24" ca="1">IFERROR(INDEX(DSĐT!H:H,'INTEM ĐT'!A24,0),"")</f>
        <v/>
      </c>
      <c r="I24" s="128" t="str" cm="1">
        <f t="array" aca="1" ref="I24" ca="1">IFERROR(INDEX(DSĐT!J:J,'INTEM ĐT'!A24,0),"")</f>
        <v/>
      </c>
      <c r="J24" s="403"/>
    </row>
    <row r="25" spans="1:10" ht="26.25" hidden="1" customHeight="1">
      <c r="A25" t="str">
        <f ca="1">IFERROR(A24+MATCH(B25,OFFSET(DSĐT!B:B,'INTEM ĐT'!$A24,0,1000),0),"")</f>
        <v/>
      </c>
      <c r="B25" t="str">
        <f>IF(COUNTIFS($B$6:B24,$E$1)&lt;$J$1,$E$1,"")</f>
        <v/>
      </c>
      <c r="C25" s="125">
        <v>19</v>
      </c>
      <c r="D25" s="126" t="str" cm="1">
        <f t="array" aca="1" ref="D25" ca="1">IFERROR(INDEX(DSĐT!F:F,'INTEM ĐT'!A25,0),"")</f>
        <v/>
      </c>
      <c r="E25" s="127" t="str" cm="1">
        <f t="array" aca="1" ref="E25" ca="1">IFERROR(INDEX(DSĐT!E:E,'INTEM ĐT'!A25,0),"")</f>
        <v/>
      </c>
      <c r="F25" s="128" t="str" cm="1">
        <f t="array" aca="1" ref="F25" ca="1">IFERROR(INDEX(DSĐT!G:G,'INTEM ĐT'!A25,0),"")</f>
        <v/>
      </c>
      <c r="G25" s="129" t="str" cm="1">
        <f t="array" aca="1" ref="G25" ca="1">IFERROR(INDEX(DSĐT!I:I,'INTEM ĐT'!A25,0),"")</f>
        <v/>
      </c>
      <c r="H25" s="128" t="str" cm="1">
        <f t="array" aca="1" ref="H25" ca="1">IFERROR(INDEX(DSĐT!H:H,'INTEM ĐT'!A25,0),"")</f>
        <v/>
      </c>
      <c r="I25" s="128" t="str" cm="1">
        <f t="array" aca="1" ref="I25" ca="1">IFERROR(INDEX(DSĐT!J:J,'INTEM ĐT'!A25,0),"")</f>
        <v/>
      </c>
      <c r="J25" s="403"/>
    </row>
    <row r="26" spans="1:10" ht="26.25" hidden="1" customHeight="1">
      <c r="A26" t="str">
        <f ca="1">IFERROR(A25+MATCH(B26,OFFSET(DSĐT!B:B,'INTEM ĐT'!$A25,0,1000),0),"")</f>
        <v/>
      </c>
      <c r="B26" t="str">
        <f>IF(COUNTIFS($B$6:B25,$E$1)&lt;$J$1,$E$1,"")</f>
        <v/>
      </c>
      <c r="C26" s="125">
        <v>20</v>
      </c>
      <c r="D26" s="126" t="str" cm="1">
        <f t="array" aca="1" ref="D26" ca="1">IFERROR(INDEX(DSĐT!F:F,'INTEM ĐT'!A26,0),"")</f>
        <v/>
      </c>
      <c r="E26" s="127" t="str" cm="1">
        <f t="array" aca="1" ref="E26" ca="1">IFERROR(INDEX(DSĐT!E:E,'INTEM ĐT'!A26,0),"")</f>
        <v/>
      </c>
      <c r="F26" s="128" t="str" cm="1">
        <f t="array" aca="1" ref="F26" ca="1">IFERROR(INDEX(DSĐT!G:G,'INTEM ĐT'!A26,0),"")</f>
        <v/>
      </c>
      <c r="G26" s="129" t="str" cm="1">
        <f t="array" aca="1" ref="G26" ca="1">IFERROR(INDEX(DSĐT!I:I,'INTEM ĐT'!A26,0),"")</f>
        <v/>
      </c>
      <c r="H26" s="128" t="str" cm="1">
        <f t="array" aca="1" ref="H26" ca="1">IFERROR(INDEX(DSĐT!H:H,'INTEM ĐT'!A26,0),"")</f>
        <v/>
      </c>
      <c r="I26" s="128" t="str" cm="1">
        <f t="array" aca="1" ref="I26" ca="1">IFERROR(INDEX(DSĐT!J:J,'INTEM ĐT'!A26,0),"")</f>
        <v/>
      </c>
      <c r="J26" s="403"/>
    </row>
    <row r="27" spans="1:10" ht="24.75" customHeight="1">
      <c r="C27" s="662" t="s">
        <v>4490</v>
      </c>
      <c r="D27" s="662"/>
      <c r="E27" s="662"/>
      <c r="F27" s="662"/>
      <c r="G27" s="76">
        <f ca="1">SUM(G7:G26)</f>
        <v>8.3000000000000007</v>
      </c>
      <c r="H27" s="663"/>
      <c r="I27" s="663"/>
    </row>
    <row r="28" spans="1:10" ht="24.75" customHeight="1"/>
    <row r="29" spans="1:10" ht="24.75" customHeight="1"/>
    <row r="30" spans="1:10" ht="24.75" customHeight="1">
      <c r="D30" s="167"/>
    </row>
    <row r="31" spans="1:10" ht="24.75" customHeight="1"/>
    <row r="32" spans="1:10" ht="24.75" customHeight="1"/>
    <row r="33" ht="24.75" customHeight="1"/>
    <row r="34" ht="24.75" customHeight="1"/>
    <row r="35" ht="24.75" customHeight="1"/>
    <row r="36" ht="24.75" customHeight="1"/>
    <row r="37" ht="24.75" customHeight="1"/>
    <row r="38" ht="24.75" customHeight="1"/>
    <row r="39" ht="24.75" customHeight="1"/>
    <row r="40" ht="24.75" customHeight="1"/>
    <row r="41" ht="24.75" customHeight="1"/>
    <row r="42" ht="24.75" customHeight="1"/>
    <row r="43" ht="24.75" customHeight="1"/>
  </sheetData>
  <mergeCells count="12">
    <mergeCell ref="C27:F27"/>
    <mergeCell ref="H27:I27"/>
    <mergeCell ref="C5:C6"/>
    <mergeCell ref="H5:H6"/>
    <mergeCell ref="I5:I6"/>
    <mergeCell ref="E1:I1"/>
    <mergeCell ref="F2:I2"/>
    <mergeCell ref="F3:I3"/>
    <mergeCell ref="F4:I4"/>
    <mergeCell ref="D5:E5"/>
    <mergeCell ref="F5:G5"/>
    <mergeCell ref="C1:D4"/>
  </mergeCells>
  <printOptions horizontalCentered="1"/>
  <pageMargins left="0.7" right="0.7" top="0.75" bottom="0.75" header="0.3" footer="0.3"/>
  <pageSetup scale="85" fitToWidth="0" fitToHeight="0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2B6EF3-C4EE-4315-BE0C-71D8677263DC}">
          <x14:formula1>
            <xm:f>DSĐT!$B$3:$B$932</xm:f>
          </x14:formula1>
          <xm:sqref>E1:I1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M343"/>
  <sheetViews>
    <sheetView topLeftCell="A24" workbookViewId="0">
      <selection activeCell="F31" sqref="F31"/>
    </sheetView>
  </sheetViews>
  <sheetFormatPr defaultColWidth="9" defaultRowHeight="15"/>
  <cols>
    <col min="1" max="1" width="4.125" customWidth="1"/>
    <col min="2" max="2" width="21.375" customWidth="1"/>
    <col min="3" max="3" width="22.375" customWidth="1"/>
    <col min="4" max="4" width="11" customWidth="1"/>
    <col min="5" max="5" width="8" customWidth="1"/>
    <col min="6" max="6" width="8" style="406" customWidth="1"/>
    <col min="8" max="8" width="7.125" customWidth="1"/>
    <col min="9" max="9" width="7.375" customWidth="1"/>
    <col min="10" max="10" width="0.25" customWidth="1"/>
    <col min="11" max="11" width="10.375" customWidth="1"/>
  </cols>
  <sheetData>
    <row r="1" spans="1:11" ht="18">
      <c r="A1" s="683" t="s">
        <v>4491</v>
      </c>
      <c r="B1" s="683"/>
      <c r="C1" s="683"/>
      <c r="D1" s="683"/>
      <c r="E1" s="683"/>
      <c r="F1" s="683"/>
      <c r="G1" s="683"/>
      <c r="H1" s="683"/>
      <c r="I1" s="683"/>
      <c r="J1" s="683"/>
      <c r="K1" s="683"/>
    </row>
    <row r="2" spans="1:11">
      <c r="A2" s="684" t="s">
        <v>4492</v>
      </c>
      <c r="B2" s="684"/>
      <c r="C2" s="684"/>
      <c r="D2" s="684"/>
      <c r="E2" s="684"/>
      <c r="F2" s="684"/>
      <c r="G2" s="684"/>
      <c r="H2" s="684"/>
      <c r="I2" s="684"/>
      <c r="J2" s="684"/>
      <c r="K2" s="684"/>
    </row>
    <row r="3" spans="1:11">
      <c r="A3" s="684" t="s">
        <v>4493</v>
      </c>
      <c r="B3" s="684"/>
      <c r="C3" s="684"/>
      <c r="D3" s="684"/>
      <c r="E3" s="684" t="s">
        <v>4494</v>
      </c>
      <c r="F3" s="684"/>
      <c r="G3" s="684"/>
      <c r="H3" s="684"/>
      <c r="I3" s="684"/>
      <c r="J3" s="684"/>
      <c r="K3" s="684"/>
    </row>
    <row r="4" spans="1:11" ht="23.25">
      <c r="A4" s="685" t="s">
        <v>4495</v>
      </c>
      <c r="B4" s="685"/>
      <c r="C4" s="685"/>
      <c r="D4" s="685"/>
      <c r="E4" s="685"/>
      <c r="F4" s="685"/>
      <c r="G4" s="685"/>
      <c r="H4" s="685"/>
      <c r="I4" s="685"/>
      <c r="J4" s="685"/>
      <c r="K4" s="685"/>
    </row>
    <row r="5" spans="1:11">
      <c r="A5" s="673" t="s">
        <v>4496</v>
      </c>
      <c r="B5" s="673"/>
      <c r="C5" s="673"/>
      <c r="D5" s="677" t="s">
        <v>4497</v>
      </c>
      <c r="E5" s="677"/>
      <c r="F5" s="677"/>
      <c r="G5" s="677"/>
      <c r="H5" s="678" t="s">
        <v>4498</v>
      </c>
      <c r="I5" s="678"/>
      <c r="J5" s="678"/>
      <c r="K5" s="678"/>
    </row>
    <row r="6" spans="1:11" ht="73.5" customHeight="1">
      <c r="A6" s="673"/>
      <c r="B6" s="673"/>
      <c r="C6" s="673"/>
      <c r="D6" s="679" t="s">
        <v>4499</v>
      </c>
      <c r="E6" s="679"/>
      <c r="F6" s="680">
        <v>45797</v>
      </c>
      <c r="G6" s="680"/>
      <c r="H6" s="681" t="s">
        <v>4500</v>
      </c>
      <c r="I6" s="681"/>
      <c r="J6" s="682" t="s">
        <v>4501</v>
      </c>
      <c r="K6" s="682"/>
    </row>
    <row r="7" spans="1:11">
      <c r="A7" s="674" t="s">
        <v>4502</v>
      </c>
      <c r="B7" s="674"/>
      <c r="C7" s="674"/>
      <c r="D7" s="675" t="s">
        <v>4503</v>
      </c>
      <c r="E7" s="675"/>
      <c r="F7" s="675"/>
      <c r="G7" s="675"/>
      <c r="H7" s="675"/>
      <c r="I7" s="675"/>
      <c r="J7" s="675"/>
      <c r="K7" s="675"/>
    </row>
    <row r="8" spans="1:11">
      <c r="A8" s="676" t="s">
        <v>4504</v>
      </c>
      <c r="B8" s="676"/>
      <c r="C8" s="676"/>
      <c r="D8" s="677" t="s">
        <v>4505</v>
      </c>
      <c r="E8" s="677"/>
      <c r="F8" s="678" t="s">
        <v>4506</v>
      </c>
      <c r="G8" s="678"/>
      <c r="H8" s="678"/>
      <c r="I8" s="678"/>
      <c r="J8" s="678"/>
      <c r="K8" s="678"/>
    </row>
    <row r="9" spans="1:11">
      <c r="A9" s="676" t="s">
        <v>4507</v>
      </c>
      <c r="B9" s="676"/>
      <c r="C9" s="676"/>
      <c r="D9" s="677"/>
      <c r="E9" s="677"/>
      <c r="F9" s="678"/>
      <c r="G9" s="678"/>
      <c r="H9" s="678"/>
      <c r="I9" s="678"/>
      <c r="J9" s="678"/>
      <c r="K9" s="678"/>
    </row>
    <row r="10" spans="1:11">
      <c r="A10" s="668" t="s">
        <v>4342</v>
      </c>
      <c r="B10" s="667" t="s">
        <v>4343</v>
      </c>
      <c r="C10" s="667"/>
      <c r="D10" s="667" t="s">
        <v>4508</v>
      </c>
      <c r="E10" s="667" t="s">
        <v>4509</v>
      </c>
      <c r="F10" s="669" t="s">
        <v>4510</v>
      </c>
      <c r="G10" s="667" t="s">
        <v>4511</v>
      </c>
      <c r="H10" s="667" t="s">
        <v>4512</v>
      </c>
      <c r="I10" s="667" t="s">
        <v>4513</v>
      </c>
      <c r="J10" s="667"/>
      <c r="K10" s="667"/>
    </row>
    <row r="11" spans="1:11" ht="24">
      <c r="A11" s="668"/>
      <c r="B11" s="589" t="s">
        <v>4209</v>
      </c>
      <c r="C11" s="589" t="s">
        <v>4208</v>
      </c>
      <c r="D11" s="667"/>
      <c r="E11" s="667"/>
      <c r="F11" s="670"/>
      <c r="G11" s="667"/>
      <c r="H11" s="667"/>
      <c r="I11" s="671" t="s">
        <v>4514</v>
      </c>
      <c r="J11" s="672"/>
      <c r="K11" s="589" t="s">
        <v>4515</v>
      </c>
    </row>
    <row r="12" spans="1:11" s="459" customFormat="1" ht="25.5" customHeight="1">
      <c r="A12" s="465">
        <v>1</v>
      </c>
      <c r="B12" s="466" t="str">
        <f>IFERROR(VLOOKUP(C12,DSSP!$E$2:$G$1048,3,0),"")</f>
        <v>Galadium</v>
      </c>
      <c r="C12" s="466" t="str">
        <f>DKKD!C13</f>
        <v>Bạc hà 200 gr</v>
      </c>
      <c r="D12" s="467">
        <f ca="1">VLOOKUP(C12,DKKD!$C$13:$E$212,3,0)</f>
        <v>4.18</v>
      </c>
      <c r="E12" s="468">
        <f ca="1">VLOOKUP(C12,'Tổng đơn..'!$B$10:$D$1077,3,0)</f>
        <v>3.8</v>
      </c>
      <c r="F12" s="469">
        <v>3.8</v>
      </c>
      <c r="G12" s="467">
        <f>IFERROR(VLOOKUP(C12,DSĐT!$O$3:$U$989,7,0),0)</f>
        <v>3.8000000000000007</v>
      </c>
      <c r="H12" s="468">
        <f t="shared" ref="H12:H43" si="0">+G12-F12</f>
        <v>0</v>
      </c>
      <c r="I12" s="470"/>
      <c r="J12" s="471"/>
      <c r="K12" s="472"/>
    </row>
    <row r="13" spans="1:11" s="459" customFormat="1" ht="25.5" customHeight="1">
      <c r="A13" s="465">
        <f t="shared" ref="A13:A44" si="1">A12+1</f>
        <v>2</v>
      </c>
      <c r="B13" s="466" t="str">
        <f>IFERROR(VLOOKUP(C13,DSSP!$E$2:$G$1048,3,0),"")</f>
        <v>Hong Minh rice paper</v>
      </c>
      <c r="C13" s="466" t="str">
        <f>DKKD!C14</f>
        <v>Bánh tráng Hồng Minh 470 gr</v>
      </c>
      <c r="D13" s="467">
        <f ca="1">VLOOKUP(C13,DKKD!$C$13:$E$212,3,0)</f>
        <v>10.340000000000002</v>
      </c>
      <c r="E13" s="468">
        <f ca="1">VLOOKUP(C13,'Tổng đơn..'!$B$10:$D$1077,3,0)</f>
        <v>9.4</v>
      </c>
      <c r="F13" s="469"/>
      <c r="G13" s="467">
        <f>IFERROR(VLOOKUP(C13,DSĐT!$O$3:$U$989,7,0),0)</f>
        <v>9.4</v>
      </c>
      <c r="H13" s="468">
        <f t="shared" si="0"/>
        <v>9.4</v>
      </c>
      <c r="I13" s="470"/>
      <c r="J13" s="471"/>
      <c r="K13" s="472"/>
    </row>
    <row r="14" spans="1:11" s="459" customFormat="1" ht="25.5" customHeight="1">
      <c r="A14" s="465">
        <f t="shared" si="1"/>
        <v>3</v>
      </c>
      <c r="B14" s="466" t="str">
        <f>IFERROR(VLOOKUP(C14,DSSP!$E$2:$G$1048,3,0),"")</f>
        <v>Banana Flower</v>
      </c>
      <c r="C14" s="466" t="str">
        <f>DKKD!C15</f>
        <v>Bắp chuối weight</v>
      </c>
      <c r="D14" s="467">
        <f ca="1">VLOOKUP(C14,DKKD!$C$13:$E$212,3,0)</f>
        <v>9.6800000000000015</v>
      </c>
      <c r="E14" s="468">
        <f ca="1">VLOOKUP(C14,'Tổng đơn..'!$B$10:$D$1077,3,0)</f>
        <v>8.8000000000000007</v>
      </c>
      <c r="F14" s="469">
        <v>10.119999999999999</v>
      </c>
      <c r="G14" s="467">
        <f>IFERROR(VLOOKUP(C14,DSĐT!$O$3:$U$989,7,0),0)</f>
        <v>10.119999999999999</v>
      </c>
      <c r="H14" s="468">
        <f t="shared" si="0"/>
        <v>0</v>
      </c>
      <c r="I14" s="470"/>
      <c r="J14" s="471"/>
      <c r="K14" s="472"/>
    </row>
    <row r="15" spans="1:11" s="459" customFormat="1" ht="25.5" customHeight="1">
      <c r="A15" s="465">
        <f t="shared" si="1"/>
        <v>4</v>
      </c>
      <c r="B15" s="466" t="str">
        <f>IFERROR(VLOOKUP(C15,DSSP!$E$2:$G$1048,3,0),"")</f>
        <v>Baby Corn</v>
      </c>
      <c r="C15" s="466" t="str">
        <f>DKKD!C16</f>
        <v>Bắp non 100 gr</v>
      </c>
      <c r="D15" s="467">
        <f ca="1">VLOOKUP(C15,DKKD!$C$13:$E$212,3,0)</f>
        <v>19.470000000000002</v>
      </c>
      <c r="E15" s="468">
        <f ca="1">VLOOKUP(C15,'Tổng đơn..'!$B$10:$D$1077,3,0)</f>
        <v>17.7</v>
      </c>
      <c r="F15" s="469">
        <v>18</v>
      </c>
      <c r="G15" s="467">
        <f>IFERROR(VLOOKUP(C15,DSĐT!$O$3:$U$989,7,0),0)</f>
        <v>18</v>
      </c>
      <c r="H15" s="468">
        <f t="shared" si="0"/>
        <v>0</v>
      </c>
      <c r="I15" s="470"/>
      <c r="J15" s="471"/>
      <c r="K15" s="472"/>
    </row>
    <row r="16" spans="1:11" s="459" customFormat="1" ht="25.5" customHeight="1">
      <c r="A16" s="465">
        <f t="shared" si="1"/>
        <v>5</v>
      </c>
      <c r="B16" s="466" t="str">
        <f>IFERROR(VLOOKUP(C16,DSSP!$E$2:$G$1048,3,0),"")</f>
        <v>Winter Melon</v>
      </c>
      <c r="C16" s="466" t="str">
        <f>DKKD!C17</f>
        <v>Bí đao chanh weight</v>
      </c>
      <c r="D16" s="467">
        <f ca="1">VLOOKUP(C16,DKKD!$C$13:$E$212,3,0)</f>
        <v>4.4000000000000004</v>
      </c>
      <c r="E16" s="468">
        <f ca="1">VLOOKUP(C16,'Tổng đơn..'!$B$10:$D$1077,3,0)</f>
        <v>4</v>
      </c>
      <c r="F16" s="469">
        <v>4.16</v>
      </c>
      <c r="G16" s="467">
        <f>IFERROR(VLOOKUP(C16,DSĐT!$O$3:$U$989,7,0),0)</f>
        <v>4.1619999999999999</v>
      </c>
      <c r="H16" s="468">
        <f t="shared" si="0"/>
        <v>1.9999999999997797E-3</v>
      </c>
      <c r="I16" s="470"/>
      <c r="J16" s="471"/>
      <c r="K16" s="472"/>
    </row>
    <row r="17" spans="1:11" s="459" customFormat="1" ht="25.5" customHeight="1">
      <c r="A17" s="465">
        <f t="shared" si="1"/>
        <v>6</v>
      </c>
      <c r="B17" s="466" t="str">
        <f>IFERROR(VLOOKUP(C17,DSSP!$E$2:$G$1048,3,0),"")</f>
        <v>Pumpkin</v>
      </c>
      <c r="C17" s="466" t="str">
        <f>DKKD!C18</f>
        <v>Bí đỏ weight</v>
      </c>
      <c r="D17" s="467">
        <f ca="1">VLOOKUP(C17,DKKD!$C$13:$E$212,3,0)</f>
        <v>5.5</v>
      </c>
      <c r="E17" s="468">
        <f ca="1">VLOOKUP(C17,'Tổng đơn..'!$B$10:$D$1077,3,0)</f>
        <v>5</v>
      </c>
      <c r="F17" s="469">
        <v>2.93</v>
      </c>
      <c r="G17" s="467">
        <f>IFERROR(VLOOKUP(C17,DSĐT!$O$3:$U$989,7,0),0)</f>
        <v>2.93</v>
      </c>
      <c r="H17" s="468">
        <f t="shared" si="0"/>
        <v>0</v>
      </c>
      <c r="I17" s="470"/>
      <c r="J17" s="471"/>
      <c r="K17" s="472"/>
    </row>
    <row r="18" spans="1:11" s="459" customFormat="1" ht="25.5" customHeight="1">
      <c r="A18" s="465">
        <f t="shared" si="1"/>
        <v>7</v>
      </c>
      <c r="B18" s="466" t="str">
        <f>IFERROR(VLOOKUP(C18,DSSP!$E$2:$G$1048,3,0),"")</f>
        <v>Matcha Tea Powder</v>
      </c>
      <c r="C18" s="466" t="str">
        <f>DKKD!C19</f>
        <v>Bột matcha Tam Đường 100 gr</v>
      </c>
      <c r="D18" s="467">
        <f ca="1">VLOOKUP(C18,DKKD!$C$13:$E$212,3,0)</f>
        <v>1.1000000000000001</v>
      </c>
      <c r="E18" s="468">
        <f ca="1">VLOOKUP(C18,'Tổng đơn..'!$B$10:$D$1077,3,0)</f>
        <v>1</v>
      </c>
      <c r="F18" s="469"/>
      <c r="G18" s="467">
        <f>IFERROR(VLOOKUP(C18,DSĐT!$O$3:$U$989,7,0),0)</f>
        <v>0</v>
      </c>
      <c r="H18" s="468">
        <f t="shared" si="0"/>
        <v>0</v>
      </c>
      <c r="I18" s="470"/>
      <c r="J18" s="471"/>
      <c r="K18" s="472"/>
    </row>
    <row r="19" spans="1:11" s="459" customFormat="1" ht="25.5" customHeight="1">
      <c r="A19" s="465">
        <f t="shared" si="1"/>
        <v>8</v>
      </c>
      <c r="B19" s="466" t="str">
        <f>IFERROR(VLOOKUP(C19,DSSP!$E$2:$G$1048,3,0),"")</f>
        <v>Green Eggplant</v>
      </c>
      <c r="C19" s="466" t="str">
        <f>DKKD!C20</f>
        <v>Cà pháo Thái 1 kg</v>
      </c>
      <c r="D19" s="467">
        <f ca="1">VLOOKUP(C19,DKKD!$C$13:$E$212,3,0)</f>
        <v>28.6</v>
      </c>
      <c r="E19" s="468">
        <f ca="1">VLOOKUP(C19,'Tổng đơn..'!$B$10:$D$1077,3,0)</f>
        <v>26</v>
      </c>
      <c r="F19" s="469">
        <v>14</v>
      </c>
      <c r="G19" s="467">
        <f>IFERROR(VLOOKUP(C19,DSĐT!$O$3:$U$989,7,0),0)</f>
        <v>14</v>
      </c>
      <c r="H19" s="468">
        <f t="shared" si="0"/>
        <v>0</v>
      </c>
      <c r="I19" s="470"/>
      <c r="J19" s="471"/>
      <c r="K19" s="472"/>
    </row>
    <row r="20" spans="1:11" s="459" customFormat="1" ht="25.5" customHeight="1">
      <c r="A20" s="465">
        <f t="shared" si="1"/>
        <v>9</v>
      </c>
      <c r="B20" s="466" t="str">
        <f>IFERROR(VLOOKUP(C20,DSSP!$E$2:$G$1048,3,0),"")</f>
        <v>Green Eggplant</v>
      </c>
      <c r="C20" s="466" t="str">
        <f>DKKD!C21</f>
        <v>Cà pháo Thái 200 gr</v>
      </c>
      <c r="D20" s="467">
        <f ca="1">VLOOKUP(C20,DKKD!$C$13:$E$212,3,0)</f>
        <v>24.860000000000003</v>
      </c>
      <c r="E20" s="468">
        <f ca="1">VLOOKUP(C20,'Tổng đơn..'!$B$10:$D$1077,3,0)</f>
        <v>22.6</v>
      </c>
      <c r="F20" s="469">
        <v>22.6</v>
      </c>
      <c r="G20" s="467">
        <f>IFERROR(VLOOKUP(C20,DSĐT!$O$3:$U$989,7,0),0)</f>
        <v>22.6</v>
      </c>
      <c r="H20" s="468">
        <f t="shared" si="0"/>
        <v>0</v>
      </c>
      <c r="I20" s="470"/>
      <c r="J20" s="471"/>
      <c r="K20" s="472"/>
    </row>
    <row r="21" spans="1:11" s="459" customFormat="1" ht="25.5" customHeight="1">
      <c r="A21" s="465">
        <f t="shared" si="1"/>
        <v>10</v>
      </c>
      <c r="B21" s="466" t="str">
        <f>IFERROR(VLOOKUP(C21,DSSP!$E$2:$G$1048,3,0),"")</f>
        <v>Green Eggplant</v>
      </c>
      <c r="C21" s="466" t="str">
        <f>DKKD!C22</f>
        <v>Cà pháo Thái 500 gr</v>
      </c>
      <c r="D21" s="467">
        <f ca="1">VLOOKUP(C21,DKKD!$C$13:$E$212,3,0)</f>
        <v>17.600000000000001</v>
      </c>
      <c r="E21" s="468">
        <f ca="1">VLOOKUP(C21,'Tổng đơn..'!$B$10:$D$1077,3,0)</f>
        <v>16</v>
      </c>
      <c r="F21" s="469">
        <v>12</v>
      </c>
      <c r="G21" s="467">
        <f>IFERROR(VLOOKUP(C21,DSĐT!$O$3:$U$989,7,0),0)</f>
        <v>12</v>
      </c>
      <c r="H21" s="468">
        <f t="shared" si="0"/>
        <v>0</v>
      </c>
      <c r="I21" s="470"/>
      <c r="J21" s="471"/>
      <c r="K21" s="472"/>
    </row>
    <row r="22" spans="1:11" s="459" customFormat="1" ht="25.5" customHeight="1">
      <c r="A22" s="465">
        <f t="shared" si="1"/>
        <v>11</v>
      </c>
      <c r="B22" s="466" t="str">
        <f>IFERROR(VLOOKUP(C22,DSSP!$E$2:$G$1048,3,0),"")</f>
        <v>Chinese Mustard</v>
      </c>
      <c r="C22" s="466" t="str">
        <f>DKKD!C23</f>
        <v>Cải bẹ xanh 300 gr</v>
      </c>
      <c r="D22" s="467">
        <f ca="1">VLOOKUP(C22,DKKD!$C$13:$E$212,3,0)</f>
        <v>9.5700000000000021</v>
      </c>
      <c r="E22" s="468">
        <f ca="1">VLOOKUP(C22,'Tổng đơn..'!$B$10:$D$1077,3,0)</f>
        <v>8.7000000000000011</v>
      </c>
      <c r="F22" s="469">
        <v>8.6999999999999993</v>
      </c>
      <c r="G22" s="467">
        <f>IFERROR(VLOOKUP(C22,DSĐT!$O$3:$U$989,7,0),0)</f>
        <v>8.6999999999999993</v>
      </c>
      <c r="H22" s="468">
        <f t="shared" si="0"/>
        <v>0</v>
      </c>
      <c r="I22" s="470"/>
      <c r="J22" s="471"/>
      <c r="K22" s="472"/>
    </row>
    <row r="23" spans="1:11" s="459" customFormat="1" ht="25.5" customHeight="1">
      <c r="A23" s="465">
        <f t="shared" si="1"/>
        <v>12</v>
      </c>
      <c r="B23" s="466" t="str">
        <f>IFERROR(VLOOKUP(C23,DSSP!$E$2:$G$1048,3,0),"")</f>
        <v>Celery Cabbage</v>
      </c>
      <c r="C23" s="466" t="str">
        <f>DKKD!C24</f>
        <v>Cải ngọt 250 gr</v>
      </c>
      <c r="D23" s="467">
        <f ca="1">VLOOKUP(C23,DKKD!$C$13:$E$212,3,0)</f>
        <v>19.525000000000002</v>
      </c>
      <c r="E23" s="468">
        <f ca="1">VLOOKUP(C23,'Tổng đơn..'!$B$10:$D$1077,3,0)</f>
        <v>17.75</v>
      </c>
      <c r="F23" s="469">
        <v>18.5</v>
      </c>
      <c r="G23" s="467">
        <f>IFERROR(VLOOKUP(C23,DSĐT!$O$3:$U$989,7,0),0)</f>
        <v>18.5</v>
      </c>
      <c r="H23" s="468">
        <f t="shared" si="0"/>
        <v>0</v>
      </c>
      <c r="I23" s="470"/>
      <c r="J23" s="471"/>
      <c r="K23" s="472"/>
    </row>
    <row r="24" spans="1:11" s="459" customFormat="1" ht="25.5" customHeight="1">
      <c r="A24" s="465">
        <f t="shared" si="1"/>
        <v>13</v>
      </c>
      <c r="B24" s="466" t="str">
        <f>IFERROR(VLOOKUP(C24,DSSP!$E$2:$G$1048,3,0),"")</f>
        <v>Chinese Kale</v>
      </c>
      <c r="C24" s="466" t="str">
        <f>DKKD!C25</f>
        <v>Cải rổ 250 gr</v>
      </c>
      <c r="D24" s="467">
        <f ca="1">VLOOKUP(C24,DKKD!$C$13:$E$212,3,0)</f>
        <v>23.650000000000002</v>
      </c>
      <c r="E24" s="468">
        <f ca="1">VLOOKUP(C24,'Tổng đơn..'!$B$10:$D$1077,3,0)</f>
        <v>21.5</v>
      </c>
      <c r="F24" s="469">
        <v>23.25</v>
      </c>
      <c r="G24" s="467">
        <f>IFERROR(VLOOKUP(C24,DSĐT!$O$3:$U$989,7,0),0)</f>
        <v>23.25</v>
      </c>
      <c r="H24" s="468">
        <f t="shared" si="0"/>
        <v>0</v>
      </c>
      <c r="I24" s="470"/>
      <c r="J24" s="471"/>
      <c r="K24" s="472"/>
    </row>
    <row r="25" spans="1:11" s="459" customFormat="1" ht="25.5" customHeight="1">
      <c r="A25" s="465">
        <f t="shared" si="1"/>
        <v>14</v>
      </c>
      <c r="B25" s="466" t="str">
        <f>IFERROR(VLOOKUP(C25,DSSP!$E$2:$G$1048,3,0),"")</f>
        <v>Bok Choi</v>
      </c>
      <c r="C25" s="466" t="str">
        <f>DKKD!C26</f>
        <v>Cải thìa 250 gr</v>
      </c>
      <c r="D25" s="467">
        <f ca="1">VLOOKUP(C25,DKKD!$C$13:$E$212,3,0)</f>
        <v>49.775000000000006</v>
      </c>
      <c r="E25" s="468">
        <f ca="1">VLOOKUP(C25,'Tổng đơn..'!$B$10:$D$1077,3,0)</f>
        <v>45.25</v>
      </c>
      <c r="F25" s="469">
        <v>45.25</v>
      </c>
      <c r="G25" s="467">
        <f>IFERROR(VLOOKUP(C25,DSĐT!$O$3:$U$989,7,0),0)</f>
        <v>45.25</v>
      </c>
      <c r="H25" s="468">
        <f t="shared" si="0"/>
        <v>0</v>
      </c>
      <c r="I25" s="470"/>
      <c r="J25" s="471"/>
      <c r="K25" s="472"/>
    </row>
    <row r="26" spans="1:11" s="459" customFormat="1" ht="25.5" customHeight="1">
      <c r="A26" s="465">
        <f t="shared" si="1"/>
        <v>15</v>
      </c>
      <c r="B26" s="466" t="str">
        <f>IFERROR(VLOOKUP(C26,DSSP!$E$2:$G$1048,3,0),"")</f>
        <v>Chinese Cellery</v>
      </c>
      <c r="C26" s="466" t="str">
        <f>DKKD!C27</f>
        <v>Cần tây 100 gr</v>
      </c>
      <c r="D26" s="467">
        <f ca="1">VLOOKUP(C26,DKKD!$C$13:$E$212,3,0)</f>
        <v>6.71</v>
      </c>
      <c r="E26" s="468">
        <f ca="1">VLOOKUP(C26,'Tổng đơn..'!$B$10:$D$1077,3,0)</f>
        <v>6.1</v>
      </c>
      <c r="F26" s="469">
        <v>5.0999999999999996</v>
      </c>
      <c r="G26" s="467">
        <f>IFERROR(VLOOKUP(C26,DSĐT!$O$3:$U$989,7,0),0)</f>
        <v>5.0999999999999996</v>
      </c>
      <c r="H26" s="468">
        <f t="shared" si="0"/>
        <v>0</v>
      </c>
      <c r="I26" s="470"/>
      <c r="J26" s="471"/>
      <c r="K26" s="472"/>
    </row>
    <row r="27" spans="1:11" s="459" customFormat="1" ht="25.5" customHeight="1">
      <c r="A27" s="465">
        <f t="shared" si="1"/>
        <v>16</v>
      </c>
      <c r="B27" s="466" t="str">
        <f>IFERROR(VLOOKUP(C27,DSSP!$E$2:$G$1048,3,0),"")</f>
        <v>Ker Gawl</v>
      </c>
      <c r="C27" s="466" t="str">
        <f>DKKD!C28</f>
        <v>Cây trường sinh 50 gr</v>
      </c>
      <c r="D27" s="467">
        <f ca="1">VLOOKUP(C27,DKKD!$C$13:$E$212,3,0)</f>
        <v>0.55000000000000004</v>
      </c>
      <c r="E27" s="468">
        <f ca="1">VLOOKUP(C27,'Tổng đơn..'!$B$10:$D$1077,3,0)</f>
        <v>0.5</v>
      </c>
      <c r="F27" s="469">
        <v>0.5</v>
      </c>
      <c r="G27" s="467">
        <f>IFERROR(VLOOKUP(C27,DSĐT!$O$3:$U$989,7,0),0)</f>
        <v>0.5</v>
      </c>
      <c r="H27" s="468">
        <f t="shared" si="0"/>
        <v>0</v>
      </c>
      <c r="I27" s="470"/>
      <c r="J27" s="471"/>
      <c r="K27" s="472"/>
    </row>
    <row r="28" spans="1:11" s="459" customFormat="1" ht="25.5" customHeight="1">
      <c r="A28" s="465">
        <f t="shared" si="1"/>
        <v>17</v>
      </c>
      <c r="B28" s="466" t="str">
        <f>IFERROR(VLOOKUP(C28,DSSP!$E$2:$G$1048,3,0),"")</f>
        <v>Dried Banana</v>
      </c>
      <c r="C28" s="466" t="str">
        <f>DKKD!C29</f>
        <v>Chuối sấy dẻo 500 gr</v>
      </c>
      <c r="D28" s="467">
        <f ca="1">VLOOKUP(C28,DKKD!$C$13:$E$212,3,0)</f>
        <v>5.5</v>
      </c>
      <c r="E28" s="468">
        <f ca="1">VLOOKUP(C28,'Tổng đơn..'!$B$10:$D$1077,3,0)</f>
        <v>5</v>
      </c>
      <c r="F28" s="473"/>
      <c r="G28" s="467">
        <f>IFERROR(VLOOKUP(C28,DSĐT!$O$3:$U$989,7,0),0)</f>
        <v>5</v>
      </c>
      <c r="H28" s="468">
        <f t="shared" si="0"/>
        <v>5</v>
      </c>
      <c r="I28" s="470"/>
      <c r="J28" s="471"/>
      <c r="K28" s="472"/>
    </row>
    <row r="29" spans="1:11" s="459" customFormat="1" ht="33" customHeight="1">
      <c r="A29" s="465">
        <f t="shared" si="1"/>
        <v>18</v>
      </c>
      <c r="B29" s="466" t="str">
        <f>IFERROR(VLOOKUP(C29,DSSP!$E$2:$G$1048,3,0),"")</f>
        <v>Siamese Banana</v>
      </c>
      <c r="C29" s="466" t="str">
        <f>DKKD!C30</f>
        <v>Chuối xiêm weight</v>
      </c>
      <c r="D29" s="467">
        <f ca="1">VLOOKUP(C29,DKKD!$C$13:$E$212,3,0)</f>
        <v>74.800000000000011</v>
      </c>
      <c r="E29" s="468">
        <f ca="1">VLOOKUP(C29,'Tổng đơn..'!$B$10:$D$1077,3,0)</f>
        <v>68</v>
      </c>
      <c r="F29" s="469">
        <v>62.59</v>
      </c>
      <c r="G29" s="467">
        <f>IFERROR(VLOOKUP(C29,DSĐT!$O$3:$U$989,7,0),0)</f>
        <v>62.59</v>
      </c>
      <c r="H29" s="468">
        <f t="shared" si="0"/>
        <v>0</v>
      </c>
      <c r="I29" s="470"/>
      <c r="J29" s="471"/>
      <c r="K29" s="472"/>
    </row>
    <row r="30" spans="1:11" s="459" customFormat="1" ht="25.5" customHeight="1">
      <c r="A30" s="465">
        <f t="shared" si="1"/>
        <v>19</v>
      </c>
      <c r="B30" s="466" t="str">
        <f>IFERROR(VLOOKUP(C30,DSSP!$E$2:$G$1048,3,0),"")</f>
        <v>Young Ambarella</v>
      </c>
      <c r="C30" s="466" t="str">
        <f>DKKD!C31</f>
        <v>Cóc non 500 gr</v>
      </c>
      <c r="D30" s="467">
        <f ca="1">VLOOKUP(C30,DKKD!$C$13:$E$212,3,0)</f>
        <v>6.6000000000000005</v>
      </c>
      <c r="E30" s="468">
        <f ca="1">VLOOKUP(C30,'Tổng đơn..'!$B$10:$D$1077,3,0)</f>
        <v>6</v>
      </c>
      <c r="F30" s="469">
        <v>6</v>
      </c>
      <c r="G30" s="467">
        <f>IFERROR(VLOOKUP(C30,DSĐT!$O$3:$U$989,7,0),0)</f>
        <v>6</v>
      </c>
      <c r="H30" s="468">
        <f t="shared" si="0"/>
        <v>0</v>
      </c>
      <c r="I30" s="470"/>
      <c r="J30" s="471"/>
      <c r="K30" s="472"/>
    </row>
    <row r="31" spans="1:11" s="459" customFormat="1" ht="25.5" customHeight="1">
      <c r="A31" s="465">
        <f t="shared" si="1"/>
        <v>20</v>
      </c>
      <c r="B31" s="466" t="str">
        <f>IFERROR(VLOOKUP(C31,DSSP!$E$2:$G$1048,3,0),"")</f>
        <v>Vegetarian crispy fried rice</v>
      </c>
      <c r="C31" s="466" t="str">
        <f>DKKD!C32</f>
        <v>Cơm Cháy Chà Bông Chay 200 gr</v>
      </c>
      <c r="D31" s="467">
        <f ca="1">VLOOKUP(C31,DKKD!$C$13:$E$212,3,0)</f>
        <v>3.3000000000000003</v>
      </c>
      <c r="E31" s="468">
        <f ca="1">VLOOKUP(C31,'Tổng đơn..'!$B$10:$D$1077,3,0)</f>
        <v>3</v>
      </c>
      <c r="F31" s="469"/>
      <c r="G31" s="467">
        <f>IFERROR(VLOOKUP(C31,DSĐT!$O$3:$U$989,7,0),0)</f>
        <v>4</v>
      </c>
      <c r="H31" s="468">
        <f t="shared" si="0"/>
        <v>4</v>
      </c>
      <c r="I31" s="470"/>
      <c r="J31" s="471"/>
      <c r="K31" s="472"/>
    </row>
    <row r="32" spans="1:11" s="459" customFormat="1" ht="25.5" customHeight="1">
      <c r="A32" s="465">
        <f t="shared" si="1"/>
        <v>21</v>
      </c>
      <c r="B32" s="466" t="str">
        <f>IFERROR(VLOOKUP(C32,DSSP!$E$2:$G$1048,3,0),"")</f>
        <v>Shallot</v>
      </c>
      <c r="C32" s="466" t="str">
        <f>DKKD!C33</f>
        <v>Củ hành tím 200 gr</v>
      </c>
      <c r="D32" s="467">
        <f ca="1">VLOOKUP(C32,DKKD!$C$13:$E$212,3,0)</f>
        <v>5.9400000000000013</v>
      </c>
      <c r="E32" s="468">
        <f ca="1">VLOOKUP(C32,'Tổng đơn..'!$B$10:$D$1077,3,0)</f>
        <v>5.4</v>
      </c>
      <c r="F32" s="469">
        <v>5.4</v>
      </c>
      <c r="G32" s="467">
        <f>IFERROR(VLOOKUP(C32,DSĐT!$O$3:$U$989,7,0),0)</f>
        <v>5.4</v>
      </c>
      <c r="H32" s="468">
        <f t="shared" si="0"/>
        <v>0</v>
      </c>
      <c r="I32" s="470"/>
      <c r="J32" s="471"/>
      <c r="K32" s="472"/>
    </row>
    <row r="33" spans="1:13" s="459" customFormat="1" ht="25.5" customHeight="1">
      <c r="A33" s="465">
        <f t="shared" si="1"/>
        <v>22</v>
      </c>
      <c r="B33" s="466" t="str">
        <f>IFERROR(VLOOKUP(C33,DSSP!$E$2:$G$1048,3,0),"")</f>
        <v>Galangal</v>
      </c>
      <c r="C33" s="466" t="str">
        <f>DKKD!C34</f>
        <v>Củ riềng 100 gr</v>
      </c>
      <c r="D33" s="467">
        <f ca="1">VLOOKUP(C33,DKKD!$C$13:$E$212,3,0)</f>
        <v>4.2900000000000009</v>
      </c>
      <c r="E33" s="468">
        <f ca="1">VLOOKUP(C33,'Tổng đơn..'!$B$10:$D$1077,3,0)</f>
        <v>3.9000000000000004</v>
      </c>
      <c r="F33" s="469">
        <v>3.9</v>
      </c>
      <c r="G33" s="467">
        <f>IFERROR(VLOOKUP(C33,DSĐT!$O$3:$U$989,7,0),0)</f>
        <v>3.9000000000000004</v>
      </c>
      <c r="H33" s="468">
        <f t="shared" si="0"/>
        <v>0</v>
      </c>
      <c r="I33" s="470"/>
      <c r="J33" s="471"/>
      <c r="K33" s="472"/>
    </row>
    <row r="34" spans="1:13" s="459" customFormat="1" ht="25.5" customHeight="1">
      <c r="A34" s="465">
        <f t="shared" si="1"/>
        <v>23</v>
      </c>
      <c r="B34" s="466" t="str">
        <f>IFERROR(VLOOKUP(C34,DSSP!$E$2:$G$1048,3,0),"")</f>
        <v>Galangal</v>
      </c>
      <c r="C34" s="466" t="str">
        <f>DKKD!C35</f>
        <v>Củ riềng 200 gr</v>
      </c>
      <c r="D34" s="467">
        <f ca="1">VLOOKUP(C34,DKKD!$C$13:$E$212,3,0)</f>
        <v>6.16</v>
      </c>
      <c r="E34" s="468">
        <f ca="1">VLOOKUP(C34,'Tổng đơn..'!$B$10:$D$1077,3,0)</f>
        <v>5.6</v>
      </c>
      <c r="F34" s="469">
        <v>5.6</v>
      </c>
      <c r="G34" s="467">
        <f>IFERROR(VLOOKUP(C34,DSĐT!$O$3:$U$989,7,0),0)</f>
        <v>5.6</v>
      </c>
      <c r="H34" s="468">
        <f t="shared" si="0"/>
        <v>0</v>
      </c>
      <c r="I34" s="470"/>
      <c r="J34" s="471"/>
      <c r="K34" s="472"/>
    </row>
    <row r="35" spans="1:13" s="459" customFormat="1" ht="25.5" customHeight="1">
      <c r="A35" s="465">
        <f t="shared" si="1"/>
        <v>24</v>
      </c>
      <c r="B35" s="466" t="str">
        <f>IFERROR(VLOOKUP(C35,DSSP!$E$2:$G$1048,3,0),"")</f>
        <v>Yam bean</v>
      </c>
      <c r="C35" s="466" t="str">
        <f>DKKD!C36</f>
        <v>Củ sắn weight</v>
      </c>
      <c r="D35" s="467">
        <f ca="1">VLOOKUP(C35,DKKD!$C$13:$E$212,3,0)</f>
        <v>8.8000000000000007</v>
      </c>
      <c r="E35" s="468">
        <f ca="1">VLOOKUP(C35,'Tổng đơn..'!$B$10:$D$1077,3,0)</f>
        <v>8</v>
      </c>
      <c r="F35" s="469">
        <v>8.5</v>
      </c>
      <c r="G35" s="467">
        <f>IFERROR(VLOOKUP(C35,DSĐT!$O$3:$U$989,7,0),0)</f>
        <v>8.5</v>
      </c>
      <c r="H35" s="468">
        <f t="shared" si="0"/>
        <v>0</v>
      </c>
      <c r="I35" s="470"/>
      <c r="J35" s="471"/>
      <c r="K35" s="472"/>
    </row>
    <row r="36" spans="1:13" s="459" customFormat="1" ht="25.5" customHeight="1">
      <c r="A36" s="465">
        <f t="shared" si="1"/>
        <v>25</v>
      </c>
      <c r="B36" s="466" t="str">
        <f>IFERROR(VLOOKUP(C36,DSSP!$E$2:$G$1048,3,0),"")</f>
        <v>Fish Herb</v>
      </c>
      <c r="C36" s="466" t="str">
        <f>DKKD!C37</f>
        <v>Dấp cá 100 gr</v>
      </c>
      <c r="D36" s="467">
        <f ca="1">VLOOKUP(C36,DKKD!$C$13:$E$212,3,0)</f>
        <v>2.9700000000000006</v>
      </c>
      <c r="E36" s="468">
        <f ca="1">VLOOKUP(C36,'Tổng đơn..'!$B$10:$D$1077,3,0)</f>
        <v>2.7</v>
      </c>
      <c r="F36" s="469">
        <v>3</v>
      </c>
      <c r="G36" s="467">
        <f>IFERROR(VLOOKUP(C36,DSĐT!$O$3:$U$989,7,0),0)</f>
        <v>3</v>
      </c>
      <c r="H36" s="468">
        <f t="shared" si="0"/>
        <v>0</v>
      </c>
      <c r="I36" s="470"/>
      <c r="J36" s="471"/>
      <c r="K36" s="472"/>
    </row>
    <row r="37" spans="1:13" s="459" customFormat="1" ht="25.5" customHeight="1">
      <c r="A37" s="465">
        <f t="shared" si="1"/>
        <v>26</v>
      </c>
      <c r="B37" s="466" t="str">
        <f>IFERROR(VLOOKUP(C37,DSSP!$E$2:$G$1048,3,0),"")</f>
        <v>Yardlong Bean</v>
      </c>
      <c r="C37" s="466" t="str">
        <f>DKKD!C38</f>
        <v>Đậu đũa 300 gr</v>
      </c>
      <c r="D37" s="467">
        <f ca="1">VLOOKUP(C37,DKKD!$C$13:$E$212,3,0)</f>
        <v>36.300000000000004</v>
      </c>
      <c r="E37" s="468">
        <f ca="1">VLOOKUP(C37,'Tổng đơn..'!$B$10:$D$1077,3,0)</f>
        <v>33</v>
      </c>
      <c r="F37" s="469">
        <v>33</v>
      </c>
      <c r="G37" s="467">
        <f>IFERROR(VLOOKUP(C37,DSĐT!$O$3:$U$989,7,0),0)</f>
        <v>33</v>
      </c>
      <c r="H37" s="468">
        <f t="shared" si="0"/>
        <v>0</v>
      </c>
      <c r="I37" s="470"/>
      <c r="J37" s="471"/>
      <c r="K37" s="472"/>
    </row>
    <row r="38" spans="1:13" s="459" customFormat="1" ht="30" customHeight="1">
      <c r="A38" s="465">
        <f t="shared" si="1"/>
        <v>27</v>
      </c>
      <c r="B38" s="466" t="str">
        <f>IFERROR(VLOOKUP(C38,DSSP!$E$2:$G$1048,3,0),"")</f>
        <v>Winged Bean</v>
      </c>
      <c r="C38" s="466" t="str">
        <f>DKKD!C39</f>
        <v>Đậu rồng 100 gr</v>
      </c>
      <c r="D38" s="467">
        <f ca="1">VLOOKUP(C38,DKKD!$C$13:$E$212,3,0)</f>
        <v>2.2000000000000002</v>
      </c>
      <c r="E38" s="468">
        <f ca="1">VLOOKUP(C38,'Tổng đơn..'!$B$10:$D$1077,3,0)</f>
        <v>2</v>
      </c>
      <c r="F38" s="469">
        <v>2.5</v>
      </c>
      <c r="G38" s="467">
        <f>IFERROR(VLOOKUP(C38,DSĐT!$O$3:$U$989,7,0),0)</f>
        <v>2.5</v>
      </c>
      <c r="H38" s="468">
        <f t="shared" si="0"/>
        <v>0</v>
      </c>
      <c r="I38" s="470"/>
      <c r="J38" s="471"/>
      <c r="K38" s="472"/>
    </row>
    <row r="39" spans="1:13" s="459" customFormat="1" ht="25.5" customHeight="1">
      <c r="A39" s="465">
        <f t="shared" si="1"/>
        <v>28</v>
      </c>
      <c r="B39" s="466" t="str">
        <f>IFERROR(VLOOKUP(C39,DSSP!$E$2:$G$1048,3,0),"")</f>
        <v>Papaya</v>
      </c>
      <c r="C39" s="466" t="str">
        <f>DKKD!C40</f>
        <v>Đu đủ weight</v>
      </c>
      <c r="D39" s="467">
        <f ca="1">VLOOKUP(C39,DKKD!$C$13:$E$212,3,0)</f>
        <v>330</v>
      </c>
      <c r="E39" s="468">
        <f ca="1">VLOOKUP(C39,'Tổng đơn..'!$B$10:$D$1077,3,0)</f>
        <v>300</v>
      </c>
      <c r="F39" s="469">
        <v>267.11</v>
      </c>
      <c r="G39" s="467">
        <f>IFERROR(VLOOKUP(C39,DSĐT!$O$3:$U$989,7,0),0)</f>
        <v>267.10999999999996</v>
      </c>
      <c r="H39" s="468">
        <f t="shared" si="0"/>
        <v>0</v>
      </c>
      <c r="I39" s="470"/>
      <c r="J39" s="471"/>
      <c r="K39" s="472"/>
    </row>
    <row r="40" spans="1:13" s="459" customFormat="1" ht="25.5" customHeight="1">
      <c r="A40" s="465">
        <f t="shared" si="1"/>
        <v>29</v>
      </c>
      <c r="B40" s="466" t="str">
        <f>IFERROR(VLOOKUP(C40,DSSP!$E$2:$G$1048,3,0),"")</f>
        <v>Siam coconut</v>
      </c>
      <c r="C40" s="466" t="str">
        <f>DKKD!C41</f>
        <v>Dừa xiêm trái nhỏ 500 gr</v>
      </c>
      <c r="D40" s="467">
        <f ca="1">VLOOKUP(C40,DKKD!$C$13:$E$212,3,0)</f>
        <v>15.950000000000001</v>
      </c>
      <c r="E40" s="468">
        <f ca="1">VLOOKUP(C40,'Tổng đơn..'!$B$10:$D$1077,3,0)</f>
        <v>14.5</v>
      </c>
      <c r="F40" s="474">
        <v>14.5</v>
      </c>
      <c r="G40" s="467">
        <f>IFERROR(VLOOKUP(C40,DSĐT!$O$3:$U$989,7,0),0)</f>
        <v>14.5</v>
      </c>
      <c r="H40" s="468">
        <f t="shared" si="0"/>
        <v>0</v>
      </c>
      <c r="I40" s="470"/>
      <c r="J40" s="471"/>
      <c r="K40" s="472"/>
    </row>
    <row r="41" spans="1:13" s="459" customFormat="1" ht="25.5" customHeight="1">
      <c r="A41" s="465">
        <f t="shared" si="1"/>
        <v>30</v>
      </c>
      <c r="B41" s="466" t="str">
        <f>IFERROR(VLOOKUP(C41,DSSP!$E$2:$G$1048,3,0),"")</f>
        <v>Welsh Onion</v>
      </c>
      <c r="C41" s="466" t="str">
        <f>DKKD!C42</f>
        <v>Hành lá 100 gr</v>
      </c>
      <c r="D41" s="467">
        <f ca="1">VLOOKUP(C41,DKKD!$C$13:$E$212,3,0)</f>
        <v>18.150000000000002</v>
      </c>
      <c r="E41" s="468">
        <f ca="1">VLOOKUP(C41,'Tổng đơn..'!$B$10:$D$1077,3,0)</f>
        <v>16.5</v>
      </c>
      <c r="F41" s="469">
        <v>16.5</v>
      </c>
      <c r="G41" s="467">
        <f>IFERROR(VLOOKUP(C41,DSĐT!$O$3:$U$989,7,0),0)</f>
        <v>16.5</v>
      </c>
      <c r="H41" s="468">
        <f t="shared" si="0"/>
        <v>0</v>
      </c>
      <c r="I41" s="470"/>
      <c r="J41" s="471"/>
      <c r="K41" s="472"/>
    </row>
    <row r="42" spans="1:13" s="459" customFormat="1" ht="25.5" customHeight="1">
      <c r="A42" s="465">
        <f t="shared" si="1"/>
        <v>31</v>
      </c>
      <c r="B42" s="466" t="str">
        <f>IFERROR(VLOOKUP(C42,DSSP!$E$2:$G$1048,3,0),"")</f>
        <v>Welsh Onion</v>
      </c>
      <c r="C42" s="466" t="str">
        <f>DKKD!C43</f>
        <v>Hành lá 200 gr</v>
      </c>
      <c r="D42" s="467">
        <f ca="1">VLOOKUP(C42,DKKD!$C$13:$E$212,3,0)</f>
        <v>36.74</v>
      </c>
      <c r="E42" s="468">
        <f ca="1">VLOOKUP(C42,'Tổng đơn..'!$B$10:$D$1077,3,0)</f>
        <v>33.4</v>
      </c>
      <c r="F42" s="469">
        <v>35</v>
      </c>
      <c r="G42" s="467">
        <f>IFERROR(VLOOKUP(C42,DSĐT!$O$3:$U$989,7,0),0)</f>
        <v>35</v>
      </c>
      <c r="H42" s="468">
        <f t="shared" si="0"/>
        <v>0</v>
      </c>
      <c r="I42" s="470"/>
      <c r="J42" s="471"/>
      <c r="K42" s="472"/>
    </row>
    <row r="43" spans="1:13" s="459" customFormat="1" ht="25.5" customHeight="1">
      <c r="A43" s="465">
        <f t="shared" si="1"/>
        <v>32</v>
      </c>
      <c r="B43" s="466" t="str">
        <f>IFERROR(VLOOKUP(C43,DSSP!$E$2:$G$1048,3,0),"")</f>
        <v>Guichai Leaf</v>
      </c>
      <c r="C43" s="466" t="str">
        <f>DKKD!C44</f>
        <v>Hẹ lá 100 gr</v>
      </c>
      <c r="D43" s="467">
        <f ca="1">VLOOKUP(C43,DKKD!$C$13:$E$212,3,0)</f>
        <v>5.0599999999999996</v>
      </c>
      <c r="E43" s="468">
        <f ca="1">VLOOKUP(C43,'Tổng đơn..'!$B$10:$D$1077,3,0)</f>
        <v>4.5999999999999996</v>
      </c>
      <c r="F43" s="469">
        <v>4.5999999999999996</v>
      </c>
      <c r="G43" s="467">
        <f>IFERROR(VLOOKUP(C43,DSĐT!$O$3:$U$989,7,0),0)</f>
        <v>4.5999999999999996</v>
      </c>
      <c r="H43" s="468">
        <f t="shared" si="0"/>
        <v>0</v>
      </c>
      <c r="I43" s="470"/>
      <c r="J43" s="471"/>
      <c r="K43" s="472"/>
    </row>
    <row r="44" spans="1:13" s="459" customFormat="1" ht="25.5" customHeight="1">
      <c r="A44" s="465">
        <f t="shared" si="1"/>
        <v>33</v>
      </c>
      <c r="B44" s="466" t="str">
        <f>IFERROR(VLOOKUP(C44,DSSP!$E$2:$G$1048,3,0),"")</f>
        <v>Guichai Leaf</v>
      </c>
      <c r="C44" s="466" t="str">
        <f>DKKD!C45</f>
        <v>Hẹ lá 200 gr</v>
      </c>
      <c r="D44" s="467">
        <f ca="1">VLOOKUP(C44,DKKD!$C$13:$E$212,3,0)</f>
        <v>17.16</v>
      </c>
      <c r="E44" s="468">
        <f ca="1">VLOOKUP(C44,'Tổng đơn..'!$B$10:$D$1077,3,0)</f>
        <v>15.6</v>
      </c>
      <c r="F44" s="469">
        <v>15.6</v>
      </c>
      <c r="G44" s="467">
        <f>IFERROR(VLOOKUP(C44,DSĐT!$O$3:$U$989,7,0),0)</f>
        <v>15.6</v>
      </c>
      <c r="H44" s="468">
        <f t="shared" ref="H44:H75" si="2">+G44-F44</f>
        <v>0</v>
      </c>
      <c r="I44" s="470"/>
      <c r="J44" s="471"/>
      <c r="K44" s="472"/>
      <c r="M44" s="459" t="s">
        <v>4516</v>
      </c>
    </row>
    <row r="45" spans="1:13" s="459" customFormat="1" ht="25.5" customHeight="1">
      <c r="A45" s="465">
        <f t="shared" ref="A45:A76" si="3">A44+1</f>
        <v>34</v>
      </c>
      <c r="B45" s="466" t="str">
        <f>IFERROR(VLOOKUP(C45,DSSP!$E$2:$G$1048,3,0),"")</f>
        <v>Holy Basil Leaf</v>
      </c>
      <c r="C45" s="466" t="str">
        <f>DKKD!C46</f>
        <v>Hương nhu 100 gr</v>
      </c>
      <c r="D45" s="467">
        <f ca="1">VLOOKUP(C45,DKKD!$C$13:$E$212,3,0)</f>
        <v>57.310000000000009</v>
      </c>
      <c r="E45" s="468">
        <f ca="1">VLOOKUP(C45,'Tổng đơn..'!$B$10:$D$1077,3,0)</f>
        <v>52.1</v>
      </c>
      <c r="F45" s="469">
        <v>50</v>
      </c>
      <c r="G45" s="467">
        <f>IFERROR(VLOOKUP(C45,DSĐT!$O$3:$U$989,7,0),0)</f>
        <v>50</v>
      </c>
      <c r="H45" s="468">
        <f t="shared" si="2"/>
        <v>0</v>
      </c>
      <c r="I45" s="470"/>
      <c r="J45" s="471"/>
      <c r="K45" s="472"/>
    </row>
    <row r="46" spans="1:13" s="459" customFormat="1" ht="25.5" customHeight="1">
      <c r="A46" s="465">
        <f t="shared" si="3"/>
        <v>35</v>
      </c>
      <c r="B46" s="466" t="str">
        <f>IFERROR(VLOOKUP(C46,DSSP!$E$2:$G$1048,3,0),"")</f>
        <v>Red Batata</v>
      </c>
      <c r="C46" s="466" t="str">
        <f>DKKD!C47</f>
        <v>Khoai lang ruột đỏ weight</v>
      </c>
      <c r="D46" s="467">
        <f ca="1">VLOOKUP(C46,DKKD!$C$13:$E$212,3,0)</f>
        <v>1.1000000000000001</v>
      </c>
      <c r="E46" s="468">
        <f ca="1">VLOOKUP(C46,'Tổng đơn..'!$B$10:$D$1077,3,0)</f>
        <v>1</v>
      </c>
      <c r="F46" s="469">
        <v>1.1000000000000001</v>
      </c>
      <c r="G46" s="467">
        <f>IFERROR(VLOOKUP(C46,DSĐT!$O$3:$U$989,7,0),0)</f>
        <v>1.099</v>
      </c>
      <c r="H46" s="468">
        <f t="shared" si="2"/>
        <v>-1.0000000000001119E-3</v>
      </c>
      <c r="I46" s="470"/>
      <c r="J46" s="471"/>
      <c r="K46" s="472"/>
    </row>
    <row r="47" spans="1:13" s="459" customFormat="1" ht="25.5" customHeight="1">
      <c r="A47" s="465">
        <f t="shared" si="3"/>
        <v>36</v>
      </c>
      <c r="B47" s="466" t="str">
        <f>IFERROR(VLOOKUP(C47,DSSP!$E$2:$G$1048,3,0),"")</f>
        <v>Purple Batata</v>
      </c>
      <c r="C47" s="466" t="str">
        <f>DKKD!C48</f>
        <v>Khoai lang tím (củ lớn) weight</v>
      </c>
      <c r="D47" s="467">
        <f ca="1">VLOOKUP(C47,DKKD!$C$13:$E$212,3,0)</f>
        <v>3.3000000000000003</v>
      </c>
      <c r="E47" s="468">
        <f ca="1">VLOOKUP(C47,'Tổng đơn..'!$B$10:$D$1077,3,0)</f>
        <v>3</v>
      </c>
      <c r="F47" s="469">
        <v>3.19</v>
      </c>
      <c r="G47" s="467">
        <f>IFERROR(VLOOKUP(C47,DSĐT!$O$3:$U$989,7,0),0)</f>
        <v>3.1900000000000004</v>
      </c>
      <c r="H47" s="468">
        <f t="shared" si="2"/>
        <v>0</v>
      </c>
      <c r="I47" s="470"/>
      <c r="J47" s="471"/>
      <c r="K47" s="472"/>
    </row>
    <row r="48" spans="1:13" s="459" customFormat="1" ht="25.5" customHeight="1">
      <c r="A48" s="465">
        <f t="shared" si="3"/>
        <v>37</v>
      </c>
      <c r="B48" s="466" t="str">
        <f>IFERROR(VLOOKUP(C48,DSSP!$E$2:$G$1048,3,0),"")</f>
        <v>Small Purple Batata</v>
      </c>
      <c r="C48" s="466" t="str">
        <f>DKKD!C49</f>
        <v>Khoai lang tím (củ nhỏ) 500 gr</v>
      </c>
      <c r="D48" s="467">
        <f ca="1">VLOOKUP(C48,DKKD!$C$13:$E$212,3,0)</f>
        <v>1.1000000000000001</v>
      </c>
      <c r="E48" s="468">
        <f ca="1">VLOOKUP(C48,'Tổng đơn..'!$B$10:$D$1077,3,0)</f>
        <v>1</v>
      </c>
      <c r="F48" s="469">
        <v>1</v>
      </c>
      <c r="G48" s="467">
        <f>IFERROR(VLOOKUP(C48,DSĐT!$O$3:$U$989,7,0),0)</f>
        <v>1</v>
      </c>
      <c r="H48" s="468">
        <f t="shared" si="2"/>
        <v>0</v>
      </c>
      <c r="I48" s="470"/>
      <c r="J48" s="471"/>
      <c r="K48" s="472"/>
    </row>
    <row r="49" spans="1:11" s="459" customFormat="1" ht="25.5" customHeight="1">
      <c r="A49" s="465">
        <f t="shared" si="3"/>
        <v>38</v>
      </c>
      <c r="B49" s="466" t="str">
        <f>IFERROR(VLOOKUP(C49,DSSP!$E$2:$G$1048,3,0),"")</f>
        <v>White Batata</v>
      </c>
      <c r="C49" s="466" t="str">
        <f>DKKD!C50</f>
        <v>Khoai lang trắng (củ lớn) weight</v>
      </c>
      <c r="D49" s="467">
        <f ca="1">VLOOKUP(C49,DKKD!$C$13:$E$212,3,0)</f>
        <v>2.2000000000000002</v>
      </c>
      <c r="E49" s="468">
        <f ca="1">VLOOKUP(C49,'Tổng đơn..'!$B$10:$D$1077,3,0)</f>
        <v>2</v>
      </c>
      <c r="F49" s="469">
        <v>2.2000000000000002</v>
      </c>
      <c r="G49" s="467">
        <f>IFERROR(VLOOKUP(C49,DSĐT!$O$3:$U$989,7,0),0)</f>
        <v>2.2000000000000002</v>
      </c>
      <c r="H49" s="468">
        <f t="shared" si="2"/>
        <v>0</v>
      </c>
      <c r="I49" s="470"/>
      <c r="J49" s="471"/>
      <c r="K49" s="472"/>
    </row>
    <row r="50" spans="1:11" s="459" customFormat="1" ht="25.5" customHeight="1">
      <c r="A50" s="465">
        <f t="shared" si="3"/>
        <v>39</v>
      </c>
      <c r="B50" s="466" t="str">
        <f>IFERROR(VLOOKUP(C50,DSSP!$E$2:$G$1048,3,0),"")</f>
        <v>Small White Batata</v>
      </c>
      <c r="C50" s="466" t="str">
        <f>DKKD!C51</f>
        <v>Khoai lang trắng (củ nhỏ) 500 gr</v>
      </c>
      <c r="D50" s="467">
        <f ca="1">VLOOKUP(C50,DKKD!$C$13:$E$212,3,0)</f>
        <v>1.6500000000000001</v>
      </c>
      <c r="E50" s="468">
        <f ca="1">VLOOKUP(C50,'Tổng đơn..'!$B$10:$D$1077,3,0)</f>
        <v>1.5</v>
      </c>
      <c r="F50" s="469">
        <v>1.5</v>
      </c>
      <c r="G50" s="467">
        <f>IFERROR(VLOOKUP(C50,DSĐT!$O$3:$U$989,7,0),0)</f>
        <v>1.5</v>
      </c>
      <c r="H50" s="468">
        <f t="shared" si="2"/>
        <v>0</v>
      </c>
      <c r="I50" s="470"/>
      <c r="J50" s="471"/>
      <c r="K50" s="472"/>
    </row>
    <row r="51" spans="1:11" s="459" customFormat="1" ht="25.5" customHeight="1">
      <c r="A51" s="465">
        <f t="shared" si="3"/>
        <v>40</v>
      </c>
      <c r="B51" s="466" t="str">
        <f>IFERROR(VLOOKUP(C51,DSSP!$E$2:$G$1048,3,0),"")</f>
        <v>Yellow Batata</v>
      </c>
      <c r="C51" s="466" t="str">
        <f>DKKD!C52</f>
        <v>Khoai lang vàng (củ lớn) weight</v>
      </c>
      <c r="D51" s="467">
        <f ca="1">VLOOKUP(C51,DKKD!$C$13:$E$212,3,0)</f>
        <v>2.2000000000000002</v>
      </c>
      <c r="E51" s="468">
        <f ca="1">VLOOKUP(C51,'Tổng đơn..'!$B$10:$D$1077,3,0)</f>
        <v>2</v>
      </c>
      <c r="F51" s="469">
        <v>2.12</v>
      </c>
      <c r="G51" s="467">
        <f>IFERROR(VLOOKUP(C51,DSĐT!$O$3:$U$989,7,0),0)</f>
        <v>2.12</v>
      </c>
      <c r="H51" s="468">
        <f t="shared" si="2"/>
        <v>0</v>
      </c>
      <c r="I51" s="470"/>
      <c r="J51" s="471"/>
      <c r="K51" s="472"/>
    </row>
    <row r="52" spans="1:11" s="459" customFormat="1" ht="25.5" customHeight="1">
      <c r="A52" s="465">
        <f t="shared" si="3"/>
        <v>41</v>
      </c>
      <c r="B52" s="466" t="str">
        <f>IFERROR(VLOOKUP(C52,DSSP!$E$2:$G$1048,3,0),"")</f>
        <v>Small Batata</v>
      </c>
      <c r="C52" s="466" t="str">
        <f>DKKD!C53</f>
        <v>Khoai lang vàng (củ nhỏ) 500 gr</v>
      </c>
      <c r="D52" s="467">
        <f ca="1">VLOOKUP(C52,DKKD!$C$13:$E$212,3,0)</f>
        <v>0.55000000000000004</v>
      </c>
      <c r="E52" s="468">
        <f ca="1">VLOOKUP(C52,'Tổng đơn..'!$B$10:$D$1077,3,0)</f>
        <v>0.5</v>
      </c>
      <c r="F52" s="469">
        <v>0.5</v>
      </c>
      <c r="G52" s="467">
        <f>IFERROR(VLOOKUP(C52,DSĐT!$O$3:$U$989,7,0),0)</f>
        <v>0.5</v>
      </c>
      <c r="H52" s="468">
        <f t="shared" si="2"/>
        <v>0</v>
      </c>
      <c r="I52" s="470"/>
      <c r="J52" s="471"/>
      <c r="K52" s="472"/>
    </row>
    <row r="53" spans="1:11" s="459" customFormat="1" ht="25.5" customHeight="1">
      <c r="A53" s="465">
        <f t="shared" si="3"/>
        <v>42</v>
      </c>
      <c r="B53" s="466" t="str">
        <f>IFERROR(VLOOKUP(C53,DSSP!$E$2:$G$1048,3,0),"")</f>
        <v>Purple Yam</v>
      </c>
      <c r="C53" s="466" t="str">
        <f>DKKD!C54</f>
        <v>Khoai mỡ tím weight</v>
      </c>
      <c r="D53" s="467">
        <f ca="1">VLOOKUP(C53,DKKD!$C$13:$E$212,3,0)</f>
        <v>4.4000000000000004</v>
      </c>
      <c r="E53" s="468">
        <f ca="1">VLOOKUP(C53,'Tổng đơn..'!$B$10:$D$1077,3,0)</f>
        <v>4</v>
      </c>
      <c r="F53" s="469">
        <v>4.18</v>
      </c>
      <c r="G53" s="467">
        <f>IFERROR(VLOOKUP(C53,DSĐT!$O$3:$U$989,7,0),0)</f>
        <v>4.1820000000000004</v>
      </c>
      <c r="H53" s="468">
        <f t="shared" si="2"/>
        <v>2.0000000000006679E-3</v>
      </c>
      <c r="I53" s="470"/>
      <c r="J53" s="471"/>
      <c r="K53" s="472"/>
    </row>
    <row r="54" spans="1:11" s="459" customFormat="1" ht="25.5" customHeight="1">
      <c r="A54" s="465">
        <f t="shared" si="3"/>
        <v>43</v>
      </c>
      <c r="B54" s="466" t="str">
        <f>IFERROR(VLOOKUP(C54,DSSP!$E$2:$G$1048,3,0),"")</f>
        <v>Taro Root</v>
      </c>
      <c r="C54" s="466" t="str">
        <f>DKKD!C55</f>
        <v>Khoai môn weight</v>
      </c>
      <c r="D54" s="467">
        <f ca="1">VLOOKUP(C54,DKKD!$C$13:$E$212,3,0)</f>
        <v>4.6199999999999992</v>
      </c>
      <c r="E54" s="468">
        <f ca="1">VLOOKUP(C54,'Tổng đơn..'!$B$10:$D$1077,3,0)</f>
        <v>4.1999999999999993</v>
      </c>
      <c r="F54" s="469">
        <v>4.55</v>
      </c>
      <c r="G54" s="467">
        <f>IFERROR(VLOOKUP(C54,DSĐT!$O$3:$U$989,7,0),0)</f>
        <v>4.5540000000000003</v>
      </c>
      <c r="H54" s="468">
        <f t="shared" si="2"/>
        <v>4.0000000000004476E-3</v>
      </c>
      <c r="I54" s="470"/>
      <c r="J54" s="471"/>
      <c r="K54" s="472"/>
    </row>
    <row r="55" spans="1:11" s="459" customFormat="1" ht="25.5" customHeight="1">
      <c r="A55" s="465">
        <f t="shared" si="3"/>
        <v>44</v>
      </c>
      <c r="B55" s="466" t="str">
        <f>IFERROR(VLOOKUP(C55,DSSP!$E$2:$G$1048,3,0),"")</f>
        <v>Small Taro</v>
      </c>
      <c r="C55" s="466" t="str">
        <f>DKKD!C56</f>
        <v>Khoai sọ 500 gr</v>
      </c>
      <c r="D55" s="467">
        <f ca="1">VLOOKUP(C55,DKKD!$C$13:$E$212,3,0)</f>
        <v>3.8500000000000005</v>
      </c>
      <c r="E55" s="468">
        <f ca="1">VLOOKUP(C55,'Tổng đơn..'!$B$10:$D$1077,3,0)</f>
        <v>3.5</v>
      </c>
      <c r="F55" s="469">
        <v>3.5</v>
      </c>
      <c r="G55" s="467">
        <f>IFERROR(VLOOKUP(C55,DSĐT!$O$3:$U$989,7,0),0)</f>
        <v>3.5</v>
      </c>
      <c r="H55" s="468">
        <f t="shared" si="2"/>
        <v>0</v>
      </c>
      <c r="I55" s="470"/>
      <c r="J55" s="471"/>
      <c r="K55" s="472"/>
    </row>
    <row r="56" spans="1:11" s="459" customFormat="1" ht="25.5" customHeight="1">
      <c r="A56" s="465">
        <f t="shared" si="3"/>
        <v>45</v>
      </c>
      <c r="B56" s="466" t="str">
        <f>IFERROR(VLOOKUP(C56,DSSP!$E$2:$G$1048,3,0),"")</f>
        <v>Radish Kimchi Box</v>
      </c>
      <c r="C56" s="466" t="str">
        <f>DKKD!C57</f>
        <v>Kim chi cải trắng Box 500 gr</v>
      </c>
      <c r="D56" s="467">
        <f ca="1">VLOOKUP(C56,DKKD!$C$13:$E$212,3,0)</f>
        <v>25.85</v>
      </c>
      <c r="E56" s="468">
        <f ca="1">VLOOKUP(C56,'Tổng đơn..'!$B$10:$D$1077,3,0)</f>
        <v>23.5</v>
      </c>
      <c r="F56" s="469"/>
      <c r="G56" s="467">
        <f>IFERROR(VLOOKUP(C56,DSĐT!$O$3:$U$989,7,0),0)</f>
        <v>23.5</v>
      </c>
      <c r="H56" s="468">
        <f t="shared" si="2"/>
        <v>23.5</v>
      </c>
      <c r="I56" s="470"/>
      <c r="J56" s="471"/>
      <c r="K56" s="472"/>
    </row>
    <row r="57" spans="1:11" s="459" customFormat="1" ht="25.5" customHeight="1">
      <c r="A57" s="465">
        <f t="shared" si="3"/>
        <v>46</v>
      </c>
      <c r="B57" s="466" t="str">
        <f>IFERROR(VLOOKUP(C57,DSSP!$E$2:$G$1048,3,0),"")</f>
        <v>Coks Comb Leaf</v>
      </c>
      <c r="C57" s="466" t="str">
        <f>DKKD!C58</f>
        <v>Kinh giới 100 gr</v>
      </c>
      <c r="D57" s="467">
        <f ca="1">VLOOKUP(C57,DKKD!$C$13:$E$212,3,0)</f>
        <v>1.1000000000000001</v>
      </c>
      <c r="E57" s="468">
        <f ca="1">VLOOKUP(C57,'Tổng đơn..'!$B$10:$D$1077,3,0)</f>
        <v>1</v>
      </c>
      <c r="F57" s="469">
        <v>1</v>
      </c>
      <c r="G57" s="467">
        <f>IFERROR(VLOOKUP(C57,DSĐT!$O$3:$U$989,7,0),0)</f>
        <v>1</v>
      </c>
      <c r="H57" s="468">
        <f t="shared" si="2"/>
        <v>0</v>
      </c>
      <c r="I57" s="470"/>
      <c r="J57" s="471"/>
      <c r="K57" s="472"/>
    </row>
    <row r="58" spans="1:11" s="459" customFormat="1" ht="25.5" customHeight="1">
      <c r="A58" s="465">
        <f t="shared" si="3"/>
        <v>47</v>
      </c>
      <c r="B58" s="466" t="str">
        <f>IFERROR(VLOOKUP(C58,DSSP!$E$2:$G$1048,3,0),"")</f>
        <v>Banana leaf</v>
      </c>
      <c r="C58" s="466" t="str">
        <f>DKKD!C59</f>
        <v>Lá chuối 500 gr</v>
      </c>
      <c r="D58" s="467">
        <f ca="1">VLOOKUP(C58,DKKD!$C$13:$E$212,3,0)</f>
        <v>17.600000000000001</v>
      </c>
      <c r="E58" s="468">
        <f ca="1">VLOOKUP(C58,'Tổng đơn..'!$B$10:$D$1077,3,0)</f>
        <v>16</v>
      </c>
      <c r="F58" s="469">
        <v>16</v>
      </c>
      <c r="G58" s="467">
        <f>IFERROR(VLOOKUP(C58,DSĐT!$O$3:$U$989,7,0),0)</f>
        <v>16</v>
      </c>
      <c r="H58" s="468">
        <f t="shared" si="2"/>
        <v>0</v>
      </c>
      <c r="I58" s="470"/>
      <c r="J58" s="471"/>
      <c r="K58" s="472"/>
    </row>
    <row r="59" spans="1:11" s="459" customFormat="1" ht="25.5" customHeight="1">
      <c r="A59" s="465">
        <f t="shared" si="3"/>
        <v>48</v>
      </c>
      <c r="B59" s="466" t="str">
        <f>IFERROR(VLOOKUP(C59,DSSP!$E$2:$G$1048,3,0),"")</f>
        <v>Cha Plu Leaves</v>
      </c>
      <c r="C59" s="466" t="str">
        <f>DKKD!C60</f>
        <v>Lá lốt 100 gr</v>
      </c>
      <c r="D59" s="467">
        <f ca="1">VLOOKUP(C59,DKKD!$C$13:$E$212,3,0)</f>
        <v>6.8200000000000012</v>
      </c>
      <c r="E59" s="468">
        <f ca="1">VLOOKUP(C59,'Tổng đơn..'!$B$10:$D$1077,3,0)</f>
        <v>6.2</v>
      </c>
      <c r="F59" s="469">
        <v>6.2</v>
      </c>
      <c r="G59" s="467">
        <f>IFERROR(VLOOKUP(C59,DSĐT!$O$3:$U$989,7,0),0)</f>
        <v>6.2</v>
      </c>
      <c r="H59" s="468">
        <f t="shared" si="2"/>
        <v>0</v>
      </c>
      <c r="I59" s="470"/>
      <c r="J59" s="471"/>
      <c r="K59" s="472"/>
    </row>
    <row r="60" spans="1:11" s="459" customFormat="1" ht="36.75" customHeight="1">
      <c r="A60" s="465">
        <f t="shared" si="3"/>
        <v>49</v>
      </c>
      <c r="B60" s="466" t="str">
        <f>IFERROR(VLOOKUP(C60,DSSP!$E$2:$G$1048,3,0),"")</f>
        <v>Basil Leaf</v>
      </c>
      <c r="C60" s="466" t="str">
        <f>DKKD!C61</f>
        <v>Lá quế 100 gr</v>
      </c>
      <c r="D60" s="467">
        <f ca="1">VLOOKUP(C60,DKKD!$C$13:$E$212,3,0)</f>
        <v>33</v>
      </c>
      <c r="E60" s="468">
        <f ca="1">VLOOKUP(C60,'Tổng đơn..'!$B$10:$D$1077,3,0)</f>
        <v>30</v>
      </c>
      <c r="F60" s="469">
        <v>30</v>
      </c>
      <c r="G60" s="467">
        <f>IFERROR(VLOOKUP(C60,DSĐT!$O$3:$U$989,7,0),0)</f>
        <v>30</v>
      </c>
      <c r="H60" s="468">
        <f t="shared" si="2"/>
        <v>0</v>
      </c>
      <c r="I60" s="470"/>
      <c r="J60" s="471"/>
      <c r="K60" s="472"/>
    </row>
    <row r="61" spans="1:11" s="459" customFormat="1" ht="36.75" customHeight="1">
      <c r="A61" s="465">
        <f t="shared" si="3"/>
        <v>50</v>
      </c>
      <c r="B61" s="466" t="str">
        <f>IFERROR(VLOOKUP(C61,DSSP!$E$2:$G$1048,3,0),"")</f>
        <v>Bamboo Shoot</v>
      </c>
      <c r="C61" s="466" t="str">
        <f>DKKD!C62</f>
        <v>Măng tươi weight</v>
      </c>
      <c r="D61" s="467">
        <f ca="1">VLOOKUP(C61,DKKD!$C$13:$E$212,3,0)</f>
        <v>8.8000000000000007</v>
      </c>
      <c r="E61" s="468">
        <f ca="1">VLOOKUP(C61,'Tổng đơn..'!$B$10:$D$1077,3,0)</f>
        <v>8</v>
      </c>
      <c r="F61" s="469">
        <v>8.57</v>
      </c>
      <c r="G61" s="467">
        <f>IFERROR(VLOOKUP(C61,DSĐT!$O$3:$U$989,7,0),0)</f>
        <v>8.57</v>
      </c>
      <c r="H61" s="468">
        <f t="shared" si="2"/>
        <v>0</v>
      </c>
      <c r="I61" s="470"/>
      <c r="J61" s="471"/>
      <c r="K61" s="472"/>
    </row>
    <row r="62" spans="1:11" s="459" customFormat="1" ht="34.5" customHeight="1">
      <c r="A62" s="465">
        <f t="shared" si="3"/>
        <v>51</v>
      </c>
      <c r="B62" s="466" t="str">
        <f>IFERROR(VLOOKUP(C62,DSSP!$E$2:$G$1048,3,0),"")</f>
        <v>Red Jackfruit (tách hạt</v>
      </c>
      <c r="C62" s="466" t="str">
        <f>DKKD!C63</f>
        <v>Mít đỏ ( tách hạt)  300 gr</v>
      </c>
      <c r="D62" s="467">
        <f ca="1">VLOOKUP(C62,DKKD!$C$13:$E$212,3,0)</f>
        <v>11.55</v>
      </c>
      <c r="E62" s="468">
        <f ca="1">VLOOKUP(C62,'Tổng đơn..'!$B$10:$D$1077,3,0)</f>
        <v>10.5</v>
      </c>
      <c r="F62" s="469">
        <v>11.4</v>
      </c>
      <c r="G62" s="467">
        <f>IFERROR(VLOOKUP(C62,DSĐT!$O$3:$U$989,7,0),0)</f>
        <v>11.400000000000002</v>
      </c>
      <c r="H62" s="468">
        <f t="shared" si="2"/>
        <v>0</v>
      </c>
      <c r="I62" s="470"/>
      <c r="J62" s="471"/>
      <c r="K62" s="472"/>
    </row>
    <row r="63" spans="1:11" s="459" customFormat="1" ht="25.5" customHeight="1">
      <c r="A63" s="465">
        <f t="shared" si="3"/>
        <v>52</v>
      </c>
      <c r="B63" s="466" t="str">
        <f>IFERROR(VLOOKUP(C63,DSSP!$E$2:$G$1048,3,0),"")</f>
        <v>Red Jackfruit (xẻ miếng</v>
      </c>
      <c r="C63" s="466" t="str">
        <f>DKKD!C64</f>
        <v>Mít đỏ ( xẻ miếng) weight</v>
      </c>
      <c r="D63" s="467">
        <f ca="1">VLOOKUP(C63,DKKD!$C$13:$E$212,3,0)</f>
        <v>8.8000000000000007</v>
      </c>
      <c r="E63" s="468">
        <f ca="1">VLOOKUP(C63,'Tổng đơn..'!$B$10:$D$1077,3,0)</f>
        <v>8</v>
      </c>
      <c r="F63" s="469">
        <v>8.4600000000000009</v>
      </c>
      <c r="G63" s="467">
        <f>IFERROR(VLOOKUP(C63,DSĐT!$O$3:$U$989,7,0),0)</f>
        <v>8.4600000000000009</v>
      </c>
      <c r="H63" s="468">
        <f t="shared" si="2"/>
        <v>0</v>
      </c>
      <c r="I63" s="470"/>
      <c r="J63" s="471"/>
      <c r="K63" s="472"/>
    </row>
    <row r="64" spans="1:11" s="459" customFormat="1" ht="25.5" customHeight="1">
      <c r="A64" s="465">
        <f t="shared" si="3"/>
        <v>53</v>
      </c>
      <c r="B64" s="466" t="str">
        <f>IFERROR(VLOOKUP(C64,DSSP!$E$2:$G$1048,3,0),"")</f>
        <v>Jackfruit (tách hạt</v>
      </c>
      <c r="C64" s="466" t="str">
        <f>DKKD!C65</f>
        <v>Mít Thái ( tách hạt)  300 gr</v>
      </c>
      <c r="D64" s="467">
        <f ca="1">VLOOKUP(C64,DKKD!$C$13:$E$212,3,0)</f>
        <v>7.5900000000000007</v>
      </c>
      <c r="E64" s="468">
        <f ca="1">VLOOKUP(C64,'Tổng đơn..'!$B$10:$D$1077,3,0)</f>
        <v>6.9</v>
      </c>
      <c r="F64" s="469">
        <v>7.2</v>
      </c>
      <c r="G64" s="467">
        <f>IFERROR(VLOOKUP(C64,DSĐT!$O$3:$U$989,7,0),0)</f>
        <v>7.2</v>
      </c>
      <c r="H64" s="468">
        <f t="shared" si="2"/>
        <v>0</v>
      </c>
      <c r="I64" s="470"/>
      <c r="J64" s="471"/>
      <c r="K64" s="472"/>
    </row>
    <row r="65" spans="1:11" s="459" customFormat="1" ht="25.5" customHeight="1">
      <c r="A65" s="465">
        <f t="shared" si="3"/>
        <v>54</v>
      </c>
      <c r="B65" s="466" t="str">
        <f>IFERROR(VLOOKUP(C65,DSSP!$E$2:$G$1048,3,0),"")</f>
        <v>Jackfruit</v>
      </c>
      <c r="C65" s="466" t="str">
        <f>DKKD!C66</f>
        <v>Mít Thái weight</v>
      </c>
      <c r="D65" s="467">
        <f ca="1">VLOOKUP(C65,DKKD!$C$13:$E$212,3,0)</f>
        <v>2.2000000000000002</v>
      </c>
      <c r="E65" s="468">
        <f ca="1">VLOOKUP(C65,'Tổng đơn..'!$B$10:$D$1077,3,0)</f>
        <v>2</v>
      </c>
      <c r="F65" s="469">
        <v>2.09</v>
      </c>
      <c r="G65" s="467">
        <f>IFERROR(VLOOKUP(C65,DSĐT!$O$3:$U$989,7,0),0)</f>
        <v>2.09</v>
      </c>
      <c r="H65" s="468">
        <f t="shared" si="2"/>
        <v>0</v>
      </c>
      <c r="I65" s="470"/>
      <c r="J65" s="471"/>
      <c r="K65" s="472"/>
    </row>
    <row r="66" spans="1:11" s="459" customFormat="1" ht="25.5" customHeight="1">
      <c r="A66" s="465">
        <f t="shared" si="3"/>
        <v>55</v>
      </c>
      <c r="B66" s="466" t="str">
        <f>IFERROR(VLOOKUP(C66,DSSP!$E$2:$G$1048,3,0),"")</f>
        <v>Ceylon Spinach</v>
      </c>
      <c r="C66" s="466" t="str">
        <f>DKKD!C67</f>
        <v>Mồng tơi 300 gr</v>
      </c>
      <c r="D66" s="467">
        <f ca="1">VLOOKUP(C66,DKKD!$C$13:$E$212,3,0)</f>
        <v>8.91</v>
      </c>
      <c r="E66" s="468">
        <f ca="1">VLOOKUP(C66,'Tổng đơn..'!$B$10:$D$1077,3,0)</f>
        <v>8.1</v>
      </c>
      <c r="F66" s="469">
        <v>8.1</v>
      </c>
      <c r="G66" s="467">
        <f>IFERROR(VLOOKUP(C66,DSĐT!$O$3:$U$989,7,0),0)</f>
        <v>8.1</v>
      </c>
      <c r="H66" s="468">
        <f t="shared" si="2"/>
        <v>0</v>
      </c>
      <c r="I66" s="470"/>
      <c r="J66" s="471"/>
      <c r="K66" s="475"/>
    </row>
    <row r="67" spans="1:11" s="459" customFormat="1" ht="25.5" customHeight="1">
      <c r="A67" s="465">
        <f>A66+1</f>
        <v>56</v>
      </c>
      <c r="B67" s="466" t="str">
        <f>IFERROR(VLOOKUP(C67,DSSP!$E$2:$G$1048,3,0),"")</f>
        <v>Round Luffa</v>
      </c>
      <c r="C67" s="466" t="str">
        <f>DKKD!C68</f>
        <v>Mướp hương weight</v>
      </c>
      <c r="D67" s="467">
        <f ca="1">VLOOKUP(C67,DKKD!$C$13:$E$212,3,0)</f>
        <v>14.52</v>
      </c>
      <c r="E67" s="468">
        <f ca="1">VLOOKUP(C67,'Tổng đơn..'!$B$10:$D$1077,3,0)</f>
        <v>13.2</v>
      </c>
      <c r="F67" s="469">
        <v>13.86</v>
      </c>
      <c r="G67" s="467">
        <f>IFERROR(VLOOKUP(C67,DSĐT!$O$3:$U$989,7,0),0)</f>
        <v>13.863</v>
      </c>
      <c r="H67" s="468">
        <f t="shared" si="2"/>
        <v>3.0000000000001137E-3</v>
      </c>
      <c r="I67" s="470"/>
      <c r="J67" s="471"/>
      <c r="K67" s="476"/>
    </row>
    <row r="68" spans="1:11" s="459" customFormat="1" ht="25.5" customHeight="1">
      <c r="A68" s="465">
        <f t="shared" si="3"/>
        <v>57</v>
      </c>
      <c r="B68" s="466" t="str">
        <f>IFERROR(VLOOKUP(C68,DSSP!$E$2:$G$1048,3,0),"")</f>
        <v>Seafood Mushroom</v>
      </c>
      <c r="C68" s="466" t="str">
        <f>DKKD!C69</f>
        <v>Nấm bạch tuyết 150 gr</v>
      </c>
      <c r="D68" s="467">
        <f ca="1">VLOOKUP(C68,DKKD!$C$13:$E$212,3,0)</f>
        <v>4.95</v>
      </c>
      <c r="E68" s="468">
        <f ca="1">VLOOKUP(C68,'Tổng đơn..'!$B$10:$D$1077,3,0)</f>
        <v>4.5</v>
      </c>
      <c r="F68" s="469">
        <v>4.5</v>
      </c>
      <c r="G68" s="467">
        <f>IFERROR(VLOOKUP(C68,DSĐT!$O$3:$U$989,7,0),0)</f>
        <v>4.5</v>
      </c>
      <c r="H68" s="468">
        <f t="shared" si="2"/>
        <v>0</v>
      </c>
      <c r="I68" s="470"/>
      <c r="J68" s="471"/>
      <c r="K68" s="476"/>
    </row>
    <row r="69" spans="1:11" s="459" customFormat="1" ht="25.5" customHeight="1">
      <c r="A69" s="465">
        <f>A68+1</f>
        <v>58</v>
      </c>
      <c r="B69" s="466" t="str">
        <f>IFERROR(VLOOKUP(C69,DSSP!$E$2:$G$1048,3,0),"")</f>
        <v>Shiitake Mushroom</v>
      </c>
      <c r="C69" s="466" t="str">
        <f>DKKD!C70</f>
        <v>Nấm đông cô 175 gr</v>
      </c>
      <c r="D69" s="467">
        <f ca="1">VLOOKUP(C69,DKKD!$C$13:$E$212,3,0)</f>
        <v>3.4649999999999999</v>
      </c>
      <c r="E69" s="468">
        <f ca="1">VLOOKUP(C69,'Tổng đơn..'!$B$10:$D$1077,3,0)</f>
        <v>3.1499999999999995</v>
      </c>
      <c r="F69" s="469">
        <v>3.15</v>
      </c>
      <c r="G69" s="467">
        <f>IFERROR(VLOOKUP(C69,DSĐT!$O$3:$U$989,7,0),0)</f>
        <v>3.1500000000000004</v>
      </c>
      <c r="H69" s="468">
        <f t="shared" si="2"/>
        <v>0</v>
      </c>
      <c r="I69" s="470"/>
      <c r="J69" s="471"/>
      <c r="K69" s="476"/>
    </row>
    <row r="70" spans="1:11" s="459" customFormat="1" ht="25.5" customHeight="1">
      <c r="A70" s="465">
        <f t="shared" si="3"/>
        <v>59</v>
      </c>
      <c r="B70" s="466" t="str">
        <f>IFERROR(VLOOKUP(C70,DSSP!$E$2:$G$1048,3,0),"")</f>
        <v>King Oyster Mushroom</v>
      </c>
      <c r="C70" s="466" t="str">
        <f>DKKD!C71</f>
        <v>Nấm đùi gà lớn weight</v>
      </c>
      <c r="D70" s="467">
        <f ca="1">VLOOKUP(C70,DKKD!$C$13:$E$212,3,0)</f>
        <v>4.8400000000000007</v>
      </c>
      <c r="E70" s="468">
        <f ca="1">VLOOKUP(C70,'Tổng đơn..'!$B$10:$D$1077,3,0)</f>
        <v>4.4000000000000004</v>
      </c>
      <c r="F70" s="469">
        <v>4.5999999999999996</v>
      </c>
      <c r="G70" s="467">
        <f>IFERROR(VLOOKUP(C70,DSĐT!$O$3:$U$989,7,0),0)</f>
        <v>4.5120000000000005</v>
      </c>
      <c r="H70" s="468">
        <f t="shared" si="2"/>
        <v>-8.799999999999919E-2</v>
      </c>
      <c r="I70" s="470"/>
      <c r="J70" s="471"/>
      <c r="K70" s="476"/>
    </row>
    <row r="71" spans="1:11" s="459" customFormat="1" ht="25.5" customHeight="1">
      <c r="A71" s="465">
        <f t="shared" si="3"/>
        <v>60</v>
      </c>
      <c r="B71" s="466" t="str">
        <f>IFERROR(VLOOKUP(C71,DSSP!$E$2:$G$1048,3,0),"")</f>
        <v>King Oyster Mushroom</v>
      </c>
      <c r="C71" s="466" t="str">
        <f>DKKD!C72</f>
        <v>Nấm đùi gà nhỏ 100 gr</v>
      </c>
      <c r="D71" s="467">
        <f ca="1">VLOOKUP(C71,DKKD!$C$13:$E$212,3,0)</f>
        <v>4.1800000000000006</v>
      </c>
      <c r="E71" s="468">
        <f ca="1">VLOOKUP(C71,'Tổng đơn..'!$B$10:$D$1077,3,0)</f>
        <v>3.8000000000000003</v>
      </c>
      <c r="F71" s="469">
        <v>3.8</v>
      </c>
      <c r="G71" s="467">
        <f>IFERROR(VLOOKUP(C71,DSĐT!$O$3:$U$989,7,0),0)</f>
        <v>3.6000000000000005</v>
      </c>
      <c r="H71" s="468">
        <f t="shared" si="2"/>
        <v>-0.19999999999999929</v>
      </c>
      <c r="I71" s="470"/>
      <c r="J71" s="471"/>
      <c r="K71" s="476"/>
    </row>
    <row r="72" spans="1:11" s="459" customFormat="1" ht="25.5" customHeight="1">
      <c r="A72" s="465">
        <f t="shared" si="3"/>
        <v>61</v>
      </c>
      <c r="B72" s="466" t="str">
        <f>IFERROR(VLOOKUP(C72,DSSP!$E$2:$G$1048,3,0),"")</f>
        <v>Enoki Mushroom</v>
      </c>
      <c r="C72" s="466" t="str">
        <f>DKKD!C73</f>
        <v>Nấm kim châm 200 gr</v>
      </c>
      <c r="D72" s="467">
        <f ca="1">VLOOKUP(C72,DKKD!$C$13:$E$212,3,0)</f>
        <v>20.900000000000002</v>
      </c>
      <c r="E72" s="468">
        <f ca="1">VLOOKUP(C72,'Tổng đơn..'!$B$10:$D$1077,3,0)</f>
        <v>19</v>
      </c>
      <c r="F72" s="469">
        <v>19</v>
      </c>
      <c r="G72" s="467">
        <f>IFERROR(VLOOKUP(C72,DSĐT!$O$3:$U$989,7,0),0)</f>
        <v>19</v>
      </c>
      <c r="H72" s="468">
        <f t="shared" si="2"/>
        <v>0</v>
      </c>
      <c r="I72" s="470"/>
      <c r="J72" s="471"/>
      <c r="K72" s="476"/>
    </row>
    <row r="73" spans="1:11" s="459" customFormat="1" ht="25.5" customHeight="1">
      <c r="A73" s="465">
        <f t="shared" si="3"/>
        <v>62</v>
      </c>
      <c r="B73" s="466" t="str">
        <f>IFERROR(VLOOKUP(C73,DSSP!$E$2:$G$1048,3,0),"")</f>
        <v>Brown Ganoderma</v>
      </c>
      <c r="C73" s="466" t="str">
        <f>DKKD!C74</f>
        <v>Nấm linh chi nâu 125 gr</v>
      </c>
      <c r="D73" s="467">
        <f ca="1">VLOOKUP(C73,DKKD!$C$13:$E$212,3,0)</f>
        <v>4.6750000000000007</v>
      </c>
      <c r="E73" s="468">
        <f ca="1">VLOOKUP(C73,'Tổng đơn..'!$B$10:$D$1077,3,0)</f>
        <v>4.25</v>
      </c>
      <c r="F73" s="469">
        <v>4.25</v>
      </c>
      <c r="G73" s="467">
        <f>IFERROR(VLOOKUP(C73,DSĐT!$O$3:$U$989,7,0),0)</f>
        <v>4.25</v>
      </c>
      <c r="H73" s="468">
        <f t="shared" si="2"/>
        <v>0</v>
      </c>
      <c r="I73" s="470"/>
      <c r="J73" s="471"/>
      <c r="K73" s="476"/>
    </row>
    <row r="74" spans="1:11" s="459" customFormat="1" ht="25.5" customHeight="1">
      <c r="A74" s="465">
        <f t="shared" si="3"/>
        <v>63</v>
      </c>
      <c r="B74" s="466" t="str">
        <f>IFERROR(VLOOKUP(C74,DSSP!$E$2:$G$1048,3,0),"")</f>
        <v>White Ganoderma</v>
      </c>
      <c r="C74" s="466" t="str">
        <f>DKKD!C75</f>
        <v>Nấm linh chi trắng 125 gr</v>
      </c>
      <c r="D74" s="467">
        <f ca="1">VLOOKUP(C74,DKKD!$C$13:$E$212,3,0)</f>
        <v>4.95</v>
      </c>
      <c r="E74" s="468">
        <f ca="1">VLOOKUP(C74,'Tổng đơn..'!$B$10:$D$1077,3,0)</f>
        <v>4.5</v>
      </c>
      <c r="F74" s="469">
        <v>4.25</v>
      </c>
      <c r="G74" s="467">
        <f>IFERROR(VLOOKUP(C74,DSĐT!$O$3:$U$989,7,0),0)</f>
        <v>4.25</v>
      </c>
      <c r="H74" s="468">
        <f t="shared" si="2"/>
        <v>0</v>
      </c>
      <c r="I74" s="470"/>
      <c r="J74" s="471"/>
      <c r="K74" s="476"/>
    </row>
    <row r="75" spans="1:11" s="459" customFormat="1" ht="25.5" customHeight="1">
      <c r="A75" s="465">
        <f t="shared" si="3"/>
        <v>64</v>
      </c>
      <c r="B75" s="466" t="str">
        <f>IFERROR(VLOOKUP(C75,DSSP!$E$2:$G$1048,3,0),"")</f>
        <v>Jew's Ear</v>
      </c>
      <c r="C75" s="466" t="str">
        <f>DKKD!C76</f>
        <v>Nấm mèo tươi 100 gr</v>
      </c>
      <c r="D75" s="467">
        <f ca="1">VLOOKUP(C75,DKKD!$C$13:$E$212,3,0)</f>
        <v>1.32</v>
      </c>
      <c r="E75" s="468">
        <f ca="1">VLOOKUP(C75,'Tổng đơn..'!$B$10:$D$1077,3,0)</f>
        <v>1.2</v>
      </c>
      <c r="F75" s="469">
        <v>1.2</v>
      </c>
      <c r="G75" s="467">
        <f>IFERROR(VLOOKUP(C75,DSĐT!$O$3:$U$989,7,0),0)</f>
        <v>1.2000000000000002</v>
      </c>
      <c r="H75" s="468">
        <f t="shared" si="2"/>
        <v>0</v>
      </c>
      <c r="I75" s="470"/>
      <c r="J75" s="471"/>
      <c r="K75" s="477"/>
    </row>
    <row r="76" spans="1:11" s="459" customFormat="1" ht="25.5" customHeight="1">
      <c r="A76" s="465">
        <f t="shared" si="3"/>
        <v>65</v>
      </c>
      <c r="B76" s="466" t="str">
        <f>IFERROR(VLOOKUP(C76,DSSP!$E$2:$G$1048,3,0),"")</f>
        <v>Nescafe Café Viet box</v>
      </c>
      <c r="C76" s="466" t="str">
        <f>DKKD!C77</f>
        <v>Nescafe cà phê Việt box 240 gr</v>
      </c>
      <c r="D76" s="467">
        <f ca="1">VLOOKUP(C76,DKKD!$C$13:$E$212,3,0)</f>
        <v>2.64</v>
      </c>
      <c r="E76" s="468">
        <f ca="1">VLOOKUP(C76,'Tổng đơn..'!$B$10:$D$1077,3,0)</f>
        <v>2.4</v>
      </c>
      <c r="F76" s="469"/>
      <c r="G76" s="467">
        <f>IFERROR(VLOOKUP(C76,DSĐT!$O$3:$U$989,7,0),0)</f>
        <v>2.4</v>
      </c>
      <c r="H76" s="468">
        <f t="shared" ref="H76:H97" si="4">+G76-F76</f>
        <v>2.4</v>
      </c>
      <c r="I76" s="470"/>
      <c r="J76" s="471"/>
      <c r="K76" s="476"/>
    </row>
    <row r="77" spans="1:11" s="459" customFormat="1" ht="25.5" customHeight="1">
      <c r="A77" s="465">
        <f t="shared" ref="A77:A105" si="5">A76+1</f>
        <v>66</v>
      </c>
      <c r="B77" s="466" t="str">
        <f>IFERROR(VLOOKUP(C77,DSSP!$E$2:$G$1048,3,0),"")</f>
        <v>Finger Root</v>
      </c>
      <c r="C77" s="466" t="str">
        <f>DKKD!C78</f>
        <v>Ngải bún 100 gr</v>
      </c>
      <c r="D77" s="467">
        <f ca="1">VLOOKUP(C77,DKKD!$C$13:$E$212,3,0)</f>
        <v>6.0500000000000007</v>
      </c>
      <c r="E77" s="468">
        <f ca="1">VLOOKUP(C77,'Tổng đơn..'!$B$10:$D$1077,3,0)</f>
        <v>5.5</v>
      </c>
      <c r="F77" s="469">
        <v>5.5</v>
      </c>
      <c r="G77" s="467">
        <f>IFERROR(VLOOKUP(C77,DSĐT!$O$3:$U$989,7,0),0)</f>
        <v>5.5</v>
      </c>
      <c r="H77" s="468">
        <f t="shared" si="4"/>
        <v>0</v>
      </c>
      <c r="I77" s="470"/>
      <c r="J77" s="471"/>
      <c r="K77" s="476"/>
    </row>
    <row r="78" spans="1:11" s="459" customFormat="1" ht="25.5" customHeight="1">
      <c r="A78" s="465">
        <f t="shared" si="5"/>
        <v>67</v>
      </c>
      <c r="B78" s="466" t="str">
        <f>IFERROR(VLOOKUP(C78,DSSP!$E$2:$G$1048,3,0),"")</f>
        <v>Finger Root</v>
      </c>
      <c r="C78" s="466" t="str">
        <f>DKKD!C79</f>
        <v>Ngải bún 200 gr</v>
      </c>
      <c r="D78" s="467">
        <f ca="1">VLOOKUP(C78,DKKD!$C$13:$E$212,3,0)</f>
        <v>0.44000000000000006</v>
      </c>
      <c r="E78" s="468">
        <f ca="1">VLOOKUP(C78,'Tổng đơn..'!$B$10:$D$1077,3,0)</f>
        <v>0.4</v>
      </c>
      <c r="F78" s="469">
        <v>0.4</v>
      </c>
      <c r="G78" s="467">
        <f>IFERROR(VLOOKUP(C78,DSĐT!$O$3:$U$989,7,0),0)</f>
        <v>0.4</v>
      </c>
      <c r="H78" s="468">
        <f t="shared" si="4"/>
        <v>0</v>
      </c>
      <c r="I78" s="470"/>
      <c r="J78" s="471"/>
      <c r="K78" s="476"/>
    </row>
    <row r="79" spans="1:11" s="459" customFormat="1" ht="25.5" customHeight="1">
      <c r="A79" s="465">
        <f t="shared" si="5"/>
        <v>68</v>
      </c>
      <c r="B79" s="466" t="str">
        <f>IFERROR(VLOOKUP(C79,DSSP!$E$2:$G$1048,3,0),"")</f>
        <v>Turmeric</v>
      </c>
      <c r="C79" s="466" t="str">
        <f>DKKD!C80</f>
        <v>Nghệ tươi 100 gr</v>
      </c>
      <c r="D79" s="467">
        <f ca="1">VLOOKUP(C79,DKKD!$C$13:$E$212,3,0)</f>
        <v>1.7600000000000002</v>
      </c>
      <c r="E79" s="468">
        <f ca="1">VLOOKUP(C79,'Tổng đơn..'!$B$10:$D$1077,3,0)</f>
        <v>1.6</v>
      </c>
      <c r="F79" s="469">
        <v>1.6</v>
      </c>
      <c r="G79" s="467">
        <f>IFERROR(VLOOKUP(C79,DSĐT!$O$3:$U$989,7,0),0)</f>
        <v>1.6</v>
      </c>
      <c r="H79" s="468">
        <f t="shared" si="4"/>
        <v>0</v>
      </c>
      <c r="I79" s="470"/>
      <c r="J79" s="471"/>
      <c r="K79" s="476"/>
    </row>
    <row r="80" spans="1:11" s="459" customFormat="1" ht="25.5" customHeight="1">
      <c r="A80" s="465">
        <f t="shared" si="5"/>
        <v>69</v>
      </c>
      <c r="B80" s="466" t="str">
        <f>IFERROR(VLOOKUP(C80,DSSP!$E$2:$G$1048,3,0),"")</f>
        <v>Culantro</v>
      </c>
      <c r="C80" s="466" t="str">
        <f>DKKD!C81</f>
        <v>Ngò gai 100 gr</v>
      </c>
      <c r="D80" s="467">
        <f ca="1">VLOOKUP(C80,DKKD!$C$13:$E$212,3,0)</f>
        <v>40.260000000000005</v>
      </c>
      <c r="E80" s="468">
        <f ca="1">VLOOKUP(C80,'Tổng đơn..'!$B$10:$D$1077,3,0)</f>
        <v>36.6</v>
      </c>
      <c r="F80" s="469">
        <v>36.6</v>
      </c>
      <c r="G80" s="467">
        <f>IFERROR(VLOOKUP(C80,DSĐT!$O$3:$U$989,7,0),0)</f>
        <v>36.6</v>
      </c>
      <c r="H80" s="468">
        <f t="shared" si="4"/>
        <v>0</v>
      </c>
      <c r="I80" s="470"/>
      <c r="J80" s="471"/>
      <c r="K80" s="472"/>
    </row>
    <row r="81" spans="1:13" s="459" customFormat="1" ht="25.5" customHeight="1">
      <c r="A81" s="465">
        <f t="shared" si="5"/>
        <v>70</v>
      </c>
      <c r="B81" s="466" t="str">
        <f>IFERROR(VLOOKUP(C81,DSSP!$E$2:$G$1048,3,0),"")</f>
        <v>Rice Paddy Herb</v>
      </c>
      <c r="C81" s="466" t="str">
        <f>DKKD!C82</f>
        <v>Ngò om 100 gr</v>
      </c>
      <c r="D81" s="467">
        <f ca="1">VLOOKUP(C81,DKKD!$C$13:$E$212,3,0)</f>
        <v>2.75</v>
      </c>
      <c r="E81" s="468">
        <f ca="1">VLOOKUP(C81,'Tổng đơn..'!$B$10:$D$1077,3,0)</f>
        <v>2.5</v>
      </c>
      <c r="F81" s="469">
        <v>2.5</v>
      </c>
      <c r="G81" s="467">
        <f>IFERROR(VLOOKUP(C81,DSĐT!$O$3:$U$989,7,0),0)</f>
        <v>2.5</v>
      </c>
      <c r="H81" s="468">
        <f t="shared" si="4"/>
        <v>0</v>
      </c>
      <c r="I81" s="470"/>
      <c r="J81" s="471"/>
      <c r="K81" s="472"/>
    </row>
    <row r="82" spans="1:13" s="459" customFormat="1" ht="25.5" customHeight="1">
      <c r="A82" s="465">
        <f t="shared" si="5"/>
        <v>71</v>
      </c>
      <c r="B82" s="466" t="str">
        <f>IFERROR(VLOOKUP(C82,DSSP!$E$2:$G$1048,3,0),"")</f>
        <v>Aloe Vera</v>
      </c>
      <c r="C82" s="466" t="str">
        <f>DKKD!C83</f>
        <v>Nha đam weight</v>
      </c>
      <c r="D82" s="467">
        <f ca="1">VLOOKUP(C82,DKKD!$C$13:$E$212,3,0)</f>
        <v>0.66</v>
      </c>
      <c r="E82" s="468">
        <f ca="1">VLOOKUP(C82,'Tổng đơn..'!$B$10:$D$1077,3,0)</f>
        <v>0.6</v>
      </c>
      <c r="F82" s="469">
        <v>0.5</v>
      </c>
      <c r="G82" s="467">
        <f>IFERROR(VLOOKUP(C82,DSĐT!$O$3:$U$989,7,0),0)</f>
        <v>0.5</v>
      </c>
      <c r="H82" s="468">
        <f t="shared" si="4"/>
        <v>0</v>
      </c>
      <c r="I82" s="470"/>
      <c r="J82" s="471"/>
      <c r="K82" s="472"/>
    </row>
    <row r="83" spans="1:13" s="459" customFormat="1" ht="25.5" customHeight="1">
      <c r="A83" s="465">
        <f t="shared" si="5"/>
        <v>72</v>
      </c>
      <c r="B83" s="466" t="str">
        <f>IFERROR(VLOOKUP(C83,DSSP!$E$2:$G$1048,3,0),"")</f>
        <v>Special coconut caramel</v>
      </c>
      <c r="C83" s="466" t="str">
        <f>DKKD!C84</f>
        <v>Nước màu dừa đặc sản 150 gr</v>
      </c>
      <c r="D83" s="467">
        <f ca="1">VLOOKUP(C83,DKKD!$C$13:$E$212,3,0)</f>
        <v>0.82500000000000007</v>
      </c>
      <c r="E83" s="468">
        <f ca="1">VLOOKUP(C83,'Tổng đơn..'!$B$10:$D$1077,3,0)</f>
        <v>0.75</v>
      </c>
      <c r="F83" s="469"/>
      <c r="G83" s="467">
        <f>IFERROR(VLOOKUP(C83,DSĐT!$O$3:$U$989,7,0),0)</f>
        <v>0.75</v>
      </c>
      <c r="H83" s="468">
        <f t="shared" si="4"/>
        <v>0.75</v>
      </c>
      <c r="I83" s="470"/>
      <c r="J83" s="471"/>
      <c r="K83" s="472"/>
    </row>
    <row r="84" spans="1:13" s="459" customFormat="1" ht="25.5" customHeight="1">
      <c r="A84" s="478">
        <f>A83+1</f>
        <v>73</v>
      </c>
      <c r="B84" s="466" t="str">
        <f>IFERROR(VLOOKUP(C84,DSSP!$E$2:$G$1048,3,0),"")</f>
        <v>Morning Glory</v>
      </c>
      <c r="C84" s="466" t="str">
        <f>DKKD!C85</f>
        <v>Rau muống 200 gr</v>
      </c>
      <c r="D84" s="479">
        <f ca="1">VLOOKUP(C84,DKKD!$C$13:$E$212,3,0)</f>
        <v>138.60000000000002</v>
      </c>
      <c r="E84" s="468">
        <f ca="1">VLOOKUP(C84,'Tổng đơn..'!$B$10:$D$1077,3,0)</f>
        <v>126</v>
      </c>
      <c r="F84" s="469">
        <v>123.2</v>
      </c>
      <c r="G84" s="479">
        <f>IFERROR(VLOOKUP(C84,DSĐT!$O$3:$U$989,7,0),0)</f>
        <v>123.2</v>
      </c>
      <c r="H84" s="468">
        <f t="shared" si="4"/>
        <v>0</v>
      </c>
      <c r="I84" s="470"/>
      <c r="J84" s="471"/>
      <c r="K84" s="480"/>
    </row>
    <row r="85" spans="1:13" s="459" customFormat="1" ht="27" customHeight="1">
      <c r="A85" s="481">
        <f t="shared" si="5"/>
        <v>74</v>
      </c>
      <c r="B85" s="466" t="str">
        <f>IFERROR(VLOOKUP(C85,DSSP!$E$2:$G$1048,3,0),"")</f>
        <v>Knotgrass</v>
      </c>
      <c r="C85" s="466" t="str">
        <f>DKKD!C86</f>
        <v>Rau răm 100 gr</v>
      </c>
      <c r="D85" s="482">
        <f ca="1">VLOOKUP(C85,DKKD!$C$13:$E$212,3,0)</f>
        <v>2.2000000000000002</v>
      </c>
      <c r="E85" s="468">
        <f ca="1">VLOOKUP(C85,'Tổng đơn..'!$B$10:$D$1077,3,0)</f>
        <v>2</v>
      </c>
      <c r="F85" s="469">
        <v>2</v>
      </c>
      <c r="G85" s="483">
        <f>IFERROR(VLOOKUP(C85,DSĐT!$O$3:$U$989,7,0),0)</f>
        <v>2</v>
      </c>
      <c r="H85" s="468">
        <f t="shared" si="4"/>
        <v>0</v>
      </c>
      <c r="I85" s="470"/>
      <c r="J85" s="471"/>
      <c r="K85" s="484"/>
    </row>
    <row r="86" spans="1:13" s="459" customFormat="1" ht="27" customHeight="1">
      <c r="A86" s="481">
        <f t="shared" si="5"/>
        <v>75</v>
      </c>
      <c r="B86" s="466" t="str">
        <f>IFERROR(VLOOKUP(C86,DSSP!$E$2:$G$1048,3,0),"")</f>
        <v>Lemon Grass</v>
      </c>
      <c r="C86" s="485" t="str">
        <f>DKKD!C87</f>
        <v>Sả tươi 100 gr</v>
      </c>
      <c r="D86" s="482">
        <f ca="1">VLOOKUP(C86,DKKD!$C$13:$E$212,3,0)</f>
        <v>54.45</v>
      </c>
      <c r="E86" s="468">
        <f ca="1">VLOOKUP(C86,'Tổng đơn..'!$B$10:$D$1077,3,0)</f>
        <v>49.5</v>
      </c>
      <c r="F86" s="469">
        <v>49.5</v>
      </c>
      <c r="G86" s="483">
        <f>IFERROR(VLOOKUP(C86,DSĐT!$O$3:$U$989,7,0),0)</f>
        <v>49.5</v>
      </c>
      <c r="H86" s="468">
        <f t="shared" si="4"/>
        <v>0</v>
      </c>
      <c r="I86" s="470"/>
      <c r="J86" s="471"/>
      <c r="K86" s="484"/>
      <c r="M86" s="553"/>
    </row>
    <row r="87" spans="1:13" s="459" customFormat="1" ht="33.75" customHeight="1">
      <c r="A87" s="486">
        <f t="shared" si="5"/>
        <v>76</v>
      </c>
      <c r="B87" s="466" t="str">
        <f>IFERROR(VLOOKUP(C87,DSSP!$E$2:$G$1048,3,0),"")</f>
        <v>Crown Daisy</v>
      </c>
      <c r="C87" s="487" t="str">
        <f>DKKD!C88</f>
        <v>Tần ô (cải cúc) 200 gr</v>
      </c>
      <c r="D87" s="482">
        <f ca="1">VLOOKUP(C87,DKKD!$C$13:$E$212,3,0)</f>
        <v>5.5</v>
      </c>
      <c r="E87" s="468">
        <f ca="1">VLOOKUP(C87,'Tổng đơn..'!$B$10:$D$1077,3,0)</f>
        <v>5</v>
      </c>
      <c r="F87" s="469">
        <v>2.8</v>
      </c>
      <c r="G87" s="483">
        <f>IFERROR(VLOOKUP(C87,DSĐT!$O$3:$U$989,7,0),0)</f>
        <v>2.8</v>
      </c>
      <c r="H87" s="468">
        <f t="shared" si="4"/>
        <v>0</v>
      </c>
      <c r="I87" s="470"/>
      <c r="J87" s="471"/>
      <c r="K87" s="484"/>
    </row>
    <row r="88" spans="1:13" s="459" customFormat="1" ht="25.5" customHeight="1">
      <c r="A88" s="486">
        <f t="shared" si="5"/>
        <v>77</v>
      </c>
      <c r="B88" s="466" t="str">
        <f>IFERROR(VLOOKUP(C88,DSSP!$E$2:$G$1048,3,0),"")</f>
        <v>Dill</v>
      </c>
      <c r="C88" s="487" t="str">
        <f>DKKD!C89</f>
        <v>Thì là 100 gr</v>
      </c>
      <c r="D88" s="482">
        <f ca="1">VLOOKUP(C88,DKKD!$C$13:$E$212,3,0)</f>
        <v>4.2900000000000009</v>
      </c>
      <c r="E88" s="468">
        <f ca="1">VLOOKUP(C88,'Tổng đơn..'!$B$10:$D$1077,3,0)</f>
        <v>3.9000000000000004</v>
      </c>
      <c r="F88" s="469">
        <v>3.9</v>
      </c>
      <c r="G88" s="483">
        <f>IFERROR(VLOOKUP(C88,DSĐT!$O$3:$U$989,7,0),0)</f>
        <v>3.9000000000000004</v>
      </c>
      <c r="H88" s="468">
        <f t="shared" si="4"/>
        <v>0</v>
      </c>
      <c r="I88" s="470"/>
      <c r="J88" s="471"/>
      <c r="K88" s="484"/>
    </row>
    <row r="89" spans="1:13" s="459" customFormat="1" ht="25.5" customHeight="1">
      <c r="A89" s="486">
        <f t="shared" si="5"/>
        <v>78</v>
      </c>
      <c r="B89" s="466" t="str">
        <f>IFERROR(VLOOKUP(C89,DSSP!$E$2:$G$1048,3,0),"")</f>
        <v>Perilla Leaf</v>
      </c>
      <c r="C89" s="487" t="str">
        <f>DKKD!C90</f>
        <v>Tía tô 100 gr</v>
      </c>
      <c r="D89" s="482">
        <f ca="1">VLOOKUP(C89,DKKD!$C$13:$E$212,3,0)</f>
        <v>5.7200000000000006</v>
      </c>
      <c r="E89" s="468">
        <f ca="1">VLOOKUP(C89,'Tổng đơn..'!$B$10:$D$1077,3,0)</f>
        <v>5.2</v>
      </c>
      <c r="F89" s="469">
        <v>6.2</v>
      </c>
      <c r="G89" s="483">
        <f>IFERROR(VLOOKUP(C89,DSĐT!$O$3:$U$989,7,0),0)</f>
        <v>6.1999999999999993</v>
      </c>
      <c r="H89" s="468">
        <f t="shared" si="4"/>
        <v>0</v>
      </c>
      <c r="I89" s="470"/>
      <c r="J89" s="471"/>
      <c r="K89" s="484"/>
    </row>
    <row r="90" spans="1:13" s="459" customFormat="1" ht="25.5" customHeight="1">
      <c r="A90" s="486">
        <f t="shared" si="5"/>
        <v>79</v>
      </c>
      <c r="B90" s="466" t="str">
        <f>IFERROR(VLOOKUP(C90,DSSP!$E$2:$G$1048,3,0),"")</f>
        <v>Green pepper</v>
      </c>
      <c r="C90" s="487" t="str">
        <f>DKKD!C91</f>
        <v>Tiêu xanh 100 gr</v>
      </c>
      <c r="D90" s="482">
        <f ca="1">VLOOKUP(C90,DKKD!$C$13:$E$212,3,0)</f>
        <v>2.9700000000000006</v>
      </c>
      <c r="E90" s="468">
        <f ca="1">VLOOKUP(C90,'Tổng đơn..'!$B$10:$D$1077,3,0)</f>
        <v>2.7</v>
      </c>
      <c r="F90" s="469">
        <v>2.7</v>
      </c>
      <c r="G90" s="483">
        <f>IFERROR(VLOOKUP(C90,DSĐT!$O$3:$U$989,7,0),0)</f>
        <v>2.6999999999999997</v>
      </c>
      <c r="H90" s="468">
        <f t="shared" si="4"/>
        <v>0</v>
      </c>
      <c r="I90" s="470"/>
      <c r="J90" s="471"/>
      <c r="K90" s="484"/>
    </row>
    <row r="91" spans="1:13" s="459" customFormat="1" ht="25.5" customHeight="1">
      <c r="A91" s="486">
        <f t="shared" si="5"/>
        <v>80</v>
      </c>
      <c r="B91" s="466" t="str">
        <f>IFERROR(VLOOKUP(C91,DSSP!$E$2:$G$1048,3,0),"")</f>
        <v>Chin-su Chili Sauce</v>
      </c>
      <c r="C91" s="487" t="str">
        <f>DKKD!C92</f>
        <v>Tương ớt Chin-su 250 gr</v>
      </c>
      <c r="D91" s="482">
        <f ca="1">VLOOKUP(C91,DKKD!$C$13:$E$212,3,0)</f>
        <v>2.75</v>
      </c>
      <c r="E91" s="468">
        <f ca="1">VLOOKUP(C91,'Tổng đơn..'!$B$10:$D$1077,3,0)</f>
        <v>2.5</v>
      </c>
      <c r="F91" s="469"/>
      <c r="G91" s="488">
        <f>IFERROR(VLOOKUP(C91,DSĐT!$O$3:$U$989,7,0),0)</f>
        <v>2.5</v>
      </c>
      <c r="H91" s="468">
        <f t="shared" si="4"/>
        <v>2.5</v>
      </c>
      <c r="I91" s="470"/>
      <c r="J91" s="471"/>
      <c r="K91" s="484"/>
    </row>
    <row r="92" spans="1:13" s="459" customFormat="1" ht="25.5" customHeight="1">
      <c r="A92" s="486">
        <f t="shared" si="5"/>
        <v>81</v>
      </c>
      <c r="B92" s="485" t="str">
        <f>IFERROR(VLOOKUP(C92,DSSP!$E$2:$G$1048,3,0),"")</f>
        <v>Dried Mango</v>
      </c>
      <c r="C92" s="558" t="str">
        <f>DKKD!C93</f>
        <v>Xoài sấy dẻo 500 gr</v>
      </c>
      <c r="D92" s="559">
        <f ca="1">VLOOKUP(C92,DKKD!$C$13:$E$212,3,0)</f>
        <v>16.5</v>
      </c>
      <c r="E92" s="560">
        <f ca="1">VLOOKUP(C92,'Tổng đơn..'!$B$10:$D$1077,3,0)</f>
        <v>15</v>
      </c>
      <c r="F92" s="473"/>
      <c r="G92" s="561">
        <f>IFERROR(VLOOKUP(C92,DSĐT!$O$3:$U$989,7,0),0)</f>
        <v>19.5</v>
      </c>
      <c r="H92" s="560">
        <f t="shared" si="4"/>
        <v>19.5</v>
      </c>
      <c r="I92" s="470"/>
      <c r="J92" s="471"/>
      <c r="K92" s="484"/>
    </row>
    <row r="93" spans="1:13" s="459" customFormat="1" ht="25.5" customHeight="1">
      <c r="A93" s="486">
        <f t="shared" si="5"/>
        <v>82</v>
      </c>
      <c r="B93" s="487" t="str">
        <f>IFERROR(VLOOKUP(C93,DSSP!$E$2:$G$1048,3,0),"")</f>
        <v/>
      </c>
      <c r="C93" s="487">
        <f>DKKD!C94</f>
        <v>0</v>
      </c>
      <c r="D93" s="483">
        <f ca="1">VLOOKUP(C93,DKKD!$C$13:$E$212,3,0)</f>
        <v>0</v>
      </c>
      <c r="E93" s="483">
        <f ca="1">VLOOKUP(C93,'Tổng đơn..'!$B$10:$D$1077,3,0)</f>
        <v>0</v>
      </c>
      <c r="F93" s="469"/>
      <c r="G93" s="483">
        <f>IFERROR(VLOOKUP(C93,DSĐT!$O$3:$U$989,7,0),0)</f>
        <v>0</v>
      </c>
      <c r="H93" s="483">
        <f t="shared" si="4"/>
        <v>0</v>
      </c>
      <c r="I93" s="557"/>
      <c r="J93" s="471"/>
      <c r="K93" s="484"/>
    </row>
    <row r="94" spans="1:13" s="459" customFormat="1" ht="25.5" customHeight="1">
      <c r="A94" s="486">
        <f t="shared" si="5"/>
        <v>83</v>
      </c>
      <c r="B94" s="487" t="str">
        <f>IFERROR(VLOOKUP(C94,DSSP!$E$2:$G$1048,3,0),"")</f>
        <v/>
      </c>
      <c r="C94" s="487">
        <f>DKKD!C95</f>
        <v>0</v>
      </c>
      <c r="D94" s="483">
        <f ca="1">VLOOKUP(C94,DKKD!$C$13:$E$212,3,0)</f>
        <v>0</v>
      </c>
      <c r="E94" s="483">
        <f ca="1">VLOOKUP(C94,'Tổng đơn..'!$B$10:$D$1077,3,0)</f>
        <v>0</v>
      </c>
      <c r="F94" s="469"/>
      <c r="G94" s="483">
        <f>IFERROR(VLOOKUP(C94,DSĐT!$O$3:$U$989,7,0),0)</f>
        <v>0</v>
      </c>
      <c r="H94" s="483">
        <f t="shared" si="4"/>
        <v>0</v>
      </c>
      <c r="I94" s="557"/>
      <c r="J94" s="471"/>
      <c r="K94" s="472"/>
    </row>
    <row r="95" spans="1:13" s="459" customFormat="1" ht="25.5" customHeight="1">
      <c r="A95" s="486">
        <f t="shared" si="5"/>
        <v>84</v>
      </c>
      <c r="B95" s="487" t="str">
        <f>IFERROR(VLOOKUP(C95,DSSP!$E$2:$G$1048,3,0),"")</f>
        <v/>
      </c>
      <c r="C95" s="487">
        <f>DKKD!C96</f>
        <v>0</v>
      </c>
      <c r="D95" s="483">
        <f ca="1">VLOOKUP(C95,DKKD!$C$13:$E$212,3,0)</f>
        <v>0</v>
      </c>
      <c r="E95" s="483">
        <f ca="1">VLOOKUP(C95,'Tổng đơn..'!$B$10:$D$1077,3,0)</f>
        <v>0</v>
      </c>
      <c r="F95" s="469"/>
      <c r="G95" s="483">
        <f>IFERROR(VLOOKUP(C95,DSĐT!$O$3:$U$989,7,0),0)</f>
        <v>0</v>
      </c>
      <c r="H95" s="483">
        <f t="shared" si="4"/>
        <v>0</v>
      </c>
      <c r="I95" s="557"/>
      <c r="J95" s="471"/>
      <c r="K95" s="472"/>
    </row>
    <row r="96" spans="1:13" s="459" customFormat="1" ht="25.5" customHeight="1">
      <c r="A96" s="486">
        <f t="shared" si="5"/>
        <v>85</v>
      </c>
      <c r="B96" s="487" t="str">
        <f>IFERROR(VLOOKUP(C96,DSSP!$E$2:$G$1048,3,0),"")</f>
        <v/>
      </c>
      <c r="C96" s="487">
        <f>DKKD!C97</f>
        <v>0</v>
      </c>
      <c r="D96" s="483">
        <f ca="1">VLOOKUP(C96,DKKD!$C$13:$E$212,3,0)</f>
        <v>0</v>
      </c>
      <c r="E96" s="483">
        <f ca="1">VLOOKUP(C96,'Tổng đơn..'!$B$10:$D$1077,3,0)</f>
        <v>0</v>
      </c>
      <c r="F96" s="469"/>
      <c r="G96" s="483">
        <f>IFERROR(VLOOKUP(C96,DSĐT!$O$3:$U$989,7,0),0)</f>
        <v>0</v>
      </c>
      <c r="H96" s="483">
        <f t="shared" si="4"/>
        <v>0</v>
      </c>
      <c r="I96" s="557"/>
      <c r="J96" s="471"/>
      <c r="K96" s="472"/>
    </row>
    <row r="97" spans="1:11" s="459" customFormat="1" ht="25.5" customHeight="1">
      <c r="A97" s="486">
        <f>A96+1</f>
        <v>86</v>
      </c>
      <c r="B97" s="487" t="str">
        <f>IFERROR(VLOOKUP(C97,DSSP!$E$2:$G$1048,3,0),"")</f>
        <v/>
      </c>
      <c r="C97" s="487">
        <f>DKKD!C98</f>
        <v>0</v>
      </c>
      <c r="D97" s="483">
        <f ca="1">VLOOKUP(C97,DKKD!$C$13:$E$212,3,0)</f>
        <v>0</v>
      </c>
      <c r="E97" s="483">
        <f ca="1">VLOOKUP(C97,'Tổng đơn..'!$B$10:$D$1077,3,0)</f>
        <v>0</v>
      </c>
      <c r="F97" s="469"/>
      <c r="G97" s="483">
        <f>IFERROR(VLOOKUP(C97,DSĐT!$O$3:$U$989,7,0),0)</f>
        <v>0</v>
      </c>
      <c r="H97" s="483">
        <f t="shared" si="4"/>
        <v>0</v>
      </c>
      <c r="I97" s="557"/>
      <c r="J97" s="471"/>
      <c r="K97" s="472"/>
    </row>
    <row r="98" spans="1:11" s="459" customFormat="1" ht="25.5" customHeight="1">
      <c r="A98" s="486">
        <f t="shared" si="5"/>
        <v>87</v>
      </c>
      <c r="B98" s="487" t="str">
        <f>IFERROR(VLOOKUP(C98,DSSP!$E$2:$G$1048,3,0),"")</f>
        <v/>
      </c>
      <c r="C98" s="487">
        <f>DKKD!C99</f>
        <v>0</v>
      </c>
      <c r="D98" s="483">
        <f ca="1">VLOOKUP(C98,DKKD!$C$13:$E$212,3,0)</f>
        <v>0</v>
      </c>
      <c r="E98" s="483">
        <f ca="1">VLOOKUP(C98,'Tổng đơn..'!$B$10:$D$1077,3,0)</f>
        <v>0</v>
      </c>
      <c r="F98" s="469"/>
      <c r="G98" s="483">
        <f>IFERROR(VLOOKUP(C98,DSĐT!$O$3:$U$989,7,0),0)</f>
        <v>0</v>
      </c>
      <c r="H98" s="483">
        <f t="shared" ref="H98:H100" si="6">+G98-F98</f>
        <v>0</v>
      </c>
      <c r="I98" s="557"/>
      <c r="J98" s="471"/>
      <c r="K98" s="472"/>
    </row>
    <row r="99" spans="1:11" s="459" customFormat="1" ht="25.5" customHeight="1">
      <c r="A99" s="486">
        <f t="shared" si="5"/>
        <v>88</v>
      </c>
      <c r="B99" s="487" t="str">
        <f>IFERROR(VLOOKUP(C99,DSSP!$E$2:$G$1048,3,0),"")</f>
        <v/>
      </c>
      <c r="C99" s="487">
        <f>DKKD!C100</f>
        <v>0</v>
      </c>
      <c r="D99" s="483">
        <f ca="1">VLOOKUP(C99,DKKD!$C$13:$E$212,3,0)</f>
        <v>0</v>
      </c>
      <c r="E99" s="483">
        <f ca="1">VLOOKUP(C99,'Tổng đơn..'!$B$10:$D$1077,3,0)</f>
        <v>0</v>
      </c>
      <c r="F99" s="469"/>
      <c r="G99" s="483">
        <f>IFERROR(VLOOKUP(C99,DSĐT!$O$3:$U$989,7,0),0)</f>
        <v>0</v>
      </c>
      <c r="H99" s="483">
        <f t="shared" si="6"/>
        <v>0</v>
      </c>
      <c r="I99" s="557"/>
      <c r="J99" s="471"/>
      <c r="K99" s="472"/>
    </row>
    <row r="100" spans="1:11" s="459" customFormat="1" ht="25.5" customHeight="1">
      <c r="A100" s="486">
        <f t="shared" si="5"/>
        <v>89</v>
      </c>
      <c r="B100" s="487" t="str">
        <f>IFERROR(VLOOKUP(C100,DSSP!$E$2:$G$1048,3,0),"")</f>
        <v/>
      </c>
      <c r="C100" s="487">
        <f>DKKD!C101</f>
        <v>0</v>
      </c>
      <c r="D100" s="483">
        <f ca="1">VLOOKUP(C100,DKKD!$C$13:$E$212,3,0)</f>
        <v>0</v>
      </c>
      <c r="E100" s="483">
        <f ca="1">VLOOKUP(C100,'Tổng đơn..'!$B$10:$D$1077,3,0)</f>
        <v>0</v>
      </c>
      <c r="F100" s="469"/>
      <c r="G100" s="483">
        <f>IFERROR(VLOOKUP(C100,DSĐT!$O$3:$U$989,7,0),0)</f>
        <v>0</v>
      </c>
      <c r="H100" s="483">
        <f t="shared" si="6"/>
        <v>0</v>
      </c>
      <c r="I100" s="557"/>
      <c r="J100" s="471"/>
      <c r="K100" s="472"/>
    </row>
    <row r="101" spans="1:11" s="459" customFormat="1" ht="25.5" customHeight="1">
      <c r="A101" s="486">
        <f t="shared" si="5"/>
        <v>90</v>
      </c>
      <c r="B101" s="487" t="str">
        <f>IFERROR(VLOOKUP(C101,DSSP!$E$2:$G$1048,3,0),"")</f>
        <v/>
      </c>
      <c r="C101" s="487">
        <f>DKKD!C102</f>
        <v>0</v>
      </c>
      <c r="D101" s="483">
        <f ca="1">VLOOKUP(C101,DKKD!$C$13:$E$212,3,0)</f>
        <v>0</v>
      </c>
      <c r="E101" s="483">
        <f ca="1">VLOOKUP(C101,'Tổng đơn..'!$B$10:$D$1077,3,0)</f>
        <v>0</v>
      </c>
      <c r="F101" s="469"/>
      <c r="G101" s="483">
        <f>IFERROR(VLOOKUP(C101,DSĐT!$O$3:$U$989,7,0),0)</f>
        <v>0</v>
      </c>
      <c r="H101" s="483">
        <f t="shared" ref="H101:H105" si="7">+G101-F101</f>
        <v>0</v>
      </c>
      <c r="I101" s="557"/>
      <c r="J101" s="471"/>
      <c r="K101" s="472"/>
    </row>
    <row r="102" spans="1:11" s="459" customFormat="1" ht="25.5" customHeight="1">
      <c r="A102" s="486">
        <f t="shared" si="5"/>
        <v>91</v>
      </c>
      <c r="B102" s="487" t="str">
        <f>IFERROR(VLOOKUP(C102,DSSP!$E$2:$G$1048,3,0),"")</f>
        <v/>
      </c>
      <c r="C102" s="487">
        <f>DKKD!C103</f>
        <v>0</v>
      </c>
      <c r="D102" s="483">
        <f ca="1">VLOOKUP(C102,DKKD!$C$13:$E$212,3,0)</f>
        <v>0</v>
      </c>
      <c r="E102" s="483">
        <f ca="1">VLOOKUP(C102,'Tổng đơn..'!$B$10:$D$1077,3,0)</f>
        <v>0</v>
      </c>
      <c r="F102" s="469"/>
      <c r="G102" s="483">
        <f>IFERROR(VLOOKUP(C102,DSĐT!$O$3:$U$989,7,0),0)</f>
        <v>0</v>
      </c>
      <c r="H102" s="483">
        <f t="shared" si="7"/>
        <v>0</v>
      </c>
      <c r="I102" s="557"/>
      <c r="J102" s="471"/>
      <c r="K102" s="472"/>
    </row>
    <row r="103" spans="1:11" s="459" customFormat="1" ht="25.5" customHeight="1">
      <c r="A103" s="486">
        <f t="shared" si="5"/>
        <v>92</v>
      </c>
      <c r="B103" s="487" t="str">
        <f>IFERROR(VLOOKUP(C103,DSSP!$E$2:$G$1048,3,0),"")</f>
        <v/>
      </c>
      <c r="C103" s="487">
        <f>DKKD!C104</f>
        <v>0</v>
      </c>
      <c r="D103" s="483">
        <f ca="1">VLOOKUP(C103,DKKD!$C$13:$E$212,3,0)</f>
        <v>0</v>
      </c>
      <c r="E103" s="483">
        <f ca="1">VLOOKUP(C103,'Tổng đơn..'!$B$10:$D$1077,3,0)</f>
        <v>0</v>
      </c>
      <c r="F103" s="469"/>
      <c r="G103" s="483">
        <f>IFERROR(VLOOKUP(C103,DSĐT!$O$3:$U$989,7,0),0)</f>
        <v>0</v>
      </c>
      <c r="H103" s="483">
        <f t="shared" si="7"/>
        <v>0</v>
      </c>
      <c r="I103" s="557"/>
      <c r="J103" s="471"/>
      <c r="K103" s="472"/>
    </row>
    <row r="104" spans="1:11" s="459" customFormat="1" ht="25.5" customHeight="1">
      <c r="A104" s="486">
        <f t="shared" si="5"/>
        <v>93</v>
      </c>
      <c r="B104" s="487" t="str">
        <f>IFERROR(VLOOKUP(C104,DSSP!$E$2:$G$1048,3,0),"")</f>
        <v/>
      </c>
      <c r="C104" s="487">
        <f>DKKD!C105</f>
        <v>0</v>
      </c>
      <c r="D104" s="483">
        <f ca="1">VLOOKUP(C104,DKKD!$C$13:$E$212,3,0)</f>
        <v>0</v>
      </c>
      <c r="E104" s="483">
        <f ca="1">VLOOKUP(C104,'Tổng đơn..'!$B$10:$D$1077,3,0)</f>
        <v>0</v>
      </c>
      <c r="F104" s="469"/>
      <c r="G104" s="483">
        <f>IFERROR(VLOOKUP(C104,DSĐT!$O$3:$U$989,7,0),0)</f>
        <v>0</v>
      </c>
      <c r="H104" s="483">
        <f t="shared" si="7"/>
        <v>0</v>
      </c>
      <c r="I104" s="557"/>
      <c r="J104" s="471"/>
      <c r="K104" s="472"/>
    </row>
    <row r="105" spans="1:11" s="459" customFormat="1" ht="25.5" customHeight="1">
      <c r="A105" s="486">
        <f t="shared" si="5"/>
        <v>94</v>
      </c>
      <c r="B105" s="487" t="str">
        <f>IFERROR(VLOOKUP(C105,DSSP!$E$2:$G$1048,3,0),"")</f>
        <v/>
      </c>
      <c r="C105" s="487">
        <f>DKKD!C106</f>
        <v>0</v>
      </c>
      <c r="D105" s="483">
        <f ca="1">VLOOKUP(C105,DKKD!$C$13:$E$212,3,0)</f>
        <v>0</v>
      </c>
      <c r="E105" s="483">
        <f ca="1">VLOOKUP(C105,'Tổng đơn..'!$B$10:$D$1077,3,0)</f>
        <v>0</v>
      </c>
      <c r="F105" s="469"/>
      <c r="G105" s="483">
        <f>IFERROR(VLOOKUP(C105,DSĐT!$O$3:$U$989,7,0),0)</f>
        <v>0</v>
      </c>
      <c r="H105" s="483">
        <f t="shared" si="7"/>
        <v>0</v>
      </c>
      <c r="I105" s="557"/>
      <c r="J105" s="471"/>
      <c r="K105" s="472"/>
    </row>
    <row r="106" spans="1:11" ht="15" customHeight="1">
      <c r="A106" s="686" t="s">
        <v>4503</v>
      </c>
      <c r="B106" s="691"/>
      <c r="C106" s="585"/>
      <c r="D106" s="44"/>
      <c r="E106" s="52">
        <f ca="1">SUM(E12:E85)</f>
        <v>1172.6500000000001</v>
      </c>
      <c r="F106" s="405">
        <f>SUM(F12:F105)</f>
        <v>1141.5800000000004</v>
      </c>
      <c r="G106" s="52">
        <f>SUM(G12:G95)</f>
        <v>1208.3520000000005</v>
      </c>
      <c r="H106" s="52">
        <f>SUM(H12:H85)</f>
        <v>44.771999999999998</v>
      </c>
      <c r="I106" s="688"/>
      <c r="J106" s="688"/>
      <c r="K106" s="52">
        <f>SUM(K12:K68)</f>
        <v>0</v>
      </c>
    </row>
    <row r="107" spans="1:11" ht="15" customHeight="1">
      <c r="A107" s="686" t="s">
        <v>4517</v>
      </c>
      <c r="B107" s="687"/>
      <c r="C107" s="692"/>
      <c r="D107" s="692"/>
      <c r="E107" s="692"/>
      <c r="F107" s="692"/>
      <c r="G107" s="692"/>
      <c r="H107" s="692"/>
      <c r="I107" s="692"/>
      <c r="J107" s="692"/>
      <c r="K107" s="692"/>
    </row>
    <row r="108" spans="1:11">
      <c r="A108" s="689" t="s">
        <v>4518</v>
      </c>
      <c r="B108" s="689"/>
      <c r="C108" s="693">
        <f>G106</f>
        <v>1208.3520000000005</v>
      </c>
      <c r="D108" s="693"/>
      <c r="E108" s="693"/>
      <c r="F108" s="693"/>
      <c r="G108" s="693"/>
      <c r="H108" s="693"/>
      <c r="I108" s="693"/>
      <c r="J108" s="693"/>
      <c r="K108" s="693"/>
    </row>
    <row r="109" spans="1:11">
      <c r="A109" s="689" t="s">
        <v>4519</v>
      </c>
      <c r="B109" s="689"/>
      <c r="C109" s="690">
        <v>0</v>
      </c>
      <c r="D109" s="690"/>
      <c r="E109" s="690"/>
      <c r="F109" s="690"/>
      <c r="G109" s="690"/>
      <c r="H109" s="690"/>
      <c r="I109" s="690"/>
      <c r="J109" s="690"/>
      <c r="K109" s="690"/>
    </row>
    <row r="110" spans="1:11">
      <c r="F110" s="413"/>
    </row>
    <row r="111" spans="1:11">
      <c r="F111" s="413"/>
    </row>
    <row r="112" spans="1:11">
      <c r="F112" s="413"/>
    </row>
    <row r="113" spans="6:6">
      <c r="F113" s="413"/>
    </row>
    <row r="114" spans="6:6">
      <c r="F114" s="413"/>
    </row>
    <row r="115" spans="6:6">
      <c r="F115" s="413"/>
    </row>
    <row r="116" spans="6:6">
      <c r="F116" s="413"/>
    </row>
    <row r="117" spans="6:6">
      <c r="F117" s="413"/>
    </row>
    <row r="118" spans="6:6">
      <c r="F118" s="413"/>
    </row>
    <row r="119" spans="6:6">
      <c r="F119" s="413"/>
    </row>
    <row r="120" spans="6:6">
      <c r="F120" s="413"/>
    </row>
    <row r="121" spans="6:6">
      <c r="F121" s="413"/>
    </row>
    <row r="122" spans="6:6">
      <c r="F122" s="413"/>
    </row>
    <row r="123" spans="6:6">
      <c r="F123" s="413"/>
    </row>
    <row r="124" spans="6:6">
      <c r="F124" s="413"/>
    </row>
    <row r="125" spans="6:6">
      <c r="F125" s="413"/>
    </row>
    <row r="126" spans="6:6">
      <c r="F126" s="413"/>
    </row>
    <row r="127" spans="6:6">
      <c r="F127" s="413"/>
    </row>
    <row r="128" spans="6:6">
      <c r="F128" s="413"/>
    </row>
    <row r="129" spans="6:6">
      <c r="F129" s="413"/>
    </row>
    <row r="130" spans="6:6">
      <c r="F130" s="413"/>
    </row>
    <row r="131" spans="6:6">
      <c r="F131" s="413"/>
    </row>
    <row r="132" spans="6:6">
      <c r="F132" s="413"/>
    </row>
    <row r="133" spans="6:6">
      <c r="F133" s="413"/>
    </row>
    <row r="134" spans="6:6">
      <c r="F134" s="413"/>
    </row>
    <row r="135" spans="6:6">
      <c r="F135" s="413"/>
    </row>
    <row r="136" spans="6:6">
      <c r="F136" s="413"/>
    </row>
    <row r="137" spans="6:6">
      <c r="F137" s="413"/>
    </row>
    <row r="138" spans="6:6">
      <c r="F138" s="413"/>
    </row>
    <row r="139" spans="6:6">
      <c r="F139" s="413"/>
    </row>
    <row r="140" spans="6:6">
      <c r="F140" s="413"/>
    </row>
    <row r="141" spans="6:6">
      <c r="F141" s="413"/>
    </row>
    <row r="142" spans="6:6">
      <c r="F142" s="413"/>
    </row>
    <row r="143" spans="6:6">
      <c r="F143" s="413"/>
    </row>
    <row r="144" spans="6:6">
      <c r="F144" s="413"/>
    </row>
    <row r="145" spans="6:6">
      <c r="F145" s="413"/>
    </row>
    <row r="146" spans="6:6">
      <c r="F146" s="413"/>
    </row>
    <row r="147" spans="6:6">
      <c r="F147" s="413"/>
    </row>
    <row r="148" spans="6:6">
      <c r="F148" s="413"/>
    </row>
    <row r="149" spans="6:6">
      <c r="F149" s="413"/>
    </row>
    <row r="150" spans="6:6">
      <c r="F150" s="413"/>
    </row>
    <row r="151" spans="6:6">
      <c r="F151" s="413"/>
    </row>
    <row r="152" spans="6:6">
      <c r="F152" s="413"/>
    </row>
    <row r="153" spans="6:6">
      <c r="F153" s="413"/>
    </row>
    <row r="154" spans="6:6">
      <c r="F154" s="413"/>
    </row>
    <row r="155" spans="6:6">
      <c r="F155" s="413"/>
    </row>
    <row r="156" spans="6:6">
      <c r="F156" s="413"/>
    </row>
    <row r="157" spans="6:6">
      <c r="F157" s="413"/>
    </row>
    <row r="158" spans="6:6">
      <c r="F158" s="413"/>
    </row>
    <row r="159" spans="6:6">
      <c r="F159" s="413"/>
    </row>
    <row r="160" spans="6:6">
      <c r="F160" s="413"/>
    </row>
    <row r="161" spans="6:6">
      <c r="F161" s="413"/>
    </row>
    <row r="162" spans="6:6">
      <c r="F162" s="413"/>
    </row>
    <row r="163" spans="6:6">
      <c r="F163" s="413"/>
    </row>
    <row r="164" spans="6:6">
      <c r="F164" s="413"/>
    </row>
    <row r="165" spans="6:6">
      <c r="F165" s="413"/>
    </row>
    <row r="166" spans="6:6">
      <c r="F166" s="413"/>
    </row>
    <row r="167" spans="6:6">
      <c r="F167" s="413"/>
    </row>
    <row r="168" spans="6:6">
      <c r="F168" s="413"/>
    </row>
    <row r="169" spans="6:6">
      <c r="F169" s="413"/>
    </row>
    <row r="170" spans="6:6">
      <c r="F170" s="413"/>
    </row>
    <row r="171" spans="6:6">
      <c r="F171" s="413"/>
    </row>
    <row r="172" spans="6:6">
      <c r="F172" s="413"/>
    </row>
    <row r="173" spans="6:6">
      <c r="F173" s="413"/>
    </row>
    <row r="174" spans="6:6">
      <c r="F174" s="413"/>
    </row>
    <row r="175" spans="6:6">
      <c r="F175" s="413"/>
    </row>
    <row r="176" spans="6:6">
      <c r="F176" s="413"/>
    </row>
    <row r="177" spans="6:6">
      <c r="F177" s="413"/>
    </row>
    <row r="178" spans="6:6">
      <c r="F178" s="413"/>
    </row>
    <row r="179" spans="6:6">
      <c r="F179" s="413"/>
    </row>
    <row r="180" spans="6:6">
      <c r="F180" s="413"/>
    </row>
    <row r="181" spans="6:6">
      <c r="F181" s="413"/>
    </row>
    <row r="182" spans="6:6">
      <c r="F182" s="413"/>
    </row>
    <row r="183" spans="6:6">
      <c r="F183" s="413"/>
    </row>
    <row r="184" spans="6:6">
      <c r="F184" s="413"/>
    </row>
    <row r="185" spans="6:6">
      <c r="F185" s="413"/>
    </row>
    <row r="186" spans="6:6">
      <c r="F186" s="413"/>
    </row>
    <row r="187" spans="6:6">
      <c r="F187" s="413"/>
    </row>
    <row r="188" spans="6:6">
      <c r="F188" s="413"/>
    </row>
    <row r="189" spans="6:6">
      <c r="F189" s="413"/>
    </row>
    <row r="190" spans="6:6">
      <c r="F190" s="413"/>
    </row>
    <row r="191" spans="6:6">
      <c r="F191" s="413"/>
    </row>
    <row r="192" spans="6:6">
      <c r="F192" s="413"/>
    </row>
    <row r="193" spans="6:6">
      <c r="F193" s="413"/>
    </row>
    <row r="194" spans="6:6">
      <c r="F194" s="413"/>
    </row>
    <row r="195" spans="6:6">
      <c r="F195" s="413"/>
    </row>
    <row r="196" spans="6:6">
      <c r="F196" s="413"/>
    </row>
    <row r="197" spans="6:6">
      <c r="F197" s="413"/>
    </row>
    <row r="198" spans="6:6">
      <c r="F198" s="413"/>
    </row>
    <row r="199" spans="6:6">
      <c r="F199" s="413"/>
    </row>
    <row r="200" spans="6:6">
      <c r="F200" s="413"/>
    </row>
    <row r="201" spans="6:6">
      <c r="F201" s="413"/>
    </row>
    <row r="202" spans="6:6">
      <c r="F202" s="413"/>
    </row>
    <row r="203" spans="6:6">
      <c r="F203" s="413"/>
    </row>
    <row r="204" spans="6:6">
      <c r="F204" s="413"/>
    </row>
    <row r="205" spans="6:6">
      <c r="F205" s="413"/>
    </row>
    <row r="206" spans="6:6">
      <c r="F206" s="413"/>
    </row>
    <row r="207" spans="6:6">
      <c r="F207" s="413"/>
    </row>
    <row r="208" spans="6:6">
      <c r="F208" s="413"/>
    </row>
    <row r="209" spans="6:6">
      <c r="F209" s="413"/>
    </row>
    <row r="210" spans="6:6">
      <c r="F210" s="413"/>
    </row>
    <row r="211" spans="6:6">
      <c r="F211" s="413"/>
    </row>
    <row r="212" spans="6:6">
      <c r="F212" s="413"/>
    </row>
    <row r="213" spans="6:6">
      <c r="F213" s="413"/>
    </row>
    <row r="214" spans="6:6">
      <c r="F214" s="413"/>
    </row>
    <row r="215" spans="6:6">
      <c r="F215" s="413"/>
    </row>
    <row r="216" spans="6:6">
      <c r="F216" s="413"/>
    </row>
    <row r="217" spans="6:6">
      <c r="F217" s="413"/>
    </row>
    <row r="218" spans="6:6">
      <c r="F218" s="413"/>
    </row>
    <row r="219" spans="6:6">
      <c r="F219" s="413"/>
    </row>
    <row r="220" spans="6:6">
      <c r="F220" s="413"/>
    </row>
    <row r="221" spans="6:6">
      <c r="F221" s="413"/>
    </row>
    <row r="222" spans="6:6">
      <c r="F222" s="413"/>
    </row>
    <row r="223" spans="6:6">
      <c r="F223" s="413"/>
    </row>
    <row r="224" spans="6:6">
      <c r="F224" s="413"/>
    </row>
    <row r="225" spans="6:6">
      <c r="F225" s="413"/>
    </row>
    <row r="226" spans="6:6">
      <c r="F226" s="413"/>
    </row>
    <row r="227" spans="6:6">
      <c r="F227" s="413"/>
    </row>
    <row r="228" spans="6:6">
      <c r="F228" s="413"/>
    </row>
    <row r="229" spans="6:6">
      <c r="F229" s="413"/>
    </row>
    <row r="230" spans="6:6">
      <c r="F230" s="413"/>
    </row>
    <row r="231" spans="6:6">
      <c r="F231" s="413"/>
    </row>
    <row r="232" spans="6:6">
      <c r="F232" s="413"/>
    </row>
    <row r="233" spans="6:6">
      <c r="F233" s="413"/>
    </row>
    <row r="234" spans="6:6">
      <c r="F234" s="413"/>
    </row>
    <row r="235" spans="6:6">
      <c r="F235" s="413"/>
    </row>
    <row r="236" spans="6:6">
      <c r="F236" s="413"/>
    </row>
    <row r="237" spans="6:6">
      <c r="F237" s="413"/>
    </row>
    <row r="238" spans="6:6">
      <c r="F238" s="413"/>
    </row>
    <row r="239" spans="6:6">
      <c r="F239" s="413"/>
    </row>
    <row r="240" spans="6:6">
      <c r="F240" s="413"/>
    </row>
    <row r="241" spans="6:6">
      <c r="F241" s="413"/>
    </row>
    <row r="242" spans="6:6">
      <c r="F242" s="413"/>
    </row>
    <row r="243" spans="6:6">
      <c r="F243" s="413"/>
    </row>
    <row r="244" spans="6:6">
      <c r="F244" s="413"/>
    </row>
    <row r="245" spans="6:6">
      <c r="F245" s="413"/>
    </row>
    <row r="246" spans="6:6">
      <c r="F246" s="413"/>
    </row>
    <row r="247" spans="6:6">
      <c r="F247" s="413"/>
    </row>
    <row r="248" spans="6:6">
      <c r="F248" s="413"/>
    </row>
    <row r="249" spans="6:6">
      <c r="F249" s="413"/>
    </row>
    <row r="250" spans="6:6">
      <c r="F250" s="413"/>
    </row>
    <row r="251" spans="6:6">
      <c r="F251" s="413"/>
    </row>
    <row r="252" spans="6:6">
      <c r="F252" s="413"/>
    </row>
    <row r="253" spans="6:6">
      <c r="F253" s="413"/>
    </row>
    <row r="254" spans="6:6">
      <c r="F254" s="413"/>
    </row>
    <row r="255" spans="6:6">
      <c r="F255" s="413"/>
    </row>
    <row r="256" spans="6:6">
      <c r="F256" s="413"/>
    </row>
    <row r="257" spans="6:6">
      <c r="F257" s="413"/>
    </row>
    <row r="258" spans="6:6">
      <c r="F258" s="413"/>
    </row>
    <row r="259" spans="6:6">
      <c r="F259" s="413"/>
    </row>
    <row r="260" spans="6:6">
      <c r="F260" s="413"/>
    </row>
    <row r="261" spans="6:6">
      <c r="F261" s="413"/>
    </row>
    <row r="262" spans="6:6">
      <c r="F262" s="413"/>
    </row>
    <row r="263" spans="6:6">
      <c r="F263" s="413"/>
    </row>
    <row r="264" spans="6:6">
      <c r="F264" s="413"/>
    </row>
    <row r="265" spans="6:6">
      <c r="F265" s="413"/>
    </row>
    <row r="266" spans="6:6">
      <c r="F266" s="413"/>
    </row>
    <row r="267" spans="6:6">
      <c r="F267" s="413"/>
    </row>
    <row r="268" spans="6:6">
      <c r="F268" s="413"/>
    </row>
    <row r="269" spans="6:6">
      <c r="F269" s="413"/>
    </row>
    <row r="270" spans="6:6">
      <c r="F270" s="413"/>
    </row>
    <row r="271" spans="6:6">
      <c r="F271" s="413"/>
    </row>
    <row r="272" spans="6:6">
      <c r="F272" s="413"/>
    </row>
    <row r="273" spans="6:6">
      <c r="F273" s="413"/>
    </row>
    <row r="274" spans="6:6">
      <c r="F274" s="413"/>
    </row>
    <row r="275" spans="6:6">
      <c r="F275" s="413"/>
    </row>
    <row r="276" spans="6:6">
      <c r="F276" s="413"/>
    </row>
    <row r="277" spans="6:6">
      <c r="F277" s="413"/>
    </row>
    <row r="278" spans="6:6">
      <c r="F278" s="413"/>
    </row>
    <row r="279" spans="6:6">
      <c r="F279" s="413"/>
    </row>
    <row r="280" spans="6:6">
      <c r="F280" s="413"/>
    </row>
    <row r="281" spans="6:6">
      <c r="F281" s="413"/>
    </row>
    <row r="282" spans="6:6">
      <c r="F282" s="413"/>
    </row>
    <row r="283" spans="6:6">
      <c r="F283" s="413"/>
    </row>
    <row r="284" spans="6:6">
      <c r="F284" s="413"/>
    </row>
    <row r="285" spans="6:6">
      <c r="F285" s="413"/>
    </row>
    <row r="286" spans="6:6">
      <c r="F286" s="413"/>
    </row>
    <row r="287" spans="6:6">
      <c r="F287" s="413"/>
    </row>
    <row r="288" spans="6:6">
      <c r="F288" s="413"/>
    </row>
    <row r="289" spans="6:6">
      <c r="F289" s="413"/>
    </row>
    <row r="290" spans="6:6">
      <c r="F290" s="413"/>
    </row>
    <row r="291" spans="6:6">
      <c r="F291" s="413"/>
    </row>
    <row r="292" spans="6:6">
      <c r="F292" s="413"/>
    </row>
    <row r="293" spans="6:6">
      <c r="F293" s="413"/>
    </row>
    <row r="294" spans="6:6">
      <c r="F294" s="413"/>
    </row>
    <row r="295" spans="6:6">
      <c r="F295" s="413"/>
    </row>
    <row r="296" spans="6:6">
      <c r="F296" s="413"/>
    </row>
    <row r="297" spans="6:6">
      <c r="F297" s="413"/>
    </row>
    <row r="298" spans="6:6">
      <c r="F298" s="413"/>
    </row>
    <row r="299" spans="6:6">
      <c r="F299" s="413"/>
    </row>
    <row r="300" spans="6:6">
      <c r="F300" s="413"/>
    </row>
    <row r="301" spans="6:6">
      <c r="F301" s="413"/>
    </row>
    <row r="302" spans="6:6">
      <c r="F302" s="413"/>
    </row>
    <row r="303" spans="6:6">
      <c r="F303" s="413"/>
    </row>
    <row r="304" spans="6:6">
      <c r="F304" s="413"/>
    </row>
    <row r="305" spans="6:6">
      <c r="F305" s="413"/>
    </row>
    <row r="306" spans="6:6">
      <c r="F306" s="413"/>
    </row>
    <row r="307" spans="6:6">
      <c r="F307" s="413"/>
    </row>
    <row r="308" spans="6:6">
      <c r="F308" s="413"/>
    </row>
    <row r="309" spans="6:6">
      <c r="F309" s="413"/>
    </row>
    <row r="310" spans="6:6">
      <c r="F310" s="413"/>
    </row>
    <row r="311" spans="6:6">
      <c r="F311" s="413"/>
    </row>
    <row r="312" spans="6:6">
      <c r="F312" s="413"/>
    </row>
    <row r="313" spans="6:6">
      <c r="F313" s="413"/>
    </row>
    <row r="314" spans="6:6">
      <c r="F314" s="413"/>
    </row>
    <row r="315" spans="6:6">
      <c r="F315" s="413"/>
    </row>
    <row r="316" spans="6:6">
      <c r="F316" s="413"/>
    </row>
    <row r="317" spans="6:6">
      <c r="F317" s="413"/>
    </row>
    <row r="318" spans="6:6">
      <c r="F318" s="413"/>
    </row>
    <row r="319" spans="6:6">
      <c r="F319" s="413"/>
    </row>
    <row r="320" spans="6:6">
      <c r="F320" s="413"/>
    </row>
    <row r="321" spans="6:6">
      <c r="F321" s="413"/>
    </row>
    <row r="322" spans="6:6">
      <c r="F322" s="413"/>
    </row>
    <row r="323" spans="6:6">
      <c r="F323" s="413"/>
    </row>
    <row r="324" spans="6:6">
      <c r="F324" s="413"/>
    </row>
    <row r="325" spans="6:6">
      <c r="F325" s="413"/>
    </row>
    <row r="326" spans="6:6">
      <c r="F326" s="413"/>
    </row>
    <row r="327" spans="6:6">
      <c r="F327" s="413"/>
    </row>
    <row r="328" spans="6:6">
      <c r="F328" s="413"/>
    </row>
    <row r="329" spans="6:6">
      <c r="F329" s="413"/>
    </row>
    <row r="330" spans="6:6">
      <c r="F330" s="413"/>
    </row>
    <row r="331" spans="6:6">
      <c r="F331" s="413"/>
    </row>
    <row r="332" spans="6:6">
      <c r="F332" s="413"/>
    </row>
    <row r="333" spans="6:6">
      <c r="F333" s="413"/>
    </row>
    <row r="334" spans="6:6">
      <c r="F334" s="413"/>
    </row>
    <row r="335" spans="6:6">
      <c r="F335" s="413"/>
    </row>
    <row r="336" spans="6:6">
      <c r="F336" s="413"/>
    </row>
    <row r="337" spans="6:6">
      <c r="F337" s="413"/>
    </row>
    <row r="338" spans="6:6">
      <c r="F338" s="413"/>
    </row>
    <row r="339" spans="6:6">
      <c r="F339" s="413"/>
    </row>
    <row r="340" spans="6:6">
      <c r="F340" s="413"/>
    </row>
    <row r="341" spans="6:6">
      <c r="F341" s="413"/>
    </row>
    <row r="342" spans="6:6">
      <c r="F342" s="413"/>
    </row>
    <row r="343" spans="6:6">
      <c r="F343" s="413"/>
    </row>
  </sheetData>
  <mergeCells count="35">
    <mergeCell ref="A107:B107"/>
    <mergeCell ref="I106:J106"/>
    <mergeCell ref="A109:B109"/>
    <mergeCell ref="C109:K109"/>
    <mergeCell ref="A106:B106"/>
    <mergeCell ref="C107:K107"/>
    <mergeCell ref="A108:B108"/>
    <mergeCell ref="C108:K108"/>
    <mergeCell ref="A1:K1"/>
    <mergeCell ref="A2:K2"/>
    <mergeCell ref="A3:D3"/>
    <mergeCell ref="E3:K3"/>
    <mergeCell ref="A4:K4"/>
    <mergeCell ref="A5:C6"/>
    <mergeCell ref="A7:C7"/>
    <mergeCell ref="D7:K7"/>
    <mergeCell ref="A8:C8"/>
    <mergeCell ref="A9:C9"/>
    <mergeCell ref="D8:E9"/>
    <mergeCell ref="F8:K9"/>
    <mergeCell ref="D5:G5"/>
    <mergeCell ref="H5:K5"/>
    <mergeCell ref="D6:E6"/>
    <mergeCell ref="F6:G6"/>
    <mergeCell ref="H6:I6"/>
    <mergeCell ref="J6:K6"/>
    <mergeCell ref="B10:C10"/>
    <mergeCell ref="I10:K10"/>
    <mergeCell ref="A10:A11"/>
    <mergeCell ref="D10:D11"/>
    <mergeCell ref="E10:E11"/>
    <mergeCell ref="F10:F11"/>
    <mergeCell ref="G10:G11"/>
    <mergeCell ref="H10:H11"/>
    <mergeCell ref="I11:J11"/>
  </mergeCells>
  <pageMargins left="0.7" right="0.7" top="0.75" bottom="0.75" header="0.3" footer="0.3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11"/>
  <sheetViews>
    <sheetView topLeftCell="A12" workbookViewId="0">
      <selection activeCell="A12" sqref="A12"/>
    </sheetView>
  </sheetViews>
  <sheetFormatPr defaultColWidth="9" defaultRowHeight="13.5" customHeight="1"/>
  <cols>
    <col min="1" max="1" width="5" customWidth="1"/>
    <col min="2" max="2" width="28.375" customWidth="1"/>
    <col min="4" max="5" width="8.625" customWidth="1"/>
    <col min="6" max="6" width="1.875" customWidth="1"/>
    <col min="7" max="7" width="28.375" customWidth="1"/>
    <col min="8" max="8" width="12.125" customWidth="1"/>
    <col min="9" max="9" width="12.25" customWidth="1"/>
  </cols>
  <sheetData>
    <row r="1" spans="1:9" ht="98.25" customHeight="1"/>
    <row r="2" spans="1:9" ht="15" customHeight="1">
      <c r="A2" s="706" t="s">
        <v>4520</v>
      </c>
      <c r="B2" s="706"/>
      <c r="C2" s="706"/>
      <c r="D2" s="706"/>
      <c r="E2" s="706"/>
      <c r="F2" s="706"/>
      <c r="G2" s="706"/>
      <c r="H2" s="706"/>
    </row>
    <row r="3" spans="1:9" ht="15" customHeight="1">
      <c r="A3" s="706" t="s">
        <v>4521</v>
      </c>
      <c r="B3" s="706"/>
      <c r="C3" s="706"/>
      <c r="D3" s="706"/>
      <c r="E3" s="706"/>
      <c r="F3" s="706"/>
      <c r="G3" s="706"/>
      <c r="H3" s="706"/>
    </row>
    <row r="4" spans="1:9" ht="15">
      <c r="A4" s="707" t="s">
        <v>4522</v>
      </c>
      <c r="B4" s="707"/>
      <c r="C4" s="707"/>
      <c r="D4" s="707"/>
      <c r="E4" s="707"/>
      <c r="F4" s="707"/>
      <c r="G4" s="707"/>
      <c r="H4" s="707"/>
    </row>
    <row r="5" spans="1:9" ht="15" customHeight="1">
      <c r="A5" s="707" t="s">
        <v>4523</v>
      </c>
      <c r="B5" s="707"/>
      <c r="C5" s="707"/>
      <c r="D5" s="707"/>
      <c r="E5" s="707"/>
      <c r="F5" s="707"/>
      <c r="G5" s="707"/>
      <c r="H5" s="707"/>
    </row>
    <row r="6" spans="1:9" ht="15" customHeight="1">
      <c r="A6" s="708" t="s">
        <v>4524</v>
      </c>
      <c r="B6" s="708"/>
      <c r="C6" s="708"/>
      <c r="D6" s="708"/>
      <c r="E6" s="708"/>
      <c r="F6" s="708"/>
      <c r="G6" s="708"/>
      <c r="H6" s="708"/>
    </row>
    <row r="7" spans="1:9" ht="15" customHeight="1">
      <c r="A7" s="708" t="s">
        <v>4525</v>
      </c>
      <c r="B7" s="708"/>
      <c r="C7" s="708"/>
      <c r="D7" s="708"/>
      <c r="E7" s="708"/>
      <c r="F7" s="708"/>
      <c r="G7" s="708"/>
      <c r="H7" s="708"/>
    </row>
    <row r="8" spans="1:9" ht="15" customHeight="1">
      <c r="A8" s="707" t="s">
        <v>4526</v>
      </c>
      <c r="B8" s="707"/>
      <c r="C8" s="707"/>
      <c r="D8" s="707"/>
      <c r="E8" s="707"/>
      <c r="F8" s="707"/>
      <c r="G8" s="707"/>
      <c r="H8" s="707"/>
    </row>
    <row r="9" spans="1:9" ht="15" customHeight="1">
      <c r="A9" s="707" t="s">
        <v>4527</v>
      </c>
      <c r="B9" s="707"/>
      <c r="C9" s="707"/>
      <c r="D9" s="707"/>
      <c r="E9" s="707"/>
      <c r="F9" s="707"/>
      <c r="G9" s="707"/>
      <c r="H9" s="707"/>
    </row>
    <row r="10" spans="1:9" ht="15" customHeight="1">
      <c r="A10" s="707" t="s">
        <v>4528</v>
      </c>
      <c r="B10" s="707"/>
      <c r="C10" s="707"/>
      <c r="D10" s="707"/>
      <c r="E10" s="707"/>
      <c r="F10" s="707"/>
      <c r="G10" s="707"/>
      <c r="H10" s="707"/>
    </row>
    <row r="11" spans="1:9" ht="25.5">
      <c r="A11" s="378" t="s">
        <v>4342</v>
      </c>
      <c r="B11" s="583" t="s">
        <v>29</v>
      </c>
      <c r="C11" s="666" t="s">
        <v>4529</v>
      </c>
      <c r="D11" s="666"/>
      <c r="E11" s="666"/>
      <c r="F11" s="666"/>
      <c r="G11" s="381" t="s">
        <v>4530</v>
      </c>
      <c r="H11" s="378" t="s">
        <v>4531</v>
      </c>
    </row>
    <row r="12" spans="1:9" ht="15" customHeight="1">
      <c r="A12" s="379">
        <v>1</v>
      </c>
      <c r="B12" s="593" t="s">
        <v>471</v>
      </c>
      <c r="C12" s="696" t="s">
        <v>470</v>
      </c>
      <c r="D12" s="696"/>
      <c r="E12" s="696"/>
      <c r="F12" s="697"/>
      <c r="G12" s="592" t="s">
        <v>4532</v>
      </c>
      <c r="H12" s="188">
        <f t="shared" ref="H12" si="0">IFERROR(I12,"")</f>
        <v>3.8</v>
      </c>
      <c r="I12" s="165">
        <f>VLOOKUP(C12,'DÒ 417'!$B$12:$F$100,5,0)</f>
        <v>3.8</v>
      </c>
    </row>
    <row r="13" spans="1:9" ht="15" customHeight="1">
      <c r="A13" s="379">
        <v>2</v>
      </c>
      <c r="B13" s="593" t="s">
        <v>586</v>
      </c>
      <c r="C13" s="696" t="s">
        <v>585</v>
      </c>
      <c r="D13" s="696"/>
      <c r="E13" s="696"/>
      <c r="F13" s="697"/>
      <c r="G13" s="592" t="s">
        <v>4533</v>
      </c>
      <c r="H13" s="188">
        <f t="shared" ref="H13:H44" si="1">IFERROR(I13,"")</f>
        <v>10.119999999999999</v>
      </c>
      <c r="I13" s="165">
        <f>VLOOKUP(C13,'DÒ 417'!$B$12:$F$100,5,0)</f>
        <v>10.119999999999999</v>
      </c>
    </row>
    <row r="14" spans="1:9" ht="15" customHeight="1">
      <c r="A14" s="379">
        <v>3</v>
      </c>
      <c r="B14" s="593" t="s">
        <v>447</v>
      </c>
      <c r="C14" s="696" t="s">
        <v>446</v>
      </c>
      <c r="D14" s="696"/>
      <c r="E14" s="696"/>
      <c r="F14" s="697"/>
      <c r="G14" s="592" t="s">
        <v>4534</v>
      </c>
      <c r="H14" s="188">
        <f t="shared" si="1"/>
        <v>18</v>
      </c>
      <c r="I14" s="165">
        <f>VLOOKUP(C14,'DÒ 417'!$B$12:$F$100,5,0)</f>
        <v>18</v>
      </c>
    </row>
    <row r="15" spans="1:9" ht="15" customHeight="1">
      <c r="A15" s="379">
        <v>4</v>
      </c>
      <c r="B15" s="593" t="s">
        <v>171</v>
      </c>
      <c r="C15" s="696" t="s">
        <v>170</v>
      </c>
      <c r="D15" s="696"/>
      <c r="E15" s="696"/>
      <c r="F15" s="697"/>
      <c r="G15" s="592" t="s">
        <v>4535</v>
      </c>
      <c r="H15" s="188">
        <f t="shared" si="1"/>
        <v>8.6999999999999993</v>
      </c>
      <c r="I15" s="165">
        <f>VLOOKUP(C15,'DÒ 417'!$B$12:$F$100,5,0)</f>
        <v>8.6999999999999993</v>
      </c>
    </row>
    <row r="16" spans="1:9" ht="15" customHeight="1">
      <c r="A16" s="379">
        <v>5</v>
      </c>
      <c r="B16" s="593" t="s">
        <v>150</v>
      </c>
      <c r="C16" s="696" t="s">
        <v>149</v>
      </c>
      <c r="D16" s="696"/>
      <c r="E16" s="696"/>
      <c r="F16" s="697"/>
      <c r="G16" s="592" t="s">
        <v>4536</v>
      </c>
      <c r="H16" s="188">
        <f t="shared" si="1"/>
        <v>18.5</v>
      </c>
      <c r="I16" s="165">
        <f>VLOOKUP(C16,'DÒ 417'!$B$12:$F$100,5,0)</f>
        <v>18.5</v>
      </c>
    </row>
    <row r="17" spans="1:9" ht="15" customHeight="1">
      <c r="A17" s="379">
        <v>6</v>
      </c>
      <c r="B17" s="593" t="s">
        <v>182</v>
      </c>
      <c r="C17" s="696" t="s">
        <v>181</v>
      </c>
      <c r="D17" s="696"/>
      <c r="E17" s="696"/>
      <c r="F17" s="697"/>
      <c r="G17" s="592" t="s">
        <v>4537</v>
      </c>
      <c r="H17" s="188">
        <f t="shared" si="1"/>
        <v>23.25</v>
      </c>
      <c r="I17" s="165">
        <f>VLOOKUP(C17,'DÒ 417'!$B$12:$F$100,5,0)</f>
        <v>23.25</v>
      </c>
    </row>
    <row r="18" spans="1:9" ht="15" customHeight="1">
      <c r="A18" s="379">
        <v>7</v>
      </c>
      <c r="B18" s="593" t="s">
        <v>161</v>
      </c>
      <c r="C18" s="696" t="s">
        <v>160</v>
      </c>
      <c r="D18" s="696"/>
      <c r="E18" s="696"/>
      <c r="F18" s="697"/>
      <c r="G18" s="592" t="s">
        <v>4538</v>
      </c>
      <c r="H18" s="188">
        <f t="shared" si="1"/>
        <v>45.25</v>
      </c>
      <c r="I18" s="165">
        <f>VLOOKUP(C18,'DÒ 417'!$B$12:$F$100,5,0)</f>
        <v>45.25</v>
      </c>
    </row>
    <row r="19" spans="1:9" ht="15" customHeight="1">
      <c r="A19" s="379">
        <v>8</v>
      </c>
      <c r="B19" s="593" t="s">
        <v>311</v>
      </c>
      <c r="C19" s="696" t="s">
        <v>310</v>
      </c>
      <c r="D19" s="696"/>
      <c r="E19" s="696"/>
      <c r="F19" s="697"/>
      <c r="G19" s="592" t="s">
        <v>4539</v>
      </c>
      <c r="H19" s="188">
        <f t="shared" si="1"/>
        <v>5.0999999999999996</v>
      </c>
      <c r="I19" s="165">
        <f>VLOOKUP(C19,'DÒ 417'!$B$12:$F$100,5,0)</f>
        <v>5.0999999999999996</v>
      </c>
    </row>
    <row r="20" spans="1:9" ht="15" customHeight="1">
      <c r="A20" s="379">
        <v>9</v>
      </c>
      <c r="B20" s="593" t="s">
        <v>494</v>
      </c>
      <c r="C20" s="696" t="s">
        <v>493</v>
      </c>
      <c r="D20" s="696"/>
      <c r="E20" s="696"/>
      <c r="F20" s="697"/>
      <c r="G20" s="592" t="s">
        <v>4540</v>
      </c>
      <c r="H20" s="188">
        <f t="shared" si="1"/>
        <v>3</v>
      </c>
      <c r="I20" s="165">
        <f>VLOOKUP(C20,'DÒ 417'!$B$12:$F$100,5,0)</f>
        <v>3</v>
      </c>
    </row>
    <row r="21" spans="1:9" s="382" customFormat="1" ht="15" customHeight="1">
      <c r="A21" s="379">
        <v>10</v>
      </c>
      <c r="B21" s="595" t="s">
        <v>239</v>
      </c>
      <c r="C21" s="694" t="s">
        <v>238</v>
      </c>
      <c r="D21" s="694"/>
      <c r="E21" s="694"/>
      <c r="F21" s="695"/>
      <c r="G21" s="594" t="s">
        <v>4541</v>
      </c>
      <c r="H21" s="188">
        <f t="shared" si="1"/>
        <v>16.5</v>
      </c>
      <c r="I21" s="469">
        <v>16.5</v>
      </c>
    </row>
    <row r="22" spans="1:9" s="382" customFormat="1" ht="15" customHeight="1">
      <c r="A22" s="379">
        <v>11</v>
      </c>
      <c r="B22" s="595" t="s">
        <v>239</v>
      </c>
      <c r="C22" s="694" t="s">
        <v>238</v>
      </c>
      <c r="D22" s="694"/>
      <c r="E22" s="694"/>
      <c r="F22" s="695"/>
      <c r="G22" s="594" t="s">
        <v>4541</v>
      </c>
      <c r="H22" s="188">
        <f t="shared" si="1"/>
        <v>35</v>
      </c>
      <c r="I22" s="469">
        <v>35</v>
      </c>
    </row>
    <row r="23" spans="1:9" s="382" customFormat="1" ht="15" customHeight="1">
      <c r="A23" s="379">
        <v>12</v>
      </c>
      <c r="B23" s="595" t="s">
        <v>263</v>
      </c>
      <c r="C23" s="694" t="s">
        <v>262</v>
      </c>
      <c r="D23" s="694"/>
      <c r="E23" s="694"/>
      <c r="F23" s="695"/>
      <c r="G23" s="594" t="s">
        <v>4542</v>
      </c>
      <c r="H23" s="188">
        <f t="shared" si="1"/>
        <v>4.5999999999999996</v>
      </c>
      <c r="I23" s="469">
        <v>4.5999999999999996</v>
      </c>
    </row>
    <row r="24" spans="1:9" s="382" customFormat="1" ht="15" customHeight="1">
      <c r="A24" s="379">
        <v>13</v>
      </c>
      <c r="B24" s="595" t="s">
        <v>263</v>
      </c>
      <c r="C24" s="694" t="s">
        <v>262</v>
      </c>
      <c r="D24" s="694"/>
      <c r="E24" s="694"/>
      <c r="F24" s="695"/>
      <c r="G24" s="594" t="s">
        <v>4542</v>
      </c>
      <c r="H24" s="188">
        <f t="shared" si="1"/>
        <v>15.6</v>
      </c>
      <c r="I24" s="469">
        <v>15.6</v>
      </c>
    </row>
    <row r="25" spans="1:9" ht="15" customHeight="1">
      <c r="A25" s="379">
        <v>14</v>
      </c>
      <c r="B25" s="593" t="s">
        <v>230</v>
      </c>
      <c r="C25" s="696" t="s">
        <v>229</v>
      </c>
      <c r="D25" s="696"/>
      <c r="E25" s="696"/>
      <c r="F25" s="697"/>
      <c r="G25" s="592" t="s">
        <v>4543</v>
      </c>
      <c r="H25" s="188">
        <f t="shared" si="1"/>
        <v>50</v>
      </c>
      <c r="I25" s="165">
        <f>VLOOKUP(C25,'DÒ 417'!$B$12:$F$100,5,0)</f>
        <v>50</v>
      </c>
    </row>
    <row r="26" spans="1:9" ht="15" customHeight="1">
      <c r="A26" s="379">
        <v>15</v>
      </c>
      <c r="B26" s="593" t="s">
        <v>503</v>
      </c>
      <c r="C26" s="696" t="s">
        <v>502</v>
      </c>
      <c r="D26" s="696"/>
      <c r="E26" s="696"/>
      <c r="F26" s="697"/>
      <c r="G26" s="592" t="s">
        <v>4544</v>
      </c>
      <c r="H26" s="188">
        <f t="shared" si="1"/>
        <v>6.2</v>
      </c>
      <c r="I26" s="165">
        <f>VLOOKUP(C26,'DÒ 417'!$B$12:$F$100,5,0)</f>
        <v>6.2</v>
      </c>
    </row>
    <row r="27" spans="1:9" ht="15" customHeight="1">
      <c r="A27" s="379">
        <v>16</v>
      </c>
      <c r="B27" s="593" t="s">
        <v>221</v>
      </c>
      <c r="C27" s="696" t="s">
        <v>220</v>
      </c>
      <c r="D27" s="696"/>
      <c r="E27" s="696"/>
      <c r="F27" s="697"/>
      <c r="G27" s="592" t="s">
        <v>4545</v>
      </c>
      <c r="H27" s="188">
        <f t="shared" si="1"/>
        <v>30</v>
      </c>
      <c r="I27" s="165">
        <f>VLOOKUP(C27,'DÒ 417'!$B$12:$F$100,5,0)</f>
        <v>30</v>
      </c>
    </row>
    <row r="28" spans="1:9" ht="15" customHeight="1">
      <c r="A28" s="379">
        <v>17</v>
      </c>
      <c r="B28" s="593" t="s">
        <v>202</v>
      </c>
      <c r="C28" s="696" t="s">
        <v>201</v>
      </c>
      <c r="D28" s="696"/>
      <c r="E28" s="696"/>
      <c r="F28" s="697"/>
      <c r="G28" s="592" t="s">
        <v>4546</v>
      </c>
      <c r="H28" s="188">
        <f t="shared" si="1"/>
        <v>8.1</v>
      </c>
      <c r="I28" s="165">
        <f>VLOOKUP(C28,'DÒ 417'!$B$12:$F$100,5,0)</f>
        <v>8.1</v>
      </c>
    </row>
    <row r="29" spans="1:9" ht="15" customHeight="1">
      <c r="A29" s="379">
        <v>18</v>
      </c>
      <c r="B29" s="593" t="s">
        <v>110</v>
      </c>
      <c r="C29" s="696" t="s">
        <v>109</v>
      </c>
      <c r="D29" s="696"/>
      <c r="E29" s="696"/>
      <c r="F29" s="697"/>
      <c r="G29" s="592" t="s">
        <v>4547</v>
      </c>
      <c r="H29" s="188">
        <f t="shared" si="1"/>
        <v>36.6</v>
      </c>
      <c r="I29" s="165">
        <f>VLOOKUP(C29,'DÒ 417'!$B$12:$F$100,5,0)</f>
        <v>36.6</v>
      </c>
    </row>
    <row r="30" spans="1:9" ht="15" customHeight="1">
      <c r="A30" s="379">
        <v>19</v>
      </c>
      <c r="B30" s="592" t="s">
        <v>119</v>
      </c>
      <c r="C30" s="696" t="s">
        <v>118</v>
      </c>
      <c r="D30" s="696"/>
      <c r="E30" s="696"/>
      <c r="F30" s="697"/>
      <c r="G30" s="592" t="s">
        <v>4548</v>
      </c>
      <c r="H30" s="188" t="str">
        <f t="shared" si="1"/>
        <v/>
      </c>
      <c r="I30" s="165" t="e">
        <f>VLOOKUP(C30,'DÒ 417'!$B$12:$F$100,5,0)</f>
        <v>#N/A</v>
      </c>
    </row>
    <row r="31" spans="1:9" ht="15" customHeight="1">
      <c r="A31" s="379">
        <v>20</v>
      </c>
      <c r="B31" s="593" t="s">
        <v>212</v>
      </c>
      <c r="C31" s="696" t="s">
        <v>211</v>
      </c>
      <c r="D31" s="696"/>
      <c r="E31" s="696"/>
      <c r="F31" s="697"/>
      <c r="G31" s="592" t="s">
        <v>4549</v>
      </c>
      <c r="H31" s="188">
        <f t="shared" si="1"/>
        <v>123.2</v>
      </c>
      <c r="I31" s="165">
        <f>VLOOKUP(C31,'DÒ 417'!$B$12:$F$100,5,0)</f>
        <v>123.2</v>
      </c>
    </row>
    <row r="32" spans="1:9" ht="15" customHeight="1">
      <c r="A32" s="379">
        <v>21</v>
      </c>
      <c r="B32" s="593" t="s">
        <v>333</v>
      </c>
      <c r="C32" s="696" t="s">
        <v>332</v>
      </c>
      <c r="D32" s="696" t="str">
        <f>IFERROR(VLOOKUP(C32,DSSP!$E$2:$I$1005,5,0),"")</f>
        <v/>
      </c>
      <c r="E32" s="696"/>
      <c r="F32" s="697"/>
      <c r="G32" s="132" t="s">
        <v>339</v>
      </c>
      <c r="H32" s="188" t="str">
        <f t="shared" si="1"/>
        <v/>
      </c>
      <c r="I32" s="165" t="e">
        <f>VLOOKUP(C32,'DÒ 417'!$B$12:$F$100,5,0)</f>
        <v>#N/A</v>
      </c>
    </row>
    <row r="33" spans="1:9" ht="15" customHeight="1">
      <c r="A33" s="379">
        <v>22</v>
      </c>
      <c r="B33" s="593" t="s">
        <v>567</v>
      </c>
      <c r="C33" s="696" t="s">
        <v>566</v>
      </c>
      <c r="D33" s="696"/>
      <c r="E33" s="696"/>
      <c r="F33" s="697"/>
      <c r="G33" s="592" t="s">
        <v>4550</v>
      </c>
      <c r="H33" s="188">
        <f t="shared" si="1"/>
        <v>2</v>
      </c>
      <c r="I33" s="165">
        <f>VLOOKUP(C33,'DÒ 417'!$B$12:$F$100,5,0)</f>
        <v>2</v>
      </c>
    </row>
    <row r="34" spans="1:9" ht="15" customHeight="1">
      <c r="A34" s="379">
        <v>23</v>
      </c>
      <c r="B34" s="593" t="s">
        <v>293</v>
      </c>
      <c r="C34" s="696" t="s">
        <v>292</v>
      </c>
      <c r="D34" s="696"/>
      <c r="E34" s="696"/>
      <c r="F34" s="697"/>
      <c r="G34" s="592" t="s">
        <v>4551</v>
      </c>
      <c r="H34" s="188">
        <f t="shared" si="1"/>
        <v>6.2</v>
      </c>
      <c r="I34" s="165">
        <f>VLOOKUP(C34,'DÒ 417'!$B$12:$F$100,5,0)</f>
        <v>6.2</v>
      </c>
    </row>
    <row r="35" spans="1:9" ht="15" customHeight="1">
      <c r="A35" s="379">
        <v>24</v>
      </c>
      <c r="B35" s="593" t="s">
        <v>254</v>
      </c>
      <c r="C35" s="696" t="s">
        <v>253</v>
      </c>
      <c r="D35" s="696"/>
      <c r="E35" s="696"/>
      <c r="F35" s="697"/>
      <c r="G35" s="592" t="s">
        <v>4552</v>
      </c>
      <c r="H35" s="188">
        <f t="shared" si="1"/>
        <v>3.9</v>
      </c>
      <c r="I35" s="165">
        <f>VLOOKUP(C35,'DÒ 417'!$B$12:$F$100,5,0)</f>
        <v>3.9</v>
      </c>
    </row>
    <row r="36" spans="1:9" ht="15" customHeight="1">
      <c r="A36" s="379">
        <v>25</v>
      </c>
      <c r="B36" s="593" t="s">
        <v>429</v>
      </c>
      <c r="C36" s="696" t="s">
        <v>428</v>
      </c>
      <c r="D36" s="696"/>
      <c r="E36" s="696"/>
      <c r="F36" s="697"/>
      <c r="G36" s="592" t="s">
        <v>4553</v>
      </c>
      <c r="H36" s="188">
        <f t="shared" si="1"/>
        <v>4.16</v>
      </c>
      <c r="I36" s="165">
        <f>VLOOKUP(C36,'DÒ 417'!$B$12:$F$100,5,0)</f>
        <v>4.16</v>
      </c>
    </row>
    <row r="37" spans="1:9" ht="15" customHeight="1">
      <c r="A37" s="379">
        <v>26</v>
      </c>
      <c r="B37" s="593" t="s">
        <v>438</v>
      </c>
      <c r="C37" s="696" t="s">
        <v>437</v>
      </c>
      <c r="D37" s="696"/>
      <c r="E37" s="696"/>
      <c r="F37" s="697"/>
      <c r="G37" s="592" t="s">
        <v>4554</v>
      </c>
      <c r="H37" s="188">
        <f t="shared" si="1"/>
        <v>2.93</v>
      </c>
      <c r="I37" s="165">
        <f>VLOOKUP(C37,'DÒ 417'!$B$12:$F$100,5,0)</f>
        <v>2.93</v>
      </c>
    </row>
    <row r="38" spans="1:9" s="382" customFormat="1" ht="15" customHeight="1">
      <c r="A38" s="379">
        <v>27</v>
      </c>
      <c r="B38" s="595" t="s">
        <v>41</v>
      </c>
      <c r="C38" s="694" t="s">
        <v>39</v>
      </c>
      <c r="D38" s="694"/>
      <c r="E38" s="694"/>
      <c r="F38" s="695"/>
      <c r="G38" s="594" t="s">
        <v>4555</v>
      </c>
      <c r="H38" s="188">
        <f t="shared" si="1"/>
        <v>14</v>
      </c>
      <c r="I38" s="469">
        <v>14</v>
      </c>
    </row>
    <row r="39" spans="1:9" s="382" customFormat="1" ht="15" customHeight="1">
      <c r="A39" s="379">
        <v>28</v>
      </c>
      <c r="B39" s="595" t="s">
        <v>41</v>
      </c>
      <c r="C39" s="694" t="s">
        <v>39</v>
      </c>
      <c r="D39" s="694"/>
      <c r="E39" s="694"/>
      <c r="F39" s="695"/>
      <c r="G39" s="594" t="s">
        <v>4555</v>
      </c>
      <c r="H39" s="188">
        <f t="shared" si="1"/>
        <v>22.6</v>
      </c>
      <c r="I39" s="469">
        <v>22.6</v>
      </c>
    </row>
    <row r="40" spans="1:9" s="382" customFormat="1" ht="15" customHeight="1">
      <c r="A40" s="379">
        <v>29</v>
      </c>
      <c r="B40" s="595" t="s">
        <v>41</v>
      </c>
      <c r="C40" s="694" t="s">
        <v>39</v>
      </c>
      <c r="D40" s="694"/>
      <c r="E40" s="694"/>
      <c r="F40" s="695"/>
      <c r="G40" s="594" t="s">
        <v>4555</v>
      </c>
      <c r="H40" s="188">
        <f t="shared" si="1"/>
        <v>12</v>
      </c>
      <c r="I40" s="469">
        <v>12</v>
      </c>
    </row>
    <row r="41" spans="1:9" ht="15" customHeight="1">
      <c r="A41" s="379">
        <v>30</v>
      </c>
      <c r="B41" s="593" t="s">
        <v>373</v>
      </c>
      <c r="C41" s="696" t="s">
        <v>372</v>
      </c>
      <c r="D41" s="696"/>
      <c r="E41" s="696"/>
      <c r="F41" s="697"/>
      <c r="G41" s="592" t="s">
        <v>4556</v>
      </c>
      <c r="H41" s="188">
        <f t="shared" si="1"/>
        <v>33</v>
      </c>
      <c r="I41" s="165">
        <f>VLOOKUP(C41,'DÒ 417'!$B$12:$F$100,5,0)</f>
        <v>33</v>
      </c>
    </row>
    <row r="42" spans="1:9" ht="15" customHeight="1">
      <c r="A42" s="379">
        <v>31</v>
      </c>
      <c r="B42" s="593" t="s">
        <v>388</v>
      </c>
      <c r="C42" s="696" t="s">
        <v>387</v>
      </c>
      <c r="D42" s="696"/>
      <c r="E42" s="696"/>
      <c r="F42" s="697"/>
      <c r="G42" s="592" t="s">
        <v>4557</v>
      </c>
      <c r="H42" s="188">
        <f t="shared" si="1"/>
        <v>2.5</v>
      </c>
      <c r="I42" s="165">
        <f>VLOOKUP(C42,'DÒ 417'!$B$12:$F$100,5,0)</f>
        <v>2.5</v>
      </c>
    </row>
    <row r="43" spans="1:9" ht="15" customHeight="1">
      <c r="A43" s="379">
        <v>32</v>
      </c>
      <c r="B43" s="593" t="s">
        <v>100</v>
      </c>
      <c r="C43" s="696" t="s">
        <v>99</v>
      </c>
      <c r="D43" s="696"/>
      <c r="E43" s="696"/>
      <c r="F43" s="697"/>
      <c r="G43" s="592" t="s">
        <v>4558</v>
      </c>
      <c r="H43" s="188">
        <f t="shared" si="1"/>
        <v>267.11</v>
      </c>
      <c r="I43" s="165">
        <f>VLOOKUP(C43,'DÒ 417'!$B$12:$F$100,5,0)</f>
        <v>267.11</v>
      </c>
    </row>
    <row r="44" spans="1:9" ht="15" customHeight="1">
      <c r="A44" s="379">
        <v>33</v>
      </c>
      <c r="B44" s="591" t="s">
        <v>1479</v>
      </c>
      <c r="C44" s="702" t="s">
        <v>1478</v>
      </c>
      <c r="D44" s="702"/>
      <c r="E44" s="702"/>
      <c r="F44" s="703"/>
      <c r="G44" s="590" t="s">
        <v>4559</v>
      </c>
      <c r="H44" s="188">
        <f t="shared" si="1"/>
        <v>1.1000000000000001</v>
      </c>
      <c r="I44" s="165">
        <f>VLOOKUP(C44,'DÒ 417'!$B$12:$F$100,5,0)</f>
        <v>1.1000000000000001</v>
      </c>
    </row>
    <row r="45" spans="1:9" ht="15" customHeight="1">
      <c r="A45" s="379">
        <v>34</v>
      </c>
      <c r="B45" s="591" t="s">
        <v>1479</v>
      </c>
      <c r="C45" s="709" t="s">
        <v>1488</v>
      </c>
      <c r="D45" s="702"/>
      <c r="E45" s="702"/>
      <c r="F45" s="703"/>
      <c r="G45" s="590" t="s">
        <v>1486</v>
      </c>
      <c r="H45" s="188">
        <f t="shared" ref="H45:H77" si="2">IFERROR(I45,"")</f>
        <v>3.19</v>
      </c>
      <c r="I45" s="165">
        <f>VLOOKUP(C45,'DÒ 417'!$B$12:$F$100,5,0)</f>
        <v>3.19</v>
      </c>
    </row>
    <row r="46" spans="1:9" ht="15" customHeight="1">
      <c r="A46" s="379">
        <v>35</v>
      </c>
      <c r="B46" s="591" t="s">
        <v>1479</v>
      </c>
      <c r="C46" s="702" t="s">
        <v>3723</v>
      </c>
      <c r="D46" s="702"/>
      <c r="E46" s="702"/>
      <c r="F46" s="703"/>
      <c r="G46" s="590" t="s">
        <v>4560</v>
      </c>
      <c r="H46" s="188">
        <f t="shared" si="2"/>
        <v>1</v>
      </c>
      <c r="I46" s="165">
        <f>VLOOKUP(C46,'DÒ 417'!$B$12:$F$100,5,0)</f>
        <v>1</v>
      </c>
    </row>
    <row r="47" spans="1:9" ht="15" customHeight="1">
      <c r="A47" s="379">
        <v>36</v>
      </c>
      <c r="B47" s="591" t="s">
        <v>1479</v>
      </c>
      <c r="C47" s="702" t="s">
        <v>1495</v>
      </c>
      <c r="D47" s="702"/>
      <c r="E47" s="702"/>
      <c r="F47" s="703"/>
      <c r="G47" s="590" t="s">
        <v>4561</v>
      </c>
      <c r="H47" s="188">
        <f t="shared" si="2"/>
        <v>2.2000000000000002</v>
      </c>
      <c r="I47" s="165">
        <f>VLOOKUP(C47,'DÒ 417'!$B$12:$F$100,5,0)</f>
        <v>2.2000000000000002</v>
      </c>
    </row>
    <row r="48" spans="1:9" ht="15" customHeight="1">
      <c r="A48" s="379">
        <v>37</v>
      </c>
      <c r="B48" s="591" t="s">
        <v>1479</v>
      </c>
      <c r="C48" s="702" t="s">
        <v>3715</v>
      </c>
      <c r="D48" s="702"/>
      <c r="E48" s="702"/>
      <c r="F48" s="703"/>
      <c r="G48" s="590" t="s">
        <v>4562</v>
      </c>
      <c r="H48" s="188">
        <f t="shared" si="2"/>
        <v>1.5</v>
      </c>
      <c r="I48" s="165">
        <f>VLOOKUP(C48,'DÒ 417'!$B$12:$F$100,5,0)</f>
        <v>1.5</v>
      </c>
    </row>
    <row r="49" spans="1:9" ht="15" customHeight="1">
      <c r="A49" s="379">
        <v>38</v>
      </c>
      <c r="B49" s="591" t="s">
        <v>1479</v>
      </c>
      <c r="C49" s="702" t="s">
        <v>1588</v>
      </c>
      <c r="D49" s="702"/>
      <c r="E49" s="702"/>
      <c r="F49" s="703"/>
      <c r="G49" s="590" t="s">
        <v>4563</v>
      </c>
      <c r="H49" s="188">
        <f t="shared" si="2"/>
        <v>2.12</v>
      </c>
      <c r="I49" s="165">
        <f>VLOOKUP(C49,'DÒ 417'!$B$12:$F$100,5,0)</f>
        <v>2.12</v>
      </c>
    </row>
    <row r="50" spans="1:9" ht="15" customHeight="1">
      <c r="A50" s="379">
        <v>39</v>
      </c>
      <c r="B50" s="591" t="s">
        <v>1479</v>
      </c>
      <c r="C50" s="702" t="s">
        <v>1652</v>
      </c>
      <c r="D50" s="702"/>
      <c r="E50" s="702"/>
      <c r="F50" s="703"/>
      <c r="G50" s="590" t="s">
        <v>4564</v>
      </c>
      <c r="H50" s="188">
        <f t="shared" si="2"/>
        <v>0.5</v>
      </c>
      <c r="I50" s="165">
        <f>VLOOKUP(C50,'DÒ 417'!$B$12:$F$100,5,0)</f>
        <v>0.5</v>
      </c>
    </row>
    <row r="51" spans="1:9" ht="15" customHeight="1">
      <c r="A51" s="379">
        <v>40</v>
      </c>
      <c r="B51" s="591" t="s">
        <v>1660</v>
      </c>
      <c r="C51" s="702" t="s">
        <v>1659</v>
      </c>
      <c r="D51" s="702"/>
      <c r="E51" s="702"/>
      <c r="F51" s="703"/>
      <c r="G51" s="590" t="s">
        <v>4565</v>
      </c>
      <c r="H51" s="188">
        <f t="shared" si="2"/>
        <v>4.18</v>
      </c>
      <c r="I51" s="165">
        <f>VLOOKUP(C51,'DÒ 417'!$B$12:$F$100,5,0)</f>
        <v>4.18</v>
      </c>
    </row>
    <row r="52" spans="1:9" ht="15" customHeight="1">
      <c r="A52" s="379">
        <v>41</v>
      </c>
      <c r="B52" s="591" t="s">
        <v>615</v>
      </c>
      <c r="C52" s="702" t="s">
        <v>614</v>
      </c>
      <c r="D52" s="702"/>
      <c r="E52" s="702"/>
      <c r="F52" s="703"/>
      <c r="G52" s="590" t="s">
        <v>4566</v>
      </c>
      <c r="H52" s="188">
        <f t="shared" si="2"/>
        <v>4.55</v>
      </c>
      <c r="I52" s="165">
        <f>VLOOKUP(C52,'DÒ 417'!$B$12:$F$100,5,0)</f>
        <v>4.55</v>
      </c>
    </row>
    <row r="53" spans="1:9" ht="15" customHeight="1">
      <c r="A53" s="379">
        <v>42</v>
      </c>
      <c r="B53" s="591" t="s">
        <v>615</v>
      </c>
      <c r="C53" s="702" t="s">
        <v>3652</v>
      </c>
      <c r="D53" s="702"/>
      <c r="E53" s="702"/>
      <c r="F53" s="703"/>
      <c r="G53" s="590" t="s">
        <v>4567</v>
      </c>
      <c r="H53" s="188">
        <f t="shared" si="2"/>
        <v>3.5</v>
      </c>
      <c r="I53" s="165">
        <f>VLOOKUP(C53,'DÒ 417'!$B$12:$F$100,5,0)</f>
        <v>3.5</v>
      </c>
    </row>
    <row r="54" spans="1:9" ht="15" customHeight="1">
      <c r="A54" s="379">
        <v>43</v>
      </c>
      <c r="B54" s="591" t="s">
        <v>278</v>
      </c>
      <c r="C54" s="702" t="s">
        <v>277</v>
      </c>
      <c r="D54" s="702"/>
      <c r="E54" s="702"/>
      <c r="F54" s="703"/>
      <c r="G54" s="590" t="s">
        <v>4568</v>
      </c>
      <c r="H54" s="188">
        <f>IFERROR(I54,"")</f>
        <v>1</v>
      </c>
      <c r="I54" s="165">
        <f>VLOOKUP(C54,'DÒ 417'!$B$12:$F$100,5,0)</f>
        <v>1</v>
      </c>
    </row>
    <row r="55" spans="1:9" ht="15" customHeight="1">
      <c r="A55" s="379">
        <v>44</v>
      </c>
      <c r="B55" s="593" t="s">
        <v>403</v>
      </c>
      <c r="C55" s="696" t="s">
        <v>402</v>
      </c>
      <c r="D55" s="696"/>
      <c r="E55" s="696"/>
      <c r="F55" s="697"/>
      <c r="G55" s="592" t="s">
        <v>4569</v>
      </c>
      <c r="H55" s="188">
        <f t="shared" si="2"/>
        <v>13.86</v>
      </c>
      <c r="I55" s="165">
        <f>VLOOKUP(C55,'DÒ 417'!$B$12:$F$100,5,0)</f>
        <v>13.86</v>
      </c>
    </row>
    <row r="56" spans="1:9" s="382" customFormat="1" ht="15" customHeight="1">
      <c r="A56" s="379">
        <v>45</v>
      </c>
      <c r="B56" s="595" t="s">
        <v>67</v>
      </c>
      <c r="C56" s="704" t="s">
        <v>4570</v>
      </c>
      <c r="D56" s="704"/>
      <c r="E56" s="704"/>
      <c r="F56" s="705"/>
      <c r="G56" s="594" t="s">
        <v>4571</v>
      </c>
      <c r="H56" s="188">
        <f t="shared" si="2"/>
        <v>0</v>
      </c>
      <c r="I56" s="165">
        <v>0</v>
      </c>
    </row>
    <row r="57" spans="1:9" s="382" customFormat="1" ht="15" customHeight="1">
      <c r="A57" s="379">
        <v>46</v>
      </c>
      <c r="B57" s="595" t="s">
        <v>67</v>
      </c>
      <c r="C57" s="704" t="s">
        <v>76</v>
      </c>
      <c r="D57" s="704"/>
      <c r="E57" s="704"/>
      <c r="F57" s="705"/>
      <c r="G57" s="594" t="s">
        <v>4572</v>
      </c>
      <c r="H57" s="188" t="str">
        <f t="shared" si="2"/>
        <v/>
      </c>
      <c r="I57" s="165" t="e">
        <f>VLOOKUP(C57,'DÒ 417'!$B$12:$F$100,5,0)</f>
        <v>#N/A</v>
      </c>
    </row>
    <row r="58" spans="1:9" ht="15" customHeight="1">
      <c r="A58" s="379">
        <v>47</v>
      </c>
      <c r="B58" s="593" t="s">
        <v>1581</v>
      </c>
      <c r="C58" s="696" t="s">
        <v>1580</v>
      </c>
      <c r="D58" s="696"/>
      <c r="E58" s="696"/>
      <c r="F58" s="697"/>
      <c r="G58" s="592" t="s">
        <v>4573</v>
      </c>
      <c r="H58" s="188">
        <f t="shared" si="2"/>
        <v>5.4</v>
      </c>
      <c r="I58" s="165">
        <f>VLOOKUP(C58,'DÒ 417'!$B$12:$F$100,5,0)</f>
        <v>5.4</v>
      </c>
    </row>
    <row r="59" spans="1:9" s="382" customFormat="1" ht="15" customHeight="1">
      <c r="A59" s="379">
        <v>48</v>
      </c>
      <c r="B59" s="595" t="s">
        <v>1609</v>
      </c>
      <c r="C59" s="694" t="s">
        <v>1608</v>
      </c>
      <c r="D59" s="694"/>
      <c r="E59" s="694"/>
      <c r="F59" s="695"/>
      <c r="G59" s="594" t="s">
        <v>4574</v>
      </c>
      <c r="H59" s="188">
        <f t="shared" si="2"/>
        <v>3.9</v>
      </c>
      <c r="I59" s="469">
        <v>3.9</v>
      </c>
    </row>
    <row r="60" spans="1:9" s="382" customFormat="1" ht="15" customHeight="1">
      <c r="A60" s="379">
        <v>49</v>
      </c>
      <c r="B60" s="595" t="s">
        <v>1609</v>
      </c>
      <c r="C60" s="694" t="s">
        <v>1608</v>
      </c>
      <c r="D60" s="694"/>
      <c r="E60" s="694"/>
      <c r="F60" s="695"/>
      <c r="G60" s="594" t="s">
        <v>4574</v>
      </c>
      <c r="H60" s="188">
        <f t="shared" si="2"/>
        <v>5.6</v>
      </c>
      <c r="I60" s="469">
        <v>5.6</v>
      </c>
    </row>
    <row r="61" spans="1:9" ht="15" customHeight="1">
      <c r="A61" s="379">
        <v>50</v>
      </c>
      <c r="B61" s="593" t="s">
        <v>1543</v>
      </c>
      <c r="C61" s="696" t="s">
        <v>1542</v>
      </c>
      <c r="D61" s="696"/>
      <c r="E61" s="696"/>
      <c r="F61" s="697"/>
      <c r="G61" s="592" t="s">
        <v>4575</v>
      </c>
      <c r="H61" s="188">
        <f t="shared" si="2"/>
        <v>8.5</v>
      </c>
      <c r="I61" s="165">
        <f>VLOOKUP(C61,'DÒ 417'!$B$12:$F$100,5,0)</f>
        <v>8.5</v>
      </c>
    </row>
    <row r="62" spans="1:9" ht="15" customHeight="1">
      <c r="A62" s="379">
        <v>51</v>
      </c>
      <c r="B62" s="593" t="s">
        <v>586</v>
      </c>
      <c r="C62" s="696" t="s">
        <v>1675</v>
      </c>
      <c r="D62" s="696"/>
      <c r="E62" s="696"/>
      <c r="F62" s="697"/>
      <c r="G62" s="592" t="s">
        <v>4576</v>
      </c>
      <c r="H62" s="188">
        <f t="shared" si="2"/>
        <v>16</v>
      </c>
      <c r="I62" s="165">
        <f>VLOOKUP(C62,'DÒ 417'!$B$12:$F$100,5,0)</f>
        <v>16</v>
      </c>
    </row>
    <row r="63" spans="1:9" ht="15" customHeight="1">
      <c r="A63" s="379">
        <v>52</v>
      </c>
      <c r="B63" s="593" t="s">
        <v>2728</v>
      </c>
      <c r="C63" s="696" t="s">
        <v>2727</v>
      </c>
      <c r="D63" s="696"/>
      <c r="E63" s="696"/>
      <c r="F63" s="697"/>
      <c r="G63" s="592" t="s">
        <v>4577</v>
      </c>
      <c r="H63" s="188">
        <f t="shared" si="2"/>
        <v>8.57</v>
      </c>
      <c r="I63" s="165">
        <f>VLOOKUP(C63,'DÒ 417'!$B$12:$F$100,5,0)</f>
        <v>8.57</v>
      </c>
    </row>
    <row r="64" spans="1:9" s="382" customFormat="1" ht="15" customHeight="1">
      <c r="A64" s="379">
        <v>53</v>
      </c>
      <c r="B64" s="595" t="s">
        <v>1684</v>
      </c>
      <c r="C64" s="694" t="s">
        <v>1683</v>
      </c>
      <c r="D64" s="694"/>
      <c r="E64" s="694"/>
      <c r="F64" s="695"/>
      <c r="G64" s="594" t="s">
        <v>4578</v>
      </c>
      <c r="H64" s="188">
        <f t="shared" si="2"/>
        <v>4.5999999999999996</v>
      </c>
      <c r="I64" s="469">
        <v>4.5999999999999996</v>
      </c>
    </row>
    <row r="65" spans="1:9" s="382" customFormat="1" ht="15" customHeight="1">
      <c r="A65" s="379">
        <v>54</v>
      </c>
      <c r="B65" s="595" t="s">
        <v>1684</v>
      </c>
      <c r="C65" s="694" t="s">
        <v>1683</v>
      </c>
      <c r="D65" s="694"/>
      <c r="E65" s="694"/>
      <c r="F65" s="695"/>
      <c r="G65" s="594" t="s">
        <v>4579</v>
      </c>
      <c r="H65" s="188">
        <f t="shared" si="2"/>
        <v>3.8</v>
      </c>
      <c r="I65" s="469">
        <v>3.8</v>
      </c>
    </row>
    <row r="66" spans="1:9" ht="15" customHeight="1">
      <c r="A66" s="379">
        <v>55</v>
      </c>
      <c r="B66" s="591" t="s">
        <v>1693</v>
      </c>
      <c r="C66" s="702" t="s">
        <v>2847</v>
      </c>
      <c r="D66" s="702"/>
      <c r="E66" s="702"/>
      <c r="F66" s="703"/>
      <c r="G66" s="591" t="s">
        <v>4580</v>
      </c>
      <c r="H66" s="188">
        <f t="shared" si="2"/>
        <v>4.5</v>
      </c>
      <c r="I66" s="165">
        <f>VLOOKUP(C66,'DÒ 417'!$B$12:$F$100,5,0)</f>
        <v>4.5</v>
      </c>
    </row>
    <row r="67" spans="1:9" ht="15" customHeight="1">
      <c r="A67" s="379">
        <v>56</v>
      </c>
      <c r="B67" s="591" t="s">
        <v>3684</v>
      </c>
      <c r="C67" s="702" t="s">
        <v>3683</v>
      </c>
      <c r="D67" s="702"/>
      <c r="E67" s="702"/>
      <c r="F67" s="703"/>
      <c r="G67" s="591" t="s">
        <v>4581</v>
      </c>
      <c r="H67" s="188">
        <f t="shared" si="2"/>
        <v>3.15</v>
      </c>
      <c r="I67" s="426">
        <f>VLOOKUP(C67,'DÒ 417'!$B$12:$F$100,5,0)</f>
        <v>3.15</v>
      </c>
    </row>
    <row r="68" spans="1:9" ht="15" customHeight="1">
      <c r="A68" s="379">
        <v>57</v>
      </c>
      <c r="B68" s="591" t="s">
        <v>1693</v>
      </c>
      <c r="C68" s="702" t="s">
        <v>1692</v>
      </c>
      <c r="D68" s="702"/>
      <c r="E68" s="702"/>
      <c r="F68" s="703"/>
      <c r="G68" s="591" t="s">
        <v>4582</v>
      </c>
      <c r="H68" s="188">
        <f t="shared" si="2"/>
        <v>19</v>
      </c>
      <c r="I68" s="165">
        <f>VLOOKUP(C68,'DÒ 417'!$B$12:$F$100,5,0)</f>
        <v>19</v>
      </c>
    </row>
    <row r="69" spans="1:9" ht="15" customHeight="1">
      <c r="A69" s="379">
        <v>58</v>
      </c>
      <c r="B69" s="591" t="s">
        <v>1702</v>
      </c>
      <c r="C69" s="702" t="s">
        <v>1712</v>
      </c>
      <c r="D69" s="702"/>
      <c r="E69" s="702"/>
      <c r="F69" s="703"/>
      <c r="G69" s="591" t="s">
        <v>4583</v>
      </c>
      <c r="H69" s="188">
        <f t="shared" si="2"/>
        <v>4.25</v>
      </c>
      <c r="I69" s="165">
        <f>VLOOKUP(C69,'DÒ 417'!$B$12:$F$100,5,0)</f>
        <v>4.25</v>
      </c>
    </row>
    <row r="70" spans="1:9" ht="15" customHeight="1">
      <c r="A70" s="379">
        <v>59</v>
      </c>
      <c r="B70" s="591" t="s">
        <v>1702</v>
      </c>
      <c r="C70" s="702" t="s">
        <v>1701</v>
      </c>
      <c r="D70" s="702"/>
      <c r="E70" s="702"/>
      <c r="F70" s="703"/>
      <c r="G70" s="591" t="s">
        <v>4584</v>
      </c>
      <c r="H70" s="188">
        <f t="shared" si="2"/>
        <v>4.25</v>
      </c>
      <c r="I70" s="165">
        <f>VLOOKUP(C70,'DÒ 417'!$B$12:$F$100,5,0)</f>
        <v>4.25</v>
      </c>
    </row>
    <row r="71" spans="1:9" ht="15" customHeight="1">
      <c r="A71" s="379">
        <v>60</v>
      </c>
      <c r="B71" s="593" t="s">
        <v>1722</v>
      </c>
      <c r="C71" s="696" t="s">
        <v>1721</v>
      </c>
      <c r="D71" s="696"/>
      <c r="E71" s="696"/>
      <c r="F71" s="697"/>
      <c r="G71" s="592" t="s">
        <v>4585</v>
      </c>
      <c r="H71" s="188">
        <f t="shared" si="2"/>
        <v>1.2</v>
      </c>
      <c r="I71" s="165">
        <f>VLOOKUP(C71,'DÒ 417'!$B$12:$F$100,5,0)</f>
        <v>1.2</v>
      </c>
    </row>
    <row r="72" spans="1:9" ht="15" customHeight="1">
      <c r="A72" s="379">
        <v>61</v>
      </c>
      <c r="B72" s="595" t="s">
        <v>1748</v>
      </c>
      <c r="C72" s="694" t="s">
        <v>1747</v>
      </c>
      <c r="D72" s="694"/>
      <c r="E72" s="694"/>
      <c r="F72" s="695"/>
      <c r="G72" s="594" t="s">
        <v>4586</v>
      </c>
      <c r="H72" s="188">
        <f t="shared" si="2"/>
        <v>5.5</v>
      </c>
      <c r="I72" s="469">
        <v>5.5</v>
      </c>
    </row>
    <row r="73" spans="1:9" ht="15" customHeight="1">
      <c r="A73" s="379">
        <v>62</v>
      </c>
      <c r="B73" s="595" t="s">
        <v>1748</v>
      </c>
      <c r="C73" s="694" t="s">
        <v>1747</v>
      </c>
      <c r="D73" s="694"/>
      <c r="E73" s="694"/>
      <c r="F73" s="695"/>
      <c r="G73" s="594" t="s">
        <v>4586</v>
      </c>
      <c r="H73" s="188">
        <f t="shared" si="2"/>
        <v>0.4</v>
      </c>
      <c r="I73" s="469">
        <v>0.4</v>
      </c>
    </row>
    <row r="74" spans="1:9" ht="15" customHeight="1">
      <c r="A74" s="379">
        <v>63</v>
      </c>
      <c r="B74" s="593" t="s">
        <v>1624</v>
      </c>
      <c r="C74" s="696" t="s">
        <v>1623</v>
      </c>
      <c r="D74" s="696"/>
      <c r="E74" s="696"/>
      <c r="F74" s="697"/>
      <c r="G74" s="592" t="s">
        <v>4587</v>
      </c>
      <c r="H74" s="188">
        <f t="shared" si="2"/>
        <v>1.6</v>
      </c>
      <c r="I74" s="165">
        <f>VLOOKUP(C74,'DÒ 417'!$B$12:$F$100,5,0)</f>
        <v>1.6</v>
      </c>
    </row>
    <row r="75" spans="1:9" ht="15" customHeight="1">
      <c r="A75" s="379">
        <v>64</v>
      </c>
      <c r="B75" s="593" t="s">
        <v>558</v>
      </c>
      <c r="C75" s="696" t="s">
        <v>557</v>
      </c>
      <c r="D75" s="696"/>
      <c r="E75" s="696"/>
      <c r="F75" s="697"/>
      <c r="G75" s="592" t="s">
        <v>4588</v>
      </c>
      <c r="H75" s="188">
        <f t="shared" si="2"/>
        <v>0.5</v>
      </c>
      <c r="I75" s="165">
        <f>VLOOKUP(C75,'DÒ 417'!$B$12:$F$100,5,0)</f>
        <v>0.5</v>
      </c>
    </row>
    <row r="76" spans="1:9" ht="15" customHeight="1">
      <c r="A76" s="379">
        <v>65</v>
      </c>
      <c r="B76" s="593" t="s">
        <v>632</v>
      </c>
      <c r="C76" s="696" t="s">
        <v>3253</v>
      </c>
      <c r="D76" s="696"/>
      <c r="E76" s="696"/>
      <c r="F76" s="697"/>
      <c r="G76" s="592" t="s">
        <v>4589</v>
      </c>
      <c r="H76" s="188" t="str">
        <f t="shared" si="2"/>
        <v/>
      </c>
      <c r="I76" s="165" t="e">
        <f>VLOOKUP(C76,'DÒ 417'!$B$12:$F$100,5,0)</f>
        <v>#N/A</v>
      </c>
    </row>
    <row r="77" spans="1:9" ht="15" customHeight="1">
      <c r="A77" s="379">
        <v>66</v>
      </c>
      <c r="B77" s="593" t="s">
        <v>141</v>
      </c>
      <c r="C77" s="696" t="s">
        <v>140</v>
      </c>
      <c r="D77" s="696"/>
      <c r="E77" s="696"/>
      <c r="F77" s="697"/>
      <c r="G77" s="593" t="s">
        <v>4590</v>
      </c>
      <c r="H77" s="188">
        <f t="shared" si="2"/>
        <v>2.5</v>
      </c>
      <c r="I77" s="165">
        <f>VLOOKUP(C77,'DÒ 417'!$B$12:$F$100,5,0)</f>
        <v>2.5</v>
      </c>
    </row>
    <row r="78" spans="1:9" ht="15" customHeight="1">
      <c r="A78" s="379">
        <v>67</v>
      </c>
      <c r="B78" s="593" t="s">
        <v>512</v>
      </c>
      <c r="C78" s="696" t="s">
        <v>511</v>
      </c>
      <c r="D78" s="696"/>
      <c r="E78" s="696"/>
      <c r="F78" s="697"/>
      <c r="G78" s="592" t="s">
        <v>4591</v>
      </c>
      <c r="H78" s="188">
        <f t="shared" ref="H78:H87" si="3">IFERROR(I78,"")</f>
        <v>49.5</v>
      </c>
      <c r="I78" s="165">
        <f>VLOOKUP(C78,'DÒ 417'!$B$12:$F$100,5,0)</f>
        <v>49.5</v>
      </c>
    </row>
    <row r="79" spans="1:9" ht="15" customHeight="1">
      <c r="A79" s="379">
        <v>68</v>
      </c>
      <c r="B79" s="593" t="s">
        <v>191</v>
      </c>
      <c r="C79" s="696" t="s">
        <v>190</v>
      </c>
      <c r="D79" s="696"/>
      <c r="E79" s="696"/>
      <c r="F79" s="697"/>
      <c r="G79" s="592" t="s">
        <v>4592</v>
      </c>
      <c r="H79" s="188">
        <f t="shared" si="3"/>
        <v>2.8</v>
      </c>
      <c r="I79" s="165">
        <f>VLOOKUP(C79,'DÒ 417'!$B$12:$F$100,5,0)</f>
        <v>2.8</v>
      </c>
    </row>
    <row r="80" spans="1:9" ht="15" customHeight="1">
      <c r="A80" s="379">
        <v>69</v>
      </c>
      <c r="B80" s="593" t="s">
        <v>3621</v>
      </c>
      <c r="C80" s="696" t="s">
        <v>3620</v>
      </c>
      <c r="D80" s="696"/>
      <c r="E80" s="696"/>
      <c r="F80" s="697"/>
      <c r="G80" s="592" t="s">
        <v>4593</v>
      </c>
      <c r="H80" s="188">
        <f t="shared" si="3"/>
        <v>2.7</v>
      </c>
      <c r="I80" s="165">
        <f>VLOOKUP(C80,'DÒ 417'!$B$12:$F$120,5,0)</f>
        <v>2.7</v>
      </c>
    </row>
    <row r="81" spans="1:9" ht="15" customHeight="1">
      <c r="A81" s="379">
        <v>70</v>
      </c>
      <c r="B81" s="593" t="s">
        <v>3464</v>
      </c>
      <c r="C81" s="696" t="s">
        <v>3463</v>
      </c>
      <c r="D81" s="696"/>
      <c r="E81" s="696"/>
      <c r="F81" s="697"/>
      <c r="G81" s="592" t="s">
        <v>4594</v>
      </c>
      <c r="H81" s="188">
        <f t="shared" si="3"/>
        <v>6</v>
      </c>
      <c r="I81" s="165">
        <f>VLOOKUP(C81,'DÒ 417'!$B$12:$F$100,5,0)</f>
        <v>6</v>
      </c>
    </row>
    <row r="82" spans="1:9" ht="15" customHeight="1">
      <c r="A82" s="379">
        <v>71</v>
      </c>
      <c r="B82" s="593" t="s">
        <v>3348</v>
      </c>
      <c r="C82" s="696" t="s">
        <v>3347</v>
      </c>
      <c r="D82" s="696"/>
      <c r="E82" s="696"/>
      <c r="F82" s="697"/>
      <c r="G82" s="592" t="s">
        <v>4595</v>
      </c>
      <c r="H82" s="188">
        <f t="shared" si="3"/>
        <v>62.59</v>
      </c>
      <c r="I82" s="165">
        <f>VLOOKUP(C82,'DÒ 417'!$B$12:$F$100,5,0)</f>
        <v>62.59</v>
      </c>
    </row>
    <row r="83" spans="1:9" ht="15" customHeight="1">
      <c r="A83" s="379">
        <v>72</v>
      </c>
      <c r="B83" s="593" t="s">
        <v>3371</v>
      </c>
      <c r="C83" s="696" t="s">
        <v>3370</v>
      </c>
      <c r="D83" s="696"/>
      <c r="E83" s="696"/>
      <c r="F83" s="697"/>
      <c r="G83" s="592" t="s">
        <v>4596</v>
      </c>
      <c r="H83" s="188">
        <f t="shared" si="3"/>
        <v>14.5</v>
      </c>
      <c r="I83" s="165">
        <f>VLOOKUP(C83,'DÒ 417'!$B$12:$F$100,5,0)</f>
        <v>14.5</v>
      </c>
    </row>
    <row r="84" spans="1:9" ht="15" customHeight="1">
      <c r="A84" s="379">
        <v>73</v>
      </c>
      <c r="B84" s="593" t="s">
        <v>1799</v>
      </c>
      <c r="C84" s="696" t="s">
        <v>4597</v>
      </c>
      <c r="D84" s="696"/>
      <c r="E84" s="696"/>
      <c r="F84" s="697"/>
      <c r="G84" s="592" t="s">
        <v>4598</v>
      </c>
      <c r="H84" s="188">
        <f t="shared" si="3"/>
        <v>11.4</v>
      </c>
      <c r="I84" s="469">
        <v>11.4</v>
      </c>
    </row>
    <row r="85" spans="1:9" ht="15" customHeight="1">
      <c r="A85" s="379">
        <v>74</v>
      </c>
      <c r="B85" s="593" t="s">
        <v>1799</v>
      </c>
      <c r="C85" s="696" t="s">
        <v>4597</v>
      </c>
      <c r="D85" s="696"/>
      <c r="E85" s="696"/>
      <c r="F85" s="697"/>
      <c r="G85" s="592" t="s">
        <v>4598</v>
      </c>
      <c r="H85" s="188">
        <f t="shared" si="3"/>
        <v>8.4600000000000009</v>
      </c>
      <c r="I85" s="469">
        <v>8.4600000000000009</v>
      </c>
    </row>
    <row r="86" spans="1:9" ht="15" customHeight="1">
      <c r="A86" s="379">
        <v>75</v>
      </c>
      <c r="B86" s="593" t="s">
        <v>1799</v>
      </c>
      <c r="C86" s="696" t="s">
        <v>3268</v>
      </c>
      <c r="D86" s="696"/>
      <c r="E86" s="696"/>
      <c r="F86" s="697"/>
      <c r="G86" s="592" t="s">
        <v>4599</v>
      </c>
      <c r="H86" s="188">
        <f t="shared" si="3"/>
        <v>7.2</v>
      </c>
      <c r="I86" s="469">
        <v>7.2</v>
      </c>
    </row>
    <row r="87" spans="1:9" ht="15" customHeight="1">
      <c r="A87" s="379">
        <v>76</v>
      </c>
      <c r="B87" s="593" t="s">
        <v>1799</v>
      </c>
      <c r="C87" s="696" t="s">
        <v>3268</v>
      </c>
      <c r="D87" s="696"/>
      <c r="E87" s="696"/>
      <c r="F87" s="697"/>
      <c r="G87" s="592" t="s">
        <v>4599</v>
      </c>
      <c r="H87" s="188">
        <f t="shared" si="3"/>
        <v>2.09</v>
      </c>
      <c r="I87" s="469">
        <v>2.09</v>
      </c>
    </row>
    <row r="88" spans="1:9" ht="15" customHeight="1">
      <c r="A88" s="379">
        <v>77</v>
      </c>
      <c r="B88" s="591" t="s">
        <v>3763</v>
      </c>
      <c r="C88" s="696" t="s">
        <v>3762</v>
      </c>
      <c r="D88" s="696"/>
      <c r="E88" s="696"/>
      <c r="F88" s="697"/>
      <c r="G88" s="592" t="s">
        <v>4600</v>
      </c>
      <c r="H88" s="188">
        <f t="shared" ref="H88" si="4">IFERROR(I88,"")</f>
        <v>0.5</v>
      </c>
      <c r="I88" s="165">
        <f>VLOOKUP(C88,'DÒ 417'!$B$12:$F$100,5,0)</f>
        <v>0.5</v>
      </c>
    </row>
    <row r="89" spans="1:9" ht="15" customHeight="1">
      <c r="A89" s="699">
        <v>0</v>
      </c>
      <c r="B89" s="700"/>
      <c r="C89" s="700"/>
      <c r="D89" s="700"/>
      <c r="E89" s="700"/>
      <c r="F89" s="700"/>
      <c r="G89" s="700"/>
      <c r="H89" s="426">
        <f>SUM(H12:H88)</f>
        <v>1141.5800000000002</v>
      </c>
      <c r="I89" s="165"/>
    </row>
    <row r="90" spans="1:9" ht="15" customHeight="1">
      <c r="A90" s="701"/>
      <c r="B90" s="701"/>
      <c r="C90" s="701"/>
      <c r="D90" s="701"/>
      <c r="E90" s="701"/>
      <c r="F90" s="701"/>
      <c r="G90" s="701"/>
      <c r="H90" s="701"/>
    </row>
    <row r="91" spans="1:9" ht="15" customHeight="1">
      <c r="A91" s="701"/>
      <c r="B91" s="701"/>
      <c r="C91" s="701"/>
      <c r="D91" s="701"/>
      <c r="E91" s="701"/>
      <c r="F91" s="701"/>
      <c r="G91" s="701"/>
      <c r="H91" s="701"/>
      <c r="I91" s="446"/>
    </row>
    <row r="92" spans="1:9" ht="15" customHeight="1">
      <c r="A92" s="701"/>
      <c r="B92" s="701"/>
      <c r="C92" s="701"/>
      <c r="D92" s="701"/>
      <c r="E92" s="698" t="s">
        <v>4601</v>
      </c>
      <c r="F92" s="698"/>
      <c r="G92" s="698"/>
      <c r="H92" s="698"/>
      <c r="I92" s="251">
        <f>+'DÒ 417'!F106</f>
        <v>1141.5800000000004</v>
      </c>
    </row>
    <row r="93" spans="1:9" ht="15" customHeight="1">
      <c r="A93" s="698" t="s">
        <v>4602</v>
      </c>
      <c r="B93" s="698"/>
      <c r="C93" s="698"/>
      <c r="D93" s="698"/>
      <c r="E93" s="698" t="s">
        <v>4603</v>
      </c>
      <c r="F93" s="698"/>
      <c r="G93" s="698"/>
      <c r="H93" s="698"/>
      <c r="I93" s="251">
        <f>+I92-H89</f>
        <v>0</v>
      </c>
    </row>
    <row r="94" spans="1:9" ht="15">
      <c r="A94" s="380"/>
      <c r="B94" s="380"/>
      <c r="C94" s="380"/>
      <c r="D94" s="380"/>
      <c r="E94" s="380"/>
      <c r="F94" s="380"/>
      <c r="G94" s="380"/>
      <c r="H94" s="380"/>
    </row>
    <row r="95" spans="1:9" ht="15">
      <c r="A95" s="380"/>
      <c r="B95" s="380"/>
      <c r="C95" s="380"/>
      <c r="D95" s="380"/>
      <c r="E95" s="380"/>
      <c r="F95" s="380"/>
      <c r="G95" s="380"/>
      <c r="H95" s="380"/>
    </row>
    <row r="96" spans="1:9" ht="15">
      <c r="A96" s="380"/>
      <c r="B96" s="380"/>
      <c r="C96" s="380"/>
      <c r="D96" s="380"/>
      <c r="E96" s="380"/>
      <c r="F96" s="380"/>
      <c r="G96" s="380"/>
      <c r="H96" s="380"/>
    </row>
    <row r="97" spans="1:8" ht="15">
      <c r="A97" s="380"/>
      <c r="B97" s="380"/>
      <c r="C97" s="380"/>
      <c r="D97" s="380"/>
      <c r="E97" s="380"/>
      <c r="F97" s="380"/>
      <c r="G97" s="380"/>
      <c r="H97" s="380"/>
    </row>
    <row r="98" spans="1:8" ht="15">
      <c r="A98" s="380"/>
      <c r="B98" s="380"/>
      <c r="C98" s="380"/>
      <c r="D98" s="380"/>
      <c r="E98" s="380"/>
      <c r="F98" s="380"/>
      <c r="G98" s="380"/>
      <c r="H98" s="380"/>
    </row>
    <row r="99" spans="1:8" ht="15">
      <c r="A99" s="380"/>
      <c r="B99" s="380"/>
      <c r="C99" s="380"/>
      <c r="D99" s="380"/>
      <c r="E99" s="380"/>
      <c r="F99" s="380"/>
      <c r="G99" s="380"/>
      <c r="H99" s="380"/>
    </row>
    <row r="100" spans="1:8" ht="15">
      <c r="A100" s="380"/>
      <c r="B100" s="380"/>
      <c r="C100" s="380"/>
      <c r="D100" s="380"/>
      <c r="E100" s="380"/>
      <c r="F100" s="380"/>
      <c r="G100" s="380"/>
      <c r="H100" s="380"/>
    </row>
    <row r="101" spans="1:8" ht="15">
      <c r="A101" s="380"/>
      <c r="B101" s="380"/>
      <c r="C101" s="380"/>
      <c r="D101" s="380"/>
      <c r="E101" s="380"/>
      <c r="F101" s="380"/>
      <c r="G101" s="380"/>
      <c r="H101" s="380"/>
    </row>
    <row r="102" spans="1:8" ht="15">
      <c r="A102" s="380"/>
      <c r="B102" s="380"/>
      <c r="C102" s="380"/>
      <c r="D102" s="380"/>
      <c r="E102" s="380"/>
      <c r="F102" s="380"/>
      <c r="G102" s="380"/>
      <c r="H102" s="380"/>
    </row>
    <row r="103" spans="1:8" ht="15">
      <c r="A103" s="380"/>
      <c r="B103" s="380"/>
      <c r="C103" s="380"/>
      <c r="D103" s="380"/>
      <c r="E103" s="380"/>
      <c r="F103" s="380"/>
      <c r="G103" s="380"/>
      <c r="H103" s="380"/>
    </row>
    <row r="104" spans="1:8" ht="15">
      <c r="A104" s="380"/>
      <c r="B104" s="380"/>
      <c r="C104" s="380"/>
      <c r="D104" s="380"/>
      <c r="E104" s="380"/>
      <c r="F104" s="380"/>
      <c r="G104" s="380"/>
      <c r="H104" s="380"/>
    </row>
    <row r="105" spans="1:8" ht="15">
      <c r="A105" s="380"/>
      <c r="B105" s="380"/>
      <c r="C105" s="380"/>
      <c r="D105" s="380"/>
      <c r="E105" s="380"/>
      <c r="F105" s="380"/>
      <c r="G105" s="380"/>
      <c r="H105" s="380"/>
    </row>
    <row r="106" spans="1:8" ht="15">
      <c r="A106" s="380"/>
      <c r="B106" s="380"/>
      <c r="C106" s="380"/>
      <c r="D106" s="380"/>
      <c r="E106" s="380"/>
      <c r="F106" s="380"/>
      <c r="G106" s="380"/>
      <c r="H106" s="380"/>
    </row>
    <row r="107" spans="1:8" ht="15">
      <c r="A107" s="380"/>
      <c r="B107" s="380"/>
      <c r="C107" s="380"/>
      <c r="D107" s="380"/>
      <c r="E107" s="380"/>
      <c r="F107" s="380"/>
      <c r="G107" s="380"/>
      <c r="H107" s="380"/>
    </row>
    <row r="108" spans="1:8" ht="15">
      <c r="A108" s="380"/>
      <c r="B108" s="380"/>
      <c r="C108" s="380"/>
      <c r="D108" s="380"/>
      <c r="E108" s="380"/>
      <c r="F108" s="380"/>
      <c r="G108" s="380"/>
      <c r="H108" s="380"/>
    </row>
    <row r="109" spans="1:8" ht="15">
      <c r="A109" s="380"/>
      <c r="B109" s="380"/>
      <c r="C109" s="380"/>
      <c r="D109" s="380"/>
      <c r="E109" s="380"/>
      <c r="F109" s="380"/>
      <c r="G109" s="380"/>
      <c r="H109" s="380"/>
    </row>
    <row r="110" spans="1:8" ht="15">
      <c r="A110" s="380"/>
      <c r="B110" s="380"/>
      <c r="C110" s="380"/>
      <c r="D110" s="380"/>
      <c r="E110" s="380"/>
      <c r="F110" s="380"/>
      <c r="G110" s="380"/>
      <c r="H110" s="380"/>
    </row>
    <row r="111" spans="1:8" ht="15"/>
  </sheetData>
  <mergeCells count="96">
    <mergeCell ref="C54:F54"/>
    <mergeCell ref="C36:F36"/>
    <mergeCell ref="C37:F37"/>
    <mergeCell ref="C38:F38"/>
    <mergeCell ref="C46:F46"/>
    <mergeCell ref="C47:F47"/>
    <mergeCell ref="C42:F42"/>
    <mergeCell ref="C48:F48"/>
    <mergeCell ref="C49:F49"/>
    <mergeCell ref="C50:F50"/>
    <mergeCell ref="C51:F51"/>
    <mergeCell ref="C52:F52"/>
    <mergeCell ref="C53:F53"/>
    <mergeCell ref="C27:F27"/>
    <mergeCell ref="C28:F28"/>
    <mergeCell ref="C29:F29"/>
    <mergeCell ref="C30:F30"/>
    <mergeCell ref="C31:F31"/>
    <mergeCell ref="C33:F33"/>
    <mergeCell ref="C32:F32"/>
    <mergeCell ref="C45:F45"/>
    <mergeCell ref="C39:F39"/>
    <mergeCell ref="C40:F40"/>
    <mergeCell ref="C41:F41"/>
    <mergeCell ref="C43:F43"/>
    <mergeCell ref="C44:F44"/>
    <mergeCell ref="C34:F34"/>
    <mergeCell ref="C35:F35"/>
    <mergeCell ref="C22:F22"/>
    <mergeCell ref="C23:F23"/>
    <mergeCell ref="C24:F24"/>
    <mergeCell ref="C25:F25"/>
    <mergeCell ref="C26:F26"/>
    <mergeCell ref="C17:F17"/>
    <mergeCell ref="C18:F18"/>
    <mergeCell ref="C19:F19"/>
    <mergeCell ref="C20:F20"/>
    <mergeCell ref="C21:F21"/>
    <mergeCell ref="C12:F12"/>
    <mergeCell ref="C13:F13"/>
    <mergeCell ref="C14:F14"/>
    <mergeCell ref="C15:F15"/>
    <mergeCell ref="C16:F16"/>
    <mergeCell ref="A7:H7"/>
    <mergeCell ref="A8:H8"/>
    <mergeCell ref="A9:H9"/>
    <mergeCell ref="A10:H10"/>
    <mergeCell ref="C11:F11"/>
    <mergeCell ref="A2:H2"/>
    <mergeCell ref="A3:H3"/>
    <mergeCell ref="A4:H4"/>
    <mergeCell ref="A5:H5"/>
    <mergeCell ref="A6:H6"/>
    <mergeCell ref="C55:F55"/>
    <mergeCell ref="C56:F56"/>
    <mergeCell ref="C57:F57"/>
    <mergeCell ref="C58:F58"/>
    <mergeCell ref="C59:F59"/>
    <mergeCell ref="C60:F60"/>
    <mergeCell ref="C61:F61"/>
    <mergeCell ref="C62:F62"/>
    <mergeCell ref="C63:F63"/>
    <mergeCell ref="C64:F64"/>
    <mergeCell ref="C65:F65"/>
    <mergeCell ref="C71:F71"/>
    <mergeCell ref="C66:F66"/>
    <mergeCell ref="C67:F67"/>
    <mergeCell ref="C68:F68"/>
    <mergeCell ref="C69:F69"/>
    <mergeCell ref="C70:F70"/>
    <mergeCell ref="A93:D93"/>
    <mergeCell ref="E93:H93"/>
    <mergeCell ref="C86:F86"/>
    <mergeCell ref="C87:F87"/>
    <mergeCell ref="C88:F88"/>
    <mergeCell ref="A89:G89"/>
    <mergeCell ref="A90:D90"/>
    <mergeCell ref="E90:H90"/>
    <mergeCell ref="A91:D91"/>
    <mergeCell ref="E91:H91"/>
    <mergeCell ref="A92:D92"/>
    <mergeCell ref="E92:H92"/>
    <mergeCell ref="C81:F81"/>
    <mergeCell ref="C82:F82"/>
    <mergeCell ref="C83:F83"/>
    <mergeCell ref="C84:F84"/>
    <mergeCell ref="C85:F85"/>
    <mergeCell ref="C72:F72"/>
    <mergeCell ref="C74:F74"/>
    <mergeCell ref="C75:F75"/>
    <mergeCell ref="C78:F78"/>
    <mergeCell ref="C80:F80"/>
    <mergeCell ref="C73:F73"/>
    <mergeCell ref="C76:F76"/>
    <mergeCell ref="C77:F77"/>
    <mergeCell ref="C79:F7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1"/>
  <sheetViews>
    <sheetView view="pageBreakPreview" topLeftCell="A28" zoomScaleNormal="100" zoomScaleSheetLayoutView="100" workbookViewId="0">
      <selection activeCell="A29" sqref="A29:E29"/>
    </sheetView>
  </sheetViews>
  <sheetFormatPr defaultColWidth="9" defaultRowHeight="15"/>
  <cols>
    <col min="1" max="1" width="5.375" customWidth="1"/>
    <col min="2" max="2" width="21.375" customWidth="1"/>
    <col min="6" max="6" width="33.25" customWidth="1"/>
    <col min="7" max="7" width="12.375" customWidth="1"/>
    <col min="9" max="9" width="9.625" bestFit="1" customWidth="1"/>
  </cols>
  <sheetData>
    <row r="1" spans="1:14">
      <c r="F1" s="135">
        <f ca="1">NOW()</f>
        <v>45926.469916435184</v>
      </c>
      <c r="G1" s="71"/>
    </row>
    <row r="2" spans="1:14" ht="25.5">
      <c r="A2" s="710" t="s">
        <v>4604</v>
      </c>
      <c r="B2" s="710"/>
      <c r="C2" s="710"/>
      <c r="D2" s="710"/>
      <c r="E2" s="710"/>
      <c r="F2" s="710"/>
    </row>
    <row r="3" spans="1:14" ht="14.25">
      <c r="A3" s="71" t="s">
        <v>4350</v>
      </c>
      <c r="B3" s="551">
        <f>'Tổng đơn..'!A5</f>
        <v>45924</v>
      </c>
      <c r="C3" s="71"/>
      <c r="E3" s="136" t="s">
        <v>4605</v>
      </c>
      <c r="F3" s="552">
        <f>'Tổng đơn..'!A6</f>
        <v>45925</v>
      </c>
    </row>
    <row r="4" spans="1:14" ht="18.75">
      <c r="A4" s="71"/>
      <c r="B4" s="441" t="str">
        <f>'Tổng đơn..'!A4</f>
        <v>MXC551</v>
      </c>
      <c r="C4" s="71"/>
      <c r="E4" s="136"/>
      <c r="F4" s="134"/>
    </row>
    <row r="5" spans="1:14">
      <c r="A5" s="713"/>
      <c r="B5" s="713"/>
      <c r="C5" s="713"/>
      <c r="D5" s="713"/>
      <c r="E5" s="713"/>
      <c r="F5" s="713"/>
      <c r="G5" s="72"/>
    </row>
    <row r="6" spans="1:14">
      <c r="A6" s="714" t="s">
        <v>4606</v>
      </c>
      <c r="B6" s="714"/>
      <c r="C6" s="714"/>
      <c r="D6" s="714"/>
      <c r="E6" s="714"/>
      <c r="F6" s="714"/>
    </row>
    <row r="7" spans="1:14" ht="25.5">
      <c r="A7" s="378" t="s">
        <v>4185</v>
      </c>
      <c r="B7" s="583" t="s">
        <v>4607</v>
      </c>
      <c r="C7" s="583" t="s">
        <v>4608</v>
      </c>
      <c r="D7" s="583" t="s">
        <v>4609</v>
      </c>
      <c r="E7" s="583" t="s">
        <v>4610</v>
      </c>
      <c r="F7" s="583" t="s">
        <v>4203</v>
      </c>
      <c r="G7" s="138" t="s">
        <v>4611</v>
      </c>
      <c r="H7" s="138" t="s">
        <v>4612</v>
      </c>
      <c r="I7" t="s">
        <v>4613</v>
      </c>
    </row>
    <row r="8" spans="1:14" ht="31.5" customHeight="1">
      <c r="A8" s="67">
        <v>1</v>
      </c>
      <c r="B8" s="68">
        <f>DSĐT!S3</f>
        <v>392933</v>
      </c>
      <c r="C8" s="69">
        <f>COUNTIF(DSĐT!$D$3:$D$908,Pgiaohang!B8)</f>
        <v>31</v>
      </c>
      <c r="D8" s="70"/>
      <c r="E8" s="70"/>
      <c r="F8" s="124"/>
      <c r="G8">
        <f>60*45*35</f>
        <v>94500</v>
      </c>
      <c r="H8" s="130">
        <f>+G8/6000</f>
        <v>15.75</v>
      </c>
      <c r="I8" s="131">
        <f>H8*C8</f>
        <v>488.25</v>
      </c>
    </row>
    <row r="9" spans="1:14" ht="31.5" customHeight="1">
      <c r="A9" s="67">
        <v>2</v>
      </c>
      <c r="B9" s="68">
        <f>DSĐT!S4</f>
        <v>503727</v>
      </c>
      <c r="C9" s="69">
        <f>COUNTIF(DSĐT!$D$3:$D$908,Pgiaohang!B9)</f>
        <v>1</v>
      </c>
      <c r="D9" s="70"/>
      <c r="E9" s="70"/>
      <c r="F9" s="124"/>
      <c r="G9">
        <f>50*37*34</f>
        <v>62900</v>
      </c>
      <c r="H9" s="130">
        <f t="shared" ref="H9:H10" si="0">+G9/6000</f>
        <v>10.483333333333333</v>
      </c>
      <c r="I9" s="131">
        <f t="shared" ref="I9:I11" si="1">H9*C9</f>
        <v>10.483333333333333</v>
      </c>
    </row>
    <row r="10" spans="1:14" ht="31.5" customHeight="1">
      <c r="A10" s="67">
        <v>3</v>
      </c>
      <c r="B10" s="68">
        <f>DSĐT!S5</f>
        <v>503730</v>
      </c>
      <c r="C10" s="69">
        <f>COUNTIF(DSĐT!$D$3:$D$908,Pgiaohang!B10)</f>
        <v>4</v>
      </c>
      <c r="D10" s="70"/>
      <c r="E10" s="70"/>
      <c r="F10" s="124"/>
      <c r="G10">
        <f>50*37*26</f>
        <v>48100</v>
      </c>
      <c r="H10" s="130">
        <f t="shared" si="0"/>
        <v>8.0166666666666675</v>
      </c>
      <c r="I10" s="131">
        <f t="shared" si="1"/>
        <v>32.06666666666667</v>
      </c>
      <c r="N10">
        <v>205500</v>
      </c>
    </row>
    <row r="11" spans="1:14" ht="31.5" customHeight="1">
      <c r="A11" s="67">
        <v>4</v>
      </c>
      <c r="B11" s="68">
        <f>DSĐT!S6</f>
        <v>503734</v>
      </c>
      <c r="C11" s="69">
        <f>COUNTIF(DSĐT!$D$3:$D$908,Pgiaohang!B11)</f>
        <v>15</v>
      </c>
      <c r="D11" s="70"/>
      <c r="E11" s="70"/>
      <c r="F11" s="124"/>
      <c r="G11">
        <f>39*29*30</f>
        <v>33930</v>
      </c>
      <c r="H11" s="130">
        <f>+G11/6000</f>
        <v>5.6550000000000002</v>
      </c>
      <c r="I11" s="131">
        <f t="shared" si="1"/>
        <v>84.825000000000003</v>
      </c>
      <c r="N11">
        <f>N10/1000</f>
        <v>205.5</v>
      </c>
    </row>
    <row r="12" spans="1:14" ht="31.5" customHeight="1">
      <c r="A12" s="67">
        <v>5</v>
      </c>
      <c r="B12" s="68">
        <f>DSĐT!S7</f>
        <v>604530</v>
      </c>
      <c r="C12" s="69">
        <f>COUNTIF(DSĐT!$D$3:$D$908,Pgiaohang!B12)</f>
        <v>1</v>
      </c>
      <c r="D12" s="70"/>
      <c r="E12" s="70"/>
      <c r="F12" s="124"/>
      <c r="G12">
        <f>39*29*33</f>
        <v>37323</v>
      </c>
      <c r="H12" s="130">
        <f t="shared" ref="H12:H15" si="2">+G12/6000</f>
        <v>6.2205000000000004</v>
      </c>
      <c r="I12" s="131">
        <f t="shared" ref="I12:I15" si="3">H12*C12</f>
        <v>6.2205000000000004</v>
      </c>
      <c r="N12">
        <f>34.25*35</f>
        <v>1198.75</v>
      </c>
    </row>
    <row r="13" spans="1:14" ht="31.5" customHeight="1">
      <c r="A13" s="67">
        <v>6</v>
      </c>
      <c r="B13" s="68">
        <f>DSĐT!S8</f>
        <v>604535</v>
      </c>
      <c r="C13" s="69">
        <f>COUNTIF(DSĐT!$D$3:$D$908,Pgiaohang!B13)</f>
        <v>73</v>
      </c>
      <c r="D13" s="70"/>
      <c r="E13" s="70"/>
      <c r="F13" s="124"/>
      <c r="G13">
        <f>39*29*26</f>
        <v>29406</v>
      </c>
      <c r="H13" s="130">
        <f t="shared" si="2"/>
        <v>4.9009999999999998</v>
      </c>
      <c r="I13" s="131">
        <f t="shared" si="3"/>
        <v>357.77299999999997</v>
      </c>
    </row>
    <row r="14" spans="1:14" ht="31.5" hidden="1" customHeight="1">
      <c r="A14" s="67">
        <v>7</v>
      </c>
      <c r="B14" s="68">
        <f>DSĐT!S9</f>
        <v>0</v>
      </c>
      <c r="C14" s="69">
        <f>COUNTIF(DSĐT!$D$3:$D$908,Pgiaohang!B14)</f>
        <v>0</v>
      </c>
      <c r="D14" s="70"/>
      <c r="E14" s="70"/>
      <c r="F14" s="124"/>
      <c r="G14">
        <f>50*37*30</f>
        <v>55500</v>
      </c>
      <c r="H14" s="130">
        <f t="shared" si="2"/>
        <v>9.25</v>
      </c>
      <c r="I14" s="131">
        <f t="shared" si="3"/>
        <v>0</v>
      </c>
    </row>
    <row r="15" spans="1:14" ht="31.5" hidden="1" customHeight="1">
      <c r="A15" s="67">
        <v>8</v>
      </c>
      <c r="B15" s="68">
        <f>DSĐT!S10</f>
        <v>0</v>
      </c>
      <c r="C15" s="69">
        <f>COUNTIF(DSĐT!$D$3:$D$908,Pgiaohang!B15)</f>
        <v>0</v>
      </c>
      <c r="D15" s="70"/>
      <c r="E15" s="70"/>
      <c r="F15" s="124"/>
      <c r="G15">
        <f>60*45*28</f>
        <v>75600</v>
      </c>
      <c r="H15" s="130">
        <f t="shared" si="2"/>
        <v>12.6</v>
      </c>
      <c r="I15" s="131">
        <f t="shared" si="3"/>
        <v>0</v>
      </c>
    </row>
    <row r="16" spans="1:14" ht="31.5" hidden="1" customHeight="1">
      <c r="A16" s="67"/>
      <c r="B16" s="68">
        <f>DSĐT!S11</f>
        <v>0</v>
      </c>
      <c r="C16" s="69">
        <f>COUNTIF(DSĐT!$D$3:$D$908,Pgiaohang!B16)</f>
        <v>0</v>
      </c>
      <c r="D16" s="70"/>
      <c r="E16" s="70"/>
      <c r="F16" s="124"/>
    </row>
    <row r="17" spans="1:12" ht="31.5" hidden="1" customHeight="1">
      <c r="A17" s="67"/>
      <c r="B17" s="68">
        <f>DSĐT!S12</f>
        <v>0</v>
      </c>
      <c r="C17" s="69">
        <f>COUNTIF(DSĐT!$D$3:$D$908,Pgiaohang!B17)</f>
        <v>0</v>
      </c>
      <c r="D17" s="70"/>
      <c r="E17" s="70"/>
      <c r="F17" s="124"/>
    </row>
    <row r="18" spans="1:12" ht="31.5" hidden="1" customHeight="1">
      <c r="A18" s="67"/>
      <c r="B18" s="68">
        <f>DSĐT!S13</f>
        <v>0</v>
      </c>
      <c r="C18" s="69">
        <f>COUNTIF(DSĐT!$D$3:$D$908,Pgiaohang!B18)</f>
        <v>0</v>
      </c>
      <c r="D18" s="70"/>
      <c r="E18" s="70"/>
      <c r="F18" s="124"/>
    </row>
    <row r="19" spans="1:12" ht="31.5" hidden="1" customHeight="1">
      <c r="A19" s="67"/>
      <c r="B19" s="68">
        <f>DSĐT!S14</f>
        <v>0</v>
      </c>
      <c r="C19" s="69">
        <f>COUNTIF(DSĐT!$D$3:$D$908,Pgiaohang!B19)</f>
        <v>0</v>
      </c>
      <c r="D19" s="70"/>
      <c r="E19" s="70"/>
      <c r="F19" s="124"/>
    </row>
    <row r="20" spans="1:12" ht="31.5" hidden="1" customHeight="1">
      <c r="A20" s="67"/>
      <c r="B20" s="68">
        <f>DSĐT!S15</f>
        <v>0</v>
      </c>
      <c r="C20" s="69">
        <f>COUNTIF(DSĐT!$D$3:$D$908,Pgiaohang!B20)</f>
        <v>0</v>
      </c>
      <c r="D20" s="70"/>
      <c r="E20" s="70"/>
      <c r="F20" s="124"/>
    </row>
    <row r="21" spans="1:12" ht="31.5" hidden="1" customHeight="1">
      <c r="A21" s="67"/>
      <c r="B21" s="68">
        <f>DSĐT!S16</f>
        <v>0</v>
      </c>
      <c r="C21" s="69">
        <f>COUNTIF(DSĐT!$D$3:$D$908,Pgiaohang!B21)</f>
        <v>0</v>
      </c>
      <c r="D21" s="70"/>
      <c r="E21" s="70"/>
      <c r="F21" s="124"/>
    </row>
    <row r="22" spans="1:12" ht="31.5" hidden="1" customHeight="1">
      <c r="A22" s="67"/>
      <c r="B22" s="68">
        <f>DSĐT!S17</f>
        <v>0</v>
      </c>
      <c r="C22" s="69">
        <f>COUNTIF(DSĐT!$D$3:$D$908,Pgiaohang!B22)</f>
        <v>0</v>
      </c>
      <c r="D22" s="70"/>
      <c r="E22" s="70"/>
      <c r="F22" s="124"/>
    </row>
    <row r="23" spans="1:12" ht="31.5" hidden="1" customHeight="1">
      <c r="A23" s="67"/>
      <c r="B23" s="68">
        <f>DSĐT!S18</f>
        <v>0</v>
      </c>
      <c r="C23" s="69">
        <f>COUNTIF(DSĐT!$D$3:$D$908,Pgiaohang!B23)</f>
        <v>0</v>
      </c>
      <c r="D23" s="70"/>
      <c r="E23" s="70"/>
      <c r="F23" s="124"/>
    </row>
    <row r="24" spans="1:12" ht="31.5" hidden="1" customHeight="1">
      <c r="A24" s="67"/>
      <c r="B24" s="68">
        <f>DSĐT!S16</f>
        <v>0</v>
      </c>
      <c r="C24" s="69">
        <f>COUNTIF(DSĐT!$D$3:$D$908,Pgiaohang!B24)</f>
        <v>0</v>
      </c>
      <c r="D24" s="70"/>
      <c r="E24" s="70"/>
      <c r="F24" s="124"/>
    </row>
    <row r="25" spans="1:12" ht="31.5" hidden="1" customHeight="1">
      <c r="A25" s="67"/>
      <c r="B25" s="68">
        <f>DSĐT!S17</f>
        <v>0</v>
      </c>
      <c r="C25" s="69">
        <f>COUNTIF(DSĐT!$D$3:$D$908,Pgiaohang!B25)</f>
        <v>0</v>
      </c>
      <c r="D25" s="70"/>
      <c r="E25" s="70"/>
      <c r="F25" s="124"/>
    </row>
    <row r="26" spans="1:12" ht="31.5" hidden="1" customHeight="1">
      <c r="A26" s="67"/>
      <c r="B26" s="68">
        <f>DSĐT!S18</f>
        <v>0</v>
      </c>
      <c r="C26" s="69">
        <f>COUNTIF(DSĐT!$D$3:$D$908,Pgiaohang!B26)</f>
        <v>0</v>
      </c>
      <c r="D26" s="70"/>
      <c r="E26" s="70"/>
      <c r="F26" s="124"/>
    </row>
    <row r="27" spans="1:12" ht="31.5" hidden="1" customHeight="1">
      <c r="A27" s="67"/>
      <c r="B27" s="68">
        <f>DSĐT!S19</f>
        <v>0</v>
      </c>
      <c r="C27" s="69">
        <f>COUNTIF(DSĐT!$D$3:$D$908,Pgiaohang!B27)</f>
        <v>0</v>
      </c>
      <c r="D27" s="70"/>
      <c r="E27" s="70"/>
      <c r="F27" s="124"/>
    </row>
    <row r="28" spans="1:12" ht="31.5" customHeight="1">
      <c r="A28" s="67"/>
      <c r="B28" s="582" t="s">
        <v>4614</v>
      </c>
      <c r="C28" s="69">
        <f>SUM(C8:C27)</f>
        <v>125</v>
      </c>
      <c r="D28" s="49"/>
      <c r="E28" s="49"/>
      <c r="F28" s="124"/>
      <c r="G28" s="131">
        <f>SUM(G8:G27)</f>
        <v>437259</v>
      </c>
      <c r="H28" s="131">
        <f>SUM(H8:H27)</f>
        <v>72.876499999999993</v>
      </c>
      <c r="I28" s="131">
        <f>SUM(I8:I27)</f>
        <v>979.61850000000004</v>
      </c>
      <c r="J28">
        <v>4.13</v>
      </c>
      <c r="K28">
        <v>0.86429999999999996</v>
      </c>
      <c r="L28">
        <f>+I28*J28*K28</f>
        <v>3496.8060332414998</v>
      </c>
    </row>
    <row r="29" spans="1:12" ht="31.5" customHeight="1">
      <c r="A29" s="712" t="s">
        <v>4615</v>
      </c>
      <c r="B29" s="712"/>
      <c r="C29" s="712"/>
      <c r="D29" s="712"/>
      <c r="E29" s="712"/>
      <c r="F29" s="582"/>
    </row>
    <row r="30" spans="1:12" ht="31.5" customHeight="1">
      <c r="A30" s="711" t="s">
        <v>4616</v>
      </c>
      <c r="B30" s="711"/>
      <c r="C30" s="711"/>
      <c r="D30" s="711"/>
      <c r="E30" s="711"/>
      <c r="F30" s="582" t="s">
        <v>4617</v>
      </c>
    </row>
    <row r="31" spans="1:12" ht="80.25" customHeight="1">
      <c r="A31" s="711"/>
      <c r="B31" s="711"/>
      <c r="C31" s="711"/>
      <c r="D31" s="711"/>
      <c r="E31" s="711"/>
      <c r="F31" s="582"/>
    </row>
  </sheetData>
  <mergeCells count="6">
    <mergeCell ref="A2:F2"/>
    <mergeCell ref="A30:E30"/>
    <mergeCell ref="A31:E31"/>
    <mergeCell ref="A29:E29"/>
    <mergeCell ref="A5:F5"/>
    <mergeCell ref="A6:F6"/>
  </mergeCells>
  <printOptions horizontalCentered="1"/>
  <pageMargins left="0.2" right="0.2" top="0.5" bottom="0.75" header="0.3" footer="0.3"/>
  <pageSetup orientation="portrait" r:id="rId1"/>
  <colBreaks count="1" manualBreakCount="1">
    <brk id="6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11"/>
  <sheetViews>
    <sheetView topLeftCell="A88" workbookViewId="0">
      <selection activeCell="B98" sqref="B98:E99"/>
    </sheetView>
  </sheetViews>
  <sheetFormatPr defaultColWidth="9.125" defaultRowHeight="15"/>
  <cols>
    <col min="1" max="1" width="4.625" style="53" customWidth="1"/>
    <col min="2" max="2" width="20" style="53" customWidth="1"/>
    <col min="3" max="3" width="25.625" style="53" customWidth="1"/>
    <col min="4" max="4" width="19" style="53" customWidth="1"/>
    <col min="5" max="7" width="9.125" style="53"/>
    <col min="8" max="8" width="10.375" style="53" customWidth="1"/>
    <col min="9" max="9" width="12.625" style="53" customWidth="1"/>
    <col min="10" max="16384" width="9.125" style="53"/>
  </cols>
  <sheetData>
    <row r="1" spans="1:12" ht="15.75">
      <c r="A1" s="715" t="s">
        <v>4618</v>
      </c>
      <c r="B1" s="715"/>
      <c r="C1" s="715"/>
      <c r="D1" s="715"/>
      <c r="E1" s="715"/>
      <c r="F1" s="715"/>
      <c r="G1" s="715"/>
      <c r="H1" s="715"/>
      <c r="I1" s="715"/>
      <c r="J1" s="58"/>
      <c r="K1" s="58"/>
      <c r="L1" s="58"/>
    </row>
    <row r="2" spans="1:12">
      <c r="A2" s="716" t="s">
        <v>4619</v>
      </c>
      <c r="B2" s="716"/>
      <c r="C2" s="716"/>
      <c r="D2" s="716"/>
      <c r="E2" s="716"/>
      <c r="F2" s="716"/>
      <c r="G2" s="716"/>
      <c r="H2" s="716"/>
      <c r="I2" s="716"/>
    </row>
    <row r="3" spans="1:12">
      <c r="A3" s="717" t="s">
        <v>4493</v>
      </c>
      <c r="B3" s="717"/>
      <c r="C3" s="717"/>
      <c r="D3" s="717"/>
      <c r="E3" s="717" t="s">
        <v>4620</v>
      </c>
      <c r="F3" s="717"/>
      <c r="G3" s="717"/>
      <c r="H3" s="717"/>
      <c r="I3" s="717"/>
    </row>
    <row r="4" spans="1:12" ht="22.5">
      <c r="A4" s="718" t="s">
        <v>4495</v>
      </c>
      <c r="B4" s="718"/>
      <c r="C4" s="718"/>
      <c r="D4" s="718"/>
      <c r="E4" s="718"/>
      <c r="F4" s="718"/>
      <c r="G4" s="718"/>
      <c r="H4" s="718"/>
      <c r="I4" s="718"/>
      <c r="J4" s="59"/>
      <c r="K4" s="59"/>
      <c r="L4" s="59"/>
    </row>
    <row r="5" spans="1:12" ht="19.5" customHeight="1">
      <c r="A5" s="728" t="s">
        <v>4621</v>
      </c>
      <c r="B5" s="728"/>
      <c r="C5" s="728"/>
      <c r="D5" s="728"/>
      <c r="E5" s="719" t="s">
        <v>4497</v>
      </c>
      <c r="F5" s="719"/>
      <c r="G5" s="719"/>
      <c r="H5" s="719"/>
      <c r="I5" s="719"/>
    </row>
    <row r="6" spans="1:12" ht="56.25" customHeight="1">
      <c r="A6" s="728"/>
      <c r="B6" s="728"/>
      <c r="C6" s="728"/>
      <c r="D6" s="728"/>
      <c r="E6" s="720" t="s">
        <v>4622</v>
      </c>
      <c r="F6" s="720"/>
      <c r="G6" s="721" t="s">
        <v>4623</v>
      </c>
      <c r="H6" s="721"/>
      <c r="I6" s="721"/>
    </row>
    <row r="7" spans="1:12" ht="15" customHeight="1">
      <c r="A7" s="727" t="s">
        <v>4624</v>
      </c>
      <c r="B7" s="727"/>
      <c r="C7" s="727"/>
      <c r="D7" s="727"/>
      <c r="E7" s="722" t="s">
        <v>4503</v>
      </c>
      <c r="F7" s="722"/>
      <c r="G7" s="722"/>
      <c r="H7" s="722"/>
      <c r="I7" s="722"/>
    </row>
    <row r="8" spans="1:12" ht="35.25" customHeight="1">
      <c r="A8" s="727"/>
      <c r="B8" s="727"/>
      <c r="C8" s="727"/>
      <c r="D8" s="727"/>
      <c r="E8" s="723" t="s">
        <v>4505</v>
      </c>
      <c r="F8" s="723"/>
      <c r="G8" s="720" t="s">
        <v>4506</v>
      </c>
      <c r="H8" s="720"/>
      <c r="I8" s="720"/>
    </row>
    <row r="9" spans="1:12">
      <c r="A9" s="725"/>
      <c r="B9" s="725"/>
      <c r="C9" s="725"/>
      <c r="D9" s="725"/>
      <c r="E9" s="55"/>
      <c r="F9" s="55"/>
      <c r="G9" s="56"/>
      <c r="H9" s="56"/>
      <c r="I9" s="56"/>
    </row>
    <row r="11" spans="1:12">
      <c r="A11" s="724" t="s">
        <v>4342</v>
      </c>
      <c r="B11" s="726" t="s">
        <v>4343</v>
      </c>
      <c r="C11" s="726"/>
      <c r="D11" s="726"/>
      <c r="E11" s="724" t="s">
        <v>4625</v>
      </c>
      <c r="F11" s="724" t="s">
        <v>28</v>
      </c>
      <c r="G11" s="724" t="s">
        <v>4195</v>
      </c>
      <c r="H11" s="724" t="s">
        <v>4513</v>
      </c>
      <c r="I11" s="724"/>
    </row>
    <row r="12" spans="1:12">
      <c r="A12" s="724"/>
      <c r="B12" s="596" t="s">
        <v>4209</v>
      </c>
      <c r="C12" s="596" t="s">
        <v>4208</v>
      </c>
      <c r="D12" s="596" t="s">
        <v>29</v>
      </c>
      <c r="E12" s="724"/>
      <c r="F12" s="724"/>
      <c r="G12" s="724"/>
      <c r="H12" s="57" t="s">
        <v>4514</v>
      </c>
      <c r="I12" s="57" t="s">
        <v>4515</v>
      </c>
    </row>
    <row r="13" spans="1:12">
      <c r="A13" s="47">
        <v>1</v>
      </c>
      <c r="B13" s="48" t="str">
        <f>IFERROR(VLOOKUP(C13,DSSP!$E$2:$G$1005,3,0),"")</f>
        <v>Galadium</v>
      </c>
      <c r="C13" s="48" t="str">
        <f>'Tổng đơn..'!B10</f>
        <v>Bạc hà 200 gr</v>
      </c>
      <c r="D13" s="48" t="str">
        <f>IFERROR(VLOOKUP(C13,DSSP!$E$2:$I$1005,5,0),"")</f>
        <v>Alocasia odora</v>
      </c>
      <c r="E13" s="159">
        <f ca="1">VLOOKUP(C13,'Tổng đơn..'!$B$10:$D$984,3,0)*110%</f>
        <v>4.18</v>
      </c>
      <c r="F13" s="47"/>
      <c r="G13" s="47"/>
      <c r="H13" s="47"/>
      <c r="I13" s="47"/>
    </row>
    <row r="14" spans="1:12" ht="30">
      <c r="A14" s="47">
        <v>2</v>
      </c>
      <c r="B14" s="48" t="str">
        <f>IFERROR(VLOOKUP(C14,DSSP!$E$2:$G$1005,3,0),"")</f>
        <v>Hong Minh rice paper</v>
      </c>
      <c r="C14" s="48" t="str">
        <f>'Tổng đơn..'!B11</f>
        <v>Bánh tráng Hồng Minh 470 gr</v>
      </c>
      <c r="D14" s="48" t="str">
        <f>IFERROR(VLOOKUP(C14,DSSP!$E$2:$I$1005,5,0),"")</f>
        <v>unknown - không biết</v>
      </c>
      <c r="E14" s="159">
        <f ca="1">VLOOKUP(C14,'Tổng đơn..'!$B$10:$D$984,3,0)*110%</f>
        <v>10.340000000000002</v>
      </c>
      <c r="F14" s="47"/>
      <c r="G14" s="47"/>
      <c r="H14" s="47"/>
      <c r="I14" s="47"/>
      <c r="J14" s="268"/>
    </row>
    <row r="15" spans="1:12" ht="45">
      <c r="A15" s="47">
        <v>3</v>
      </c>
      <c r="B15" s="48" t="str">
        <f>IFERROR(VLOOKUP(C15,DSSP!$E$2:$G$1005,3,0),"")</f>
        <v>Banana Flower</v>
      </c>
      <c r="C15" s="48" t="str">
        <f>'Tổng đơn..'!B12</f>
        <v>Bắp chuối weight</v>
      </c>
      <c r="D15" s="48" t="str">
        <f>IFERROR(VLOOKUP(C15,DSSP!$E$2:$I$1005,5,0),"")</f>
        <v>Musa paradisiaca L.</v>
      </c>
      <c r="E15" s="159">
        <f ca="1">VLOOKUP(C15,'Tổng đơn..'!$B$10:$D$984,3,0)*110%</f>
        <v>9.6800000000000015</v>
      </c>
      <c r="F15" s="47"/>
      <c r="G15" s="47"/>
      <c r="H15" s="47"/>
      <c r="I15" s="47"/>
    </row>
    <row r="16" spans="1:12" ht="45">
      <c r="A16" s="47">
        <v>4</v>
      </c>
      <c r="B16" s="48" t="str">
        <f>IFERROR(VLOOKUP(C16,DSSP!$E$2:$G$1005,3,0),"")</f>
        <v>Baby Corn</v>
      </c>
      <c r="C16" s="48" t="str">
        <f>'Tổng đơn..'!B13</f>
        <v>Bắp non 100 gr</v>
      </c>
      <c r="D16" s="48" t="str">
        <f>IFERROR(VLOOKUP(C16,DSSP!$E$2:$I$1005,5,0),"")</f>
        <v>Zea mays L.</v>
      </c>
      <c r="E16" s="159">
        <f ca="1">VLOOKUP(C16,'Tổng đơn..'!$B$10:$D$984,3,0)*110%</f>
        <v>19.470000000000002</v>
      </c>
      <c r="F16" s="47"/>
      <c r="G16" s="47"/>
      <c r="H16" s="47"/>
      <c r="I16" s="47"/>
    </row>
    <row r="17" spans="1:9" ht="45">
      <c r="A17" s="47">
        <v>5</v>
      </c>
      <c r="B17" s="48" t="str">
        <f>IFERROR(VLOOKUP(C17,DSSP!$E$2:$G$1005,3,0),"")</f>
        <v>Winter Melon</v>
      </c>
      <c r="C17" s="48" t="str">
        <f>'Tổng đơn..'!B14</f>
        <v>Bí đao chanh weight</v>
      </c>
      <c r="D17" s="48" t="str">
        <f>IFERROR(VLOOKUP(C17,DSSP!$E$2:$I$1005,5,0),"")</f>
        <v>Benincasia hispida</v>
      </c>
      <c r="E17" s="159">
        <f ca="1">VLOOKUP(C17,'Tổng đơn..'!$B$10:$D$984,3,0)*110%</f>
        <v>4.4000000000000004</v>
      </c>
      <c r="F17" s="47"/>
      <c r="G17" s="47"/>
      <c r="H17" s="47"/>
      <c r="I17" s="47"/>
    </row>
    <row r="18" spans="1:9" ht="45">
      <c r="A18" s="47">
        <v>6</v>
      </c>
      <c r="B18" s="48" t="str">
        <f>IFERROR(VLOOKUP(C18,DSSP!$E$2:$G$1005,3,0),"")</f>
        <v>Pumpkin</v>
      </c>
      <c r="C18" s="48" t="str">
        <f>'Tổng đơn..'!B15</f>
        <v>Bí đỏ weight</v>
      </c>
      <c r="D18" s="48" t="str">
        <f>IFERROR(VLOOKUP(C18,DSSP!$E$2:$I$1005,5,0),"")</f>
        <v>Cucurbita maxima</v>
      </c>
      <c r="E18" s="159">
        <f ca="1">VLOOKUP(C18,'Tổng đơn..'!$B$10:$D$984,3,0)*110%</f>
        <v>5.5</v>
      </c>
      <c r="F18" s="47"/>
      <c r="G18" s="47"/>
      <c r="H18" s="47"/>
      <c r="I18" s="47"/>
    </row>
    <row r="19" spans="1:9" ht="30">
      <c r="A19" s="47">
        <v>7</v>
      </c>
      <c r="B19" s="48" t="str">
        <f>IFERROR(VLOOKUP(C19,DSSP!$E$2:$G$1005,3,0),"")</f>
        <v>Matcha Tea Powder</v>
      </c>
      <c r="C19" s="48" t="str">
        <f>'Tổng đơn..'!B16</f>
        <v>Bột matcha Tam Đường 100 gr</v>
      </c>
      <c r="D19" s="48" t="str">
        <f>IFERROR(VLOOKUP(C19,DSSP!$E$2:$I$1005,5,0),"")</f>
        <v>unknown - không biết</v>
      </c>
      <c r="E19" s="159">
        <f ca="1">VLOOKUP(C19,'Tổng đơn..'!$B$10:$D$984,3,0)*110%</f>
        <v>1.1000000000000001</v>
      </c>
      <c r="F19" s="47"/>
      <c r="G19" s="47"/>
      <c r="H19" s="47"/>
      <c r="I19" s="47"/>
    </row>
    <row r="20" spans="1:9" ht="45">
      <c r="A20" s="47">
        <v>8</v>
      </c>
      <c r="B20" s="48" t="str">
        <f>IFERROR(VLOOKUP(C20,DSSP!$E$2:$G$1005,3,0),"")</f>
        <v>Green Eggplant</v>
      </c>
      <c r="C20" s="48" t="str">
        <f>'Tổng đơn..'!B17</f>
        <v>Cà pháo Thái 1 kg</v>
      </c>
      <c r="D20" s="48" t="str">
        <f>IFERROR(VLOOKUP(C20,DSSP!$E$2:$I$1005,5,0),"")</f>
        <v>Solanum melongena</v>
      </c>
      <c r="E20" s="159">
        <f ca="1">VLOOKUP(C20,'Tổng đơn..'!$B$10:$D$984,3,0)*110%</f>
        <v>28.6</v>
      </c>
      <c r="F20" s="47"/>
      <c r="G20" s="47"/>
      <c r="H20" s="47"/>
      <c r="I20" s="47"/>
    </row>
    <row r="21" spans="1:9" ht="45">
      <c r="A21" s="47">
        <v>9</v>
      </c>
      <c r="B21" s="48" t="str">
        <f>IFERROR(VLOOKUP(C21,DSSP!$E$2:$G$1005,3,0),"")</f>
        <v>Green Eggplant</v>
      </c>
      <c r="C21" s="48" t="str">
        <f>'Tổng đơn..'!B18</f>
        <v>Cà pháo Thái 200 gr</v>
      </c>
      <c r="D21" s="48" t="str">
        <f>IFERROR(VLOOKUP(C21,DSSP!$E$2:$I$1005,5,0),"")</f>
        <v>Solanum melongena</v>
      </c>
      <c r="E21" s="159">
        <f ca="1">VLOOKUP(C21,'Tổng đơn..'!$B$10:$D$984,3,0)*110%</f>
        <v>24.860000000000003</v>
      </c>
      <c r="F21" s="47"/>
      <c r="G21" s="47"/>
      <c r="H21" s="47"/>
      <c r="I21" s="47"/>
    </row>
    <row r="22" spans="1:9" ht="30">
      <c r="A22" s="47">
        <v>10</v>
      </c>
      <c r="B22" s="48" t="str">
        <f>IFERROR(VLOOKUP(C22,DSSP!$E$2:$G$1005,3,0),"")</f>
        <v>Green Eggplant</v>
      </c>
      <c r="C22" s="48" t="str">
        <f>'Tổng đơn..'!B19</f>
        <v>Cà pháo Thái 500 gr</v>
      </c>
      <c r="D22" s="48" t="str">
        <f>IFERROR(VLOOKUP(C22,DSSP!$E$2:$I$1005,5,0),"")</f>
        <v>Solanum melongena</v>
      </c>
      <c r="E22" s="159">
        <f ca="1">VLOOKUP(C22,'Tổng đơn..'!$B$10:$D$984,3,0)*110%</f>
        <v>17.600000000000001</v>
      </c>
      <c r="F22" s="47"/>
      <c r="G22" s="47"/>
      <c r="H22" s="47"/>
      <c r="I22" s="47"/>
    </row>
    <row r="23" spans="1:9" ht="30">
      <c r="A23" s="47">
        <v>11</v>
      </c>
      <c r="B23" s="48" t="str">
        <f>IFERROR(VLOOKUP(C23,DSSP!$E$2:$G$1005,3,0),"")</f>
        <v>Chinese Mustard</v>
      </c>
      <c r="C23" s="48" t="str">
        <f>'Tổng đơn..'!B20</f>
        <v>Cải bẹ xanh 300 gr</v>
      </c>
      <c r="D23" s="48" t="str">
        <f>IFERROR(VLOOKUP(C23,DSSP!$E$2:$I$1005,5,0),"")</f>
        <v>Brassica juncea</v>
      </c>
      <c r="E23" s="159">
        <f ca="1">VLOOKUP(C23,'Tổng đơn..'!$B$10:$D$984,3,0)*110%</f>
        <v>9.5700000000000021</v>
      </c>
      <c r="F23" s="47"/>
      <c r="G23" s="47"/>
      <c r="H23" s="47"/>
      <c r="I23" s="47"/>
    </row>
    <row r="24" spans="1:9">
      <c r="A24" s="47">
        <v>12</v>
      </c>
      <c r="B24" s="48" t="str">
        <f>IFERROR(VLOOKUP(C24,DSSP!$E$2:$G$1005,3,0),"")</f>
        <v>Celery Cabbage</v>
      </c>
      <c r="C24" s="48" t="str">
        <f>'Tổng đơn..'!B21</f>
        <v>Cải ngọt 250 gr</v>
      </c>
      <c r="D24" s="48" t="str">
        <f>IFERROR(VLOOKUP(C24,DSSP!$E$2:$I$1005,5,0),"")</f>
        <v>Brassica integrifolia</v>
      </c>
      <c r="E24" s="159">
        <f ca="1">VLOOKUP(C24,'Tổng đơn..'!$B$10:$D$984,3,0)*110%</f>
        <v>19.525000000000002</v>
      </c>
      <c r="F24" s="47"/>
      <c r="G24" s="47"/>
      <c r="H24" s="47"/>
      <c r="I24" s="47"/>
    </row>
    <row r="25" spans="1:9">
      <c r="A25" s="47">
        <v>13</v>
      </c>
      <c r="B25" s="48" t="str">
        <f>IFERROR(VLOOKUP(C25,DSSP!$E$2:$G$1005,3,0),"")</f>
        <v>Chinese Kale</v>
      </c>
      <c r="C25" s="48" t="str">
        <f>'Tổng đơn..'!B22</f>
        <v>Cải rổ 250 gr</v>
      </c>
      <c r="D25" s="48" t="str">
        <f>IFERROR(VLOOKUP(C25,DSSP!$E$2:$I$1005,5,0),"")</f>
        <v>Brassica oleracea var viridis</v>
      </c>
      <c r="E25" s="159">
        <f ca="1">VLOOKUP(C25,'Tổng đơn..'!$B$10:$D$984,3,0)*110%</f>
        <v>23.650000000000002</v>
      </c>
      <c r="F25" s="47"/>
      <c r="G25" s="47"/>
      <c r="H25" s="47"/>
      <c r="I25" s="47"/>
    </row>
    <row r="26" spans="1:9">
      <c r="A26" s="47">
        <v>14</v>
      </c>
      <c r="B26" s="48" t="str">
        <f>IFERROR(VLOOKUP(C26,DSSP!$E$2:$G$1005,3,0),"")</f>
        <v>Bok Choi</v>
      </c>
      <c r="C26" s="48" t="str">
        <f>'Tổng đơn..'!B23</f>
        <v>Cải thìa 250 gr</v>
      </c>
      <c r="D26" s="48" t="str">
        <f>IFERROR(VLOOKUP(C26,DSSP!$E$2:$I$1005,5,0),"")</f>
        <v>Brassica chinensis L.</v>
      </c>
      <c r="E26" s="159">
        <f ca="1">VLOOKUP(C26,'Tổng đơn..'!$B$10:$D$984,3,0)*110%</f>
        <v>49.775000000000006</v>
      </c>
      <c r="F26" s="47"/>
      <c r="G26" s="47"/>
      <c r="H26" s="47"/>
      <c r="I26" s="47"/>
    </row>
    <row r="27" spans="1:9">
      <c r="A27" s="47">
        <v>15</v>
      </c>
      <c r="B27" s="48" t="str">
        <f>IFERROR(VLOOKUP(C27,DSSP!$E$2:$G$1005,3,0),"")</f>
        <v>Chinese Cellery</v>
      </c>
      <c r="C27" s="48" t="str">
        <f>'Tổng đơn..'!B24</f>
        <v>Cần tây 100 gr</v>
      </c>
      <c r="D27" s="48" t="str">
        <f>IFERROR(VLOOKUP(C27,DSSP!$E$2:$I$1005,5,0),"")</f>
        <v>Apium graveolens L.</v>
      </c>
      <c r="E27" s="159">
        <f ca="1">VLOOKUP(C27,'Tổng đơn..'!$B$10:$D$984,3,0)*110%</f>
        <v>6.71</v>
      </c>
      <c r="F27" s="47"/>
      <c r="G27" s="47"/>
      <c r="H27" s="47"/>
      <c r="I27" s="47"/>
    </row>
    <row r="28" spans="1:9" ht="30">
      <c r="A28" s="47">
        <v>16</v>
      </c>
      <c r="B28" s="48" t="str">
        <f>IFERROR(VLOOKUP(C28,DSSP!$E$2:$G$1005,3,0),"")</f>
        <v>Ker Gawl</v>
      </c>
      <c r="C28" s="48" t="str">
        <f>'Tổng đơn..'!B25</f>
        <v>Cây trường sinh 50 gr</v>
      </c>
      <c r="D28" s="48" t="str">
        <f>IFERROR(VLOOKUP(C28,DSSP!$E$2:$I$1005,5,0),"")</f>
        <v>Dracaena fragrans</v>
      </c>
      <c r="E28" s="159">
        <f ca="1">VLOOKUP(C28,'Tổng đơn..'!$B$10:$D$984,3,0)*110%</f>
        <v>0.55000000000000004</v>
      </c>
      <c r="F28" s="47"/>
      <c r="G28" s="47"/>
      <c r="H28" s="47"/>
      <c r="I28" s="47"/>
    </row>
    <row r="29" spans="1:9" ht="30">
      <c r="A29" s="47">
        <v>17</v>
      </c>
      <c r="B29" s="48" t="str">
        <f>IFERROR(VLOOKUP(C29,DSSP!$E$2:$G$1005,3,0),"")</f>
        <v>Dried Banana</v>
      </c>
      <c r="C29" s="48" t="str">
        <f>'Tổng đơn..'!B26</f>
        <v>Chuối sấy dẻo 500 gr</v>
      </c>
      <c r="D29" s="48" t="str">
        <f>IFERROR(VLOOKUP(C29,DSSP!$E$2:$I$1005,5,0),"")</f>
        <v>unknown - không biết</v>
      </c>
      <c r="E29" s="159">
        <f ca="1">VLOOKUP(C29,'Tổng đơn..'!$B$10:$D$984,3,0)*110%</f>
        <v>5.5</v>
      </c>
      <c r="F29" s="47"/>
      <c r="G29" s="47"/>
      <c r="H29" s="47"/>
      <c r="I29" s="47"/>
    </row>
    <row r="30" spans="1:9">
      <c r="A30" s="47">
        <v>18</v>
      </c>
      <c r="B30" s="48" t="str">
        <f>IFERROR(VLOOKUP(C30,DSSP!$E$2:$G$1005,3,0),"")</f>
        <v>Siamese Banana</v>
      </c>
      <c r="C30" s="48" t="str">
        <f>'Tổng đơn..'!B27</f>
        <v>Chuối xiêm weight</v>
      </c>
      <c r="D30" s="48" t="str">
        <f>IFERROR(VLOOKUP(C30,DSSP!$E$2:$I$1005,5,0),"")</f>
        <v>Musa paradisiaca</v>
      </c>
      <c r="E30" s="159">
        <f ca="1">VLOOKUP(C30,'Tổng đơn..'!$B$10:$D$984,3,0)*110%</f>
        <v>74.800000000000011</v>
      </c>
      <c r="F30" s="47"/>
      <c r="G30" s="47"/>
      <c r="H30" s="47"/>
      <c r="I30" s="47"/>
    </row>
    <row r="31" spans="1:9">
      <c r="A31" s="47">
        <v>19</v>
      </c>
      <c r="B31" s="48" t="str">
        <f>IFERROR(VLOOKUP(C31,DSSP!$E$2:$G$1005,3,0),"")</f>
        <v>Young Ambarella</v>
      </c>
      <c r="C31" s="48" t="str">
        <f>'Tổng đơn..'!B28</f>
        <v>Cóc non 500 gr</v>
      </c>
      <c r="D31" s="48" t="str">
        <f>IFERROR(VLOOKUP(C31,DSSP!$E$2:$I$1005,5,0),"")</f>
        <v>Spondias mombin  L.</v>
      </c>
      <c r="E31" s="159">
        <f ca="1">VLOOKUP(C31,'Tổng đơn..'!$B$10:$D$984,3,0)*110%</f>
        <v>6.6000000000000005</v>
      </c>
      <c r="F31" s="47"/>
      <c r="G31" s="47"/>
      <c r="H31" s="47"/>
      <c r="I31" s="47"/>
    </row>
    <row r="32" spans="1:9">
      <c r="A32" s="47">
        <v>20</v>
      </c>
      <c r="B32" s="48" t="str">
        <f>IFERROR(VLOOKUP(C32,DSSP!$E$2:$G$1005,3,0),"")</f>
        <v>Vegetarian crispy fried rice</v>
      </c>
      <c r="C32" s="48" t="str">
        <f>'Tổng đơn..'!B29</f>
        <v>Cơm Cháy Chà Bông Chay 200 gr</v>
      </c>
      <c r="D32" s="48" t="str">
        <f>IFERROR(VLOOKUP(C32,DSSP!$E$2:$I$1005,5,0),"")</f>
        <v>unknown - không biết</v>
      </c>
      <c r="E32" s="159">
        <f ca="1">VLOOKUP(C32,'Tổng đơn..'!$B$10:$D$984,3,0)*110%</f>
        <v>3.3000000000000003</v>
      </c>
      <c r="F32" s="47"/>
      <c r="G32" s="47"/>
      <c r="H32" s="47"/>
      <c r="I32" s="47" t="s">
        <v>4626</v>
      </c>
    </row>
    <row r="33" spans="1:9">
      <c r="A33" s="47">
        <v>21</v>
      </c>
      <c r="B33" s="48" t="str">
        <f>IFERROR(VLOOKUP(C33,DSSP!$E$2:$G$1005,3,0),"")</f>
        <v>Shallot</v>
      </c>
      <c r="C33" s="48" t="str">
        <f>'Tổng đơn..'!B30</f>
        <v>Củ hành tím 200 gr</v>
      </c>
      <c r="D33" s="48" t="str">
        <f>IFERROR(VLOOKUP(C33,DSSP!$E$2:$I$1005,5,0),"")</f>
        <v>Allium cepa var. aggregatum</v>
      </c>
      <c r="E33" s="159">
        <f ca="1">VLOOKUP(C33,'Tổng đơn..'!$B$10:$D$984,3,0)*110%</f>
        <v>5.9400000000000013</v>
      </c>
      <c r="F33" s="47"/>
      <c r="G33" s="47"/>
      <c r="H33" s="47"/>
      <c r="I33" s="47"/>
    </row>
    <row r="34" spans="1:9">
      <c r="A34" s="47">
        <v>22</v>
      </c>
      <c r="B34" s="48" t="str">
        <f>IFERROR(VLOOKUP(C34,DSSP!$E$2:$G$1005,3,0),"")</f>
        <v>Galangal</v>
      </c>
      <c r="C34" s="48" t="str">
        <f>'Tổng đơn..'!B31</f>
        <v>Củ riềng 100 gr</v>
      </c>
      <c r="D34" s="48" t="str">
        <f>IFERROR(VLOOKUP(C34,DSSP!$E$2:$I$1005,5,0),"")</f>
        <v>Languas galanga</v>
      </c>
      <c r="E34" s="159">
        <f ca="1">VLOOKUP(C34,'Tổng đơn..'!$B$10:$D$984,3,0)*110%</f>
        <v>4.2900000000000009</v>
      </c>
      <c r="F34" s="47"/>
      <c r="G34" s="47"/>
      <c r="H34" s="47"/>
      <c r="I34" s="47"/>
    </row>
    <row r="35" spans="1:9" ht="30">
      <c r="A35" s="47">
        <v>23</v>
      </c>
      <c r="B35" s="48" t="str">
        <f>IFERROR(VLOOKUP(C35,DSSP!$E$2:$G$1005,3,0),"")</f>
        <v>Galangal</v>
      </c>
      <c r="C35" s="48" t="str">
        <f>'Tổng đơn..'!B32</f>
        <v>Củ riềng 200 gr</v>
      </c>
      <c r="D35" s="48" t="str">
        <f>IFERROR(VLOOKUP(C35,DSSP!$E$2:$I$1005,5,0),"")</f>
        <v>Languas galanga</v>
      </c>
      <c r="E35" s="159">
        <f ca="1">VLOOKUP(C35,'Tổng đơn..'!$B$10:$D$984,3,0)*110%</f>
        <v>6.16</v>
      </c>
      <c r="F35" s="47"/>
      <c r="G35" s="47"/>
      <c r="H35" s="47"/>
      <c r="I35" s="47"/>
    </row>
    <row r="36" spans="1:9" ht="36" customHeight="1">
      <c r="A36" s="47">
        <v>24</v>
      </c>
      <c r="B36" s="48" t="str">
        <f>IFERROR(VLOOKUP(C36,DSSP!$E$2:$G$1005,3,0),"")</f>
        <v>Yam bean</v>
      </c>
      <c r="C36" s="48" t="str">
        <f>'Tổng đơn..'!B33</f>
        <v>Củ sắn weight</v>
      </c>
      <c r="D36" s="48" t="str">
        <f>IFERROR(VLOOKUP(C36,DSSP!$E$2:$I$1005,5,0),"")</f>
        <v>Pachyrhizus erosus</v>
      </c>
      <c r="E36" s="159">
        <f ca="1">VLOOKUP(C36,'Tổng đơn..'!$B$10:$D$984,3,0)*110%</f>
        <v>8.8000000000000007</v>
      </c>
      <c r="F36" s="47"/>
      <c r="G36" s="47"/>
      <c r="H36" s="47"/>
      <c r="I36" s="47"/>
    </row>
    <row r="37" spans="1:9">
      <c r="A37" s="47">
        <v>25</v>
      </c>
      <c r="B37" s="48" t="str">
        <f>IFERROR(VLOOKUP(C37,DSSP!$E$2:$G$1005,3,0),"")</f>
        <v>Fish Herb</v>
      </c>
      <c r="C37" s="48" t="str">
        <f>'Tổng đơn..'!B34</f>
        <v>Dấp cá 100 gr</v>
      </c>
      <c r="D37" s="48" t="str">
        <f>IFERROR(VLOOKUP(C37,DSSP!$E$2:$I$1005,5,0),"")</f>
        <v>Houttuynia cordata Thunb.</v>
      </c>
      <c r="E37" s="159">
        <f ca="1">VLOOKUP(C37,'Tổng đơn..'!$B$10:$D$984,3,0)*110%</f>
        <v>2.9700000000000006</v>
      </c>
      <c r="F37" s="47"/>
      <c r="G37" s="47"/>
      <c r="H37" s="47"/>
      <c r="I37" s="47"/>
    </row>
    <row r="38" spans="1:9">
      <c r="A38" s="47">
        <v>26</v>
      </c>
      <c r="B38" s="48" t="str">
        <f>IFERROR(VLOOKUP(C38,DSSP!$E$2:$G$1005,3,0),"")</f>
        <v>Yardlong Bean</v>
      </c>
      <c r="C38" s="48" t="str">
        <f>'Tổng đơn..'!B35</f>
        <v>Đậu đũa 300 gr</v>
      </c>
      <c r="D38" s="48" t="str">
        <f>IFERROR(VLOOKUP(C38,DSSP!$E$2:$I$1005,5,0),"")</f>
        <v>Vigna unguiculata subsp. sesquipedalis</v>
      </c>
      <c r="E38" s="159">
        <f ca="1">VLOOKUP(C38,'Tổng đơn..'!$B$10:$D$984,3,0)*110%</f>
        <v>36.300000000000004</v>
      </c>
      <c r="F38" s="47"/>
      <c r="G38" s="47"/>
      <c r="H38" s="47"/>
      <c r="I38" s="47"/>
    </row>
    <row r="39" spans="1:9" ht="30">
      <c r="A39" s="47">
        <v>27</v>
      </c>
      <c r="B39" s="48" t="str">
        <f>IFERROR(VLOOKUP(C39,DSSP!$E$2:$G$1005,3,0),"")</f>
        <v>Winged Bean</v>
      </c>
      <c r="C39" s="48" t="str">
        <f>'Tổng đơn..'!B36</f>
        <v>Đậu rồng 100 gr</v>
      </c>
      <c r="D39" s="48" t="str">
        <f>IFERROR(VLOOKUP(C39,DSSP!$E$2:$I$1005,5,0),"")</f>
        <v>Psophocarpus tetragonolubus L.</v>
      </c>
      <c r="E39" s="159">
        <f ca="1">VLOOKUP(C39,'Tổng đơn..'!$B$10:$D$984,3,0)*110%</f>
        <v>2.2000000000000002</v>
      </c>
      <c r="F39" s="47"/>
      <c r="G39" s="47"/>
      <c r="H39" s="47"/>
      <c r="I39" s="47"/>
    </row>
    <row r="40" spans="1:9">
      <c r="A40" s="47">
        <v>28</v>
      </c>
      <c r="B40" s="48" t="str">
        <f>IFERROR(VLOOKUP(C40,DSSP!$E$2:$G$1005,3,0),"")</f>
        <v>Papaya</v>
      </c>
      <c r="C40" s="48" t="str">
        <f>'Tổng đơn..'!B37</f>
        <v>Đu đủ weight</v>
      </c>
      <c r="D40" s="48" t="str">
        <f>IFERROR(VLOOKUP(C40,DSSP!$E$2:$I$1005,5,0),"")</f>
        <v>Carica papaya L.</v>
      </c>
      <c r="E40" s="159">
        <f ca="1">VLOOKUP(C40,'Tổng đơn..'!$B$10:$D$984,3,0)*110%</f>
        <v>330</v>
      </c>
      <c r="F40" s="47"/>
      <c r="G40" s="47"/>
      <c r="H40" s="47"/>
      <c r="I40" s="47" t="s">
        <v>4626</v>
      </c>
    </row>
    <row r="41" spans="1:9">
      <c r="A41" s="47">
        <v>29</v>
      </c>
      <c r="B41" s="48" t="str">
        <f>IFERROR(VLOOKUP(C41,DSSP!$E$2:$G$1005,3,0),"")</f>
        <v>Siam coconut</v>
      </c>
      <c r="C41" s="48" t="str">
        <f>'Tổng đơn..'!B38</f>
        <v>Dừa xiêm trái nhỏ 500 gr</v>
      </c>
      <c r="D41" s="48" t="str">
        <f>IFERROR(VLOOKUP(C41,DSSP!$E$2:$I$1005,5,0),"")</f>
        <v>Cocos nucifera</v>
      </c>
      <c r="E41" s="159">
        <f ca="1">VLOOKUP(C41,'Tổng đơn..'!$B$10:$D$984,3,0)*110%</f>
        <v>15.950000000000001</v>
      </c>
      <c r="F41" s="47"/>
      <c r="G41" s="47"/>
      <c r="H41" s="47"/>
      <c r="I41" s="47"/>
    </row>
    <row r="42" spans="1:9" ht="30">
      <c r="A42" s="47">
        <v>30</v>
      </c>
      <c r="B42" s="48" t="str">
        <f>IFERROR(VLOOKUP(C42,DSSP!$E$2:$G$1005,3,0),"")</f>
        <v>Welsh Onion</v>
      </c>
      <c r="C42" s="48" t="str">
        <f>'Tổng đơn..'!B39</f>
        <v>Hành lá 100 gr</v>
      </c>
      <c r="D42" s="48" t="str">
        <f>IFERROR(VLOOKUP(C42,DSSP!$E$2:$I$1005,5,0),"")</f>
        <v>Allium fistulosum</v>
      </c>
      <c r="E42" s="159">
        <f ca="1">VLOOKUP(C42,'Tổng đơn..'!$B$10:$D$984,3,0)*110%</f>
        <v>18.150000000000002</v>
      </c>
      <c r="F42" s="47"/>
      <c r="G42" s="47"/>
      <c r="H42" s="47"/>
      <c r="I42" s="47"/>
    </row>
    <row r="43" spans="1:9" ht="30">
      <c r="A43" s="47">
        <v>31</v>
      </c>
      <c r="B43" s="48" t="str">
        <f>IFERROR(VLOOKUP(C43,DSSP!$E$2:$G$1005,3,0),"")</f>
        <v>Welsh Onion</v>
      </c>
      <c r="C43" s="48" t="str">
        <f>'Tổng đơn..'!B40</f>
        <v>Hành lá 200 gr</v>
      </c>
      <c r="D43" s="48" t="str">
        <f>IFERROR(VLOOKUP(C43,DSSP!$E$2:$I$1005,5,0),"")</f>
        <v>Allium fistulosum</v>
      </c>
      <c r="E43" s="159">
        <f ca="1">VLOOKUP(C43,'Tổng đơn..'!$B$10:$D$984,3,0)*110%</f>
        <v>36.74</v>
      </c>
      <c r="F43" s="47"/>
      <c r="G43" s="47"/>
      <c r="H43" s="47"/>
      <c r="I43" s="47" t="s">
        <v>4626</v>
      </c>
    </row>
    <row r="44" spans="1:9">
      <c r="A44" s="47">
        <v>32</v>
      </c>
      <c r="B44" s="48" t="str">
        <f>IFERROR(VLOOKUP(C44,DSSP!$E$2:$G$1005,3,0),"")</f>
        <v>Guichai Leaf</v>
      </c>
      <c r="C44" s="48" t="str">
        <f>'Tổng đơn..'!B41</f>
        <v>Hẹ lá 100 gr</v>
      </c>
      <c r="D44" s="48" t="str">
        <f>IFERROR(VLOOKUP(C44,DSSP!$E$2:$I$1005,5,0),"")</f>
        <v>Allium tuberosum L.</v>
      </c>
      <c r="E44" s="159">
        <f ca="1">VLOOKUP(C44,'Tổng đơn..'!$B$10:$D$984,3,0)*110%</f>
        <v>5.0599999999999996</v>
      </c>
      <c r="F44" s="47"/>
      <c r="G44" s="47"/>
      <c r="H44" s="47"/>
      <c r="I44" s="47" t="s">
        <v>4626</v>
      </c>
    </row>
    <row r="45" spans="1:9">
      <c r="A45" s="47">
        <v>33</v>
      </c>
      <c r="B45" s="48" t="str">
        <f>IFERROR(VLOOKUP(C45,DSSP!$E$2:$G$1005,3,0),"")</f>
        <v>Guichai Leaf</v>
      </c>
      <c r="C45" s="48" t="str">
        <f>'Tổng đơn..'!B42</f>
        <v>Hẹ lá 200 gr</v>
      </c>
      <c r="D45" s="48" t="str">
        <f>IFERROR(VLOOKUP(C45,DSSP!$E$2:$I$1005,5,0),"")</f>
        <v>Allium tuberosum L.</v>
      </c>
      <c r="E45" s="159">
        <f ca="1">VLOOKUP(C45,'Tổng đơn..'!$B$10:$D$984,3,0)*110%</f>
        <v>17.16</v>
      </c>
      <c r="F45" s="47"/>
      <c r="G45" s="47"/>
      <c r="H45" s="47"/>
      <c r="I45" s="47"/>
    </row>
    <row r="46" spans="1:9">
      <c r="A46" s="47">
        <v>34</v>
      </c>
      <c r="B46" s="48" t="str">
        <f>IFERROR(VLOOKUP(C46,DSSP!$E$2:$G$1005,3,0),"")</f>
        <v>Holy Basil Leaf</v>
      </c>
      <c r="C46" s="48" t="str">
        <f>'Tổng đơn..'!B43</f>
        <v>Hương nhu 100 gr</v>
      </c>
      <c r="D46" s="48" t="str">
        <f>IFERROR(VLOOKUP(C46,DSSP!$E$2:$I$1005,5,0),"")</f>
        <v>Ocimum sanctum</v>
      </c>
      <c r="E46" s="159">
        <f ca="1">VLOOKUP(C46,'Tổng đơn..'!$B$10:$D$984,3,0)*110%</f>
        <v>57.310000000000009</v>
      </c>
      <c r="F46" s="47"/>
      <c r="G46" s="47"/>
      <c r="H46" s="47"/>
      <c r="I46" s="47"/>
    </row>
    <row r="47" spans="1:9" ht="30">
      <c r="A47" s="47">
        <v>35</v>
      </c>
      <c r="B47" s="48" t="str">
        <f>IFERROR(VLOOKUP(C47,DSSP!$E$2:$G$1005,3,0),"")</f>
        <v>Red Batata</v>
      </c>
      <c r="C47" s="48" t="str">
        <f>'Tổng đơn..'!B44</f>
        <v>Khoai lang ruột đỏ weight</v>
      </c>
      <c r="D47" s="48" t="str">
        <f>IFERROR(VLOOKUP(C47,DSSP!$E$2:$I$1005,5,0),"")</f>
        <v>Ipomoea batatas</v>
      </c>
      <c r="E47" s="159">
        <f ca="1">VLOOKUP(C47,'Tổng đơn..'!$B$10:$D$984,3,0)*110%</f>
        <v>1.1000000000000001</v>
      </c>
      <c r="F47" s="47"/>
      <c r="G47" s="47"/>
      <c r="H47" s="47"/>
      <c r="I47" s="47"/>
    </row>
    <row r="48" spans="1:9" ht="30">
      <c r="A48" s="47">
        <v>36</v>
      </c>
      <c r="B48" s="48" t="str">
        <f>IFERROR(VLOOKUP(C48,DSSP!$E$2:$G$1005,3,0),"")</f>
        <v>Purple Batata</v>
      </c>
      <c r="C48" s="48" t="str">
        <f>'Tổng đơn..'!B45</f>
        <v>Khoai lang tím (củ lớn) weight</v>
      </c>
      <c r="D48" s="48" t="str">
        <f>IFERROR(VLOOKUP(C48,DSSP!$E$2:$I$1005,5,0),"")</f>
        <v>Ipomoea batatas</v>
      </c>
      <c r="E48" s="159">
        <f ca="1">VLOOKUP(C48,'Tổng đơn..'!$B$10:$D$984,3,0)*110%</f>
        <v>3.3000000000000003</v>
      </c>
      <c r="F48" s="47"/>
      <c r="G48" s="47"/>
      <c r="H48" s="47"/>
      <c r="I48" s="47"/>
    </row>
    <row r="49" spans="1:9" ht="30">
      <c r="A49" s="47">
        <v>37</v>
      </c>
      <c r="B49" s="48" t="str">
        <f>IFERROR(VLOOKUP(C49,DSSP!$E$2:$G$1005,3,0),"")</f>
        <v>Small Purple Batata</v>
      </c>
      <c r="C49" s="48" t="str">
        <f>'Tổng đơn..'!B46</f>
        <v>Khoai lang tím (củ nhỏ) 500 gr</v>
      </c>
      <c r="D49" s="48" t="str">
        <f>IFERROR(VLOOKUP(C49,DSSP!$E$2:$I$1005,5,0),"")</f>
        <v>Ipomoea batatas</v>
      </c>
      <c r="E49" s="159">
        <f ca="1">VLOOKUP(C49,'Tổng đơn..'!$B$10:$D$984,3,0)*110%</f>
        <v>1.1000000000000001</v>
      </c>
      <c r="F49" s="47"/>
      <c r="G49" s="47"/>
      <c r="H49" s="47"/>
      <c r="I49" s="47" t="s">
        <v>4626</v>
      </c>
    </row>
    <row r="50" spans="1:9">
      <c r="A50" s="47">
        <v>38</v>
      </c>
      <c r="B50" s="48" t="str">
        <f>IFERROR(VLOOKUP(C50,DSSP!$E$2:$G$1005,3,0),"")</f>
        <v>White Batata</v>
      </c>
      <c r="C50" s="48" t="str">
        <f>'Tổng đơn..'!B47</f>
        <v>Khoai lang trắng (củ lớn) weight</v>
      </c>
      <c r="D50" s="48" t="str">
        <f>IFERROR(VLOOKUP(C50,DSSP!$E$2:$I$1005,5,0),"")</f>
        <v>Ipomoea batatas</v>
      </c>
      <c r="E50" s="159">
        <f ca="1">VLOOKUP(C50,'Tổng đơn..'!$B$10:$D$984,3,0)*110%</f>
        <v>2.2000000000000002</v>
      </c>
      <c r="F50" s="47"/>
      <c r="G50" s="47"/>
      <c r="H50" s="47"/>
      <c r="I50" s="47"/>
    </row>
    <row r="51" spans="1:9">
      <c r="A51" s="47">
        <v>39</v>
      </c>
      <c r="B51" s="48" t="str">
        <f>IFERROR(VLOOKUP(C51,DSSP!$E$2:$G$1005,3,0),"")</f>
        <v>Small White Batata</v>
      </c>
      <c r="C51" s="48" t="str">
        <f>'Tổng đơn..'!B48</f>
        <v>Khoai lang trắng (củ nhỏ) 500 gr</v>
      </c>
      <c r="D51" s="48" t="str">
        <f>IFERROR(VLOOKUP(C51,DSSP!$E$2:$I$1005,5,0),"")</f>
        <v>Ipomoea batatas</v>
      </c>
      <c r="E51" s="159">
        <f ca="1">VLOOKUP(C51,'Tổng đơn..'!$B$10:$D$984,3,0)*110%</f>
        <v>1.6500000000000001</v>
      </c>
      <c r="F51" s="47"/>
      <c r="G51" s="47"/>
      <c r="H51" s="47"/>
      <c r="I51" s="47" t="s">
        <v>4626</v>
      </c>
    </row>
    <row r="52" spans="1:9" ht="30">
      <c r="A52" s="47">
        <v>40</v>
      </c>
      <c r="B52" s="48" t="str">
        <f>IFERROR(VLOOKUP(C52,DSSP!$E$2:$G$1005,3,0),"")</f>
        <v>Yellow Batata</v>
      </c>
      <c r="C52" s="48" t="str">
        <f>'Tổng đơn..'!B49</f>
        <v>Khoai lang vàng (củ lớn) weight</v>
      </c>
      <c r="D52" s="48" t="str">
        <f>IFERROR(VLOOKUP(C52,DSSP!$E$2:$I$1005,5,0),"")</f>
        <v>Ipomoea batatas</v>
      </c>
      <c r="E52" s="159">
        <f ca="1">VLOOKUP(C52,'Tổng đơn..'!$B$10:$D$984,3,0)*110%</f>
        <v>2.2000000000000002</v>
      </c>
      <c r="F52" s="47"/>
      <c r="G52" s="47"/>
      <c r="H52" s="47"/>
      <c r="I52" s="47"/>
    </row>
    <row r="53" spans="1:9">
      <c r="A53" s="47">
        <v>41</v>
      </c>
      <c r="B53" s="48" t="str">
        <f>IFERROR(VLOOKUP(C53,DSSP!$E$2:$G$1005,3,0),"")</f>
        <v>Small Batata</v>
      </c>
      <c r="C53" s="48" t="str">
        <f>'Tổng đơn..'!B50</f>
        <v>Khoai lang vàng (củ nhỏ) 500 gr</v>
      </c>
      <c r="D53" s="48" t="str">
        <f>IFERROR(VLOOKUP(C53,DSSP!$E$2:$I$1005,5,0),"")</f>
        <v>Ipomoea batatas</v>
      </c>
      <c r="E53" s="159">
        <f ca="1">VLOOKUP(C53,'Tổng đơn..'!$B$10:$D$984,3,0)*110%</f>
        <v>0.55000000000000004</v>
      </c>
      <c r="F53" s="47"/>
      <c r="G53" s="47"/>
      <c r="H53" s="47"/>
      <c r="I53" s="47"/>
    </row>
    <row r="54" spans="1:9">
      <c r="A54" s="47">
        <v>42</v>
      </c>
      <c r="B54" s="48" t="str">
        <f>IFERROR(VLOOKUP(C54,DSSP!$E$2:$G$1005,3,0),"")</f>
        <v>Purple Yam</v>
      </c>
      <c r="C54" s="48" t="str">
        <f>'Tổng đơn..'!B51</f>
        <v>Khoai mỡ tím weight</v>
      </c>
      <c r="D54" s="48" t="str">
        <f>IFERROR(VLOOKUP(C54,DSSP!$E$2:$I$1005,5,0),"")</f>
        <v>Dioscorea alata</v>
      </c>
      <c r="E54" s="159">
        <f ca="1">VLOOKUP(C54,'Tổng đơn..'!$B$10:$D$984,3,0)*110%</f>
        <v>4.4000000000000004</v>
      </c>
      <c r="F54" s="47"/>
      <c r="G54" s="47"/>
      <c r="H54" s="47"/>
      <c r="I54" s="47"/>
    </row>
    <row r="55" spans="1:9">
      <c r="A55" s="47">
        <v>43</v>
      </c>
      <c r="B55" s="48" t="str">
        <f>IFERROR(VLOOKUP(C55,DSSP!$E$2:$G$1005,3,0),"")</f>
        <v>Taro Root</v>
      </c>
      <c r="C55" s="48" t="str">
        <f>'Tổng đơn..'!B52</f>
        <v>Khoai môn weight</v>
      </c>
      <c r="D55" s="48" t="str">
        <f>IFERROR(VLOOKUP(C55,DSSP!$E$2:$I$1005,5,0),"")</f>
        <v>Colocasia esculenta</v>
      </c>
      <c r="E55" s="159">
        <f ca="1">VLOOKUP(C55,'Tổng đơn..'!$B$10:$D$984,3,0)*110%</f>
        <v>4.6199999999999992</v>
      </c>
      <c r="F55" s="47"/>
      <c r="G55" s="47"/>
      <c r="H55" s="47"/>
      <c r="I55" s="47"/>
    </row>
    <row r="56" spans="1:9">
      <c r="A56" s="47">
        <v>44</v>
      </c>
      <c r="B56" s="48" t="str">
        <f>IFERROR(VLOOKUP(C56,DSSP!$E$2:$G$1005,3,0),"")</f>
        <v>Small Taro</v>
      </c>
      <c r="C56" s="48" t="str">
        <f>'Tổng đơn..'!B53</f>
        <v>Khoai sọ 500 gr</v>
      </c>
      <c r="D56" s="48" t="str">
        <f>IFERROR(VLOOKUP(C56,DSSP!$E$2:$I$1005,5,0),"")</f>
        <v>Colocasia esculenta</v>
      </c>
      <c r="E56" s="159">
        <f ca="1">VLOOKUP(C56,'Tổng đơn..'!$B$10:$D$984,3,0)*110%</f>
        <v>3.8500000000000005</v>
      </c>
      <c r="F56" s="47"/>
      <c r="G56" s="47"/>
      <c r="H56" s="47"/>
      <c r="I56" s="47"/>
    </row>
    <row r="57" spans="1:9">
      <c r="A57" s="47">
        <v>45</v>
      </c>
      <c r="B57" s="48" t="str">
        <f>IFERROR(VLOOKUP(C57,DSSP!$E$2:$G$1005,3,0),"")</f>
        <v>Radish Kimchi Box</v>
      </c>
      <c r="C57" s="48" t="str">
        <f>'Tổng đơn..'!B54</f>
        <v>Kim chi cải trắng Box 500 gr</v>
      </c>
      <c r="D57" s="48" t="str">
        <f>IFERROR(VLOOKUP(C57,DSSP!$E$2:$I$1005,5,0),"")</f>
        <v>unknown - không biết</v>
      </c>
      <c r="E57" s="159">
        <f ca="1">VLOOKUP(C57,'Tổng đơn..'!$B$10:$D$984,3,0)*110%</f>
        <v>25.85</v>
      </c>
      <c r="F57" s="47"/>
      <c r="G57" s="47"/>
      <c r="H57" s="47"/>
      <c r="I57" s="47"/>
    </row>
    <row r="58" spans="1:9">
      <c r="A58" s="47">
        <v>46</v>
      </c>
      <c r="B58" s="48" t="str">
        <f>IFERROR(VLOOKUP(C58,DSSP!$E$2:$G$1005,3,0),"")</f>
        <v>Coks Comb Leaf</v>
      </c>
      <c r="C58" s="48" t="str">
        <f>'Tổng đơn..'!B55</f>
        <v>Kinh giới 100 gr</v>
      </c>
      <c r="D58" s="48" t="str">
        <f>IFERROR(VLOOKUP(C58,DSSP!$E$2:$I$1005,5,0),"")</f>
        <v>Elsholtzia ciliata</v>
      </c>
      <c r="E58" s="159">
        <f ca="1">VLOOKUP(C58,'Tổng đơn..'!$B$10:$D$984,3,0)*110%</f>
        <v>1.1000000000000001</v>
      </c>
      <c r="F58" s="47"/>
      <c r="G58" s="47"/>
      <c r="H58" s="47"/>
      <c r="I58" s="47"/>
    </row>
    <row r="59" spans="1:9" ht="30">
      <c r="A59" s="47">
        <v>47</v>
      </c>
      <c r="B59" s="48" t="str">
        <f>IFERROR(VLOOKUP(C59,DSSP!$E$2:$G$1005,3,0),"")</f>
        <v>Banana leaf</v>
      </c>
      <c r="C59" s="48" t="str">
        <f>'Tổng đơn..'!B56</f>
        <v>Lá chuối 500 gr</v>
      </c>
      <c r="D59" s="48" t="str">
        <f>IFERROR(VLOOKUP(C59,DSSP!$E$2:$I$1005,5,0),"")</f>
        <v>Musa paradisiaca L.</v>
      </c>
      <c r="E59" s="159">
        <f ca="1">VLOOKUP(C59,'Tổng đơn..'!$B$10:$D$984,3,0)*110%</f>
        <v>17.600000000000001</v>
      </c>
      <c r="F59" s="47"/>
      <c r="G59" s="47"/>
      <c r="H59" s="47"/>
      <c r="I59" s="47"/>
    </row>
    <row r="60" spans="1:9" ht="30">
      <c r="A60" s="47">
        <v>48</v>
      </c>
      <c r="B60" s="48" t="str">
        <f>IFERROR(VLOOKUP(C60,DSSP!$E$2:$G$1005,3,0),"")</f>
        <v>Cha Plu Leaves</v>
      </c>
      <c r="C60" s="48" t="str">
        <f>'Tổng đơn..'!B57</f>
        <v>Lá lốt 100 gr</v>
      </c>
      <c r="D60" s="48" t="str">
        <f>IFERROR(VLOOKUP(C60,DSSP!$E$2:$I$1005,5,0),"")</f>
        <v>Piper sarmentosum Roxb.</v>
      </c>
      <c r="E60" s="159">
        <f ca="1">VLOOKUP(C60,'Tổng đơn..'!$B$10:$D$984,3,0)*110%</f>
        <v>6.8200000000000012</v>
      </c>
      <c r="F60" s="47"/>
      <c r="G60" s="47"/>
      <c r="H60" s="47"/>
      <c r="I60" s="47"/>
    </row>
    <row r="61" spans="1:9" ht="30">
      <c r="A61" s="47">
        <v>49</v>
      </c>
      <c r="B61" s="48" t="str">
        <f>IFERROR(VLOOKUP(C61,DSSP!$E$2:$G$1005,3,0),"")</f>
        <v>Basil Leaf</v>
      </c>
      <c r="C61" s="48" t="str">
        <f>'Tổng đơn..'!B58</f>
        <v>Lá quế 100 gr</v>
      </c>
      <c r="D61" s="48" t="str">
        <f>IFERROR(VLOOKUP(C61,DSSP!$E$2:$I$1005,5,0),"")</f>
        <v>Ocium basilicum L.</v>
      </c>
      <c r="E61" s="159">
        <f ca="1">VLOOKUP(C61,'Tổng đơn..'!$B$10:$D$984,3,0)*110%</f>
        <v>33</v>
      </c>
      <c r="F61" s="47"/>
      <c r="G61" s="47"/>
      <c r="H61" s="47"/>
      <c r="I61" s="47"/>
    </row>
    <row r="62" spans="1:9" ht="30">
      <c r="A62" s="47">
        <v>50</v>
      </c>
      <c r="B62" s="48" t="str">
        <f>IFERROR(VLOOKUP(C62,DSSP!$E$2:$G$1005,3,0),"")</f>
        <v>Bamboo Shoot</v>
      </c>
      <c r="C62" s="48" t="str">
        <f>'Tổng đơn..'!B59</f>
        <v>Măng tươi weight</v>
      </c>
      <c r="D62" s="48" t="str">
        <f>IFERROR(VLOOKUP(C62,DSSP!$E$2:$I$1005,5,0),"")</f>
        <v>Bambusa spp</v>
      </c>
      <c r="E62" s="159">
        <f ca="1">VLOOKUP(C62,'Tổng đơn..'!$B$10:$D$984,3,0)*110%</f>
        <v>8.8000000000000007</v>
      </c>
      <c r="F62" s="47"/>
      <c r="G62" s="47"/>
      <c r="H62" s="47"/>
      <c r="I62" s="47"/>
    </row>
    <row r="63" spans="1:9" ht="30">
      <c r="A63" s="47">
        <v>51</v>
      </c>
      <c r="B63" s="48" t="str">
        <f>IFERROR(VLOOKUP(C63,DSSP!$E$2:$G$1005,3,0),"")</f>
        <v>Red Jackfruit (tách hạt</v>
      </c>
      <c r="C63" s="48" t="str">
        <f>'Tổng đơn..'!B60</f>
        <v>Mít đỏ ( tách hạt)  300 gr</v>
      </c>
      <c r="D63" s="48" t="str">
        <f>IFERROR(VLOOKUP(C63,DSSP!$E$2:$I$1005,5,0),"")</f>
        <v>Artocarpus heterophyllus</v>
      </c>
      <c r="E63" s="159">
        <f ca="1">VLOOKUP(C63,'Tổng đơn..'!$B$10:$D$984,3,0)*110%</f>
        <v>11.55</v>
      </c>
      <c r="F63" s="47"/>
      <c r="G63" s="47"/>
      <c r="H63" s="47"/>
      <c r="I63" s="47"/>
    </row>
    <row r="64" spans="1:9" ht="30">
      <c r="A64" s="47">
        <v>52</v>
      </c>
      <c r="B64" s="48" t="str">
        <f>IFERROR(VLOOKUP(C64,DSSP!$E$2:$G$1005,3,0),"")</f>
        <v>Red Jackfruit (xẻ miếng</v>
      </c>
      <c r="C64" s="48" t="str">
        <f>'Tổng đơn..'!B61</f>
        <v>Mít đỏ ( xẻ miếng) weight</v>
      </c>
      <c r="D64" s="48" t="str">
        <f>IFERROR(VLOOKUP(C64,DSSP!$E$2:$I$1005,5,0),"")</f>
        <v>Artocarpus heterophyllus</v>
      </c>
      <c r="E64" s="159">
        <f ca="1">VLOOKUP(C64,'Tổng đơn..'!$B$10:$D$984,3,0)*110%</f>
        <v>8.8000000000000007</v>
      </c>
      <c r="F64" s="47"/>
      <c r="G64" s="47"/>
      <c r="H64" s="47"/>
      <c r="I64" s="47"/>
    </row>
    <row r="65" spans="1:9">
      <c r="A65" s="47">
        <v>53</v>
      </c>
      <c r="B65" s="48" t="str">
        <f>IFERROR(VLOOKUP(C65,DSSP!$E$2:$G$1005,3,0),"")</f>
        <v>Jackfruit (tách hạt</v>
      </c>
      <c r="C65" s="48" t="str">
        <f>'Tổng đơn..'!B62</f>
        <v>Mít Thái ( tách hạt)  300 gr</v>
      </c>
      <c r="D65" s="48" t="str">
        <f>IFERROR(VLOOKUP(C65,DSSP!$E$2:$I$1005,5,0),"")</f>
        <v>Artocarpus heterophyllus</v>
      </c>
      <c r="E65" s="159">
        <f ca="1">VLOOKUP(C65,'Tổng đơn..'!$B$10:$D$984,3,0)*110%</f>
        <v>7.5900000000000007</v>
      </c>
      <c r="F65" s="47"/>
      <c r="G65" s="47"/>
      <c r="H65" s="47"/>
      <c r="I65" s="47"/>
    </row>
    <row r="66" spans="1:9">
      <c r="A66" s="47">
        <v>54</v>
      </c>
      <c r="B66" s="48" t="str">
        <f>IFERROR(VLOOKUP(C66,DSSP!$E$2:$G$1005,3,0),"")</f>
        <v>Jackfruit</v>
      </c>
      <c r="C66" s="48" t="str">
        <f>'Tổng đơn..'!B63</f>
        <v>Mít Thái weight</v>
      </c>
      <c r="D66" s="48" t="str">
        <f>IFERROR(VLOOKUP(C66,DSSP!$E$2:$I$1005,5,0),"")</f>
        <v>Artocarpus heterophyllus</v>
      </c>
      <c r="E66" s="159">
        <f ca="1">VLOOKUP(C66,'Tổng đơn..'!$B$10:$D$984,3,0)*110%</f>
        <v>2.2000000000000002</v>
      </c>
      <c r="F66" s="47"/>
      <c r="G66" s="47"/>
      <c r="H66" s="47"/>
      <c r="I66" s="47"/>
    </row>
    <row r="67" spans="1:9">
      <c r="A67" s="47">
        <v>55</v>
      </c>
      <c r="B67" s="48" t="str">
        <f>IFERROR(VLOOKUP(C67,DSSP!$E$2:$G$1005,3,0),"")</f>
        <v>Ceylon Spinach</v>
      </c>
      <c r="C67" s="48" t="str">
        <f>'Tổng đơn..'!B64</f>
        <v>Mồng tơi 300 gr</v>
      </c>
      <c r="D67" s="48" t="str">
        <f>IFERROR(VLOOKUP(C67,DSSP!$E$2:$I$1005,5,0),"")</f>
        <v>Basella rubra</v>
      </c>
      <c r="E67" s="159">
        <f ca="1">VLOOKUP(C67,'Tổng đơn..'!$B$10:$D$984,3,0)*110%</f>
        <v>8.91</v>
      </c>
      <c r="F67" s="47"/>
      <c r="G67" s="47"/>
      <c r="H67" s="47"/>
      <c r="I67" s="47"/>
    </row>
    <row r="68" spans="1:9" ht="30">
      <c r="A68" s="47">
        <v>56</v>
      </c>
      <c r="B68" s="48" t="str">
        <f>IFERROR(VLOOKUP(C68,DSSP!$E$2:$G$1005,3,0),"")</f>
        <v>Round Luffa</v>
      </c>
      <c r="C68" s="48" t="str">
        <f>'Tổng đơn..'!B65</f>
        <v>Mướp hương weight</v>
      </c>
      <c r="D68" s="48" t="str">
        <f>IFERROR(VLOOKUP(C68,DSSP!$E$2:$I$1005,5,0),"")</f>
        <v>Luffa cylindrica L.</v>
      </c>
      <c r="E68" s="159">
        <f ca="1">VLOOKUP(C68,'Tổng đơn..'!$B$10:$D$984,3,0)*110%</f>
        <v>14.52</v>
      </c>
      <c r="F68" s="47"/>
      <c r="G68" s="47"/>
      <c r="H68" s="47"/>
      <c r="I68" s="47"/>
    </row>
    <row r="69" spans="1:9">
      <c r="A69" s="47">
        <v>57</v>
      </c>
      <c r="B69" s="48" t="str">
        <f>IFERROR(VLOOKUP(C69,DSSP!$E$2:$G$1005,3,0),"")</f>
        <v>Seafood Mushroom</v>
      </c>
      <c r="C69" s="48" t="str">
        <f>'Tổng đơn..'!B66</f>
        <v>Nấm bạch tuyết 150 gr</v>
      </c>
      <c r="D69" s="48" t="str">
        <f>IFERROR(VLOOKUP(C69,DSSP!$E$2:$I$1005,5,0),"")</f>
        <v>Flammulina velutipes</v>
      </c>
      <c r="E69" s="159">
        <f ca="1">VLOOKUP(C69,'Tổng đơn..'!$B$10:$D$984,3,0)*110%</f>
        <v>4.95</v>
      </c>
      <c r="F69" s="47"/>
      <c r="G69" s="47"/>
      <c r="H69" s="47"/>
      <c r="I69" s="47"/>
    </row>
    <row r="70" spans="1:9" ht="30">
      <c r="A70" s="47">
        <v>58</v>
      </c>
      <c r="B70" s="48" t="str">
        <f>IFERROR(VLOOKUP(C70,DSSP!$E$2:$G$1005,3,0),"")</f>
        <v>Shiitake Mushroom</v>
      </c>
      <c r="C70" s="48" t="str">
        <f>'Tổng đơn..'!B67</f>
        <v>Nấm đông cô 175 gr</v>
      </c>
      <c r="D70" s="48" t="str">
        <f>IFERROR(VLOOKUP(C70,DSSP!$E$2:$I$1005,5,0),"")</f>
        <v>Lentinula edodes</v>
      </c>
      <c r="E70" s="159">
        <f ca="1">VLOOKUP(C70,'Tổng đơn..'!$B$10:$D$984,3,0)*110%</f>
        <v>3.4649999999999999</v>
      </c>
      <c r="F70" s="47"/>
      <c r="G70" s="47"/>
      <c r="H70" s="47"/>
      <c r="I70" s="47"/>
    </row>
    <row r="71" spans="1:9">
      <c r="A71" s="47">
        <v>59</v>
      </c>
      <c r="B71" s="48" t="str">
        <f>IFERROR(VLOOKUP(C71,DSSP!$E$2:$G$1005,3,0),"")</f>
        <v>King Oyster Mushroom</v>
      </c>
      <c r="C71" s="48" t="str">
        <f>'Tổng đơn..'!B68</f>
        <v>Nấm đùi gà lớn weight</v>
      </c>
      <c r="D71" s="48" t="str">
        <f>IFERROR(VLOOKUP(C71,DSSP!$E$2:$I$1005,5,0),"")</f>
        <v>Pleurotus eryngii</v>
      </c>
      <c r="E71" s="159">
        <f ca="1">VLOOKUP(C71,'Tổng đơn..'!$B$10:$D$984,3,0)*110%</f>
        <v>4.8400000000000007</v>
      </c>
      <c r="F71" s="47"/>
      <c r="G71" s="47"/>
      <c r="H71" s="47"/>
      <c r="I71" s="47"/>
    </row>
    <row r="72" spans="1:9">
      <c r="A72" s="47">
        <v>60</v>
      </c>
      <c r="B72" s="48" t="str">
        <f>IFERROR(VLOOKUP(C72,DSSP!$E$2:$G$1005,3,0),"")</f>
        <v>King Oyster Mushroom</v>
      </c>
      <c r="C72" s="48" t="str">
        <f>'Tổng đơn..'!B69</f>
        <v>Nấm đùi gà nhỏ 100 gr</v>
      </c>
      <c r="D72" s="48" t="str">
        <f>IFERROR(VLOOKUP(C72,DSSP!$E$2:$I$1005,5,0),"")</f>
        <v>Pleurotus eryngii</v>
      </c>
      <c r="E72" s="159">
        <f ca="1">VLOOKUP(C72,'Tổng đơn..'!$B$10:$D$984,3,0)*110%</f>
        <v>4.1800000000000006</v>
      </c>
      <c r="F72" s="47"/>
      <c r="G72" s="47"/>
      <c r="H72" s="47"/>
      <c r="I72" s="47"/>
    </row>
    <row r="73" spans="1:9" ht="30">
      <c r="A73" s="47">
        <v>61</v>
      </c>
      <c r="B73" s="48" t="str">
        <f>IFERROR(VLOOKUP(C73,DSSP!$E$2:$G$1005,3,0),"")</f>
        <v>Enoki Mushroom</v>
      </c>
      <c r="C73" s="48" t="str">
        <f>'Tổng đơn..'!B70</f>
        <v>Nấm kim châm 200 gr</v>
      </c>
      <c r="D73" s="48" t="str">
        <f>IFERROR(VLOOKUP(C73,DSSP!$E$2:$I$1005,5,0),"")</f>
        <v>Flammulina velutipes</v>
      </c>
      <c r="E73" s="159">
        <f ca="1">VLOOKUP(C73,'Tổng đơn..'!$B$10:$D$984,3,0)*110%</f>
        <v>20.900000000000002</v>
      </c>
      <c r="F73" s="47"/>
      <c r="G73" s="47"/>
      <c r="H73" s="47"/>
      <c r="I73" s="47"/>
    </row>
    <row r="74" spans="1:9" ht="30">
      <c r="A74" s="47">
        <v>62</v>
      </c>
      <c r="B74" s="48" t="str">
        <f>IFERROR(VLOOKUP(C74,DSSP!$E$2:$G$1005,3,0),"")</f>
        <v>Brown Ganoderma</v>
      </c>
      <c r="C74" s="48" t="str">
        <f>'Tổng đơn..'!B71</f>
        <v>Nấm linh chi nâu 125 gr</v>
      </c>
      <c r="D74" s="48" t="str">
        <f>IFERROR(VLOOKUP(C74,DSSP!$E$2:$I$1005,5,0),"")</f>
        <v>Ganodema lucidum</v>
      </c>
      <c r="E74" s="159">
        <f ca="1">VLOOKUP(C74,'Tổng đơn..'!$B$10:$D$984,3,0)*110%</f>
        <v>4.6750000000000007</v>
      </c>
      <c r="F74" s="47"/>
      <c r="G74" s="47"/>
      <c r="H74" s="47"/>
      <c r="I74" s="47"/>
    </row>
    <row r="75" spans="1:9" ht="30">
      <c r="A75" s="47">
        <v>63</v>
      </c>
      <c r="B75" s="48" t="str">
        <f>IFERROR(VLOOKUP(C75,DSSP!$E$2:$G$1005,3,0),"")</f>
        <v>White Ganoderma</v>
      </c>
      <c r="C75" s="48" t="str">
        <f>'Tổng đơn..'!B72</f>
        <v>Nấm linh chi trắng 125 gr</v>
      </c>
      <c r="D75" s="48" t="str">
        <f>IFERROR(VLOOKUP(C75,DSSP!$E$2:$I$1005,5,0),"")</f>
        <v>Ganodema lucidum</v>
      </c>
      <c r="E75" s="159">
        <f ca="1">VLOOKUP(C75,'Tổng đơn..'!$B$10:$D$984,3,0)*110%</f>
        <v>4.95</v>
      </c>
      <c r="F75" s="47"/>
      <c r="G75" s="47"/>
      <c r="H75" s="47"/>
      <c r="I75" s="47"/>
    </row>
    <row r="76" spans="1:9" ht="30">
      <c r="A76" s="47">
        <v>64</v>
      </c>
      <c r="B76" s="48" t="str">
        <f>IFERROR(VLOOKUP(C76,DSSP!$E$2:$G$1005,3,0),"")</f>
        <v>Jew's Ear</v>
      </c>
      <c r="C76" s="48" t="str">
        <f>'Tổng đơn..'!B73</f>
        <v>Nấm mèo tươi 100 gr</v>
      </c>
      <c r="D76" s="48" t="str">
        <f>IFERROR(VLOOKUP(C76,DSSP!$E$2:$I$1005,5,0),"")</f>
        <v>Auricularia auricula</v>
      </c>
      <c r="E76" s="159">
        <f ca="1">VLOOKUP(C76,'Tổng đơn..'!$B$10:$D$984,3,0)*110%</f>
        <v>1.32</v>
      </c>
      <c r="F76" s="47"/>
      <c r="G76" s="47"/>
      <c r="H76" s="47"/>
      <c r="I76" s="47"/>
    </row>
    <row r="77" spans="1:9">
      <c r="A77" s="47">
        <v>65</v>
      </c>
      <c r="B77" s="48" t="str">
        <f>IFERROR(VLOOKUP(C77,DSSP!$E$2:$G$1005,3,0),"")</f>
        <v>Nescafe Café Viet box</v>
      </c>
      <c r="C77" s="48" t="str">
        <f>'Tổng đơn..'!B74</f>
        <v>Nescafe cà phê Việt box 240 gr</v>
      </c>
      <c r="D77" s="48" t="str">
        <f>IFERROR(VLOOKUP(C77,DSSP!$E$2:$I$1005,5,0),"")</f>
        <v>unknown - không biết</v>
      </c>
      <c r="E77" s="159">
        <f ca="1">VLOOKUP(C77,'Tổng đơn..'!$B$10:$D$984,3,0)*110%</f>
        <v>2.64</v>
      </c>
      <c r="F77" s="47"/>
      <c r="G77" s="47"/>
      <c r="H77" s="47"/>
      <c r="I77" s="47"/>
    </row>
    <row r="78" spans="1:9">
      <c r="A78" s="47">
        <v>66</v>
      </c>
      <c r="B78" s="48" t="str">
        <f>IFERROR(VLOOKUP(C78,DSSP!$E$2:$G$1005,3,0),"")</f>
        <v>Finger Root</v>
      </c>
      <c r="C78" s="48" t="str">
        <f>'Tổng đơn..'!B75</f>
        <v>Ngải bún 100 gr</v>
      </c>
      <c r="D78" s="48" t="str">
        <f>IFERROR(VLOOKUP(C78,DSSP!$E$2:$I$1005,5,0),"")</f>
        <v>Boesenbergia rotunda</v>
      </c>
      <c r="E78" s="159">
        <f ca="1">VLOOKUP(C78,'Tổng đơn..'!$B$10:$D$984,3,0)*110%</f>
        <v>6.0500000000000007</v>
      </c>
      <c r="F78" s="47"/>
      <c r="G78" s="47"/>
      <c r="H78" s="47"/>
      <c r="I78" s="47"/>
    </row>
    <row r="79" spans="1:9">
      <c r="A79" s="47">
        <v>67</v>
      </c>
      <c r="B79" s="48" t="str">
        <f>IFERROR(VLOOKUP(C79,DSSP!$E$2:$G$1005,3,0),"")</f>
        <v>Finger Root</v>
      </c>
      <c r="C79" s="48" t="str">
        <f>'Tổng đơn..'!B76</f>
        <v>Ngải bún 200 gr</v>
      </c>
      <c r="D79" s="48" t="str">
        <f>IFERROR(VLOOKUP(C79,DSSP!$E$2:$I$1005,5,0),"")</f>
        <v>Boesenbergia rotunda</v>
      </c>
      <c r="E79" s="159">
        <f ca="1">VLOOKUP(C79,'Tổng đơn..'!$B$10:$D$984,3,0)*110%</f>
        <v>0.44000000000000006</v>
      </c>
      <c r="F79" s="47"/>
      <c r="G79" s="47"/>
      <c r="H79" s="47"/>
      <c r="I79" s="47"/>
    </row>
    <row r="80" spans="1:9">
      <c r="A80" s="47">
        <v>68</v>
      </c>
      <c r="B80" s="48" t="str">
        <f>IFERROR(VLOOKUP(C80,DSSP!$E$2:$G$1005,3,0),"")</f>
        <v>Turmeric</v>
      </c>
      <c r="C80" s="48" t="str">
        <f>'Tổng đơn..'!B77</f>
        <v>Nghệ tươi 100 gr</v>
      </c>
      <c r="D80" s="48" t="str">
        <f>IFERROR(VLOOKUP(C80,DSSP!$E$2:$I$1005,5,0),"")</f>
        <v>Curcuma longa</v>
      </c>
      <c r="E80" s="159">
        <f ca="1">VLOOKUP(C80,'Tổng đơn..'!$B$10:$D$984,3,0)*110%</f>
        <v>1.7600000000000002</v>
      </c>
      <c r="F80" s="47"/>
      <c r="G80" s="47"/>
      <c r="H80" s="47"/>
      <c r="I80" s="47"/>
    </row>
    <row r="81" spans="1:9" ht="30">
      <c r="A81" s="47">
        <v>69</v>
      </c>
      <c r="B81" s="48" t="str">
        <f>IFERROR(VLOOKUP(C81,DSSP!$E$2:$G$1005,3,0),"")</f>
        <v>Culantro</v>
      </c>
      <c r="C81" s="48" t="str">
        <f>'Tổng đơn..'!B78</f>
        <v>Ngò gai 100 gr</v>
      </c>
      <c r="D81" s="48" t="str">
        <f>IFERROR(VLOOKUP(C81,DSSP!$E$2:$I$1005,5,0),"")</f>
        <v>Eryngium foetidum</v>
      </c>
      <c r="E81" s="159">
        <f ca="1">VLOOKUP(C81,'Tổng đơn..'!$B$10:$D$984,3,0)*110%</f>
        <v>40.260000000000005</v>
      </c>
      <c r="F81" s="47"/>
      <c r="G81" s="47"/>
      <c r="H81" s="47"/>
      <c r="I81" s="47"/>
    </row>
    <row r="82" spans="1:9" ht="30">
      <c r="A82" s="47">
        <v>70</v>
      </c>
      <c r="B82" s="48" t="str">
        <f>IFERROR(VLOOKUP(C82,DSSP!$E$2:$G$1005,3,0),"")</f>
        <v>Rice Paddy Herb</v>
      </c>
      <c r="C82" s="48" t="str">
        <f>'Tổng đơn..'!B79</f>
        <v>Ngò om 100 gr</v>
      </c>
      <c r="D82" s="48" t="str">
        <f>IFERROR(VLOOKUP(C82,DSSP!$E$2:$I$1005,5,0),"")</f>
        <v>Limnophila aromatica</v>
      </c>
      <c r="E82" s="159">
        <f ca="1">VLOOKUP(C82,'Tổng đơn..'!$B$10:$D$984,3,0)*110%</f>
        <v>2.75</v>
      </c>
      <c r="F82" s="47"/>
      <c r="G82" s="47"/>
      <c r="H82" s="47"/>
      <c r="I82" s="47"/>
    </row>
    <row r="83" spans="1:9">
      <c r="A83" s="47">
        <v>71</v>
      </c>
      <c r="B83" s="48" t="str">
        <f>IFERROR(VLOOKUP(C83,DSSP!$E$2:$G$1005,3,0),"")</f>
        <v>Aloe Vera</v>
      </c>
      <c r="C83" s="48" t="str">
        <f>'Tổng đơn..'!B80</f>
        <v>Nha đam weight</v>
      </c>
      <c r="D83" s="48" t="str">
        <f>IFERROR(VLOOKUP(C83,DSSP!$E$2:$I$1005,5,0),"")</f>
        <v>Aloe barbadensis</v>
      </c>
      <c r="E83" s="159">
        <f ca="1">VLOOKUP(C83,'Tổng đơn..'!$B$10:$D$984,3,0)*110%</f>
        <v>0.66</v>
      </c>
      <c r="F83" s="47"/>
      <c r="G83" s="47"/>
      <c r="H83" s="47"/>
      <c r="I83" s="47"/>
    </row>
    <row r="84" spans="1:9">
      <c r="A84" s="47">
        <v>72</v>
      </c>
      <c r="B84" s="48" t="str">
        <f>IFERROR(VLOOKUP(C84,DSSP!$E$2:$G$1005,3,0),"")</f>
        <v>Special coconut caramel</v>
      </c>
      <c r="C84" s="48" t="str">
        <f>'Tổng đơn..'!B81</f>
        <v>Nước màu dừa đặc sản 150 gr</v>
      </c>
      <c r="D84" s="48" t="str">
        <f>IFERROR(VLOOKUP(C84,DSSP!$E$2:$I$1005,5,0),"")</f>
        <v>unknown - không biết</v>
      </c>
      <c r="E84" s="159">
        <f ca="1">VLOOKUP(C84,'Tổng đơn..'!$B$10:$D$984,3,0)*110%</f>
        <v>0.82500000000000007</v>
      </c>
      <c r="F84" s="47"/>
      <c r="G84" s="47"/>
      <c r="H84" s="47"/>
      <c r="I84" s="47"/>
    </row>
    <row r="85" spans="1:9">
      <c r="A85" s="47">
        <v>73</v>
      </c>
      <c r="B85" s="48" t="str">
        <f>IFERROR(VLOOKUP(C85,DSSP!$E$2:$G$1005,3,0),"")</f>
        <v>Morning Glory</v>
      </c>
      <c r="C85" s="48" t="str">
        <f>'Tổng đơn..'!B82</f>
        <v>Rau muống 200 gr</v>
      </c>
      <c r="D85" s="48" t="str">
        <f>IFERROR(VLOOKUP(C85,DSSP!$E$2:$I$1005,5,0),"")</f>
        <v>Ipomoea aquatica</v>
      </c>
      <c r="E85" s="159">
        <f ca="1">VLOOKUP(C85,'Tổng đơn..'!$B$10:$D$984,3,0)*110%</f>
        <v>138.60000000000002</v>
      </c>
      <c r="F85" s="47"/>
      <c r="G85" s="47"/>
      <c r="H85" s="47"/>
      <c r="I85" s="47" t="s">
        <v>4626</v>
      </c>
    </row>
    <row r="86" spans="1:9">
      <c r="A86" s="47">
        <v>74</v>
      </c>
      <c r="B86" s="48" t="str">
        <f>IFERROR(VLOOKUP(C86,DSSP!$E$2:$G$1005,3,0),"")</f>
        <v>Knotgrass</v>
      </c>
      <c r="C86" s="48" t="str">
        <f>'Tổng đơn..'!B83</f>
        <v>Rau răm 100 gr</v>
      </c>
      <c r="D86" s="48" t="str">
        <f>IFERROR(VLOOKUP(C86,DSSP!$E$2:$I$1005,5,0),"")</f>
        <v>Polygonum odoratum</v>
      </c>
      <c r="E86" s="159">
        <f ca="1">VLOOKUP(C86,'Tổng đơn..'!$B$10:$D$984,3,0)*110%</f>
        <v>2.2000000000000002</v>
      </c>
      <c r="F86" s="47"/>
      <c r="G86" s="47"/>
      <c r="H86" s="47"/>
      <c r="I86" s="47"/>
    </row>
    <row r="87" spans="1:9">
      <c r="A87" s="47">
        <v>75</v>
      </c>
      <c r="B87" s="48" t="str">
        <f>IFERROR(VLOOKUP(C87,DSSP!$E$2:$G$1005,3,0),"")</f>
        <v>Lemon Grass</v>
      </c>
      <c r="C87" s="48" t="str">
        <f>'Tổng đơn..'!B84</f>
        <v>Sả tươi 100 gr</v>
      </c>
      <c r="D87" s="48" t="str">
        <f>IFERROR(VLOOKUP(C87,DSSP!$E$2:$I$1005,5,0),"")</f>
        <v>Cymbopogon citratus</v>
      </c>
      <c r="E87" s="159">
        <f ca="1">VLOOKUP(C87,'Tổng đơn..'!$B$10:$D$984,3,0)*110%</f>
        <v>54.45</v>
      </c>
      <c r="F87" s="47"/>
      <c r="G87" s="47"/>
      <c r="H87" s="47"/>
      <c r="I87" s="47"/>
    </row>
    <row r="88" spans="1:9">
      <c r="A88" s="47">
        <v>76</v>
      </c>
      <c r="B88" s="48" t="str">
        <f>IFERROR(VLOOKUP(C88,DSSP!$E$2:$G$1005,3,0),"")</f>
        <v>Crown Daisy</v>
      </c>
      <c r="C88" s="48" t="str">
        <f>'Tổng đơn..'!B85</f>
        <v>Tần ô (cải cúc) 200 gr</v>
      </c>
      <c r="D88" s="48" t="str">
        <f>IFERROR(VLOOKUP(C88,DSSP!$E$2:$I$1005,5,0),"")</f>
        <v>Chrysanthemum coronarium L.</v>
      </c>
      <c r="E88" s="159">
        <f ca="1">VLOOKUP(C88,'Tổng đơn..'!$B$10:$D$984,3,0)*110%</f>
        <v>5.5</v>
      </c>
      <c r="F88" s="47"/>
      <c r="G88" s="47"/>
      <c r="H88" s="47"/>
      <c r="I88" s="47"/>
    </row>
    <row r="89" spans="1:9">
      <c r="A89" s="47">
        <v>77</v>
      </c>
      <c r="B89" s="48" t="str">
        <f>IFERROR(VLOOKUP(C89,DSSP!$E$2:$G$1005,3,0),"")</f>
        <v>Dill</v>
      </c>
      <c r="C89" s="48" t="str">
        <f>'Tổng đơn..'!B86</f>
        <v>Thì là 100 gr</v>
      </c>
      <c r="D89" s="48" t="str">
        <f>IFERROR(VLOOKUP(C89,DSSP!$E$2:$I$1005,5,0),"")</f>
        <v>Anethum graveolens</v>
      </c>
      <c r="E89" s="159">
        <f ca="1">VLOOKUP(C89,'Tổng đơn..'!$B$10:$D$984,3,0)*110%</f>
        <v>4.2900000000000009</v>
      </c>
      <c r="F89" s="47"/>
      <c r="G89" s="47"/>
      <c r="H89" s="47"/>
      <c r="I89" s="47"/>
    </row>
    <row r="90" spans="1:9" ht="30">
      <c r="A90" s="47">
        <v>78</v>
      </c>
      <c r="B90" s="48" t="str">
        <f>IFERROR(VLOOKUP(C90,DSSP!$E$2:$G$1005,3,0),"")</f>
        <v>Perilla Leaf</v>
      </c>
      <c r="C90" s="48" t="str">
        <f>'Tổng đơn..'!B87</f>
        <v>Tía tô 100 gr</v>
      </c>
      <c r="D90" s="48" t="str">
        <f>IFERROR(VLOOKUP(C90,DSSP!$E$2:$I$1005,5,0),"")</f>
        <v>Perilla frutescens</v>
      </c>
      <c r="E90" s="159">
        <f ca="1">VLOOKUP(C90,'Tổng đơn..'!$B$10:$D$984,3,0)*110%</f>
        <v>5.7200000000000006</v>
      </c>
      <c r="F90" s="47"/>
      <c r="G90" s="47"/>
      <c r="H90" s="47"/>
      <c r="I90" s="47"/>
    </row>
    <row r="91" spans="1:9">
      <c r="A91" s="47">
        <v>79</v>
      </c>
      <c r="B91" s="48" t="str">
        <f>IFERROR(VLOOKUP(C91,DSSP!$E$2:$G$1005,3,0),"")</f>
        <v>Green pepper</v>
      </c>
      <c r="C91" s="48" t="str">
        <f>'Tổng đơn..'!B88</f>
        <v>Tiêu xanh 100 gr</v>
      </c>
      <c r="D91" s="48" t="str">
        <f>IFERROR(VLOOKUP(C91,DSSP!$E$2:$I$1005,5,0),"")</f>
        <v>Piper nigrum</v>
      </c>
      <c r="E91" s="159">
        <f ca="1">VLOOKUP(C91,'Tổng đơn..'!$B$10:$D$984,3,0)*110%</f>
        <v>2.9700000000000006</v>
      </c>
      <c r="F91" s="47"/>
      <c r="G91" s="47"/>
      <c r="H91" s="47"/>
      <c r="I91" s="47"/>
    </row>
    <row r="92" spans="1:9" ht="30">
      <c r="A92" s="47">
        <v>80</v>
      </c>
      <c r="B92" s="48" t="str">
        <f>IFERROR(VLOOKUP(C92,DSSP!$E$2:$G$1005,3,0),"")</f>
        <v>Chin-su Chili Sauce</v>
      </c>
      <c r="C92" s="48" t="str">
        <f>'Tổng đơn..'!B89</f>
        <v>Tương ớt Chin-su 250 gr</v>
      </c>
      <c r="D92" s="48" t="str">
        <f>IFERROR(VLOOKUP(C92,DSSP!$E$2:$I$1005,5,0),"")</f>
        <v>unknown - không biết</v>
      </c>
      <c r="E92" s="159">
        <f ca="1">VLOOKUP(C92,'Tổng đơn..'!$B$10:$D$984,3,0)*110%</f>
        <v>2.75</v>
      </c>
      <c r="F92" s="47"/>
      <c r="G92" s="47"/>
      <c r="H92" s="47"/>
      <c r="I92" s="47"/>
    </row>
    <row r="93" spans="1:9" ht="30">
      <c r="A93" s="47">
        <v>81</v>
      </c>
      <c r="B93" s="48" t="str">
        <f>IFERROR(VLOOKUP(C93,DSSP!$E$2:$G$1005,3,0),"")</f>
        <v>Dried Mango</v>
      </c>
      <c r="C93" s="48" t="str">
        <f>'Tổng đơn..'!B90</f>
        <v>Xoài sấy dẻo 500 gr</v>
      </c>
      <c r="D93" s="48" t="str">
        <f>IFERROR(VLOOKUP(C93,DSSP!$E$2:$I$1005,5,0),"")</f>
        <v>unknown - không biết</v>
      </c>
      <c r="E93" s="159">
        <f ca="1">VLOOKUP(C93,'Tổng đơn..'!$B$10:$D$984,3,0)*110%</f>
        <v>16.5</v>
      </c>
      <c r="F93" s="47"/>
      <c r="G93" s="47"/>
      <c r="H93" s="47"/>
      <c r="I93" s="47"/>
    </row>
    <row r="94" spans="1:9" ht="30">
      <c r="A94" s="47">
        <v>82</v>
      </c>
      <c r="B94" s="48" t="str">
        <f>IFERROR(VLOOKUP(C94,DSSP!$E$2:$G$1005,3,0),"")</f>
        <v/>
      </c>
      <c r="C94" s="48">
        <f>'Tổng đơn..'!B91</f>
        <v>0</v>
      </c>
      <c r="D94" s="48" t="str">
        <f>IFERROR(VLOOKUP(C94,DSSP!$E$2:$I$1005,5,0),"")</f>
        <v/>
      </c>
      <c r="E94" s="159">
        <f ca="1">VLOOKUP(C94,'Tổng đơn..'!$B$10:$D$984,3,0)*110%</f>
        <v>0</v>
      </c>
      <c r="F94" s="47"/>
      <c r="G94" s="47"/>
      <c r="H94" s="47"/>
      <c r="I94" s="47"/>
    </row>
    <row r="95" spans="1:9">
      <c r="A95" s="47">
        <v>83</v>
      </c>
      <c r="B95" s="48" t="str">
        <f>IFERROR(VLOOKUP(C95,DSSP!$E$2:$G$1005,3,0),"")</f>
        <v/>
      </c>
      <c r="C95" s="48">
        <f>'Tổng đơn..'!B92</f>
        <v>0</v>
      </c>
      <c r="D95" s="48" t="str">
        <f>IFERROR(VLOOKUP(C95,DSSP!$E$2:$I$1005,5,0),"")</f>
        <v/>
      </c>
      <c r="E95" s="159">
        <f ca="1">VLOOKUP(C95,'Tổng đơn..'!$B$10:$D$984,3,0)*110%</f>
        <v>0</v>
      </c>
      <c r="F95" s="47"/>
      <c r="G95" s="47"/>
      <c r="H95" s="47"/>
      <c r="I95" s="47"/>
    </row>
    <row r="96" spans="1:9">
      <c r="A96" s="47">
        <v>84</v>
      </c>
      <c r="B96" s="48" t="str">
        <f>IFERROR(VLOOKUP(C96,DSSP!$E$2:$G$1005,3,0),"")</f>
        <v/>
      </c>
      <c r="C96" s="48">
        <f>'Tổng đơn..'!B93</f>
        <v>0</v>
      </c>
      <c r="D96" s="48" t="str">
        <f>IFERROR(VLOOKUP(C96,DSSP!$E$2:$I$1005,5,0),"")</f>
        <v/>
      </c>
      <c r="E96" s="159">
        <f ca="1">VLOOKUP(C96,'Tổng đơn..'!$B$10:$D$984,3,0)*110%</f>
        <v>0</v>
      </c>
      <c r="F96" s="47"/>
      <c r="G96" s="47"/>
      <c r="H96" s="47"/>
      <c r="I96" s="47"/>
    </row>
    <row r="97" spans="1:15">
      <c r="A97" s="47">
        <v>85</v>
      </c>
      <c r="B97" s="48" t="str">
        <f>IFERROR(VLOOKUP(C97,DSSP!$E$2:$G$1005,3,0),"")</f>
        <v/>
      </c>
      <c r="C97" s="48">
        <f>'Tổng đơn..'!B94</f>
        <v>0</v>
      </c>
      <c r="D97" s="48" t="str">
        <f>IFERROR(VLOOKUP(C97,DSSP!$E$2:$I$1005,5,0),"")</f>
        <v/>
      </c>
      <c r="E97" s="159">
        <f ca="1">VLOOKUP(C97,'Tổng đơn..'!$B$10:$D$984,3,0)*110%</f>
        <v>0</v>
      </c>
      <c r="F97" s="47"/>
      <c r="G97" s="47"/>
      <c r="H97" s="47"/>
      <c r="I97" s="47"/>
    </row>
    <row r="98" spans="1:15" ht="30">
      <c r="A98" s="47">
        <v>86</v>
      </c>
      <c r="B98" s="48" t="str">
        <f>IFERROR(VLOOKUP(C98,DSSP!$E$2:$G$1005,3,0),"")</f>
        <v/>
      </c>
      <c r="C98" s="48">
        <f>'Tổng đơn..'!B95</f>
        <v>0</v>
      </c>
      <c r="D98" s="48" t="str">
        <f>IFERROR(VLOOKUP(C98,DSSP!$E$2:$I$1005,5,0),"")</f>
        <v/>
      </c>
      <c r="E98" s="159">
        <f ca="1">VLOOKUP(C98,'Tổng đơn..'!$B$10:$D$984,3,0)*110%</f>
        <v>0</v>
      </c>
      <c r="F98" s="47"/>
      <c r="G98" s="47"/>
      <c r="H98" s="47"/>
      <c r="I98" s="47"/>
    </row>
    <row r="99" spans="1:15">
      <c r="A99" s="47">
        <v>87</v>
      </c>
      <c r="B99" s="48" t="str">
        <f>IFERROR(VLOOKUP(C99,DSSP!$E$2:$G$1005,3,0),"")</f>
        <v/>
      </c>
      <c r="C99" s="48">
        <f>'Tổng đơn..'!B96</f>
        <v>0</v>
      </c>
      <c r="D99" s="48" t="str">
        <f>IFERROR(VLOOKUP(C99,DSSP!$E$2:$I$1005,5,0),"")</f>
        <v/>
      </c>
      <c r="E99" s="159">
        <f ca="1">VLOOKUP(C99,'Tổng đơn..'!$B$10:$D$984,3,0)*110%</f>
        <v>0</v>
      </c>
      <c r="F99" s="47"/>
      <c r="G99" s="47"/>
      <c r="H99" s="47"/>
      <c r="I99" s="47"/>
    </row>
    <row r="100" spans="1:15">
      <c r="A100" s="47">
        <v>88</v>
      </c>
      <c r="B100" s="48" t="str">
        <f>IFERROR(VLOOKUP(C100,DSSP!$E$2:$G$1005,3,0),"")</f>
        <v/>
      </c>
      <c r="C100" s="48">
        <f>'Tổng đơn..'!B97</f>
        <v>0</v>
      </c>
      <c r="D100" s="48" t="str">
        <f>IFERROR(VLOOKUP(C100,DSSP!$E$2:$I$1005,5,0),"")</f>
        <v/>
      </c>
      <c r="E100" s="159">
        <f ca="1">VLOOKUP(C100,'Tổng đơn..'!$B$10:$D$984,3,0)*110%</f>
        <v>0</v>
      </c>
      <c r="F100" s="47"/>
      <c r="G100" s="47"/>
      <c r="H100" s="47"/>
      <c r="I100" s="47"/>
    </row>
    <row r="101" spans="1:15">
      <c r="A101" s="47">
        <v>89</v>
      </c>
      <c r="B101" s="48" t="str">
        <f>IFERROR(VLOOKUP(C101,DSSP!$E$2:$G$1005,3,0),"")</f>
        <v/>
      </c>
      <c r="C101" s="48">
        <f>'Tổng đơn..'!B98</f>
        <v>0</v>
      </c>
      <c r="D101" s="48" t="str">
        <f>IFERROR(VLOOKUP(C101,DSSP!$E$2:$I$1005,5,0),"")</f>
        <v/>
      </c>
      <c r="E101" s="159">
        <f ca="1">VLOOKUP(C101,'Tổng đơn..'!$B$10:$D$984,3,0)*110%</f>
        <v>0</v>
      </c>
      <c r="F101" s="47"/>
      <c r="G101" s="47"/>
      <c r="H101" s="47"/>
      <c r="I101" s="47"/>
    </row>
    <row r="102" spans="1:15">
      <c r="A102" s="444"/>
      <c r="B102" s="48" t="str">
        <f>IFERROR(VLOOKUP(C102,DSSP!$E$2:$G$1005,3,0),"")</f>
        <v/>
      </c>
      <c r="C102" s="48">
        <f>'Tổng đơn..'!B99</f>
        <v>0</v>
      </c>
      <c r="D102" s="48" t="str">
        <f>IFERROR(VLOOKUP(C102,DSSP!$E$2:$I$1005,5,0),"")</f>
        <v/>
      </c>
      <c r="E102" s="159">
        <f ca="1">VLOOKUP(C102,'Tổng đơn..'!$B$10:$D$984,3,0)*110%</f>
        <v>0</v>
      </c>
      <c r="F102" s="47"/>
      <c r="G102" s="47"/>
      <c r="H102" s="47"/>
      <c r="I102" s="47"/>
      <c r="L102" s="53">
        <f>529200+378000+504000</f>
        <v>1411200</v>
      </c>
    </row>
    <row r="103" spans="1:15" ht="30">
      <c r="A103" s="444"/>
      <c r="B103" s="48" t="str">
        <f>IFERROR(VLOOKUP(C103,DSSP!$E$2:$G$1005,3,0),"")</f>
        <v/>
      </c>
      <c r="C103" s="48">
        <f>'Tổng đơn..'!B100</f>
        <v>0</v>
      </c>
      <c r="D103" s="48" t="str">
        <f>IFERROR(VLOOKUP(C103,DSSP!$E$2:$I$1005,5,0),"")</f>
        <v/>
      </c>
      <c r="E103" s="159">
        <f ca="1">VLOOKUP(C103,'Tổng đơn..'!$B$10:$D$984,3,0)*110%</f>
        <v>0</v>
      </c>
      <c r="F103" s="47"/>
      <c r="G103" s="47"/>
      <c r="H103" s="47"/>
      <c r="I103" s="47"/>
      <c r="O103" s="53">
        <f>645+98</f>
        <v>743</v>
      </c>
    </row>
    <row r="104" spans="1:15">
      <c r="A104" s="444"/>
      <c r="B104" s="48" t="str">
        <f>IFERROR(VLOOKUP(C104,DSSP!$E$2:$G$1005,3,0),"")</f>
        <v/>
      </c>
      <c r="C104" s="48">
        <f>'Tổng đơn..'!B101</f>
        <v>0</v>
      </c>
      <c r="D104" s="48" t="str">
        <f>IFERROR(VLOOKUP(C104,DSSP!$E$2:$I$1005,5,0),"")</f>
        <v/>
      </c>
      <c r="E104" s="159">
        <f ca="1">VLOOKUP(C104,'Tổng đơn..'!$B$10:$D$984,3,0)*110%</f>
        <v>0</v>
      </c>
      <c r="F104" s="47"/>
      <c r="G104" s="47"/>
      <c r="H104" s="47"/>
      <c r="I104" s="47"/>
    </row>
    <row r="105" spans="1:15">
      <c r="A105" s="444"/>
      <c r="B105" s="48" t="str">
        <f>IFERROR(VLOOKUP(C105,DSSP!$E$2:$G$1005,3,0),"")</f>
        <v/>
      </c>
      <c r="C105" s="48">
        <f>'Tổng đơn..'!B102</f>
        <v>0</v>
      </c>
      <c r="D105" s="48" t="str">
        <f>IFERROR(VLOOKUP(C105,DSSP!$E$2:$I$1005,5,0),"")</f>
        <v/>
      </c>
      <c r="E105" s="159">
        <f ca="1">VLOOKUP(C105,'Tổng đơn..'!$B$10:$D$984,3,0)*110%</f>
        <v>0</v>
      </c>
      <c r="F105" s="47"/>
      <c r="G105" s="47"/>
      <c r="H105" s="47"/>
      <c r="I105" s="47"/>
    </row>
    <row r="106" spans="1:15">
      <c r="A106" s="444"/>
      <c r="B106" s="445"/>
      <c r="C106" s="445"/>
      <c r="D106" s="445"/>
      <c r="E106" s="159"/>
      <c r="F106" s="47"/>
      <c r="G106" s="47"/>
      <c r="H106" s="47"/>
      <c r="I106" s="47"/>
    </row>
    <row r="107" spans="1:15">
      <c r="A107" s="444"/>
      <c r="B107" s="445"/>
      <c r="C107" s="445"/>
      <c r="D107" s="445"/>
      <c r="E107" s="159"/>
      <c r="F107" s="47"/>
      <c r="G107" s="47"/>
      <c r="H107" s="47"/>
      <c r="I107" s="47"/>
    </row>
    <row r="108" spans="1:15">
      <c r="A108" s="729" t="s">
        <v>4503</v>
      </c>
      <c r="B108" s="729"/>
      <c r="C108" s="60"/>
      <c r="D108" s="60"/>
      <c r="E108" s="159">
        <f ca="1">SUM(E13:E106)</f>
        <v>1382.0950000000007</v>
      </c>
      <c r="F108" s="47"/>
      <c r="G108" s="47"/>
      <c r="H108" s="47"/>
      <c r="I108" s="47" t="s">
        <v>4626</v>
      </c>
    </row>
    <row r="109" spans="1:15">
      <c r="A109" s="733" t="s">
        <v>4517</v>
      </c>
      <c r="B109" s="734"/>
      <c r="C109" s="61"/>
      <c r="D109" s="61"/>
      <c r="E109" s="61"/>
      <c r="F109" s="61"/>
      <c r="G109" s="61"/>
      <c r="H109" s="61"/>
      <c r="I109" s="65"/>
    </row>
    <row r="110" spans="1:15">
      <c r="A110" s="729" t="s">
        <v>4518</v>
      </c>
      <c r="B110" s="730"/>
      <c r="C110" s="62">
        <f ca="1">E108</f>
        <v>1382.0950000000007</v>
      </c>
      <c r="D110" s="60"/>
      <c r="E110" s="60"/>
      <c r="F110" s="60"/>
      <c r="G110" s="60"/>
      <c r="H110" s="60"/>
      <c r="I110" s="64"/>
    </row>
    <row r="111" spans="1:15">
      <c r="A111" s="731" t="s">
        <v>4519</v>
      </c>
      <c r="B111" s="732"/>
      <c r="C111" s="63"/>
      <c r="D111" s="63"/>
      <c r="E111" s="63"/>
      <c r="F111" s="63"/>
      <c r="G111" s="63"/>
      <c r="H111" s="63"/>
      <c r="I111" s="66"/>
    </row>
  </sheetData>
  <mergeCells count="24">
    <mergeCell ref="A7:D8"/>
    <mergeCell ref="A5:D6"/>
    <mergeCell ref="A110:B110"/>
    <mergeCell ref="A111:B111"/>
    <mergeCell ref="A11:A12"/>
    <mergeCell ref="A108:B108"/>
    <mergeCell ref="A109:B109"/>
    <mergeCell ref="E11:E12"/>
    <mergeCell ref="F11:F12"/>
    <mergeCell ref="A9:D9"/>
    <mergeCell ref="B11:D11"/>
    <mergeCell ref="H11:I11"/>
    <mergeCell ref="G11:G12"/>
    <mergeCell ref="E5:I5"/>
    <mergeCell ref="E6:F6"/>
    <mergeCell ref="G6:I6"/>
    <mergeCell ref="E7:I7"/>
    <mergeCell ref="E8:F8"/>
    <mergeCell ref="G8:I8"/>
    <mergeCell ref="A1:I1"/>
    <mergeCell ref="A2:I2"/>
    <mergeCell ref="A3:D3"/>
    <mergeCell ref="E3:I3"/>
    <mergeCell ref="A4:I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81A2-373A-49DE-8178-0179E1402E54}">
  <sheetPr>
    <tabColor rgb="FFC00000"/>
  </sheetPr>
  <dimension ref="B2:AB33"/>
  <sheetViews>
    <sheetView zoomScale="86" workbookViewId="0">
      <selection activeCell="C5" sqref="C5"/>
    </sheetView>
  </sheetViews>
  <sheetFormatPr defaultRowHeight="13.5" customHeight="1"/>
  <cols>
    <col min="7" max="7" width="12.25" bestFit="1" customWidth="1"/>
    <col min="8" max="8" width="15.125" bestFit="1" customWidth="1"/>
    <col min="20" max="20" width="21.375" bestFit="1" customWidth="1"/>
    <col min="21" max="21" width="17.25" bestFit="1" customWidth="1"/>
    <col min="24" max="24" width="12.625" customWidth="1"/>
    <col min="28" max="28" width="12.125" customWidth="1"/>
  </cols>
  <sheetData>
    <row r="2" spans="2:27" ht="15">
      <c r="M2">
        <f>COUNTIFS(DSĐT!A:A,"AWLU")</f>
        <v>61</v>
      </c>
      <c r="AA2">
        <f>COUNTIFS(DSĐT!A:A,"AWSG")</f>
        <v>61</v>
      </c>
    </row>
    <row r="3" spans="2:27" ht="57">
      <c r="C3" s="78" t="s">
        <v>4352</v>
      </c>
      <c r="D3" s="78" t="s">
        <v>4353</v>
      </c>
      <c r="E3" s="78" t="s">
        <v>4354</v>
      </c>
      <c r="F3" s="78" t="s">
        <v>4355</v>
      </c>
      <c r="G3" s="78" t="s">
        <v>4208</v>
      </c>
      <c r="H3" s="78" t="s">
        <v>4209</v>
      </c>
      <c r="I3" s="78" t="s">
        <v>4356</v>
      </c>
      <c r="J3" s="79" t="s">
        <v>28</v>
      </c>
      <c r="K3" s="78" t="s">
        <v>4195</v>
      </c>
      <c r="L3" s="78" t="s">
        <v>4348</v>
      </c>
      <c r="P3" s="78" t="s">
        <v>4352</v>
      </c>
      <c r="Q3" s="78" t="s">
        <v>4353</v>
      </c>
      <c r="R3" s="78" t="s">
        <v>4354</v>
      </c>
      <c r="S3" s="78" t="s">
        <v>4355</v>
      </c>
      <c r="T3" s="78" t="s">
        <v>4208</v>
      </c>
      <c r="U3" s="78" t="s">
        <v>4209</v>
      </c>
      <c r="V3" s="78" t="s">
        <v>4356</v>
      </c>
      <c r="W3" s="79" t="s">
        <v>28</v>
      </c>
      <c r="X3" s="79"/>
      <c r="Y3" s="78" t="s">
        <v>4195</v>
      </c>
      <c r="Z3" s="78" t="s">
        <v>4348</v>
      </c>
    </row>
    <row r="4" spans="2:27" ht="15">
      <c r="B4">
        <f ca="1">B3+MATCH(C4,OFFSET(DSĐT!$A$1,$B3,0,10000),0)</f>
        <v>31</v>
      </c>
      <c r="C4" t="str">
        <f>IF(COUNTIFS($C$3:C3,"AWLU")&lt;$M$2,"AWLU","")</f>
        <v>AWLU</v>
      </c>
      <c r="D4" t="str" cm="1">
        <f t="array" aca="1" ref="D4" ca="1">INDEX(DSĐT!B:B,Sheet1!$B4,0)</f>
        <v>LU.01</v>
      </c>
      <c r="E4" cm="1">
        <f t="array" aca="1" ref="E4" ca="1">INDEX(DSĐT!C:C,Sheet1!$B4,0)</f>
        <v>27</v>
      </c>
      <c r="F4" cm="1">
        <f t="array" aca="1" ref="F4" ca="1">INDEX(DSĐT!D:D,Sheet1!$B4,0)</f>
        <v>604535</v>
      </c>
      <c r="G4" t="str" cm="1">
        <f t="array" aca="1" ref="G4" ca="1">INDEX(DSĐT!E:E,Sheet1!$B4,0)</f>
        <v>Kim chi cải trắng Box 500 gr</v>
      </c>
      <c r="H4" t="str" cm="1">
        <f t="array" aca="1" ref="H4" ca="1">INDEX(DSĐT!F:F,Sheet1!$B4,0)</f>
        <v>Radish Kimchi Box</v>
      </c>
      <c r="I4" t="str" cm="1">
        <f t="array" aca="1" ref="I4" ca="1">INDEX(DSĐT!G:G,Sheet1!$B4,0)</f>
        <v>Box</v>
      </c>
      <c r="J4" t="str" cm="1">
        <f t="array" aca="1" ref="J4" ca="1">INDEX(DSĐT!H:H,Sheet1!$B4,0)</f>
        <v>500 gr</v>
      </c>
      <c r="K4" cm="1">
        <f t="array" aca="1" ref="K4" ca="1">INDEX(DSĐT!J:J,Sheet1!$B4,0)</f>
        <v>10</v>
      </c>
      <c r="L4" cm="1">
        <f t="array" aca="1" ref="L4" ca="1">INDEX(DSĐT!I:I,Sheet1!$B4,0)</f>
        <v>5</v>
      </c>
      <c r="O4">
        <f ca="1">O3+MATCH(P4,OFFSET(DSĐT!$A$1,Sheet1!$O3,0,10000),0)</f>
        <v>4</v>
      </c>
      <c r="P4" t="str">
        <f>IF(COUNTIFS($P$3:P3,"AWSG")&lt;$AA$2,"AWSG","")</f>
        <v>AWSG</v>
      </c>
      <c r="Q4" t="str" cm="1">
        <f t="array" aca="1" ref="Q4" ca="1">INDEX(DSĐT!B:B,Sheet1!$O4,0)</f>
        <v>SG.01</v>
      </c>
      <c r="R4" cm="1">
        <f t="array" aca="1" ref="R4" ca="1">INDEX(DSĐT!C:C,Sheet1!$O4,0)</f>
        <v>2</v>
      </c>
      <c r="S4" cm="1">
        <f t="array" aca="1" ref="S4" ca="1">INDEX(DSĐT!D:D,Sheet1!$O4,0)</f>
        <v>392933</v>
      </c>
      <c r="T4" t="str" cm="1">
        <f t="array" aca="1" ref="T4" ca="1">INDEX(DSĐT!E:E,Sheet1!$O4,0)</f>
        <v>Đu đủ weight</v>
      </c>
      <c r="U4" t="str" cm="1">
        <f t="array" aca="1" ref="U4" ca="1">INDEX(DSĐT!F:F,Sheet1!$O4,0)</f>
        <v>Papaya</v>
      </c>
      <c r="V4" t="str" cm="1">
        <f t="array" aca="1" ref="V4" ca="1">INDEX(DSĐT!G:G,Sheet1!$O4,0)</f>
        <v>Kg</v>
      </c>
      <c r="W4" t="str" cm="1">
        <f t="array" aca="1" ref="W4" ca="1">INDEX(DSĐT!H:H,Sheet1!$O4,0)</f>
        <v>weight</v>
      </c>
      <c r="X4" t="str">
        <f ca="1">T4&amp;" "&amp;W4</f>
        <v>Đu đủ weight weight</v>
      </c>
      <c r="Y4" t="str" cm="1">
        <f t="array" aca="1" ref="Y4" ca="1">INDEX(DSĐT!J:J,Sheet1!$O4,0)</f>
        <v/>
      </c>
      <c r="Z4" cm="1">
        <f t="array" aca="1" ref="Z4" ca="1">INDEX(DSĐT!I:I,Sheet1!$O4,0)</f>
        <v>10.17</v>
      </c>
    </row>
    <row r="5" spans="2:27" ht="15">
      <c r="B5">
        <f ca="1">B4+MATCH(C5,OFFSET(DSĐT!$A$1,$B4,0,10000),0)</f>
        <v>32</v>
      </c>
      <c r="C5" t="str">
        <f>IF(COUNTIFS($C$3:C4,"AWLU")&lt;$M$2,"AWLU","")</f>
        <v>AWLU</v>
      </c>
      <c r="D5" t="str" cm="1">
        <f t="array" aca="1" ref="D5" ca="1">INDEX(DSĐT!B:B,Sheet1!$B5,0)</f>
        <v>LU.01</v>
      </c>
      <c r="E5" cm="1">
        <f t="array" aca="1" ref="E5" ca="1">INDEX(DSĐT!C:C,Sheet1!$B5,0)</f>
        <v>27</v>
      </c>
      <c r="F5" cm="1">
        <f t="array" aca="1" ref="F5" ca="1">INDEX(DSĐT!D:D,Sheet1!$B5,0)</f>
        <v>0</v>
      </c>
      <c r="G5" t="str" cm="1">
        <f t="array" aca="1" ref="G5" ca="1">INDEX(DSĐT!E:E,Sheet1!$B5,0)</f>
        <v>Ngải bún 100 gr</v>
      </c>
      <c r="H5" t="str" cm="1">
        <f t="array" aca="1" ref="H5" ca="1">INDEX(DSĐT!F:F,Sheet1!$B5,0)</f>
        <v>Finger Root</v>
      </c>
      <c r="I5" t="str" cm="1">
        <f t="array" aca="1" ref="I5" ca="1">INDEX(DSĐT!G:G,Sheet1!$B5,0)</f>
        <v>Kg</v>
      </c>
      <c r="J5" t="str" cm="1">
        <f t="array" aca="1" ref="J5" ca="1">INDEX(DSĐT!H:H,Sheet1!$B5,0)</f>
        <v>100 gr</v>
      </c>
      <c r="K5" cm="1">
        <f t="array" aca="1" ref="K5" ca="1">INDEX(DSĐT!J:J,Sheet1!$B5,0)</f>
        <v>12</v>
      </c>
      <c r="L5" cm="1">
        <f t="array" aca="1" ref="L5" ca="1">INDEX(DSĐT!I:I,Sheet1!$B5,0)</f>
        <v>1.2</v>
      </c>
      <c r="O5">
        <f ca="1">O4+MATCH(P5,OFFSET(DSĐT!$A$1,Sheet1!$O4,0,10000),0)</f>
        <v>5</v>
      </c>
      <c r="P5" t="str">
        <f>IF(COUNTIFS($P$3:P4,"AWSG")&lt;$AA$2,"AWSG","")</f>
        <v>AWSG</v>
      </c>
      <c r="Q5" t="str" cm="1">
        <f t="array" aca="1" ref="Q5" ca="1">INDEX(DSĐT!B:B,Sheet1!$O5,0)</f>
        <v>SG.02</v>
      </c>
      <c r="R5" cm="1">
        <f t="array" aca="1" ref="R5" ca="1">INDEX(DSĐT!C:C,Sheet1!$O5,0)</f>
        <v>3</v>
      </c>
      <c r="S5" cm="1">
        <f t="array" aca="1" ref="S5" ca="1">INDEX(DSĐT!D:D,Sheet1!$O5,0)</f>
        <v>392933</v>
      </c>
      <c r="T5" t="str" cm="1">
        <f t="array" aca="1" ref="T5" ca="1">INDEX(DSĐT!E:E,Sheet1!$O5,0)</f>
        <v>Đu đủ weight</v>
      </c>
      <c r="U5" t="str" cm="1">
        <f t="array" aca="1" ref="U5" ca="1">INDEX(DSĐT!F:F,Sheet1!$O5,0)</f>
        <v>Papaya</v>
      </c>
      <c r="V5" t="str" cm="1">
        <f t="array" aca="1" ref="V5" ca="1">INDEX(DSĐT!G:G,Sheet1!$O5,0)</f>
        <v>Kg</v>
      </c>
      <c r="W5" t="str" cm="1">
        <f t="array" aca="1" ref="W5" ca="1">INDEX(DSĐT!H:H,Sheet1!$O5,0)</f>
        <v>weight</v>
      </c>
      <c r="X5" t="str">
        <f t="shared" ref="X5:X30" ca="1" si="0">T5&amp;" "&amp;W5</f>
        <v>Đu đủ weight weight</v>
      </c>
      <c r="Y5" t="str" cm="1">
        <f t="array" aca="1" ref="Y5" ca="1">INDEX(DSĐT!J:J,Sheet1!$O5,0)</f>
        <v/>
      </c>
      <c r="Z5" cm="1">
        <f t="array" aca="1" ref="Z5" ca="1">INDEX(DSĐT!I:I,Sheet1!$O5,0)</f>
        <v>10.34</v>
      </c>
    </row>
    <row r="6" spans="2:27" ht="15">
      <c r="B6">
        <f ca="1">B5+MATCH(C6,OFFSET(DSĐT!$A$1,$B5,0,10000),0)</f>
        <v>33</v>
      </c>
      <c r="C6" t="str">
        <f>IF(COUNTIFS($C$3:C5,"AWLU")&lt;$M$2,"AWLU","")</f>
        <v>AWLU</v>
      </c>
      <c r="D6" t="str" cm="1">
        <f t="array" aca="1" ref="D6" ca="1">INDEX(DSĐT!B:B,Sheet1!$B6,0)</f>
        <v>LU.01</v>
      </c>
      <c r="E6" cm="1">
        <f t="array" aca="1" ref="E6" ca="1">INDEX(DSĐT!C:C,Sheet1!$B6,0)</f>
        <v>27</v>
      </c>
      <c r="F6" cm="1">
        <f t="array" aca="1" ref="F6" ca="1">INDEX(DSĐT!D:D,Sheet1!$B6,0)</f>
        <v>0</v>
      </c>
      <c r="G6" t="str" cm="1">
        <f t="array" aca="1" ref="G6" ca="1">INDEX(DSĐT!E:E,Sheet1!$B6,0)</f>
        <v>Cải thìa 250 gr</v>
      </c>
      <c r="H6" t="str" cm="1">
        <f t="array" aca="1" ref="H6" ca="1">INDEX(DSĐT!F:F,Sheet1!$B6,0)</f>
        <v>Bok Choi</v>
      </c>
      <c r="I6" t="str" cm="1">
        <f t="array" aca="1" ref="I6" ca="1">INDEX(DSĐT!G:G,Sheet1!$B6,0)</f>
        <v>Kg</v>
      </c>
      <c r="J6" t="str" cm="1">
        <f t="array" aca="1" ref="J6" ca="1">INDEX(DSĐT!H:H,Sheet1!$B6,0)</f>
        <v>250 gr</v>
      </c>
      <c r="K6" cm="1">
        <f t="array" aca="1" ref="K6" ca="1">INDEX(DSĐT!J:J,Sheet1!$B6,0)</f>
        <v>20</v>
      </c>
      <c r="L6" cm="1">
        <f t="array" aca="1" ref="L6" ca="1">INDEX(DSĐT!I:I,Sheet1!$B6,0)</f>
        <v>5</v>
      </c>
      <c r="O6">
        <f ca="1">O5+MATCH(P6,OFFSET(DSĐT!$A$1,Sheet1!$O5,0,10000),0)</f>
        <v>6</v>
      </c>
      <c r="P6" t="str">
        <f>IF(COUNTIFS($P$3:P5,"AWSG")&lt;$AA$2,"AWSG","")</f>
        <v>AWSG</v>
      </c>
      <c r="Q6" t="str" cm="1">
        <f t="array" aca="1" ref="Q6" ca="1">INDEX(DSĐT!B:B,Sheet1!$O6,0)</f>
        <v>SG.03</v>
      </c>
      <c r="R6" cm="1">
        <f t="array" aca="1" ref="R6" ca="1">INDEX(DSĐT!C:C,Sheet1!$O6,0)</f>
        <v>4</v>
      </c>
      <c r="S6" cm="1">
        <f t="array" aca="1" ref="S6" ca="1">INDEX(DSĐT!D:D,Sheet1!$O6,0)</f>
        <v>392933</v>
      </c>
      <c r="T6" t="str" cm="1">
        <f t="array" aca="1" ref="T6" ca="1">INDEX(DSĐT!E:E,Sheet1!$O6,0)</f>
        <v>Đu đủ weight</v>
      </c>
      <c r="U6" t="str" cm="1">
        <f t="array" aca="1" ref="U6" ca="1">INDEX(DSĐT!F:F,Sheet1!$O6,0)</f>
        <v>Papaya</v>
      </c>
      <c r="V6" t="str" cm="1">
        <f t="array" aca="1" ref="V6" ca="1">INDEX(DSĐT!G:G,Sheet1!$O6,0)</f>
        <v>Kg</v>
      </c>
      <c r="W6" t="str" cm="1">
        <f t="array" aca="1" ref="W6" ca="1">INDEX(DSĐT!H:H,Sheet1!$O6,0)</f>
        <v>weight</v>
      </c>
      <c r="X6" t="str">
        <f t="shared" ca="1" si="0"/>
        <v>Đu đủ weight weight</v>
      </c>
      <c r="Y6" t="str" cm="1">
        <f t="array" aca="1" ref="Y6" ca="1">INDEX(DSĐT!J:J,Sheet1!$O6,0)</f>
        <v/>
      </c>
      <c r="Z6" cm="1">
        <f t="array" aca="1" ref="Z6" ca="1">INDEX(DSĐT!I:I,Sheet1!$O6,0)</f>
        <v>10.38</v>
      </c>
    </row>
    <row r="7" spans="2:27" ht="15">
      <c r="B7">
        <f ca="1">B6+MATCH(C7,OFFSET(DSĐT!$A$1,$B6,0,10000),0)</f>
        <v>37</v>
      </c>
      <c r="C7" t="str">
        <f>IF(COUNTIFS($C$3:C6,"AWLU")&lt;$M$2,"AWLU","")</f>
        <v>AWLU</v>
      </c>
      <c r="D7" t="str" cm="1">
        <f t="array" aca="1" ref="D7" ca="1">INDEX(DSĐT!B:B,Sheet1!$B7,0)</f>
        <v>LU.02</v>
      </c>
      <c r="E7" cm="1">
        <f t="array" aca="1" ref="E7" ca="1">INDEX(DSĐT!C:C,Sheet1!$B7,0)</f>
        <v>29</v>
      </c>
      <c r="F7" cm="1">
        <f t="array" aca="1" ref="F7" ca="1">INDEX(DSĐT!D:D,Sheet1!$B7,0)</f>
        <v>604535</v>
      </c>
      <c r="G7" t="str" cm="1">
        <f t="array" aca="1" ref="G7" ca="1">INDEX(DSĐT!E:E,Sheet1!$B7,0)</f>
        <v>Cải thìa 250 gr</v>
      </c>
      <c r="H7" t="str" cm="1">
        <f t="array" aca="1" ref="H7" ca="1">INDEX(DSĐT!F:F,Sheet1!$B7,0)</f>
        <v>Bok Choi</v>
      </c>
      <c r="I7" t="str" cm="1">
        <f t="array" aca="1" ref="I7" ca="1">INDEX(DSĐT!G:G,Sheet1!$B7,0)</f>
        <v>Kg</v>
      </c>
      <c r="J7" t="str" cm="1">
        <f t="array" aca="1" ref="J7" ca="1">INDEX(DSĐT!H:H,Sheet1!$B7,0)</f>
        <v>250 gr</v>
      </c>
      <c r="K7" cm="1">
        <f t="array" aca="1" ref="K7" ca="1">INDEX(DSĐT!J:J,Sheet1!$B7,0)</f>
        <v>15</v>
      </c>
      <c r="L7" cm="1">
        <f t="array" aca="1" ref="L7" ca="1">INDEX(DSĐT!I:I,Sheet1!$B7,0)</f>
        <v>3.75</v>
      </c>
      <c r="O7">
        <f ca="1">O6+MATCH(P7,OFFSET(DSĐT!$A$1,Sheet1!$O6,0,10000),0)</f>
        <v>28</v>
      </c>
      <c r="P7" t="str">
        <f>IF(COUNTIFS($P$3:P6,"AWSG")&lt;$AA$2,"AWSG","")</f>
        <v>AWSG</v>
      </c>
      <c r="Q7" t="str" cm="1">
        <f t="array" aca="1" ref="Q7" ca="1">INDEX(DSĐT!B:B,Sheet1!$O7,0)</f>
        <v>SG.04</v>
      </c>
      <c r="R7" cm="1">
        <f t="array" aca="1" ref="R7" ca="1">INDEX(DSĐT!C:C,Sheet1!$O7,0)</f>
        <v>26</v>
      </c>
      <c r="S7" cm="1">
        <f t="array" aca="1" ref="S7" ca="1">INDEX(DSĐT!D:D,Sheet1!$O7,0)</f>
        <v>604535</v>
      </c>
      <c r="T7" t="str" cm="1">
        <f t="array" aca="1" ref="T7" ca="1">INDEX(DSĐT!E:E,Sheet1!$O7,0)</f>
        <v>Chuối xiêm weight</v>
      </c>
      <c r="U7" t="str" cm="1">
        <f t="array" aca="1" ref="U7" ca="1">INDEX(DSĐT!F:F,Sheet1!$O7,0)</f>
        <v>Siamese Banana</v>
      </c>
      <c r="V7" t="str" cm="1">
        <f t="array" aca="1" ref="V7" ca="1">INDEX(DSĐT!G:G,Sheet1!$O7,0)</f>
        <v>Kg</v>
      </c>
      <c r="W7" t="str" cm="1">
        <f t="array" aca="1" ref="W7" ca="1">INDEX(DSĐT!H:H,Sheet1!$O7,0)</f>
        <v>weight</v>
      </c>
      <c r="X7" t="str">
        <f t="shared" ca="1" si="0"/>
        <v>Chuối xiêm weight weight</v>
      </c>
      <c r="Y7" t="str" cm="1">
        <f t="array" aca="1" ref="Y7" ca="1">INDEX(DSĐT!J:J,Sheet1!$O7,0)</f>
        <v/>
      </c>
      <c r="Z7" cm="1">
        <f t="array" aca="1" ref="Z7" ca="1">INDEX(DSĐT!I:I,Sheet1!$O7,0)</f>
        <v>12.72</v>
      </c>
    </row>
    <row r="8" spans="2:27" ht="15">
      <c r="B8">
        <f ca="1">B7+MATCH(C8,OFFSET(DSĐT!$A$1,$B7,0,10000),0)</f>
        <v>38</v>
      </c>
      <c r="C8" t="str">
        <f>IF(COUNTIFS($C$3:C7,"AWLU")&lt;$M$2,"AWLU","")</f>
        <v>AWLU</v>
      </c>
      <c r="D8" t="str" cm="1">
        <f t="array" aca="1" ref="D8" ca="1">INDEX(DSĐT!B:B,Sheet1!$B8,0)</f>
        <v>LU.02</v>
      </c>
      <c r="E8" cm="1">
        <f t="array" aca="1" ref="E8" ca="1">INDEX(DSĐT!C:C,Sheet1!$B8,0)</f>
        <v>29</v>
      </c>
      <c r="F8" cm="1">
        <f t="array" aca="1" ref="F8" ca="1">INDEX(DSĐT!D:D,Sheet1!$B8,0)</f>
        <v>0</v>
      </c>
      <c r="G8" t="str" cm="1">
        <f t="array" aca="1" ref="G8" ca="1">INDEX(DSĐT!E:E,Sheet1!$B8,0)</f>
        <v>Cải rổ 250 gr</v>
      </c>
      <c r="H8" t="str" cm="1">
        <f t="array" aca="1" ref="H8" ca="1">INDEX(DSĐT!F:F,Sheet1!$B8,0)</f>
        <v>Chinese Kale</v>
      </c>
      <c r="I8" t="str" cm="1">
        <f t="array" aca="1" ref="I8" ca="1">INDEX(DSĐT!G:G,Sheet1!$B8,0)</f>
        <v>Kg</v>
      </c>
      <c r="J8" t="str" cm="1">
        <f t="array" aca="1" ref="J8" ca="1">INDEX(DSĐT!H:H,Sheet1!$B8,0)</f>
        <v>250 gr</v>
      </c>
      <c r="K8" cm="1">
        <f t="array" aca="1" ref="K8" ca="1">INDEX(DSĐT!J:J,Sheet1!$B8,0)</f>
        <v>20</v>
      </c>
      <c r="L8" cm="1">
        <f t="array" aca="1" ref="L8" ca="1">INDEX(DSĐT!I:I,Sheet1!$B8,0)</f>
        <v>5</v>
      </c>
      <c r="O8">
        <f ca="1">O7+MATCH(P8,OFFSET(DSĐT!$A$1,Sheet1!$O7,0,10000),0)</f>
        <v>29</v>
      </c>
      <c r="P8" t="str">
        <f>IF(COUNTIFS($P$3:P7,"AWSG")&lt;$AA$2,"AWSG","")</f>
        <v>AWSG</v>
      </c>
      <c r="Q8" t="str" cm="1">
        <f t="array" aca="1" ref="Q8" ca="1">INDEX(DSĐT!B:B,Sheet1!$O8,0)</f>
        <v>SG.04</v>
      </c>
      <c r="R8" cm="1">
        <f t="array" aca="1" ref="R8" ca="1">INDEX(DSĐT!C:C,Sheet1!$O8,0)</f>
        <v>26</v>
      </c>
      <c r="S8" cm="1">
        <f t="array" aca="1" ref="S8" ca="1">INDEX(DSĐT!D:D,Sheet1!$O8,0)</f>
        <v>0</v>
      </c>
      <c r="T8" t="str" cm="1">
        <f t="array" aca="1" ref="T8" ca="1">INDEX(DSĐT!E:E,Sheet1!$O8,0)</f>
        <v>Ngải bún 100 gr</v>
      </c>
      <c r="U8" t="str" cm="1">
        <f t="array" aca="1" ref="U8" ca="1">INDEX(DSĐT!F:F,Sheet1!$O8,0)</f>
        <v>Finger Root</v>
      </c>
      <c r="V8" t="str" cm="1">
        <f t="array" aca="1" ref="V8" ca="1">INDEX(DSĐT!G:G,Sheet1!$O8,0)</f>
        <v>Kg</v>
      </c>
      <c r="W8" t="str" cm="1">
        <f t="array" aca="1" ref="W8" ca="1">INDEX(DSĐT!H:H,Sheet1!$O8,0)</f>
        <v>100 gr</v>
      </c>
      <c r="X8" t="str">
        <f t="shared" ca="1" si="0"/>
        <v>Ngải bún 100 gr 100 gr</v>
      </c>
      <c r="Y8" cm="1">
        <f t="array" aca="1" ref="Y8" ca="1">INDEX(DSĐT!J:J,Sheet1!$O8,0)</f>
        <v>8</v>
      </c>
      <c r="Z8" cm="1">
        <f t="array" aca="1" ref="Z8" ca="1">INDEX(DSĐT!I:I,Sheet1!$O8,0)</f>
        <v>0.8</v>
      </c>
    </row>
    <row r="9" spans="2:27" ht="15">
      <c r="B9">
        <f ca="1">B8+MATCH(C9,OFFSET(DSĐT!$A$1,$B8,0,10000),0)</f>
        <v>39</v>
      </c>
      <c r="C9" t="str">
        <f>IF(COUNTIFS($C$3:C8,"AWLU")&lt;$M$2,"AWLU","")</f>
        <v>AWLU</v>
      </c>
      <c r="D9" t="str" cm="1">
        <f t="array" aca="1" ref="D9" ca="1">INDEX(DSĐT!B:B,Sheet1!$B9,0)</f>
        <v>LU.02</v>
      </c>
      <c r="E9" cm="1">
        <f t="array" aca="1" ref="E9" ca="1">INDEX(DSĐT!C:C,Sheet1!$B9,0)</f>
        <v>29</v>
      </c>
      <c r="F9" cm="1">
        <f t="array" aca="1" ref="F9" ca="1">INDEX(DSĐT!D:D,Sheet1!$B9,0)</f>
        <v>0</v>
      </c>
      <c r="G9" t="str" cm="1">
        <f t="array" aca="1" ref="G9" ca="1">INDEX(DSĐT!E:E,Sheet1!$B9,0)</f>
        <v>Cải ngọt 250 gr</v>
      </c>
      <c r="H9" t="str" cm="1">
        <f t="array" aca="1" ref="H9" ca="1">INDEX(DSĐT!F:F,Sheet1!$B9,0)</f>
        <v>Celery Cabbage</v>
      </c>
      <c r="I9" t="str" cm="1">
        <f t="array" aca="1" ref="I9" ca="1">INDEX(DSĐT!G:G,Sheet1!$B9,0)</f>
        <v>Kg</v>
      </c>
      <c r="J9" t="str" cm="1">
        <f t="array" aca="1" ref="J9" ca="1">INDEX(DSĐT!H:H,Sheet1!$B9,0)</f>
        <v>250 gr</v>
      </c>
      <c r="K9" cm="1">
        <f t="array" aca="1" ref="K9" ca="1">INDEX(DSĐT!J:J,Sheet1!$B9,0)</f>
        <v>4</v>
      </c>
      <c r="L9" cm="1">
        <f t="array" aca="1" ref="L9" ca="1">INDEX(DSĐT!I:I,Sheet1!$B9,0)</f>
        <v>1</v>
      </c>
      <c r="O9">
        <f ca="1">O8+MATCH(P9,OFFSET(DSĐT!$A$1,Sheet1!$O8,0,10000),0)</f>
        <v>30</v>
      </c>
      <c r="P9" t="str">
        <f>IF(COUNTIFS($P$3:P8,"AWSG")&lt;$AA$2,"AWSG","")</f>
        <v>AWSG</v>
      </c>
      <c r="Q9" t="str" cm="1">
        <f t="array" aca="1" ref="Q9" ca="1">INDEX(DSĐT!B:B,Sheet1!$O9,0)</f>
        <v>SG.04</v>
      </c>
      <c r="R9" cm="1">
        <f t="array" aca="1" ref="R9" ca="1">INDEX(DSĐT!C:C,Sheet1!$O9,0)</f>
        <v>26</v>
      </c>
      <c r="S9" cm="1">
        <f t="array" aca="1" ref="S9" ca="1">INDEX(DSĐT!D:D,Sheet1!$O9,0)</f>
        <v>0</v>
      </c>
      <c r="T9" t="str" cm="1">
        <f t="array" aca="1" ref="T9" ca="1">INDEX(DSĐT!E:E,Sheet1!$O9,0)</f>
        <v>Ngải bún 200 gr</v>
      </c>
      <c r="U9" t="str" cm="1">
        <f t="array" aca="1" ref="U9" ca="1">INDEX(DSĐT!F:F,Sheet1!$O9,0)</f>
        <v>Finger Root</v>
      </c>
      <c r="V9" t="str" cm="1">
        <f t="array" aca="1" ref="V9" ca="1">INDEX(DSĐT!G:G,Sheet1!$O9,0)</f>
        <v>Kg</v>
      </c>
      <c r="W9" t="str" cm="1">
        <f t="array" aca="1" ref="W9" ca="1">INDEX(DSĐT!H:H,Sheet1!$O9,0)</f>
        <v>200 gr</v>
      </c>
      <c r="X9" t="str">
        <f t="shared" ca="1" si="0"/>
        <v>Ngải bún 200 gr 200 gr</v>
      </c>
      <c r="Y9" cm="1">
        <f t="array" aca="1" ref="Y9" ca="1">INDEX(DSĐT!J:J,Sheet1!$O9,0)</f>
        <v>2</v>
      </c>
      <c r="Z9" cm="1">
        <f t="array" aca="1" ref="Z9" ca="1">INDEX(DSĐT!I:I,Sheet1!$O9,0)</f>
        <v>0.4</v>
      </c>
    </row>
    <row r="10" spans="2:27" ht="15">
      <c r="B10">
        <f ca="1">B9+MATCH(C10,OFFSET(DSĐT!$A$1,$B9,0,10000),0)</f>
        <v>73</v>
      </c>
      <c r="C10" t="str">
        <f>IF(COUNTIFS($C$3:C9,"AWLU")&lt;$M$2,"AWLU","")</f>
        <v>AWLU</v>
      </c>
      <c r="D10" t="str" cm="1">
        <f t="array" aca="1" ref="D10" ca="1">INDEX(DSĐT!B:B,Sheet1!$B10,0)</f>
        <v>LU.03</v>
      </c>
      <c r="E10" cm="1">
        <f t="array" aca="1" ref="E10" ca="1">INDEX(DSĐT!C:C,Sheet1!$B10,0)</f>
        <v>37</v>
      </c>
      <c r="F10" cm="1">
        <f t="array" aca="1" ref="F10" ca="1">INDEX(DSĐT!D:D,Sheet1!$B10,0)</f>
        <v>604535</v>
      </c>
      <c r="G10" t="str" cm="1">
        <f t="array" aca="1" ref="G10" ca="1">INDEX(DSĐT!E:E,Sheet1!$B10,0)</f>
        <v>Dấp cá 100 gr</v>
      </c>
      <c r="H10" t="str" cm="1">
        <f t="array" aca="1" ref="H10" ca="1">INDEX(DSĐT!F:F,Sheet1!$B10,0)</f>
        <v>Fish Herb</v>
      </c>
      <c r="I10" t="str" cm="1">
        <f t="array" aca="1" ref="I10" ca="1">INDEX(DSĐT!G:G,Sheet1!$B10,0)</f>
        <v>Kg</v>
      </c>
      <c r="J10" t="str" cm="1">
        <f t="array" aca="1" ref="J10" ca="1">INDEX(DSĐT!H:H,Sheet1!$B10,0)</f>
        <v>100 gr</v>
      </c>
      <c r="K10" cm="1">
        <f t="array" aca="1" ref="K10" ca="1">INDEX(DSĐT!J:J,Sheet1!$B10,0)</f>
        <v>7</v>
      </c>
      <c r="L10" cm="1">
        <f t="array" aca="1" ref="L10" ca="1">INDEX(DSĐT!I:I,Sheet1!$B10,0)</f>
        <v>0.7</v>
      </c>
      <c r="O10">
        <f ca="1">O9+MATCH(P10,OFFSET(DSĐT!$A$1,Sheet1!$O9,0,10000),0)</f>
        <v>50</v>
      </c>
      <c r="P10" t="str">
        <f>IF(COUNTIFS($P$3:P9,"AWSG")&lt;$AA$2,"AWSG","")</f>
        <v>AWSG</v>
      </c>
      <c r="Q10" t="str" cm="1">
        <f t="array" aca="1" ref="Q10" ca="1">INDEX(DSĐT!B:B,Sheet1!$O10,0)</f>
        <v>SG.05</v>
      </c>
      <c r="R10" cm="1">
        <f t="array" aca="1" ref="R10" ca="1">INDEX(DSĐT!C:C,Sheet1!$O10,0)</f>
        <v>33</v>
      </c>
      <c r="S10" cm="1">
        <f t="array" aca="1" ref="S10" ca="1">INDEX(DSĐT!D:D,Sheet1!$O10,0)</f>
        <v>604535</v>
      </c>
      <c r="T10" t="str" cm="1">
        <f t="array" aca="1" ref="T10" ca="1">INDEX(DSĐT!E:E,Sheet1!$O10,0)</f>
        <v>Cải thìa 250 gr</v>
      </c>
      <c r="U10" t="str" cm="1">
        <f t="array" aca="1" ref="U10" ca="1">INDEX(DSĐT!F:F,Sheet1!$O10,0)</f>
        <v>Bok Choi</v>
      </c>
      <c r="V10" t="str" cm="1">
        <f t="array" aca="1" ref="V10" ca="1">INDEX(DSĐT!G:G,Sheet1!$O10,0)</f>
        <v>Kg</v>
      </c>
      <c r="W10" t="str" cm="1">
        <f t="array" aca="1" ref="W10" ca="1">INDEX(DSĐT!H:H,Sheet1!$O10,0)</f>
        <v>250 gr</v>
      </c>
      <c r="X10" t="str">
        <f t="shared" ca="1" si="0"/>
        <v>Cải thìa 250 gr 250 gr</v>
      </c>
      <c r="Y10" cm="1">
        <f t="array" aca="1" ref="Y10" ca="1">INDEX(DSĐT!J:J,Sheet1!$O10,0)</f>
        <v>15</v>
      </c>
      <c r="Z10" cm="1">
        <f t="array" aca="1" ref="Z10" ca="1">INDEX(DSĐT!I:I,Sheet1!$O10,0)</f>
        <v>3.75</v>
      </c>
    </row>
    <row r="11" spans="2:27" ht="15">
      <c r="B11">
        <f ca="1">B10+MATCH(C11,OFFSET(DSĐT!$A$1,$B10,0,10000),0)</f>
        <v>74</v>
      </c>
      <c r="C11" t="str">
        <f>IF(COUNTIFS($C$3:C10,"AWLU")&lt;$M$2,"AWLU","")</f>
        <v>AWLU</v>
      </c>
      <c r="D11" t="str" cm="1">
        <f t="array" aca="1" ref="D11" ca="1">INDEX(DSĐT!B:B,Sheet1!$B11,0)</f>
        <v>LU.03</v>
      </c>
      <c r="E11" cm="1">
        <f t="array" aca="1" ref="E11" ca="1">INDEX(DSĐT!C:C,Sheet1!$B11,0)</f>
        <v>37</v>
      </c>
      <c r="F11" cm="1">
        <f t="array" aca="1" ref="F11" ca="1">INDEX(DSĐT!D:D,Sheet1!$B11,0)</f>
        <v>0</v>
      </c>
      <c r="G11" t="str" cm="1">
        <f t="array" aca="1" ref="G11" ca="1">INDEX(DSĐT!E:E,Sheet1!$B11,0)</f>
        <v>Lá lốt 100 gr</v>
      </c>
      <c r="H11" t="str" cm="1">
        <f t="array" aca="1" ref="H11" ca="1">INDEX(DSĐT!F:F,Sheet1!$B11,0)</f>
        <v>Cha Plu Leaves</v>
      </c>
      <c r="I11" t="str" cm="1">
        <f t="array" aca="1" ref="I11" ca="1">INDEX(DSĐT!G:G,Sheet1!$B11,0)</f>
        <v>Kg</v>
      </c>
      <c r="J11" t="str" cm="1">
        <f t="array" aca="1" ref="J11" ca="1">INDEX(DSĐT!H:H,Sheet1!$B11,0)</f>
        <v>100 gr</v>
      </c>
      <c r="K11" cm="1">
        <f t="array" aca="1" ref="K11" ca="1">INDEX(DSĐT!J:J,Sheet1!$B11,0)</f>
        <v>10</v>
      </c>
      <c r="L11" cm="1">
        <f t="array" aca="1" ref="L11" ca="1">INDEX(DSĐT!I:I,Sheet1!$B11,0)</f>
        <v>1</v>
      </c>
      <c r="O11">
        <f ca="1">O10+MATCH(P11,OFFSET(DSĐT!$A$1,Sheet1!$O10,0,10000),0)</f>
        <v>51</v>
      </c>
      <c r="P11" t="str">
        <f>IF(COUNTIFS($P$3:P10,"AWSG")&lt;$AA$2,"AWSG","")</f>
        <v>AWSG</v>
      </c>
      <c r="Q11" t="str" cm="1">
        <f t="array" aca="1" ref="Q11" ca="1">INDEX(DSĐT!B:B,Sheet1!$O11,0)</f>
        <v>SG.05</v>
      </c>
      <c r="R11" cm="1">
        <f t="array" aca="1" ref="R11" ca="1">INDEX(DSĐT!C:C,Sheet1!$O11,0)</f>
        <v>33</v>
      </c>
      <c r="S11" cm="1">
        <f t="array" aca="1" ref="S11" ca="1">INDEX(DSĐT!D:D,Sheet1!$O11,0)</f>
        <v>0</v>
      </c>
      <c r="T11" t="str" cm="1">
        <f t="array" aca="1" ref="T11" ca="1">INDEX(DSĐT!E:E,Sheet1!$O11,0)</f>
        <v>Cải rổ 250 gr</v>
      </c>
      <c r="U11" t="str" cm="1">
        <f t="array" aca="1" ref="U11" ca="1">INDEX(DSĐT!F:F,Sheet1!$O11,0)</f>
        <v>Chinese Kale</v>
      </c>
      <c r="V11" t="str" cm="1">
        <f t="array" aca="1" ref="V11" ca="1">INDEX(DSĐT!G:G,Sheet1!$O11,0)</f>
        <v>Kg</v>
      </c>
      <c r="W11" t="str" cm="1">
        <f t="array" aca="1" ref="W11" ca="1">INDEX(DSĐT!H:H,Sheet1!$O11,0)</f>
        <v>250 gr</v>
      </c>
      <c r="X11" t="str">
        <f t="shared" ca="1" si="0"/>
        <v>Cải rổ 250 gr 250 gr</v>
      </c>
      <c r="Y11" cm="1">
        <f t="array" aca="1" ref="Y11" ca="1">INDEX(DSĐT!J:J,Sheet1!$O11,0)</f>
        <v>10</v>
      </c>
      <c r="Z11" cm="1">
        <f t="array" aca="1" ref="Z11" ca="1">INDEX(DSĐT!I:I,Sheet1!$O11,0)</f>
        <v>2.5</v>
      </c>
    </row>
    <row r="12" spans="2:27" ht="15">
      <c r="B12">
        <f ca="1">B11+MATCH(C12,OFFSET(DSĐT!$A$1,$B11,0,10000),0)</f>
        <v>75</v>
      </c>
      <c r="C12" t="str">
        <f>IF(COUNTIFS($C$3:C11,"AWLU")&lt;$M$2,"AWLU","")</f>
        <v>AWLU</v>
      </c>
      <c r="D12" t="str" cm="1">
        <f t="array" aca="1" ref="D12" ca="1">INDEX(DSĐT!B:B,Sheet1!$B12,0)</f>
        <v>LU.03</v>
      </c>
      <c r="E12" cm="1">
        <f t="array" aca="1" ref="E12" ca="1">INDEX(DSĐT!C:C,Sheet1!$B12,0)</f>
        <v>37</v>
      </c>
      <c r="F12" cm="1">
        <f t="array" aca="1" ref="F12" ca="1">INDEX(DSĐT!D:D,Sheet1!$B12,0)</f>
        <v>0</v>
      </c>
      <c r="G12" t="str" cm="1">
        <f t="array" aca="1" ref="G12" ca="1">INDEX(DSĐT!E:E,Sheet1!$B12,0)</f>
        <v>Rau muống 200 gr</v>
      </c>
      <c r="H12" t="str" cm="1">
        <f t="array" aca="1" ref="H12" ca="1">INDEX(DSĐT!F:F,Sheet1!$B12,0)</f>
        <v>Morning Glory</v>
      </c>
      <c r="I12" t="str" cm="1">
        <f t="array" aca="1" ref="I12" ca="1">INDEX(DSĐT!G:G,Sheet1!$B12,0)</f>
        <v>Kg</v>
      </c>
      <c r="J12" t="str" cm="1">
        <f t="array" aca="1" ref="J12" ca="1">INDEX(DSĐT!H:H,Sheet1!$B12,0)</f>
        <v>200 gr</v>
      </c>
      <c r="K12" cm="1">
        <f t="array" aca="1" ref="K12" ca="1">INDEX(DSĐT!J:J,Sheet1!$B12,0)</f>
        <v>15</v>
      </c>
      <c r="L12" cm="1">
        <f t="array" aca="1" ref="L12" ca="1">INDEX(DSĐT!I:I,Sheet1!$B12,0)</f>
        <v>3</v>
      </c>
      <c r="O12">
        <f ca="1">O11+MATCH(P12,OFFSET(DSĐT!$A$1,Sheet1!$O11,0,10000),0)</f>
        <v>52</v>
      </c>
      <c r="P12" t="str">
        <f>IF(COUNTIFS($P$3:P11,"AWSG")&lt;$AA$2,"AWSG","")</f>
        <v>AWSG</v>
      </c>
      <c r="Q12" t="str" cm="1">
        <f t="array" aca="1" ref="Q12" ca="1">INDEX(DSĐT!B:B,Sheet1!$O12,0)</f>
        <v>SG.05</v>
      </c>
      <c r="R12" cm="1">
        <f t="array" aca="1" ref="R12" ca="1">INDEX(DSĐT!C:C,Sheet1!$O12,0)</f>
        <v>33</v>
      </c>
      <c r="S12" cm="1">
        <f t="array" aca="1" ref="S12" ca="1">INDEX(DSĐT!D:D,Sheet1!$O12,0)</f>
        <v>0</v>
      </c>
      <c r="T12" t="str" cm="1">
        <f t="array" aca="1" ref="T12" ca="1">INDEX(DSĐT!E:E,Sheet1!$O12,0)</f>
        <v>Cải ngọt 250 gr</v>
      </c>
      <c r="U12" t="str" cm="1">
        <f t="array" aca="1" ref="U12" ca="1">INDEX(DSĐT!F:F,Sheet1!$O12,0)</f>
        <v>Celery Cabbage</v>
      </c>
      <c r="V12" t="str" cm="1">
        <f t="array" aca="1" ref="V12" ca="1">INDEX(DSĐT!G:G,Sheet1!$O12,0)</f>
        <v>Kg</v>
      </c>
      <c r="W12" t="str" cm="1">
        <f t="array" aca="1" ref="W12" ca="1">INDEX(DSĐT!H:H,Sheet1!$O12,0)</f>
        <v>250 gr</v>
      </c>
      <c r="X12" t="str">
        <f t="shared" ca="1" si="0"/>
        <v>Cải ngọt 250 gr 250 gr</v>
      </c>
      <c r="Y12" cm="1">
        <f t="array" aca="1" ref="Y12" ca="1">INDEX(DSĐT!J:J,Sheet1!$O12,0)</f>
        <v>6</v>
      </c>
      <c r="Z12" cm="1">
        <f t="array" aca="1" ref="Z12" ca="1">INDEX(DSĐT!I:I,Sheet1!$O12,0)</f>
        <v>1.5</v>
      </c>
    </row>
    <row r="13" spans="2:27" ht="15">
      <c r="B13">
        <f ca="1">B12+MATCH(C13,OFFSET(DSĐT!$A$1,$B12,0,10000),0)</f>
        <v>76</v>
      </c>
      <c r="C13" t="str">
        <f>IF(COUNTIFS($C$3:C12,"AWLU")&lt;$M$2,"AWLU","")</f>
        <v>AWLU</v>
      </c>
      <c r="D13" t="str" cm="1">
        <f t="array" aca="1" ref="D13" ca="1">INDEX(DSĐT!B:B,Sheet1!$B13,0)</f>
        <v>LU.03</v>
      </c>
      <c r="E13" cm="1">
        <f t="array" aca="1" ref="E13" ca="1">INDEX(DSĐT!C:C,Sheet1!$B13,0)</f>
        <v>37</v>
      </c>
      <c r="F13" cm="1">
        <f t="array" aca="1" ref="F13" ca="1">INDEX(DSĐT!D:D,Sheet1!$B13,0)</f>
        <v>0</v>
      </c>
      <c r="G13" t="str" cm="1">
        <f t="array" aca="1" ref="G13" ca="1">INDEX(DSĐT!E:E,Sheet1!$B13,0)</f>
        <v>Tía tô 100 gr</v>
      </c>
      <c r="H13" t="str" cm="1">
        <f t="array" aca="1" ref="H13" ca="1">INDEX(DSĐT!F:F,Sheet1!$B13,0)</f>
        <v>Perilla Leaf</v>
      </c>
      <c r="I13" t="str" cm="1">
        <f t="array" aca="1" ref="I13" ca="1">INDEX(DSĐT!G:G,Sheet1!$B13,0)</f>
        <v>Kg</v>
      </c>
      <c r="J13" t="str" cm="1">
        <f t="array" aca="1" ref="J13" ca="1">INDEX(DSĐT!H:H,Sheet1!$B13,0)</f>
        <v>100 gr</v>
      </c>
      <c r="K13" cm="1">
        <f t="array" aca="1" ref="K13" ca="1">INDEX(DSĐT!J:J,Sheet1!$B13,0)</f>
        <v>12</v>
      </c>
      <c r="L13" cm="1">
        <f t="array" aca="1" ref="L13" ca="1">INDEX(DSĐT!I:I,Sheet1!$B13,0)</f>
        <v>1.2</v>
      </c>
      <c r="O13">
        <f ca="1">O12+MATCH(P13,OFFSET(DSĐT!$A$1,Sheet1!$O12,0,10000),0)</f>
        <v>53</v>
      </c>
      <c r="P13" t="str">
        <f>IF(COUNTIFS($P$3:P12,"AWSG")&lt;$AA$2,"AWSG","")</f>
        <v>AWSG</v>
      </c>
      <c r="Q13" t="str" cm="1">
        <f t="array" aca="1" ref="Q13" ca="1">INDEX(DSĐT!B:B,Sheet1!$O13,0)</f>
        <v>SG.05</v>
      </c>
      <c r="R13" cm="1">
        <f t="array" aca="1" ref="R13" ca="1">INDEX(DSĐT!C:C,Sheet1!$O13,0)</f>
        <v>33</v>
      </c>
      <c r="S13" cm="1">
        <f t="array" aca="1" ref="S13" ca="1">INDEX(DSĐT!D:D,Sheet1!$O13,0)</f>
        <v>0</v>
      </c>
      <c r="T13" t="str" cm="1">
        <f t="array" aca="1" ref="T13" ca="1">INDEX(DSĐT!E:E,Sheet1!$O13,0)</f>
        <v>Dấp cá 100 gr</v>
      </c>
      <c r="U13" t="str" cm="1">
        <f t="array" aca="1" ref="U13" ca="1">INDEX(DSĐT!F:F,Sheet1!$O13,0)</f>
        <v>Fish Herb</v>
      </c>
      <c r="V13" t="str" cm="1">
        <f t="array" aca="1" ref="V13" ca="1">INDEX(DSĐT!G:G,Sheet1!$O13,0)</f>
        <v>Kg</v>
      </c>
      <c r="W13" t="str" cm="1">
        <f t="array" aca="1" ref="W13" ca="1">INDEX(DSĐT!H:H,Sheet1!$O13,0)</f>
        <v>100 gr</v>
      </c>
      <c r="X13" t="str">
        <f t="shared" ca="1" si="0"/>
        <v>Dấp cá 100 gr 100 gr</v>
      </c>
      <c r="Y13" cm="1">
        <f t="array" aca="1" ref="Y13" ca="1">INDEX(DSĐT!J:J,Sheet1!$O13,0)</f>
        <v>4</v>
      </c>
      <c r="Z13" cm="1">
        <f t="array" aca="1" ref="Z13" ca="1">INDEX(DSĐT!I:I,Sheet1!$O13,0)</f>
        <v>0.4</v>
      </c>
    </row>
    <row r="14" spans="2:27" ht="15">
      <c r="B14">
        <f ca="1">B13+MATCH(C14,OFFSET(DSĐT!$A$1,$B13,0,10000),0)</f>
        <v>77</v>
      </c>
      <c r="C14" t="str">
        <f>IF(COUNTIFS($C$3:C13,"AWLU")&lt;$M$2,"AWLU","")</f>
        <v>AWLU</v>
      </c>
      <c r="D14" t="str" cm="1">
        <f t="array" aca="1" ref="D14" ca="1">INDEX(DSĐT!B:B,Sheet1!$B14,0)</f>
        <v>LU.03</v>
      </c>
      <c r="E14" cm="1">
        <f t="array" aca="1" ref="E14" ca="1">INDEX(DSĐT!C:C,Sheet1!$B14,0)</f>
        <v>37</v>
      </c>
      <c r="F14" cm="1">
        <f t="array" aca="1" ref="F14" ca="1">INDEX(DSĐT!D:D,Sheet1!$B14,0)</f>
        <v>0</v>
      </c>
      <c r="G14" t="str" cm="1">
        <f t="array" aca="1" ref="G14" ca="1">INDEX(DSĐT!E:E,Sheet1!$B14,0)</f>
        <v>Ngò gai 100 gr</v>
      </c>
      <c r="H14" t="str" cm="1">
        <f t="array" aca="1" ref="H14" ca="1">INDEX(DSĐT!F:F,Sheet1!$B14,0)</f>
        <v>Culantro</v>
      </c>
      <c r="I14" t="str" cm="1">
        <f t="array" aca="1" ref="I14" ca="1">INDEX(DSĐT!G:G,Sheet1!$B14,0)</f>
        <v>Kg</v>
      </c>
      <c r="J14" t="str" cm="1">
        <f t="array" aca="1" ref="J14" ca="1">INDEX(DSĐT!H:H,Sheet1!$B14,0)</f>
        <v>100 gr</v>
      </c>
      <c r="K14" cm="1">
        <f t="array" aca="1" ref="K14" ca="1">INDEX(DSĐT!J:J,Sheet1!$B14,0)</f>
        <v>27</v>
      </c>
      <c r="L14" cm="1">
        <f t="array" aca="1" ref="L14" ca="1">INDEX(DSĐT!I:I,Sheet1!$B14,0)</f>
        <v>2.7</v>
      </c>
      <c r="O14">
        <f ca="1">O13+MATCH(P14,OFFSET(DSĐT!$A$1,Sheet1!$O13,0,10000),0)</f>
        <v>54</v>
      </c>
      <c r="P14" t="str">
        <f>IF(COUNTIFS($P$3:P13,"AWSG")&lt;$AA$2,"AWSG","")</f>
        <v>AWSG</v>
      </c>
      <c r="Q14" t="str" cm="1">
        <f t="array" aca="1" ref="Q14" ca="1">INDEX(DSĐT!B:B,Sheet1!$O14,0)</f>
        <v>SG.05</v>
      </c>
      <c r="R14" cm="1">
        <f t="array" aca="1" ref="R14" ca="1">INDEX(DSĐT!C:C,Sheet1!$O14,0)</f>
        <v>33</v>
      </c>
      <c r="S14" cm="1">
        <f t="array" aca="1" ref="S14" ca="1">INDEX(DSĐT!D:D,Sheet1!$O14,0)</f>
        <v>0</v>
      </c>
      <c r="T14" t="str" cm="1">
        <f t="array" aca="1" ref="T14" ca="1">INDEX(DSĐT!E:E,Sheet1!$O14,0)</f>
        <v>Hẹ lá 100 gr</v>
      </c>
      <c r="U14" t="str" cm="1">
        <f t="array" aca="1" ref="U14" ca="1">INDEX(DSĐT!F:F,Sheet1!$O14,0)</f>
        <v>Guichai Leaf</v>
      </c>
      <c r="V14" t="str" cm="1">
        <f t="array" aca="1" ref="V14" ca="1">INDEX(DSĐT!G:G,Sheet1!$O14,0)</f>
        <v>Kg</v>
      </c>
      <c r="W14" t="str" cm="1">
        <f t="array" aca="1" ref="W14" ca="1">INDEX(DSĐT!H:H,Sheet1!$O14,0)</f>
        <v>100 gr</v>
      </c>
      <c r="X14" t="str">
        <f t="shared" ca="1" si="0"/>
        <v>Hẹ lá 100 gr 100 gr</v>
      </c>
      <c r="Y14" cm="1">
        <f t="array" aca="1" ref="Y14" ca="1">INDEX(DSĐT!J:J,Sheet1!$O14,0)</f>
        <v>6</v>
      </c>
      <c r="Z14" cm="1">
        <f t="array" aca="1" ref="Z14" ca="1">INDEX(DSĐT!I:I,Sheet1!$O14,0)</f>
        <v>0.6</v>
      </c>
    </row>
    <row r="15" spans="2:27" ht="15">
      <c r="B15">
        <f ca="1">B14+MATCH(C15,OFFSET(DSĐT!$A$1,$B14,0,10000),0)</f>
        <v>78</v>
      </c>
      <c r="C15" t="str">
        <f>IF(COUNTIFS($C$3:C14,"AWLU")&lt;$M$2,"AWLU","")</f>
        <v>AWLU</v>
      </c>
      <c r="D15" t="str" cm="1">
        <f t="array" aca="1" ref="D15" ca="1">INDEX(DSĐT!B:B,Sheet1!$B15,0)</f>
        <v>LU.03</v>
      </c>
      <c r="E15" cm="1">
        <f t="array" aca="1" ref="E15" ca="1">INDEX(DSĐT!C:C,Sheet1!$B15,0)</f>
        <v>37</v>
      </c>
      <c r="F15" cm="1">
        <f t="array" aca="1" ref="F15" ca="1">INDEX(DSĐT!D:D,Sheet1!$B15,0)</f>
        <v>0</v>
      </c>
      <c r="G15" t="str" cm="1">
        <f t="array" aca="1" ref="G15" ca="1">INDEX(DSĐT!E:E,Sheet1!$B15,0)</f>
        <v>Rau răm 100 gr</v>
      </c>
      <c r="H15" t="str" cm="1">
        <f t="array" aca="1" ref="H15" ca="1">INDEX(DSĐT!F:F,Sheet1!$B15,0)</f>
        <v>Knotgrass</v>
      </c>
      <c r="I15" t="str" cm="1">
        <f t="array" aca="1" ref="I15" ca="1">INDEX(DSĐT!G:G,Sheet1!$B15,0)</f>
        <v>Kg</v>
      </c>
      <c r="J15" t="str" cm="1">
        <f t="array" aca="1" ref="J15" ca="1">INDEX(DSĐT!H:H,Sheet1!$B15,0)</f>
        <v>100 gr</v>
      </c>
      <c r="K15" cm="1">
        <f t="array" aca="1" ref="K15" ca="1">INDEX(DSĐT!J:J,Sheet1!$B15,0)</f>
        <v>6</v>
      </c>
      <c r="L15" cm="1">
        <f t="array" aca="1" ref="L15" ca="1">INDEX(DSĐT!I:I,Sheet1!$B15,0)</f>
        <v>0.6</v>
      </c>
      <c r="O15">
        <f ca="1">O14+MATCH(P15,OFFSET(DSĐT!$A$1,Sheet1!$O14,0,10000),0)</f>
        <v>55</v>
      </c>
      <c r="P15" t="str">
        <f>IF(COUNTIFS($P$3:P14,"AWSG")&lt;$AA$2,"AWSG","")</f>
        <v>AWSG</v>
      </c>
      <c r="Q15" t="str" cm="1">
        <f t="array" aca="1" ref="Q15" ca="1">INDEX(DSĐT!B:B,Sheet1!$O15,0)</f>
        <v>SG.05</v>
      </c>
      <c r="R15" cm="1">
        <f t="array" aca="1" ref="R15" ca="1">INDEX(DSĐT!C:C,Sheet1!$O15,0)</f>
        <v>33</v>
      </c>
      <c r="S15" cm="1">
        <f t="array" aca="1" ref="S15" ca="1">INDEX(DSĐT!D:D,Sheet1!$O15,0)</f>
        <v>0</v>
      </c>
      <c r="T15" t="str" cm="1">
        <f t="array" aca="1" ref="T15" ca="1">INDEX(DSĐT!E:E,Sheet1!$O15,0)</f>
        <v>Mồng tơi 300 gr</v>
      </c>
      <c r="U15" t="str" cm="1">
        <f t="array" aca="1" ref="U15" ca="1">INDEX(DSĐT!F:F,Sheet1!$O15,0)</f>
        <v>Ceylon Spinach</v>
      </c>
      <c r="V15" t="str" cm="1">
        <f t="array" aca="1" ref="V15" ca="1">INDEX(DSĐT!G:G,Sheet1!$O15,0)</f>
        <v>Kg</v>
      </c>
      <c r="W15" t="str" cm="1">
        <f t="array" aca="1" ref="W15" ca="1">INDEX(DSĐT!H:H,Sheet1!$O15,0)</f>
        <v>300 gr</v>
      </c>
      <c r="X15" t="str">
        <f t="shared" ca="1" si="0"/>
        <v>Mồng tơi 300 gr 300 gr</v>
      </c>
      <c r="Y15" cm="1">
        <f t="array" aca="1" ref="Y15" ca="1">INDEX(DSĐT!J:J,Sheet1!$O15,0)</f>
        <v>2</v>
      </c>
      <c r="Z15" cm="1">
        <f t="array" aca="1" ref="Z15" ca="1">INDEX(DSĐT!I:I,Sheet1!$O15,0)</f>
        <v>0.6</v>
      </c>
    </row>
    <row r="16" spans="2:27" ht="15">
      <c r="B16">
        <f ca="1">B15+MATCH(C16,OFFSET(DSĐT!$A$1,$B15,0,10000),0)</f>
        <v>79</v>
      </c>
      <c r="C16" t="str">
        <f>IF(COUNTIFS($C$3:C15,"AWLU")&lt;$M$2,"AWLU","")</f>
        <v>AWLU</v>
      </c>
      <c r="D16" t="str" cm="1">
        <f t="array" aca="1" ref="D16" ca="1">INDEX(DSĐT!B:B,Sheet1!$B16,0)</f>
        <v>LU.04</v>
      </c>
      <c r="E16" cm="1">
        <f t="array" aca="1" ref="E16" ca="1">INDEX(DSĐT!C:C,Sheet1!$B16,0)</f>
        <v>38</v>
      </c>
      <c r="F16" cm="1">
        <f t="array" aca="1" ref="F16" ca="1">INDEX(DSĐT!D:D,Sheet1!$B16,0)</f>
        <v>503734</v>
      </c>
      <c r="G16" t="str" cm="1">
        <f t="array" aca="1" ref="G16" ca="1">INDEX(DSĐT!E:E,Sheet1!$B16,0)</f>
        <v>Cơm Cháy Chà Bông Chay 200 gr</v>
      </c>
      <c r="H16" t="str" cm="1">
        <f t="array" aca="1" ref="H16" ca="1">INDEX(DSĐT!F:F,Sheet1!$B16,0)</f>
        <v>Vegetarian crispy fried rice</v>
      </c>
      <c r="I16" t="str" cm="1">
        <f t="array" aca="1" ref="I16" ca="1">INDEX(DSĐT!G:G,Sheet1!$B16,0)</f>
        <v>Pack</v>
      </c>
      <c r="J16" t="str" cm="1">
        <f t="array" aca="1" ref="J16" ca="1">INDEX(DSĐT!H:H,Sheet1!$B16,0)</f>
        <v>200 gr</v>
      </c>
      <c r="K16" cm="1">
        <f t="array" aca="1" ref="K16" ca="1">INDEX(DSĐT!J:J,Sheet1!$B16,0)</f>
        <v>15</v>
      </c>
      <c r="L16" cm="1">
        <f t="array" aca="1" ref="L16" ca="1">INDEX(DSĐT!I:I,Sheet1!$B16,0)</f>
        <v>3</v>
      </c>
      <c r="O16">
        <f ca="1">O15+MATCH(P16,OFFSET(DSĐT!$A$1,Sheet1!$O15,0,10000),0)</f>
        <v>85</v>
      </c>
      <c r="P16" t="str">
        <f>IF(COUNTIFS($P$3:P15,"AWSG")&lt;$AA$2,"AWSG","")</f>
        <v>AWSG</v>
      </c>
      <c r="Q16" t="str" cm="1">
        <f t="array" aca="1" ref="Q16" ca="1">INDEX(DSĐT!B:B,Sheet1!$O16,0)</f>
        <v>SG.06</v>
      </c>
      <c r="R16" cm="1">
        <f t="array" aca="1" ref="R16" ca="1">INDEX(DSĐT!C:C,Sheet1!$O16,0)</f>
        <v>41</v>
      </c>
      <c r="S16" cm="1">
        <f t="array" aca="1" ref="S16" ca="1">INDEX(DSĐT!D:D,Sheet1!$O16,0)</f>
        <v>604535</v>
      </c>
      <c r="T16" t="str" cm="1">
        <f t="array" aca="1" ref="T16" ca="1">INDEX(DSĐT!E:E,Sheet1!$O16,0)</f>
        <v>Lá lốt 100 gr</v>
      </c>
      <c r="U16" t="str" cm="1">
        <f t="array" aca="1" ref="U16" ca="1">INDEX(DSĐT!F:F,Sheet1!$O16,0)</f>
        <v>Cha Plu Leaves</v>
      </c>
      <c r="V16" t="str" cm="1">
        <f t="array" aca="1" ref="V16" ca="1">INDEX(DSĐT!G:G,Sheet1!$O16,0)</f>
        <v>Kg</v>
      </c>
      <c r="W16" t="str" cm="1">
        <f t="array" aca="1" ref="W16" ca="1">INDEX(DSĐT!H:H,Sheet1!$O16,0)</f>
        <v>100 gr</v>
      </c>
      <c r="X16" t="str">
        <f t="shared" ca="1" si="0"/>
        <v>Lá lốt 100 gr 100 gr</v>
      </c>
      <c r="Y16" cm="1">
        <f t="array" aca="1" ref="Y16" ca="1">INDEX(DSĐT!J:J,Sheet1!$O16,0)</f>
        <v>8</v>
      </c>
      <c r="Z16" cm="1">
        <f t="array" aca="1" ref="Z16" ca="1">INDEX(DSĐT!I:I,Sheet1!$O16,0)</f>
        <v>0.8</v>
      </c>
    </row>
    <row r="17" spans="2:28" ht="15">
      <c r="B17">
        <f ca="1">B16+MATCH(C17,OFFSET(DSĐT!$A$1,$B16,0,10000),0)</f>
        <v>80</v>
      </c>
      <c r="C17" t="str">
        <f>IF(COUNTIFS($C$3:C16,"AWLU")&lt;$M$2,"AWLU","")</f>
        <v>AWLU</v>
      </c>
      <c r="D17" t="str" cm="1">
        <f t="array" aca="1" ref="D17" ca="1">INDEX(DSĐT!B:B,Sheet1!$B17,0)</f>
        <v>LU.04</v>
      </c>
      <c r="E17" cm="1">
        <f t="array" aca="1" ref="E17" ca="1">INDEX(DSĐT!C:C,Sheet1!$B17,0)</f>
        <v>38</v>
      </c>
      <c r="F17" cm="1">
        <f t="array" aca="1" ref="F17" ca="1">INDEX(DSĐT!D:D,Sheet1!$B17,0)</f>
        <v>0</v>
      </c>
      <c r="G17" t="str" cm="1">
        <f t="array" aca="1" ref="G17" ca="1">INDEX(DSĐT!E:E,Sheet1!$B17,0)</f>
        <v>Nescafe cà phê Việt box 240 gr</v>
      </c>
      <c r="H17" t="str" cm="1">
        <f t="array" aca="1" ref="H17" ca="1">INDEX(DSĐT!F:F,Sheet1!$B17,0)</f>
        <v>Nescafe Café Viet box</v>
      </c>
      <c r="I17" t="str" cm="1">
        <f t="array" aca="1" ref="I17" ca="1">INDEX(DSĐT!G:G,Sheet1!$B17,0)</f>
        <v>Box</v>
      </c>
      <c r="J17" t="str" cm="1">
        <f t="array" aca="1" ref="J17" ca="1">INDEX(DSĐT!H:H,Sheet1!$B17,0)</f>
        <v>240 gr</v>
      </c>
      <c r="K17" cm="1">
        <f t="array" aca="1" ref="K17" ca="1">INDEX(DSĐT!J:J,Sheet1!$B17,0)</f>
        <v>10</v>
      </c>
      <c r="L17" cm="1">
        <f t="array" aca="1" ref="L17" ca="1">INDEX(DSĐT!I:I,Sheet1!$B17,0)</f>
        <v>2.4</v>
      </c>
      <c r="O17">
        <f ca="1">O16+MATCH(P17,OFFSET(DSĐT!$A$1,Sheet1!$O16,0,10000),0)</f>
        <v>86</v>
      </c>
      <c r="P17" t="str">
        <f>IF(COUNTIFS($P$3:P16,"AWSG")&lt;$AA$2,"AWSG","")</f>
        <v>AWSG</v>
      </c>
      <c r="Q17" t="str" cm="1">
        <f t="array" aca="1" ref="Q17" ca="1">INDEX(DSĐT!B:B,Sheet1!$O17,0)</f>
        <v>SG.06</v>
      </c>
      <c r="R17" cm="1">
        <f t="array" aca="1" ref="R17" ca="1">INDEX(DSĐT!C:C,Sheet1!$O17,0)</f>
        <v>41</v>
      </c>
      <c r="S17" cm="1">
        <f t="array" aca="1" ref="S17" ca="1">INDEX(DSĐT!D:D,Sheet1!$O17,0)</f>
        <v>0</v>
      </c>
      <c r="T17" t="str" cm="1">
        <f t="array" aca="1" ref="T17" ca="1">INDEX(DSĐT!E:E,Sheet1!$O17,0)</f>
        <v>Rau muống 200 gr</v>
      </c>
      <c r="U17" t="str" cm="1">
        <f t="array" aca="1" ref="U17" ca="1">INDEX(DSĐT!F:F,Sheet1!$O17,0)</f>
        <v>Morning Glory</v>
      </c>
      <c r="V17" t="str" cm="1">
        <f t="array" aca="1" ref="V17" ca="1">INDEX(DSĐT!G:G,Sheet1!$O17,0)</f>
        <v>Kg</v>
      </c>
      <c r="W17" t="str" cm="1">
        <f t="array" aca="1" ref="W17" ca="1">INDEX(DSĐT!H:H,Sheet1!$O17,0)</f>
        <v>200 gr</v>
      </c>
      <c r="X17" t="str">
        <f t="shared" ca="1" si="0"/>
        <v>Rau muống 200 gr 200 gr</v>
      </c>
      <c r="Y17" cm="1">
        <f t="array" aca="1" ref="Y17" ca="1">INDEX(DSĐT!J:J,Sheet1!$O17,0)</f>
        <v>25</v>
      </c>
      <c r="Z17" cm="1">
        <f t="array" aca="1" ref="Z17" ca="1">INDEX(DSĐT!I:I,Sheet1!$O17,0)</f>
        <v>5</v>
      </c>
    </row>
    <row r="18" spans="2:28" ht="15">
      <c r="B18">
        <f ca="1">B17+MATCH(C18,OFFSET(DSĐT!$A$1,$B17,0,10000),0)</f>
        <v>84</v>
      </c>
      <c r="C18" t="str">
        <f>IF(COUNTIFS($C$3:C17,"AWLU")&lt;$M$2,"AWLU","")</f>
        <v>AWLU</v>
      </c>
      <c r="D18" t="str" cm="1">
        <f t="array" aca="1" ref="D18" ca="1">INDEX(DSĐT!B:B,Sheet1!$B18,0)</f>
        <v>LU.04</v>
      </c>
      <c r="E18" cm="1">
        <f t="array" aca="1" ref="E18" ca="1">INDEX(DSĐT!C:C,Sheet1!$B18,0)</f>
        <v>38</v>
      </c>
      <c r="F18" cm="1">
        <f t="array" aca="1" ref="F18" ca="1">INDEX(DSĐT!D:D,Sheet1!$B18,0)</f>
        <v>0</v>
      </c>
      <c r="G18" t="str" cm="1">
        <f t="array" aca="1" ref="G18" ca="1">INDEX(DSĐT!E:E,Sheet1!$B18,0)</f>
        <v>Nha đam weight</v>
      </c>
      <c r="H18" t="str" cm="1">
        <f t="array" aca="1" ref="H18" ca="1">INDEX(DSĐT!F:F,Sheet1!$B18,0)</f>
        <v>Aloe Vera</v>
      </c>
      <c r="I18" t="str" cm="1">
        <f t="array" aca="1" ref="I18" ca="1">INDEX(DSĐT!G:G,Sheet1!$B18,0)</f>
        <v>Kg</v>
      </c>
      <c r="J18" t="str" cm="1">
        <f t="array" aca="1" ref="J18" ca="1">INDEX(DSĐT!H:H,Sheet1!$B18,0)</f>
        <v>weight</v>
      </c>
      <c r="K18" t="str" cm="1">
        <f t="array" aca="1" ref="K18" ca="1">INDEX(DSĐT!J:J,Sheet1!$B18,0)</f>
        <v/>
      </c>
      <c r="L18" cm="1">
        <f t="array" aca="1" ref="L18" ca="1">INDEX(DSĐT!I:I,Sheet1!$B18,0)</f>
        <v>0.5</v>
      </c>
      <c r="O18">
        <f ca="1">O17+MATCH(P18,OFFSET(DSĐT!$A$1,Sheet1!$O17,0,10000),0)</f>
        <v>87</v>
      </c>
      <c r="P18" t="str">
        <f>IF(COUNTIFS($P$3:P17,"AWSG")&lt;$AA$2,"AWSG","")</f>
        <v>AWSG</v>
      </c>
      <c r="Q18" t="str" cm="1">
        <f t="array" aca="1" ref="Q18" ca="1">INDEX(DSĐT!B:B,Sheet1!$O18,0)</f>
        <v>SG.06</v>
      </c>
      <c r="R18" cm="1">
        <f t="array" aca="1" ref="R18" ca="1">INDEX(DSĐT!C:C,Sheet1!$O18,0)</f>
        <v>41</v>
      </c>
      <c r="S18" cm="1">
        <f t="array" aca="1" ref="S18" ca="1">INDEX(DSĐT!D:D,Sheet1!$O18,0)</f>
        <v>0</v>
      </c>
      <c r="T18" t="str" cm="1">
        <f t="array" aca="1" ref="T18" ca="1">INDEX(DSĐT!E:E,Sheet1!$O18,0)</f>
        <v>Tía tô 100 gr</v>
      </c>
      <c r="U18" t="str" cm="1">
        <f t="array" aca="1" ref="U18" ca="1">INDEX(DSĐT!F:F,Sheet1!$O18,0)</f>
        <v>Perilla Leaf</v>
      </c>
      <c r="V18" t="str" cm="1">
        <f t="array" aca="1" ref="V18" ca="1">INDEX(DSĐT!G:G,Sheet1!$O18,0)</f>
        <v>Kg</v>
      </c>
      <c r="W18" t="str" cm="1">
        <f t="array" aca="1" ref="W18" ca="1">INDEX(DSĐT!H:H,Sheet1!$O18,0)</f>
        <v>100 gr</v>
      </c>
      <c r="X18" t="str">
        <f t="shared" ca="1" si="0"/>
        <v>Tía tô 100 gr 100 gr</v>
      </c>
      <c r="Y18" cm="1">
        <f t="array" aca="1" ref="Y18" ca="1">INDEX(DSĐT!J:J,Sheet1!$O18,0)</f>
        <v>5</v>
      </c>
      <c r="Z18" cm="1">
        <f t="array" aca="1" ref="Z18" ca="1">INDEX(DSĐT!I:I,Sheet1!$O18,0)</f>
        <v>0.5</v>
      </c>
    </row>
    <row r="19" spans="2:28" ht="15">
      <c r="B19">
        <f ca="1">B18+MATCH(C19,OFFSET(DSĐT!$A$1,$B18,0,10000),0)</f>
        <v>134</v>
      </c>
      <c r="C19" t="str">
        <f>IF(COUNTIFS($C$3:C18,"AWLU")&lt;$M$2,"AWLU","")</f>
        <v>AWLU</v>
      </c>
      <c r="D19" t="str" cm="1">
        <f t="array" aca="1" ref="D19" ca="1">INDEX(DSĐT!B:B,Sheet1!$B19,0)</f>
        <v>LU.05</v>
      </c>
      <c r="E19" cm="1">
        <f t="array" aca="1" ref="E19" ca="1">INDEX(DSĐT!C:C,Sheet1!$B19,0)</f>
        <v>47</v>
      </c>
      <c r="F19" cm="1">
        <f t="array" aca="1" ref="F19" ca="1">INDEX(DSĐT!D:D,Sheet1!$B19,0)</f>
        <v>604535</v>
      </c>
      <c r="G19" t="str" cm="1">
        <f t="array" aca="1" ref="G19" ca="1">INDEX(DSĐT!E:E,Sheet1!$B19,0)</f>
        <v>Khoai lang tím (củ nhỏ) 500 gr</v>
      </c>
      <c r="H19" t="str" cm="1">
        <f t="array" aca="1" ref="H19" ca="1">INDEX(DSĐT!F:F,Sheet1!$B19,0)</f>
        <v>Small Purple Batata</v>
      </c>
      <c r="I19" t="str" cm="1">
        <f t="array" aca="1" ref="I19" ca="1">INDEX(DSĐT!G:G,Sheet1!$B19,0)</f>
        <v>Kg</v>
      </c>
      <c r="J19" t="str" cm="1">
        <f t="array" aca="1" ref="J19" ca="1">INDEX(DSĐT!H:H,Sheet1!$B19,0)</f>
        <v>500 gr</v>
      </c>
      <c r="K19" cm="1">
        <f t="array" aca="1" ref="K19" ca="1">INDEX(DSĐT!J:J,Sheet1!$B19,0)</f>
        <v>2</v>
      </c>
      <c r="L19" cm="1">
        <f t="array" aca="1" ref="L19" ca="1">INDEX(DSĐT!I:I,Sheet1!$B19,0)</f>
        <v>1</v>
      </c>
      <c r="O19">
        <f ca="1">O18+MATCH(P19,OFFSET(DSĐT!$A$1,Sheet1!$O18,0,10000),0)</f>
        <v>88</v>
      </c>
      <c r="P19" t="str">
        <f>IF(COUNTIFS($P$3:P18,"AWSG")&lt;$AA$2,"AWSG","")</f>
        <v>AWSG</v>
      </c>
      <c r="Q19" t="str" cm="1">
        <f t="array" aca="1" ref="Q19" ca="1">INDEX(DSĐT!B:B,Sheet1!$O19,0)</f>
        <v>SG.06</v>
      </c>
      <c r="R19" cm="1">
        <f t="array" aca="1" ref="R19" ca="1">INDEX(DSĐT!C:C,Sheet1!$O19,0)</f>
        <v>41</v>
      </c>
      <c r="S19" cm="1">
        <f t="array" aca="1" ref="S19" ca="1">INDEX(DSĐT!D:D,Sheet1!$O19,0)</f>
        <v>0</v>
      </c>
      <c r="T19" t="str" cm="1">
        <f t="array" aca="1" ref="T19" ca="1">INDEX(DSĐT!E:E,Sheet1!$O19,0)</f>
        <v>Khoai sọ 500 gr</v>
      </c>
      <c r="U19" t="str" cm="1">
        <f t="array" aca="1" ref="U19" ca="1">INDEX(DSĐT!F:F,Sheet1!$O19,0)</f>
        <v>Small Taro</v>
      </c>
      <c r="V19" t="str" cm="1">
        <f t="array" aca="1" ref="V19" ca="1">INDEX(DSĐT!G:G,Sheet1!$O19,0)</f>
        <v>Kg</v>
      </c>
      <c r="W19" t="str" cm="1">
        <f t="array" aca="1" ref="W19" ca="1">INDEX(DSĐT!H:H,Sheet1!$O19,0)</f>
        <v>500 gr</v>
      </c>
      <c r="X19" t="str">
        <f t="shared" ca="1" si="0"/>
        <v>Khoai sọ 500 gr 500 gr</v>
      </c>
      <c r="Y19" cm="1">
        <f t="array" aca="1" ref="Y19" ca="1">INDEX(DSĐT!J:J,Sheet1!$O19,0)</f>
        <v>2</v>
      </c>
      <c r="Z19" cm="1">
        <f t="array" aca="1" ref="Z19" ca="1">INDEX(DSĐT!I:I,Sheet1!$O19,0)</f>
        <v>1</v>
      </c>
    </row>
    <row r="20" spans="2:28" ht="15">
      <c r="B20">
        <f ca="1">B19+MATCH(C20,OFFSET(DSĐT!$A$1,$B19,0,10000),0)</f>
        <v>135</v>
      </c>
      <c r="C20" t="str">
        <f>IF(COUNTIFS($C$3:C19,"AWLU")&lt;$M$2,"AWLU","")</f>
        <v>AWLU</v>
      </c>
      <c r="D20" t="str" cm="1">
        <f t="array" aca="1" ref="D20" ca="1">INDEX(DSĐT!B:B,Sheet1!$B20,0)</f>
        <v>LU.05</v>
      </c>
      <c r="E20" cm="1">
        <f t="array" aca="1" ref="E20" ca="1">INDEX(DSĐT!C:C,Sheet1!$B20,0)</f>
        <v>47</v>
      </c>
      <c r="F20" cm="1">
        <f t="array" aca="1" ref="F20" ca="1">INDEX(DSĐT!D:D,Sheet1!$B20,0)</f>
        <v>0</v>
      </c>
      <c r="G20" t="str" cm="1">
        <f t="array" aca="1" ref="G20" ca="1">INDEX(DSĐT!E:E,Sheet1!$B20,0)</f>
        <v>Khoai môn weight</v>
      </c>
      <c r="H20" t="str" cm="1">
        <f t="array" aca="1" ref="H20" ca="1">INDEX(DSĐT!F:F,Sheet1!$B20,0)</f>
        <v>Taro Root</v>
      </c>
      <c r="I20" t="str" cm="1">
        <f t="array" aca="1" ref="I20" ca="1">INDEX(DSĐT!G:G,Sheet1!$B20,0)</f>
        <v>Kg</v>
      </c>
      <c r="J20" t="str" cm="1">
        <f t="array" aca="1" ref="J20" ca="1">INDEX(DSĐT!H:H,Sheet1!$B20,0)</f>
        <v>weight</v>
      </c>
      <c r="K20" t="str" cm="1">
        <f t="array" aca="1" ref="K20" ca="1">INDEX(DSĐT!J:J,Sheet1!$B20,0)</f>
        <v/>
      </c>
      <c r="L20" cm="1">
        <f t="array" aca="1" ref="L20" ca="1">INDEX(DSĐT!I:I,Sheet1!$B20,0)</f>
        <v>2.4500000000000002</v>
      </c>
      <c r="O20">
        <f ca="1">O19+MATCH(P20,OFFSET(DSĐT!$A$1,Sheet1!$O19,0,10000),0)</f>
        <v>89</v>
      </c>
      <c r="P20" t="str">
        <f>IF(COUNTIFS($P$3:P19,"AWSG")&lt;$AA$2,"AWSG","")</f>
        <v>AWSG</v>
      </c>
      <c r="Q20" t="str" cm="1">
        <f t="array" aca="1" ref="Q20" ca="1">INDEX(DSĐT!B:B,Sheet1!$O20,0)</f>
        <v>SG.06</v>
      </c>
      <c r="R20" cm="1">
        <f t="array" aca="1" ref="R20" ca="1">INDEX(DSĐT!C:C,Sheet1!$O20,0)</f>
        <v>41</v>
      </c>
      <c r="S20" cm="1">
        <f t="array" aca="1" ref="S20" ca="1">INDEX(DSĐT!D:D,Sheet1!$O20,0)</f>
        <v>0</v>
      </c>
      <c r="T20" t="str" cm="1">
        <f t="array" aca="1" ref="T20" ca="1">INDEX(DSĐT!E:E,Sheet1!$O20,0)</f>
        <v>Nghệ tươi 100 gr</v>
      </c>
      <c r="U20" t="str" cm="1">
        <f t="array" aca="1" ref="U20" ca="1">INDEX(DSĐT!F:F,Sheet1!$O20,0)</f>
        <v>Turmeric</v>
      </c>
      <c r="V20" t="str" cm="1">
        <f t="array" aca="1" ref="V20" ca="1">INDEX(DSĐT!G:G,Sheet1!$O20,0)</f>
        <v>Kg</v>
      </c>
      <c r="W20" t="str" cm="1">
        <f t="array" aca="1" ref="W20" ca="1">INDEX(DSĐT!H:H,Sheet1!$O20,0)</f>
        <v>100 gr</v>
      </c>
      <c r="X20" t="str">
        <f t="shared" ca="1" si="0"/>
        <v>Nghệ tươi 100 gr 100 gr</v>
      </c>
      <c r="Y20" cm="1">
        <f t="array" aca="1" ref="Y20" ca="1">INDEX(DSĐT!J:J,Sheet1!$O20,0)</f>
        <v>4</v>
      </c>
      <c r="Z20" cm="1">
        <f t="array" aca="1" ref="Z20" ca="1">INDEX(DSĐT!I:I,Sheet1!$O20,0)</f>
        <v>0.4</v>
      </c>
    </row>
    <row r="21" spans="2:28" ht="15">
      <c r="C21" t="str">
        <f>IF(COUNTIFS($C$3:C20,"AWLU")&lt;$M$2,"AWLU","")</f>
        <v>AWLU</v>
      </c>
      <c r="O21">
        <f ca="1">O20+MATCH(P21,OFFSET(DSĐT!$A$1,Sheet1!$O20,0,10000),0)</f>
        <v>90</v>
      </c>
      <c r="P21" t="str">
        <f>IF(COUNTIFS($P$3:P20,"AWSG")&lt;$AA$2,"AWSG","")</f>
        <v>AWSG</v>
      </c>
      <c r="Q21" t="str" cm="1">
        <f t="array" aca="1" ref="Q21" ca="1">INDEX(DSĐT!B:B,Sheet1!$O21,0)</f>
        <v>SG.06</v>
      </c>
      <c r="R21" cm="1">
        <f t="array" aca="1" ref="R21" ca="1">INDEX(DSĐT!C:C,Sheet1!$O21,0)</f>
        <v>41</v>
      </c>
      <c r="S21" cm="1">
        <f t="array" aca="1" ref="S21" ca="1">INDEX(DSĐT!D:D,Sheet1!$O21,0)</f>
        <v>0</v>
      </c>
      <c r="T21" t="str" cm="1">
        <f t="array" aca="1" ref="T21" ca="1">INDEX(DSĐT!E:E,Sheet1!$O21,0)</f>
        <v>Rau răm 100 gr</v>
      </c>
      <c r="U21" t="str" cm="1">
        <f t="array" aca="1" ref="U21" ca="1">INDEX(DSĐT!F:F,Sheet1!$O21,0)</f>
        <v>Knotgrass</v>
      </c>
      <c r="V21" t="str" cm="1">
        <f t="array" aca="1" ref="V21" ca="1">INDEX(DSĐT!G:G,Sheet1!$O21,0)</f>
        <v>Kg</v>
      </c>
      <c r="W21" t="str" cm="1">
        <f t="array" aca="1" ref="W21" ca="1">INDEX(DSĐT!H:H,Sheet1!$O21,0)</f>
        <v>100 gr</v>
      </c>
      <c r="X21" t="str">
        <f t="shared" ca="1" si="0"/>
        <v>Rau răm 100 gr 100 gr</v>
      </c>
      <c r="Y21" cm="1">
        <f t="array" aca="1" ref="Y21" ca="1">INDEX(DSĐT!J:J,Sheet1!$O21,0)</f>
        <v>4</v>
      </c>
      <c r="Z21" cm="1">
        <f t="array" aca="1" ref="Z21" ca="1">INDEX(DSĐT!I:I,Sheet1!$O21,0)</f>
        <v>0.4</v>
      </c>
    </row>
    <row r="22" spans="2:28" ht="15">
      <c r="C22" t="str">
        <f>IF(COUNTIFS($C$3:C21,"AWLU")&lt;$M$2,"AWLU","")</f>
        <v>AWLU</v>
      </c>
      <c r="O22">
        <f ca="1">O21+MATCH(P22,OFFSET(DSĐT!$A$1,Sheet1!$O21,0,10000),0)</f>
        <v>159</v>
      </c>
      <c r="P22" t="str">
        <f>IF(COUNTIFS($P$3:P21,"AWSG")&lt;$AA$2,"AWSG","")</f>
        <v>AWSG</v>
      </c>
      <c r="Q22" t="str" cm="1">
        <f t="array" aca="1" ref="Q22" ca="1">INDEX(DSĐT!B:B,Sheet1!$O22,0)</f>
        <v>SG.07</v>
      </c>
      <c r="R22" cm="1">
        <f t="array" aca="1" ref="R22" ca="1">INDEX(DSĐT!C:C,Sheet1!$O22,0)</f>
        <v>59</v>
      </c>
      <c r="S22" cm="1">
        <f t="array" aca="1" ref="S22" ca="1">INDEX(DSĐT!D:D,Sheet1!$O22,0)</f>
        <v>604535</v>
      </c>
      <c r="T22" t="str" cm="1">
        <f t="array" aca="1" ref="T22" ca="1">INDEX(DSĐT!E:E,Sheet1!$O22,0)</f>
        <v>Củ riềng 100 gr</v>
      </c>
      <c r="U22" t="str" cm="1">
        <f t="array" aca="1" ref="U22" ca="1">INDEX(DSĐT!F:F,Sheet1!$O22,0)</f>
        <v>Galangal</v>
      </c>
      <c r="V22" t="str" cm="1">
        <f t="array" aca="1" ref="V22" ca="1">INDEX(DSĐT!G:G,Sheet1!$O22,0)</f>
        <v>Kg</v>
      </c>
      <c r="W22" t="str" cm="1">
        <f t="array" aca="1" ref="W22" ca="1">INDEX(DSĐT!H:H,Sheet1!$O22,0)</f>
        <v>100 gr</v>
      </c>
      <c r="X22" t="str">
        <f t="shared" ca="1" si="0"/>
        <v>Củ riềng 100 gr 100 gr</v>
      </c>
      <c r="Y22" cm="1">
        <f t="array" aca="1" ref="Y22" ca="1">INDEX(DSĐT!J:J,Sheet1!$O22,0)</f>
        <v>8</v>
      </c>
      <c r="Z22" cm="1">
        <f t="array" aca="1" ref="Z22" ca="1">INDEX(DSĐT!I:I,Sheet1!$O22,0)</f>
        <v>0.8</v>
      </c>
    </row>
    <row r="23" spans="2:28" ht="15">
      <c r="C23" t="str">
        <f>IF(COUNTIFS($C$3:C22,"AWLU")&lt;$M$2,"AWLU","")</f>
        <v>AWLU</v>
      </c>
      <c r="O23">
        <f ca="1">O22+MATCH(P23,OFFSET(DSĐT!$A$1,Sheet1!$O22,0,10000),0)</f>
        <v>160</v>
      </c>
      <c r="P23" t="str">
        <f>IF(COUNTIFS($P$3:P22,"AWSG")&lt;$AA$2,"AWSG","")</f>
        <v>AWSG</v>
      </c>
      <c r="Q23" t="str" cm="1">
        <f t="array" aca="1" ref="Q23" ca="1">INDEX(DSĐT!B:B,Sheet1!$O23,0)</f>
        <v>SG.07</v>
      </c>
      <c r="R23" cm="1">
        <f t="array" aca="1" ref="R23" ca="1">INDEX(DSĐT!C:C,Sheet1!$O23,0)</f>
        <v>59</v>
      </c>
      <c r="S23" cm="1">
        <f t="array" aca="1" ref="S23" ca="1">INDEX(DSĐT!D:D,Sheet1!$O23,0)</f>
        <v>0</v>
      </c>
      <c r="T23" t="str" cm="1">
        <f t="array" aca="1" ref="T23" ca="1">INDEX(DSĐT!E:E,Sheet1!$O23,0)</f>
        <v>Cà pháo Thái 200 gr</v>
      </c>
      <c r="U23" t="str" cm="1">
        <f t="array" aca="1" ref="U23" ca="1">INDEX(DSĐT!F:F,Sheet1!$O23,0)</f>
        <v>Green Eggplant</v>
      </c>
      <c r="V23" t="str" cm="1">
        <f t="array" aca="1" ref="V23" ca="1">INDEX(DSĐT!G:G,Sheet1!$O23,0)</f>
        <v>Kg</v>
      </c>
      <c r="W23" t="str" cm="1">
        <f t="array" aca="1" ref="W23" ca="1">INDEX(DSĐT!H:H,Sheet1!$O23,0)</f>
        <v>200 gr</v>
      </c>
      <c r="X23" t="str">
        <f t="shared" ca="1" si="0"/>
        <v>Cà pháo Thái 200 gr 200 gr</v>
      </c>
      <c r="Y23" cm="1">
        <f t="array" aca="1" ref="Y23" ca="1">INDEX(DSĐT!J:J,Sheet1!$O23,0)</f>
        <v>6</v>
      </c>
      <c r="Z23" cm="1">
        <f t="array" aca="1" ref="Z23" ca="1">INDEX(DSĐT!I:I,Sheet1!$O23,0)</f>
        <v>1.2</v>
      </c>
    </row>
    <row r="24" spans="2:28" ht="15">
      <c r="C24" t="str">
        <f>IF(COUNTIFS($C$3:C23,"AWLU")&lt;$M$2,"AWLU","")</f>
        <v>AWLU</v>
      </c>
      <c r="O24">
        <f ca="1">O23+MATCH(P24,OFFSET(DSĐT!$A$1,Sheet1!$O23,0,10000),0)</f>
        <v>161</v>
      </c>
      <c r="P24" t="str">
        <f>IF(COUNTIFS($P$3:P23,"AWSG")&lt;$AA$2,"AWSG","")</f>
        <v>AWSG</v>
      </c>
      <c r="Q24" t="str" cm="1">
        <f t="array" aca="1" ref="Q24" ca="1">INDEX(DSĐT!B:B,Sheet1!$O24,0)</f>
        <v>SG.07</v>
      </c>
      <c r="R24" cm="1">
        <f t="array" aca="1" ref="R24" ca="1">INDEX(DSĐT!C:C,Sheet1!$O24,0)</f>
        <v>59</v>
      </c>
      <c r="S24" cm="1">
        <f t="array" aca="1" ref="S24" ca="1">INDEX(DSĐT!D:D,Sheet1!$O24,0)</f>
        <v>0</v>
      </c>
      <c r="T24" t="str" cm="1">
        <f t="array" aca="1" ref="T24" ca="1">INDEX(DSĐT!E:E,Sheet1!$O24,0)</f>
        <v>Mướp hương weight</v>
      </c>
      <c r="U24" t="str" cm="1">
        <f t="array" aca="1" ref="U24" ca="1">INDEX(DSĐT!F:F,Sheet1!$O24,0)</f>
        <v>Round Luffa</v>
      </c>
      <c r="V24" t="str" cm="1">
        <f t="array" aca="1" ref="V24" ca="1">INDEX(DSĐT!G:G,Sheet1!$O24,0)</f>
        <v>Kg</v>
      </c>
      <c r="W24" t="str" cm="1">
        <f t="array" aca="1" ref="W24" ca="1">INDEX(DSĐT!H:H,Sheet1!$O24,0)</f>
        <v>weight</v>
      </c>
      <c r="X24" t="str">
        <f t="shared" ca="1" si="0"/>
        <v>Mướp hương weight weight</v>
      </c>
      <c r="Y24" t="str" cm="1">
        <f t="array" aca="1" ref="Y24" ca="1">INDEX(DSĐT!J:J,Sheet1!$O24,0)</f>
        <v/>
      </c>
      <c r="Z24" cm="1">
        <f t="array" aca="1" ref="Z24" ca="1">INDEX(DSĐT!I:I,Sheet1!$O24,0)</f>
        <v>1.1100000000000001</v>
      </c>
    </row>
    <row r="25" spans="2:28" ht="15">
      <c r="C25" t="str">
        <f>IF(COUNTIFS($C$3:C24,"AWLU")&lt;$M$2,"AWLU","")</f>
        <v>AWLU</v>
      </c>
      <c r="O25">
        <f ca="1">O24+MATCH(P25,OFFSET(DSĐT!$A$1,Sheet1!$O24,0,10000),0)</f>
        <v>162</v>
      </c>
      <c r="P25" t="str">
        <f>IF(COUNTIFS($P$3:P24,"AWSG")&lt;$AA$2,"AWSG","")</f>
        <v>AWSG</v>
      </c>
      <c r="Q25" t="str" cm="1">
        <f t="array" aca="1" ref="Q25" ca="1">INDEX(DSĐT!B:B,Sheet1!$O25,0)</f>
        <v>SG.07</v>
      </c>
      <c r="R25" cm="1">
        <f t="array" aca="1" ref="R25" ca="1">INDEX(DSĐT!C:C,Sheet1!$O25,0)</f>
        <v>59</v>
      </c>
      <c r="S25" cm="1">
        <f t="array" aca="1" ref="S25" ca="1">INDEX(DSĐT!D:D,Sheet1!$O25,0)</f>
        <v>0</v>
      </c>
      <c r="T25" t="str" cm="1">
        <f t="array" aca="1" ref="T25" ca="1">INDEX(DSĐT!E:E,Sheet1!$O25,0)</f>
        <v>Bí đao chanh weight</v>
      </c>
      <c r="U25" t="str" cm="1">
        <f t="array" aca="1" ref="U25" ca="1">INDEX(DSĐT!F:F,Sheet1!$O25,0)</f>
        <v>Winter Melon</v>
      </c>
      <c r="V25" t="str" cm="1">
        <f t="array" aca="1" ref="V25" ca="1">INDEX(DSĐT!G:G,Sheet1!$O25,0)</f>
        <v>Kg</v>
      </c>
      <c r="W25" t="str" cm="1">
        <f t="array" aca="1" ref="W25" ca="1">INDEX(DSĐT!H:H,Sheet1!$O25,0)</f>
        <v>weight</v>
      </c>
      <c r="X25" t="str">
        <f t="shared" ca="1" si="0"/>
        <v>Bí đao chanh weight weight</v>
      </c>
      <c r="Y25" t="str" cm="1">
        <f t="array" aca="1" ref="Y25" ca="1">INDEX(DSĐT!J:J,Sheet1!$O25,0)</f>
        <v/>
      </c>
      <c r="Z25" cm="1">
        <f t="array" aca="1" ref="Z25" ca="1">INDEX(DSĐT!I:I,Sheet1!$O25,0)</f>
        <v>1.36</v>
      </c>
    </row>
    <row r="26" spans="2:28" ht="15">
      <c r="C26" t="str">
        <f>IF(COUNTIFS($C$3:C25,"AWLU")&lt;$M$2,"AWLU","")</f>
        <v>AWLU</v>
      </c>
      <c r="O26">
        <f ca="1">O25+MATCH(P26,OFFSET(DSĐT!$A$1,Sheet1!$O25,0,10000),0)</f>
        <v>163</v>
      </c>
      <c r="P26" t="str">
        <f>IF(COUNTIFS($P$3:P25,"AWSG")&lt;$AA$2,"AWSG","")</f>
        <v>AWSG</v>
      </c>
      <c r="Q26" t="str" cm="1">
        <f t="array" aca="1" ref="Q26" ca="1">INDEX(DSĐT!B:B,Sheet1!$O26,0)</f>
        <v>SG.07</v>
      </c>
      <c r="R26" cm="1">
        <f t="array" aca="1" ref="R26" ca="1">INDEX(DSĐT!C:C,Sheet1!$O26,0)</f>
        <v>59</v>
      </c>
      <c r="S26" cm="1">
        <f t="array" aca="1" ref="S26" ca="1">INDEX(DSĐT!D:D,Sheet1!$O26,0)</f>
        <v>0</v>
      </c>
      <c r="T26" t="str" cm="1">
        <f t="array" aca="1" ref="T26" ca="1">INDEX(DSĐT!E:E,Sheet1!$O26,0)</f>
        <v>Bắp chuối weight</v>
      </c>
      <c r="U26" t="str" cm="1">
        <f t="array" aca="1" ref="U26" ca="1">INDEX(DSĐT!F:F,Sheet1!$O26,0)</f>
        <v>Banana Flower</v>
      </c>
      <c r="V26" t="str" cm="1">
        <f t="array" aca="1" ref="V26" ca="1">INDEX(DSĐT!G:G,Sheet1!$O26,0)</f>
        <v>Kg</v>
      </c>
      <c r="W26" t="str" cm="1">
        <f t="array" aca="1" ref="W26" ca="1">INDEX(DSĐT!H:H,Sheet1!$O26,0)</f>
        <v>weight</v>
      </c>
      <c r="X26" t="str">
        <f t="shared" ca="1" si="0"/>
        <v>Bắp chuối weight weight</v>
      </c>
      <c r="Y26" t="str" cm="1">
        <f t="array" aca="1" ref="Y26" ca="1">INDEX(DSĐT!J:J,Sheet1!$O26,0)</f>
        <v/>
      </c>
      <c r="Z26" cm="1">
        <f t="array" aca="1" ref="Z26" ca="1">INDEX(DSĐT!I:I,Sheet1!$O26,0)</f>
        <v>1.1100000000000001</v>
      </c>
    </row>
    <row r="27" spans="2:28" ht="15">
      <c r="C27" t="str">
        <f>IF(COUNTIFS($C$3:C26,"AWLU")&lt;$M$2,"AWLU","")</f>
        <v>AWLU</v>
      </c>
      <c r="O27">
        <f ca="1">O26+MATCH(P27,OFFSET(DSĐT!$A$1,Sheet1!$O26,0,10000),0)</f>
        <v>164</v>
      </c>
      <c r="P27" t="str">
        <f>IF(COUNTIFS($P$3:P26,"AWSG")&lt;$AA$2,"AWSG","")</f>
        <v>AWSG</v>
      </c>
      <c r="Q27" t="str" cm="1">
        <f t="array" aca="1" ref="Q27" ca="1">INDEX(DSĐT!B:B,Sheet1!$O27,0)</f>
        <v>SG.07</v>
      </c>
      <c r="R27" cm="1">
        <f t="array" aca="1" ref="R27" ca="1">INDEX(DSĐT!C:C,Sheet1!$O27,0)</f>
        <v>59</v>
      </c>
      <c r="S27" cm="1">
        <f t="array" aca="1" ref="S27" ca="1">INDEX(DSĐT!D:D,Sheet1!$O27,0)</f>
        <v>0</v>
      </c>
      <c r="T27" t="str" cm="1">
        <f t="array" aca="1" ref="T27" ca="1">INDEX(DSĐT!E:E,Sheet1!$O27,0)</f>
        <v>Lá chuối 500 gr</v>
      </c>
      <c r="U27" t="str" cm="1">
        <f t="array" aca="1" ref="U27" ca="1">INDEX(DSĐT!F:F,Sheet1!$O27,0)</f>
        <v>Banana leaf</v>
      </c>
      <c r="V27" t="str" cm="1">
        <f t="array" aca="1" ref="V27" ca="1">INDEX(DSĐT!G:G,Sheet1!$O27,0)</f>
        <v>Kg</v>
      </c>
      <c r="W27" t="str" cm="1">
        <f t="array" aca="1" ref="W27" ca="1">INDEX(DSĐT!H:H,Sheet1!$O27,0)</f>
        <v>500 gr</v>
      </c>
      <c r="X27" t="str">
        <f t="shared" ca="1" si="0"/>
        <v>Lá chuối 500 gr 500 gr</v>
      </c>
      <c r="Y27" cm="1">
        <f t="array" aca="1" ref="Y27" ca="1">INDEX(DSĐT!J:J,Sheet1!$O27,0)</f>
        <v>6</v>
      </c>
      <c r="Z27" cm="1">
        <f t="array" aca="1" ref="Z27" ca="1">INDEX(DSĐT!I:I,Sheet1!$O27,0)</f>
        <v>3</v>
      </c>
    </row>
    <row r="28" spans="2:28" ht="15">
      <c r="C28" t="str">
        <f>IF(COUNTIFS($C$3:C27,"AWLU")&lt;$M$2,"AWLU","")</f>
        <v>AWLU</v>
      </c>
      <c r="O28">
        <f ca="1">O27+MATCH(P28,OFFSET(DSĐT!$A$1,Sheet1!$O27,0,10000),0)</f>
        <v>165</v>
      </c>
      <c r="P28" t="str">
        <f>IF(COUNTIFS($P$3:P27,"AWSG")&lt;$AA$2,"AWSG","")</f>
        <v>AWSG</v>
      </c>
      <c r="Q28" t="str" cm="1">
        <f t="array" aca="1" ref="Q28" ca="1">INDEX(DSĐT!B:B,Sheet1!$O28,0)</f>
        <v>SG.07</v>
      </c>
      <c r="R28" cm="1">
        <f t="array" aca="1" ref="R28" ca="1">INDEX(DSĐT!C:C,Sheet1!$O28,0)</f>
        <v>59</v>
      </c>
      <c r="S28" cm="1">
        <f t="array" aca="1" ref="S28" ca="1">INDEX(DSĐT!D:D,Sheet1!$O28,0)</f>
        <v>0</v>
      </c>
      <c r="T28" t="str" cm="1">
        <f t="array" aca="1" ref="T28" ca="1">INDEX(DSĐT!E:E,Sheet1!$O28,0)</f>
        <v>Củ riềng 200 gr</v>
      </c>
      <c r="U28" t="str" cm="1">
        <f t="array" aca="1" ref="U28" ca="1">INDEX(DSĐT!F:F,Sheet1!$O28,0)</f>
        <v>Galangal</v>
      </c>
      <c r="V28" t="str" cm="1">
        <f t="array" aca="1" ref="V28" ca="1">INDEX(DSĐT!G:G,Sheet1!$O28,0)</f>
        <v>Kg</v>
      </c>
      <c r="W28" t="str" cm="1">
        <f t="array" aca="1" ref="W28" ca="1">INDEX(DSĐT!H:H,Sheet1!$O28,0)</f>
        <v>200 gr</v>
      </c>
      <c r="X28" t="str">
        <f t="shared" ca="1" si="0"/>
        <v>Củ riềng 200 gr 200 gr</v>
      </c>
      <c r="Y28" cm="1">
        <f t="array" aca="1" ref="Y28" ca="1">INDEX(DSĐT!J:J,Sheet1!$O28,0)</f>
        <v>8</v>
      </c>
      <c r="Z28" cm="1">
        <f t="array" aca="1" ref="Z28" ca="1">INDEX(DSĐT!I:I,Sheet1!$O28,0)</f>
        <v>1.6</v>
      </c>
    </row>
    <row r="29" spans="2:28" ht="15">
      <c r="C29" t="str">
        <f>IF(COUNTIFS($C$3:C28,"AWLU")&lt;$M$2,"AWLU","")</f>
        <v>AWLU</v>
      </c>
      <c r="O29">
        <f ca="1">O28+MATCH(P29,OFFSET(DSĐT!$A$1,Sheet1!$O28,0,10000),0)</f>
        <v>166</v>
      </c>
      <c r="P29" t="str">
        <f>IF(COUNTIFS($P$3:P28,"AWSG")&lt;$AA$2,"AWSG","")</f>
        <v>AWSG</v>
      </c>
      <c r="Q29" t="str" cm="1">
        <f t="array" aca="1" ref="Q29" ca="1">INDEX(DSĐT!B:B,Sheet1!$O29,0)</f>
        <v>SG.07</v>
      </c>
      <c r="R29" cm="1">
        <f t="array" aca="1" ref="R29" ca="1">INDEX(DSĐT!C:C,Sheet1!$O29,0)</f>
        <v>59</v>
      </c>
      <c r="S29" cm="1">
        <f t="array" aca="1" ref="S29" ca="1">INDEX(DSĐT!D:D,Sheet1!$O29,0)</f>
        <v>0</v>
      </c>
      <c r="T29" t="str" cm="1">
        <f t="array" aca="1" ref="T29" ca="1">INDEX(DSĐT!E:E,Sheet1!$O29,0)</f>
        <v>Dừa xiêm trái nhỏ 500 gr</v>
      </c>
      <c r="U29" t="str" cm="1">
        <f t="array" aca="1" ref="U29" ca="1">INDEX(DSĐT!F:F,Sheet1!$O29,0)</f>
        <v>Siam coconut</v>
      </c>
      <c r="V29" t="str" cm="1">
        <f t="array" aca="1" ref="V29" ca="1">INDEX(DSĐT!G:G,Sheet1!$O29,0)</f>
        <v>Pc</v>
      </c>
      <c r="W29" t="str" cm="1">
        <f t="array" aca="1" ref="W29" ca="1">INDEX(DSĐT!H:H,Sheet1!$O29,0)</f>
        <v>500 gr</v>
      </c>
      <c r="X29" t="str">
        <f t="shared" ca="1" si="0"/>
        <v>Dừa xiêm trái nhỏ 500 gr 500 gr</v>
      </c>
      <c r="Y29" cm="1">
        <f t="array" aca="1" ref="Y29" ca="1">INDEX(DSĐT!J:J,Sheet1!$O29,0)</f>
        <v>5</v>
      </c>
      <c r="Z29" cm="1">
        <f t="array" aca="1" ref="Z29" ca="1">INDEX(DSĐT!I:I,Sheet1!$O29,0)</f>
        <v>2.5</v>
      </c>
      <c r="AB29" t="str" cm="1">
        <f t="array" aca="1" ref="AB29" ca="1">_xlfn.UNIQUE(_xlfn.TEXTJOIN(", ", TRUE, IF($T$4:$T$30 = AA29, $Q$4:$Q$30, "")))</f>
        <v/>
      </c>
    </row>
    <row r="30" spans="2:28" ht="15">
      <c r="O30">
        <f ca="1">O29+MATCH(P30,OFFSET(DSĐT!$A$1,Sheet1!$O29,0,10000),0)</f>
        <v>167</v>
      </c>
      <c r="P30" t="str">
        <f>IF(COUNTIFS($P$3:P29,"AWSG")&lt;$AA$2,"AWSG","")</f>
        <v>AWSG</v>
      </c>
      <c r="Q30" t="str" cm="1">
        <f t="array" aca="1" ref="Q30" ca="1">INDEX(DSĐT!B:B,Sheet1!$O30,0)</f>
        <v>SG.07</v>
      </c>
      <c r="R30" cm="1">
        <f t="array" aca="1" ref="R30" ca="1">INDEX(DSĐT!C:C,Sheet1!$O30,0)</f>
        <v>59</v>
      </c>
      <c r="S30" cm="1">
        <f t="array" aca="1" ref="S30" ca="1">INDEX(DSĐT!D:D,Sheet1!$O30,0)</f>
        <v>0</v>
      </c>
      <c r="T30" t="str" cm="1">
        <f t="array" aca="1" ref="T30" ca="1">INDEX(DSĐT!E:E,Sheet1!$O30,0)</f>
        <v>Hành lá 100 gr</v>
      </c>
      <c r="U30" t="str" cm="1">
        <f t="array" aca="1" ref="U30" ca="1">INDEX(DSĐT!F:F,Sheet1!$O30,0)</f>
        <v>Welsh Onion</v>
      </c>
      <c r="V30" t="str" cm="1">
        <f t="array" aca="1" ref="V30" ca="1">INDEX(DSĐT!G:G,Sheet1!$O30,0)</f>
        <v>Kg</v>
      </c>
      <c r="W30" t="str" cm="1">
        <f t="array" aca="1" ref="W30" ca="1">INDEX(DSĐT!H:H,Sheet1!$O30,0)</f>
        <v>100 gr</v>
      </c>
      <c r="X30" t="str">
        <f t="shared" ca="1" si="0"/>
        <v>Hành lá 100 gr 100 gr</v>
      </c>
      <c r="Y30" cm="1">
        <f t="array" aca="1" ref="Y30" ca="1">INDEX(DSĐT!J:J,Sheet1!$O30,0)</f>
        <v>30</v>
      </c>
      <c r="Z30" cm="1">
        <f t="array" aca="1" ref="Z30" ca="1">INDEX(DSĐT!I:I,Sheet1!$O30,0)</f>
        <v>3</v>
      </c>
      <c r="AB30" t="str" cm="1">
        <f t="array" aca="1" ref="AB30" ca="1">_xlfn.UNIQUE(_xlfn.TEXTJOIN(", ", TRUE, IF($T$4:$T$30 = AA30, $Q$4:$Q$30, "")))</f>
        <v/>
      </c>
    </row>
    <row r="31" spans="2:28" ht="15">
      <c r="P31" t="str">
        <f>IF(COUNTIFS($P$3:P30,"AWSG")&lt;$AA$2,"AWSG","")</f>
        <v>AWSG</v>
      </c>
    </row>
    <row r="32" spans="2:28" ht="15">
      <c r="P32" t="str">
        <f>IF(COUNTIFS($P$3:P31,"AWSG")&lt;$AA$2,"AWSG","")</f>
        <v>AWSG</v>
      </c>
    </row>
    <row r="33" spans="16:16" ht="15">
      <c r="P33" t="str">
        <f>IF(COUNTIFS($P$3:P32,"AWSG")&lt;$AA$2,"AWSG","")</f>
        <v>AWSG</v>
      </c>
    </row>
  </sheetData>
  <dataValidations count="1">
    <dataValidation type="list" allowBlank="1" showInputMessage="1" showErrorMessage="1" sqref="C3 P3" xr:uid="{DB87EECD-9C87-44E2-BB62-AACD577F4A13}">
      <formula1>#REF!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0532-ADAB-4067-AF71-11F1A73EDEFF}">
  <dimension ref="A1:N72"/>
  <sheetViews>
    <sheetView topLeftCell="E13" workbookViewId="0">
      <selection activeCell="E13" sqref="E13"/>
    </sheetView>
  </sheetViews>
  <sheetFormatPr defaultRowHeight="15"/>
  <sheetData>
    <row r="1" spans="1:12">
      <c r="A1" t="s">
        <v>4618</v>
      </c>
    </row>
    <row r="2" spans="1:12">
      <c r="A2" t="s">
        <v>4619</v>
      </c>
    </row>
    <row r="3" spans="1:12">
      <c r="A3" t="s">
        <v>4493</v>
      </c>
      <c r="G3" t="s">
        <v>4620</v>
      </c>
    </row>
    <row r="4" spans="1:12">
      <c r="A4" t="s">
        <v>4495</v>
      </c>
    </row>
    <row r="5" spans="1:12" ht="51.75" customHeight="1">
      <c r="A5" t="s">
        <v>4627</v>
      </c>
      <c r="F5" t="s">
        <v>4497</v>
      </c>
      <c r="J5" t="s">
        <v>4628</v>
      </c>
    </row>
    <row r="6" spans="1:12">
      <c r="F6" t="s">
        <v>4499</v>
      </c>
      <c r="H6" s="184">
        <v>45599</v>
      </c>
      <c r="J6" t="s">
        <v>4500</v>
      </c>
      <c r="L6" t="s">
        <v>4629</v>
      </c>
    </row>
    <row r="7" spans="1:12">
      <c r="A7" t="s">
        <v>4502</v>
      </c>
      <c r="F7" t="s">
        <v>4503</v>
      </c>
    </row>
    <row r="8" spans="1:12">
      <c r="A8" t="s">
        <v>4504</v>
      </c>
      <c r="F8" t="s">
        <v>4505</v>
      </c>
      <c r="H8" t="s">
        <v>4506</v>
      </c>
    </row>
    <row r="9" spans="1:12">
      <c r="A9" t="s">
        <v>4507</v>
      </c>
    </row>
    <row r="11" spans="1:12">
      <c r="A11" s="165" t="s">
        <v>4342</v>
      </c>
      <c r="B11" s="165" t="s">
        <v>4343</v>
      </c>
      <c r="C11" s="165"/>
      <c r="D11" s="165"/>
      <c r="E11" s="165"/>
      <c r="F11" s="165"/>
      <c r="G11" s="165"/>
      <c r="H11" s="165" t="s">
        <v>4625</v>
      </c>
      <c r="I11" s="165" t="s">
        <v>28</v>
      </c>
      <c r="J11" s="165" t="s">
        <v>4195</v>
      </c>
      <c r="K11" s="165" t="s">
        <v>4513</v>
      </c>
      <c r="L11" s="165"/>
    </row>
    <row r="12" spans="1:12">
      <c r="A12" s="165"/>
      <c r="B12" s="165" t="s">
        <v>4209</v>
      </c>
      <c r="C12" s="165"/>
      <c r="D12" s="165" t="s">
        <v>4208</v>
      </c>
      <c r="E12" s="165"/>
      <c r="F12" s="165" t="s">
        <v>29</v>
      </c>
      <c r="G12" s="165"/>
      <c r="H12" s="165"/>
      <c r="I12" s="165"/>
      <c r="J12" s="165"/>
      <c r="K12" s="165" t="s">
        <v>4514</v>
      </c>
      <c r="L12" s="165" t="s">
        <v>4515</v>
      </c>
    </row>
    <row r="13" spans="1:12">
      <c r="A13" s="165">
        <v>1</v>
      </c>
      <c r="B13" s="165"/>
      <c r="C13" s="165" t="s">
        <v>470</v>
      </c>
      <c r="D13" s="165"/>
      <c r="E13" s="165" t="s">
        <v>4532</v>
      </c>
      <c r="F13" s="165" t="s">
        <v>471</v>
      </c>
      <c r="G13" s="165"/>
      <c r="H13" s="165" t="s">
        <v>4630</v>
      </c>
      <c r="I13" s="165"/>
      <c r="J13" s="165"/>
      <c r="K13" s="165" t="s">
        <v>4631</v>
      </c>
      <c r="L13" s="165" t="s">
        <v>4631</v>
      </c>
    </row>
    <row r="14" spans="1:12">
      <c r="A14" s="165">
        <v>2</v>
      </c>
      <c r="B14" s="165"/>
      <c r="C14" s="165" t="s">
        <v>585</v>
      </c>
      <c r="D14" s="165"/>
      <c r="E14" s="165" t="s">
        <v>4533</v>
      </c>
      <c r="F14" s="165" t="s">
        <v>586</v>
      </c>
      <c r="G14" s="165"/>
      <c r="H14" s="165" t="s">
        <v>4632</v>
      </c>
      <c r="I14" s="165"/>
      <c r="J14" s="165"/>
      <c r="K14" s="165" t="s">
        <v>4631</v>
      </c>
      <c r="L14" s="165" t="s">
        <v>4631</v>
      </c>
    </row>
    <row r="15" spans="1:12">
      <c r="A15" s="165">
        <v>3</v>
      </c>
      <c r="B15" s="165"/>
      <c r="C15" s="165" t="s">
        <v>446</v>
      </c>
      <c r="D15" s="165"/>
      <c r="E15" s="165" t="s">
        <v>4534</v>
      </c>
      <c r="F15" s="165" t="s">
        <v>447</v>
      </c>
      <c r="G15" s="165"/>
      <c r="H15" s="165" t="s">
        <v>4633</v>
      </c>
      <c r="I15" s="165"/>
      <c r="J15" s="165"/>
      <c r="K15" s="165" t="s">
        <v>4631</v>
      </c>
      <c r="L15" s="165" t="s">
        <v>4631</v>
      </c>
    </row>
    <row r="16" spans="1:12">
      <c r="A16" s="165">
        <v>4</v>
      </c>
      <c r="B16" s="165"/>
      <c r="C16" s="165" t="s">
        <v>428</v>
      </c>
      <c r="D16" s="165"/>
      <c r="E16" s="165" t="s">
        <v>4553</v>
      </c>
      <c r="F16" s="165" t="s">
        <v>429</v>
      </c>
      <c r="G16" s="165"/>
      <c r="H16" s="165" t="s">
        <v>4634</v>
      </c>
      <c r="I16" s="165"/>
      <c r="J16" s="165"/>
      <c r="K16" s="165" t="s">
        <v>4631</v>
      </c>
      <c r="L16" s="165" t="s">
        <v>4631</v>
      </c>
    </row>
    <row r="17" spans="1:12">
      <c r="A17" s="165">
        <v>5</v>
      </c>
      <c r="B17" s="165"/>
      <c r="C17" s="165" t="s">
        <v>437</v>
      </c>
      <c r="D17" s="165"/>
      <c r="E17" s="165" t="s">
        <v>4554</v>
      </c>
      <c r="F17" s="165" t="s">
        <v>438</v>
      </c>
      <c r="G17" s="165"/>
      <c r="H17" s="165" t="s">
        <v>4635</v>
      </c>
      <c r="I17" s="165"/>
      <c r="J17" s="165"/>
      <c r="K17" s="165" t="s">
        <v>4631</v>
      </c>
      <c r="L17" s="165" t="s">
        <v>4631</v>
      </c>
    </row>
    <row r="18" spans="1:12">
      <c r="A18" s="165">
        <v>6</v>
      </c>
      <c r="B18" s="165"/>
      <c r="C18" s="165" t="s">
        <v>39</v>
      </c>
      <c r="D18" s="165"/>
      <c r="E18" s="165" t="s">
        <v>4555</v>
      </c>
      <c r="F18" s="165" t="s">
        <v>41</v>
      </c>
      <c r="G18" s="165"/>
      <c r="H18" s="165" t="s">
        <v>4636</v>
      </c>
      <c r="I18" s="165"/>
      <c r="J18" s="165"/>
      <c r="K18" s="165" t="s">
        <v>4631</v>
      </c>
      <c r="L18" s="165" t="s">
        <v>4631</v>
      </c>
    </row>
    <row r="19" spans="1:12">
      <c r="A19" s="165">
        <v>7</v>
      </c>
      <c r="B19" s="165"/>
      <c r="C19" s="165" t="s">
        <v>170</v>
      </c>
      <c r="D19" s="165"/>
      <c r="E19" s="165" t="s">
        <v>4535</v>
      </c>
      <c r="F19" s="165" t="s">
        <v>171</v>
      </c>
      <c r="G19" s="165"/>
      <c r="H19" s="165" t="s">
        <v>4637</v>
      </c>
      <c r="I19" s="165"/>
      <c r="J19" s="165"/>
      <c r="K19" s="165" t="s">
        <v>4631</v>
      </c>
      <c r="L19" s="165" t="s">
        <v>4631</v>
      </c>
    </row>
    <row r="20" spans="1:12">
      <c r="A20" s="165">
        <v>8</v>
      </c>
      <c r="B20" s="165"/>
      <c r="C20" s="165" t="s">
        <v>149</v>
      </c>
      <c r="D20" s="165"/>
      <c r="E20" s="165" t="s">
        <v>4536</v>
      </c>
      <c r="F20" s="165" t="s">
        <v>150</v>
      </c>
      <c r="G20" s="165"/>
      <c r="H20" s="165" t="s">
        <v>4638</v>
      </c>
      <c r="I20" s="165"/>
      <c r="J20" s="165"/>
      <c r="K20" s="165" t="s">
        <v>4631</v>
      </c>
      <c r="L20" s="165" t="s">
        <v>4631</v>
      </c>
    </row>
    <row r="21" spans="1:12">
      <c r="A21" s="165">
        <v>9</v>
      </c>
      <c r="B21" s="165"/>
      <c r="C21" s="165" t="s">
        <v>181</v>
      </c>
      <c r="D21" s="165"/>
      <c r="E21" s="165" t="s">
        <v>4537</v>
      </c>
      <c r="F21" s="165" t="s">
        <v>182</v>
      </c>
      <c r="G21" s="165"/>
      <c r="H21" s="165" t="s">
        <v>4639</v>
      </c>
      <c r="I21" s="165"/>
      <c r="J21" s="165"/>
      <c r="K21" s="165" t="s">
        <v>4631</v>
      </c>
      <c r="L21" s="165" t="s">
        <v>4631</v>
      </c>
    </row>
    <row r="22" spans="1:12">
      <c r="A22" s="165">
        <v>10</v>
      </c>
      <c r="B22" s="165"/>
      <c r="C22" s="165" t="s">
        <v>160</v>
      </c>
      <c r="D22" s="165"/>
      <c r="E22" s="165" t="s">
        <v>4538</v>
      </c>
      <c r="F22" s="165" t="s">
        <v>161</v>
      </c>
      <c r="G22" s="165"/>
      <c r="H22" s="165" t="s">
        <v>4640</v>
      </c>
      <c r="I22" s="165"/>
      <c r="J22" s="165"/>
      <c r="K22" s="165" t="s">
        <v>4631</v>
      </c>
      <c r="L22" s="165" t="s">
        <v>4631</v>
      </c>
    </row>
    <row r="23" spans="1:12">
      <c r="A23" s="165">
        <v>11</v>
      </c>
      <c r="B23" s="165"/>
      <c r="C23" s="165" t="s">
        <v>301</v>
      </c>
      <c r="D23" s="165"/>
      <c r="E23" s="165" t="s">
        <v>4641</v>
      </c>
      <c r="F23" s="165" t="s">
        <v>302</v>
      </c>
      <c r="G23" s="165"/>
      <c r="H23" s="165" t="s">
        <v>4642</v>
      </c>
      <c r="I23" s="165"/>
      <c r="J23" s="165"/>
      <c r="K23" s="165" t="s">
        <v>4631</v>
      </c>
      <c r="L23" s="165" t="s">
        <v>4631</v>
      </c>
    </row>
    <row r="24" spans="1:12">
      <c r="A24" s="165">
        <v>12</v>
      </c>
      <c r="B24" s="165"/>
      <c r="C24" s="165" t="s">
        <v>310</v>
      </c>
      <c r="D24" s="165"/>
      <c r="E24" s="165" t="s">
        <v>4539</v>
      </c>
      <c r="F24" s="165" t="s">
        <v>311</v>
      </c>
      <c r="G24" s="165"/>
      <c r="H24" s="165" t="s">
        <v>4643</v>
      </c>
      <c r="I24" s="165"/>
      <c r="J24" s="165"/>
      <c r="K24" s="165" t="s">
        <v>4631</v>
      </c>
      <c r="L24" s="165" t="s">
        <v>4631</v>
      </c>
    </row>
    <row r="25" spans="1:12">
      <c r="A25" s="165">
        <v>14</v>
      </c>
      <c r="B25" s="165"/>
      <c r="C25" s="165" t="s">
        <v>3463</v>
      </c>
      <c r="D25" s="165"/>
      <c r="E25" s="165" t="s">
        <v>4594</v>
      </c>
      <c r="F25" s="165" t="s">
        <v>3464</v>
      </c>
      <c r="G25" s="165"/>
      <c r="H25" s="165" t="s">
        <v>4644</v>
      </c>
      <c r="I25" s="165"/>
      <c r="J25" s="165"/>
      <c r="K25" s="165" t="s">
        <v>4631</v>
      </c>
      <c r="L25" s="165" t="s">
        <v>4631</v>
      </c>
    </row>
    <row r="26" spans="1:12">
      <c r="A26" s="165">
        <v>15</v>
      </c>
      <c r="B26" s="165"/>
      <c r="C26" s="165" t="s">
        <v>1580</v>
      </c>
      <c r="D26" s="165"/>
      <c r="E26" s="165" t="s">
        <v>4573</v>
      </c>
      <c r="F26" s="165" t="s">
        <v>1581</v>
      </c>
      <c r="G26" s="165"/>
      <c r="H26" s="165" t="s">
        <v>4645</v>
      </c>
      <c r="I26" s="165"/>
      <c r="J26" s="165"/>
      <c r="K26" s="165" t="s">
        <v>4631</v>
      </c>
      <c r="L26" s="165" t="s">
        <v>4631</v>
      </c>
    </row>
    <row r="27" spans="1:12">
      <c r="A27" s="165">
        <v>16</v>
      </c>
      <c r="B27" s="165"/>
      <c r="C27" s="165" t="s">
        <v>1608</v>
      </c>
      <c r="D27" s="165"/>
      <c r="E27" s="165" t="s">
        <v>4574</v>
      </c>
      <c r="F27" s="165" t="s">
        <v>1609</v>
      </c>
      <c r="G27" s="165"/>
      <c r="H27" s="165" t="s">
        <v>4646</v>
      </c>
      <c r="I27" s="165"/>
      <c r="J27" s="165"/>
      <c r="K27" s="165" t="s">
        <v>4631</v>
      </c>
      <c r="L27" s="165" t="s">
        <v>4631</v>
      </c>
    </row>
    <row r="28" spans="1:12">
      <c r="A28" s="165">
        <v>17</v>
      </c>
      <c r="B28" s="165"/>
      <c r="C28" s="165" t="s">
        <v>1542</v>
      </c>
      <c r="D28" s="165"/>
      <c r="E28" s="165" t="s">
        <v>4575</v>
      </c>
      <c r="F28" s="165" t="s">
        <v>1543</v>
      </c>
      <c r="G28" s="165"/>
      <c r="H28" s="165" t="s">
        <v>4647</v>
      </c>
      <c r="I28" s="165"/>
      <c r="J28" s="165"/>
      <c r="K28" s="165" t="s">
        <v>4631</v>
      </c>
      <c r="L28" s="165" t="s">
        <v>4631</v>
      </c>
    </row>
    <row r="29" spans="1:12">
      <c r="A29" s="165">
        <v>18</v>
      </c>
      <c r="B29" s="165"/>
      <c r="C29" s="165" t="s">
        <v>3192</v>
      </c>
      <c r="D29" s="165"/>
      <c r="E29" s="165" t="s">
        <v>4648</v>
      </c>
      <c r="F29" s="165" t="s">
        <v>3193</v>
      </c>
      <c r="G29" s="165"/>
      <c r="H29" s="165" t="s">
        <v>4649</v>
      </c>
      <c r="I29" s="165"/>
      <c r="J29" s="165"/>
      <c r="K29" s="165" t="s">
        <v>4631</v>
      </c>
      <c r="L29" s="165" t="s">
        <v>4631</v>
      </c>
    </row>
    <row r="30" spans="1:12">
      <c r="A30" s="165">
        <v>19</v>
      </c>
      <c r="B30" s="165"/>
      <c r="C30" s="165" t="s">
        <v>3347</v>
      </c>
      <c r="D30" s="165"/>
      <c r="E30" s="165" t="s">
        <v>4595</v>
      </c>
      <c r="F30" s="165" t="s">
        <v>3348</v>
      </c>
      <c r="G30" s="165"/>
      <c r="H30" s="165" t="s">
        <v>4650</v>
      </c>
      <c r="I30" s="165"/>
      <c r="J30" s="165"/>
      <c r="K30" s="165" t="s">
        <v>4631</v>
      </c>
      <c r="L30" s="165" t="s">
        <v>4631</v>
      </c>
    </row>
    <row r="31" spans="1:12">
      <c r="A31" s="165">
        <v>20</v>
      </c>
      <c r="B31" s="165"/>
      <c r="C31" s="165" t="s">
        <v>493</v>
      </c>
      <c r="D31" s="165"/>
      <c r="E31" s="165" t="s">
        <v>4540</v>
      </c>
      <c r="F31" s="165" t="s">
        <v>494</v>
      </c>
      <c r="G31" s="165"/>
      <c r="H31" s="165" t="s">
        <v>4644</v>
      </c>
      <c r="I31" s="165"/>
      <c r="J31" s="165"/>
      <c r="K31" s="165" t="s">
        <v>4631</v>
      </c>
      <c r="L31" s="165" t="s">
        <v>4631</v>
      </c>
    </row>
    <row r="32" spans="1:12">
      <c r="A32" s="165">
        <v>21</v>
      </c>
      <c r="B32" s="165"/>
      <c r="C32" s="165" t="s">
        <v>372</v>
      </c>
      <c r="D32" s="165"/>
      <c r="E32" s="165" t="s">
        <v>4556</v>
      </c>
      <c r="F32" s="165" t="s">
        <v>373</v>
      </c>
      <c r="G32" s="165"/>
      <c r="H32" s="165" t="s">
        <v>4651</v>
      </c>
      <c r="I32" s="165"/>
      <c r="J32" s="165"/>
      <c r="K32" s="165" t="s">
        <v>4631</v>
      </c>
      <c r="L32" s="165" t="s">
        <v>4631</v>
      </c>
    </row>
    <row r="33" spans="1:12">
      <c r="A33" s="165">
        <v>22</v>
      </c>
      <c r="B33" s="165"/>
      <c r="C33" s="165" t="s">
        <v>238</v>
      </c>
      <c r="D33" s="165"/>
      <c r="E33" s="165" t="s">
        <v>4541</v>
      </c>
      <c r="F33" s="165" t="s">
        <v>239</v>
      </c>
      <c r="G33" s="165"/>
      <c r="H33" s="165" t="s">
        <v>4652</v>
      </c>
      <c r="I33" s="165"/>
      <c r="J33" s="165"/>
      <c r="K33" s="165" t="s">
        <v>4631</v>
      </c>
      <c r="L33" s="165" t="s">
        <v>4631</v>
      </c>
    </row>
    <row r="34" spans="1:12">
      <c r="A34" s="165">
        <v>23</v>
      </c>
      <c r="B34" s="165"/>
      <c r="C34" s="165" t="s">
        <v>262</v>
      </c>
      <c r="D34" s="165"/>
      <c r="E34" s="165" t="s">
        <v>4542</v>
      </c>
      <c r="F34" s="165" t="s">
        <v>263</v>
      </c>
      <c r="G34" s="165"/>
      <c r="H34" s="165" t="s">
        <v>4653</v>
      </c>
      <c r="I34" s="165"/>
      <c r="J34" s="165"/>
      <c r="K34" s="165" t="s">
        <v>4631</v>
      </c>
      <c r="L34" s="165" t="s">
        <v>4631</v>
      </c>
    </row>
    <row r="35" spans="1:12">
      <c r="A35" s="165">
        <v>24</v>
      </c>
      <c r="B35" s="165"/>
      <c r="C35" s="165" t="s">
        <v>229</v>
      </c>
      <c r="D35" s="165"/>
      <c r="E35" s="165" t="s">
        <v>4543</v>
      </c>
      <c r="F35" s="165" t="s">
        <v>230</v>
      </c>
      <c r="G35" s="165"/>
      <c r="H35" s="165" t="s">
        <v>4654</v>
      </c>
      <c r="I35" s="165"/>
      <c r="J35" s="165"/>
      <c r="K35" s="165" t="s">
        <v>4631</v>
      </c>
      <c r="L35" s="165" t="s">
        <v>4631</v>
      </c>
    </row>
    <row r="36" spans="1:12">
      <c r="A36" s="165">
        <v>25</v>
      </c>
      <c r="B36" s="165"/>
      <c r="C36" s="165" t="s">
        <v>1478</v>
      </c>
      <c r="D36" s="165"/>
      <c r="E36" s="165" t="s">
        <v>4559</v>
      </c>
      <c r="F36" s="165" t="s">
        <v>1479</v>
      </c>
      <c r="G36" s="165"/>
      <c r="H36" s="165" t="s">
        <v>4655</v>
      </c>
      <c r="I36" s="165"/>
      <c r="J36" s="165"/>
      <c r="K36" s="165" t="s">
        <v>4631</v>
      </c>
      <c r="L36" s="165" t="s">
        <v>4631</v>
      </c>
    </row>
    <row r="37" spans="1:12">
      <c r="A37" s="165">
        <v>26</v>
      </c>
      <c r="B37" s="165"/>
      <c r="C37" s="165" t="s">
        <v>1488</v>
      </c>
      <c r="D37" s="165"/>
      <c r="E37" s="165" t="s">
        <v>4656</v>
      </c>
      <c r="F37" s="165" t="s">
        <v>1479</v>
      </c>
      <c r="G37" s="165"/>
      <c r="H37" s="165" t="s">
        <v>4657</v>
      </c>
      <c r="I37" s="165"/>
      <c r="J37" s="165"/>
      <c r="K37" s="165" t="s">
        <v>4631</v>
      </c>
      <c r="L37" s="165" t="s">
        <v>4631</v>
      </c>
    </row>
    <row r="38" spans="1:12">
      <c r="A38" s="165">
        <v>27</v>
      </c>
      <c r="B38" s="165"/>
      <c r="C38" s="165" t="s">
        <v>3723</v>
      </c>
      <c r="D38" s="165"/>
      <c r="E38" s="165" t="s">
        <v>4560</v>
      </c>
      <c r="F38" s="165" t="s">
        <v>1479</v>
      </c>
      <c r="G38" s="165"/>
      <c r="H38" s="165" t="s">
        <v>4658</v>
      </c>
      <c r="I38" s="165"/>
      <c r="J38" s="165"/>
      <c r="K38" s="165" t="s">
        <v>4631</v>
      </c>
      <c r="L38" s="165" t="s">
        <v>4631</v>
      </c>
    </row>
    <row r="39" spans="1:12">
      <c r="A39" s="165">
        <v>28</v>
      </c>
      <c r="B39" s="165"/>
      <c r="C39" s="165" t="s">
        <v>1495</v>
      </c>
      <c r="D39" s="165"/>
      <c r="E39" s="165" t="s">
        <v>4561</v>
      </c>
      <c r="F39" s="165" t="s">
        <v>1479</v>
      </c>
      <c r="G39" s="165"/>
      <c r="H39" s="165" t="s">
        <v>4657</v>
      </c>
      <c r="I39" s="165"/>
      <c r="J39" s="165"/>
      <c r="K39" s="165" t="s">
        <v>4631</v>
      </c>
      <c r="L39" s="165" t="s">
        <v>4631</v>
      </c>
    </row>
    <row r="40" spans="1:12">
      <c r="A40" s="165">
        <v>29</v>
      </c>
      <c r="B40" s="165"/>
      <c r="C40" s="165" t="s">
        <v>3715</v>
      </c>
      <c r="D40" s="165"/>
      <c r="E40" s="165" t="s">
        <v>4562</v>
      </c>
      <c r="F40" s="165" t="s">
        <v>1479</v>
      </c>
      <c r="G40" s="165"/>
      <c r="H40" s="165" t="s">
        <v>4657</v>
      </c>
      <c r="I40" s="165"/>
      <c r="J40" s="165"/>
      <c r="K40" s="165" t="s">
        <v>4631</v>
      </c>
      <c r="L40" s="165" t="s">
        <v>4631</v>
      </c>
    </row>
    <row r="41" spans="1:12">
      <c r="A41" s="165">
        <v>30</v>
      </c>
      <c r="B41" s="165"/>
      <c r="C41" s="165" t="s">
        <v>1588</v>
      </c>
      <c r="D41" s="165"/>
      <c r="E41" s="165" t="s">
        <v>4563</v>
      </c>
      <c r="F41" s="165" t="s">
        <v>1479</v>
      </c>
      <c r="G41" s="165"/>
      <c r="H41" s="165" t="s">
        <v>4659</v>
      </c>
      <c r="I41" s="165"/>
      <c r="J41" s="165"/>
      <c r="K41" s="165" t="s">
        <v>4631</v>
      </c>
      <c r="L41" s="165" t="s">
        <v>4631</v>
      </c>
    </row>
    <row r="42" spans="1:12">
      <c r="A42" s="165">
        <v>31</v>
      </c>
      <c r="B42" s="165"/>
      <c r="C42" s="165" t="s">
        <v>1652</v>
      </c>
      <c r="D42" s="165"/>
      <c r="E42" s="165" t="s">
        <v>4564</v>
      </c>
      <c r="F42" s="165" t="s">
        <v>1479</v>
      </c>
      <c r="G42" s="165"/>
      <c r="H42" s="165" t="s">
        <v>4660</v>
      </c>
      <c r="I42" s="165"/>
      <c r="J42" s="165"/>
      <c r="K42" s="165" t="s">
        <v>4631</v>
      </c>
      <c r="L42" s="165" t="s">
        <v>4631</v>
      </c>
    </row>
    <row r="43" spans="1:12">
      <c r="A43" s="165">
        <v>32</v>
      </c>
      <c r="B43" s="165"/>
      <c r="C43" s="165" t="s">
        <v>614</v>
      </c>
      <c r="D43" s="165"/>
      <c r="E43" s="165" t="s">
        <v>4566</v>
      </c>
      <c r="F43" s="165" t="s">
        <v>615</v>
      </c>
      <c r="G43" s="165"/>
      <c r="H43" s="165" t="s">
        <v>4661</v>
      </c>
      <c r="I43" s="165"/>
      <c r="J43" s="165"/>
      <c r="K43" s="165" t="s">
        <v>4631</v>
      </c>
      <c r="L43" s="165" t="s">
        <v>4631</v>
      </c>
    </row>
    <row r="44" spans="1:12">
      <c r="A44" s="165">
        <v>33</v>
      </c>
      <c r="B44" s="165"/>
      <c r="C44" s="165" t="s">
        <v>1659</v>
      </c>
      <c r="D44" s="165"/>
      <c r="E44" s="165" t="s">
        <v>4565</v>
      </c>
      <c r="F44" s="165" t="s">
        <v>1660</v>
      </c>
      <c r="G44" s="165"/>
      <c r="H44" s="165" t="s">
        <v>4659</v>
      </c>
      <c r="I44" s="165"/>
      <c r="J44" s="165"/>
      <c r="K44" s="165" t="s">
        <v>4631</v>
      </c>
      <c r="L44" s="165" t="s">
        <v>4631</v>
      </c>
    </row>
    <row r="45" spans="1:12">
      <c r="A45" s="165">
        <v>34</v>
      </c>
      <c r="B45" s="165"/>
      <c r="C45" s="165" t="s">
        <v>3652</v>
      </c>
      <c r="D45" s="165"/>
      <c r="E45" s="165" t="s">
        <v>4567</v>
      </c>
      <c r="F45" s="165" t="s">
        <v>615</v>
      </c>
      <c r="G45" s="165"/>
      <c r="H45" s="165" t="s">
        <v>4658</v>
      </c>
      <c r="I45" s="165"/>
      <c r="J45" s="165"/>
      <c r="K45" s="165" t="s">
        <v>4631</v>
      </c>
      <c r="L45" s="165" t="s">
        <v>4631</v>
      </c>
    </row>
    <row r="46" spans="1:12">
      <c r="A46" s="165">
        <v>35</v>
      </c>
      <c r="B46" s="165"/>
      <c r="C46" s="165" t="s">
        <v>1675</v>
      </c>
      <c r="D46" s="165"/>
      <c r="E46" s="165" t="s">
        <v>4576</v>
      </c>
      <c r="F46" s="165" t="s">
        <v>586</v>
      </c>
      <c r="G46" s="165"/>
      <c r="H46" s="165" t="s">
        <v>4662</v>
      </c>
      <c r="I46" s="165"/>
      <c r="J46" s="165"/>
      <c r="K46" s="165" t="s">
        <v>4631</v>
      </c>
      <c r="L46" s="165" t="s">
        <v>4631</v>
      </c>
    </row>
    <row r="47" spans="1:12">
      <c r="A47" s="165">
        <v>36</v>
      </c>
      <c r="B47" s="165"/>
      <c r="C47" s="165" t="s">
        <v>502</v>
      </c>
      <c r="D47" s="165"/>
      <c r="E47" s="165" t="s">
        <v>4544</v>
      </c>
      <c r="F47" s="165" t="s">
        <v>503</v>
      </c>
      <c r="G47" s="165"/>
      <c r="H47" s="165" t="s">
        <v>4663</v>
      </c>
      <c r="I47" s="165"/>
      <c r="J47" s="165"/>
      <c r="K47" s="165" t="s">
        <v>4631</v>
      </c>
      <c r="L47" s="165" t="s">
        <v>4631</v>
      </c>
    </row>
    <row r="48" spans="1:12">
      <c r="A48" s="165">
        <v>37</v>
      </c>
      <c r="B48" s="165"/>
      <c r="C48" s="165" t="s">
        <v>220</v>
      </c>
      <c r="D48" s="165"/>
      <c r="E48" s="165" t="s">
        <v>4545</v>
      </c>
      <c r="F48" s="165" t="s">
        <v>221</v>
      </c>
      <c r="G48" s="165"/>
      <c r="H48" s="165" t="s">
        <v>4664</v>
      </c>
      <c r="I48" s="165"/>
      <c r="J48" s="165"/>
      <c r="K48" s="165" t="s">
        <v>4631</v>
      </c>
      <c r="L48" s="165" t="s">
        <v>4631</v>
      </c>
    </row>
    <row r="49" spans="1:14">
      <c r="A49" s="165">
        <v>38</v>
      </c>
      <c r="B49" s="165"/>
      <c r="C49" s="165" t="s">
        <v>2727</v>
      </c>
      <c r="D49" s="165"/>
      <c r="E49" s="165" t="s">
        <v>4577</v>
      </c>
      <c r="F49" s="165" t="s">
        <v>2728</v>
      </c>
      <c r="G49" s="165"/>
      <c r="H49" s="165" t="s">
        <v>4665</v>
      </c>
      <c r="I49" s="165"/>
      <c r="J49" s="165"/>
      <c r="K49" s="165" t="s">
        <v>4631</v>
      </c>
      <c r="L49" s="165" t="s">
        <v>4631</v>
      </c>
    </row>
    <row r="50" spans="1:14">
      <c r="A50" s="165">
        <v>39</v>
      </c>
      <c r="B50" s="165"/>
      <c r="C50" s="165" t="s">
        <v>4597</v>
      </c>
      <c r="D50" s="165"/>
      <c r="E50" s="165" t="s">
        <v>4598</v>
      </c>
      <c r="F50" s="165" t="s">
        <v>1799</v>
      </c>
      <c r="G50" s="165"/>
      <c r="H50" s="165" t="s">
        <v>4666</v>
      </c>
      <c r="I50" s="165"/>
      <c r="J50" s="165"/>
      <c r="K50" s="165" t="s">
        <v>4631</v>
      </c>
      <c r="L50" s="165" t="s">
        <v>4631</v>
      </c>
    </row>
    <row r="51" spans="1:14">
      <c r="A51" s="165">
        <v>40</v>
      </c>
      <c r="B51" s="165"/>
      <c r="C51" s="165" t="s">
        <v>3268</v>
      </c>
      <c r="D51" s="165"/>
      <c r="E51" s="165" t="s">
        <v>4599</v>
      </c>
      <c r="F51" s="165" t="s">
        <v>1799</v>
      </c>
      <c r="G51" s="165"/>
      <c r="H51" s="165" t="s">
        <v>4667</v>
      </c>
      <c r="I51" s="165"/>
      <c r="J51" s="165"/>
      <c r="K51" s="165" t="s">
        <v>4631</v>
      </c>
      <c r="L51" s="165" t="s">
        <v>4631</v>
      </c>
    </row>
    <row r="52" spans="1:14">
      <c r="A52" s="165">
        <v>41</v>
      </c>
      <c r="B52" s="165"/>
      <c r="C52" s="165" t="s">
        <v>201</v>
      </c>
      <c r="D52" s="165"/>
      <c r="E52" s="165" t="s">
        <v>4546</v>
      </c>
      <c r="F52" s="165" t="s">
        <v>202</v>
      </c>
      <c r="G52" s="165"/>
      <c r="H52" s="165" t="s">
        <v>4668</v>
      </c>
      <c r="I52" s="165"/>
      <c r="J52" s="165"/>
      <c r="K52" s="165" t="s">
        <v>4631</v>
      </c>
      <c r="L52" s="165" t="s">
        <v>4631</v>
      </c>
    </row>
    <row r="53" spans="1:14">
      <c r="A53" s="165">
        <v>42</v>
      </c>
      <c r="B53" s="165"/>
      <c r="C53" s="165" t="s">
        <v>402</v>
      </c>
      <c r="D53" s="165"/>
      <c r="E53" s="165" t="s">
        <v>4569</v>
      </c>
      <c r="F53" s="165" t="s">
        <v>403</v>
      </c>
      <c r="G53" s="165"/>
      <c r="H53" s="165" t="s">
        <v>4666</v>
      </c>
      <c r="I53" s="165"/>
      <c r="J53" s="165"/>
      <c r="K53" s="165" t="s">
        <v>4631</v>
      </c>
      <c r="L53" s="165" t="s">
        <v>4631</v>
      </c>
    </row>
    <row r="54" spans="1:14">
      <c r="A54" s="165">
        <v>43</v>
      </c>
      <c r="B54" s="165"/>
      <c r="C54" s="165" t="s">
        <v>1683</v>
      </c>
      <c r="D54" s="165"/>
      <c r="E54" s="165" t="s">
        <v>4578</v>
      </c>
      <c r="F54" s="165" t="s">
        <v>1684</v>
      </c>
      <c r="G54" s="165"/>
      <c r="H54" s="165" t="s">
        <v>4661</v>
      </c>
      <c r="I54" s="165"/>
      <c r="J54" s="165"/>
      <c r="K54" s="165" t="s">
        <v>4631</v>
      </c>
      <c r="L54" s="165" t="s">
        <v>4631</v>
      </c>
    </row>
    <row r="55" spans="1:14">
      <c r="A55" s="165">
        <v>44</v>
      </c>
      <c r="B55" s="165"/>
      <c r="C55" s="165" t="s">
        <v>1683</v>
      </c>
      <c r="D55" s="165"/>
      <c r="E55" s="165" t="s">
        <v>4579</v>
      </c>
      <c r="F55" s="165" t="s">
        <v>1684</v>
      </c>
      <c r="G55" s="165"/>
      <c r="H55" s="165" t="s">
        <v>4669</v>
      </c>
      <c r="I55" s="165"/>
      <c r="J55" s="165"/>
      <c r="K55" s="165" t="s">
        <v>4631</v>
      </c>
      <c r="L55" s="165" t="s">
        <v>4631</v>
      </c>
    </row>
    <row r="56" spans="1:14">
      <c r="A56" s="165">
        <v>45</v>
      </c>
      <c r="B56" s="165"/>
      <c r="C56" s="165" t="s">
        <v>1721</v>
      </c>
      <c r="D56" s="165"/>
      <c r="E56" s="165" t="s">
        <v>4585</v>
      </c>
      <c r="F56" s="165" t="s">
        <v>1722</v>
      </c>
      <c r="G56" s="165"/>
      <c r="H56" s="165" t="s">
        <v>4657</v>
      </c>
      <c r="I56" s="165"/>
      <c r="J56" s="165"/>
      <c r="K56" s="165" t="s">
        <v>4631</v>
      </c>
      <c r="L56" s="165" t="s">
        <v>4631</v>
      </c>
    </row>
    <row r="57" spans="1:14">
      <c r="A57" s="165">
        <v>46</v>
      </c>
      <c r="B57" s="165"/>
      <c r="C57" s="165" t="s">
        <v>1747</v>
      </c>
      <c r="D57" s="165"/>
      <c r="E57" s="165" t="s">
        <v>4586</v>
      </c>
      <c r="F57" s="165" t="s">
        <v>1748</v>
      </c>
      <c r="G57" s="165"/>
      <c r="H57" s="165" t="s">
        <v>4661</v>
      </c>
      <c r="I57" s="165"/>
      <c r="J57" s="165"/>
      <c r="K57" s="165" t="s">
        <v>4631</v>
      </c>
      <c r="L57" s="165" t="s">
        <v>4631</v>
      </c>
    </row>
    <row r="58" spans="1:14">
      <c r="A58" s="165">
        <v>47</v>
      </c>
      <c r="B58" s="165"/>
      <c r="C58" s="165" t="s">
        <v>1623</v>
      </c>
      <c r="D58" s="165"/>
      <c r="E58" s="165" t="s">
        <v>4587</v>
      </c>
      <c r="F58" s="165" t="s">
        <v>1624</v>
      </c>
      <c r="G58" s="165"/>
      <c r="H58" s="165" t="s">
        <v>4659</v>
      </c>
      <c r="I58" s="165"/>
      <c r="J58" s="165"/>
      <c r="K58" s="165" t="s">
        <v>4631</v>
      </c>
      <c r="L58" s="165" t="s">
        <v>4631</v>
      </c>
    </row>
    <row r="59" spans="1:14">
      <c r="A59" s="165">
        <v>48</v>
      </c>
      <c r="B59" s="165"/>
      <c r="C59" s="165" t="s">
        <v>109</v>
      </c>
      <c r="D59" s="165"/>
      <c r="E59" s="165" t="s">
        <v>4547</v>
      </c>
      <c r="F59" s="165" t="s">
        <v>110</v>
      </c>
      <c r="G59" s="165"/>
      <c r="H59" s="165" t="s">
        <v>4670</v>
      </c>
      <c r="I59" s="165"/>
      <c r="J59" s="165"/>
      <c r="K59" s="165" t="s">
        <v>4631</v>
      </c>
      <c r="L59" s="165" t="s">
        <v>4631</v>
      </c>
      <c r="N59" t="s">
        <v>4671</v>
      </c>
    </row>
    <row r="60" spans="1:14">
      <c r="A60" s="165">
        <v>49</v>
      </c>
      <c r="B60" s="165"/>
      <c r="C60" s="165" t="s">
        <v>140</v>
      </c>
      <c r="D60" s="165"/>
      <c r="E60" s="165" t="s">
        <v>4590</v>
      </c>
      <c r="F60" s="165" t="s">
        <v>141</v>
      </c>
      <c r="G60" s="165"/>
      <c r="H60" s="165" t="s">
        <v>4672</v>
      </c>
      <c r="I60" s="165"/>
      <c r="J60" s="165"/>
      <c r="K60" s="165" t="s">
        <v>4631</v>
      </c>
      <c r="L60" s="165" t="s">
        <v>4631</v>
      </c>
    </row>
    <row r="61" spans="1:14">
      <c r="A61" s="165">
        <v>50</v>
      </c>
      <c r="B61" s="165"/>
      <c r="C61" s="165" t="s">
        <v>557</v>
      </c>
      <c r="D61" s="165"/>
      <c r="E61" s="165" t="s">
        <v>4588</v>
      </c>
      <c r="F61" s="165" t="s">
        <v>558</v>
      </c>
      <c r="G61" s="165"/>
      <c r="H61" s="165" t="s">
        <v>4673</v>
      </c>
      <c r="I61" s="165"/>
      <c r="J61" s="165"/>
      <c r="K61" s="165" t="s">
        <v>4631</v>
      </c>
      <c r="L61" s="165" t="s">
        <v>4631</v>
      </c>
    </row>
    <row r="62" spans="1:14">
      <c r="A62" s="165">
        <v>51</v>
      </c>
      <c r="B62" s="165"/>
      <c r="C62" s="165" t="s">
        <v>4570</v>
      </c>
      <c r="D62" s="165"/>
      <c r="E62" s="165" t="s">
        <v>4571</v>
      </c>
      <c r="F62" s="165" t="s">
        <v>67</v>
      </c>
      <c r="G62" s="165"/>
      <c r="H62" s="165" t="s">
        <v>4674</v>
      </c>
      <c r="I62" s="165"/>
      <c r="J62" s="165"/>
      <c r="K62" s="165"/>
      <c r="L62" s="165"/>
    </row>
    <row r="63" spans="1:14">
      <c r="A63" s="165">
        <v>52</v>
      </c>
      <c r="B63" s="165"/>
      <c r="C63" s="165" t="s">
        <v>211</v>
      </c>
      <c r="D63" s="165"/>
      <c r="E63" s="165" t="s">
        <v>4549</v>
      </c>
      <c r="F63" s="165" t="s">
        <v>212</v>
      </c>
      <c r="G63" s="165"/>
      <c r="H63" s="165" t="s">
        <v>4675</v>
      </c>
      <c r="I63" s="165"/>
      <c r="J63" s="165"/>
      <c r="K63" s="165" t="s">
        <v>4631</v>
      </c>
      <c r="L63" s="165" t="s">
        <v>4631</v>
      </c>
    </row>
    <row r="64" spans="1:14">
      <c r="A64" s="165">
        <v>53</v>
      </c>
      <c r="B64" s="165"/>
      <c r="C64" s="165" t="s">
        <v>566</v>
      </c>
      <c r="D64" s="165"/>
      <c r="E64" s="165" t="s">
        <v>4550</v>
      </c>
      <c r="F64" s="165" t="s">
        <v>567</v>
      </c>
      <c r="G64" s="165"/>
      <c r="H64" s="165" t="s">
        <v>4642</v>
      </c>
      <c r="I64" s="165"/>
      <c r="J64" s="165"/>
      <c r="K64" s="165" t="s">
        <v>4631</v>
      </c>
      <c r="L64" s="165" t="s">
        <v>4631</v>
      </c>
    </row>
    <row r="65" spans="1:12">
      <c r="A65" s="165">
        <v>54</v>
      </c>
      <c r="B65" s="165"/>
      <c r="C65" s="165" t="s">
        <v>511</v>
      </c>
      <c r="D65" s="165"/>
      <c r="E65" s="165" t="s">
        <v>4591</v>
      </c>
      <c r="F65" s="165" t="s">
        <v>512</v>
      </c>
      <c r="G65" s="165"/>
      <c r="H65" s="165" t="s">
        <v>4676</v>
      </c>
      <c r="I65" s="165"/>
      <c r="J65" s="165"/>
      <c r="K65" s="165" t="s">
        <v>4631</v>
      </c>
      <c r="L65" s="165" t="s">
        <v>4631</v>
      </c>
    </row>
    <row r="66" spans="1:12">
      <c r="A66" s="165">
        <v>55</v>
      </c>
      <c r="B66" s="165"/>
      <c r="C66" s="165" t="s">
        <v>292</v>
      </c>
      <c r="D66" s="165"/>
      <c r="E66" s="165" t="s">
        <v>4551</v>
      </c>
      <c r="F66" s="165" t="s">
        <v>293</v>
      </c>
      <c r="G66" s="165"/>
      <c r="H66" s="165" t="s">
        <v>4677</v>
      </c>
      <c r="I66" s="165"/>
      <c r="J66" s="165"/>
      <c r="K66" s="165" t="s">
        <v>4631</v>
      </c>
      <c r="L66" s="165" t="s">
        <v>4631</v>
      </c>
    </row>
    <row r="67" spans="1:12">
      <c r="A67" s="165">
        <v>56</v>
      </c>
      <c r="B67" s="165"/>
      <c r="C67" s="165" t="s">
        <v>3620</v>
      </c>
      <c r="D67" s="165"/>
      <c r="E67" s="165" t="s">
        <v>4593</v>
      </c>
      <c r="F67" s="165" t="s">
        <v>3621</v>
      </c>
      <c r="G67" s="165"/>
      <c r="H67" s="165" t="s">
        <v>4678</v>
      </c>
      <c r="I67" s="165"/>
      <c r="J67" s="165"/>
      <c r="K67" s="165" t="s">
        <v>4631</v>
      </c>
      <c r="L67" s="165" t="s">
        <v>4631</v>
      </c>
    </row>
    <row r="68" spans="1:12">
      <c r="A68" s="165">
        <v>57</v>
      </c>
      <c r="B68" s="165"/>
      <c r="C68" s="165" t="s">
        <v>253</v>
      </c>
      <c r="D68" s="165"/>
      <c r="E68" s="165" t="s">
        <v>4552</v>
      </c>
      <c r="F68" s="165" t="s">
        <v>254</v>
      </c>
      <c r="G68" s="165"/>
      <c r="H68" s="165" t="s">
        <v>4679</v>
      </c>
      <c r="I68" s="165"/>
      <c r="J68" s="165"/>
      <c r="K68" s="165" t="s">
        <v>4631</v>
      </c>
      <c r="L68" s="165" t="s">
        <v>4631</v>
      </c>
    </row>
    <row r="69" spans="1:12">
      <c r="A69" s="165" t="s">
        <v>4503</v>
      </c>
      <c r="B69" s="165"/>
      <c r="C69" s="165"/>
      <c r="D69" s="165"/>
      <c r="E69" s="165"/>
      <c r="F69" s="165"/>
      <c r="G69" s="165"/>
      <c r="H69" s="165" t="s">
        <v>4680</v>
      </c>
      <c r="I69" s="165"/>
      <c r="J69" s="165"/>
      <c r="K69" s="165"/>
      <c r="L69" s="165" t="s">
        <v>4631</v>
      </c>
    </row>
    <row r="70" spans="1:12">
      <c r="A70" s="165" t="s">
        <v>4517</v>
      </c>
      <c r="B70" s="165"/>
      <c r="C70" s="165"/>
      <c r="D70" s="165" t="s">
        <v>4681</v>
      </c>
      <c r="E70" s="165"/>
      <c r="F70" s="165"/>
      <c r="G70" s="165"/>
      <c r="H70" s="165"/>
      <c r="I70" s="165"/>
      <c r="J70" s="165"/>
      <c r="K70" s="165"/>
      <c r="L70" s="165"/>
    </row>
    <row r="71" spans="1:12">
      <c r="A71" s="165" t="s">
        <v>4518</v>
      </c>
      <c r="B71" s="165"/>
      <c r="C71" s="165"/>
      <c r="D71" s="165" t="s">
        <v>4682</v>
      </c>
      <c r="E71" s="165"/>
      <c r="F71" s="165"/>
      <c r="G71" s="165"/>
      <c r="H71" s="165"/>
      <c r="I71" s="165"/>
      <c r="J71" s="165"/>
      <c r="K71" s="165"/>
      <c r="L71" s="165"/>
    </row>
    <row r="72" spans="1:12">
      <c r="A72" s="165" t="s">
        <v>4519</v>
      </c>
      <c r="B72" s="165"/>
      <c r="C72" s="165"/>
      <c r="D72" s="165" t="s">
        <v>4683</v>
      </c>
      <c r="E72" s="165"/>
      <c r="F72" s="165"/>
      <c r="G72" s="165"/>
      <c r="H72" s="165"/>
      <c r="I72" s="165"/>
      <c r="J72" s="165"/>
      <c r="K72" s="165"/>
      <c r="L72" s="16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19"/>
  <sheetViews>
    <sheetView topLeftCell="A96" workbookViewId="0">
      <selection activeCell="H125" sqref="H125"/>
    </sheetView>
  </sheetViews>
  <sheetFormatPr defaultColWidth="9" defaultRowHeight="13.5" customHeight="1"/>
  <cols>
    <col min="1" max="1" width="5.125" style="229" customWidth="1"/>
    <col min="2" max="2" width="7.625" style="229" customWidth="1"/>
    <col min="3" max="4" width="15.375" style="229" customWidth="1"/>
    <col min="5" max="5" width="7.375" style="229" customWidth="1"/>
    <col min="6" max="7" width="8" style="229" customWidth="1"/>
    <col min="8" max="8" width="11.625" style="229" customWidth="1"/>
    <col min="9" max="9" width="7.375" style="229" customWidth="1"/>
    <col min="10" max="10" width="10" style="229" customWidth="1"/>
    <col min="11" max="11" width="12.125" style="229" customWidth="1"/>
    <col min="12" max="19" width="9" style="229"/>
    <col min="20" max="20" width="14.25" style="229" bestFit="1" customWidth="1"/>
    <col min="21" max="16384" width="9" style="229"/>
  </cols>
  <sheetData>
    <row r="1" spans="1:15" ht="18">
      <c r="A1" s="735" t="s">
        <v>4618</v>
      </c>
      <c r="B1" s="735"/>
      <c r="C1" s="735"/>
      <c r="D1" s="735"/>
      <c r="E1" s="735"/>
      <c r="F1" s="735"/>
      <c r="G1" s="735"/>
      <c r="H1" s="735"/>
      <c r="I1" s="735"/>
      <c r="J1" s="735"/>
      <c r="K1" s="735"/>
    </row>
    <row r="2" spans="1:15" ht="15">
      <c r="A2" s="736" t="s">
        <v>4619</v>
      </c>
      <c r="B2" s="736"/>
      <c r="C2" s="736"/>
      <c r="D2" s="736"/>
      <c r="E2" s="736"/>
      <c r="F2" s="736"/>
      <c r="G2" s="736"/>
      <c r="H2" s="736"/>
      <c r="I2" s="736"/>
      <c r="J2" s="736"/>
      <c r="K2" s="736"/>
    </row>
    <row r="3" spans="1:15" ht="15">
      <c r="A3" s="736" t="s">
        <v>4493</v>
      </c>
      <c r="B3" s="736"/>
      <c r="C3" s="736"/>
      <c r="D3" s="736"/>
      <c r="E3" s="736"/>
      <c r="F3" s="736" t="s">
        <v>4684</v>
      </c>
      <c r="G3" s="736"/>
      <c r="H3" s="736"/>
      <c r="I3" s="736"/>
      <c r="J3" s="736"/>
      <c r="K3" s="736"/>
    </row>
    <row r="4" spans="1:15" ht="23.25">
      <c r="A4" s="737" t="s">
        <v>4495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</row>
    <row r="5" spans="1:15" ht="15">
      <c r="A5" s="746" t="s">
        <v>4627</v>
      </c>
      <c r="B5" s="746"/>
      <c r="C5" s="746"/>
      <c r="D5" s="746"/>
      <c r="E5" s="741" t="s">
        <v>4497</v>
      </c>
      <c r="F5" s="741"/>
      <c r="G5" s="741"/>
      <c r="H5" s="741"/>
      <c r="I5" s="742" t="s">
        <v>4628</v>
      </c>
      <c r="J5" s="742"/>
      <c r="K5" s="742"/>
    </row>
    <row r="6" spans="1:15" ht="15">
      <c r="A6" s="746"/>
      <c r="B6" s="746"/>
      <c r="C6" s="746"/>
      <c r="D6" s="746"/>
      <c r="E6" s="743" t="s">
        <v>4499</v>
      </c>
      <c r="F6" s="743"/>
      <c r="G6" s="744">
        <v>45599</v>
      </c>
      <c r="H6" s="744"/>
      <c r="I6" s="745" t="s">
        <v>4500</v>
      </c>
      <c r="J6" s="745"/>
      <c r="K6" s="598" t="s">
        <v>4629</v>
      </c>
    </row>
    <row r="7" spans="1:15" ht="15">
      <c r="A7" s="747" t="s">
        <v>4502</v>
      </c>
      <c r="B7" s="747"/>
      <c r="C7" s="747"/>
      <c r="D7" s="747"/>
      <c r="E7" s="748" t="s">
        <v>4503</v>
      </c>
      <c r="F7" s="748"/>
      <c r="G7" s="748"/>
      <c r="H7" s="748"/>
      <c r="I7" s="748"/>
      <c r="J7" s="748"/>
      <c r="K7" s="748"/>
    </row>
    <row r="8" spans="1:15" ht="15">
      <c r="A8" s="738" t="s">
        <v>4504</v>
      </c>
      <c r="B8" s="738"/>
      <c r="C8" s="738"/>
      <c r="D8" s="738"/>
      <c r="E8" s="739" t="s">
        <v>4505</v>
      </c>
      <c r="F8" s="739"/>
      <c r="G8" s="740" t="s">
        <v>4506</v>
      </c>
      <c r="H8" s="740"/>
      <c r="I8" s="740"/>
      <c r="J8" s="740"/>
      <c r="K8" s="740"/>
    </row>
    <row r="9" spans="1:15" ht="15">
      <c r="A9" s="738" t="s">
        <v>4507</v>
      </c>
      <c r="B9" s="738"/>
      <c r="C9" s="738"/>
      <c r="D9" s="738"/>
      <c r="E9" s="749" t="s">
        <v>4685</v>
      </c>
      <c r="F9" s="749"/>
      <c r="G9" s="742" t="s">
        <v>4686</v>
      </c>
      <c r="H9" s="742"/>
      <c r="I9" s="742"/>
      <c r="J9" s="742"/>
      <c r="K9" s="742"/>
    </row>
    <row r="11" spans="1:15" ht="15">
      <c r="A11" s="751" t="s">
        <v>4342</v>
      </c>
      <c r="B11" s="750" t="s">
        <v>23</v>
      </c>
      <c r="C11" s="750" t="s">
        <v>4343</v>
      </c>
      <c r="D11" s="750"/>
      <c r="E11" s="750" t="s">
        <v>4356</v>
      </c>
      <c r="F11" s="752" t="s">
        <v>4489</v>
      </c>
      <c r="G11" s="750" t="s">
        <v>4625</v>
      </c>
      <c r="H11" s="750" t="s">
        <v>28</v>
      </c>
      <c r="I11" s="750" t="s">
        <v>4195</v>
      </c>
      <c r="J11" s="750" t="s">
        <v>4513</v>
      </c>
      <c r="K11" s="750"/>
    </row>
    <row r="12" spans="1:15" ht="24">
      <c r="A12" s="751"/>
      <c r="B12" s="750"/>
      <c r="C12" s="230" t="s">
        <v>4209</v>
      </c>
      <c r="D12" s="230" t="s">
        <v>4208</v>
      </c>
      <c r="E12" s="750"/>
      <c r="F12" s="752"/>
      <c r="G12" s="750"/>
      <c r="H12" s="750"/>
      <c r="I12" s="750"/>
      <c r="J12" s="230" t="s">
        <v>4514</v>
      </c>
      <c r="K12" s="230" t="s">
        <v>4515</v>
      </c>
    </row>
    <row r="13" spans="1:15" ht="15">
      <c r="A13" s="231">
        <v>1</v>
      </c>
      <c r="B13" s="232" t="str" cm="1">
        <f t="array" ref="B13">LOOKUP(1,1/(D13=DSSP!$E$2:$E$1013),DSSP!$C$2:$C$1013)</f>
        <v>51752</v>
      </c>
      <c r="C13" s="233" t="str" cm="1">
        <f t="array" ref="C13">LOOKUP(1,1/(D13=DSĐT!$E$3:$E$919),DSĐT!$F$3:$F$920)</f>
        <v>Galadium</v>
      </c>
      <c r="D13" s="233" t="str">
        <f>DSĐT!O3</f>
        <v>Bạc hà 200 gr</v>
      </c>
      <c r="E13" s="232" t="str">
        <f>VLOOKUP(D13,DSĐT!$E$3:$K$917,3,0)</f>
        <v>Kg</v>
      </c>
      <c r="F13" s="234">
        <f t="shared" ref="F13:F44" si="0">IF(E13&lt;&gt;"Kg",I13,G13)</f>
        <v>3.8000000000000007</v>
      </c>
      <c r="G13" s="234">
        <f>SUMIF(DSĐT!$E$3:$E$616,INVOICE!D13,DSĐT!$I$3:$I$617)</f>
        <v>3.8000000000000007</v>
      </c>
      <c r="H13" s="232" t="str">
        <f>VLOOKUP(D13,DSSP!$E$2:$H$1017,4,0)</f>
        <v>Kg</v>
      </c>
      <c r="I13" s="232">
        <f>SUMIF(DSĐT!$E$3:$E$514,INVOICE!D13,DSĐT!$J$3:$J$515)</f>
        <v>19</v>
      </c>
      <c r="J13" s="234">
        <f>VLOOKUP(D13,DSSP!$E$2:$K$1017,7,0)</f>
        <v>11.78</v>
      </c>
      <c r="K13" s="234">
        <f t="shared" ref="K13" si="1">IFERROR((F13*J13),"")</f>
        <v>44.764000000000003</v>
      </c>
      <c r="L13" s="229">
        <f>VLOOKUP(D13,DSĐT!$O$3:$AA$988,13,0)</f>
        <v>44.763999999999996</v>
      </c>
      <c r="M13" s="235">
        <f t="shared" ref="M13:M44" si="2">+L13-K13</f>
        <v>0</v>
      </c>
      <c r="O13" s="229">
        <f t="shared" ref="O13:O52" si="3">J13*F13</f>
        <v>44.764000000000003</v>
      </c>
    </row>
    <row r="14" spans="1:15" ht="15">
      <c r="A14" s="231">
        <f t="shared" ref="A14" si="4">A13+1</f>
        <v>2</v>
      </c>
      <c r="B14" s="232" cm="1">
        <f t="array" ref="B14">LOOKUP(1,1/(D14=DSSP!$E$2:$E$1013),DSSP!$C$2:$C$1013)</f>
        <v>54174</v>
      </c>
      <c r="C14" s="233" t="str" cm="1">
        <f t="array" ref="C14">LOOKUP(1,1/(D14=DSĐT!$E$3:$E$919),DSĐT!$F$3:$F$920)</f>
        <v>Hong Minh rice paper</v>
      </c>
      <c r="D14" s="233" t="str">
        <f>DSĐT!O4</f>
        <v>Bánh tráng Hồng Minh 470 gr</v>
      </c>
      <c r="E14" s="232" t="str">
        <f>VLOOKUP(D14,DSĐT!$E$3:$K$917,3,0)</f>
        <v>Bag</v>
      </c>
      <c r="F14" s="234">
        <f t="shared" si="0"/>
        <v>20</v>
      </c>
      <c r="G14" s="234">
        <f>SUMIF(DSĐT!$E$3:$E$616,INVOICE!D14,DSĐT!$I$3:$I$617)</f>
        <v>9.4</v>
      </c>
      <c r="H14" s="232" t="str">
        <f>VLOOKUP(D14,DSSP!$E$2:$H$1017,4,0)</f>
        <v>Bag</v>
      </c>
      <c r="I14" s="232">
        <f>SUMIF(DSĐT!$E$3:$E$514,INVOICE!D14,DSĐT!$J$3:$J$515)</f>
        <v>20</v>
      </c>
      <c r="J14" s="234">
        <f>VLOOKUP(D14,DSSP!$E$2:$K$1017,7,0)</f>
        <v>3.73</v>
      </c>
      <c r="K14" s="234">
        <f t="shared" ref="K14:K45" si="5">IFERROR((F14*J14),"")</f>
        <v>74.599999999999994</v>
      </c>
      <c r="L14" s="229">
        <f>VLOOKUP(D14,DSĐT!$O$3:$AA$988,13,0)</f>
        <v>74.599999999999994</v>
      </c>
      <c r="M14" s="235">
        <f t="shared" si="2"/>
        <v>0</v>
      </c>
      <c r="O14" s="229">
        <f t="shared" si="3"/>
        <v>74.599999999999994</v>
      </c>
    </row>
    <row r="15" spans="1:15" ht="15">
      <c r="A15" s="231">
        <f t="shared" ref="A15:A46" si="6">A14+1</f>
        <v>3</v>
      </c>
      <c r="B15" s="232" cm="1">
        <f t="array" ref="B15">LOOKUP(1,1/(D15=DSSP!$E$2:$E$1013),DSSP!$C$2:$C$1013)</f>
        <v>54403</v>
      </c>
      <c r="C15" s="233" t="str" cm="1">
        <f t="array" ref="C15">LOOKUP(1,1/(D15=DSĐT!$E$3:$E$919),DSĐT!$F$3:$F$920)</f>
        <v>Kodochi seaweed rice paper</v>
      </c>
      <c r="D15" s="233" t="str">
        <f>DSĐT!O5</f>
        <v>Bánh tráng rong biển Kodochi 50 gr</v>
      </c>
      <c r="E15" s="232" t="str">
        <f>VLOOKUP(D15,DSĐT!$E$3:$K$917,3,0)</f>
        <v>Bag</v>
      </c>
      <c r="F15" s="234">
        <f t="shared" si="0"/>
        <v>20</v>
      </c>
      <c r="G15" s="234">
        <f>SUMIF(DSĐT!$E$3:$E$616,INVOICE!D15,DSĐT!$I$3:$I$617)</f>
        <v>1</v>
      </c>
      <c r="H15" s="232" t="str">
        <f>VLOOKUP(D15,DSSP!$E$2:$H$1017,4,0)</f>
        <v>Bag</v>
      </c>
      <c r="I15" s="232">
        <f>SUMIF(DSĐT!$E$3:$E$514,INVOICE!D15,DSĐT!$J$3:$J$515)</f>
        <v>20</v>
      </c>
      <c r="J15" s="234">
        <f>VLOOKUP(D15,DSSP!$E$2:$K$1017,7,0)</f>
        <v>1.02</v>
      </c>
      <c r="K15" s="234">
        <f t="shared" si="5"/>
        <v>20.399999999999999</v>
      </c>
      <c r="L15" s="229">
        <f>VLOOKUP(D15,DSĐT!$O$3:$AA$988,13,0)</f>
        <v>20.399999999999999</v>
      </c>
      <c r="M15" s="235">
        <f t="shared" si="2"/>
        <v>0</v>
      </c>
      <c r="O15" s="229">
        <f t="shared" si="3"/>
        <v>20.399999999999999</v>
      </c>
    </row>
    <row r="16" spans="1:15" ht="15">
      <c r="A16" s="231">
        <f t="shared" si="6"/>
        <v>4</v>
      </c>
      <c r="B16" s="232" t="str" cm="1">
        <f t="array" ref="B16">LOOKUP(1,1/(D16=DSSP!$E$2:$E$1013),DSSP!$C$2:$C$1013)</f>
        <v>51745</v>
      </c>
      <c r="C16" s="233" t="str" cm="1">
        <f t="array" ref="C16">LOOKUP(1,1/(D16=DSĐT!$E$3:$E$919),DSĐT!$F$3:$F$920)</f>
        <v>Banana Flower</v>
      </c>
      <c r="D16" s="233" t="str">
        <f>DSĐT!O6</f>
        <v>Bắp chuối weight</v>
      </c>
      <c r="E16" s="232" t="str">
        <f>VLOOKUP(D16,DSĐT!$E$3:$K$917,3,0)</f>
        <v>Kg</v>
      </c>
      <c r="F16" s="234">
        <f t="shared" si="0"/>
        <v>10.119999999999999</v>
      </c>
      <c r="G16" s="234">
        <f>SUMIF(DSĐT!$E$3:$E$616,INVOICE!D16,DSĐT!$I$3:$I$617)</f>
        <v>10.119999999999999</v>
      </c>
      <c r="H16" s="232" t="str">
        <f>VLOOKUP(D16,DSSP!$E$2:$H$1017,4,0)</f>
        <v>Kg</v>
      </c>
      <c r="I16" s="232">
        <f>SUMIF(DSĐT!$E$3:$E$514,INVOICE!D16,DSĐT!$J$3:$J$515)</f>
        <v>0</v>
      </c>
      <c r="J16" s="234">
        <f>VLOOKUP(D16,DSSP!$E$2:$K$1017,7,0)</f>
        <v>8.1999999999999993</v>
      </c>
      <c r="K16" s="234">
        <f t="shared" si="5"/>
        <v>82.98399999999998</v>
      </c>
      <c r="L16" s="229">
        <f>VLOOKUP(D16,DSĐT!$O$3:$AA$988,13,0)</f>
        <v>82.983999999999995</v>
      </c>
      <c r="M16" s="271">
        <f t="shared" si="2"/>
        <v>0</v>
      </c>
      <c r="O16" s="229">
        <f t="shared" si="3"/>
        <v>82.98399999999998</v>
      </c>
    </row>
    <row r="17" spans="1:15" ht="21.75">
      <c r="A17" s="231">
        <f t="shared" si="6"/>
        <v>5</v>
      </c>
      <c r="B17" s="232" t="str" cm="1">
        <f t="array" ref="B17">LOOKUP(1,1/(D17=DSSP!$E$2:$E$1013),DSSP!$C$2:$C$1013)</f>
        <v>51696</v>
      </c>
      <c r="C17" s="233" t="str" cm="1">
        <f t="array" ref="C17">LOOKUP(1,1/(D17=DSĐT!$E$3:$E$919),DSĐT!$F$3:$F$920)</f>
        <v>Baby Corn</v>
      </c>
      <c r="D17" s="233" t="str">
        <f>DSĐT!O7</f>
        <v>Bắp non 100 gr</v>
      </c>
      <c r="E17" s="232" t="str">
        <f>VLOOKUP(D17,DSĐT!$E$3:$K$917,3,0)</f>
        <v>Kg</v>
      </c>
      <c r="F17" s="234">
        <f t="shared" si="0"/>
        <v>18</v>
      </c>
      <c r="G17" s="234">
        <f>SUMIF(DSĐT!$E$3:$E$616,INVOICE!D17,DSĐT!$I$3:$I$617)</f>
        <v>18</v>
      </c>
      <c r="H17" s="232" t="str">
        <f>VLOOKUP(D17,DSSP!$E$2:$H$1017,4,0)</f>
        <v>Kg</v>
      </c>
      <c r="I17" s="232">
        <f>SUMIF(DSĐT!$E$3:$E$514,INVOICE!D17,DSĐT!$J$3:$J$515)</f>
        <v>180</v>
      </c>
      <c r="J17" s="234">
        <f>VLOOKUP(D17,DSSP!$E$2:$K$1017,7,0)</f>
        <v>10.5</v>
      </c>
      <c r="K17" s="234">
        <f t="shared" si="5"/>
        <v>189</v>
      </c>
      <c r="L17" s="229">
        <f>VLOOKUP(D17,DSĐT!$O$3:$AA$988,13,0)</f>
        <v>189</v>
      </c>
      <c r="M17" s="271">
        <f t="shared" si="2"/>
        <v>0</v>
      </c>
      <c r="O17" s="229">
        <f t="shared" si="3"/>
        <v>189</v>
      </c>
    </row>
    <row r="18" spans="1:15" ht="15">
      <c r="A18" s="231">
        <f t="shared" si="6"/>
        <v>6</v>
      </c>
      <c r="B18" s="232" t="str" cm="1">
        <f t="array" ref="B18">LOOKUP(1,1/(D18=DSSP!$E$2:$E$1013),DSSP!$C$2:$C$1013)</f>
        <v>51726</v>
      </c>
      <c r="C18" s="233" t="str" cm="1">
        <f t="array" ref="C18">LOOKUP(1,1/(D18=DSĐT!$E$3:$E$919),DSĐT!$F$3:$F$920)</f>
        <v>Winter Melon</v>
      </c>
      <c r="D18" s="233" t="str">
        <f>DSĐT!O8</f>
        <v>Bí đao chanh weight</v>
      </c>
      <c r="E18" s="232" t="str">
        <f>VLOOKUP(D18,DSĐT!$E$3:$K$917,3,0)</f>
        <v>Kg</v>
      </c>
      <c r="F18" s="234">
        <f t="shared" si="0"/>
        <v>4.1619999999999999</v>
      </c>
      <c r="G18" s="234">
        <f>SUMIF(DSĐT!$E$3:$E$616,INVOICE!D18,DSĐT!$I$3:$I$617)</f>
        <v>4.1619999999999999</v>
      </c>
      <c r="H18" s="232" t="str">
        <f>VLOOKUP(D18,DSSP!$E$2:$H$1017,4,0)</f>
        <v>Kg</v>
      </c>
      <c r="I18" s="232">
        <f>SUMIF(DSĐT!$E$3:$E$514,INVOICE!D18,DSĐT!$J$3:$J$515)</f>
        <v>0</v>
      </c>
      <c r="J18" s="234">
        <f>VLOOKUP(D18,DSSP!$E$2:$K$1017,7,0)</f>
        <v>8.1999999999999993</v>
      </c>
      <c r="K18" s="234">
        <f t="shared" si="5"/>
        <v>34.128399999999999</v>
      </c>
      <c r="L18" s="229">
        <f>VLOOKUP(D18,DSĐT!$O$3:$AA$988,13,0)</f>
        <v>34.128399999999999</v>
      </c>
      <c r="M18" s="271">
        <f t="shared" si="2"/>
        <v>0</v>
      </c>
      <c r="O18" s="229">
        <f t="shared" si="3"/>
        <v>34.128399999999999</v>
      </c>
    </row>
    <row r="19" spans="1:15" ht="32.25">
      <c r="A19" s="231">
        <f t="shared" si="6"/>
        <v>7</v>
      </c>
      <c r="B19" s="232" t="str" cm="1">
        <f t="array" ref="B19">LOOKUP(1,1/(D19=DSSP!$E$2:$E$1013),DSSP!$C$2:$C$1013)</f>
        <v>51911</v>
      </c>
      <c r="C19" s="233" t="str" cm="1">
        <f t="array" ref="C19">LOOKUP(1,1/(D19=DSĐT!$E$3:$E$919),DSĐT!$F$3:$F$920)</f>
        <v>Pumpkin</v>
      </c>
      <c r="D19" s="233" t="str">
        <f>DSĐT!O9</f>
        <v>Bí đỏ weight</v>
      </c>
      <c r="E19" s="232" t="str">
        <f>VLOOKUP(D19,DSĐT!$E$3:$K$917,3,0)</f>
        <v>Kg</v>
      </c>
      <c r="F19" s="234">
        <f t="shared" si="0"/>
        <v>2.93</v>
      </c>
      <c r="G19" s="234">
        <f>SUMIF(DSĐT!$E$3:$E$616,INVOICE!D19,DSĐT!$I$3:$I$617)</f>
        <v>2.93</v>
      </c>
      <c r="H19" s="232" t="str">
        <f>VLOOKUP(D19,DSSP!$E$2:$H$1017,4,0)</f>
        <v>Kg</v>
      </c>
      <c r="I19" s="232">
        <f>SUMIF(DSĐT!$E$3:$E$514,INVOICE!D19,DSĐT!$J$3:$J$515)</f>
        <v>0</v>
      </c>
      <c r="J19" s="234">
        <f>VLOOKUP(D19,DSSP!$E$2:$K$1017,7,0)</f>
        <v>11.27</v>
      </c>
      <c r="K19" s="234">
        <f t="shared" si="5"/>
        <v>33.021099999999997</v>
      </c>
      <c r="L19" s="229">
        <f>VLOOKUP(D19,DSĐT!$O$3:$AA$988,13,0)</f>
        <v>33.021099999999997</v>
      </c>
      <c r="M19" s="271">
        <f t="shared" si="2"/>
        <v>0</v>
      </c>
      <c r="O19" s="229">
        <f t="shared" si="3"/>
        <v>33.021099999999997</v>
      </c>
    </row>
    <row r="20" spans="1:15" ht="21.75">
      <c r="A20" s="231">
        <f t="shared" si="6"/>
        <v>8</v>
      </c>
      <c r="B20" s="232" cm="1">
        <f t="array" ref="B20">LOOKUP(1,1/(D20=DSSP!$E$2:$E$1013),DSSP!$C$2:$C$1013)</f>
        <v>51711</v>
      </c>
      <c r="C20" s="233" t="str" cm="1">
        <f t="array" ref="C20">LOOKUP(1,1/(D20=DSĐT!$E$3:$E$919),DSĐT!$F$3:$F$920)</f>
        <v>Green Eggplant</v>
      </c>
      <c r="D20" s="233" t="str">
        <f>DSĐT!O10</f>
        <v>Cà pháo Thái 1 kg</v>
      </c>
      <c r="E20" s="232" t="str">
        <f>VLOOKUP(D20,DSĐT!$E$3:$K$917,3,0)</f>
        <v>Kg</v>
      </c>
      <c r="F20" s="234">
        <f t="shared" si="0"/>
        <v>14</v>
      </c>
      <c r="G20" s="234">
        <f>SUMIF(DSĐT!$E$3:$E$616,INVOICE!D20,DSĐT!$I$3:$I$617)</f>
        <v>14</v>
      </c>
      <c r="H20" s="232" t="str">
        <f>VLOOKUP(D20,DSSP!$E$2:$H$1017,4,0)</f>
        <v>Kg</v>
      </c>
      <c r="I20" s="232">
        <f>SUMIF(DSĐT!$E$3:$E$514,INVOICE!D20,DSĐT!$J$3:$J$515)</f>
        <v>14</v>
      </c>
      <c r="J20" s="234">
        <f>VLOOKUP(D20,DSSP!$E$2:$K$1017,7,0)</f>
        <v>11.15</v>
      </c>
      <c r="K20" s="234">
        <f t="shared" si="5"/>
        <v>156.1</v>
      </c>
      <c r="L20" s="229">
        <f>VLOOKUP(D20,DSĐT!$O$3:$AA$988,13,0)</f>
        <v>156.10000000000002</v>
      </c>
      <c r="M20" s="271">
        <f t="shared" si="2"/>
        <v>0</v>
      </c>
      <c r="O20" s="229">
        <f t="shared" si="3"/>
        <v>156.1</v>
      </c>
    </row>
    <row r="21" spans="1:15" ht="21.75">
      <c r="A21" s="231">
        <f t="shared" si="6"/>
        <v>9</v>
      </c>
      <c r="B21" s="232" cm="1">
        <f t="array" ref="B21">LOOKUP(1,1/(D21=DSSP!$E$2:$E$1013),DSSP!$C$2:$C$1013)</f>
        <v>51712</v>
      </c>
      <c r="C21" s="233" t="str" cm="1">
        <f t="array" ref="C21">LOOKUP(1,1/(D21=DSĐT!$E$3:$E$919),DSĐT!$F$3:$F$920)</f>
        <v>Green Eggplant</v>
      </c>
      <c r="D21" s="233" t="str">
        <f>DSĐT!O11</f>
        <v>Cà pháo Thái 200 gr</v>
      </c>
      <c r="E21" s="232" t="str">
        <f>VLOOKUP(D21,DSĐT!$E$3:$K$917,3,0)</f>
        <v>Kg</v>
      </c>
      <c r="F21" s="234">
        <f t="shared" si="0"/>
        <v>22.6</v>
      </c>
      <c r="G21" s="234">
        <f>SUMIF(DSĐT!$E$3:$E$616,INVOICE!D21,DSĐT!$I$3:$I$617)</f>
        <v>22.6</v>
      </c>
      <c r="H21" s="232" t="str">
        <f>VLOOKUP(D21,DSSP!$E$2:$H$1017,4,0)</f>
        <v>Kg</v>
      </c>
      <c r="I21" s="232">
        <f>SUMIF(DSĐT!$E$3:$E$514,INVOICE!D21,DSĐT!$J$3:$J$515)</f>
        <v>113</v>
      </c>
      <c r="J21" s="234">
        <f>VLOOKUP(D21,DSSP!$E$2:$K$1017,7,0)</f>
        <v>11.15</v>
      </c>
      <c r="K21" s="234">
        <f t="shared" si="5"/>
        <v>251.99000000000004</v>
      </c>
      <c r="L21" s="229">
        <f>VLOOKUP(D21,DSĐT!$O$3:$AA$988,13,0)</f>
        <v>251.99</v>
      </c>
      <c r="M21" s="271">
        <f t="shared" si="2"/>
        <v>0</v>
      </c>
      <c r="O21" s="229">
        <f t="shared" si="3"/>
        <v>251.99000000000004</v>
      </c>
    </row>
    <row r="22" spans="1:15" ht="21.75">
      <c r="A22" s="231">
        <f t="shared" si="6"/>
        <v>10</v>
      </c>
      <c r="B22" s="232" t="str" cm="1">
        <f t="array" ref="B22">LOOKUP(1,1/(D22=DSSP!$E$2:$E$1013),DSSP!$C$2:$C$1013)</f>
        <v>51929</v>
      </c>
      <c r="C22" s="233" t="str" cm="1">
        <f t="array" ref="C22">LOOKUP(1,1/(D22=DSĐT!$E$3:$E$919),DSĐT!$F$3:$F$920)</f>
        <v>Green Eggplant</v>
      </c>
      <c r="D22" s="233" t="str">
        <f>DSĐT!O12</f>
        <v>Cà pháo Thái 500 gr</v>
      </c>
      <c r="E22" s="232" t="str">
        <f>VLOOKUP(D22,DSĐT!$E$3:$K$917,3,0)</f>
        <v>Kg</v>
      </c>
      <c r="F22" s="234">
        <f t="shared" si="0"/>
        <v>12</v>
      </c>
      <c r="G22" s="234">
        <f>SUMIF(DSĐT!$E$3:$E$616,INVOICE!D22,DSĐT!$I$3:$I$617)</f>
        <v>12</v>
      </c>
      <c r="H22" s="232" t="str">
        <f>VLOOKUP(D22,DSSP!$E$2:$H$1017,4,0)</f>
        <v>Kg</v>
      </c>
      <c r="I22" s="232">
        <f>SUMIF(DSĐT!$E$3:$E$514,INVOICE!D22,DSĐT!$J$3:$J$515)</f>
        <v>24</v>
      </c>
      <c r="J22" s="234">
        <f>VLOOKUP(D22,DSSP!$E$2:$K$1017,7,0)</f>
        <v>11.15</v>
      </c>
      <c r="K22" s="234">
        <f t="shared" si="5"/>
        <v>133.80000000000001</v>
      </c>
      <c r="L22" s="229">
        <f>VLOOKUP(D22,DSĐT!$O$3:$AA$988,13,0)</f>
        <v>133.79999999999998</v>
      </c>
      <c r="M22" s="271">
        <f t="shared" si="2"/>
        <v>0</v>
      </c>
      <c r="O22" s="229">
        <f t="shared" si="3"/>
        <v>133.80000000000001</v>
      </c>
    </row>
    <row r="23" spans="1:15" ht="21.75">
      <c r="A23" s="231">
        <f t="shared" si="6"/>
        <v>11</v>
      </c>
      <c r="B23" s="232" t="str" cm="1">
        <f t="array" ref="B23">LOOKUP(1,1/(D23=DSSP!$E$2:$E$1013),DSSP!$C$2:$C$1013)</f>
        <v>51697</v>
      </c>
      <c r="C23" s="233" t="str" cm="1">
        <f t="array" ref="C23">LOOKUP(1,1/(D23=DSĐT!$E$3:$E$919),DSĐT!$F$3:$F$920)</f>
        <v>Chinese Mustard</v>
      </c>
      <c r="D23" s="233" t="str">
        <f>DSĐT!O13</f>
        <v>Cải bẹ xanh 300 gr</v>
      </c>
      <c r="E23" s="232" t="str">
        <f>VLOOKUP(D23,DSĐT!$E$3:$K$917,3,0)</f>
        <v>Kg</v>
      </c>
      <c r="F23" s="234">
        <f t="shared" si="0"/>
        <v>8.6999999999999993</v>
      </c>
      <c r="G23" s="234">
        <f>SUMIF(DSĐT!$E$3:$E$616,INVOICE!D23,DSĐT!$I$3:$I$617)</f>
        <v>8.6999999999999993</v>
      </c>
      <c r="H23" s="232" t="str">
        <f>VLOOKUP(D23,DSSP!$E$2:$H$1017,4,0)</f>
        <v>Kg</v>
      </c>
      <c r="I23" s="232">
        <f>SUMIF(DSĐT!$E$3:$E$514,INVOICE!D23,DSĐT!$J$3:$J$515)</f>
        <v>29</v>
      </c>
      <c r="J23" s="234">
        <f>VLOOKUP(D23,DSSP!$E$2:$K$1017,7,0)</f>
        <v>7.91</v>
      </c>
      <c r="K23" s="234">
        <f t="shared" si="5"/>
        <v>68.816999999999993</v>
      </c>
      <c r="L23" s="229">
        <f>VLOOKUP(D23,DSĐT!$O$3:$AA$988,13,0)</f>
        <v>68.817000000000007</v>
      </c>
      <c r="M23" s="271">
        <f t="shared" si="2"/>
        <v>0</v>
      </c>
      <c r="O23" s="229">
        <f t="shared" si="3"/>
        <v>68.816999999999993</v>
      </c>
    </row>
    <row r="24" spans="1:15" ht="21.75">
      <c r="A24" s="231">
        <f t="shared" si="6"/>
        <v>12</v>
      </c>
      <c r="B24" s="232" t="str" cm="1">
        <f t="array" ref="B24">LOOKUP(1,1/(D24=DSSP!$E$2:$E$1013),DSSP!$C$2:$C$1013)</f>
        <v>51698</v>
      </c>
      <c r="C24" s="233" t="str" cm="1">
        <f t="array" ref="C24">LOOKUP(1,1/(D24=DSĐT!$E$3:$E$919),DSĐT!$F$3:$F$920)</f>
        <v>Celery Cabbage</v>
      </c>
      <c r="D24" s="233" t="str">
        <f>DSĐT!O14</f>
        <v>Cải ngọt 250 gr</v>
      </c>
      <c r="E24" s="232" t="str">
        <f>VLOOKUP(D24,DSĐT!$E$3:$K$917,3,0)</f>
        <v>Kg</v>
      </c>
      <c r="F24" s="234">
        <f t="shared" si="0"/>
        <v>18.5</v>
      </c>
      <c r="G24" s="234">
        <f>SUMIF(DSĐT!$E$3:$E$616,INVOICE!D24,DSĐT!$I$3:$I$617)</f>
        <v>18.5</v>
      </c>
      <c r="H24" s="232" t="str">
        <f>VLOOKUP(D24,DSSP!$E$2:$H$1017,4,0)</f>
        <v>Kg</v>
      </c>
      <c r="I24" s="232">
        <f>SUMIF(DSĐT!$E$3:$E$514,INVOICE!D24,DSĐT!$J$3:$J$515)</f>
        <v>74</v>
      </c>
      <c r="J24" s="234">
        <f>VLOOKUP(D24,DSSP!$E$2:$K$1017,7,0)</f>
        <v>7.91</v>
      </c>
      <c r="K24" s="234">
        <f t="shared" si="5"/>
        <v>146.33500000000001</v>
      </c>
      <c r="L24" s="229">
        <f>VLOOKUP(D24,DSĐT!$O$3:$AA$988,13,0)</f>
        <v>146.33499999999998</v>
      </c>
      <c r="M24" s="271">
        <f t="shared" si="2"/>
        <v>0</v>
      </c>
      <c r="O24" s="229">
        <f t="shared" si="3"/>
        <v>146.33500000000001</v>
      </c>
    </row>
    <row r="25" spans="1:15" ht="21.75">
      <c r="A25" s="231">
        <f t="shared" si="6"/>
        <v>13</v>
      </c>
      <c r="B25" s="232" t="str" cm="1">
        <f t="array" ref="B25">LOOKUP(1,1/(D25=DSSP!$E$2:$E$1013),DSSP!$C$2:$C$1013)</f>
        <v>51699</v>
      </c>
      <c r="C25" s="233" t="str" cm="1">
        <f t="array" ref="C25">LOOKUP(1,1/(D25=DSĐT!$E$3:$E$919),DSĐT!$F$3:$F$920)</f>
        <v>Chinese Kale</v>
      </c>
      <c r="D25" s="233" t="str">
        <f>DSĐT!O15</f>
        <v>Cải rổ 250 gr</v>
      </c>
      <c r="E25" s="232" t="str">
        <f>VLOOKUP(D25,DSĐT!$E$3:$K$917,3,0)</f>
        <v>Kg</v>
      </c>
      <c r="F25" s="234">
        <f t="shared" si="0"/>
        <v>23.25</v>
      </c>
      <c r="G25" s="234">
        <f>SUMIF(DSĐT!$E$3:$E$616,INVOICE!D25,DSĐT!$I$3:$I$617)</f>
        <v>23.25</v>
      </c>
      <c r="H25" s="232" t="str">
        <f>VLOOKUP(D25,DSSP!$E$2:$H$1017,4,0)</f>
        <v>Kg</v>
      </c>
      <c r="I25" s="232">
        <f>SUMIF(DSĐT!$E$3:$E$514,INVOICE!D25,DSĐT!$J$3:$J$515)</f>
        <v>93</v>
      </c>
      <c r="J25" s="234">
        <f>VLOOKUP(D25,DSSP!$E$2:$K$1017,7,0)</f>
        <v>10.46</v>
      </c>
      <c r="K25" s="234">
        <f t="shared" si="5"/>
        <v>243.19500000000002</v>
      </c>
      <c r="L25" s="229">
        <f>VLOOKUP(D25,DSĐT!$O$3:$AA$988,13,0)</f>
        <v>243.19499999999999</v>
      </c>
      <c r="M25" s="271">
        <f t="shared" si="2"/>
        <v>0</v>
      </c>
      <c r="O25" s="229">
        <f t="shared" si="3"/>
        <v>243.19500000000002</v>
      </c>
    </row>
    <row r="26" spans="1:15" ht="15">
      <c r="A26" s="231">
        <f t="shared" si="6"/>
        <v>14</v>
      </c>
      <c r="B26" s="232" t="str" cm="1">
        <f t="array" ref="B26">LOOKUP(1,1/(D26=DSSP!$E$2:$E$1013),DSSP!$C$2:$C$1013)</f>
        <v>51700</v>
      </c>
      <c r="C26" s="233" t="str" cm="1">
        <f t="array" ref="C26">LOOKUP(1,1/(D26=DSĐT!$E$3:$E$919),DSĐT!$F$3:$F$920)</f>
        <v>Bok Choi</v>
      </c>
      <c r="D26" s="233" t="str">
        <f>DSĐT!O16</f>
        <v>Cải thìa 250 gr</v>
      </c>
      <c r="E26" s="232" t="str">
        <f>VLOOKUP(D26,DSĐT!$E$3:$K$917,3,0)</f>
        <v>Kg</v>
      </c>
      <c r="F26" s="234">
        <f t="shared" si="0"/>
        <v>45.25</v>
      </c>
      <c r="G26" s="234">
        <f>SUMIF(DSĐT!$E$3:$E$616,INVOICE!D26,DSĐT!$I$3:$I$617)</f>
        <v>45.25</v>
      </c>
      <c r="H26" s="232" t="str">
        <f>VLOOKUP(D26,DSSP!$E$2:$H$1017,4,0)</f>
        <v>Kg</v>
      </c>
      <c r="I26" s="232">
        <f>SUMIF(DSĐT!$E$3:$E$514,INVOICE!D26,DSĐT!$J$3:$J$515)</f>
        <v>181</v>
      </c>
      <c r="J26" s="234">
        <f>VLOOKUP(D26,DSSP!$E$2:$K$1017,7,0)</f>
        <v>8</v>
      </c>
      <c r="K26" s="234">
        <f t="shared" si="5"/>
        <v>362</v>
      </c>
      <c r="L26" s="229">
        <f>VLOOKUP(D26,DSĐT!$O$3:$AA$988,13,0)</f>
        <v>362</v>
      </c>
      <c r="M26" s="271">
        <f t="shared" si="2"/>
        <v>0</v>
      </c>
      <c r="O26" s="229">
        <f t="shared" si="3"/>
        <v>362</v>
      </c>
    </row>
    <row r="27" spans="1:15" ht="15">
      <c r="A27" s="231">
        <f t="shared" si="6"/>
        <v>15</v>
      </c>
      <c r="B27" s="232" t="str" cm="1">
        <f t="array" ref="B27">LOOKUP(1,1/(D27=DSSP!$E$2:$E$1013),DSSP!$C$2:$C$1013)</f>
        <v>51701</v>
      </c>
      <c r="C27" s="233" t="str" cm="1">
        <f t="array" ref="C27">LOOKUP(1,1/(D27=DSĐT!$E$3:$E$919),DSĐT!$F$3:$F$920)</f>
        <v>Chinese Cellery</v>
      </c>
      <c r="D27" s="233" t="str">
        <f>DSĐT!O17</f>
        <v>Cần tây 100 gr</v>
      </c>
      <c r="E27" s="232" t="str">
        <f>VLOOKUP(D27,DSĐT!$E$3:$K$917,3,0)</f>
        <v>Kg</v>
      </c>
      <c r="F27" s="234">
        <f t="shared" si="0"/>
        <v>5.0999999999999996</v>
      </c>
      <c r="G27" s="234">
        <f>SUMIF(DSĐT!$E$3:$E$616,INVOICE!D27,DSĐT!$I$3:$I$617)</f>
        <v>5.0999999999999996</v>
      </c>
      <c r="H27" s="232" t="str">
        <f>VLOOKUP(D27,DSSP!$E$2:$H$1017,4,0)</f>
        <v>Kg</v>
      </c>
      <c r="I27" s="232">
        <f>SUMIF(DSĐT!$E$3:$E$514,INVOICE!D27,DSĐT!$J$3:$J$515)</f>
        <v>51</v>
      </c>
      <c r="J27" s="234">
        <f>VLOOKUP(D27,DSSP!$E$2:$K$1017,7,0)</f>
        <v>14.67</v>
      </c>
      <c r="K27" s="234">
        <f t="shared" si="5"/>
        <v>74.816999999999993</v>
      </c>
      <c r="L27" s="229">
        <f>VLOOKUP(D27,DSĐT!$O$3:$AA$988,13,0)</f>
        <v>74.816999999999993</v>
      </c>
      <c r="M27" s="271">
        <f t="shared" si="2"/>
        <v>0</v>
      </c>
      <c r="O27" s="229">
        <f t="shared" si="3"/>
        <v>74.816999999999993</v>
      </c>
    </row>
    <row r="28" spans="1:15" ht="15">
      <c r="A28" s="231">
        <f t="shared" si="6"/>
        <v>16</v>
      </c>
      <c r="B28" s="232" t="str" cm="1">
        <f t="array" ref="B28">LOOKUP(1,1/(D28=DSSP!$E$2:$E$1013),DSSP!$C$2:$C$1013)</f>
        <v>51932</v>
      </c>
      <c r="C28" s="233" t="str" cm="1">
        <f t="array" ref="C28">LOOKUP(1,1/(D28=DSĐT!$E$3:$E$919),DSĐT!$F$3:$F$920)</f>
        <v>Ker Gawl</v>
      </c>
      <c r="D28" s="233" t="str">
        <f>DSĐT!O18</f>
        <v>Cây trường sinh 50 gr</v>
      </c>
      <c r="E28" s="232" t="str">
        <f>VLOOKUP(D28,DSĐT!$E$3:$K$917,3,0)</f>
        <v>Pc</v>
      </c>
      <c r="F28" s="234">
        <f t="shared" si="0"/>
        <v>10</v>
      </c>
      <c r="G28" s="234">
        <f>SUMIF(DSĐT!$E$3:$E$616,INVOICE!D28,DSĐT!$I$3:$I$617)</f>
        <v>0.5</v>
      </c>
      <c r="H28" s="232" t="str">
        <f>VLOOKUP(D28,DSSP!$E$2:$H$1017,4,0)</f>
        <v>Pc</v>
      </c>
      <c r="I28" s="232">
        <f>SUMIF(DSĐT!$E$3:$E$514,INVOICE!D28,DSĐT!$J$3:$J$515)</f>
        <v>10</v>
      </c>
      <c r="J28" s="234">
        <f>VLOOKUP(D28,DSSP!$E$2:$K$1017,7,0)</f>
        <v>0.92</v>
      </c>
      <c r="K28" s="234">
        <f t="shared" si="5"/>
        <v>9.2000000000000011</v>
      </c>
      <c r="L28" s="229">
        <f>VLOOKUP(D28,DSĐT!$O$3:$AA$988,13,0)</f>
        <v>9.2000000000000011</v>
      </c>
      <c r="M28" s="271">
        <f t="shared" si="2"/>
        <v>0</v>
      </c>
      <c r="O28" s="229">
        <f t="shared" si="3"/>
        <v>9.2000000000000011</v>
      </c>
    </row>
    <row r="29" spans="1:15" ht="15">
      <c r="A29" s="231">
        <f t="shared" si="6"/>
        <v>17</v>
      </c>
      <c r="B29" s="232" t="str" cm="1">
        <f t="array" ref="B29">LOOKUP(1,1/(D29=DSSP!$E$2:$E$1013),DSSP!$C$2:$C$1013)</f>
        <v>52849</v>
      </c>
      <c r="C29" s="233" t="str" cm="1">
        <f t="array" ref="C29">LOOKUP(1,1/(D29=DSĐT!$E$3:$E$919),DSĐT!$F$3:$F$920)</f>
        <v>Dried Banana</v>
      </c>
      <c r="D29" s="233" t="str">
        <f>DSĐT!O19</f>
        <v>Chuối sấy dẻo 500 gr</v>
      </c>
      <c r="E29" s="232" t="str">
        <f>VLOOKUP(D29,DSĐT!$E$3:$K$917,3,0)</f>
        <v>Pack</v>
      </c>
      <c r="F29" s="234">
        <f t="shared" si="0"/>
        <v>10</v>
      </c>
      <c r="G29" s="234">
        <f>SUMIF(DSĐT!$E$3:$E$616,INVOICE!D29,DSĐT!$I$3:$I$617)</f>
        <v>5</v>
      </c>
      <c r="H29" s="232" t="str">
        <f>VLOOKUP(D29,DSSP!$E$2:$H$1017,4,0)</f>
        <v>Pack</v>
      </c>
      <c r="I29" s="232">
        <f>SUMIF(DSĐT!$E$3:$E$514,INVOICE!D29,DSĐT!$J$3:$J$515)</f>
        <v>10</v>
      </c>
      <c r="J29" s="234">
        <f>VLOOKUP(D29,DSSP!$E$2:$K$1017,7,0)</f>
        <v>4.5</v>
      </c>
      <c r="K29" s="234">
        <f t="shared" si="5"/>
        <v>45</v>
      </c>
      <c r="L29" s="229">
        <f>VLOOKUP(D29,DSĐT!$O$3:$AA$988,13,0)</f>
        <v>45</v>
      </c>
      <c r="M29" s="271">
        <f t="shared" si="2"/>
        <v>0</v>
      </c>
      <c r="O29" s="229">
        <f t="shared" si="3"/>
        <v>45</v>
      </c>
    </row>
    <row r="30" spans="1:15" ht="15">
      <c r="A30" s="231">
        <f t="shared" si="6"/>
        <v>18</v>
      </c>
      <c r="B30" s="232" t="str" cm="1">
        <f t="array" ref="B30">LOOKUP(1,1/(D30=DSSP!$E$2:$E$1013),DSSP!$C$2:$C$1013)</f>
        <v>51725</v>
      </c>
      <c r="C30" s="233" t="str" cm="1">
        <f t="array" ref="C30">LOOKUP(1,1/(D30=DSĐT!$E$3:$E$919),DSĐT!$F$3:$F$920)</f>
        <v>Siamese Banana</v>
      </c>
      <c r="D30" s="233" t="str">
        <f>DSĐT!O20</f>
        <v>Chuối xiêm weight</v>
      </c>
      <c r="E30" s="232" t="str">
        <f>VLOOKUP(D30,DSĐT!$E$3:$K$917,3,0)</f>
        <v>Kg</v>
      </c>
      <c r="F30" s="234">
        <f t="shared" si="0"/>
        <v>62.59</v>
      </c>
      <c r="G30" s="234">
        <f>SUMIF(DSĐT!$E$3:$E$616,INVOICE!D30,DSĐT!$I$3:$I$617)</f>
        <v>62.59</v>
      </c>
      <c r="H30" s="232" t="str">
        <f>VLOOKUP(D30,DSSP!$E$2:$H$1017,4,0)</f>
        <v>Kg</v>
      </c>
      <c r="I30" s="232">
        <f>SUMIF(DSĐT!$E$3:$E$514,INVOICE!D30,DSĐT!$J$3:$J$515)</f>
        <v>0</v>
      </c>
      <c r="J30" s="234">
        <f>VLOOKUP(D30,DSSP!$E$2:$K$1017,7,0)</f>
        <v>6.53</v>
      </c>
      <c r="K30" s="234">
        <f t="shared" si="5"/>
        <v>408.71270000000004</v>
      </c>
      <c r="L30" s="229">
        <f>VLOOKUP(D30,DSĐT!$O$3:$AA$988,13,0)</f>
        <v>408.71270000000004</v>
      </c>
      <c r="M30" s="271">
        <f t="shared" si="2"/>
        <v>0</v>
      </c>
      <c r="O30" s="229">
        <f t="shared" si="3"/>
        <v>408.71270000000004</v>
      </c>
    </row>
    <row r="31" spans="1:15" ht="15">
      <c r="A31" s="231">
        <f t="shared" si="6"/>
        <v>19</v>
      </c>
      <c r="B31" s="232" t="str" cm="1">
        <f t="array" ref="B31">LOOKUP(1,1/(D31=DSSP!$E$2:$E$1013),DSSP!$C$2:$C$1013)</f>
        <v>51759</v>
      </c>
      <c r="C31" s="233" t="str" cm="1">
        <f t="array" ref="C31">LOOKUP(1,1/(D31=DSĐT!$E$3:$E$919),DSĐT!$F$3:$F$920)</f>
        <v>Young Ambarella</v>
      </c>
      <c r="D31" s="233" t="str">
        <f>DSĐT!O21</f>
        <v>Cóc non 500 gr</v>
      </c>
      <c r="E31" s="232" t="str">
        <f>VLOOKUP(D31,DSĐT!$E$3:$K$917,3,0)</f>
        <v>Kg</v>
      </c>
      <c r="F31" s="234">
        <f t="shared" si="0"/>
        <v>6</v>
      </c>
      <c r="G31" s="234">
        <f>SUMIF(DSĐT!$E$3:$E$616,INVOICE!D31,DSĐT!$I$3:$I$617)</f>
        <v>6</v>
      </c>
      <c r="H31" s="232" t="str">
        <f>VLOOKUP(D31,DSSP!$E$2:$H$1017,4,0)</f>
        <v>Kg</v>
      </c>
      <c r="I31" s="232">
        <f>SUMIF(DSĐT!$E$3:$E$514,INVOICE!D31,DSĐT!$J$3:$J$515)</f>
        <v>12</v>
      </c>
      <c r="J31" s="234">
        <f>VLOOKUP(D31,DSSP!$E$2:$K$1017,7,0)</f>
        <v>7.46</v>
      </c>
      <c r="K31" s="234">
        <f t="shared" si="5"/>
        <v>44.76</v>
      </c>
      <c r="L31" s="229">
        <f>VLOOKUP(D31,DSĐT!$O$3:$AA$988,13,0)</f>
        <v>44.76</v>
      </c>
      <c r="M31" s="271">
        <f t="shared" si="2"/>
        <v>0</v>
      </c>
      <c r="O31" s="229">
        <f t="shared" si="3"/>
        <v>44.76</v>
      </c>
    </row>
    <row r="32" spans="1:15" ht="21.75">
      <c r="A32" s="231">
        <f t="shared" si="6"/>
        <v>20</v>
      </c>
      <c r="B32" s="232" t="str" cm="1">
        <f t="array" ref="B32">LOOKUP(1,1/(D32=DSSP!$E$2:$E$1013),DSSP!$C$2:$C$1013)</f>
        <v>51942</v>
      </c>
      <c r="C32" s="233" t="str" cm="1">
        <f t="array" ref="C32">LOOKUP(1,1/(D32=DSĐT!$E$3:$E$919),DSĐT!$F$3:$F$920)</f>
        <v>Vegetarian crispy fried rice</v>
      </c>
      <c r="D32" s="233" t="str">
        <f>DSĐT!O22</f>
        <v>Cơm Cháy Chà Bông Chay 200 gr</v>
      </c>
      <c r="E32" s="232" t="str">
        <f>VLOOKUP(D32,DSĐT!$E$3:$K$917,3,0)</f>
        <v>Pack</v>
      </c>
      <c r="F32" s="234">
        <f t="shared" si="0"/>
        <v>20</v>
      </c>
      <c r="G32" s="234">
        <f>SUMIF(DSĐT!$E$3:$E$616,INVOICE!D32,DSĐT!$I$3:$I$617)</f>
        <v>4</v>
      </c>
      <c r="H32" s="232" t="str">
        <f>VLOOKUP(D32,DSSP!$E$2:$H$1017,4,0)</f>
        <v>Pack</v>
      </c>
      <c r="I32" s="232">
        <f>SUMIF(DSĐT!$E$3:$E$514,INVOICE!D32,DSĐT!$J$3:$J$515)</f>
        <v>20</v>
      </c>
      <c r="J32" s="234">
        <f>VLOOKUP(D32,DSSP!$E$2:$K$1017,7,0)</f>
        <v>4.57</v>
      </c>
      <c r="K32" s="234">
        <f t="shared" si="5"/>
        <v>91.4</v>
      </c>
      <c r="L32" s="229">
        <f>VLOOKUP(D32,DSĐT!$O$3:$AA$988,13,0)</f>
        <v>91.4</v>
      </c>
      <c r="M32" s="271">
        <f t="shared" si="2"/>
        <v>0</v>
      </c>
      <c r="O32" s="229">
        <f t="shared" si="3"/>
        <v>91.4</v>
      </c>
    </row>
    <row r="33" spans="1:15" ht="15">
      <c r="A33" s="231">
        <f t="shared" si="6"/>
        <v>21</v>
      </c>
      <c r="B33" s="232" t="str" cm="1">
        <f t="array" ref="B33">LOOKUP(1,1/(D33=DSSP!$E$2:$E$1013),DSSP!$C$2:$C$1013)</f>
        <v>51718</v>
      </c>
      <c r="C33" s="233" t="str" cm="1">
        <f t="array" ref="C33">LOOKUP(1,1/(D33=DSĐT!$E$3:$E$919),DSĐT!$F$3:$F$920)</f>
        <v>Shallot</v>
      </c>
      <c r="D33" s="233" t="str">
        <f>DSĐT!O23</f>
        <v>Củ hành tím 200 gr</v>
      </c>
      <c r="E33" s="232" t="str">
        <f>VLOOKUP(D33,DSĐT!$E$3:$K$917,3,0)</f>
        <v>Kg</v>
      </c>
      <c r="F33" s="234">
        <f t="shared" si="0"/>
        <v>5.4</v>
      </c>
      <c r="G33" s="234">
        <f>SUMIF(DSĐT!$E$3:$E$616,INVOICE!D33,DSĐT!$I$3:$I$617)</f>
        <v>5.4</v>
      </c>
      <c r="H33" s="232" t="str">
        <f>VLOOKUP(D33,DSSP!$E$2:$H$1017,4,0)</f>
        <v>Kg</v>
      </c>
      <c r="I33" s="232">
        <f>SUMIF(DSĐT!$E$3:$E$514,INVOICE!D33,DSĐT!$J$3:$J$515)</f>
        <v>27</v>
      </c>
      <c r="J33" s="234">
        <f>VLOOKUP(D33,DSSP!$E$2:$K$1017,7,0)</f>
        <v>11.55</v>
      </c>
      <c r="K33" s="234">
        <f t="shared" si="5"/>
        <v>62.370000000000005</v>
      </c>
      <c r="L33" s="229">
        <f>VLOOKUP(D33,DSĐT!$O$3:$AA$988,13,0)</f>
        <v>62.370000000000005</v>
      </c>
      <c r="M33" s="271">
        <f t="shared" si="2"/>
        <v>0</v>
      </c>
      <c r="O33" s="229">
        <f t="shared" si="3"/>
        <v>62.370000000000005</v>
      </c>
    </row>
    <row r="34" spans="1:15" ht="15">
      <c r="A34" s="231">
        <f t="shared" si="6"/>
        <v>22</v>
      </c>
      <c r="B34" s="232" t="str" cm="1">
        <f t="array" ref="B34">LOOKUP(1,1/(D34=DSSP!$E$2:$E$1013),DSSP!$C$2:$C$1013)</f>
        <v>51719</v>
      </c>
      <c r="C34" s="233" t="str" cm="1">
        <f t="array" ref="C34">LOOKUP(1,1/(D34=DSĐT!$E$3:$E$919),DSĐT!$F$3:$F$920)</f>
        <v>Galangal</v>
      </c>
      <c r="D34" s="233" t="str">
        <f>DSĐT!O24</f>
        <v>Củ riềng 100 gr</v>
      </c>
      <c r="E34" s="232" t="str">
        <f>VLOOKUP(D34,DSĐT!$E$3:$K$917,3,0)</f>
        <v>Kg</v>
      </c>
      <c r="F34" s="234">
        <f t="shared" si="0"/>
        <v>3.9000000000000004</v>
      </c>
      <c r="G34" s="234">
        <f>SUMIF(DSĐT!$E$3:$E$616,INVOICE!D34,DSĐT!$I$3:$I$617)</f>
        <v>3.9000000000000004</v>
      </c>
      <c r="H34" s="232" t="str">
        <f>VLOOKUP(D34,DSSP!$E$2:$H$1017,4,0)</f>
        <v>Kg</v>
      </c>
      <c r="I34" s="232">
        <f>SUMIF(DSĐT!$E$3:$E$514,INVOICE!D34,DSĐT!$J$3:$J$515)</f>
        <v>39</v>
      </c>
      <c r="J34" s="234">
        <f>VLOOKUP(D34,DSSP!$E$2:$K$1017,7,0)</f>
        <v>8.84</v>
      </c>
      <c r="K34" s="234">
        <f t="shared" si="5"/>
        <v>34.475999999999999</v>
      </c>
      <c r="L34" s="229">
        <f>VLOOKUP(D34,DSĐT!$O$3:$AA$988,13,0)</f>
        <v>34.475999999999999</v>
      </c>
      <c r="M34" s="271">
        <f t="shared" si="2"/>
        <v>0</v>
      </c>
      <c r="O34" s="229">
        <f t="shared" si="3"/>
        <v>34.475999999999999</v>
      </c>
    </row>
    <row r="35" spans="1:15" ht="15">
      <c r="A35" s="231">
        <f t="shared" si="6"/>
        <v>23</v>
      </c>
      <c r="B35" s="232" t="str" cm="1">
        <f t="array" ref="B35">LOOKUP(1,1/(D35=DSSP!$E$2:$E$1013),DSSP!$C$2:$C$1013)</f>
        <v>51719</v>
      </c>
      <c r="C35" s="233" t="str" cm="1">
        <f t="array" ref="C35">LOOKUP(1,1/(D35=DSĐT!$E$3:$E$919),DSĐT!$F$3:$F$920)</f>
        <v>Galangal</v>
      </c>
      <c r="D35" s="233" t="str">
        <f>DSĐT!O25</f>
        <v>Củ riềng 200 gr</v>
      </c>
      <c r="E35" s="232" t="str">
        <f>VLOOKUP(D35,DSĐT!$E$3:$K$917,3,0)</f>
        <v>Kg</v>
      </c>
      <c r="F35" s="234">
        <f t="shared" si="0"/>
        <v>5.6</v>
      </c>
      <c r="G35" s="234">
        <f>SUMIF(DSĐT!$E$3:$E$616,INVOICE!D35,DSĐT!$I$3:$I$617)</f>
        <v>5.6</v>
      </c>
      <c r="H35" s="232" t="str">
        <f>VLOOKUP(D35,DSSP!$E$2:$H$1017,4,0)</f>
        <v>Kg</v>
      </c>
      <c r="I35" s="232">
        <f>SUMIF(DSĐT!$E$3:$E$514,INVOICE!D35,DSĐT!$J$3:$J$515)</f>
        <v>28</v>
      </c>
      <c r="J35" s="234">
        <f>VLOOKUP(D35,DSSP!$E$2:$K$1017,7,0)</f>
        <v>8.84</v>
      </c>
      <c r="K35" s="234">
        <f t="shared" si="5"/>
        <v>49.503999999999998</v>
      </c>
      <c r="L35" s="229">
        <f>VLOOKUP(D35,DSĐT!$O$3:$AA$988,13,0)</f>
        <v>49.503999999999998</v>
      </c>
      <c r="M35" s="271">
        <f t="shared" si="2"/>
        <v>0</v>
      </c>
      <c r="O35" s="229">
        <f t="shared" si="3"/>
        <v>49.503999999999998</v>
      </c>
    </row>
    <row r="36" spans="1:15" ht="15">
      <c r="A36" s="231">
        <f t="shared" si="6"/>
        <v>24</v>
      </c>
      <c r="B36" s="232" t="str" cm="1">
        <f t="array" ref="B36">LOOKUP(1,1/(D36=DSSP!$E$2:$E$1013),DSSP!$C$2:$C$1013)</f>
        <v>51733</v>
      </c>
      <c r="C36" s="233" t="str" cm="1">
        <f t="array" ref="C36">LOOKUP(1,1/(D36=DSĐT!$E$3:$E$919),DSĐT!$F$3:$F$920)</f>
        <v>Yam bean</v>
      </c>
      <c r="D36" s="233" t="str">
        <f>DSĐT!O26</f>
        <v>Củ sắn weight</v>
      </c>
      <c r="E36" s="232" t="str">
        <f>VLOOKUP(D36,DSĐT!$E$3:$K$917,3,0)</f>
        <v>Kg</v>
      </c>
      <c r="F36" s="234">
        <f t="shared" si="0"/>
        <v>8.5</v>
      </c>
      <c r="G36" s="234">
        <f>SUMIF(DSĐT!$E$3:$E$616,INVOICE!D36,DSĐT!$I$3:$I$617)</f>
        <v>8.5</v>
      </c>
      <c r="H36" s="232" t="str">
        <f>VLOOKUP(D36,DSSP!$E$2:$H$1017,4,0)</f>
        <v>Kg</v>
      </c>
      <c r="I36" s="232">
        <f>SUMIF(DSĐT!$E$3:$E$514,INVOICE!D36,DSĐT!$J$3:$J$515)</f>
        <v>0</v>
      </c>
      <c r="J36" s="234">
        <f>VLOOKUP(D36,DSSP!$E$2:$K$1017,7,0)</f>
        <v>10.28</v>
      </c>
      <c r="K36" s="234">
        <f t="shared" si="5"/>
        <v>87.38</v>
      </c>
      <c r="L36" s="229">
        <f>VLOOKUP(D36,DSĐT!$O$3:$AA$988,13,0)</f>
        <v>87.38</v>
      </c>
      <c r="M36" s="271">
        <f t="shared" si="2"/>
        <v>0</v>
      </c>
      <c r="O36" s="229">
        <f t="shared" si="3"/>
        <v>87.38</v>
      </c>
    </row>
    <row r="37" spans="1:15" ht="15">
      <c r="A37" s="231">
        <f t="shared" si="6"/>
        <v>25</v>
      </c>
      <c r="B37" s="232" t="str" cm="1">
        <f t="array" ref="B37">LOOKUP(1,1/(D37=DSSP!$E$2:$E$1013),DSSP!$C$2:$C$1013)</f>
        <v>52872</v>
      </c>
      <c r="C37" s="233" t="str" cm="1">
        <f t="array" ref="C37">LOOKUP(1,1/(D37=DSĐT!$E$3:$E$919),DSĐT!$F$3:$F$920)</f>
        <v>Fish Herb</v>
      </c>
      <c r="D37" s="233" t="str">
        <f>DSĐT!O27</f>
        <v>Dấp cá 100 gr</v>
      </c>
      <c r="E37" s="232" t="str">
        <f>VLOOKUP(D37,DSĐT!$E$3:$K$917,3,0)</f>
        <v>Kg</v>
      </c>
      <c r="F37" s="234">
        <f t="shared" si="0"/>
        <v>3</v>
      </c>
      <c r="G37" s="234">
        <f>SUMIF(DSĐT!$E$3:$E$616,INVOICE!D37,DSĐT!$I$3:$I$617)</f>
        <v>3</v>
      </c>
      <c r="H37" s="232" t="str">
        <f>VLOOKUP(D37,DSSP!$E$2:$H$1017,4,0)</f>
        <v>Kg</v>
      </c>
      <c r="I37" s="232">
        <f>SUMIF(DSĐT!$E$3:$E$514,INVOICE!D37,DSĐT!$J$3:$J$515)</f>
        <v>30</v>
      </c>
      <c r="J37" s="234">
        <f>VLOOKUP(D37,DSSP!$E$2:$K$1017,7,0)</f>
        <v>11.08</v>
      </c>
      <c r="K37" s="234">
        <f t="shared" si="5"/>
        <v>33.24</v>
      </c>
      <c r="L37" s="229">
        <f>VLOOKUP(D37,DSĐT!$O$3:$AA$988,13,0)</f>
        <v>33.239999999999995</v>
      </c>
      <c r="M37" s="271">
        <f t="shared" si="2"/>
        <v>0</v>
      </c>
      <c r="O37" s="229">
        <f t="shared" si="3"/>
        <v>33.24</v>
      </c>
    </row>
    <row r="38" spans="1:15" ht="21.75">
      <c r="A38" s="231">
        <f t="shared" si="6"/>
        <v>26</v>
      </c>
      <c r="B38" s="232" t="str" cm="1">
        <f t="array" ref="B38">LOOKUP(1,1/(D38=DSSP!$E$2:$E$1013),DSSP!$C$2:$C$1013)</f>
        <v>51713</v>
      </c>
      <c r="C38" s="233" t="str" cm="1">
        <f t="array" ref="C38">LOOKUP(1,1/(D38=DSĐT!$E$3:$E$919),DSĐT!$F$3:$F$920)</f>
        <v>Yardlong Bean</v>
      </c>
      <c r="D38" s="233" t="str">
        <f>DSĐT!O28</f>
        <v>Đậu đũa 300 gr</v>
      </c>
      <c r="E38" s="232" t="str">
        <f>VLOOKUP(D38,DSĐT!$E$3:$K$917,3,0)</f>
        <v>Kg</v>
      </c>
      <c r="F38" s="234">
        <f t="shared" si="0"/>
        <v>33</v>
      </c>
      <c r="G38" s="234">
        <f>SUMIF(DSĐT!$E$3:$E$616,INVOICE!D38,DSĐT!$I$3:$I$617)</f>
        <v>33</v>
      </c>
      <c r="H38" s="232" t="str">
        <f>VLOOKUP(D38,DSSP!$E$2:$H$1017,4,0)</f>
        <v>Kg</v>
      </c>
      <c r="I38" s="232">
        <f>SUMIF(DSĐT!$E$3:$E$514,INVOICE!D38,DSĐT!$J$3:$J$515)</f>
        <v>110</v>
      </c>
      <c r="J38" s="234">
        <f>VLOOKUP(D38,DSSP!$E$2:$K$1017,7,0)</f>
        <v>8.7799999999999994</v>
      </c>
      <c r="K38" s="234">
        <f t="shared" si="5"/>
        <v>289.73999999999995</v>
      </c>
      <c r="L38" s="229">
        <f>VLOOKUP(D38,DSĐT!$O$3:$AA$988,13,0)</f>
        <v>289.73999999999995</v>
      </c>
      <c r="M38" s="271">
        <f t="shared" si="2"/>
        <v>0</v>
      </c>
      <c r="O38" s="229">
        <f t="shared" si="3"/>
        <v>289.73999999999995</v>
      </c>
    </row>
    <row r="39" spans="1:15" ht="15">
      <c r="A39" s="231">
        <f t="shared" si="6"/>
        <v>27</v>
      </c>
      <c r="B39" s="232" cm="1">
        <f t="array" ref="B39">LOOKUP(1,1/(D39=DSSP!$E$2:$E$1013),DSSP!$C$2:$C$1013)</f>
        <v>51714</v>
      </c>
      <c r="C39" s="233" t="str" cm="1">
        <f t="array" ref="C39">LOOKUP(1,1/(D39=DSĐT!$E$3:$E$919),DSĐT!$F$3:$F$920)</f>
        <v>Winged Bean</v>
      </c>
      <c r="D39" s="233" t="str">
        <f>DSĐT!O29</f>
        <v>Đậu rồng 100 gr</v>
      </c>
      <c r="E39" s="232" t="str">
        <f>VLOOKUP(D39,DSĐT!$E$3:$K$917,3,0)</f>
        <v>Kg</v>
      </c>
      <c r="F39" s="234">
        <f t="shared" si="0"/>
        <v>2.5</v>
      </c>
      <c r="G39" s="234">
        <f>SUMIF(DSĐT!$E$3:$E$616,INVOICE!D39,DSĐT!$I$3:$I$617)</f>
        <v>2.5</v>
      </c>
      <c r="H39" s="232" t="str">
        <f>VLOOKUP(D39,DSSP!$E$2:$H$1017,4,0)</f>
        <v>Kg</v>
      </c>
      <c r="I39" s="232">
        <f>SUMIF(DSĐT!$E$3:$E$514,INVOICE!D39,DSĐT!$J$3:$J$515)</f>
        <v>25</v>
      </c>
      <c r="J39" s="234">
        <f>VLOOKUP(D39,DSSP!$E$2:$K$1017,7,0)</f>
        <v>11.43</v>
      </c>
      <c r="K39" s="234">
        <f t="shared" si="5"/>
        <v>28.574999999999999</v>
      </c>
      <c r="L39" s="229">
        <f>VLOOKUP(D39,DSĐT!$O$3:$AA$988,13,0)</f>
        <v>28.574999999999999</v>
      </c>
      <c r="M39" s="271">
        <f t="shared" si="2"/>
        <v>0</v>
      </c>
      <c r="O39" s="229">
        <f t="shared" si="3"/>
        <v>28.574999999999999</v>
      </c>
    </row>
    <row r="40" spans="1:15" ht="15">
      <c r="A40" s="231">
        <f t="shared" si="6"/>
        <v>28</v>
      </c>
      <c r="B40" s="232" cm="1">
        <f t="array" ref="B40">LOOKUP(1,1/(D40=DSSP!$E$2:$E$1013),DSSP!$C$2:$C$1013)</f>
        <v>53908</v>
      </c>
      <c r="C40" s="233" t="str" cm="1">
        <f t="array" ref="C40">LOOKUP(1,1/(D40=DSĐT!$E$3:$E$919),DSĐT!$F$3:$F$920)</f>
        <v>Papaya</v>
      </c>
      <c r="D40" s="233" t="str">
        <f>DSĐT!O30</f>
        <v>Đu đủ weight</v>
      </c>
      <c r="E40" s="232" t="str">
        <f>VLOOKUP(D40,DSĐT!$E$3:$K$917,3,0)</f>
        <v>Kg</v>
      </c>
      <c r="F40" s="234">
        <f t="shared" si="0"/>
        <v>267.10999999999996</v>
      </c>
      <c r="G40" s="234">
        <f>SUMIF(DSĐT!$E$3:$E$616,INVOICE!D40,DSĐT!$I$3:$I$617)</f>
        <v>267.10999999999996</v>
      </c>
      <c r="H40" s="232" t="str">
        <f>VLOOKUP(D40,DSSP!$E$2:$H$1017,4,0)</f>
        <v>Kg</v>
      </c>
      <c r="I40" s="232">
        <f>SUMIF(DSĐT!$E$3:$E$514,INVOICE!D40,DSĐT!$J$3:$J$515)</f>
        <v>0</v>
      </c>
      <c r="J40" s="234">
        <f>VLOOKUP(D40,DSSP!$E$2:$K$1017,7,0)</f>
        <v>4.24</v>
      </c>
      <c r="K40" s="234">
        <f t="shared" si="5"/>
        <v>1132.5463999999999</v>
      </c>
      <c r="L40" s="229">
        <f>VLOOKUP(D40,DSĐT!$O$3:$AA$988,13,0)</f>
        <v>1132.5464000000002</v>
      </c>
      <c r="M40" s="271">
        <f t="shared" si="2"/>
        <v>0</v>
      </c>
      <c r="O40" s="229">
        <f t="shared" si="3"/>
        <v>1132.5463999999999</v>
      </c>
    </row>
    <row r="41" spans="1:15" ht="21.75">
      <c r="A41" s="231">
        <f t="shared" si="6"/>
        <v>29</v>
      </c>
      <c r="B41" s="232" t="str" cm="1">
        <f t="array" ref="B41">LOOKUP(1,1/(D41=DSSP!$E$2:$E$1013),DSSP!$C$2:$C$1013)</f>
        <v>53307</v>
      </c>
      <c r="C41" s="233" t="str" cm="1">
        <f t="array" ref="C41">LOOKUP(1,1/(D41=DSĐT!$E$3:$E$919),DSĐT!$F$3:$F$920)</f>
        <v>Siam coconut</v>
      </c>
      <c r="D41" s="233" t="str">
        <f>DSĐT!O31</f>
        <v>Dừa xiêm trái nhỏ 500 gr</v>
      </c>
      <c r="E41" s="232" t="str">
        <f>VLOOKUP(D41,DSĐT!$E$3:$K$917,3,0)</f>
        <v>Pc</v>
      </c>
      <c r="F41" s="234">
        <f t="shared" si="0"/>
        <v>29</v>
      </c>
      <c r="G41" s="234">
        <f>SUMIF(DSĐT!$E$3:$E$616,INVOICE!D41,DSĐT!$I$3:$I$617)</f>
        <v>14.5</v>
      </c>
      <c r="H41" s="232" t="str">
        <f>VLOOKUP(D41,DSSP!$E$2:$H$1017,4,0)</f>
        <v>Pc</v>
      </c>
      <c r="I41" s="232">
        <f>SUMIF(DSĐT!$E$3:$E$514,INVOICE!D41,DSĐT!$J$3:$J$515)</f>
        <v>29</v>
      </c>
      <c r="J41" s="234">
        <f>VLOOKUP(D41,DSSP!$E$2:$K$1017,7,0)</f>
        <v>3.5</v>
      </c>
      <c r="K41" s="234">
        <f t="shared" si="5"/>
        <v>101.5</v>
      </c>
      <c r="L41" s="229">
        <f>VLOOKUP(D41,DSĐT!$O$3:$AA$988,13,0)</f>
        <v>101.5</v>
      </c>
      <c r="M41" s="271">
        <f t="shared" si="2"/>
        <v>0</v>
      </c>
      <c r="O41" s="229">
        <f t="shared" si="3"/>
        <v>101.5</v>
      </c>
    </row>
    <row r="42" spans="1:15" ht="21.75">
      <c r="A42" s="231">
        <f t="shared" si="6"/>
        <v>30</v>
      </c>
      <c r="B42" s="232" t="str" cm="1">
        <f t="array" ref="B42">LOOKUP(1,1/(D42=DSSP!$E$2:$E$1013),DSSP!$C$2:$C$1013)</f>
        <v>51702</v>
      </c>
      <c r="C42" s="233" t="str" cm="1">
        <f t="array" ref="C42">LOOKUP(1,1/(D42=DSĐT!$E$3:$E$919),DSĐT!$F$3:$F$920)</f>
        <v>Welsh Onion</v>
      </c>
      <c r="D42" s="233" t="str">
        <f>DSĐT!O32</f>
        <v>Hành lá 100 gr</v>
      </c>
      <c r="E42" s="232" t="str">
        <f>VLOOKUP(D42,DSĐT!$E$3:$K$917,3,0)</f>
        <v>Kg</v>
      </c>
      <c r="F42" s="234">
        <f t="shared" si="0"/>
        <v>16.5</v>
      </c>
      <c r="G42" s="234">
        <f>SUMIF(DSĐT!$E$3:$E$616,INVOICE!D42,DSĐT!$I$3:$I$617)</f>
        <v>16.5</v>
      </c>
      <c r="H42" s="232" t="str">
        <f>VLOOKUP(D42,DSSP!$E$2:$H$1017,4,0)</f>
        <v>Kg</v>
      </c>
      <c r="I42" s="232">
        <f>SUMIF(DSĐT!$E$3:$E$514,INVOICE!D42,DSĐT!$J$3:$J$515)</f>
        <v>165</v>
      </c>
      <c r="J42" s="234">
        <f>VLOOKUP(D42,DSSP!$E$2:$K$1017,7,0)</f>
        <v>11.2</v>
      </c>
      <c r="K42" s="234">
        <f t="shared" si="5"/>
        <v>184.79999999999998</v>
      </c>
      <c r="L42" s="229">
        <f>VLOOKUP(D42,DSĐT!$O$3:$AA$988,13,0)</f>
        <v>184.79999999999995</v>
      </c>
      <c r="M42" s="271">
        <f t="shared" si="2"/>
        <v>0</v>
      </c>
      <c r="O42" s="229">
        <f t="shared" si="3"/>
        <v>184.79999999999998</v>
      </c>
    </row>
    <row r="43" spans="1:15" ht="15">
      <c r="A43" s="231">
        <f t="shared" si="6"/>
        <v>31</v>
      </c>
      <c r="B43" s="232" t="str" cm="1">
        <f t="array" ref="B43">LOOKUP(1,1/(D43=DSSP!$E$2:$E$1013),DSSP!$C$2:$C$1013)</f>
        <v>51702</v>
      </c>
      <c r="C43" s="233" t="str" cm="1">
        <f t="array" ref="C43">LOOKUP(1,1/(D43=DSĐT!$E$3:$E$919),DSĐT!$F$3:$F$920)</f>
        <v>Welsh Onion</v>
      </c>
      <c r="D43" s="233" t="str">
        <f>DSĐT!O33</f>
        <v>Hành lá 200 gr</v>
      </c>
      <c r="E43" s="232" t="str">
        <f>VLOOKUP(D43,DSĐT!$E$3:$K$917,3,0)</f>
        <v>Kg</v>
      </c>
      <c r="F43" s="234">
        <f t="shared" si="0"/>
        <v>35</v>
      </c>
      <c r="G43" s="234">
        <f>SUMIF(DSĐT!$E$3:$E$616,INVOICE!D43,DSĐT!$I$3:$I$617)</f>
        <v>35</v>
      </c>
      <c r="H43" s="232" t="str">
        <f>VLOOKUP(D43,DSSP!$E$2:$H$1017,4,0)</f>
        <v>Kg</v>
      </c>
      <c r="I43" s="232">
        <f>SUMIF(DSĐT!$E$3:$E$514,INVOICE!D43,DSĐT!$J$3:$J$515)</f>
        <v>175</v>
      </c>
      <c r="J43" s="234">
        <f>VLOOKUP(D43,DSSP!$E$2:$K$1017,7,0)</f>
        <v>11.2</v>
      </c>
      <c r="K43" s="234">
        <f t="shared" si="5"/>
        <v>392</v>
      </c>
      <c r="L43" s="229">
        <f>VLOOKUP(D43,DSĐT!$O$3:$AA$988,13,0)</f>
        <v>392</v>
      </c>
      <c r="M43" s="271">
        <f t="shared" si="2"/>
        <v>0</v>
      </c>
      <c r="O43" s="229">
        <f t="shared" si="3"/>
        <v>392</v>
      </c>
    </row>
    <row r="44" spans="1:15" ht="15">
      <c r="A44" s="231">
        <f t="shared" si="6"/>
        <v>32</v>
      </c>
      <c r="B44" s="232" t="str" cm="1">
        <f t="array" ref="B44">LOOKUP(1,1/(D44=DSSP!$E$2:$E$1013),DSSP!$C$2:$C$1013)</f>
        <v>51703</v>
      </c>
      <c r="C44" s="233" t="str" cm="1">
        <f t="array" ref="C44">LOOKUP(1,1/(D44=DSĐT!$E$3:$E$919),DSĐT!$F$3:$F$920)</f>
        <v>Guichai Leaf</v>
      </c>
      <c r="D44" s="233" t="str">
        <f>DSĐT!O34</f>
        <v>Hẹ lá 100 gr</v>
      </c>
      <c r="E44" s="232" t="str">
        <f>VLOOKUP(D44,DSĐT!$E$3:$K$917,3,0)</f>
        <v>Kg</v>
      </c>
      <c r="F44" s="234">
        <f t="shared" si="0"/>
        <v>4.5999999999999996</v>
      </c>
      <c r="G44" s="234">
        <f>SUMIF(DSĐT!$E$3:$E$616,INVOICE!D44,DSĐT!$I$3:$I$617)</f>
        <v>4.5999999999999996</v>
      </c>
      <c r="H44" s="232" t="str">
        <f>VLOOKUP(D44,DSSP!$E$2:$H$1017,4,0)</f>
        <v>Kg</v>
      </c>
      <c r="I44" s="232">
        <f>SUMIF(DSĐT!$E$3:$E$514,INVOICE!D44,DSĐT!$J$3:$J$515)</f>
        <v>46</v>
      </c>
      <c r="J44" s="234">
        <f>VLOOKUP(D44,DSSP!$E$2:$K$1017,7,0)</f>
        <v>10.16</v>
      </c>
      <c r="K44" s="234">
        <f t="shared" si="5"/>
        <v>46.735999999999997</v>
      </c>
      <c r="L44" s="229">
        <f>VLOOKUP(D44,DSĐT!$O$3:$AA$988,13,0)</f>
        <v>46.736000000000004</v>
      </c>
      <c r="M44" s="271">
        <f t="shared" si="2"/>
        <v>0</v>
      </c>
      <c r="O44" s="229">
        <f t="shared" si="3"/>
        <v>46.735999999999997</v>
      </c>
    </row>
    <row r="45" spans="1:15" ht="15">
      <c r="A45" s="231">
        <f t="shared" si="6"/>
        <v>33</v>
      </c>
      <c r="B45" s="232" t="str" cm="1">
        <f t="array" ref="B45">LOOKUP(1,1/(D45=DSSP!$E$2:$E$1013),DSSP!$C$2:$C$1013)</f>
        <v>51703</v>
      </c>
      <c r="C45" s="233" t="str" cm="1">
        <f t="array" ref="C45">LOOKUP(1,1/(D45=DSĐT!$E$3:$E$919),DSĐT!$F$3:$F$920)</f>
        <v>Guichai Leaf</v>
      </c>
      <c r="D45" s="233" t="str">
        <f>DSĐT!O35</f>
        <v>Hẹ lá 200 gr</v>
      </c>
      <c r="E45" s="232" t="str">
        <f>VLOOKUP(D45,DSĐT!$E$3:$K$917,3,0)</f>
        <v>Kg</v>
      </c>
      <c r="F45" s="234">
        <f t="shared" ref="F45:F76" si="7">IF(E45&lt;&gt;"Kg",I45,G45)</f>
        <v>15.6</v>
      </c>
      <c r="G45" s="234">
        <f>SUMIF(DSĐT!$E$3:$E$616,INVOICE!D45,DSĐT!$I$3:$I$617)</f>
        <v>15.6</v>
      </c>
      <c r="H45" s="232" t="str">
        <f>VLOOKUP(D45,DSSP!$E$2:$H$1017,4,0)</f>
        <v>Kg</v>
      </c>
      <c r="I45" s="232">
        <f>SUMIF(DSĐT!$E$3:$E$514,INVOICE!D45,DSĐT!$J$3:$J$515)</f>
        <v>78</v>
      </c>
      <c r="J45" s="234">
        <f>VLOOKUP(D45,DSSP!$E$2:$K$1017,7,0)</f>
        <v>10.16</v>
      </c>
      <c r="K45" s="234">
        <f t="shared" si="5"/>
        <v>158.49600000000001</v>
      </c>
      <c r="L45" s="229">
        <f>VLOOKUP(D45,DSĐT!$O$3:$AA$988,13,0)</f>
        <v>158.49600000000001</v>
      </c>
      <c r="M45" s="271">
        <f t="shared" ref="M45:M76" si="8">+L45-K45</f>
        <v>0</v>
      </c>
      <c r="O45" s="229">
        <f t="shared" si="3"/>
        <v>158.49600000000001</v>
      </c>
    </row>
    <row r="46" spans="1:15" ht="15">
      <c r="A46" s="231">
        <f t="shared" si="6"/>
        <v>34</v>
      </c>
      <c r="B46" s="232" t="str" cm="1">
        <f t="array" ref="B46">LOOKUP(1,1/(D46=DSSP!$E$2:$E$1013),DSSP!$C$2:$C$1013)</f>
        <v>51704</v>
      </c>
      <c r="C46" s="233" t="str" cm="1">
        <f t="array" ref="C46">LOOKUP(1,1/(D46=DSĐT!$E$3:$E$919),DSĐT!$F$3:$F$920)</f>
        <v>Holy Basil Leaf</v>
      </c>
      <c r="D46" s="233" t="str">
        <f>DSĐT!O36</f>
        <v>Hương nhu 100 gr</v>
      </c>
      <c r="E46" s="232" t="str">
        <f>VLOOKUP(D46,DSĐT!$E$3:$K$917,3,0)</f>
        <v>Kg</v>
      </c>
      <c r="F46" s="234">
        <f t="shared" si="7"/>
        <v>50</v>
      </c>
      <c r="G46" s="234">
        <f>SUMIF(DSĐT!$E$3:$E$616,INVOICE!D46,DSĐT!$I$3:$I$617)</f>
        <v>50</v>
      </c>
      <c r="H46" s="232" t="str">
        <f>VLOOKUP(D46,DSSP!$E$2:$H$1017,4,0)</f>
        <v>Kg</v>
      </c>
      <c r="I46" s="232">
        <f>SUMIF(DSĐT!$E$3:$E$514,INVOICE!D46,DSĐT!$J$3:$J$515)</f>
        <v>500</v>
      </c>
      <c r="J46" s="234">
        <f>VLOOKUP(D46,DSSP!$E$2:$K$1017,7,0)</f>
        <v>13.92</v>
      </c>
      <c r="K46" s="234">
        <f t="shared" ref="K46:K77" si="9">IFERROR((F46*J46),"")</f>
        <v>696</v>
      </c>
      <c r="L46" s="229">
        <f>VLOOKUP(D46,DSĐT!$O$3:$AA$988,13,0)</f>
        <v>695.99999999999989</v>
      </c>
      <c r="M46" s="271">
        <f t="shared" si="8"/>
        <v>0</v>
      </c>
      <c r="O46" s="229">
        <f t="shared" si="3"/>
        <v>696</v>
      </c>
    </row>
    <row r="47" spans="1:15" ht="21.75">
      <c r="A47" s="231">
        <f t="shared" ref="A47:A78" si="10">A46+1</f>
        <v>35</v>
      </c>
      <c r="B47" s="232" t="str" cm="1">
        <f t="array" ref="B47">LOOKUP(1,1/(D47=DSSP!$E$2:$E$1013),DSSP!$C$2:$C$1013)</f>
        <v>51755</v>
      </c>
      <c r="C47" s="233" t="str" cm="1">
        <f t="array" ref="C47">LOOKUP(1,1/(D47=DSĐT!$E$3:$E$919),DSĐT!$F$3:$F$920)</f>
        <v>Red Batata</v>
      </c>
      <c r="D47" s="233" t="str">
        <f>DSĐT!O37</f>
        <v>Khoai lang ruột đỏ weight</v>
      </c>
      <c r="E47" s="232" t="str">
        <f>VLOOKUP(D47,DSĐT!$E$3:$K$917,3,0)</f>
        <v>Kg</v>
      </c>
      <c r="F47" s="234">
        <f t="shared" si="7"/>
        <v>1.099</v>
      </c>
      <c r="G47" s="234">
        <f>SUMIF(DSĐT!$E$3:$E$616,INVOICE!D47,DSĐT!$I$3:$I$617)</f>
        <v>1.099</v>
      </c>
      <c r="H47" s="232" t="str">
        <f>VLOOKUP(D47,DSSP!$E$2:$H$1017,4,0)</f>
        <v>Kg</v>
      </c>
      <c r="I47" s="232">
        <f>SUMIF(DSĐT!$E$3:$E$514,INVOICE!D47,DSĐT!$J$3:$J$515)</f>
        <v>0</v>
      </c>
      <c r="J47" s="234">
        <f>VLOOKUP(D47,DSSP!$E$2:$K$1017,7,0)</f>
        <v>8.73</v>
      </c>
      <c r="K47" s="234">
        <f t="shared" si="9"/>
        <v>9.5942699999999999</v>
      </c>
      <c r="L47" s="229">
        <f>VLOOKUP(D47,DSĐT!$O$3:$AA$988,13,0)</f>
        <v>9.5942699999999999</v>
      </c>
      <c r="M47" s="271">
        <f t="shared" si="8"/>
        <v>0</v>
      </c>
      <c r="O47" s="229">
        <f t="shared" si="3"/>
        <v>9.5942699999999999</v>
      </c>
    </row>
    <row r="48" spans="1:15" ht="21.75">
      <c r="A48" s="231">
        <f t="shared" si="10"/>
        <v>36</v>
      </c>
      <c r="B48" s="232" t="str" cm="1">
        <f t="array" ref="B48">LOOKUP(1,1/(D48=DSSP!$E$2:$E$1013),DSSP!$C$2:$C$1013)</f>
        <v>51767</v>
      </c>
      <c r="C48" s="233" t="str" cm="1">
        <f t="array" ref="C48">LOOKUP(1,1/(D48=DSĐT!$E$3:$E$919),DSĐT!$F$3:$F$920)</f>
        <v>Purple Batata</v>
      </c>
      <c r="D48" s="233" t="str">
        <f>DSĐT!O38</f>
        <v>Khoai lang tím (củ lớn) weight</v>
      </c>
      <c r="E48" s="232" t="str">
        <f>VLOOKUP(D48,DSĐT!$E$3:$K$917,3,0)</f>
        <v>Kg</v>
      </c>
      <c r="F48" s="234">
        <f t="shared" si="7"/>
        <v>3.1900000000000004</v>
      </c>
      <c r="G48" s="234">
        <f>SUMIF(DSĐT!$E$3:$E$616,INVOICE!D48,DSĐT!$I$3:$I$617)</f>
        <v>3.1900000000000004</v>
      </c>
      <c r="H48" s="232" t="str">
        <f>VLOOKUP(D48,DSSP!$E$2:$H$1017,4,0)</f>
        <v>Kg</v>
      </c>
      <c r="I48" s="232">
        <f>SUMIF(DSĐT!$E$3:$E$514,INVOICE!D48,DSĐT!$J$3:$J$515)</f>
        <v>0</v>
      </c>
      <c r="J48" s="234">
        <f>VLOOKUP(D48,DSSP!$E$2:$K$1017,7,0)</f>
        <v>6.76</v>
      </c>
      <c r="K48" s="234">
        <f t="shared" si="9"/>
        <v>21.564400000000003</v>
      </c>
      <c r="L48" s="229">
        <f>VLOOKUP(D48,DSĐT!$O$3:$AA$988,13,0)</f>
        <v>21.564399999999999</v>
      </c>
      <c r="M48" s="271">
        <f t="shared" si="8"/>
        <v>0</v>
      </c>
      <c r="O48" s="229">
        <f t="shared" si="3"/>
        <v>21.564400000000003</v>
      </c>
    </row>
    <row r="49" spans="1:20" ht="21.75">
      <c r="A49" s="231">
        <f t="shared" si="10"/>
        <v>37</v>
      </c>
      <c r="B49" s="232" t="str" cm="1">
        <f t="array" ref="B49">LOOKUP(1,1/(D49=DSSP!$E$2:$E$1013),DSSP!$C$2:$C$1013)</f>
        <v>51768</v>
      </c>
      <c r="C49" s="233" t="str" cm="1">
        <f t="array" ref="C49">LOOKUP(1,1/(D49=DSĐT!$E$3:$E$919),DSĐT!$F$3:$F$920)</f>
        <v>Small Purple Batata</v>
      </c>
      <c r="D49" s="233" t="str">
        <f>DSĐT!O39</f>
        <v>Khoai lang tím (củ nhỏ) 500 gr</v>
      </c>
      <c r="E49" s="232" t="str">
        <f>VLOOKUP(D49,DSĐT!$E$3:$K$917,3,0)</f>
        <v>Kg</v>
      </c>
      <c r="F49" s="234">
        <f t="shared" si="7"/>
        <v>1</v>
      </c>
      <c r="G49" s="234">
        <f>SUMIF(DSĐT!$E$3:$E$616,INVOICE!D49,DSĐT!$I$3:$I$617)</f>
        <v>1</v>
      </c>
      <c r="H49" s="232" t="str">
        <f>VLOOKUP(D49,DSSP!$E$2:$H$1017,4,0)</f>
        <v>Kg</v>
      </c>
      <c r="I49" s="232">
        <f>SUMIF(DSĐT!$E$3:$E$514,INVOICE!D49,DSĐT!$J$3:$J$515)</f>
        <v>2</v>
      </c>
      <c r="J49" s="234">
        <f>VLOOKUP(D49,DSSP!$E$2:$K$1017,7,0)</f>
        <v>6.76</v>
      </c>
      <c r="K49" s="234">
        <f t="shared" si="9"/>
        <v>6.76</v>
      </c>
      <c r="L49" s="229">
        <f>VLOOKUP(D49,DSĐT!$O$3:$AA$988,13,0)</f>
        <v>6.76</v>
      </c>
      <c r="M49" s="271">
        <f t="shared" si="8"/>
        <v>0</v>
      </c>
      <c r="O49" s="229">
        <f t="shared" si="3"/>
        <v>6.76</v>
      </c>
    </row>
    <row r="50" spans="1:20" ht="21.75">
      <c r="A50" s="231">
        <f t="shared" si="10"/>
        <v>38</v>
      </c>
      <c r="B50" s="232" t="str" cm="1">
        <f t="array" ref="B50">LOOKUP(1,1/(D50=DSSP!$E$2:$E$1013),DSSP!$C$2:$C$1013)</f>
        <v>51873</v>
      </c>
      <c r="C50" s="233" t="str" cm="1">
        <f t="array" ref="C50">LOOKUP(1,1/(D50=DSĐT!$E$3:$E$919),DSĐT!$F$3:$F$920)</f>
        <v>White Batata</v>
      </c>
      <c r="D50" s="233" t="str">
        <f>DSĐT!O40</f>
        <v>Khoai lang trắng (củ lớn) weight</v>
      </c>
      <c r="E50" s="232" t="str">
        <f>VLOOKUP(D50,DSĐT!$E$3:$K$917,3,0)</f>
        <v>Kg</v>
      </c>
      <c r="F50" s="234">
        <f t="shared" si="7"/>
        <v>2.2000000000000002</v>
      </c>
      <c r="G50" s="234">
        <f>SUMIF(DSĐT!$E$3:$E$616,INVOICE!D50,DSĐT!$I$3:$I$617)</f>
        <v>2.2000000000000002</v>
      </c>
      <c r="H50" s="232" t="str">
        <f>VLOOKUP(D50,DSSP!$E$2:$H$1017,4,0)</f>
        <v>Kg</v>
      </c>
      <c r="I50" s="232">
        <f>SUMIF(DSĐT!$E$3:$E$514,INVOICE!D50,DSĐT!$J$3:$J$515)</f>
        <v>0</v>
      </c>
      <c r="J50" s="234">
        <f>VLOOKUP(D50,DSSP!$E$2:$K$1017,7,0)</f>
        <v>6.76</v>
      </c>
      <c r="K50" s="234">
        <f t="shared" si="9"/>
        <v>14.872</v>
      </c>
      <c r="L50" s="229">
        <f>VLOOKUP(D50,DSĐT!$O$3:$AA$988,13,0)</f>
        <v>14.872</v>
      </c>
      <c r="M50" s="271">
        <f t="shared" si="8"/>
        <v>0</v>
      </c>
      <c r="O50" s="229">
        <f t="shared" si="3"/>
        <v>14.872</v>
      </c>
    </row>
    <row r="51" spans="1:20" ht="21.75">
      <c r="A51" s="231">
        <f t="shared" si="10"/>
        <v>39</v>
      </c>
      <c r="B51" s="232" t="str" cm="1">
        <f t="array" ref="B51">LOOKUP(1,1/(D51=DSSP!$E$2:$E$1013),DSSP!$C$2:$C$1013)</f>
        <v>51773</v>
      </c>
      <c r="C51" s="233" t="str" cm="1">
        <f t="array" ref="C51">LOOKUP(1,1/(D51=DSĐT!$E$3:$E$919),DSĐT!$F$3:$F$920)</f>
        <v>Small White Batata</v>
      </c>
      <c r="D51" s="233" t="str">
        <f>DSĐT!O41</f>
        <v>Khoai lang trắng (củ nhỏ) 500 gr</v>
      </c>
      <c r="E51" s="232" t="str">
        <f>VLOOKUP(D51,DSĐT!$E$3:$K$917,3,0)</f>
        <v>Kg</v>
      </c>
      <c r="F51" s="234">
        <f t="shared" si="7"/>
        <v>1.5</v>
      </c>
      <c r="G51" s="234">
        <f>SUMIF(DSĐT!$E$3:$E$616,INVOICE!D51,DSĐT!$I$3:$I$617)</f>
        <v>1.5</v>
      </c>
      <c r="H51" s="232" t="str">
        <f>VLOOKUP(D51,DSSP!$E$2:$H$1017,4,0)</f>
        <v>Kg</v>
      </c>
      <c r="I51" s="232">
        <f>SUMIF(DSĐT!$E$3:$E$514,INVOICE!D51,DSĐT!$J$3:$J$515)</f>
        <v>3</v>
      </c>
      <c r="J51" s="234">
        <f>VLOOKUP(D51,DSSP!$E$2:$K$1017,7,0)</f>
        <v>6.76</v>
      </c>
      <c r="K51" s="234">
        <f t="shared" si="9"/>
        <v>10.14</v>
      </c>
      <c r="L51" s="229">
        <f>VLOOKUP(D51,DSĐT!$O$3:$AA$988,13,0)</f>
        <v>10.14</v>
      </c>
      <c r="M51" s="271">
        <f t="shared" si="8"/>
        <v>0</v>
      </c>
      <c r="O51" s="229">
        <f t="shared" si="3"/>
        <v>10.14</v>
      </c>
    </row>
    <row r="52" spans="1:20" ht="21.75">
      <c r="A52" s="231">
        <f t="shared" si="10"/>
        <v>40</v>
      </c>
      <c r="B52" s="232" t="str" cm="1">
        <f t="array" ref="B52">LOOKUP(1,1/(D52=DSSP!$E$2:$E$1013),DSSP!$C$2:$C$1013)</f>
        <v>51945</v>
      </c>
      <c r="C52" s="233" t="str" cm="1">
        <f t="array" ref="C52">LOOKUP(1,1/(D52=DSĐT!$E$3:$E$919),DSĐT!$F$3:$F$920)</f>
        <v>Yellow Batata</v>
      </c>
      <c r="D52" s="233" t="str">
        <f>DSĐT!O42</f>
        <v>Khoai lang vàng (củ lớn) weight</v>
      </c>
      <c r="E52" s="232" t="str">
        <f>VLOOKUP(D52,DSĐT!$E$3:$K$917,3,0)</f>
        <v>Kg</v>
      </c>
      <c r="F52" s="234">
        <f t="shared" si="7"/>
        <v>2.12</v>
      </c>
      <c r="G52" s="234">
        <f>SUMIF(DSĐT!$E$3:$E$616,INVOICE!D52,DSĐT!$I$3:$I$617)</f>
        <v>2.12</v>
      </c>
      <c r="H52" s="232" t="str">
        <f>VLOOKUP(D52,DSSP!$E$2:$H$1017,4,0)</f>
        <v>Kg</v>
      </c>
      <c r="I52" s="232">
        <f>SUMIF(DSĐT!$E$3:$E$514,INVOICE!D52,DSĐT!$J$3:$J$515)</f>
        <v>0</v>
      </c>
      <c r="J52" s="234">
        <f>VLOOKUP(D52,DSSP!$E$2:$K$1017,7,0)</f>
        <v>7.22</v>
      </c>
      <c r="K52" s="234">
        <f t="shared" si="9"/>
        <v>15.3064</v>
      </c>
      <c r="L52" s="229">
        <f>VLOOKUP(D52,DSĐT!$O$3:$AA$988,13,0)</f>
        <v>15.3064</v>
      </c>
      <c r="M52" s="271">
        <f t="shared" si="8"/>
        <v>0</v>
      </c>
      <c r="O52" s="229">
        <f t="shared" si="3"/>
        <v>15.3064</v>
      </c>
    </row>
    <row r="53" spans="1:20" ht="21.75">
      <c r="A53" s="231">
        <f t="shared" si="10"/>
        <v>41</v>
      </c>
      <c r="B53" s="232" t="str" cm="1">
        <f t="array" ref="B53">LOOKUP(1,1/(D53=DSSP!$E$2:$E$1013),DSSP!$C$2:$C$1013)</f>
        <v>51940</v>
      </c>
      <c r="C53" s="233" t="str" cm="1">
        <f t="array" ref="C53">LOOKUP(1,1/(D53=DSĐT!$E$3:$E$919),DSĐT!$F$3:$F$920)</f>
        <v>Small Batata</v>
      </c>
      <c r="D53" s="233" t="str">
        <f>DSĐT!O43</f>
        <v>Khoai lang vàng (củ nhỏ) 500 gr</v>
      </c>
      <c r="E53" s="232" t="str">
        <f>VLOOKUP(D53,DSĐT!$E$3:$K$917,3,0)</f>
        <v>Kg</v>
      </c>
      <c r="F53" s="234">
        <f t="shared" si="7"/>
        <v>0.5</v>
      </c>
      <c r="G53" s="234">
        <f>SUMIF(DSĐT!$E$3:$E$616,INVOICE!D53,DSĐT!$I$3:$I$617)</f>
        <v>0.5</v>
      </c>
      <c r="H53" s="232" t="str">
        <f>VLOOKUP(D53,DSSP!$E$2:$H$1017,4,0)</f>
        <v>Kg</v>
      </c>
      <c r="I53" s="232">
        <f>SUMIF(DSĐT!$E$3:$E$514,INVOICE!D53,DSĐT!$J$3:$J$515)</f>
        <v>1</v>
      </c>
      <c r="J53" s="234">
        <f>VLOOKUP(D53,DSSP!$E$2:$K$1017,7,0)</f>
        <v>7.22</v>
      </c>
      <c r="K53" s="234">
        <f t="shared" si="9"/>
        <v>3.61</v>
      </c>
      <c r="L53" s="229">
        <f>VLOOKUP(D53,DSĐT!$O$3:$AA$988,13,0)</f>
        <v>3.61</v>
      </c>
      <c r="M53" s="271">
        <f t="shared" si="8"/>
        <v>0</v>
      </c>
      <c r="O53" s="229">
        <f t="shared" ref="O53:O58" si="11">J53*F53</f>
        <v>3.61</v>
      </c>
    </row>
    <row r="54" spans="1:20" ht="15">
      <c r="A54" s="231">
        <f t="shared" si="10"/>
        <v>42</v>
      </c>
      <c r="B54" s="232" t="str" cm="1">
        <f t="array" ref="B54">LOOKUP(1,1/(D54=DSSP!$E$2:$E$1013),DSSP!$C$2:$C$1013)</f>
        <v>51747</v>
      </c>
      <c r="C54" s="233" t="str" cm="1">
        <f t="array" ref="C54">LOOKUP(1,1/(D54=DSĐT!$E$3:$E$919),DSĐT!$F$3:$F$920)</f>
        <v>Purple Yam</v>
      </c>
      <c r="D54" s="233" t="str">
        <f>DSĐT!O44</f>
        <v>Khoai mỡ tím weight</v>
      </c>
      <c r="E54" s="232" t="str">
        <f>VLOOKUP(D54,DSĐT!$E$3:$K$917,3,0)</f>
        <v>Kg</v>
      </c>
      <c r="F54" s="234">
        <f t="shared" si="7"/>
        <v>4.1820000000000004</v>
      </c>
      <c r="G54" s="234">
        <f>SUMIF(DSĐT!$E$3:$E$616,INVOICE!D54,DSĐT!$I$3:$I$617)</f>
        <v>4.1820000000000004</v>
      </c>
      <c r="H54" s="232" t="str">
        <f>VLOOKUP(D54,DSSP!$E$2:$H$1017,4,0)</f>
        <v>Kg</v>
      </c>
      <c r="I54" s="232">
        <f>SUMIF(DSĐT!$E$3:$E$514,INVOICE!D54,DSĐT!$J$3:$J$515)</f>
        <v>0</v>
      </c>
      <c r="J54" s="234">
        <f>VLOOKUP(D54,DSSP!$E$2:$K$1017,7,0)</f>
        <v>7.22</v>
      </c>
      <c r="K54" s="234">
        <f t="shared" si="9"/>
        <v>30.194040000000001</v>
      </c>
      <c r="L54" s="229">
        <f>VLOOKUP(D54,DSĐT!$O$3:$AA$988,13,0)</f>
        <v>30.194040000000001</v>
      </c>
      <c r="M54" s="271">
        <f t="shared" si="8"/>
        <v>0</v>
      </c>
      <c r="O54" s="229">
        <f t="shared" si="11"/>
        <v>30.194040000000001</v>
      </c>
      <c r="T54" s="284"/>
    </row>
    <row r="55" spans="1:20" ht="15">
      <c r="A55" s="231">
        <f t="shared" si="10"/>
        <v>43</v>
      </c>
      <c r="B55" s="232" t="str" cm="1">
        <f t="array" ref="B55">LOOKUP(1,1/(D55=DSSP!$E$2:$E$1013),DSSP!$C$2:$C$1013)</f>
        <v>51746</v>
      </c>
      <c r="C55" s="233" t="str" cm="1">
        <f t="array" ref="C55">LOOKUP(1,1/(D55=DSĐT!$E$3:$E$919),DSĐT!$F$3:$F$920)</f>
        <v>Taro Root</v>
      </c>
      <c r="D55" s="233" t="str">
        <f>DSĐT!O45</f>
        <v>Khoai môn weight</v>
      </c>
      <c r="E55" s="232" t="str">
        <f>VLOOKUP(D55,DSĐT!$E$3:$K$917,3,0)</f>
        <v>Kg</v>
      </c>
      <c r="F55" s="234">
        <f t="shared" si="7"/>
        <v>4.5540000000000003</v>
      </c>
      <c r="G55" s="234">
        <f>SUMIF(DSĐT!$E$3:$E$616,INVOICE!D55,DSĐT!$I$3:$I$617)</f>
        <v>4.5540000000000003</v>
      </c>
      <c r="H55" s="232" t="str">
        <f>VLOOKUP(D55,DSSP!$E$2:$H$1017,4,0)</f>
        <v>Kg</v>
      </c>
      <c r="I55" s="232">
        <f>SUMIF(DSĐT!$E$3:$E$514,INVOICE!D55,DSĐT!$J$3:$J$515)</f>
        <v>0</v>
      </c>
      <c r="J55" s="234">
        <f>VLOOKUP(D55,DSSP!$E$2:$K$1017,7,0)</f>
        <v>7.22</v>
      </c>
      <c r="K55" s="234">
        <f t="shared" si="9"/>
        <v>32.87988</v>
      </c>
      <c r="L55" s="229">
        <f>VLOOKUP(D55,DSĐT!$O$3:$AA$988,13,0)</f>
        <v>32.87988</v>
      </c>
      <c r="M55" s="235">
        <f t="shared" si="8"/>
        <v>0</v>
      </c>
      <c r="O55" s="229">
        <f t="shared" si="11"/>
        <v>32.87988</v>
      </c>
    </row>
    <row r="56" spans="1:20" ht="15">
      <c r="A56" s="231">
        <f t="shared" si="10"/>
        <v>44</v>
      </c>
      <c r="B56" s="232" t="str" cm="1">
        <f t="array" ref="B56">LOOKUP(1,1/(D56=DSSP!$E$2:$E$1013),DSSP!$C$2:$C$1013)</f>
        <v>51865</v>
      </c>
      <c r="C56" s="233" t="str" cm="1">
        <f t="array" ref="C56">LOOKUP(1,1/(D56=DSĐT!$E$3:$E$919),DSĐT!$F$3:$F$920)</f>
        <v>Small Taro</v>
      </c>
      <c r="D56" s="233" t="str">
        <f>DSĐT!O46</f>
        <v>Khoai sọ 500 gr</v>
      </c>
      <c r="E56" s="232" t="str">
        <f>VLOOKUP(D56,DSĐT!$E$3:$K$917,3,0)</f>
        <v>Kg</v>
      </c>
      <c r="F56" s="234">
        <f t="shared" si="7"/>
        <v>3.5</v>
      </c>
      <c r="G56" s="234">
        <f>SUMIF(DSĐT!$E$3:$E$616,INVOICE!D56,DSĐT!$I$3:$I$617)</f>
        <v>3.5</v>
      </c>
      <c r="H56" s="232" t="str">
        <f>VLOOKUP(D56,DSSP!$E$2:$H$1017,4,0)</f>
        <v>Kg</v>
      </c>
      <c r="I56" s="232">
        <f>SUMIF(DSĐT!$E$3:$E$514,INVOICE!D56,DSĐT!$J$3:$J$515)</f>
        <v>7</v>
      </c>
      <c r="J56" s="234">
        <f>VLOOKUP(D56,DSSP!$E$2:$K$1017,7,0)</f>
        <v>9.24</v>
      </c>
      <c r="K56" s="234">
        <f t="shared" si="9"/>
        <v>32.340000000000003</v>
      </c>
      <c r="L56" s="229">
        <f>VLOOKUP(D56,DSĐT!$O$3:$AA$988,13,0)</f>
        <v>32.340000000000003</v>
      </c>
      <c r="M56" s="235">
        <f t="shared" si="8"/>
        <v>0</v>
      </c>
      <c r="O56" s="229">
        <f t="shared" si="11"/>
        <v>32.340000000000003</v>
      </c>
    </row>
    <row r="57" spans="1:20" ht="21.75">
      <c r="A57" s="231">
        <f t="shared" si="10"/>
        <v>45</v>
      </c>
      <c r="B57" s="232" t="str" cm="1">
        <f t="array" ref="B57">LOOKUP(1,1/(D57=DSSP!$E$2:$E$1013),DSSP!$C$2:$C$1013)</f>
        <v>52300</v>
      </c>
      <c r="C57" s="233" t="str" cm="1">
        <f t="array" ref="C57">LOOKUP(1,1/(D57=DSĐT!$E$3:$E$919),DSĐT!$F$3:$F$920)</f>
        <v>Radish Kimchi Box</v>
      </c>
      <c r="D57" s="233" t="str">
        <f>DSĐT!O47</f>
        <v>Kim chi cải trắng Box 500 gr</v>
      </c>
      <c r="E57" s="232" t="str">
        <f>VLOOKUP(D57,DSĐT!$E$3:$K$917,3,0)</f>
        <v>Box</v>
      </c>
      <c r="F57" s="234">
        <f t="shared" si="7"/>
        <v>47</v>
      </c>
      <c r="G57" s="234">
        <f>SUMIF(DSĐT!$E$3:$E$616,INVOICE!D57,DSĐT!$I$3:$I$617)</f>
        <v>23.5</v>
      </c>
      <c r="H57" s="232" t="str">
        <f>VLOOKUP(D57,DSSP!$E$2:$H$1017,4,0)</f>
        <v>Box</v>
      </c>
      <c r="I57" s="232">
        <f>SUMIF(DSĐT!$E$3:$E$514,INVOICE!D57,DSĐT!$J$3:$J$515)</f>
        <v>47</v>
      </c>
      <c r="J57" s="234">
        <f>VLOOKUP(D57,DSSP!$E$2:$K$1017,7,0)</f>
        <v>5.2</v>
      </c>
      <c r="K57" s="234">
        <f t="shared" si="9"/>
        <v>244.4</v>
      </c>
      <c r="L57" s="229">
        <f>VLOOKUP(D57,DSĐT!$O$3:$AA$988,13,0)</f>
        <v>244.4</v>
      </c>
      <c r="M57" s="235">
        <f t="shared" si="8"/>
        <v>0</v>
      </c>
      <c r="O57" s="229">
        <f t="shared" si="11"/>
        <v>244.4</v>
      </c>
    </row>
    <row r="58" spans="1:20" ht="15">
      <c r="A58" s="231">
        <f t="shared" si="10"/>
        <v>46</v>
      </c>
      <c r="B58" s="232" t="str" cm="1">
        <f t="array" ref="B58">LOOKUP(1,1/(D58=DSSP!$E$2:$E$1013),DSSP!$C$2:$C$1013)</f>
        <v>51723</v>
      </c>
      <c r="C58" s="233" t="str" cm="1">
        <f t="array" ref="C58">LOOKUP(1,1/(D58=DSĐT!$E$3:$E$919),DSĐT!$F$3:$F$920)</f>
        <v>Coks Comb Leaf</v>
      </c>
      <c r="D58" s="233" t="str">
        <f>DSĐT!O48</f>
        <v>Kinh giới 100 gr</v>
      </c>
      <c r="E58" s="232" t="str">
        <f>VLOOKUP(D58,DSĐT!$E$3:$K$917,3,0)</f>
        <v>Kg</v>
      </c>
      <c r="F58" s="234">
        <f t="shared" si="7"/>
        <v>1</v>
      </c>
      <c r="G58" s="234">
        <f>SUMIF(DSĐT!$E$3:$E$616,INVOICE!D58,DSĐT!$I$3:$I$617)</f>
        <v>1</v>
      </c>
      <c r="H58" s="232" t="str">
        <f>VLOOKUP(D58,DSSP!$E$2:$H$1017,4,0)</f>
        <v>Kg</v>
      </c>
      <c r="I58" s="232">
        <f>SUMIF(DSĐT!$E$3:$E$514,INVOICE!D58,DSĐT!$J$3:$J$515)</f>
        <v>10</v>
      </c>
      <c r="J58" s="234">
        <f>VLOOKUP(D58,DSSP!$E$2:$K$1017,7,0)</f>
        <v>11.09</v>
      </c>
      <c r="K58" s="234">
        <f t="shared" si="9"/>
        <v>11.09</v>
      </c>
      <c r="L58" s="229">
        <f>VLOOKUP(D58,DSĐT!$O$3:$AA$988,13,0)</f>
        <v>11.09</v>
      </c>
      <c r="M58" s="235">
        <f t="shared" si="8"/>
        <v>0</v>
      </c>
      <c r="O58" s="229">
        <f t="shared" si="11"/>
        <v>11.09</v>
      </c>
    </row>
    <row r="59" spans="1:20" ht="15">
      <c r="A59" s="231">
        <f t="shared" si="10"/>
        <v>47</v>
      </c>
      <c r="B59" s="232" t="str" cm="1">
        <f t="array" ref="B59">LOOKUP(1,1/(D59=DSSP!$E$2:$E$1013),DSSP!$C$2:$C$1013)</f>
        <v>51731</v>
      </c>
      <c r="C59" s="233" t="str" cm="1">
        <f t="array" ref="C59">LOOKUP(1,1/(D59=DSĐT!$E$3:$E$919),DSĐT!$F$3:$F$920)</f>
        <v>Banana leaf</v>
      </c>
      <c r="D59" s="233" t="str">
        <f>DSĐT!O49</f>
        <v>Lá chuối 500 gr</v>
      </c>
      <c r="E59" s="232" t="str">
        <f>VLOOKUP(D59,DSĐT!$E$3:$K$917,3,0)</f>
        <v>Kg</v>
      </c>
      <c r="F59" s="234">
        <f t="shared" si="7"/>
        <v>16</v>
      </c>
      <c r="G59" s="234">
        <f>SUMIF(DSĐT!$E$3:$E$616,INVOICE!D59,DSĐT!$I$3:$I$617)</f>
        <v>16</v>
      </c>
      <c r="H59" s="232" t="str">
        <f>VLOOKUP(D59,DSSP!$E$2:$H$1017,4,0)</f>
        <v>Kg</v>
      </c>
      <c r="I59" s="232">
        <f>SUMIF(DSĐT!$E$3:$E$514,INVOICE!D59,DSĐT!$J$3:$J$515)</f>
        <v>32</v>
      </c>
      <c r="J59" s="234">
        <f>VLOOKUP(D59,DSSP!$E$2:$K$1017,7,0)</f>
        <v>7.92</v>
      </c>
      <c r="K59" s="234">
        <f t="shared" si="9"/>
        <v>126.72</v>
      </c>
      <c r="L59" s="229">
        <f>VLOOKUP(D59,DSĐT!$O$3:$AA$988,13,0)</f>
        <v>126.72</v>
      </c>
      <c r="M59" s="235">
        <f t="shared" si="8"/>
        <v>0</v>
      </c>
      <c r="O59" s="229">
        <f t="shared" ref="O59:O81" si="12">J59*F59</f>
        <v>126.72</v>
      </c>
    </row>
    <row r="60" spans="1:20" ht="15">
      <c r="A60" s="231">
        <f t="shared" si="10"/>
        <v>48</v>
      </c>
      <c r="B60" s="232" t="str" cm="1">
        <f t="array" ref="B60">LOOKUP(1,1/(D60=DSSP!$E$2:$E$1013),DSSP!$C$2:$C$1013)</f>
        <v>52837</v>
      </c>
      <c r="C60" s="233" t="str" cm="1">
        <f t="array" ref="C60">LOOKUP(1,1/(D60=DSĐT!$E$3:$E$919),DSĐT!$F$3:$F$920)</f>
        <v>Cha Plu Leaves</v>
      </c>
      <c r="D60" s="233" t="str">
        <f>DSĐT!O50</f>
        <v>Lá lốt 100 gr</v>
      </c>
      <c r="E60" s="232" t="str">
        <f>VLOOKUP(D60,DSĐT!$E$3:$K$917,3,0)</f>
        <v>Kg</v>
      </c>
      <c r="F60" s="234">
        <f t="shared" si="7"/>
        <v>6.2</v>
      </c>
      <c r="G60" s="234">
        <f>SUMIF(DSĐT!$E$3:$E$616,INVOICE!D60,DSĐT!$I$3:$I$617)</f>
        <v>6.2</v>
      </c>
      <c r="H60" s="232" t="str">
        <f>VLOOKUP(D60,DSSP!$E$2:$H$1017,4,0)</f>
        <v>Kg</v>
      </c>
      <c r="I60" s="232">
        <f>SUMIF(DSĐT!$E$3:$E$514,INVOICE!D60,DSĐT!$J$3:$J$515)</f>
        <v>62</v>
      </c>
      <c r="J60" s="234">
        <f>VLOOKUP(D60,DSSP!$E$2:$K$1017,7,0)</f>
        <v>11.84</v>
      </c>
      <c r="K60" s="234">
        <f t="shared" si="9"/>
        <v>73.408000000000001</v>
      </c>
      <c r="L60" s="229">
        <f>VLOOKUP(D60,DSĐT!$O$3:$AA$988,13,0)</f>
        <v>73.407999999999987</v>
      </c>
      <c r="M60" s="235">
        <f t="shared" si="8"/>
        <v>0</v>
      </c>
      <c r="O60" s="229">
        <f t="shared" si="12"/>
        <v>73.408000000000001</v>
      </c>
    </row>
    <row r="61" spans="1:20" ht="15">
      <c r="A61" s="231">
        <f t="shared" si="10"/>
        <v>49</v>
      </c>
      <c r="B61" s="232" t="str" cm="1">
        <f t="array" ref="B61">LOOKUP(1,1/(D61=DSSP!$E$2:$E$1013),DSSP!$C$2:$C$1013)</f>
        <v>51705</v>
      </c>
      <c r="C61" s="233" t="str" cm="1">
        <f t="array" ref="C61">LOOKUP(1,1/(D61=DSĐT!$E$3:$E$919),DSĐT!$F$3:$F$920)</f>
        <v>Basil Leaf</v>
      </c>
      <c r="D61" s="233" t="str">
        <f>DSĐT!O51</f>
        <v>Lá quế 100 gr</v>
      </c>
      <c r="E61" s="232" t="str">
        <f>VLOOKUP(D61,DSĐT!$E$3:$K$917,3,0)</f>
        <v>Kg</v>
      </c>
      <c r="F61" s="234">
        <f t="shared" si="7"/>
        <v>30</v>
      </c>
      <c r="G61" s="234">
        <f>SUMIF(DSĐT!$E$3:$E$616,INVOICE!D61,DSĐT!$I$3:$I$617)</f>
        <v>30</v>
      </c>
      <c r="H61" s="232" t="str">
        <f>VLOOKUP(D61,DSSP!$E$2:$H$1017,4,0)</f>
        <v>Kg</v>
      </c>
      <c r="I61" s="232">
        <f>SUMIF(DSĐT!$E$3:$E$514,INVOICE!D61,DSĐT!$J$3:$J$515)</f>
        <v>300</v>
      </c>
      <c r="J61" s="234">
        <f>VLOOKUP(D61,DSSP!$E$2:$K$1017,7,0)</f>
        <v>12.65</v>
      </c>
      <c r="K61" s="234">
        <f t="shared" si="9"/>
        <v>379.5</v>
      </c>
      <c r="L61" s="229">
        <f>VLOOKUP(D61,DSĐT!$O$3:$AA$988,13,0)</f>
        <v>379.50000000000006</v>
      </c>
      <c r="M61" s="235">
        <f t="shared" si="8"/>
        <v>0</v>
      </c>
      <c r="O61" s="229">
        <f t="shared" si="12"/>
        <v>379.5</v>
      </c>
    </row>
    <row r="62" spans="1:20" ht="21.75">
      <c r="A62" s="231">
        <f t="shared" si="10"/>
        <v>50</v>
      </c>
      <c r="B62" s="232" t="str" cm="1">
        <f t="array" ref="B62">LOOKUP(1,1/(D62=DSSP!$E$2:$E$1013),DSSP!$C$2:$C$1013)</f>
        <v>51732</v>
      </c>
      <c r="C62" s="233" t="str" cm="1">
        <f t="array" ref="C62">LOOKUP(1,1/(D62=DSĐT!$E$3:$E$919),DSĐT!$F$3:$F$920)</f>
        <v>Bamboo Shoot</v>
      </c>
      <c r="D62" s="233" t="str">
        <f>DSĐT!O52</f>
        <v>Măng tươi weight</v>
      </c>
      <c r="E62" s="232" t="str">
        <f>VLOOKUP(D62,DSĐT!$E$3:$K$917,3,0)</f>
        <v>Kg</v>
      </c>
      <c r="F62" s="234">
        <f t="shared" si="7"/>
        <v>8.57</v>
      </c>
      <c r="G62" s="234">
        <f>SUMIF(DSĐT!$E$3:$E$616,INVOICE!D62,DSĐT!$I$3:$I$617)</f>
        <v>8.57</v>
      </c>
      <c r="H62" s="232" t="str">
        <f>VLOOKUP(D62,DSSP!$E$2:$H$1017,4,0)</f>
        <v>Kg</v>
      </c>
      <c r="I62" s="232">
        <f>SUMIF(DSĐT!$E$3:$E$514,INVOICE!D62,DSĐT!$J$3:$J$515)</f>
        <v>0</v>
      </c>
      <c r="J62" s="234">
        <f>VLOOKUP(D62,DSSP!$E$2:$K$1017,7,0)</f>
        <v>9.6999999999999993</v>
      </c>
      <c r="K62" s="234">
        <f t="shared" si="9"/>
        <v>83.128999999999991</v>
      </c>
      <c r="L62" s="229">
        <f>VLOOKUP(D62,DSĐT!$O$3:$AA$988,13,0)</f>
        <v>83.128999999999991</v>
      </c>
      <c r="M62" s="235">
        <f t="shared" si="8"/>
        <v>0</v>
      </c>
      <c r="O62" s="229">
        <f t="shared" si="12"/>
        <v>83.128999999999991</v>
      </c>
    </row>
    <row r="63" spans="1:20" ht="21.75">
      <c r="A63" s="231">
        <f t="shared" si="10"/>
        <v>51</v>
      </c>
      <c r="B63" s="232" t="str" cm="1">
        <f t="array" ref="B63">LOOKUP(1,1/(D63=DSSP!$E$2:$E$1013),DSSP!$C$2:$C$1013)</f>
        <v>51930</v>
      </c>
      <c r="C63" s="233" t="str" cm="1">
        <f t="array" ref="C63">LOOKUP(1,1/(D63=DSĐT!$E$3:$E$919),DSĐT!$F$3:$F$920)</f>
        <v>Red Jackfruit (tách hạt</v>
      </c>
      <c r="D63" s="233" t="str">
        <f>DSĐT!O53</f>
        <v>Mít đỏ ( tách hạt)  300 gr</v>
      </c>
      <c r="E63" s="232" t="str">
        <f>VLOOKUP(D63,DSĐT!$E$3:$K$917,3,0)</f>
        <v>Kg</v>
      </c>
      <c r="F63" s="234">
        <f t="shared" si="7"/>
        <v>11.400000000000002</v>
      </c>
      <c r="G63" s="234">
        <f>SUMIF(DSĐT!$E$3:$E$616,INVOICE!D63,DSĐT!$I$3:$I$617)</f>
        <v>11.400000000000002</v>
      </c>
      <c r="H63" s="232" t="str">
        <f>VLOOKUP(D63,DSSP!$E$2:$H$1017,4,0)</f>
        <v>Kg</v>
      </c>
      <c r="I63" s="232">
        <f>SUMIF(DSĐT!$E$3:$E$514,INVOICE!D63,DSĐT!$J$3:$J$515)</f>
        <v>38</v>
      </c>
      <c r="J63" s="234">
        <f>VLOOKUP(D63,DSSP!$E$2:$K$1017,7,0)</f>
        <v>17.16</v>
      </c>
      <c r="K63" s="234">
        <f t="shared" si="9"/>
        <v>195.62400000000005</v>
      </c>
      <c r="L63" s="229">
        <f>VLOOKUP(D63,DSĐT!$O$3:$AA$988,13,0)</f>
        <v>195.62400000000002</v>
      </c>
      <c r="M63" s="235">
        <f t="shared" si="8"/>
        <v>0</v>
      </c>
      <c r="O63" s="229">
        <f t="shared" si="12"/>
        <v>195.62400000000005</v>
      </c>
    </row>
    <row r="64" spans="1:20" ht="21.75">
      <c r="A64" s="231">
        <f t="shared" si="10"/>
        <v>52</v>
      </c>
      <c r="B64" s="232" t="str" cm="1">
        <f t="array" ref="B64">LOOKUP(1,1/(D64=DSSP!$E$2:$E$1013),DSSP!$C$2:$C$1013)</f>
        <v>52640</v>
      </c>
      <c r="C64" s="233" t="str" cm="1">
        <f t="array" ref="C64">LOOKUP(1,1/(D64=DSĐT!$E$3:$E$919),DSĐT!$F$3:$F$920)</f>
        <v>Red Jackfruit (xẻ miếng</v>
      </c>
      <c r="D64" s="233" t="str">
        <f>DSĐT!O54</f>
        <v>Mít đỏ ( xẻ miếng) weight</v>
      </c>
      <c r="E64" s="232" t="str">
        <f>VLOOKUP(D64,DSĐT!$E$3:$K$917,3,0)</f>
        <v>Kg</v>
      </c>
      <c r="F64" s="234">
        <f t="shared" si="7"/>
        <v>8.4600000000000009</v>
      </c>
      <c r="G64" s="234">
        <f>SUMIF(DSĐT!$E$3:$E$616,INVOICE!D64,DSĐT!$I$3:$I$617)</f>
        <v>8.4600000000000009</v>
      </c>
      <c r="H64" s="232" t="str">
        <f>VLOOKUP(D64,DSSP!$E$2:$H$1017,4,0)</f>
        <v>Kg</v>
      </c>
      <c r="I64" s="232">
        <f>SUMIF(DSĐT!$E$3:$E$514,INVOICE!D64,DSĐT!$J$3:$J$515)</f>
        <v>0</v>
      </c>
      <c r="J64" s="234">
        <f>VLOOKUP(D64,DSSP!$E$2:$K$1017,7,0)</f>
        <v>10.46</v>
      </c>
      <c r="K64" s="234">
        <f t="shared" si="9"/>
        <v>88.49160000000002</v>
      </c>
      <c r="L64" s="229">
        <f>VLOOKUP(D64,DSĐT!$O$3:$AA$988,13,0)</f>
        <v>88.491600000000005</v>
      </c>
      <c r="M64" s="235">
        <f t="shared" si="8"/>
        <v>0</v>
      </c>
      <c r="O64" s="229">
        <f t="shared" si="12"/>
        <v>88.49160000000002</v>
      </c>
    </row>
    <row r="65" spans="1:15" ht="15">
      <c r="A65" s="231">
        <f t="shared" si="10"/>
        <v>53</v>
      </c>
      <c r="B65" s="232" t="str" cm="1">
        <f t="array" ref="B65">LOOKUP(1,1/(D65=DSSP!$E$2:$E$1013),DSSP!$C$2:$C$1013)</f>
        <v>51931</v>
      </c>
      <c r="C65" s="233" t="str" cm="1">
        <f t="array" ref="C65">LOOKUP(1,1/(D65=DSĐT!$E$3:$E$919),DSĐT!$F$3:$F$920)</f>
        <v>Jackfruit (tách hạt</v>
      </c>
      <c r="D65" s="233" t="str">
        <f>DSĐT!O55</f>
        <v>Mít Thái ( tách hạt)  300 gr</v>
      </c>
      <c r="E65" s="232" t="str">
        <f>VLOOKUP(D65,DSĐT!$E$3:$K$917,3,0)</f>
        <v>Kg</v>
      </c>
      <c r="F65" s="234">
        <f t="shared" si="7"/>
        <v>7.2</v>
      </c>
      <c r="G65" s="234">
        <f>SUMIF(DSĐT!$E$3:$E$616,INVOICE!D65,DSĐT!$I$3:$I$617)</f>
        <v>7.2</v>
      </c>
      <c r="H65" s="232" t="str">
        <f>VLOOKUP(D65,DSSP!$E$2:$H$1017,4,0)</f>
        <v>Kg</v>
      </c>
      <c r="I65" s="232">
        <f>SUMIF(DSĐT!$E$3:$E$514,INVOICE!D65,DSĐT!$J$3:$J$515)</f>
        <v>24</v>
      </c>
      <c r="J65" s="234">
        <f>VLOOKUP(D65,DSSP!$E$2:$K$1017,7,0)</f>
        <v>14.85</v>
      </c>
      <c r="K65" s="234">
        <f t="shared" si="9"/>
        <v>106.92</v>
      </c>
      <c r="L65" s="229">
        <f>VLOOKUP(D65,DSĐT!$O$3:$AA$988,13,0)</f>
        <v>106.92</v>
      </c>
      <c r="M65" s="235">
        <f t="shared" si="8"/>
        <v>0</v>
      </c>
      <c r="O65" s="229">
        <f t="shared" si="12"/>
        <v>106.92</v>
      </c>
    </row>
    <row r="66" spans="1:15" ht="15">
      <c r="A66" s="231">
        <f t="shared" si="10"/>
        <v>54</v>
      </c>
      <c r="B66" s="232" t="str" cm="1">
        <f t="array" ref="B66">LOOKUP(1,1/(D66=DSSP!$E$2:$E$1013),DSSP!$C$2:$C$1013)</f>
        <v>51734</v>
      </c>
      <c r="C66" s="233" t="str" cm="1">
        <f t="array" ref="C66">LOOKUP(1,1/(D66=DSĐT!$E$3:$E$919),DSĐT!$F$3:$F$920)</f>
        <v>Jackfruit</v>
      </c>
      <c r="D66" s="233" t="str">
        <f>DSĐT!O56</f>
        <v>Mít Thái weight</v>
      </c>
      <c r="E66" s="232" t="str">
        <f>VLOOKUP(D66,DSĐT!$E$3:$K$917,3,0)</f>
        <v>Kg</v>
      </c>
      <c r="F66" s="234">
        <f t="shared" si="7"/>
        <v>2.09</v>
      </c>
      <c r="G66" s="234">
        <f>SUMIF(DSĐT!$E$3:$E$616,INVOICE!D66,DSĐT!$I$3:$I$617)</f>
        <v>2.09</v>
      </c>
      <c r="H66" s="232" t="str">
        <f>VLOOKUP(D66,DSSP!$E$2:$H$1017,4,0)</f>
        <v>Kg</v>
      </c>
      <c r="I66" s="232">
        <f>SUMIF(DSĐT!$E$3:$E$514,INVOICE!D66,DSĐT!$J$3:$J$515)</f>
        <v>0</v>
      </c>
      <c r="J66" s="234">
        <f>VLOOKUP(D66,DSSP!$E$2:$K$1017,7,0)</f>
        <v>8.73</v>
      </c>
      <c r="K66" s="234">
        <f t="shared" si="9"/>
        <v>18.245699999999999</v>
      </c>
      <c r="L66" s="229">
        <f>VLOOKUP(D66,DSĐT!$O$3:$AA$988,13,0)</f>
        <v>18.245699999999999</v>
      </c>
      <c r="M66" s="235">
        <f t="shared" si="8"/>
        <v>0</v>
      </c>
      <c r="O66" s="229">
        <f t="shared" si="12"/>
        <v>18.245699999999999</v>
      </c>
    </row>
    <row r="67" spans="1:15" ht="15">
      <c r="A67" s="231">
        <f t="shared" si="10"/>
        <v>55</v>
      </c>
      <c r="B67" s="232" t="str" cm="1">
        <f t="array" ref="B67">LOOKUP(1,1/(D67=DSSP!$E$2:$E$1013),DSSP!$C$2:$C$1013)</f>
        <v>51706</v>
      </c>
      <c r="C67" s="233" t="str" cm="1">
        <f t="array" ref="C67">LOOKUP(1,1/(D67=DSĐT!$E$3:$E$919),DSĐT!$F$3:$F$920)</f>
        <v>Ceylon Spinach</v>
      </c>
      <c r="D67" s="233" t="str">
        <f>DSĐT!O57</f>
        <v>Mồng tơi 300 gr</v>
      </c>
      <c r="E67" s="232" t="str">
        <f>VLOOKUP(D67,DSĐT!$E$3:$K$917,3,0)</f>
        <v>Kg</v>
      </c>
      <c r="F67" s="234">
        <f t="shared" si="7"/>
        <v>8.1</v>
      </c>
      <c r="G67" s="234">
        <f>SUMIF(DSĐT!$E$3:$E$616,INVOICE!D67,DSĐT!$I$3:$I$617)</f>
        <v>8.1</v>
      </c>
      <c r="H67" s="232" t="str">
        <f>VLOOKUP(D67,DSSP!$E$2:$H$1017,4,0)</f>
        <v>Kg</v>
      </c>
      <c r="I67" s="232">
        <f>SUMIF(DSĐT!$E$3:$E$514,INVOICE!D67,DSĐT!$J$3:$J$515)</f>
        <v>27</v>
      </c>
      <c r="J67" s="234">
        <f>VLOOKUP(D67,DSSP!$E$2:$K$1017,7,0)</f>
        <v>9.6999999999999993</v>
      </c>
      <c r="K67" s="234">
        <f t="shared" si="9"/>
        <v>78.569999999999993</v>
      </c>
      <c r="L67" s="229">
        <f>VLOOKUP(D67,DSĐT!$O$3:$AA$988,13,0)</f>
        <v>78.569999999999993</v>
      </c>
      <c r="M67" s="235">
        <f t="shared" si="8"/>
        <v>0</v>
      </c>
      <c r="O67" s="229">
        <f t="shared" si="12"/>
        <v>78.569999999999993</v>
      </c>
    </row>
    <row r="68" spans="1:15" ht="21.75">
      <c r="A68" s="231">
        <f t="shared" si="10"/>
        <v>56</v>
      </c>
      <c r="B68" s="232" t="str" cm="1">
        <f t="array" ref="B68">LOOKUP(1,1/(D68=DSSP!$E$2:$E$1013),DSSP!$C$2:$C$1013)</f>
        <v>51715</v>
      </c>
      <c r="C68" s="233" t="str" cm="1">
        <f t="array" ref="C68">LOOKUP(1,1/(D68=DSĐT!$E$3:$E$919),DSĐT!$F$3:$F$920)</f>
        <v>Round Luffa</v>
      </c>
      <c r="D68" s="233" t="str">
        <f>DSĐT!O58</f>
        <v>Mướp hương weight</v>
      </c>
      <c r="E68" s="232" t="str">
        <f>VLOOKUP(D68,DSĐT!$E$3:$K$917,3,0)</f>
        <v>Kg</v>
      </c>
      <c r="F68" s="234">
        <f t="shared" si="7"/>
        <v>13.863</v>
      </c>
      <c r="G68" s="234">
        <f>SUMIF(DSĐT!$E$3:$E$616,INVOICE!D68,DSĐT!$I$3:$I$617)</f>
        <v>13.863</v>
      </c>
      <c r="H68" s="232" t="str">
        <f>VLOOKUP(D68,DSSP!$E$2:$H$1017,4,0)</f>
        <v>Kg</v>
      </c>
      <c r="I68" s="232">
        <f>SUMIF(DSĐT!$E$3:$E$514,INVOICE!D68,DSĐT!$J$3:$J$515)</f>
        <v>0</v>
      </c>
      <c r="J68" s="234">
        <f>VLOOKUP(D68,DSSP!$E$2:$K$1017,7,0)</f>
        <v>8.26</v>
      </c>
      <c r="K68" s="234">
        <f t="shared" si="9"/>
        <v>114.50837999999999</v>
      </c>
      <c r="L68" s="229">
        <f>VLOOKUP(D68,DSĐT!$O$3:$AA$988,13,0)</f>
        <v>114.50838000000002</v>
      </c>
      <c r="M68" s="235">
        <f t="shared" si="8"/>
        <v>0</v>
      </c>
      <c r="O68" s="229">
        <f t="shared" si="12"/>
        <v>114.50837999999999</v>
      </c>
    </row>
    <row r="69" spans="1:15" ht="21.75">
      <c r="A69" s="231">
        <f t="shared" si="10"/>
        <v>57</v>
      </c>
      <c r="B69" s="232" t="str" cm="1">
        <f t="array" ref="B69">LOOKUP(1,1/(D69=DSSP!$E$2:$E$1013),DSSP!$C$2:$C$1013)</f>
        <v>51939</v>
      </c>
      <c r="C69" s="233" t="str" cm="1">
        <f t="array" ref="C69">LOOKUP(1,1/(D69=DSĐT!$E$3:$E$919),DSĐT!$F$3:$F$920)</f>
        <v>Seafood Mushroom</v>
      </c>
      <c r="D69" s="233" t="str">
        <f>DSĐT!O59</f>
        <v>Nấm bạch tuyết 150 gr</v>
      </c>
      <c r="E69" s="232" t="str">
        <f>VLOOKUP(D69,DSĐT!$E$3:$K$917,3,0)</f>
        <v>Kg</v>
      </c>
      <c r="F69" s="234">
        <f t="shared" si="7"/>
        <v>4.5</v>
      </c>
      <c r="G69" s="234">
        <f>SUMIF(DSĐT!$E$3:$E$616,INVOICE!D69,DSĐT!$I$3:$I$617)</f>
        <v>4.5</v>
      </c>
      <c r="H69" s="232" t="str">
        <f>VLOOKUP(D69,DSSP!$E$2:$H$1017,4,0)</f>
        <v>Kg</v>
      </c>
      <c r="I69" s="232">
        <f>SUMIF(DSĐT!$E$3:$E$514,INVOICE!D69,DSĐT!$J$3:$J$515)</f>
        <v>30</v>
      </c>
      <c r="J69" s="234">
        <f>VLOOKUP(D69,DSSP!$E$2:$K$1017,7,0)</f>
        <v>13.63</v>
      </c>
      <c r="K69" s="234">
        <f>IFERROR((F69*J69),"")</f>
        <v>61.335000000000001</v>
      </c>
      <c r="L69" s="229">
        <f>VLOOKUP(D69,DSĐT!$O$3:$AA$988,13,0)</f>
        <v>61.335000000000001</v>
      </c>
      <c r="M69" s="235">
        <f t="shared" si="8"/>
        <v>0</v>
      </c>
      <c r="O69" s="229">
        <f t="shared" si="12"/>
        <v>61.335000000000001</v>
      </c>
    </row>
    <row r="70" spans="1:15" ht="15">
      <c r="A70" s="231">
        <f t="shared" si="10"/>
        <v>58</v>
      </c>
      <c r="B70" s="232" t="str" cm="1">
        <f t="array" ref="B70">LOOKUP(1,1/(D70=DSSP!$E$2:$E$1013),DSSP!$C$2:$C$1013)</f>
        <v>51727</v>
      </c>
      <c r="C70" s="233" t="str" cm="1">
        <f t="array" ref="C70">LOOKUP(1,1/(D70=DSĐT!$E$3:$E$919),DSĐT!$F$3:$F$920)</f>
        <v>Shiitake Mushroom</v>
      </c>
      <c r="D70" s="233" t="str">
        <f>DSĐT!O60</f>
        <v>Nấm đông cô 175 gr</v>
      </c>
      <c r="E70" s="232" t="str">
        <f>VLOOKUP(D70,DSĐT!$E$3:$K$917,3,0)</f>
        <v>Kg</v>
      </c>
      <c r="F70" s="234">
        <f t="shared" si="7"/>
        <v>3.1500000000000004</v>
      </c>
      <c r="G70" s="234">
        <f>SUMIF(DSĐT!$E$3:$E$616,INVOICE!D70,DSĐT!$I$3:$I$617)</f>
        <v>3.1500000000000004</v>
      </c>
      <c r="H70" s="232" t="str">
        <f>VLOOKUP(D70,DSSP!$E$2:$H$1017,4,0)</f>
        <v>Kg</v>
      </c>
      <c r="I70" s="232">
        <f>SUMIF(DSĐT!$E$3:$E$514,INVOICE!D70,DSĐT!$J$3:$J$515)</f>
        <v>18</v>
      </c>
      <c r="J70" s="234">
        <f>VLOOKUP(D70,DSSP!$E$2:$K$1017,7,0)</f>
        <v>16.46</v>
      </c>
      <c r="K70" s="234">
        <f t="shared" si="9"/>
        <v>51.849000000000011</v>
      </c>
      <c r="L70" s="229">
        <f>VLOOKUP(D70,DSĐT!$O$3:$AA$988,13,0)</f>
        <v>51.848999999999997</v>
      </c>
      <c r="M70" s="235">
        <f t="shared" si="8"/>
        <v>0</v>
      </c>
      <c r="O70" s="229">
        <f t="shared" si="12"/>
        <v>51.849000000000011</v>
      </c>
    </row>
    <row r="71" spans="1:15" ht="15">
      <c r="A71" s="231">
        <f t="shared" si="10"/>
        <v>59</v>
      </c>
      <c r="B71" s="232" t="str" cm="1">
        <f t="array" ref="B71">LOOKUP(1,1/(D71=DSSP!$E$2:$E$1013),DSSP!$C$2:$C$1013)</f>
        <v>51743</v>
      </c>
      <c r="C71" s="233" t="str" cm="1">
        <f t="array" ref="C71">LOOKUP(1,1/(D71=DSĐT!$E$3:$E$919),DSĐT!$F$3:$F$920)</f>
        <v>King Oyster Mushroom</v>
      </c>
      <c r="D71" s="233" t="str">
        <f>DSĐT!O61</f>
        <v>Nấm đùi gà lớn weight</v>
      </c>
      <c r="E71" s="232" t="str">
        <f>VLOOKUP(D71,DSĐT!$E$3:$K$917,3,0)</f>
        <v>Kg</v>
      </c>
      <c r="F71" s="234">
        <f t="shared" si="7"/>
        <v>4.5120000000000005</v>
      </c>
      <c r="G71" s="234">
        <f>SUMIF(DSĐT!$E$3:$E$616,INVOICE!D71,DSĐT!$I$3:$I$617)</f>
        <v>4.5120000000000005</v>
      </c>
      <c r="H71" s="232" t="str">
        <f>VLOOKUP(D71,DSSP!$E$2:$H$1017,4,0)</f>
        <v>Kg</v>
      </c>
      <c r="I71" s="232">
        <f>SUMIF(DSĐT!$E$3:$E$514,INVOICE!D71,DSĐT!$J$3:$J$515)</f>
        <v>0</v>
      </c>
      <c r="J71" s="234">
        <f>VLOOKUP(D71,DSSP!$E$2:$K$1017,7,0)</f>
        <v>13.58</v>
      </c>
      <c r="K71" s="234">
        <f t="shared" si="9"/>
        <v>61.272960000000005</v>
      </c>
      <c r="L71" s="229">
        <f>VLOOKUP(D71,DSĐT!$O$3:$AA$988,13,0)</f>
        <v>61.272959999999998</v>
      </c>
      <c r="M71" s="235">
        <f t="shared" si="8"/>
        <v>0</v>
      </c>
      <c r="O71" s="229">
        <f t="shared" si="12"/>
        <v>61.272960000000005</v>
      </c>
    </row>
    <row r="72" spans="1:15" ht="15">
      <c r="A72" s="231">
        <f t="shared" si="10"/>
        <v>60</v>
      </c>
      <c r="B72" s="232" t="str" cm="1">
        <f t="array" ref="B72">LOOKUP(1,1/(D72=DSSP!$E$2:$E$1013),DSSP!$C$2:$C$1013)</f>
        <v>51933</v>
      </c>
      <c r="C72" s="233" t="str" cm="1">
        <f t="array" ref="C72">LOOKUP(1,1/(D72=DSĐT!$E$3:$E$919),DSĐT!$F$3:$F$920)</f>
        <v>King Oyster Mushroom</v>
      </c>
      <c r="D72" s="233" t="str">
        <f>DSĐT!O62</f>
        <v>Nấm đùi gà nhỏ 100 gr</v>
      </c>
      <c r="E72" s="232" t="str">
        <f>VLOOKUP(D72,DSĐT!$E$3:$K$917,3,0)</f>
        <v>Kg</v>
      </c>
      <c r="F72" s="234">
        <f t="shared" si="7"/>
        <v>3.6000000000000005</v>
      </c>
      <c r="G72" s="234">
        <f>SUMIF(DSĐT!$E$3:$E$616,INVOICE!D72,DSĐT!$I$3:$I$617)</f>
        <v>3.6000000000000005</v>
      </c>
      <c r="H72" s="232" t="str">
        <f>VLOOKUP(D72,DSSP!$E$2:$H$1017,4,0)</f>
        <v>Kg</v>
      </c>
      <c r="I72" s="232">
        <f>SUMIF(DSĐT!$E$3:$E$514,INVOICE!D72,DSĐT!$J$3:$J$515)</f>
        <v>36</v>
      </c>
      <c r="J72" s="234">
        <f>VLOOKUP(D72,DSSP!$E$2:$K$1017,7,0)</f>
        <v>13.58</v>
      </c>
      <c r="K72" s="234">
        <f t="shared" si="9"/>
        <v>48.888000000000005</v>
      </c>
      <c r="L72" s="229">
        <f>VLOOKUP(D72,DSĐT!$O$3:$AA$988,13,0)</f>
        <v>48.888000000000005</v>
      </c>
      <c r="M72" s="235">
        <f>+L72-K72</f>
        <v>0</v>
      </c>
      <c r="O72" s="229">
        <f>J72*F72</f>
        <v>48.888000000000005</v>
      </c>
    </row>
    <row r="73" spans="1:15" ht="15">
      <c r="A73" s="231">
        <f t="shared" si="10"/>
        <v>61</v>
      </c>
      <c r="B73" s="232" t="str" cm="1">
        <f t="array" ref="B73">LOOKUP(1,1/(D73=DSSP!$E$2:$E$1013),DSSP!$C$2:$C$1013)</f>
        <v>51748</v>
      </c>
      <c r="C73" s="233" t="str" cm="1">
        <f t="array" ref="C73">LOOKUP(1,1/(D73=DSĐT!$E$3:$E$919),DSĐT!$F$3:$F$920)</f>
        <v>Enoki Mushroom</v>
      </c>
      <c r="D73" s="233" t="str">
        <f>DSĐT!O63</f>
        <v>Nấm kim châm 200 gr</v>
      </c>
      <c r="E73" s="232" t="str">
        <f>VLOOKUP(D73,DSĐT!$E$3:$K$917,3,0)</f>
        <v>Kg</v>
      </c>
      <c r="F73" s="234">
        <f t="shared" si="7"/>
        <v>19</v>
      </c>
      <c r="G73" s="234">
        <f>SUMIF(DSĐT!$E$3:$E$616,INVOICE!D73,DSĐT!$I$3:$I$617)</f>
        <v>19</v>
      </c>
      <c r="H73" s="232" t="str">
        <f>VLOOKUP(D73,DSSP!$E$2:$H$1017,4,0)</f>
        <v>Kg</v>
      </c>
      <c r="I73" s="232">
        <f>SUMIF(DSĐT!$E$3:$E$514,INVOICE!D73,DSĐT!$J$3:$J$515)</f>
        <v>95</v>
      </c>
      <c r="J73" s="234">
        <f>VLOOKUP(D73,DSSP!$E$2:$K$1017,7,0)</f>
        <v>9.19</v>
      </c>
      <c r="K73" s="234">
        <f t="shared" si="9"/>
        <v>174.60999999999999</v>
      </c>
      <c r="L73" s="229">
        <f>VLOOKUP(D73,DSĐT!$O$3:$AA$988,13,0)</f>
        <v>174.60999999999999</v>
      </c>
      <c r="M73" s="235">
        <f t="shared" si="8"/>
        <v>0</v>
      </c>
      <c r="O73" s="229">
        <f t="shared" si="12"/>
        <v>174.60999999999999</v>
      </c>
    </row>
    <row r="74" spans="1:15" ht="15">
      <c r="A74" s="231">
        <f t="shared" si="10"/>
        <v>62</v>
      </c>
      <c r="B74" s="232" t="str" cm="1">
        <f t="array" ref="B74">LOOKUP(1,1/(D74=DSSP!$E$2:$E$1013),DSSP!$C$2:$C$1013)</f>
        <v>51749</v>
      </c>
      <c r="C74" s="233" t="str" cm="1">
        <f t="array" ref="C74">LOOKUP(1,1/(D74=DSĐT!$E$3:$E$919),DSĐT!$F$3:$F$920)</f>
        <v>Brown Ganoderma</v>
      </c>
      <c r="D74" s="233" t="str">
        <f>DSĐT!O64</f>
        <v>Nấm linh chi nâu 125 gr</v>
      </c>
      <c r="E74" s="232" t="str">
        <f>VLOOKUP(D74,DSĐT!$E$3:$K$917,3,0)</f>
        <v>Kg</v>
      </c>
      <c r="F74" s="234">
        <f t="shared" si="7"/>
        <v>4.25</v>
      </c>
      <c r="G74" s="234">
        <f>SUMIF(DSĐT!$E$3:$E$616,INVOICE!D74,DSĐT!$I$3:$I$617)</f>
        <v>4.25</v>
      </c>
      <c r="H74" s="232" t="str">
        <f>VLOOKUP(D74,DSSP!$E$2:$H$1017,4,0)</f>
        <v>Kg</v>
      </c>
      <c r="I74" s="232">
        <f>SUMIF(DSĐT!$E$3:$E$514,INVOICE!D74,DSĐT!$J$3:$J$515)</f>
        <v>34</v>
      </c>
      <c r="J74" s="234">
        <f>VLOOKUP(D74,DSSP!$E$2:$K$1017,7,0)</f>
        <v>14.78</v>
      </c>
      <c r="K74" s="234">
        <f>IFERROR((F74*J74),"")</f>
        <v>62.814999999999998</v>
      </c>
      <c r="L74" s="229">
        <f>VLOOKUP(D74,DSĐT!$O$3:$AA$988,13,0)</f>
        <v>62.814999999999998</v>
      </c>
      <c r="M74" s="235">
        <f t="shared" si="8"/>
        <v>0</v>
      </c>
      <c r="O74" s="229">
        <f t="shared" si="12"/>
        <v>62.814999999999998</v>
      </c>
    </row>
    <row r="75" spans="1:15" ht="15">
      <c r="A75" s="231">
        <f t="shared" si="10"/>
        <v>63</v>
      </c>
      <c r="B75" s="232" t="str" cm="1">
        <f t="array" ref="B75">LOOKUP(1,1/(D75=DSSP!$E$2:$E$1013),DSSP!$C$2:$C$1013)</f>
        <v>51750</v>
      </c>
      <c r="C75" s="233" t="str" cm="1">
        <f t="array" ref="C75">LOOKUP(1,1/(D75=DSĐT!$E$3:$E$919),DSĐT!$F$3:$F$920)</f>
        <v>White Ganoderma</v>
      </c>
      <c r="D75" s="233" t="str">
        <f>DSĐT!O65</f>
        <v>Nấm linh chi trắng 125 gr</v>
      </c>
      <c r="E75" s="232" t="str">
        <f>VLOOKUP(D75,DSĐT!$E$3:$K$917,3,0)</f>
        <v>Kg</v>
      </c>
      <c r="F75" s="234">
        <f t="shared" si="7"/>
        <v>4.25</v>
      </c>
      <c r="G75" s="234">
        <f>SUMIF(DSĐT!$E$3:$E$616,INVOICE!D75,DSĐT!$I$3:$I$617)</f>
        <v>4.25</v>
      </c>
      <c r="H75" s="232" t="str">
        <f>VLOOKUP(D75,DSSP!$E$2:$H$1017,4,0)</f>
        <v>Kg</v>
      </c>
      <c r="I75" s="232">
        <f>SUMIF(DSĐT!$E$3:$E$514,INVOICE!D75,DSĐT!$J$3:$J$515)</f>
        <v>34</v>
      </c>
      <c r="J75" s="234">
        <f>VLOOKUP(D75,DSSP!$E$2:$K$1017,7,0)</f>
        <v>14.78</v>
      </c>
      <c r="K75" s="234">
        <f t="shared" si="9"/>
        <v>62.814999999999998</v>
      </c>
      <c r="L75" s="229">
        <f>VLOOKUP(D75,DSĐT!$O$3:$AA$988,13,0)</f>
        <v>62.814999999999998</v>
      </c>
      <c r="M75" s="235">
        <f t="shared" si="8"/>
        <v>0</v>
      </c>
      <c r="O75" s="229">
        <f t="shared" si="12"/>
        <v>62.814999999999998</v>
      </c>
    </row>
    <row r="76" spans="1:15" ht="15">
      <c r="A76" s="231">
        <f t="shared" si="10"/>
        <v>64</v>
      </c>
      <c r="B76" s="232" t="str" cm="1">
        <f t="array" ref="B76">LOOKUP(1,1/(D76=DSSP!$E$2:$E$1013),DSSP!$C$2:$C$1013)</f>
        <v>51751</v>
      </c>
      <c r="C76" s="233" t="str" cm="1">
        <f t="array" ref="C76">LOOKUP(1,1/(D76=DSĐT!$E$3:$E$919),DSĐT!$F$3:$F$920)</f>
        <v>Jew's Ear</v>
      </c>
      <c r="D76" s="233" t="str">
        <f>DSĐT!O66</f>
        <v>Nấm mèo tươi 100 gr</v>
      </c>
      <c r="E76" s="232" t="str">
        <f>VLOOKUP(D76,DSĐT!$E$3:$K$917,3,0)</f>
        <v>Kg</v>
      </c>
      <c r="F76" s="234">
        <f t="shared" si="7"/>
        <v>1.2000000000000002</v>
      </c>
      <c r="G76" s="234">
        <f>SUMIF(DSĐT!$E$3:$E$616,INVOICE!D76,DSĐT!$I$3:$I$617)</f>
        <v>1.2000000000000002</v>
      </c>
      <c r="H76" s="232" t="str">
        <f>VLOOKUP(D76,DSSP!$E$2:$H$1017,4,0)</f>
        <v>Kg</v>
      </c>
      <c r="I76" s="232">
        <f>SUMIF(DSĐT!$E$3:$E$514,INVOICE!D76,DSĐT!$J$3:$J$515)</f>
        <v>12</v>
      </c>
      <c r="J76" s="234">
        <f>VLOOKUP(D76,DSSP!$E$2:$K$1017,7,0)</f>
        <v>13</v>
      </c>
      <c r="K76" s="234">
        <f t="shared" si="9"/>
        <v>15.600000000000001</v>
      </c>
      <c r="L76" s="229">
        <f>VLOOKUP(D76,DSĐT!$O$3:$AA$988,13,0)</f>
        <v>15.600000000000001</v>
      </c>
      <c r="M76" s="235">
        <f t="shared" si="8"/>
        <v>0</v>
      </c>
      <c r="O76" s="229">
        <f t="shared" si="12"/>
        <v>15.600000000000001</v>
      </c>
    </row>
    <row r="77" spans="1:15" ht="15">
      <c r="A77" s="231">
        <f t="shared" si="10"/>
        <v>65</v>
      </c>
      <c r="B77" s="232" t="str" cm="1">
        <f t="array" ref="B77">LOOKUP(1,1/(D77=DSSP!$E$2:$E$1013),DSSP!$C$2:$C$1013)</f>
        <v>53112</v>
      </c>
      <c r="C77" s="233" t="str" cm="1">
        <f t="array" ref="C77">LOOKUP(1,1/(D77=DSĐT!$E$3:$E$919),DSĐT!$F$3:$F$920)</f>
        <v>Nescafe Café Viet box</v>
      </c>
      <c r="D77" s="233" t="str">
        <f>DSĐT!O67</f>
        <v>Nescafe cà phê Việt box 240 gr</v>
      </c>
      <c r="E77" s="232" t="str">
        <f>VLOOKUP(D77,DSĐT!$E$3:$K$917,3,0)</f>
        <v>Box</v>
      </c>
      <c r="F77" s="234">
        <f t="shared" ref="F77:F81" si="13">IF(E77&lt;&gt;"Kg",I77,G77)</f>
        <v>10</v>
      </c>
      <c r="G77" s="234">
        <f>SUMIF(DSĐT!$E$3:$E$616,INVOICE!D77,DSĐT!$I$3:$I$617)</f>
        <v>2.4</v>
      </c>
      <c r="H77" s="232" t="str">
        <f>VLOOKUP(D77,DSSP!$E$2:$H$1017,4,0)</f>
        <v>Box</v>
      </c>
      <c r="I77" s="232">
        <f>SUMIF(DSĐT!$E$3:$E$514,INVOICE!D77,DSĐT!$J$3:$J$515)</f>
        <v>10</v>
      </c>
      <c r="J77" s="234">
        <f>VLOOKUP(D77,DSSP!$E$2:$K$1017,7,0)</f>
        <v>6.04</v>
      </c>
      <c r="K77" s="234">
        <f t="shared" si="9"/>
        <v>60.4</v>
      </c>
      <c r="L77" s="229">
        <f>VLOOKUP(D77,DSĐT!$O$3:$AA$988,13,0)</f>
        <v>60.4</v>
      </c>
      <c r="M77" s="235">
        <f t="shared" ref="M77:M81" si="14">+L77-K77</f>
        <v>0</v>
      </c>
      <c r="O77" s="229">
        <f t="shared" si="12"/>
        <v>60.4</v>
      </c>
    </row>
    <row r="78" spans="1:15" ht="21.75">
      <c r="A78" s="231">
        <f t="shared" si="10"/>
        <v>66</v>
      </c>
      <c r="B78" s="232" t="str" cm="1">
        <f t="array" ref="B78">LOOKUP(1,1/(D78=DSSP!$E$2:$E$1013),DSSP!$C$2:$C$1013)</f>
        <v>51720</v>
      </c>
      <c r="C78" s="233" t="str" cm="1">
        <f t="array" ref="C78">LOOKUP(1,1/(D78=DSĐT!$E$3:$E$919),DSĐT!$F$3:$F$920)</f>
        <v>Finger Root</v>
      </c>
      <c r="D78" s="233" t="str">
        <f>DSĐT!O68</f>
        <v>Ngải bún 100 gr</v>
      </c>
      <c r="E78" s="232" t="str">
        <f>VLOOKUP(D78,DSĐT!$E$3:$K$917,3,0)</f>
        <v>Kg</v>
      </c>
      <c r="F78" s="234">
        <f t="shared" si="13"/>
        <v>5.5</v>
      </c>
      <c r="G78" s="234">
        <f>SUMIF(DSĐT!$E$3:$E$616,INVOICE!D78,DSĐT!$I$3:$I$617)</f>
        <v>5.5</v>
      </c>
      <c r="H78" s="232" t="str">
        <f>VLOOKUP(D78,DSSP!$E$2:$H$1017,4,0)</f>
        <v>Kg</v>
      </c>
      <c r="I78" s="232">
        <f>SUMIF(DSĐT!$E$3:$E$514,INVOICE!D78,DSĐT!$J$3:$J$515)</f>
        <v>55</v>
      </c>
      <c r="J78" s="234">
        <f>VLOOKUP(D78,DSSP!$E$2:$K$1017,7,0)</f>
        <v>9.42</v>
      </c>
      <c r="K78" s="234">
        <f t="shared" ref="K78:K81" si="15">IFERROR((F78*J78),"")</f>
        <v>51.81</v>
      </c>
      <c r="L78" s="229">
        <f>VLOOKUP(D78,DSĐT!$O$3:$AA$988,13,0)</f>
        <v>51.81</v>
      </c>
      <c r="M78" s="235">
        <f t="shared" si="14"/>
        <v>0</v>
      </c>
      <c r="O78" s="229">
        <f t="shared" si="12"/>
        <v>51.81</v>
      </c>
    </row>
    <row r="79" spans="1:15" ht="15">
      <c r="A79" s="231">
        <f t="shared" ref="A79:A85" si="16">A78+1</f>
        <v>67</v>
      </c>
      <c r="B79" s="232" t="str" cm="1">
        <f t="array" ref="B79">LOOKUP(1,1/(D79=DSSP!$E$2:$E$1013),DSSP!$C$2:$C$1013)</f>
        <v>51720</v>
      </c>
      <c r="C79" s="233" t="str" cm="1">
        <f t="array" ref="C79">LOOKUP(1,1/(D79=DSĐT!$E$3:$E$919),DSĐT!$F$3:$F$920)</f>
        <v>Finger Root</v>
      </c>
      <c r="D79" s="233" t="str">
        <f>DSĐT!O69</f>
        <v>Ngải bún 200 gr</v>
      </c>
      <c r="E79" s="232" t="str">
        <f>VLOOKUP(D79,DSĐT!$E$3:$K$917,3,0)</f>
        <v>Kg</v>
      </c>
      <c r="F79" s="234">
        <f t="shared" si="13"/>
        <v>0.4</v>
      </c>
      <c r="G79" s="234">
        <f>SUMIF(DSĐT!$E$3:$E$616,INVOICE!D79,DSĐT!$I$3:$I$617)</f>
        <v>0.4</v>
      </c>
      <c r="H79" s="232" t="str">
        <f>VLOOKUP(D79,DSSP!$E$2:$H$1017,4,0)</f>
        <v>Kg</v>
      </c>
      <c r="I79" s="232">
        <f>SUMIF(DSĐT!$E$3:$E$514,INVOICE!D79,DSĐT!$J$3:$J$515)</f>
        <v>2</v>
      </c>
      <c r="J79" s="234">
        <f>VLOOKUP(D79,DSSP!$E$2:$K$1017,7,0)</f>
        <v>9.42</v>
      </c>
      <c r="K79" s="234">
        <f t="shared" si="15"/>
        <v>3.7680000000000002</v>
      </c>
      <c r="L79" s="229">
        <f>VLOOKUP(D79,DSĐT!$O$3:$AA$988,13,0)</f>
        <v>3.7680000000000002</v>
      </c>
      <c r="M79" s="235">
        <f t="shared" si="14"/>
        <v>0</v>
      </c>
      <c r="O79" s="229">
        <f t="shared" si="12"/>
        <v>3.7680000000000002</v>
      </c>
    </row>
    <row r="80" spans="1:15" ht="15">
      <c r="A80" s="231">
        <f t="shared" si="16"/>
        <v>68</v>
      </c>
      <c r="B80" s="232" t="str" cm="1">
        <f t="array" ref="B80">LOOKUP(1,1/(D80=DSSP!$E$2:$E$1013),DSSP!$C$2:$C$1013)</f>
        <v>51721</v>
      </c>
      <c r="C80" s="233" t="str" cm="1">
        <f t="array" ref="C80">LOOKUP(1,1/(D80=DSĐT!$E$3:$E$919),DSĐT!$F$3:$F$920)</f>
        <v>Turmeric</v>
      </c>
      <c r="D80" s="233" t="str">
        <f>DSĐT!O70</f>
        <v>Nghệ tươi 100 gr</v>
      </c>
      <c r="E80" s="232" t="str">
        <f>VLOOKUP(D80,DSĐT!$E$3:$K$917,3,0)</f>
        <v>Kg</v>
      </c>
      <c r="F80" s="234">
        <f t="shared" si="13"/>
        <v>1.6</v>
      </c>
      <c r="G80" s="234">
        <f>SUMIF(DSĐT!$E$3:$E$616,INVOICE!D80,DSĐT!$I$3:$I$617)</f>
        <v>1.6</v>
      </c>
      <c r="H80" s="232" t="str">
        <f>VLOOKUP(D80,DSSP!$E$2:$H$1017,4,0)</f>
        <v>Kg</v>
      </c>
      <c r="I80" s="232">
        <f>SUMIF(DSĐT!$E$3:$E$514,INVOICE!D80,DSĐT!$J$3:$J$515)</f>
        <v>16</v>
      </c>
      <c r="J80" s="234">
        <f>VLOOKUP(D80,DSSP!$E$2:$K$1017,7,0)</f>
        <v>10.11</v>
      </c>
      <c r="K80" s="234">
        <f t="shared" si="15"/>
        <v>16.175999999999998</v>
      </c>
      <c r="L80" s="229">
        <f>VLOOKUP(D80,DSĐT!$O$3:$AA$988,13,0)</f>
        <v>16.175999999999998</v>
      </c>
      <c r="M80" s="235">
        <f t="shared" si="14"/>
        <v>0</v>
      </c>
      <c r="O80" s="229">
        <f t="shared" si="12"/>
        <v>16.175999999999998</v>
      </c>
    </row>
    <row r="81" spans="1:15" ht="15">
      <c r="A81" s="231">
        <f t="shared" si="16"/>
        <v>69</v>
      </c>
      <c r="B81" s="232" t="str" cm="1">
        <f t="array" ref="B81">LOOKUP(1,1/(D81=DSSP!$E$2:$E$1013),DSSP!$C$2:$C$1013)</f>
        <v>51707</v>
      </c>
      <c r="C81" s="233" t="str" cm="1">
        <f t="array" ref="C81">LOOKUP(1,1/(D81=DSĐT!$E$3:$E$919),DSĐT!$F$3:$F$920)</f>
        <v>Culantro</v>
      </c>
      <c r="D81" s="233" t="str">
        <f>DSĐT!O71</f>
        <v>Ngò gai 100 gr</v>
      </c>
      <c r="E81" s="232" t="str">
        <f>VLOOKUP(D81,DSĐT!$E$3:$K$917,3,0)</f>
        <v>Kg</v>
      </c>
      <c r="F81" s="234">
        <f t="shared" si="13"/>
        <v>36.6</v>
      </c>
      <c r="G81" s="234">
        <f>SUMIF(DSĐT!$E$3:$E$616,INVOICE!D81,DSĐT!$I$3:$I$617)</f>
        <v>36.6</v>
      </c>
      <c r="H81" s="232" t="str">
        <f>VLOOKUP(D81,DSSP!$E$2:$H$1017,4,0)</f>
        <v>Kg</v>
      </c>
      <c r="I81" s="232">
        <f>SUMIF(DSĐT!$E$3:$E$514,INVOICE!D81,DSĐT!$J$3:$J$515)</f>
        <v>366</v>
      </c>
      <c r="J81" s="234">
        <f>VLOOKUP(D81,DSSP!$E$2:$K$1017,7,0)</f>
        <v>13.92</v>
      </c>
      <c r="K81" s="234">
        <f t="shared" si="15"/>
        <v>509.47200000000004</v>
      </c>
      <c r="L81" s="229">
        <f>VLOOKUP(D81,DSĐT!$O$3:$AA$988,13,0)</f>
        <v>509.47200000000004</v>
      </c>
      <c r="M81" s="235">
        <f t="shared" si="14"/>
        <v>0</v>
      </c>
      <c r="O81" s="229">
        <f t="shared" si="12"/>
        <v>509.47200000000004</v>
      </c>
    </row>
    <row r="82" spans="1:15" ht="15">
      <c r="A82" s="231">
        <f t="shared" si="16"/>
        <v>70</v>
      </c>
      <c r="B82" s="232" t="str" cm="1">
        <f t="array" ref="B82">LOOKUP(1,1/(D82=DSSP!$E$2:$E$1013),DSSP!$C$2:$C$1013)</f>
        <v>52873</v>
      </c>
      <c r="C82" s="233" t="str" cm="1">
        <f t="array" ref="C82">LOOKUP(1,1/(D82=DSĐT!$E$3:$E$919),DSĐT!$F$3:$F$920)</f>
        <v>Rice Paddy Herb</v>
      </c>
      <c r="D82" s="233" t="str">
        <f>DSĐT!O72</f>
        <v>Ngò om 100 gr</v>
      </c>
      <c r="E82" s="232" t="str">
        <f>VLOOKUP(D82,DSĐT!$E$3:$K$917,3,0)</f>
        <v>Kg</v>
      </c>
      <c r="F82" s="234">
        <f t="shared" ref="F82" si="17">IF(E82&lt;&gt;"Kg",I82,G82)</f>
        <v>2.5</v>
      </c>
      <c r="G82" s="234">
        <f>SUMIF(DSĐT!$E$3:$E$616,INVOICE!D82,DSĐT!$I$3:$I$617)</f>
        <v>2.5</v>
      </c>
      <c r="H82" s="232" t="str">
        <f>VLOOKUP(D82,DSSP!$E$2:$H$1017,4,0)</f>
        <v>Kg</v>
      </c>
      <c r="I82" s="232">
        <f>SUMIF(DSĐT!$E$3:$E$514,INVOICE!D82,DSĐT!$J$3:$J$515)</f>
        <v>25</v>
      </c>
      <c r="J82" s="234">
        <f>VLOOKUP(D82,DSSP!$E$2:$K$1017,7,0)</f>
        <v>10.92</v>
      </c>
      <c r="K82" s="234">
        <f t="shared" ref="K82" si="18">IFERROR((F82*J82),"")</f>
        <v>27.3</v>
      </c>
      <c r="L82" s="229">
        <f>VLOOKUP(D82,DSĐT!$O$3:$AA$988,13,0)</f>
        <v>27.3</v>
      </c>
      <c r="M82" s="235">
        <f t="shared" ref="M82" si="19">+L82-K82</f>
        <v>0</v>
      </c>
      <c r="O82" s="229">
        <f t="shared" ref="O82" si="20">J82*F82</f>
        <v>27.3</v>
      </c>
    </row>
    <row r="83" spans="1:15" ht="15">
      <c r="A83" s="231">
        <f t="shared" si="16"/>
        <v>71</v>
      </c>
      <c r="B83" s="232" t="str" cm="1">
        <f t="array" ref="B83">LOOKUP(1,1/(D83=DSSP!$E$2:$E$1013),DSSP!$C$2:$C$1013)</f>
        <v>51800</v>
      </c>
      <c r="C83" s="233" t="str" cm="1">
        <f t="array" ref="C83">LOOKUP(1,1/(D83=DSĐT!$E$3:$E$919),DSĐT!$F$3:$F$920)</f>
        <v>Aloe Vera</v>
      </c>
      <c r="D83" s="233" t="str">
        <f>DSĐT!O73</f>
        <v>Nha đam weight</v>
      </c>
      <c r="E83" s="232" t="str">
        <f>VLOOKUP(D83,DSĐT!$E$3:$K$917,3,0)</f>
        <v>Kg</v>
      </c>
      <c r="F83" s="234">
        <f t="shared" ref="F83:F85" si="21">IF(E83&lt;&gt;"Kg",I83,G83)</f>
        <v>0.5</v>
      </c>
      <c r="G83" s="234">
        <f>SUMIF(DSĐT!$E$3:$E$616,INVOICE!D83,DSĐT!$I$3:$I$617)</f>
        <v>0.5</v>
      </c>
      <c r="H83" s="232" t="str">
        <f>VLOOKUP(D83,DSSP!$E$2:$H$1017,4,0)</f>
        <v>Kg</v>
      </c>
      <c r="I83" s="232">
        <f>SUMIF(DSĐT!$E$3:$E$514,INVOICE!D83,DSĐT!$J$3:$J$515)</f>
        <v>0</v>
      </c>
      <c r="J83" s="234">
        <f>VLOOKUP(D83,DSSP!$E$2:$K$1017,7,0)</f>
        <v>8.1999999999999993</v>
      </c>
      <c r="K83" s="234">
        <f t="shared" ref="K83:K85" si="22">IFERROR((F83*J83),"")</f>
        <v>4.0999999999999996</v>
      </c>
      <c r="L83" s="229">
        <f>VLOOKUP(D83,DSĐT!$O$3:$AA$988,13,0)</f>
        <v>4.0999999999999996</v>
      </c>
      <c r="M83" s="235">
        <f t="shared" ref="M83:M85" si="23">+L83-K83</f>
        <v>0</v>
      </c>
      <c r="O83" s="229">
        <f t="shared" ref="O83:O85" si="24">J83*F83</f>
        <v>4.0999999999999996</v>
      </c>
    </row>
    <row r="84" spans="1:15" ht="21.75">
      <c r="A84" s="231">
        <f t="shared" si="16"/>
        <v>72</v>
      </c>
      <c r="B84" s="232" cm="1">
        <f t="array" ref="B84">LOOKUP(1,1/(D84=DSSP!$E$2:$E$1013),DSSP!$C$2:$C$1013)</f>
        <v>54055</v>
      </c>
      <c r="C84" s="233" t="str" cm="1">
        <f t="array" ref="C84">LOOKUP(1,1/(D84=DSĐT!$E$3:$E$919),DSĐT!$F$3:$F$920)</f>
        <v>Special coconut caramel</v>
      </c>
      <c r="D84" s="233" t="str">
        <f>DSĐT!O74</f>
        <v>Nước màu dừa đặc sản 150 gr</v>
      </c>
      <c r="E84" s="232" t="str">
        <f>VLOOKUP(D84,DSĐT!$E$3:$K$917,3,0)</f>
        <v>Box</v>
      </c>
      <c r="F84" s="234">
        <f t="shared" si="21"/>
        <v>5</v>
      </c>
      <c r="G84" s="234">
        <f>SUMIF(DSĐT!$E$3:$E$616,INVOICE!D84,DSĐT!$I$3:$I$617)</f>
        <v>0.75</v>
      </c>
      <c r="H84" s="232" t="str">
        <f>VLOOKUP(D84,DSSP!$E$2:$H$1017,4,0)</f>
        <v>Box</v>
      </c>
      <c r="I84" s="232">
        <f>SUMIF(DSĐT!$E$3:$E$514,INVOICE!D84,DSĐT!$J$3:$J$515)</f>
        <v>5</v>
      </c>
      <c r="J84" s="234">
        <f>VLOOKUP(D84,DSSP!$E$2:$K$1017,7,0)</f>
        <v>2.5299999999999998</v>
      </c>
      <c r="K84" s="234">
        <f t="shared" si="22"/>
        <v>12.649999999999999</v>
      </c>
      <c r="L84" s="229">
        <f>VLOOKUP(D84,DSĐT!$O$3:$AA$988,13,0)</f>
        <v>12.649999999999999</v>
      </c>
      <c r="M84" s="235">
        <f t="shared" si="23"/>
        <v>0</v>
      </c>
      <c r="O84" s="229">
        <f t="shared" si="24"/>
        <v>12.649999999999999</v>
      </c>
    </row>
    <row r="85" spans="1:15" ht="21.75">
      <c r="A85" s="231">
        <f t="shared" si="16"/>
        <v>73</v>
      </c>
      <c r="B85" s="232" t="str" cm="1">
        <f t="array" ref="B85">LOOKUP(1,1/(D85=DSSP!$E$2:$E$1013),DSSP!$C$2:$C$1013)</f>
        <v>51709</v>
      </c>
      <c r="C85" s="233" t="str" cm="1">
        <f t="array" ref="C85">LOOKUP(1,1/(D85=DSĐT!$E$3:$E$919),DSĐT!$F$3:$F$920)</f>
        <v>Morning Glory</v>
      </c>
      <c r="D85" s="233" t="str">
        <f>DSĐT!O75</f>
        <v>Rau muống 200 gr</v>
      </c>
      <c r="E85" s="232" t="str">
        <f>VLOOKUP(D85,DSĐT!$E$3:$K$917,3,0)</f>
        <v>Kg</v>
      </c>
      <c r="F85" s="234">
        <f t="shared" si="21"/>
        <v>123.2</v>
      </c>
      <c r="G85" s="234">
        <f>SUMIF(DSĐT!$E$3:$E$616,INVOICE!D85,DSĐT!$I$3:$I$617)</f>
        <v>123.2</v>
      </c>
      <c r="H85" s="232" t="str">
        <f>VLOOKUP(D85,DSSP!$E$2:$H$1017,4,0)</f>
        <v>Kg</v>
      </c>
      <c r="I85" s="232">
        <f>SUMIF(DSĐT!$E$3:$E$514,INVOICE!D85,DSĐT!$J$3:$J$515)</f>
        <v>616</v>
      </c>
      <c r="J85" s="234">
        <f>VLOOKUP(D85,DSSP!$E$2:$K$1017,7,0)</f>
        <v>8.66</v>
      </c>
      <c r="K85" s="234">
        <f t="shared" si="22"/>
        <v>1066.912</v>
      </c>
      <c r="L85" s="229">
        <f>VLOOKUP(D85,DSĐT!$O$3:$AA$988,13,0)</f>
        <v>1066.9120000000003</v>
      </c>
      <c r="M85" s="235">
        <f t="shared" si="23"/>
        <v>0</v>
      </c>
      <c r="O85" s="229">
        <f t="shared" si="24"/>
        <v>1066.912</v>
      </c>
    </row>
    <row r="86" spans="1:15" ht="15">
      <c r="A86" s="231">
        <f>A85+1</f>
        <v>74</v>
      </c>
      <c r="B86" s="232" t="str" cm="1">
        <f t="array" ref="B86">LOOKUP(1,1/(D86=DSSP!$E$2:$E$1013),DSSP!$C$2:$C$1013)</f>
        <v>52875</v>
      </c>
      <c r="C86" s="233" t="str" cm="1">
        <f t="array" ref="C86">LOOKUP(1,1/(D86=DSĐT!$E$3:$E$919),DSĐT!$F$3:$F$920)</f>
        <v>Knotgrass</v>
      </c>
      <c r="D86" s="233" t="str">
        <f>DSĐT!O76</f>
        <v>Rau răm 100 gr</v>
      </c>
      <c r="E86" s="232" t="str">
        <f>VLOOKUP(D86,DSĐT!$E$3:$K$917,3,0)</f>
        <v>Kg</v>
      </c>
      <c r="F86" s="234">
        <f>IF(E86&lt;&gt;"Kg",I86,G86)</f>
        <v>2</v>
      </c>
      <c r="G86" s="234">
        <f>SUMIF(DSĐT!$E$3:$E$616,INVOICE!D86,DSĐT!$I$3:$I$617)</f>
        <v>2</v>
      </c>
      <c r="H86" s="232" t="str">
        <f>VLOOKUP(D86,DSSP!$E$2:$H$1017,4,0)</f>
        <v>Kg</v>
      </c>
      <c r="I86" s="232">
        <f>SUMIF(DSĐT!$E$3:$E$514,INVOICE!D86,DSĐT!$J$3:$J$515)</f>
        <v>20</v>
      </c>
      <c r="J86" s="234">
        <f>VLOOKUP(D86,DSSP!$E$2:$K$1017,7,0)</f>
        <v>11.09</v>
      </c>
      <c r="K86" s="234">
        <f>IFERROR((F86*J86),"")</f>
        <v>22.18</v>
      </c>
      <c r="L86" s="229">
        <f>VLOOKUP(D86,DSĐT!$O$3:$AA$988,13,0)</f>
        <v>22.18</v>
      </c>
      <c r="M86" s="235">
        <f t="shared" ref="M86:M93" si="25">+L86-K86</f>
        <v>0</v>
      </c>
      <c r="O86" s="229">
        <f t="shared" ref="O86:O93" si="26">J86*F86</f>
        <v>22.18</v>
      </c>
    </row>
    <row r="87" spans="1:15" ht="21.75">
      <c r="A87" s="231">
        <f>A86+1</f>
        <v>75</v>
      </c>
      <c r="B87" s="232" t="str" cm="1">
        <f t="array" ref="B87">LOOKUP(1,1/(D87=DSSP!$E$2:$E$1013),DSSP!$C$2:$C$1013)</f>
        <v>51724</v>
      </c>
      <c r="C87" s="233" t="str" cm="1">
        <f t="array" ref="C87">LOOKUP(1,1/(D87=DSĐT!$E$3:$E$919),DSĐT!$F$3:$F$920)</f>
        <v>Lemon Grass</v>
      </c>
      <c r="D87" s="233" t="str">
        <f>DSĐT!O77</f>
        <v>Sả tươi 100 gr</v>
      </c>
      <c r="E87" s="232" t="str">
        <f>VLOOKUP(D87,DSĐT!$E$3:$K$917,3,0)</f>
        <v>Kg</v>
      </c>
      <c r="F87" s="234">
        <f>IF(E87&lt;&gt;"Kg",I87,G87)</f>
        <v>49.5</v>
      </c>
      <c r="G87" s="234">
        <f>SUMIF(DSĐT!$E$3:$E$616,INVOICE!D87,DSĐT!$I$3:$I$617)</f>
        <v>49.5</v>
      </c>
      <c r="H87" s="232" t="str">
        <f>VLOOKUP(D87,DSSP!$E$2:$H$1017,4,0)</f>
        <v>Kg</v>
      </c>
      <c r="I87" s="232">
        <f>SUMIF(DSĐT!$E$3:$E$514,INVOICE!D87,DSĐT!$J$3:$J$515)</f>
        <v>495</v>
      </c>
      <c r="J87" s="234">
        <f>VLOOKUP(D87,DSSP!$E$2:$K$1017,7,0)</f>
        <v>9.6999999999999993</v>
      </c>
      <c r="K87" s="234">
        <f>IFERROR((F87*J87),"")</f>
        <v>480.15</v>
      </c>
      <c r="L87" s="229">
        <f>VLOOKUP(D87,DSĐT!$O$3:$AA$988,13,0)</f>
        <v>480.15</v>
      </c>
      <c r="M87" s="235">
        <f t="shared" si="25"/>
        <v>0</v>
      </c>
      <c r="O87" s="229">
        <f t="shared" si="26"/>
        <v>480.15</v>
      </c>
    </row>
    <row r="88" spans="1:15" ht="15">
      <c r="A88" s="231">
        <f>A87+1</f>
        <v>76</v>
      </c>
      <c r="B88" s="232" cm="1">
        <f t="array" ref="B88">LOOKUP(1,1/(D88=DSSP!$E$2:$E$1013),DSSP!$C$2:$C$1013)</f>
        <v>54393</v>
      </c>
      <c r="C88" s="233" t="str" cm="1">
        <f t="array" ref="C88">LOOKUP(1,1/(D88=DSĐT!$E$3:$E$919),DSĐT!$F$3:$F$920)</f>
        <v>Crown Daisy</v>
      </c>
      <c r="D88" s="233" t="str">
        <f>DSĐT!O78</f>
        <v>Tần ô (cải cúc) 200 gr</v>
      </c>
      <c r="E88" s="232" t="str">
        <f>VLOOKUP(D88,DSĐT!$E$3:$K$917,3,0)</f>
        <v>Kg</v>
      </c>
      <c r="F88" s="234">
        <f>IF(E88&lt;&gt;"Kg",I88,G88)</f>
        <v>2.8</v>
      </c>
      <c r="G88" s="234">
        <f>SUMIF(DSĐT!$E$3:$E$616,INVOICE!D88,DSĐT!$I$3:$I$617)</f>
        <v>2.8</v>
      </c>
      <c r="H88" s="232" t="str">
        <f>VLOOKUP(D88,DSSP!$E$2:$H$1017,4,0)</f>
        <v>Kg</v>
      </c>
      <c r="I88" s="232">
        <f>SUMIF(DSĐT!$E$3:$E$514,INVOICE!D88,DSĐT!$J$3:$J$515)</f>
        <v>14</v>
      </c>
      <c r="J88" s="234">
        <f>VLOOKUP(D88,DSSP!$E$2:$K$1017,7,0)</f>
        <v>9.9499999999999993</v>
      </c>
      <c r="K88" s="234">
        <f>IFERROR((F88*J88),"")</f>
        <v>27.859999999999996</v>
      </c>
      <c r="L88" s="229">
        <f>VLOOKUP(D88,DSĐT!$O$3:$AA$988,13,0)</f>
        <v>27.859999999999996</v>
      </c>
      <c r="M88" s="235">
        <f t="shared" si="25"/>
        <v>0</v>
      </c>
      <c r="O88" s="229">
        <f t="shared" si="26"/>
        <v>27.859999999999996</v>
      </c>
    </row>
    <row r="89" spans="1:15" ht="15">
      <c r="A89" s="231">
        <f>A88+1</f>
        <v>77</v>
      </c>
      <c r="B89" s="232" t="str" cm="1">
        <f t="array" ref="B89">LOOKUP(1,1/(D89=DSSP!$E$2:$E$1013),DSSP!$C$2:$C$1013)</f>
        <v>51722</v>
      </c>
      <c r="C89" s="233" t="str" cm="1">
        <f t="array" ref="C89">LOOKUP(1,1/(D89=DSĐT!$E$3:$E$919),DSĐT!$F$3:$F$920)</f>
        <v>Dill</v>
      </c>
      <c r="D89" s="233" t="str">
        <f>DSĐT!O79</f>
        <v>Thì là 100 gr</v>
      </c>
      <c r="E89" s="232" t="str">
        <f>VLOOKUP(D89,DSĐT!$E$3:$K$917,3,0)</f>
        <v>Kg</v>
      </c>
      <c r="F89" s="234">
        <f>IF(E89&lt;&gt;"Kg",I89,G89)</f>
        <v>3.9000000000000004</v>
      </c>
      <c r="G89" s="234">
        <f>SUMIF(DSĐT!$E$3:$E$616,INVOICE!D89,DSĐT!$I$3:$I$617)</f>
        <v>3.9000000000000004</v>
      </c>
      <c r="H89" s="232" t="str">
        <f>VLOOKUP(D89,DSSP!$E$2:$H$1017,4,0)</f>
        <v>Kg</v>
      </c>
      <c r="I89" s="232">
        <f>SUMIF(DSĐT!$E$3:$E$514,INVOICE!D89,DSĐT!$J$3:$J$515)</f>
        <v>39</v>
      </c>
      <c r="J89" s="234">
        <f>VLOOKUP(D89,DSSP!$E$2:$K$1017,7,0)</f>
        <v>11.09</v>
      </c>
      <c r="K89" s="234">
        <f>IFERROR((F89*J89),"")</f>
        <v>43.251000000000005</v>
      </c>
      <c r="L89" s="229">
        <f>VLOOKUP(D89,DSĐT!$O$3:$AA$988,13,0)</f>
        <v>43.251000000000005</v>
      </c>
      <c r="M89" s="235">
        <f t="shared" si="25"/>
        <v>0</v>
      </c>
      <c r="O89" s="229">
        <f t="shared" si="26"/>
        <v>43.251000000000005</v>
      </c>
    </row>
    <row r="90" spans="1:15" ht="15">
      <c r="A90" s="231">
        <f>A89+1</f>
        <v>78</v>
      </c>
      <c r="B90" s="232" t="str" cm="1">
        <f t="array" ref="B90">LOOKUP(1,1/(D90=DSSP!$E$2:$E$1013),DSSP!$C$2:$C$1013)</f>
        <v>52509</v>
      </c>
      <c r="C90" s="233" t="str" cm="1">
        <f t="array" ref="C90">LOOKUP(1,1/(D90=DSĐT!$E$3:$E$919),DSĐT!$F$3:$F$920)</f>
        <v>Perilla Leaf</v>
      </c>
      <c r="D90" s="233" t="str">
        <f>DSĐT!O80</f>
        <v>Tía tô 100 gr</v>
      </c>
      <c r="E90" s="232" t="str">
        <f>VLOOKUP(D90,DSĐT!$E$3:$K$917,3,0)</f>
        <v>Kg</v>
      </c>
      <c r="F90" s="234">
        <f>IF(E90&lt;&gt;"Kg",I90,G90)</f>
        <v>6.1999999999999993</v>
      </c>
      <c r="G90" s="234">
        <f>SUMIF(DSĐT!$E$3:$E$616,INVOICE!D90,DSĐT!$I$3:$I$617)</f>
        <v>6.1999999999999993</v>
      </c>
      <c r="H90" s="232" t="str">
        <f>VLOOKUP(D90,DSSP!$E$2:$H$1017,4,0)</f>
        <v>Kg</v>
      </c>
      <c r="I90" s="232">
        <f>SUMIF(DSĐT!$E$3:$E$514,INVOICE!D90,DSĐT!$J$3:$J$515)</f>
        <v>62</v>
      </c>
      <c r="J90" s="234">
        <f>VLOOKUP(D90,DSSP!$E$2:$K$1017,7,0)</f>
        <v>11.84</v>
      </c>
      <c r="K90" s="234">
        <f>IFERROR((F90*J90),"")</f>
        <v>73.407999999999987</v>
      </c>
      <c r="L90" s="229">
        <f>VLOOKUP(D90,DSĐT!$O$3:$AA$988,13,0)</f>
        <v>73.407999999999987</v>
      </c>
      <c r="M90" s="235">
        <f t="shared" si="25"/>
        <v>0</v>
      </c>
      <c r="O90" s="229">
        <f t="shared" si="26"/>
        <v>73.407999999999987</v>
      </c>
    </row>
    <row r="91" spans="1:15" ht="15">
      <c r="A91" s="231">
        <f>A90+1</f>
        <v>79</v>
      </c>
      <c r="B91" s="232" t="str" cm="1">
        <f t="array" ref="B91">LOOKUP(1,1/(D91=DSSP!$E$2:$E$1013),DSSP!$C$2:$C$1013)</f>
        <v>51927</v>
      </c>
      <c r="C91" s="233" t="str" cm="1">
        <f t="array" ref="C91">LOOKUP(1,1/(D91=DSĐT!$E$3:$E$919),DSĐT!$F$3:$F$920)</f>
        <v>Green pepper</v>
      </c>
      <c r="D91" s="233" t="str">
        <f>DSĐT!O81</f>
        <v>Tiêu xanh 100 gr</v>
      </c>
      <c r="E91" s="232" t="str">
        <f>VLOOKUP(D91,DSĐT!$E$3:$K$917,3,0)</f>
        <v>Kg</v>
      </c>
      <c r="F91" s="234">
        <f>IF(E91&lt;&gt;"Kg",I91,G91)</f>
        <v>2.6999999999999997</v>
      </c>
      <c r="G91" s="234">
        <f>SUMIF(DSĐT!$E$3:$E$616,INVOICE!D91,DSĐT!$I$3:$I$617)</f>
        <v>2.6999999999999997</v>
      </c>
      <c r="H91" s="232" t="str">
        <f>VLOOKUP(D91,DSSP!$E$2:$H$1017,4,0)</f>
        <v>Kg</v>
      </c>
      <c r="I91" s="232">
        <f>SUMIF(DSĐT!$E$3:$E$514,INVOICE!D91,DSĐT!$J$3:$J$515)</f>
        <v>27</v>
      </c>
      <c r="J91" s="234">
        <f>VLOOKUP(D91,DSSP!$E$2:$K$1017,7,0)</f>
        <v>12.71</v>
      </c>
      <c r="K91" s="234">
        <f>IFERROR((F91*J91),"")</f>
        <v>34.317</v>
      </c>
      <c r="L91" s="229">
        <f>VLOOKUP(D91,DSĐT!$O$3:$AA$988,13,0)</f>
        <v>34.317</v>
      </c>
      <c r="M91" s="235">
        <f t="shared" si="25"/>
        <v>0</v>
      </c>
      <c r="O91" s="229">
        <f t="shared" si="26"/>
        <v>34.317</v>
      </c>
    </row>
    <row r="92" spans="1:15" ht="21.75">
      <c r="A92" s="231">
        <f>A91+1</f>
        <v>80</v>
      </c>
      <c r="B92" s="232" cm="1">
        <f t="array" ref="B92">LOOKUP(1,1/(D92=DSSP!$E$2:$E$1013),DSSP!$C$2:$C$1013)</f>
        <v>54217</v>
      </c>
      <c r="C92" s="233" t="str" cm="1">
        <f t="array" ref="C92">LOOKUP(1,1/(D92=DSĐT!$E$3:$E$919),DSĐT!$F$3:$F$920)</f>
        <v>Chin-su Chili Sauce</v>
      </c>
      <c r="D92" s="233" t="str">
        <f>DSĐT!O82</f>
        <v>Tương ớt Chin-su 250 gr</v>
      </c>
      <c r="E92" s="232" t="str">
        <f>VLOOKUP(D92,DSĐT!$E$3:$K$917,3,0)</f>
        <v>Pc</v>
      </c>
      <c r="F92" s="234">
        <f>IF(E92&lt;&gt;"Kg",I92,G92)</f>
        <v>10</v>
      </c>
      <c r="G92" s="234">
        <f>SUMIF(DSĐT!$E$3:$E$616,INVOICE!D92,DSĐT!$I$3:$I$617)</f>
        <v>2.5</v>
      </c>
      <c r="H92" s="232" t="str">
        <f>VLOOKUP(D92,DSSP!$E$2:$H$1017,4,0)</f>
        <v>Pc</v>
      </c>
      <c r="I92" s="232">
        <f>SUMIF(DSĐT!$E$3:$E$514,INVOICE!D92,DSĐT!$J$3:$J$515)</f>
        <v>10</v>
      </c>
      <c r="J92" s="234">
        <f>VLOOKUP(D92,DSSP!$E$2:$K$1017,7,0)</f>
        <v>1.87</v>
      </c>
      <c r="K92" s="234">
        <f>IFERROR((F92*J92),"")</f>
        <v>18.700000000000003</v>
      </c>
      <c r="L92" s="229">
        <f>VLOOKUP(D92,DSĐT!$O$3:$AA$988,13,0)</f>
        <v>18.700000000000003</v>
      </c>
      <c r="M92" s="235">
        <f t="shared" si="25"/>
        <v>0</v>
      </c>
      <c r="O92" s="229">
        <f t="shared" si="26"/>
        <v>18.700000000000003</v>
      </c>
    </row>
    <row r="93" spans="1:15" ht="15">
      <c r="A93" s="231">
        <f>A92+1</f>
        <v>81</v>
      </c>
      <c r="B93" s="232" t="str" cm="1">
        <f t="array" ref="B93">LOOKUP(1,1/(D93=DSSP!$E$2:$E$1013),DSSP!$C$2:$C$1013)</f>
        <v>52857</v>
      </c>
      <c r="C93" s="233" t="str" cm="1">
        <f t="array" ref="C93">LOOKUP(1,1/(D93=DSĐT!$E$3:$E$919),DSĐT!$F$3:$F$920)</f>
        <v>Dried Mango</v>
      </c>
      <c r="D93" s="233" t="str">
        <f>DSĐT!O83</f>
        <v>Xoài sấy dẻo 500 gr</v>
      </c>
      <c r="E93" s="232" t="str">
        <f>VLOOKUP(D93,DSĐT!$E$3:$K$917,3,0)</f>
        <v>Box</v>
      </c>
      <c r="F93" s="234">
        <f>IF(E93&lt;&gt;"Kg",I93,G93)</f>
        <v>39</v>
      </c>
      <c r="G93" s="234">
        <f>SUMIF(DSĐT!$E$3:$E$616,INVOICE!D93,DSĐT!$I$3:$I$617)</f>
        <v>19.5</v>
      </c>
      <c r="H93" s="232" t="str">
        <f>VLOOKUP(D93,DSSP!$E$2:$H$1017,4,0)</f>
        <v>Box</v>
      </c>
      <c r="I93" s="232">
        <f>SUMIF(DSĐT!$E$3:$E$514,INVOICE!D93,DSĐT!$J$3:$J$515)</f>
        <v>39</v>
      </c>
      <c r="J93" s="234">
        <f>VLOOKUP(D93,DSSP!$E$2:$K$1017,7,0)</f>
        <v>4.84</v>
      </c>
      <c r="K93" s="234">
        <f>IFERROR((F93*J93),"")</f>
        <v>188.76</v>
      </c>
      <c r="L93" s="229">
        <f>VLOOKUP(D93,DSĐT!$O$3:$AA$988,13,0)</f>
        <v>188.76</v>
      </c>
      <c r="M93" s="235">
        <f t="shared" si="25"/>
        <v>0</v>
      </c>
      <c r="O93" s="229">
        <f t="shared" si="26"/>
        <v>188.76</v>
      </c>
    </row>
    <row r="94" spans="1:15" ht="15">
      <c r="A94" s="753" t="s">
        <v>4503</v>
      </c>
      <c r="B94" s="753"/>
      <c r="C94" s="753"/>
      <c r="D94" s="236"/>
      <c r="E94" s="236"/>
      <c r="F94" s="237"/>
      <c r="G94" s="238">
        <f>SUM(G13:G93)</f>
        <v>1209.3520000000005</v>
      </c>
      <c r="H94" s="236"/>
      <c r="I94" s="232">
        <f>SUMIF(DSĐT!$E$3:$E$412,INVOICE!D94,DSĐT!$J$3:$J$412)</f>
        <v>0</v>
      </c>
      <c r="J94" s="236"/>
      <c r="K94" s="238">
        <f>SUM(K13:K93)</f>
        <v>10690.654230000002</v>
      </c>
      <c r="L94" s="229">
        <f>VLOOKUP(D94,DSĐT!$O$3:$AA$1189,13,0)</f>
        <v>0</v>
      </c>
      <c r="M94" s="235"/>
      <c r="O94" s="229">
        <f>SUM(O13:O93)</f>
        <v>10690.654230000002</v>
      </c>
    </row>
    <row r="95" spans="1:15" ht="15">
      <c r="A95" s="753" t="s">
        <v>4687</v>
      </c>
      <c r="B95" s="753"/>
      <c r="C95" s="753"/>
      <c r="D95" s="756">
        <f>D97-D96</f>
        <v>6135.6542300000019</v>
      </c>
      <c r="E95" s="757"/>
      <c r="F95" s="757"/>
      <c r="G95" s="757"/>
      <c r="H95" s="757"/>
      <c r="I95" s="757"/>
      <c r="J95" s="757"/>
      <c r="K95" s="757"/>
      <c r="M95" s="235"/>
    </row>
    <row r="96" spans="1:15" ht="15">
      <c r="A96" s="753" t="s">
        <v>4688</v>
      </c>
      <c r="B96" s="753"/>
      <c r="C96" s="753"/>
      <c r="D96" s="756">
        <v>4555</v>
      </c>
      <c r="E96" s="757"/>
      <c r="F96" s="757"/>
      <c r="G96" s="757"/>
      <c r="H96" s="757"/>
      <c r="I96" s="757"/>
      <c r="J96" s="757"/>
      <c r="K96" s="757"/>
      <c r="M96" s="235"/>
    </row>
    <row r="97" spans="1:15" ht="15">
      <c r="A97" s="753" t="s">
        <v>4689</v>
      </c>
      <c r="B97" s="753"/>
      <c r="C97" s="753"/>
      <c r="D97" s="758">
        <f>+K94</f>
        <v>10690.654230000002</v>
      </c>
      <c r="E97" s="759"/>
      <c r="F97" s="759"/>
      <c r="G97" s="759"/>
      <c r="H97" s="759"/>
      <c r="I97" s="759"/>
      <c r="J97" s="759"/>
      <c r="K97" s="759"/>
      <c r="M97" s="235"/>
    </row>
    <row r="98" spans="1:15" ht="15">
      <c r="A98" s="753" t="s">
        <v>4518</v>
      </c>
      <c r="B98" s="753"/>
      <c r="C98" s="753"/>
      <c r="D98" s="760">
        <f>G94</f>
        <v>1209.3520000000005</v>
      </c>
      <c r="E98" s="761"/>
      <c r="F98" s="761"/>
      <c r="G98" s="761"/>
      <c r="H98" s="761"/>
      <c r="I98" s="761"/>
      <c r="J98" s="761"/>
      <c r="K98" s="761"/>
      <c r="M98" s="235"/>
    </row>
    <row r="99" spans="1:15" ht="15">
      <c r="A99" s="753" t="s">
        <v>4519</v>
      </c>
      <c r="B99" s="753"/>
      <c r="C99" s="753"/>
      <c r="D99" s="754">
        <f>F118</f>
        <v>125</v>
      </c>
      <c r="E99" s="755"/>
      <c r="F99" s="755"/>
      <c r="G99" s="755"/>
      <c r="H99" s="755"/>
      <c r="I99" s="755"/>
      <c r="J99" s="755"/>
      <c r="K99" s="755"/>
      <c r="M99" s="235"/>
    </row>
    <row r="101" spans="1:15" ht="15">
      <c r="A101" s="239"/>
      <c r="B101" s="240" t="s">
        <v>4690</v>
      </c>
      <c r="C101" s="240" t="s">
        <v>4691</v>
      </c>
      <c r="D101" s="328" t="s">
        <v>4692</v>
      </c>
      <c r="E101" s="240" t="s">
        <v>4348</v>
      </c>
      <c r="F101" s="240" t="s">
        <v>4693</v>
      </c>
    </row>
    <row r="102" spans="1:15" ht="15">
      <c r="A102" s="241"/>
      <c r="B102" s="428">
        <v>1</v>
      </c>
      <c r="C102" s="242" t="str">
        <f>DSĐT!T3</f>
        <v>AWLU</v>
      </c>
      <c r="D102" s="186">
        <f>SUMIF(DSĐT!$A$3:$A$920,INVOICE!C102,DSĐT!$L$3:$L$920)</f>
        <v>1658.6879000000001</v>
      </c>
      <c r="E102" s="329">
        <f>SUMIF(DSĐT!$A$3:$A$617,INVOICE!C102,DSĐT!$I$3:$I$617)</f>
        <v>158.00999999999993</v>
      </c>
      <c r="F102" s="330">
        <f>DSĐT!AD3</f>
        <v>15</v>
      </c>
    </row>
    <row r="103" spans="1:15" ht="15">
      <c r="A103" s="241"/>
      <c r="B103" s="428">
        <v>2</v>
      </c>
      <c r="C103" s="242" t="str">
        <f>DSĐT!T4</f>
        <v>AWSG</v>
      </c>
      <c r="D103" s="186">
        <f>SUMIF(DSĐT!$A$3:$A$920,INVOICE!C103,DSĐT!$L$3:$L$920)</f>
        <v>1140.7318799999998</v>
      </c>
      <c r="E103" s="329">
        <f>SUMIF(DSĐT!$A$3:$A$617,INVOICE!C103,DSĐT!$I$3:$I$617)</f>
        <v>132.30600000000004</v>
      </c>
      <c r="F103" s="330">
        <f>DSĐT!AD4</f>
        <v>13</v>
      </c>
    </row>
    <row r="104" spans="1:15" ht="15">
      <c r="A104" s="241"/>
      <c r="B104" s="428">
        <v>3</v>
      </c>
      <c r="C104" s="242" t="str">
        <f>DSĐT!T5</f>
        <v>AWWT</v>
      </c>
      <c r="D104" s="186">
        <f>SUMIF(DSĐT!$A$3:$A$920,INVOICE!C104,DSĐT!$L$3:$L$920)</f>
        <v>2033.5793200000003</v>
      </c>
      <c r="E104" s="329">
        <f>SUMIF(DSĐT!$A$3:$A$617,INVOICE!C104,DSĐT!$I$3:$I$617)</f>
        <v>220.899</v>
      </c>
      <c r="F104" s="330">
        <f>DSĐT!AD5</f>
        <v>21</v>
      </c>
      <c r="H104" s="235"/>
    </row>
    <row r="105" spans="1:15" ht="15">
      <c r="A105" s="241"/>
      <c r="B105" s="428">
        <v>4</v>
      </c>
      <c r="C105" s="242" t="str">
        <f>DSĐT!T6</f>
        <v>AWZH</v>
      </c>
      <c r="D105" s="186">
        <f>SUMIF(DSĐT!$A$3:$A$920,INVOICE!C105,DSĐT!$L$3:$L$920)</f>
        <v>1419.68515</v>
      </c>
      <c r="E105" s="329">
        <f>SUMIF(DSĐT!$A$3:$A$617,INVOICE!C105,DSĐT!$I$3:$I$617)</f>
        <v>150.33499999999998</v>
      </c>
      <c r="F105" s="330">
        <f>DSĐT!AD6</f>
        <v>15</v>
      </c>
      <c r="K105" s="235"/>
      <c r="O105" s="229">
        <f>110*3</f>
        <v>330</v>
      </c>
    </row>
    <row r="106" spans="1:15" ht="15">
      <c r="A106" s="241"/>
      <c r="B106" s="428">
        <v>5</v>
      </c>
      <c r="C106" s="242" t="str">
        <f>DSĐT!T7</f>
        <v>BSM</v>
      </c>
      <c r="D106" s="186">
        <f>SUMIF(DSĐT!$A$3:$A$920,INVOICE!C106,DSĐT!$L$3:$L$920)</f>
        <v>24.198</v>
      </c>
      <c r="E106" s="329">
        <f>SUMIF(DSĐT!$A$3:$A$617,INVOICE!C106,DSĐT!$I$3:$I$617)</f>
        <v>2.2000000000000002</v>
      </c>
      <c r="F106" s="330">
        <f>DSĐT!AD7</f>
        <v>1</v>
      </c>
      <c r="K106" s="235"/>
      <c r="O106" s="235">
        <f>+O105+G94</f>
        <v>1539.3520000000005</v>
      </c>
    </row>
    <row r="107" spans="1:15" ht="15">
      <c r="A107" s="241"/>
      <c r="B107" s="428">
        <v>6</v>
      </c>
      <c r="C107" s="242" t="str">
        <f>DSĐT!T8</f>
        <v>DNA</v>
      </c>
      <c r="D107" s="186">
        <f>SUMIF(DSĐT!$A$3:$A$920,INVOICE!C107,DSĐT!$L$3:$L$920)</f>
        <v>38.109000000000002</v>
      </c>
      <c r="E107" s="329">
        <f>SUMIF(DSĐT!$A$3:$A$617,INVOICE!C107,DSĐT!$I$3:$I$617)</f>
        <v>2.7</v>
      </c>
      <c r="F107" s="330">
        <f>DSĐT!AD8</f>
        <v>1</v>
      </c>
      <c r="H107" s="235"/>
      <c r="J107" s="235"/>
    </row>
    <row r="108" spans="1:15" ht="15">
      <c r="A108" s="241"/>
      <c r="B108" s="428">
        <v>7</v>
      </c>
      <c r="C108" s="242" t="str">
        <f>DSĐT!T9</f>
        <v>KH</v>
      </c>
      <c r="D108" s="186">
        <f>SUMIF(DSĐT!$A$3:$A$920,INVOICE!C108,DSĐT!$L$3:$L$920)</f>
        <v>38.869999999999997</v>
      </c>
      <c r="E108" s="329">
        <f>SUMIF(DSĐT!$A$3:$A$617,INVOICE!C108,DSĐT!$I$3:$I$617)</f>
        <v>4.5</v>
      </c>
      <c r="F108" s="330">
        <f>DSĐT!AD9</f>
        <v>1</v>
      </c>
      <c r="H108" s="235"/>
    </row>
    <row r="109" spans="1:15" ht="15">
      <c r="A109" s="241"/>
      <c r="B109" s="428">
        <v>8</v>
      </c>
      <c r="C109" s="242" t="str">
        <f>DSĐT!T10</f>
        <v>MKFR</v>
      </c>
      <c r="D109" s="186">
        <f>SUMIF(DSĐT!$A$3:$A$920,INVOICE!C109,DSĐT!$L$3:$L$920)</f>
        <v>430.31001999999995</v>
      </c>
      <c r="E109" s="329">
        <f>SUMIF(DSĐT!$A$3:$A$617,INVOICE!C109,DSĐT!$I$3:$I$617)</f>
        <v>50.666000000000004</v>
      </c>
      <c r="F109" s="330">
        <f>DSĐT!AD10</f>
        <v>6</v>
      </c>
      <c r="K109" s="235"/>
    </row>
    <row r="110" spans="1:15" ht="15">
      <c r="A110" s="241"/>
      <c r="B110" s="428">
        <v>9</v>
      </c>
      <c r="C110" s="242" t="str">
        <f>DSĐT!T11</f>
        <v>MKVD</v>
      </c>
      <c r="D110" s="186">
        <f>SUMIF(DSĐT!$A$3:$A$920,INVOICE!C110,DSĐT!$L$3:$L$920)</f>
        <v>544.16435999999987</v>
      </c>
      <c r="E110" s="329">
        <f>SUMIF(DSĐT!$A$3:$A$617,INVOICE!C110,DSĐT!$I$3:$I$617)</f>
        <v>53.565999999999988</v>
      </c>
      <c r="F110" s="333">
        <f>DSĐT!AD11</f>
        <v>6</v>
      </c>
    </row>
    <row r="111" spans="1:15" ht="15">
      <c r="A111" s="241"/>
      <c r="B111" s="428">
        <v>10</v>
      </c>
      <c r="C111" s="242" t="str">
        <f>DSĐT!T12</f>
        <v>MLT</v>
      </c>
      <c r="D111" s="186">
        <f>SUMIF(DSĐT!$A$3:$A$920,INVOICE!C111,DSĐT!$L$3:$L$920)</f>
        <v>98.326999999999998</v>
      </c>
      <c r="E111" s="332">
        <f>SUMIF(DSĐT!$A$3:$A$617,INVOICE!C111,DSĐT!$I$3:$I$617)</f>
        <v>8.1</v>
      </c>
      <c r="F111" s="331">
        <f>DSĐT!AD12</f>
        <v>2</v>
      </c>
      <c r="K111" s="235"/>
    </row>
    <row r="112" spans="1:15" ht="15">
      <c r="A112" s="241"/>
      <c r="B112" s="428">
        <v>11</v>
      </c>
      <c r="C112" s="242" t="str">
        <f>DSĐT!T13</f>
        <v>NAM1</v>
      </c>
      <c r="D112" s="186">
        <f>SUMIF(DSĐT!$A$3:$A$920,INVOICE!C112,DSĐT!$L$3:$L$920)</f>
        <v>1801.9256000000003</v>
      </c>
      <c r="E112" s="332">
        <f>SUMIF(DSĐT!$A$3:$A$617,INVOICE!C112,DSĐT!$I$3:$I$617)</f>
        <v>237.52</v>
      </c>
      <c r="F112" s="331">
        <f>DSĐT!AD13</f>
        <v>25</v>
      </c>
      <c r="K112" s="235"/>
    </row>
    <row r="113" spans="1:11" ht="15">
      <c r="A113" s="241"/>
      <c r="B113" s="428">
        <v>12</v>
      </c>
      <c r="C113" s="242" t="str">
        <f>DSĐT!T14</f>
        <v>NAM2ZH</v>
      </c>
      <c r="D113" s="186">
        <f>SUMIF(DSĐT!$A$3:$A$920,INVOICE!C113,DSĐT!$L$3:$L$920)</f>
        <v>989.63430000000017</v>
      </c>
      <c r="E113" s="332">
        <f>SUMIF(DSĐT!$A$3:$A$617,INVOICE!C113,DSĐT!$I$3:$I$617)</f>
        <v>120.75000000000001</v>
      </c>
      <c r="F113" s="331">
        <f>DSĐT!AD14</f>
        <v>12</v>
      </c>
      <c r="K113" s="235"/>
    </row>
    <row r="114" spans="1:11" ht="15">
      <c r="A114" s="241"/>
      <c r="B114" s="428">
        <v>13</v>
      </c>
      <c r="C114" s="242" t="str">
        <f>DSĐT!T15</f>
        <v>NGAM</v>
      </c>
      <c r="D114" s="186">
        <f>SUMIF(DSĐT!$A$3:$A$920,INVOICE!C114,DSĐT!$L$3:$L$920)</f>
        <v>133.63640000000001</v>
      </c>
      <c r="E114" s="332">
        <f>SUMIF(DSĐT!$A$3:$A$617,INVOICE!C114,DSĐT!$I$3:$I$617)</f>
        <v>14.680000000000001</v>
      </c>
      <c r="F114" s="331">
        <f>DSĐT!AD15</f>
        <v>2</v>
      </c>
      <c r="K114" s="235"/>
    </row>
    <row r="115" spans="1:11" ht="15">
      <c r="A115" s="241"/>
      <c r="B115" s="428">
        <v>13</v>
      </c>
      <c r="C115" s="242" t="str">
        <f>DSĐT!T16</f>
        <v>SCH</v>
      </c>
      <c r="D115" s="186">
        <f>SUMIF(DSĐT!$A$3:$A$920,INVOICE!C115,DSĐT!$L$3:$L$920)</f>
        <v>43.290400000000005</v>
      </c>
      <c r="E115" s="332">
        <f>SUMIF(DSĐT!$A$3:$A$617,INVOICE!C115,DSĐT!$I$3:$I$617)</f>
        <v>10.210000000000001</v>
      </c>
      <c r="F115" s="331">
        <f>DSĐT!AD16</f>
        <v>1</v>
      </c>
      <c r="K115" s="235"/>
    </row>
    <row r="116" spans="1:11" ht="15">
      <c r="A116" s="241"/>
      <c r="B116" s="428" t="s">
        <v>4694</v>
      </c>
      <c r="C116" s="242" t="str">
        <f>DSĐT!T17</f>
        <v>SD</v>
      </c>
      <c r="D116" s="186">
        <f>SUMIF(DSĐT!$A$3:$A$920,INVOICE!C116,DSĐT!$L$3:$L$920)</f>
        <v>144.77289999999999</v>
      </c>
      <c r="E116" s="332">
        <f>SUMIF(DSĐT!$A$3:$A$617,INVOICE!C116,DSĐT!$I$3:$I$617)</f>
        <v>21.200000000000003</v>
      </c>
      <c r="F116" s="331">
        <f>DSĐT!AD17</f>
        <v>2</v>
      </c>
      <c r="K116" s="235"/>
    </row>
    <row r="117" spans="1:11" ht="15">
      <c r="A117" s="241"/>
      <c r="B117" s="428" t="s">
        <v>4695</v>
      </c>
      <c r="C117" s="242" t="str">
        <f>DSĐT!T18</f>
        <v>TH</v>
      </c>
      <c r="D117" s="186">
        <f>SUMIF(DSĐT!$A$3:$A$920,INVOICE!C117,DSĐT!$L$3:$L$920)</f>
        <v>150.73199999999997</v>
      </c>
      <c r="E117" s="332">
        <f>SUMIF(DSĐT!$A$3:$A$617,INVOICE!C117,DSĐT!$I$3:$I$617)</f>
        <v>21.709999999999997</v>
      </c>
      <c r="F117" s="331">
        <f>DSĐT!AD18</f>
        <v>2</v>
      </c>
      <c r="K117" s="235"/>
    </row>
    <row r="118" spans="1:11" ht="13.5" customHeight="1">
      <c r="A118" s="239"/>
      <c r="B118" s="240"/>
      <c r="C118" s="240" t="s">
        <v>4503</v>
      </c>
      <c r="D118" s="243">
        <f>SUM(D102:D117)</f>
        <v>10690.65423</v>
      </c>
      <c r="E118" s="243">
        <f t="shared" ref="E118:F118" si="27">SUM(E102:E117)</f>
        <v>1209.3520000000003</v>
      </c>
      <c r="F118" s="243">
        <f>SUM(F102:F117)</f>
        <v>125</v>
      </c>
      <c r="G118" s="235"/>
    </row>
    <row r="119" spans="1:11" ht="15"/>
  </sheetData>
  <autoFilter ref="A11:K99" xr:uid="{00000000-0001-0000-0F00-000000000000}">
    <filterColumn colId="2" showButton="0"/>
    <filterColumn colId="9" showButton="0"/>
  </autoFilter>
  <mergeCells count="39">
    <mergeCell ref="A99:C99"/>
    <mergeCell ref="D99:K99"/>
    <mergeCell ref="A94:C94"/>
    <mergeCell ref="A95:C95"/>
    <mergeCell ref="D95:K95"/>
    <mergeCell ref="A96:C96"/>
    <mergeCell ref="D96:K96"/>
    <mergeCell ref="A97:C97"/>
    <mergeCell ref="D97:K97"/>
    <mergeCell ref="A98:C98"/>
    <mergeCell ref="D98:K98"/>
    <mergeCell ref="A9:D9"/>
    <mergeCell ref="E9:F9"/>
    <mergeCell ref="G9:K9"/>
    <mergeCell ref="C11:D11"/>
    <mergeCell ref="J11:K11"/>
    <mergeCell ref="I11:I12"/>
    <mergeCell ref="A11:A12"/>
    <mergeCell ref="B11:B12"/>
    <mergeCell ref="E11:E12"/>
    <mergeCell ref="F11:F12"/>
    <mergeCell ref="G11:G12"/>
    <mergeCell ref="H11:H12"/>
    <mergeCell ref="A8:D8"/>
    <mergeCell ref="E8:F8"/>
    <mergeCell ref="G8:K8"/>
    <mergeCell ref="E5:H5"/>
    <mergeCell ref="I5:K5"/>
    <mergeCell ref="E6:F6"/>
    <mergeCell ref="G6:H6"/>
    <mergeCell ref="I6:J6"/>
    <mergeCell ref="A5:D6"/>
    <mergeCell ref="A7:D7"/>
    <mergeCell ref="E7:K7"/>
    <mergeCell ref="A1:K1"/>
    <mergeCell ref="A2:K2"/>
    <mergeCell ref="A3:E3"/>
    <mergeCell ref="F3:K3"/>
    <mergeCell ref="A4:K4"/>
  </mergeCells>
  <pageMargins left="0.7" right="0.7" top="0.75" bottom="0.53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M111"/>
  <sheetViews>
    <sheetView topLeftCell="A12" workbookViewId="0">
      <selection activeCell="A12" sqref="A12"/>
    </sheetView>
  </sheetViews>
  <sheetFormatPr defaultColWidth="9" defaultRowHeight="15"/>
  <cols>
    <col min="1" max="1" width="4.125" customWidth="1"/>
    <col min="2" max="2" width="14.125" customWidth="1"/>
    <col min="3" max="3" width="21.375" customWidth="1"/>
    <col min="4" max="5" width="18.375" customWidth="1"/>
    <col min="6" max="6" width="6" customWidth="1"/>
    <col min="7" max="8" width="7.375" customWidth="1"/>
    <col min="9" max="9" width="9.125" customWidth="1"/>
    <col min="10" max="10" width="5.875" customWidth="1"/>
    <col min="11" max="11" width="25.375" customWidth="1"/>
    <col min="12" max="12" width="29.75" customWidth="1"/>
    <col min="13" max="13" width="32.625" bestFit="1" customWidth="1"/>
  </cols>
  <sheetData>
    <row r="1" spans="1:13" ht="18">
      <c r="A1" s="683" t="s">
        <v>4618</v>
      </c>
      <c r="B1" s="683"/>
      <c r="C1" s="683"/>
      <c r="D1" s="683"/>
      <c r="E1" s="683"/>
      <c r="F1" s="683"/>
      <c r="G1" s="683"/>
      <c r="H1" s="683"/>
      <c r="I1" s="683"/>
      <c r="J1" s="683"/>
      <c r="K1" s="683"/>
    </row>
    <row r="2" spans="1:13">
      <c r="A2" s="684" t="s">
        <v>4619</v>
      </c>
      <c r="B2" s="684"/>
      <c r="C2" s="684"/>
      <c r="D2" s="684"/>
      <c r="E2" s="684"/>
      <c r="F2" s="684"/>
      <c r="G2" s="684"/>
      <c r="H2" s="684"/>
      <c r="I2" s="684"/>
      <c r="J2" s="684"/>
      <c r="K2" s="684"/>
    </row>
    <row r="3" spans="1:13">
      <c r="A3" s="684" t="s">
        <v>4493</v>
      </c>
      <c r="B3" s="684"/>
      <c r="C3" s="684"/>
      <c r="D3" s="684"/>
      <c r="E3" s="586"/>
      <c r="F3" s="684" t="s">
        <v>4620</v>
      </c>
      <c r="G3" s="684"/>
      <c r="H3" s="684"/>
      <c r="I3" s="684"/>
      <c r="J3" s="684"/>
      <c r="K3" s="684"/>
    </row>
    <row r="4" spans="1:13" ht="23.25">
      <c r="A4" s="771" t="s">
        <v>4696</v>
      </c>
      <c r="B4" s="771"/>
      <c r="C4" s="771"/>
      <c r="D4" s="771"/>
      <c r="E4" s="771"/>
      <c r="F4" s="771"/>
      <c r="G4" s="771"/>
      <c r="H4" s="771"/>
      <c r="I4" s="771"/>
      <c r="J4" s="771"/>
      <c r="K4" s="771"/>
    </row>
    <row r="5" spans="1:13" ht="15" customHeight="1">
      <c r="A5" s="673" t="s">
        <v>4627</v>
      </c>
      <c r="B5" s="673"/>
      <c r="C5" s="673"/>
      <c r="D5" s="673"/>
      <c r="E5" s="765" t="s">
        <v>4697</v>
      </c>
      <c r="F5" s="766"/>
      <c r="G5" s="766"/>
      <c r="H5" s="766"/>
      <c r="I5" s="766"/>
      <c r="J5" s="767"/>
      <c r="K5" s="349" t="s">
        <v>4698</v>
      </c>
    </row>
    <row r="6" spans="1:13" ht="41.25" customHeight="1">
      <c r="A6" s="673"/>
      <c r="B6" s="673"/>
      <c r="C6" s="673"/>
      <c r="D6" s="673"/>
      <c r="E6" s="765" t="s">
        <v>4699</v>
      </c>
      <c r="F6" s="766"/>
      <c r="G6" s="766"/>
      <c r="H6" s="766"/>
      <c r="I6" s="766"/>
      <c r="J6" s="767"/>
      <c r="K6" s="349" t="s">
        <v>4700</v>
      </c>
    </row>
    <row r="7" spans="1:13" ht="21.75" customHeight="1">
      <c r="A7" s="674" t="s">
        <v>4502</v>
      </c>
      <c r="B7" s="674"/>
      <c r="C7" s="674"/>
      <c r="D7" s="674"/>
      <c r="E7" s="768" t="s">
        <v>4503</v>
      </c>
      <c r="F7" s="769"/>
      <c r="G7" s="769"/>
      <c r="H7" s="769"/>
      <c r="I7" s="769"/>
      <c r="J7" s="769"/>
      <c r="K7" s="770"/>
    </row>
    <row r="8" spans="1:13" ht="23.25" customHeight="1">
      <c r="A8" s="676" t="s">
        <v>4504</v>
      </c>
      <c r="B8" s="676"/>
      <c r="C8" s="676"/>
      <c r="D8" s="676"/>
      <c r="E8" s="762" t="s">
        <v>4701</v>
      </c>
      <c r="F8" s="763"/>
      <c r="G8" s="763"/>
      <c r="H8" s="763"/>
      <c r="I8" s="763"/>
      <c r="J8" s="763"/>
      <c r="K8" s="764"/>
    </row>
    <row r="9" spans="1:13" ht="20.25" customHeight="1">
      <c r="A9" s="676" t="s">
        <v>4507</v>
      </c>
      <c r="B9" s="676"/>
      <c r="C9" s="676"/>
      <c r="D9" s="676"/>
      <c r="E9" s="762"/>
      <c r="F9" s="763"/>
      <c r="G9" s="763"/>
      <c r="H9" s="763"/>
      <c r="I9" s="763"/>
      <c r="J9" s="763"/>
      <c r="K9" s="764"/>
    </row>
    <row r="10" spans="1:13" ht="20.25" customHeight="1">
      <c r="A10" s="668" t="s">
        <v>4342</v>
      </c>
      <c r="B10" s="776" t="s">
        <v>4354</v>
      </c>
      <c r="C10" s="667" t="s">
        <v>4343</v>
      </c>
      <c r="D10" s="668"/>
      <c r="E10" s="668"/>
      <c r="F10" s="668"/>
      <c r="G10" s="668" t="s">
        <v>4489</v>
      </c>
      <c r="H10" s="668"/>
      <c r="I10" s="668" t="s">
        <v>28</v>
      </c>
      <c r="J10" s="668" t="s">
        <v>4195</v>
      </c>
      <c r="K10" s="775" t="s">
        <v>4702</v>
      </c>
    </row>
    <row r="11" spans="1:13" ht="20.25" customHeight="1">
      <c r="A11" s="668"/>
      <c r="B11" s="776"/>
      <c r="C11" s="587" t="s">
        <v>4209</v>
      </c>
      <c r="D11" s="588" t="s">
        <v>4208</v>
      </c>
      <c r="E11" s="348" t="s">
        <v>4213</v>
      </c>
      <c r="F11" s="588" t="s">
        <v>23</v>
      </c>
      <c r="G11" s="588" t="s">
        <v>4356</v>
      </c>
      <c r="H11" s="588" t="s">
        <v>4348</v>
      </c>
      <c r="I11" s="668"/>
      <c r="J11" s="668"/>
      <c r="K11" s="775"/>
    </row>
    <row r="12" spans="1:13" ht="29.25">
      <c r="A12" s="187">
        <v>1</v>
      </c>
      <c r="B12" s="187" t="str">
        <f>VLOOKUP(D12,DSĐT!$O$3:$R$986,4,0)</f>
        <v>62, 63, 64, 65, 68</v>
      </c>
      <c r="C12" s="188" t="str" cm="1">
        <f t="array" ref="C12">LOOKUP(1,1/(D12=DSSP!$E$2:$E$2034),DSSP!$F$2:$F$2034)</f>
        <v>Galadium 200 gr</v>
      </c>
      <c r="D12" s="188" t="str">
        <f>DSĐT!O3</f>
        <v>Bạc hà 200 gr</v>
      </c>
      <c r="E12" s="188">
        <f t="shared" ref="E12:E43" si="0">IFERROR(M12,"")</f>
        <v>3212400290</v>
      </c>
      <c r="F12" s="187" t="str" cm="1">
        <f t="array" ref="F12">LOOKUP(1,1/(D12=DSSP!$E$2:$E$2023),DSSP!$C$2:$C$2023)</f>
        <v>51752</v>
      </c>
      <c r="G12" s="187" t="str">
        <f>VLOOKUP(D12,DSĐT!$E$3:$H$920,3,0)</f>
        <v>Kg</v>
      </c>
      <c r="H12" s="189">
        <f>SUMIF(DSĐT!$E$3:$E$919,D12,DSĐT!$I$3:$I$920)</f>
        <v>3.8000000000000007</v>
      </c>
      <c r="I12" s="220" t="str">
        <f>VLOOKUP('PACKING TOTAL '!D12,DSĐT!$E$3:$H$920,4,0)</f>
        <v>200 gr</v>
      </c>
      <c r="J12" s="187">
        <f>SUMIF(DSĐT!$E$3:$E$919,D12,DSĐT!$J$3:$J$920)</f>
        <v>19</v>
      </c>
      <c r="K12" s="190" t="str">
        <f>VLOOKUP(D12,DSĐT!$O$3:$Q$118,3)</f>
        <v>MKVD.03, ZH.08, WT.12, LU.08, SG.08</v>
      </c>
      <c r="L12" t="str">
        <f>VLOOKUP(D12,DSSP!$E$2:$G$581,3,0)</f>
        <v>Galadium</v>
      </c>
      <c r="M12">
        <f>VLOOKUP(L12,'MA LOT'!$B$1:$F$100,5,0)</f>
        <v>3212400290</v>
      </c>
    </row>
    <row r="13" spans="1:13" ht="30">
      <c r="A13" s="187">
        <v>2</v>
      </c>
      <c r="B13" s="187" t="str">
        <f>VLOOKUP(D13,DSĐT!$O$3:$R$986,4,0)</f>
        <v>99</v>
      </c>
      <c r="C13" s="188" t="str" cm="1">
        <f t="array" ref="C13">LOOKUP(1,1/(D13=DSSP!$E$2:$E$2034),DSSP!$F$2:$F$2034)</f>
        <v>Hong Minh rice paper 470 gr</v>
      </c>
      <c r="D13" s="188" t="str">
        <f>DSĐT!O4</f>
        <v>Bánh tráng Hồng Minh 470 gr</v>
      </c>
      <c r="E13" s="188" t="str">
        <f t="shared" si="0"/>
        <v/>
      </c>
      <c r="F13" s="187" cm="1">
        <f t="array" ref="F13">LOOKUP(1,1/(D13=DSSP!$E$2:$E$2023),DSSP!$C$2:$C$2023)</f>
        <v>54174</v>
      </c>
      <c r="G13" s="187" t="str">
        <f>VLOOKUP(D13,DSĐT!$E$3:$H$920,3,0)</f>
        <v>Bag</v>
      </c>
      <c r="H13" s="189">
        <f>SUMIF(DSĐT!$E$3:$E$919,D13,DSĐT!$I$3:$I$920)</f>
        <v>9.4</v>
      </c>
      <c r="I13" s="220" t="str">
        <f>VLOOKUP('PACKING TOTAL '!D13,DSĐT!$E$3:$H$920,4,0)</f>
        <v>470 gr</v>
      </c>
      <c r="J13" s="187">
        <f>SUMIF(DSĐT!$E$3:$E$919,D13,DSĐT!$J$3:$J$920)</f>
        <v>20</v>
      </c>
      <c r="K13" s="190" t="str">
        <f>VLOOKUP(D13,DSĐT!$O$3:$Q$118,3)</f>
        <v>MKFR.05</v>
      </c>
      <c r="L13" t="e">
        <f>VLOOKUP(D13,DSSP!$E$2:$G$581,3,0)</f>
        <v>#N/A</v>
      </c>
      <c r="M13" t="e">
        <f>VLOOKUP(L13,'MA LOT'!$B$1:$F$100,5,0)</f>
        <v>#N/A</v>
      </c>
    </row>
    <row r="14" spans="1:13" ht="45">
      <c r="A14" s="187">
        <v>3</v>
      </c>
      <c r="B14" s="187" t="str">
        <f>VLOOKUP(D14,DSĐT!$O$3:$R$986,4,0)</f>
        <v>39</v>
      </c>
      <c r="C14" s="188" t="str" cm="1">
        <f t="array" ref="C14">LOOKUP(1,1/(D14=DSSP!$E$2:$E$2034),DSSP!$F$2:$F$2034)</f>
        <v>Kodochi seaweed rice paper 50 gr</v>
      </c>
      <c r="D14" s="188" t="str">
        <f>DSĐT!O5</f>
        <v>Bánh tráng rong biển Kodochi 50 gr</v>
      </c>
      <c r="E14" s="188" t="str">
        <f t="shared" si="0"/>
        <v/>
      </c>
      <c r="F14" s="187" cm="1">
        <f t="array" ref="F14">LOOKUP(1,1/(D14=DSSP!$E$2:$E$2023),DSSP!$C$2:$C$2023)</f>
        <v>54403</v>
      </c>
      <c r="G14" s="187" t="str">
        <f>VLOOKUP(D14,DSĐT!$E$3:$H$920,3,0)</f>
        <v>Bag</v>
      </c>
      <c r="H14" s="189">
        <f>SUMIF(DSĐT!$E$3:$E$919,D14,DSĐT!$I$3:$I$920)</f>
        <v>1</v>
      </c>
      <c r="I14" s="220" t="str">
        <f>VLOOKUP('PACKING TOTAL '!D14,DSĐT!$E$3:$H$920,4,0)</f>
        <v xml:space="preserve"> 50 gr</v>
      </c>
      <c r="J14" s="187">
        <f>SUMIF(DSĐT!$E$3:$E$919,D14,DSĐT!$J$3:$J$920)</f>
        <v>20</v>
      </c>
      <c r="K14" s="190" t="str">
        <f>VLOOKUP(D14,DSĐT!$O$3:$Q$118,3)</f>
        <v>ZH.05</v>
      </c>
      <c r="L14" t="e">
        <f>VLOOKUP(D14,DSSP!$E$2:$G$581,3,0)</f>
        <v>#N/A</v>
      </c>
      <c r="M14" t="e">
        <f>VLOOKUP(L14,'MA LOT'!$B$1:$F$100,5,0)</f>
        <v>#N/A</v>
      </c>
    </row>
    <row r="15" spans="1:13" ht="29.25">
      <c r="A15" s="187">
        <v>4</v>
      </c>
      <c r="B15" s="187" t="str">
        <f>VLOOKUP(D15,DSĐT!$O$3:$R$986,4,0)</f>
        <v>58, 59, 60, 63, 110</v>
      </c>
      <c r="C15" s="188" t="str" cm="1">
        <f t="array" ref="C15">LOOKUP(1,1/(D15=DSSP!$E$2:$E$2034),DSSP!$F$2:$F$2034)</f>
        <v>Banana Flower weight</v>
      </c>
      <c r="D15" s="188" t="str">
        <f>DSĐT!O6</f>
        <v>Bắp chuối weight</v>
      </c>
      <c r="E15" s="188">
        <f t="shared" si="0"/>
        <v>3412566672</v>
      </c>
      <c r="F15" s="187" t="str" cm="1">
        <f t="array" ref="F15">LOOKUP(1,1/(D15=DSSP!$E$2:$E$2023),DSSP!$C$2:$C$2023)</f>
        <v>51745</v>
      </c>
      <c r="G15" s="187" t="str">
        <f>VLOOKUP(D15,DSĐT!$E$3:$H$920,3,0)</f>
        <v>Kg</v>
      </c>
      <c r="H15" s="189">
        <f>SUMIF(DSĐT!$E$3:$E$919,D15,DSĐT!$I$3:$I$920)</f>
        <v>10.119999999999999</v>
      </c>
      <c r="I15" s="220" t="str">
        <f>VLOOKUP('PACKING TOTAL '!D15,DSĐT!$E$3:$H$920,4,0)</f>
        <v>weight</v>
      </c>
      <c r="J15" s="187">
        <f>SUMIF(DSĐT!$E$3:$E$919,D15,DSĐT!$J$3:$J$920)</f>
        <v>0</v>
      </c>
      <c r="K15" s="190" t="str">
        <f>VLOOKUP(D15,DSĐT!$O$3:$Q$118,3)</f>
        <v>LU.07, SG.07, WT.10, ZH.08, TH.02</v>
      </c>
      <c r="L15" t="str">
        <f>VLOOKUP(D15,DSSP!$E$2:$G$581,3,0)</f>
        <v>Banana Flower</v>
      </c>
      <c r="M15">
        <f>VLOOKUP(L15,'MA LOT'!$B$1:$F$100,5,0)</f>
        <v>3412566672</v>
      </c>
    </row>
    <row r="16" spans="1:13" ht="24">
      <c r="A16" s="187">
        <v>5</v>
      </c>
      <c r="B16" s="187" t="str">
        <f>VLOOKUP(D16,DSĐT!$O$3:$R$986,4,0)</f>
        <v>77, 78, 82, 96, 97, 79, 105</v>
      </c>
      <c r="C16" s="188" t="str" cm="1">
        <f t="array" ref="C16">LOOKUP(1,1/(D16=DSSP!$E$2:$E$2034),DSSP!$F$2:$F$2034)</f>
        <v>Baby Corn 100 gr</v>
      </c>
      <c r="D16" s="188" t="str">
        <f>DSĐT!O7</f>
        <v>Bắp non 100 gr</v>
      </c>
      <c r="E16" s="188">
        <f t="shared" si="0"/>
        <v>3112503002</v>
      </c>
      <c r="F16" s="187" t="str" cm="1">
        <f t="array" ref="F16">LOOKUP(1,1/(D16=DSSP!$E$2:$E$2023),DSSP!$C$2:$C$2023)</f>
        <v>51696</v>
      </c>
      <c r="G16" s="187" t="str">
        <f>VLOOKUP(D16,DSĐT!$E$3:$H$920,3,0)</f>
        <v>Kg</v>
      </c>
      <c r="H16" s="189">
        <f>SUMIF(DSĐT!$E$3:$E$919,D16,DSĐT!$I$3:$I$920)</f>
        <v>18</v>
      </c>
      <c r="I16" s="220" t="str">
        <f>VLOOKUP('PACKING TOTAL '!D16,DSĐT!$E$3:$H$920,4,0)</f>
        <v>100 gr</v>
      </c>
      <c r="J16" s="187">
        <f>SUMIF(DSĐT!$E$3:$E$919,D16,DSĐT!$J$3:$J$920)</f>
        <v>180</v>
      </c>
      <c r="K16" s="190" t="str">
        <f>VLOOKUP(D16,DSĐT!$O$3:$Q$118,3)</f>
        <v>ZH.10, MKFR.03, NAM1.20, LU.14, WT.17, MKVD.04, SG.13</v>
      </c>
      <c r="L16" t="str">
        <f>VLOOKUP(D16,DSSP!$E$2:$G$581,3,0)</f>
        <v>Baby Corn</v>
      </c>
      <c r="M16">
        <f>VLOOKUP(L16,'MA LOT'!$B$1:$F$100,5,0)</f>
        <v>3112503002</v>
      </c>
    </row>
    <row r="17" spans="1:13">
      <c r="A17" s="187">
        <v>6</v>
      </c>
      <c r="B17" s="187" t="str">
        <f>VLOOKUP(D17,DSĐT!$O$3:$R$986,4,0)</f>
        <v>58, 59, 62, 63, 88</v>
      </c>
      <c r="C17" s="188" t="str" cm="1">
        <f t="array" ref="C17">LOOKUP(1,1/(D17=DSSP!$E$2:$E$2034),DSSP!$F$2:$F$2034)</f>
        <v>Winter Melon weight</v>
      </c>
      <c r="D17" s="188" t="str">
        <f>DSĐT!O8</f>
        <v>Bí đao chanh weight</v>
      </c>
      <c r="E17" s="188">
        <f t="shared" si="0"/>
        <v>2912501501</v>
      </c>
      <c r="F17" s="187" t="str" cm="1">
        <f t="array" ref="F17">LOOKUP(1,1/(D17=DSSP!$E$2:$E$2023),DSSP!$C$2:$C$2023)</f>
        <v>51726</v>
      </c>
      <c r="G17" s="187" t="str">
        <f>VLOOKUP(D17,DSĐT!$E$3:$H$920,3,0)</f>
        <v>Kg</v>
      </c>
      <c r="H17" s="189">
        <f>SUMIF(DSĐT!$E$3:$E$919,D17,DSĐT!$I$3:$I$920)</f>
        <v>4.1619999999999999</v>
      </c>
      <c r="I17" s="220" t="str">
        <f>VLOOKUP('PACKING TOTAL '!D17,DSĐT!$E$3:$H$920,4,0)</f>
        <v>weight</v>
      </c>
      <c r="J17" s="187">
        <f>SUMIF(DSĐT!$E$3:$E$919,D17,DSĐT!$J$3:$J$920)</f>
        <v>0</v>
      </c>
      <c r="K17" s="190" t="str">
        <f>VLOOKUP(D17,DSĐT!$O$3:$Q$118,3)</f>
        <v>LU.07, SG.07, MKVD.03, ZH.08, MKFR.04</v>
      </c>
      <c r="L17" t="str">
        <f>VLOOKUP(D17,DSSP!$E$2:$G$581,3,0)</f>
        <v>Winter Melon</v>
      </c>
      <c r="M17">
        <f>VLOOKUP(L17,'MA LOT'!$B$1:$F$100,5,0)</f>
        <v>2912501501</v>
      </c>
    </row>
    <row r="18" spans="1:13" ht="30">
      <c r="A18" s="187">
        <v>7</v>
      </c>
      <c r="B18" s="187" t="str">
        <f>VLOOKUP(D18,DSĐT!$O$3:$R$986,4,0)</f>
        <v>36</v>
      </c>
      <c r="C18" s="188" t="str" cm="1">
        <f t="array" ref="C18">LOOKUP(1,1/(D18=DSSP!$E$2:$E$2034),DSSP!$F$2:$F$2034)</f>
        <v>Pumpkin weight</v>
      </c>
      <c r="D18" s="188" t="str">
        <f>DSĐT!O9</f>
        <v>Bí đỏ weight</v>
      </c>
      <c r="E18" s="188">
        <f t="shared" si="0"/>
        <v>2922566672</v>
      </c>
      <c r="F18" s="187" t="str" cm="1">
        <f t="array" ref="F18">LOOKUP(1,1/(D18=DSSP!$E$2:$E$2023),DSSP!$C$2:$C$2023)</f>
        <v>51911</v>
      </c>
      <c r="G18" s="187" t="str">
        <f>VLOOKUP(D18,DSĐT!$E$3:$H$920,3,0)</f>
        <v>Kg</v>
      </c>
      <c r="H18" s="189">
        <f>SUMIF(DSĐT!$E$3:$E$919,D18,DSĐT!$I$3:$I$920)</f>
        <v>2.93</v>
      </c>
      <c r="I18" s="220" t="str">
        <f>VLOOKUP('PACKING TOTAL '!D18,DSĐT!$E$3:$H$920,4,0)</f>
        <v>weight</v>
      </c>
      <c r="J18" s="187">
        <f>SUMIF(DSĐT!$E$3:$E$919,D18,DSĐT!$J$3:$J$920)</f>
        <v>0</v>
      </c>
      <c r="K18" s="190" t="str">
        <f>VLOOKUP(D18,DSĐT!$O$3:$Q$118,3)</f>
        <v>ZH.04</v>
      </c>
      <c r="L18" t="str">
        <f>VLOOKUP(D18,DSSP!$E$2:$G$581,3,0)</f>
        <v>Pumpkin</v>
      </c>
      <c r="M18">
        <f>VLOOKUP(L18,'MA LOT'!$B$1:$F$100,5,0)</f>
        <v>2922566672</v>
      </c>
    </row>
    <row r="19" spans="1:13" ht="45">
      <c r="A19" s="187">
        <v>8</v>
      </c>
      <c r="B19" s="187" t="str">
        <f>VLOOKUP(D19,DSĐT!$O$3:$R$986,4,0)</f>
        <v>105, 107, 117</v>
      </c>
      <c r="C19" s="188" t="str" cm="1">
        <f t="array" ref="C19">LOOKUP(1,1/(D19=DSSP!$E$2:$E$2034),DSSP!$F$2:$F$2034)</f>
        <v>Green Eggplant 1 kg</v>
      </c>
      <c r="D19" s="188" t="str">
        <f>DSĐT!O10</f>
        <v>Cà pháo Thái 1 kg</v>
      </c>
      <c r="E19" s="188">
        <f t="shared" si="0"/>
        <v>1012500201</v>
      </c>
      <c r="F19" s="187" cm="1">
        <f t="array" ref="F19">LOOKUP(1,1/(D19=DSSP!$E$2:$E$2023),DSSP!$C$2:$C$2023)</f>
        <v>51711</v>
      </c>
      <c r="G19" s="187" t="str">
        <f>VLOOKUP(D19,DSĐT!$E$3:$H$920,3,0)</f>
        <v>Kg</v>
      </c>
      <c r="H19" s="189">
        <f>SUMIF(DSĐT!$E$3:$E$919,D19,DSĐT!$I$3:$I$920)</f>
        <v>14</v>
      </c>
      <c r="I19" s="220" t="str">
        <f>VLOOKUP('PACKING TOTAL '!D19,DSĐT!$E$3:$H$920,4,0)</f>
        <v>1 Kg</v>
      </c>
      <c r="J19" s="187">
        <f>SUMIF(DSĐT!$E$3:$E$919,D19,DSĐT!$J$3:$J$920)</f>
        <v>14</v>
      </c>
      <c r="K19" s="190" t="str">
        <f>VLOOKUP(D19,DSĐT!$O$3:$Q$118,3)</f>
        <v>SG.13, WT.19, ZH.14</v>
      </c>
      <c r="L19" t="str">
        <f>VLOOKUP(D19,DSSP!$E$2:$G$581,3,0)</f>
        <v>Green Eggplant</v>
      </c>
      <c r="M19">
        <f>VLOOKUP(L19,'MA LOT'!$B$1:$F$100,5,0)</f>
        <v>1012500201</v>
      </c>
    </row>
    <row r="20" spans="1:13" ht="60">
      <c r="A20" s="187">
        <v>9</v>
      </c>
      <c r="B20" s="187" t="str">
        <f>VLOOKUP(D20,DSĐT!$O$3:$R$986,4,0)</f>
        <v>45, 46, 47, 58, 59, 60, 63, 87, 109</v>
      </c>
      <c r="C20" s="188" t="str" cm="1">
        <f t="array" ref="C20">LOOKUP(1,1/(D20=DSSP!$E$2:$E$2034),DSSP!$F$2:$F$2034)</f>
        <v>Green Eggplant 200 gr</v>
      </c>
      <c r="D20" s="188" t="str">
        <f>DSĐT!O11</f>
        <v>Cà pháo Thái 200 gr</v>
      </c>
      <c r="E20" s="188">
        <f t="shared" si="0"/>
        <v>1012500201</v>
      </c>
      <c r="F20" s="187" cm="1">
        <f t="array" ref="F20">LOOKUP(1,1/(D20=DSSP!$E$2:$E$2023),DSSP!$C$2:$C$2023)</f>
        <v>51712</v>
      </c>
      <c r="G20" s="187" t="str">
        <f>VLOOKUP(D20,DSĐT!$E$3:$H$920,3,0)</f>
        <v>Kg</v>
      </c>
      <c r="H20" s="189">
        <f>SUMIF(DSĐT!$E$3:$E$919,D20,DSĐT!$I$3:$I$920)</f>
        <v>22.6</v>
      </c>
      <c r="I20" s="220" t="str">
        <f>VLOOKUP('PACKING TOTAL '!D20,DSĐT!$E$3:$H$920,4,0)</f>
        <v>200 gr</v>
      </c>
      <c r="J20" s="187">
        <f>SUMIF(DSĐT!$E$3:$E$919,D20,DSĐT!$J$3:$J$920)</f>
        <v>113</v>
      </c>
      <c r="K20" s="190" t="str">
        <f>VLOOKUP(D20,DSĐT!$O$3:$Q$118,3)</f>
        <v>MKFR.02, MKVD.02, LU.05, LU.07, SG.07, WT.10, ZH.08, NAM2ZH.09, SD.02</v>
      </c>
      <c r="L20" t="str">
        <f>VLOOKUP(D20,DSSP!$E$2:$G$581,3,0)</f>
        <v>Green Eggplant</v>
      </c>
      <c r="M20">
        <f>VLOOKUP(L20,'MA LOT'!$B$1:$F$100,5,0)</f>
        <v>1012500201</v>
      </c>
    </row>
    <row r="21" spans="1:13" ht="45">
      <c r="A21" s="187">
        <v>10</v>
      </c>
      <c r="B21" s="187" t="str">
        <f>VLOOKUP(D21,DSĐT!$O$3:$R$986,4,0)</f>
        <v>83, 84, 85, 86, 88, 89</v>
      </c>
      <c r="C21" s="188" t="str" cm="1">
        <f t="array" ref="C21">LOOKUP(1,1/(D21=DSSP!$E$2:$E$2034),DSSP!$F$2:$F$2034)</f>
        <v>Green Eggplant 500 gr</v>
      </c>
      <c r="D21" s="188" t="str">
        <f>DSĐT!O12</f>
        <v>Cà pháo Thái 500 gr</v>
      </c>
      <c r="E21" s="188">
        <f t="shared" si="0"/>
        <v>1012500201</v>
      </c>
      <c r="F21" s="187" t="str" cm="1">
        <f t="array" ref="F21">LOOKUP(1,1/(D21=DSSP!$E$2:$E$2023),DSSP!$C$2:$C$2023)</f>
        <v>51929</v>
      </c>
      <c r="G21" s="187" t="str">
        <f>VLOOKUP(D21,DSĐT!$E$3:$H$920,3,0)</f>
        <v>Kg</v>
      </c>
      <c r="H21" s="189">
        <f>SUMIF(DSĐT!$E$3:$E$919,D21,DSĐT!$I$3:$I$920)</f>
        <v>12</v>
      </c>
      <c r="I21" s="220" t="str">
        <f>VLOOKUP('PACKING TOTAL '!D21,DSĐT!$E$3:$H$920,4,0)</f>
        <v>500 gr</v>
      </c>
      <c r="J21" s="187">
        <f>SUMIF(DSĐT!$E$3:$E$919,D21,DSĐT!$J$3:$J$920)</f>
        <v>24</v>
      </c>
      <c r="K21" s="190" t="str">
        <f>VLOOKUP(D21,DSĐT!$O$3:$Q$118,3)</f>
        <v>SG.10, LU.11, WT.15, ZH.11, MKFR.04, MKVD.05</v>
      </c>
      <c r="L21" t="str">
        <f>VLOOKUP(D21,DSSP!$E$2:$G$581,3,0)</f>
        <v>Green Eggplant</v>
      </c>
      <c r="M21">
        <f>VLOOKUP(L21,'MA LOT'!$B$1:$F$100,5,0)</f>
        <v>1012500201</v>
      </c>
    </row>
    <row r="22" spans="1:13" ht="60">
      <c r="A22" s="187">
        <v>11</v>
      </c>
      <c r="B22" s="187" t="str">
        <f>VLOOKUP(D22,DSĐT!$O$3:$R$986,4,0)</f>
        <v>83, 86, 87, 89, 90, 98, 101</v>
      </c>
      <c r="C22" s="188" t="str" cm="1">
        <f t="array" ref="C22">LOOKUP(1,1/(D22=DSSP!$E$2:$E$2034),DSSP!$F$2:$F$2034)</f>
        <v>Chinese Mustard 300 gr</v>
      </c>
      <c r="D22" s="188" t="str">
        <f>DSĐT!O13</f>
        <v>Cải bẹ xanh 300 gr</v>
      </c>
      <c r="E22" s="188">
        <f t="shared" si="0"/>
        <v>1432506501</v>
      </c>
      <c r="F22" s="187" t="str" cm="1">
        <f t="array" ref="F22">LOOKUP(1,1/(D22=DSSP!$E$2:$E$2023),DSSP!$C$2:$C$2023)</f>
        <v>51697</v>
      </c>
      <c r="G22" s="187" t="str">
        <f>VLOOKUP(D22,DSĐT!$E$3:$H$920,3,0)</f>
        <v>Kg</v>
      </c>
      <c r="H22" s="189">
        <f>SUMIF(DSĐT!$E$3:$E$919,D22,DSĐT!$I$3:$I$920)</f>
        <v>8.6999999999999993</v>
      </c>
      <c r="I22" s="220" t="str">
        <f>VLOOKUP('PACKING TOTAL '!D22,DSĐT!$E$3:$H$920,4,0)</f>
        <v>300 gr</v>
      </c>
      <c r="J22" s="187">
        <f>SUMIF(DSĐT!$E$3:$E$919,D22,DSĐT!$J$3:$J$920)</f>
        <v>29</v>
      </c>
      <c r="K22" s="190" t="str">
        <f>VLOOKUP(D22,DSĐT!$O$3:$Q$118,3)</f>
        <v>SG.10, ZH.11, NAM2ZH.09, MKVD.05, WT.16, NAM1.21, LU.15</v>
      </c>
      <c r="L22" t="str">
        <f>VLOOKUP(D22,DSSP!$E$2:$G$581,3,0)</f>
        <v>Chinese Mustard</v>
      </c>
      <c r="M22">
        <f>VLOOKUP(L22,'MA LOT'!$B$1:$F$100,5,0)</f>
        <v>1432506501</v>
      </c>
    </row>
    <row r="23" spans="1:13">
      <c r="A23" s="187">
        <v>12</v>
      </c>
      <c r="B23" s="187" t="str">
        <f>VLOOKUP(D23,DSĐT!$O$3:$R$986,4,0)</f>
        <v>29, 32, 33, 34, 35, 36, 66, 67, 69, 71, 114, 115</v>
      </c>
      <c r="C23" s="188" t="str" cm="1">
        <f t="array" ref="C23">LOOKUP(1,1/(D23=DSSP!$E$2:$E$2034),DSSP!$F$2:$F$2034)</f>
        <v>Celery Cabbage 250 gr</v>
      </c>
      <c r="D23" s="188" t="str">
        <f>DSĐT!O14</f>
        <v>Cải ngọt 250 gr</v>
      </c>
      <c r="E23" s="188">
        <f t="shared" si="0"/>
        <v>1412506701</v>
      </c>
      <c r="F23" s="187" t="str" cm="1">
        <f t="array" ref="F23">LOOKUP(1,1/(D23=DSSP!$E$2:$E$2023),DSSP!$C$2:$C$2023)</f>
        <v>51698</v>
      </c>
      <c r="G23" s="187" t="str">
        <f>VLOOKUP(D23,DSĐT!$E$3:$H$920,3,0)</f>
        <v>Kg</v>
      </c>
      <c r="H23" s="189">
        <f>SUMIF(DSĐT!$E$3:$E$919,D23,DSĐT!$I$3:$I$920)</f>
        <v>18.5</v>
      </c>
      <c r="I23" s="220" t="str">
        <f>VLOOKUP('PACKING TOTAL '!D23,DSĐT!$E$3:$H$920,4,0)</f>
        <v>250 gr</v>
      </c>
      <c r="J23" s="187">
        <f>SUMIF(DSĐT!$E$3:$E$919,D23,DSĐT!$J$3:$J$920)</f>
        <v>74</v>
      </c>
      <c r="K23" s="190" t="str">
        <f>VLOOKUP(D23,DSĐT!$O$3:$Q$118,3)</f>
        <v>LU.02, WT.07, SG.05, MKVD.01, NAM1.09, ZH.04, NGAM.01, ZH.09, NAM1.16, WT.13, KH.01, BSM.01</v>
      </c>
      <c r="L23" t="str">
        <f>VLOOKUP(D23,DSSP!$E$2:$G$581,3,0)</f>
        <v>Celery Cabbage</v>
      </c>
      <c r="M23">
        <f>VLOOKUP(L23,'MA LOT'!$B$1:$F$100,5,0)</f>
        <v>1412506701</v>
      </c>
    </row>
    <row r="24" spans="1:13" ht="60">
      <c r="A24" s="187">
        <v>13</v>
      </c>
      <c r="B24" s="187" t="str">
        <f>VLOOKUP(D24,DSĐT!$O$3:$R$986,4,0)</f>
        <v>29, 30, 31, 33, 34, 35, 45</v>
      </c>
      <c r="C24" s="188" t="str" cm="1">
        <f t="array" ref="C24">LOOKUP(1,1/(D24=DSSP!$E$2:$E$2034),DSSP!$F$2:$F$2034)</f>
        <v>Chinese Kale 250 gr</v>
      </c>
      <c r="D24" s="188" t="str">
        <f>DSĐT!O15</f>
        <v>Cải rổ 250 gr</v>
      </c>
      <c r="E24" s="188">
        <f t="shared" si="0"/>
        <v>1442506301</v>
      </c>
      <c r="F24" s="187" t="str" cm="1">
        <f t="array" ref="F24">LOOKUP(1,1/(D24=DSSP!$E$2:$E$2023),DSSP!$C$2:$C$2023)</f>
        <v>51699</v>
      </c>
      <c r="G24" s="187" t="str">
        <f>VLOOKUP(D24,DSĐT!$E$3:$H$920,3,0)</f>
        <v>Kg</v>
      </c>
      <c r="H24" s="189">
        <f>SUMIF(DSĐT!$E$3:$E$919,D24,DSĐT!$I$3:$I$920)</f>
        <v>23.25</v>
      </c>
      <c r="I24" s="220" t="str">
        <f>VLOOKUP('PACKING TOTAL '!D24,DSĐT!$E$3:$H$920,4,0)</f>
        <v>250 gr</v>
      </c>
      <c r="J24" s="187">
        <f>SUMIF(DSĐT!$E$3:$E$919,D24,DSĐT!$J$3:$J$920)</f>
        <v>93</v>
      </c>
      <c r="K24" s="190" t="str">
        <f>VLOOKUP(D24,DSĐT!$O$3:$Q$118,3)</f>
        <v>LU.02, WT.06, ZH.03, SG.05, MKVD.01, NAM1.09, MKFR.02</v>
      </c>
      <c r="L24" t="str">
        <f>VLOOKUP(D24,DSSP!$E$2:$G$581,3,0)</f>
        <v>Chinese Kale</v>
      </c>
      <c r="M24">
        <f>VLOOKUP(L24,'MA LOT'!$B$1:$F$100,5,0)</f>
        <v>1442506301</v>
      </c>
    </row>
    <row r="25" spans="1:13" ht="45">
      <c r="A25" s="187">
        <v>14</v>
      </c>
      <c r="B25" s="187" t="str">
        <f>VLOOKUP(D25,DSĐT!$O$3:$R$986,4,0)</f>
        <v>27, 28, 29, 31, 32, 33, 34, 35, 70, 113, 114</v>
      </c>
      <c r="C25" s="188" t="str" cm="1">
        <f t="array" ref="C25">LOOKUP(1,1/(D25=DSSP!$E$2:$E$2034),DSSP!$F$2:$F$2034)</f>
        <v>Bok Choi 250 gr</v>
      </c>
      <c r="D25" s="188" t="str">
        <f>DSĐT!O16</f>
        <v>Cải thìa 250 gr</v>
      </c>
      <c r="E25" s="188">
        <f t="shared" si="0"/>
        <v>1422506501</v>
      </c>
      <c r="F25" s="187" t="str" cm="1">
        <f t="array" ref="F25">LOOKUP(1,1/(D25=DSSP!$E$2:$E$2023),DSSP!$C$2:$C$2023)</f>
        <v>51700</v>
      </c>
      <c r="G25" s="187" t="str">
        <f>VLOOKUP(D25,DSĐT!$E$3:$H$920,3,0)</f>
        <v>Kg</v>
      </c>
      <c r="H25" s="189">
        <f>SUMIF(DSĐT!$E$3:$E$919,D25,DSĐT!$I$3:$I$920)</f>
        <v>45.25</v>
      </c>
      <c r="I25" s="220" t="str">
        <f>VLOOKUP('PACKING TOTAL '!D25,DSĐT!$E$3:$H$920,4,0)</f>
        <v>250 gr</v>
      </c>
      <c r="J25" s="187">
        <f>SUMIF(DSĐT!$E$3:$E$919,D25,DSĐT!$J$3:$J$920)</f>
        <v>181</v>
      </c>
      <c r="K25" s="190" t="str">
        <f>VLOOKUP(D25,DSĐT!$O$3:$Q$118,3)</f>
        <v>LU.01, WT.05, LU.02, ZH.03, WT.07, SG.05, MKVD.01, NAM1.09, NAM1.17, MLT.02, KH.01</v>
      </c>
      <c r="L25" t="str">
        <f>VLOOKUP(D25,DSSP!$E$2:$G$581,3,0)</f>
        <v>Bok Choi</v>
      </c>
      <c r="M25">
        <f>VLOOKUP(L25,'MA LOT'!$B$1:$F$100,5,0)</f>
        <v>1422506501</v>
      </c>
    </row>
    <row r="26" spans="1:13" ht="24">
      <c r="A26" s="187">
        <v>15</v>
      </c>
      <c r="B26" s="187" t="str">
        <f>VLOOKUP(D26,DSĐT!$O$3:$R$986,4,0)</f>
        <v>68, 71, 74, 84, 86, 88, 89, 111, 113, 116</v>
      </c>
      <c r="C26" s="188" t="str" cm="1">
        <f t="array" ref="C26">LOOKUP(1,1/(D26=DSSP!$E$2:$E$2034),DSSP!$F$2:$F$2034)</f>
        <v>Chinese Cellery 100 gr</v>
      </c>
      <c r="D26" s="188" t="str">
        <f>DSĐT!O17</f>
        <v>Cần tây 100 gr</v>
      </c>
      <c r="E26" s="188">
        <f t="shared" si="0"/>
        <v>2322505401</v>
      </c>
      <c r="F26" s="187" t="str" cm="1">
        <f t="array" ref="F26">LOOKUP(1,1/(D26=DSSP!$E$2:$E$2023),DSSP!$C$2:$C$2023)</f>
        <v>51701</v>
      </c>
      <c r="G26" s="187" t="str">
        <f>VLOOKUP(D26,DSĐT!$E$3:$H$920,3,0)</f>
        <v>Kg</v>
      </c>
      <c r="H26" s="189">
        <f>SUMIF(DSĐT!$E$3:$E$919,D26,DSĐT!$I$3:$I$920)</f>
        <v>5.0999999999999996</v>
      </c>
      <c r="I26" s="220" t="str">
        <f>VLOOKUP('PACKING TOTAL '!D26,DSĐT!$E$3:$H$920,4,0)</f>
        <v>100 gr</v>
      </c>
      <c r="J26" s="187">
        <f>SUMIF(DSĐT!$E$3:$E$919,D26,DSĐT!$J$3:$J$920)</f>
        <v>51</v>
      </c>
      <c r="K26" s="190" t="str">
        <f>VLOOKUP(D26,DSĐT!$O$3:$Q$118,3)</f>
        <v>SG.08, WT.13, NAM2ZH.08, LU.11, ZH.11, MKFR.04, MKVD.05, DNA.01, MLT.02, NGAM.02</v>
      </c>
      <c r="L26" t="str">
        <f>VLOOKUP(D26,DSSP!$E$2:$G$581,3,0)</f>
        <v>Chinese Cellery</v>
      </c>
      <c r="M26">
        <f>VLOOKUP(L26,'MA LOT'!$B$1:$F$100,5,0)</f>
        <v>2322505401</v>
      </c>
    </row>
    <row r="27" spans="1:13">
      <c r="A27" s="187">
        <v>16</v>
      </c>
      <c r="B27" s="187" t="str">
        <f>VLOOKUP(D27,DSĐT!$O$3:$R$986,4,0)</f>
        <v>107</v>
      </c>
      <c r="C27" s="188" t="str" cm="1">
        <f t="array" ref="C27">LOOKUP(1,1/(D27=DSSP!$E$2:$E$2034),DSSP!$F$2:$F$2034)</f>
        <v>Ker Gawl 50 gr</v>
      </c>
      <c r="D27" s="188" t="str">
        <f>DSĐT!O18</f>
        <v>Cây trường sinh 50 gr</v>
      </c>
      <c r="E27" s="188" t="str">
        <f t="shared" si="0"/>
        <v/>
      </c>
      <c r="F27" s="187" t="str" cm="1">
        <f t="array" ref="F27">LOOKUP(1,1/(D27=DSSP!$E$2:$E$2023),DSSP!$C$2:$C$2023)</f>
        <v>51932</v>
      </c>
      <c r="G27" s="187" t="str">
        <f>VLOOKUP(D27,DSĐT!$E$3:$H$920,3,0)</f>
        <v>Pc</v>
      </c>
      <c r="H27" s="189">
        <f>SUMIF(DSĐT!$E$3:$E$919,D27,DSĐT!$I$3:$I$920)</f>
        <v>0.5</v>
      </c>
      <c r="I27" s="220" t="str">
        <f>VLOOKUP('PACKING TOTAL '!D27,DSĐT!$E$3:$H$920,4,0)</f>
        <v xml:space="preserve"> 50 gr</v>
      </c>
      <c r="J27" s="187">
        <f>SUMIF(DSĐT!$E$3:$E$919,D27,DSĐT!$J$3:$J$920)</f>
        <v>10</v>
      </c>
      <c r="K27" s="190" t="str">
        <f>VLOOKUP(D27,DSĐT!$O$3:$Q$118,3)</f>
        <v>WT.19</v>
      </c>
      <c r="L27" t="str">
        <f>VLOOKUP(D27,DSSP!$E$2:$G$581,3,0)</f>
        <v>Ker Gawl</v>
      </c>
      <c r="M27" t="e">
        <f>VLOOKUP(L27,'MA LOT'!$B$1:$F$100,5,0)</f>
        <v>#N/A</v>
      </c>
    </row>
    <row r="28" spans="1:13" ht="45">
      <c r="A28" s="187">
        <v>17</v>
      </c>
      <c r="B28" s="187" t="str">
        <f>VLOOKUP(D28,DSĐT!$O$3:$R$986,4,0)</f>
        <v>61</v>
      </c>
      <c r="C28" s="188" t="str" cm="1">
        <f t="array" ref="C28">LOOKUP(1,1/(D28=DSSP!$E$2:$E$2034),DSSP!$F$2:$F$2034)</f>
        <v>Dried Banana 500 gr</v>
      </c>
      <c r="D28" s="188" t="str">
        <f>DSĐT!O19</f>
        <v>Chuối sấy dẻo 500 gr</v>
      </c>
      <c r="E28" s="188" t="str">
        <f t="shared" si="0"/>
        <v/>
      </c>
      <c r="F28" s="187" t="str" cm="1">
        <f t="array" ref="F28">LOOKUP(1,1/(D28=DSSP!$E$2:$E$2023),DSSP!$C$2:$C$2023)</f>
        <v>52849</v>
      </c>
      <c r="G28" s="187" t="str">
        <f>VLOOKUP(D28,DSĐT!$E$3:$H$920,3,0)</f>
        <v>Pack</v>
      </c>
      <c r="H28" s="189">
        <f>SUMIF(DSĐT!$E$3:$E$919,D28,DSĐT!$I$3:$I$920)</f>
        <v>5</v>
      </c>
      <c r="I28" s="220" t="str">
        <f>VLOOKUP('PACKING TOTAL '!D28,DSĐT!$E$3:$H$920,4,0)</f>
        <v>500 gr</v>
      </c>
      <c r="J28" s="187">
        <f>SUMIF(DSĐT!$E$3:$E$919,D28,DSĐT!$J$3:$J$920)</f>
        <v>10</v>
      </c>
      <c r="K28" s="190" t="str">
        <f>VLOOKUP(D28,DSĐT!$O$3:$Q$118,3)</f>
        <v>ZH.11, NAM2ZH.09, MKVD.05, WT.16, SG.12, LU.15</v>
      </c>
      <c r="L28" t="str">
        <f>VLOOKUP(D28,DSSP!$E$2:$G$581,3,0)</f>
        <v>Dried Banana</v>
      </c>
      <c r="M28" t="e">
        <f>VLOOKUP(L28,'MA LOT'!$B$1:$F$100,5,0)</f>
        <v>#N/A</v>
      </c>
    </row>
    <row r="29" spans="1:13" ht="30">
      <c r="A29" s="187">
        <v>18</v>
      </c>
      <c r="B29" s="187" t="str">
        <f>VLOOKUP(D29,DSĐT!$O$3:$R$986,4,0)</f>
        <v>26, 34, 42, 43, 44, 45, 47, 48, 66, 109</v>
      </c>
      <c r="C29" s="188" t="str" cm="1">
        <f t="array" ref="C29">LOOKUP(1,1/(D29=DSSP!$E$2:$E$2034),DSSP!$F$2:$F$2034)</f>
        <v>Siamese Banana weight</v>
      </c>
      <c r="D29" s="188" t="str">
        <f>DSĐT!O20</f>
        <v>Chuối xiêm weight</v>
      </c>
      <c r="E29" s="188" t="str">
        <f t="shared" si="0"/>
        <v/>
      </c>
      <c r="F29" s="187" t="str" cm="1">
        <f t="array" ref="F29">LOOKUP(1,1/(D29=DSSP!$E$2:$E$2023),DSSP!$C$2:$C$2023)</f>
        <v>51725</v>
      </c>
      <c r="G29" s="187" t="str">
        <f>VLOOKUP(D29,DSĐT!$E$3:$H$920,3,0)</f>
        <v>Kg</v>
      </c>
      <c r="H29" s="189">
        <f>SUMIF(DSĐT!$E$3:$E$919,D29,DSĐT!$I$3:$I$920)</f>
        <v>62.59</v>
      </c>
      <c r="I29" s="220" t="str">
        <f>VLOOKUP('PACKING TOTAL '!D29,DSĐT!$E$3:$H$920,4,0)</f>
        <v>weight</v>
      </c>
      <c r="J29" s="187">
        <f>SUMIF(DSĐT!$E$3:$E$919,D29,DSĐT!$J$3:$J$920)</f>
        <v>0</v>
      </c>
      <c r="K29" s="190" t="str">
        <f>VLOOKUP(D29,DSĐT!$O$3:$Q$118,3)</f>
        <v>ZH.11, NAM2ZH.09, MKVD.05, WT.16, SG.12, LU.15</v>
      </c>
      <c r="L29" t="str">
        <f>VLOOKUP(D29,DSSP!$E$2:$G$581,3,0)</f>
        <v>Siamese Banana</v>
      </c>
      <c r="M29" t="e">
        <f>VLOOKUP(L29,'MA LOT'!$B$1:$F$100,5,0)</f>
        <v>#N/A</v>
      </c>
    </row>
    <row r="30" spans="1:13">
      <c r="A30" s="187">
        <v>19</v>
      </c>
      <c r="B30" s="187" t="str">
        <f>VLOOKUP(D30,DSĐT!$O$3:$R$986,4,0)</f>
        <v>79, 101, 105, 106, 102, 107</v>
      </c>
      <c r="C30" s="188" t="str" cm="1">
        <f t="array" ref="C30">LOOKUP(1,1/(D30=DSSP!$E$2:$E$2034),DSSP!$F$2:$F$2034)</f>
        <v>Young Ambarella 500 gr</v>
      </c>
      <c r="D30" s="188" t="str">
        <f>DSĐT!O21</f>
        <v>Cóc non 500 gr</v>
      </c>
      <c r="E30" s="188">
        <f t="shared" si="0"/>
        <v>9462566672</v>
      </c>
      <c r="F30" s="187" t="str" cm="1">
        <f t="array" ref="F30">LOOKUP(1,1/(D30=DSSP!$E$2:$E$2023),DSSP!$C$2:$C$2023)</f>
        <v>51759</v>
      </c>
      <c r="G30" s="187" t="str">
        <f>VLOOKUP(D30,DSĐT!$E$3:$H$920,3,0)</f>
        <v>Kg</v>
      </c>
      <c r="H30" s="189">
        <f>SUMIF(DSĐT!$E$3:$E$919,D30,DSĐT!$I$3:$I$920)</f>
        <v>6</v>
      </c>
      <c r="I30" s="220" t="str">
        <f>VLOOKUP('PACKING TOTAL '!D30,DSĐT!$E$3:$H$920,4,0)</f>
        <v>500 gr</v>
      </c>
      <c r="J30" s="187">
        <f>SUMIF(DSĐT!$E$3:$E$919,D30,DSĐT!$J$3:$J$920)</f>
        <v>12</v>
      </c>
      <c r="K30" s="190" t="str">
        <f>VLOOKUP(D30,DSĐT!$O$3:$Q$118,3)</f>
        <v>WT.19</v>
      </c>
      <c r="L30" t="str">
        <f>VLOOKUP(D30,DSSP!$E$2:$G$581,3,0)</f>
        <v>Young Ambarella</v>
      </c>
      <c r="M30">
        <f>VLOOKUP(L30,'MA LOT'!$B$1:$F$100,5,0)</f>
        <v>9462566672</v>
      </c>
    </row>
    <row r="31" spans="1:13">
      <c r="A31" s="187">
        <v>20</v>
      </c>
      <c r="B31" s="187" t="str">
        <f>VLOOKUP(D31,DSĐT!$O$3:$R$986,4,0)</f>
        <v>38, 39</v>
      </c>
      <c r="C31" s="188" t="str" cm="1">
        <f t="array" ref="C31">LOOKUP(1,1/(D31=DSSP!$E$2:$E$2034),DSSP!$F$2:$F$2034)</f>
        <v>Vegetarian crispy fried rice 200 gr</v>
      </c>
      <c r="D31" s="188" t="str">
        <f>DSĐT!O22</f>
        <v>Cơm Cháy Chà Bông Chay 200 gr</v>
      </c>
      <c r="E31" s="188" t="str">
        <f t="shared" si="0"/>
        <v/>
      </c>
      <c r="F31" s="187" t="str" cm="1">
        <f t="array" ref="F31">LOOKUP(1,1/(D31=DSSP!$E$2:$E$2023),DSSP!$C$2:$C$2023)</f>
        <v>51942</v>
      </c>
      <c r="G31" s="187" t="str">
        <f>VLOOKUP(D31,DSĐT!$E$3:$H$920,3,0)</f>
        <v>Pack</v>
      </c>
      <c r="H31" s="189">
        <f>SUMIF(DSĐT!$E$3:$E$919,D31,DSĐT!$I$3:$I$920)</f>
        <v>4</v>
      </c>
      <c r="I31" s="220" t="str">
        <f>VLOOKUP('PACKING TOTAL '!D31,DSĐT!$E$3:$H$920,4,0)</f>
        <v>200 gr</v>
      </c>
      <c r="J31" s="187">
        <f>SUMIF(DSĐT!$E$3:$E$919,D31,DSĐT!$J$3:$J$920)</f>
        <v>20</v>
      </c>
      <c r="K31" s="190" t="str">
        <f>VLOOKUP(D31,DSĐT!$O$3:$Q$118,3)</f>
        <v>WT.19</v>
      </c>
      <c r="L31" t="str">
        <f>VLOOKUP(D31,DSSP!$E$2:$G$581,3,0)</f>
        <v>Vegetarian crispy fried rice</v>
      </c>
      <c r="M31" t="e">
        <f>VLOOKUP(L31,'MA LOT'!$B$1:$F$100,5,0)</f>
        <v>#N/A</v>
      </c>
    </row>
    <row r="32" spans="1:13" ht="300">
      <c r="A32" s="187">
        <v>21</v>
      </c>
      <c r="B32" s="187" t="str">
        <f>VLOOKUP(D32,DSĐT!$O$3:$R$986,4,0)</f>
        <v>63, 65, 68, 71</v>
      </c>
      <c r="C32" s="188" t="str" cm="1">
        <f t="array" ref="C32">LOOKUP(1,1/(D32=DSSP!$E$2:$E$2034),DSSP!$F$2:$F$2034)</f>
        <v>Shallot 200 gr</v>
      </c>
      <c r="D32" s="188" t="str">
        <f>DSĐT!O23</f>
        <v>Củ hành tím 200 gr</v>
      </c>
      <c r="E32" s="188">
        <f t="shared" si="0"/>
        <v>7132566672</v>
      </c>
      <c r="F32" s="187" t="str" cm="1">
        <f t="array" ref="F32">LOOKUP(1,1/(D32=DSSP!$E$2:$E$2023),DSSP!$C$2:$C$2023)</f>
        <v>51718</v>
      </c>
      <c r="G32" s="187" t="str">
        <f>VLOOKUP(D32,DSĐT!$E$3:$H$920,3,0)</f>
        <v>Kg</v>
      </c>
      <c r="H32" s="189">
        <f>SUMIF(DSĐT!$E$3:$E$919,D32,DSĐT!$I$3:$I$920)</f>
        <v>5.4</v>
      </c>
      <c r="I32" s="220" t="str">
        <f>VLOOKUP('PACKING TOTAL '!D32,DSĐT!$E$3:$H$920,4,0)</f>
        <v>200 gr</v>
      </c>
      <c r="J32" s="187">
        <f>SUMIF(DSĐT!$E$3:$E$919,D32,DSĐT!$J$3:$J$920)</f>
        <v>27</v>
      </c>
      <c r="K32" s="190" t="str">
        <f>VLOOKUP(D32,DSĐT!$O$3:$Q$118,3)</f>
        <v>ZH.08, LU.08, SG.08, WT.13</v>
      </c>
      <c r="L32" t="str">
        <f>VLOOKUP(D32,DSSP!$E$2:$G$581,3,0)</f>
        <v>Shallot</v>
      </c>
      <c r="M32">
        <f>VLOOKUP(L32,'MA LOT'!$B$1:$F$100,5,0)</f>
        <v>7132566672</v>
      </c>
    </row>
    <row r="33" spans="1:13" ht="24">
      <c r="A33" s="187">
        <v>22</v>
      </c>
      <c r="B33" s="187" t="str">
        <f>VLOOKUP(D33,DSĐT!$O$3:$R$986,4,0)</f>
        <v>43, 45, 46, 47, 59</v>
      </c>
      <c r="C33" s="188" t="str" cm="1">
        <f t="array" ref="C33">LOOKUP(1,1/(D33=DSSP!$E$2:$E$2034),DSSP!$F$2:$F$2034)</f>
        <v>Galangal 100 gr</v>
      </c>
      <c r="D33" s="188" t="str">
        <f>DSĐT!O24</f>
        <v>Củ riềng 100 gr</v>
      </c>
      <c r="E33" s="188">
        <f t="shared" si="0"/>
        <v>7172566672</v>
      </c>
      <c r="F33" s="187" t="str" cm="1">
        <f t="array" ref="F33">LOOKUP(1,1/(D33=DSSP!$E$2:$E$2023),DSSP!$C$2:$C$2023)</f>
        <v>51719</v>
      </c>
      <c r="G33" s="187" t="str">
        <f>VLOOKUP(D33,DSĐT!$E$3:$H$920,3,0)</f>
        <v>Kg</v>
      </c>
      <c r="H33" s="189">
        <f>SUMIF(DSĐT!$E$3:$E$919,D33,DSĐT!$I$3:$I$920)</f>
        <v>3.9000000000000004</v>
      </c>
      <c r="I33" s="220" t="str">
        <f>VLOOKUP('PACKING TOTAL '!D33,DSĐT!$E$3:$H$920,4,0)</f>
        <v>100 gr</v>
      </c>
      <c r="J33" s="187">
        <f>SUMIF(DSĐT!$E$3:$E$919,D33,DSĐT!$J$3:$J$920)</f>
        <v>39</v>
      </c>
      <c r="K33" s="190" t="str">
        <f>VLOOKUP(D33,DSĐT!$O$3:$Q$118,3)</f>
        <v>ZH.06, MKFR.02, MKVD.02, LU.05, SG.07</v>
      </c>
      <c r="L33" t="str">
        <f>VLOOKUP(D33,DSSP!$E$2:$G$581,3,0)</f>
        <v>Galangal</v>
      </c>
      <c r="M33">
        <f>VLOOKUP(L33,'MA LOT'!$B$1:$F$100,5,0)</f>
        <v>7172566672</v>
      </c>
    </row>
    <row r="34" spans="1:13" ht="30">
      <c r="A34" s="187">
        <v>23</v>
      </c>
      <c r="B34" s="187" t="str">
        <f>VLOOKUP(D34,DSĐT!$O$3:$R$986,4,0)</f>
        <v>58, 59</v>
      </c>
      <c r="C34" s="188" t="str" cm="1">
        <f t="array" ref="C34">LOOKUP(1,1/(D34=DSSP!$E$2:$E$2034),DSSP!$F$2:$F$2034)</f>
        <v>Galangal 200 gr</v>
      </c>
      <c r="D34" s="188" t="str">
        <f>DSĐT!O25</f>
        <v>Củ riềng 200 gr</v>
      </c>
      <c r="E34" s="188">
        <f t="shared" si="0"/>
        <v>7172566672</v>
      </c>
      <c r="F34" s="187" t="str" cm="1">
        <f t="array" ref="F34">LOOKUP(1,1/(D34=DSSP!$E$2:$E$2023),DSSP!$C$2:$C$2023)</f>
        <v>51719</v>
      </c>
      <c r="G34" s="187" t="str">
        <f>VLOOKUP(D34,DSĐT!$E$3:$H$920,3,0)</f>
        <v>Kg</v>
      </c>
      <c r="H34" s="189">
        <f>SUMIF(DSĐT!$E$3:$E$919,D34,DSĐT!$I$3:$I$920)</f>
        <v>5.6</v>
      </c>
      <c r="I34" s="220" t="str">
        <f>VLOOKUP('PACKING TOTAL '!D34,DSĐT!$E$3:$H$920,4,0)</f>
        <v>200 gr</v>
      </c>
      <c r="J34" s="187">
        <f>SUMIF(DSĐT!$E$3:$E$919,D34,DSĐT!$J$3:$J$920)</f>
        <v>28</v>
      </c>
      <c r="K34" s="190" t="str">
        <f>VLOOKUP(D34,DSĐT!$O$3:$Q$118,3)</f>
        <v>LU.07, SG.07</v>
      </c>
      <c r="L34" t="str">
        <f>VLOOKUP(D34,DSSP!$E$2:$G$581,3,0)</f>
        <v>Galangal</v>
      </c>
      <c r="M34">
        <f>VLOOKUP(L34,'MA LOT'!$B$1:$F$100,5,0)</f>
        <v>7172566672</v>
      </c>
    </row>
    <row r="35" spans="1:13">
      <c r="A35" s="187">
        <v>24</v>
      </c>
      <c r="B35" s="187" t="str">
        <f>VLOOKUP(D35,DSĐT!$O$3:$R$986,4,0)</f>
        <v>86, 87, 89, 90, 100, 101</v>
      </c>
      <c r="C35" s="188" t="str" cm="1">
        <f t="array" ref="C35">LOOKUP(1,1/(D35=DSSP!$E$2:$E$2034),DSSP!$F$2:$F$2034)</f>
        <v>Yam bean weight</v>
      </c>
      <c r="D35" s="188" t="str">
        <f>DSĐT!O26</f>
        <v>Củ sắn weight</v>
      </c>
      <c r="E35" s="188">
        <f t="shared" si="0"/>
        <v>7112566672</v>
      </c>
      <c r="F35" s="187" t="str" cm="1">
        <f t="array" ref="F35">LOOKUP(1,1/(D35=DSSP!$E$2:$E$2023),DSSP!$C$2:$C$2023)</f>
        <v>51733</v>
      </c>
      <c r="G35" s="187" t="str">
        <f>VLOOKUP(D35,DSĐT!$E$3:$H$920,3,0)</f>
        <v>Kg</v>
      </c>
      <c r="H35" s="189">
        <f>SUMIF(DSĐT!$E$3:$E$919,D35,DSĐT!$I$3:$I$920)</f>
        <v>8.5</v>
      </c>
      <c r="I35" s="220" t="str">
        <f>VLOOKUP('PACKING TOTAL '!D35,DSĐT!$E$3:$H$920,4,0)</f>
        <v>weight</v>
      </c>
      <c r="J35" s="187">
        <f>SUMIF(DSĐT!$E$3:$E$919,D35,DSĐT!$J$3:$J$920)</f>
        <v>0</v>
      </c>
      <c r="K35" s="190" t="str">
        <f>VLOOKUP(D35,DSĐT!$O$3:$Q$118,3)</f>
        <v>ZH.11, NAM2ZH.09, MKVD.05, WT.16, SG.12, LU.15</v>
      </c>
      <c r="L35" t="str">
        <f>VLOOKUP(D35,DSSP!$E$2:$G$581,3,0)</f>
        <v>Yam bean</v>
      </c>
      <c r="M35">
        <f>VLOOKUP(L35,'MA LOT'!$B$1:$F$100,5,0)</f>
        <v>7112566672</v>
      </c>
    </row>
    <row r="36" spans="1:13" ht="30">
      <c r="A36" s="187">
        <v>25</v>
      </c>
      <c r="B36" s="187" t="str">
        <f>VLOOKUP(D36,DSĐT!$O$3:$R$986,4,0)</f>
        <v>32, 33, 34, 36, 37</v>
      </c>
      <c r="C36" s="188" t="str" cm="1">
        <f t="array" ref="C36">LOOKUP(1,1/(D36=DSSP!$E$2:$E$2034),DSSP!$F$2:$F$2034)</f>
        <v>Fish Herb 100 gr</v>
      </c>
      <c r="D36" s="188" t="str">
        <f>DSĐT!O27</f>
        <v>Dấp cá 100 gr</v>
      </c>
      <c r="E36" s="188">
        <f t="shared" si="0"/>
        <v>3232400216</v>
      </c>
      <c r="F36" s="187" t="str" cm="1">
        <f t="array" ref="F36">LOOKUP(1,1/(D36=DSSP!$E$2:$E$2023),DSSP!$C$2:$C$2023)</f>
        <v>52872</v>
      </c>
      <c r="G36" s="187" t="str">
        <f>VLOOKUP(D36,DSĐT!$E$3:$H$920,3,0)</f>
        <v>Kg</v>
      </c>
      <c r="H36" s="189">
        <f>SUMIF(DSĐT!$E$3:$E$919,D36,DSĐT!$I$3:$I$920)</f>
        <v>3</v>
      </c>
      <c r="I36" s="220" t="str">
        <f>VLOOKUP('PACKING TOTAL '!D36,DSĐT!$E$3:$H$920,4,0)</f>
        <v>100 gr</v>
      </c>
      <c r="J36" s="187">
        <f>SUMIF(DSĐT!$E$3:$E$919,D36,DSĐT!$J$3:$J$920)</f>
        <v>30</v>
      </c>
      <c r="K36" s="190" t="str">
        <f>VLOOKUP(D36,DSĐT!$O$3:$Q$118,3)</f>
        <v>WT.07, SG.05, MKVD.01, ZH.04, LU.03</v>
      </c>
      <c r="L36" t="str">
        <f>VLOOKUP(D36,DSSP!$E$2:$G$581,3,0)</f>
        <v>Fish Herb</v>
      </c>
      <c r="M36">
        <f>VLOOKUP(L36,'MA LOT'!$B$1:$F$100,5,0)</f>
        <v>3232400216</v>
      </c>
    </row>
    <row r="37" spans="1:13" ht="24">
      <c r="A37" s="187">
        <v>26</v>
      </c>
      <c r="B37" s="187" t="str">
        <f>VLOOKUP(D37,DSĐT!$O$3:$R$986,4,0)</f>
        <v>65, 71, 83, 88, 89, 108, 117</v>
      </c>
      <c r="C37" s="188" t="str" cm="1">
        <f t="array" ref="C37">LOOKUP(1,1/(D37=DSSP!$E$2:$E$2034),DSSP!$F$2:$F$2034)</f>
        <v>Yardlong Bean 300 gr</v>
      </c>
      <c r="D37" s="188" t="str">
        <f>DSĐT!O28</f>
        <v>Đậu đũa 300 gr</v>
      </c>
      <c r="E37" s="188">
        <f t="shared" si="0"/>
        <v>2612503101</v>
      </c>
      <c r="F37" s="187" t="str" cm="1">
        <f t="array" ref="F37">LOOKUP(1,1/(D37=DSSP!$E$2:$E$2023),DSSP!$C$2:$C$2023)</f>
        <v>51713</v>
      </c>
      <c r="G37" s="187" t="str">
        <f>VLOOKUP(D37,DSĐT!$E$3:$H$920,3,0)</f>
        <v>Kg</v>
      </c>
      <c r="H37" s="189">
        <f>SUMIF(DSĐT!$E$3:$E$919,D37,DSĐT!$I$3:$I$920)</f>
        <v>33</v>
      </c>
      <c r="I37" s="220" t="str">
        <f>VLOOKUP('PACKING TOTAL '!D37,DSĐT!$E$3:$H$920,4,0)</f>
        <v>300 gr</v>
      </c>
      <c r="J37" s="187">
        <f>SUMIF(DSĐT!$E$3:$E$919,D37,DSĐT!$J$3:$J$920)</f>
        <v>110</v>
      </c>
      <c r="K37" s="190" t="str">
        <f>VLOOKUP(D37,DSĐT!$O$3:$Q$118,3)</f>
        <v>LU.07, SG.07, MKVD.03, ZH.08, MKFR.03</v>
      </c>
      <c r="L37" t="str">
        <f>VLOOKUP(D37,DSSP!$E$2:$G$581,3,0)</f>
        <v>Yardlong Bean</v>
      </c>
      <c r="M37">
        <f>VLOOKUP(L37,'MA LOT'!$B$1:$F$100,5,0)</f>
        <v>2612503101</v>
      </c>
    </row>
    <row r="38" spans="1:13" ht="24">
      <c r="A38" s="187">
        <v>27</v>
      </c>
      <c r="B38" s="187" t="str">
        <f>VLOOKUP(D38,DSĐT!$O$3:$R$986,4,0)</f>
        <v>97, 46, 105, 106, 102, 125, 118, 119</v>
      </c>
      <c r="C38" s="188" t="str" cm="1">
        <f t="array" ref="C38">LOOKUP(1,1/(D38=DSSP!$E$2:$E$2034),DSSP!$F$2:$F$2034)</f>
        <v>Winged Bean 100 gr</v>
      </c>
      <c r="D38" s="188" t="str">
        <f>DSĐT!O29</f>
        <v>Đậu rồng 100 gr</v>
      </c>
      <c r="E38" s="188">
        <f t="shared" si="0"/>
        <v>2622500216</v>
      </c>
      <c r="F38" s="187" cm="1">
        <f t="array" ref="F38">LOOKUP(1,1/(D38=DSSP!$E$2:$E$2023),DSSP!$C$2:$C$2023)</f>
        <v>51714</v>
      </c>
      <c r="G38" s="187" t="str">
        <f>VLOOKUP(D38,DSĐT!$E$3:$H$920,3,0)</f>
        <v>Kg</v>
      </c>
      <c r="H38" s="189">
        <f>SUMIF(DSĐT!$E$3:$E$919,D38,DSĐT!$I$3:$I$920)</f>
        <v>2.5</v>
      </c>
      <c r="I38" s="220" t="str">
        <f>VLOOKUP('PACKING TOTAL '!D38,DSĐT!$E$3:$H$920,4,0)</f>
        <v>100 gr</v>
      </c>
      <c r="J38" s="187">
        <f>SUMIF(DSĐT!$E$3:$E$919,D38,DSĐT!$J$3:$J$920)</f>
        <v>25</v>
      </c>
      <c r="K38" s="190" t="str">
        <f>VLOOKUP(D38,DSĐT!$O$3:$Q$118,3)</f>
        <v>LU.07, SG.07, MKVD.03, ZH.08, MKFR.03</v>
      </c>
      <c r="L38" t="str">
        <f>VLOOKUP(D38,DSSP!$E$2:$G$581,3,0)</f>
        <v>Winged Bean</v>
      </c>
      <c r="M38">
        <f>VLOOKUP(L38,'MA LOT'!$B$1:$F$100,5,0)</f>
        <v>2622500216</v>
      </c>
    </row>
    <row r="39" spans="1:13" ht="30">
      <c r="A39" s="187">
        <v>28</v>
      </c>
      <c r="B39" s="187" t="str">
        <f>VLOOKUP(D39,DSĐT!$O$3:$R$986,4,0)</f>
        <v>1, 2, 3, 4, 5, 6, 7, 8, 9, 10, 11, 12, 13, 14, 15, 16, 17, 18, 19, 20, 21, 22, 23, 24, 25, 40</v>
      </c>
      <c r="C39" s="188" t="str" cm="1">
        <f t="array" ref="C39">LOOKUP(1,1/(D39=DSSP!$E$2:$E$2034),DSSP!$F$2:$F$2034)</f>
        <v>Papaya weight</v>
      </c>
      <c r="D39" s="188" t="str">
        <f>DSĐT!O30</f>
        <v>Đu đủ weight</v>
      </c>
      <c r="E39" s="188">
        <f t="shared" si="0"/>
        <v>1212400339</v>
      </c>
      <c r="F39" s="187" cm="1">
        <f t="array" ref="F39">LOOKUP(1,1/(D39=DSSP!$E$2:$E$2023),DSSP!$C$2:$C$2023)</f>
        <v>53908</v>
      </c>
      <c r="G39" s="187" t="str">
        <f>VLOOKUP(D39,DSĐT!$E$3:$H$920,3,0)</f>
        <v>Kg</v>
      </c>
      <c r="H39" s="189">
        <f>SUMIF(DSĐT!$E$3:$E$919,D39,DSĐT!$I$3:$I$920)</f>
        <v>267.10999999999996</v>
      </c>
      <c r="I39" s="220" t="str">
        <f>VLOOKUP('PACKING TOTAL '!D39,DSĐT!$E$3:$H$920,4,0)</f>
        <v>weight</v>
      </c>
      <c r="J39" s="187">
        <f>SUMIF(DSĐT!$E$3:$E$919,D39,DSĐT!$J$3:$J$920)</f>
        <v>0</v>
      </c>
      <c r="K39" s="190" t="str">
        <f>VLOOKUP(D39,DSĐT!$O$3:$Q$118,3)</f>
        <v>LU.07, SG.07, MKVD.03, ZH.08, MKFR.03</v>
      </c>
      <c r="L39" t="str">
        <f>VLOOKUP(D39,DSSP!$E$2:$G$581,3,0)</f>
        <v>Papaya</v>
      </c>
      <c r="M39">
        <f>VLOOKUP(L39,'MA LOT'!$B$1:$F$100,5,0)</f>
        <v>1212400339</v>
      </c>
    </row>
    <row r="40" spans="1:13" ht="24">
      <c r="A40" s="187">
        <v>29</v>
      </c>
      <c r="B40" s="187" t="str">
        <f>VLOOKUP(D40,DSĐT!$O$3:$R$986,4,0)</f>
        <v>58, 59, 62, 63, 78</v>
      </c>
      <c r="C40" s="188" t="str" cm="1">
        <f t="array" ref="C40">LOOKUP(1,1/(D40=DSSP!$E$2:$E$2034),DSSP!$F$2:$F$2034)</f>
        <v>Siam coconut 500 gr</v>
      </c>
      <c r="D40" s="188" t="str">
        <f>DSĐT!O31</f>
        <v>Dừa xiêm trái nhỏ 500 gr</v>
      </c>
      <c r="E40" s="188">
        <f t="shared" si="0"/>
        <v>9322566672</v>
      </c>
      <c r="F40" s="187" t="str" cm="1">
        <f t="array" ref="F40">LOOKUP(1,1/(D40=DSSP!$E$2:$E$2023),DSSP!$C$2:$C$2023)</f>
        <v>53307</v>
      </c>
      <c r="G40" s="187" t="str">
        <f>VLOOKUP(D40,DSĐT!$E$3:$H$920,3,0)</f>
        <v>Pc</v>
      </c>
      <c r="H40" s="189">
        <f>SUMIF(DSĐT!$E$3:$E$919,D40,DSĐT!$I$3:$I$920)</f>
        <v>14.5</v>
      </c>
      <c r="I40" s="220" t="str">
        <f>VLOOKUP('PACKING TOTAL '!D40,DSĐT!$E$3:$H$920,4,0)</f>
        <v>500 gr</v>
      </c>
      <c r="J40" s="187">
        <f>SUMIF(DSĐT!$E$3:$E$919,D40,DSĐT!$J$3:$J$920)</f>
        <v>29</v>
      </c>
      <c r="K40" s="190" t="str">
        <f>VLOOKUP(D40,DSĐT!$O$3:$Q$118,3)</f>
        <v>LU.07, SG.07, MKVD.03, ZH.08, MKFR.03</v>
      </c>
      <c r="L40" t="str">
        <f>VLOOKUP(D40,DSSP!$E$2:$G$581,3,0)</f>
        <v>Siam coconut</v>
      </c>
      <c r="M40">
        <f>VLOOKUP(L40,'MA LOT'!$B$1:$F$100,5,0)</f>
        <v>9322566672</v>
      </c>
    </row>
    <row r="41" spans="1:13" ht="24">
      <c r="A41" s="187">
        <v>30</v>
      </c>
      <c r="B41" s="187" t="str">
        <f>VLOOKUP(D41,DSĐT!$O$3:$R$986,4,0)</f>
        <v>59, 60, 62, 63, 64, 65, 88</v>
      </c>
      <c r="C41" s="188" t="str" cm="1">
        <f t="array" ref="C41">LOOKUP(1,1/(D41=DSSP!$E$2:$E$2034),DSSP!$F$2:$F$2034)</f>
        <v>Welsh Onion 100 gr</v>
      </c>
      <c r="D41" s="188" t="str">
        <f>DSĐT!O32</f>
        <v>Hành lá 100 gr</v>
      </c>
      <c r="E41" s="188">
        <f t="shared" si="0"/>
        <v>1812505101</v>
      </c>
      <c r="F41" s="187" t="str" cm="1">
        <f t="array" ref="F41">LOOKUP(1,1/(D41=DSSP!$E$2:$E$2023),DSSP!$C$2:$C$2023)</f>
        <v>51702</v>
      </c>
      <c r="G41" s="187" t="str">
        <f>VLOOKUP(D41,DSĐT!$E$3:$H$920,3,0)</f>
        <v>Kg</v>
      </c>
      <c r="H41" s="189">
        <f>SUMIF(DSĐT!$E$3:$E$919,D41,DSĐT!$I$3:$I$920)</f>
        <v>16.5</v>
      </c>
      <c r="I41" s="220" t="str">
        <f>VLOOKUP('PACKING TOTAL '!D41,DSĐT!$E$3:$H$920,4,0)</f>
        <v>100 gr</v>
      </c>
      <c r="J41" s="187">
        <f>SUMIF(DSĐT!$E$3:$E$919,D41,DSĐT!$J$3:$J$920)</f>
        <v>165</v>
      </c>
      <c r="K41" s="190" t="str">
        <f>VLOOKUP(D41,DSĐT!$O$3:$Q$118,3)</f>
        <v>SG.07, WT.10, MKVD.03, ZH.08, WT.12, LU.08, MKFR.04</v>
      </c>
      <c r="L41" t="str">
        <f>VLOOKUP(D41,DSSP!$E$2:$G$581,3,0)</f>
        <v>Welsh Onion</v>
      </c>
      <c r="M41">
        <f>VLOOKUP(L41,'MA LOT'!$B$1:$F$100,5,0)</f>
        <v>1812505101</v>
      </c>
    </row>
    <row r="42" spans="1:13" ht="24">
      <c r="A42" s="187">
        <v>31</v>
      </c>
      <c r="B42" s="187" t="str">
        <f>VLOOKUP(D42,DSĐT!$O$3:$R$986,4,0)</f>
        <v>62, 64, 67, 68, 72, 85, 88</v>
      </c>
      <c r="C42" s="188" t="str" cm="1">
        <f t="array" ref="C42">LOOKUP(1,1/(D42=DSSP!$E$2:$E$2034),DSSP!$F$2:$F$2034)</f>
        <v>Welsh Onion 200 gr</v>
      </c>
      <c r="D42" s="188" t="str">
        <f>DSĐT!O33</f>
        <v>Hành lá 200 gr</v>
      </c>
      <c r="E42" s="188">
        <f t="shared" si="0"/>
        <v>1812505101</v>
      </c>
      <c r="F42" s="187" t="str" cm="1">
        <f t="array" ref="F42">LOOKUP(1,1/(D42=DSSP!$E$2:$E$2023),DSSP!$C$2:$C$2023)</f>
        <v>51702</v>
      </c>
      <c r="G42" s="187" t="str">
        <f>VLOOKUP(D42,DSĐT!$E$3:$H$920,3,0)</f>
        <v>Kg</v>
      </c>
      <c r="H42" s="189">
        <f>SUMIF(DSĐT!$E$3:$E$919,D42,DSĐT!$I$3:$I$920)</f>
        <v>35</v>
      </c>
      <c r="I42" s="220" t="str">
        <f>VLOOKUP('PACKING TOTAL '!D42,DSĐT!$E$3:$H$920,4,0)</f>
        <v>200 gr</v>
      </c>
      <c r="J42" s="187">
        <f>SUMIF(DSĐT!$E$3:$E$919,D42,DSĐT!$J$3:$J$920)</f>
        <v>175</v>
      </c>
      <c r="K42" s="190" t="str">
        <f>VLOOKUP(D42,DSĐT!$O$3:$Q$118,3)</f>
        <v>MKVD.03, WT.12, ZH.09, SG.08, LU.09, WT.15, MKFR.04</v>
      </c>
      <c r="L42" t="str">
        <f>VLOOKUP(D42,DSSP!$E$2:$G$581,3,0)</f>
        <v>Welsh Onion</v>
      </c>
      <c r="M42">
        <f>VLOOKUP(L42,'MA LOT'!$B$1:$F$100,5,0)</f>
        <v>1812505101</v>
      </c>
    </row>
    <row r="43" spans="1:13" ht="24">
      <c r="A43" s="187">
        <v>32</v>
      </c>
      <c r="B43" s="187" t="str">
        <f>VLOOKUP(D43,DSĐT!$O$3:$R$986,4,0)</f>
        <v>33, 89, 90, 101, 102</v>
      </c>
      <c r="C43" s="188" t="str" cm="1">
        <f t="array" ref="C43">LOOKUP(1,1/(D43=DSSP!$E$2:$E$2034),DSSP!$F$2:$F$2034)</f>
        <v>Guichai Leaf 100 gr</v>
      </c>
      <c r="D43" s="188" t="str">
        <f>DSĐT!O34</f>
        <v>Hẹ lá 100 gr</v>
      </c>
      <c r="E43" s="188">
        <f t="shared" si="0"/>
        <v>2012400331</v>
      </c>
      <c r="F43" s="187" t="str" cm="1">
        <f t="array" ref="F43">LOOKUP(1,1/(D43=DSSP!$E$2:$E$2023),DSSP!$C$2:$C$2023)</f>
        <v>51703</v>
      </c>
      <c r="G43" s="187" t="str">
        <f>VLOOKUP(D43,DSĐT!$E$3:$H$920,3,0)</f>
        <v>Kg</v>
      </c>
      <c r="H43" s="189">
        <f>SUMIF(DSĐT!$E$3:$E$919,D43,DSĐT!$I$3:$I$920)</f>
        <v>4.5999999999999996</v>
      </c>
      <c r="I43" s="220" t="str">
        <f>VLOOKUP('PACKING TOTAL '!D43,DSĐT!$E$3:$H$920,4,0)</f>
        <v>100 gr</v>
      </c>
      <c r="J43" s="187">
        <f>SUMIF(DSĐT!$E$3:$E$919,D43,DSĐT!$J$3:$J$920)</f>
        <v>46</v>
      </c>
      <c r="K43" s="190" t="str">
        <f>VLOOKUP(D43,DSĐT!$O$3:$Q$118,3)</f>
        <v>SG.05, MKVD.05, WT.16, LU.15, ZH.13</v>
      </c>
      <c r="L43" t="str">
        <f>VLOOKUP(D43,DSSP!$E$2:$G$581,3,0)</f>
        <v>Guichai Leaf</v>
      </c>
      <c r="M43">
        <f>VLOOKUP(L43,'MA LOT'!$B$1:$F$100,5,0)</f>
        <v>2012400331</v>
      </c>
    </row>
    <row r="44" spans="1:13">
      <c r="A44" s="187">
        <v>33</v>
      </c>
      <c r="B44" s="187" t="str">
        <f>VLOOKUP(D44,DSĐT!$O$3:$R$986,4,0)</f>
        <v>89, 90, 100, 101, 102, 123</v>
      </c>
      <c r="C44" s="188" t="str" cm="1">
        <f t="array" ref="C44">LOOKUP(1,1/(D44=DSSP!$E$2:$E$2034),DSSP!$F$2:$F$2034)</f>
        <v>Guichai Leaf 200 gr</v>
      </c>
      <c r="D44" s="188" t="str">
        <f>DSĐT!O35</f>
        <v>Hẹ lá 200 gr</v>
      </c>
      <c r="E44" s="188">
        <f t="shared" ref="E44:E80" si="1">IFERROR(M44,"")</f>
        <v>2012400331</v>
      </c>
      <c r="F44" s="187" t="str" cm="1">
        <f t="array" ref="F44">LOOKUP(1,1/(D44=DSSP!$E$2:$E$2023),DSSP!$C$2:$C$2023)</f>
        <v>51703</v>
      </c>
      <c r="G44" s="187" t="str">
        <f>VLOOKUP(D44,DSĐT!$E$3:$H$920,3,0)</f>
        <v>Kg</v>
      </c>
      <c r="H44" s="189">
        <f>SUMIF(DSĐT!$E$3:$E$919,D44,DSĐT!$I$3:$I$920)</f>
        <v>15.6</v>
      </c>
      <c r="I44" s="220" t="str">
        <f>VLOOKUP('PACKING TOTAL '!D44,DSĐT!$E$3:$H$920,4,0)</f>
        <v>200 gr</v>
      </c>
      <c r="J44" s="187">
        <f>SUMIF(DSĐT!$E$3:$E$919,D44,DSĐT!$J$3:$J$920)</f>
        <v>78</v>
      </c>
      <c r="K44" s="190" t="str">
        <f>VLOOKUP(D44,DSĐT!$O$3:$Q$118,3)</f>
        <v>MKVD.05, WT.16, SG.12, LU.15, ZH.13, NAM1.23</v>
      </c>
      <c r="L44" t="str">
        <f>VLOOKUP(D44,DSSP!$E$2:$G$581,3,0)</f>
        <v>Guichai Leaf</v>
      </c>
      <c r="M44">
        <f>VLOOKUP(L44,'MA LOT'!$B$1:$F$100,5,0)</f>
        <v>2012400331</v>
      </c>
    </row>
    <row r="45" spans="1:13" ht="30">
      <c r="A45" s="187">
        <v>34</v>
      </c>
      <c r="B45" s="187" t="str">
        <f>VLOOKUP(D45,DSĐT!$O$3:$R$986,4,0)</f>
        <v>91, 92, 93, 94, 95, 106, 109, 110, 111, 112, 115, 116, 118, 119, 120, 122, 124</v>
      </c>
      <c r="C45" s="188" t="str" cm="1">
        <f t="array" ref="C45">LOOKUP(1,1/(D45=DSSP!$E$2:$E$2034),DSSP!$F$2:$F$2034)</f>
        <v>Holy Basil Leaf 100 gr</v>
      </c>
      <c r="D45" s="188" t="str">
        <f>DSĐT!O36</f>
        <v>Hương nhu 100 gr</v>
      </c>
      <c r="E45" s="188">
        <f t="shared" si="1"/>
        <v>1722503301</v>
      </c>
      <c r="F45" s="187" t="str" cm="1">
        <f t="array" ref="F45">LOOKUP(1,1/(D45=DSSP!$E$2:$E$2023),DSSP!$C$2:$C$2023)</f>
        <v>51704</v>
      </c>
      <c r="G45" s="187" t="str">
        <f>VLOOKUP(D45,DSĐT!$E$3:$H$920,3,0)</f>
        <v>Kg</v>
      </c>
      <c r="H45" s="189">
        <f>SUMIF(DSĐT!$E$3:$E$919,D45,DSĐT!$I$3:$I$920)</f>
        <v>50</v>
      </c>
      <c r="I45" s="220" t="str">
        <f>VLOOKUP('PACKING TOTAL '!D45,DSĐT!$E$3:$H$920,4,0)</f>
        <v>100 gr</v>
      </c>
      <c r="J45" s="187">
        <f>SUMIF(DSĐT!$E$3:$E$919,D45,DSĐT!$J$3:$J$920)</f>
        <v>500</v>
      </c>
      <c r="K45" s="190" t="str">
        <f>VLOOKUP(D45,DSĐT!$O$3:$Q$118,3)</f>
        <v>MKVD.06, SG.11, LU.12, MLT.01, LU.13, MKFR.06, SD.02, TH.02, DNA.01, NAM2ZH.10, BSM.01, NGAM.02, WT.21, ZH.15, NAM1.22, NAM2ZH.12, NAM1.24</v>
      </c>
      <c r="L45" t="str">
        <f>VLOOKUP(D45,DSSP!$E$2:$G$581,3,0)</f>
        <v>Holy Basil Leaf</v>
      </c>
      <c r="M45">
        <f>VLOOKUP(L45,'MA LOT'!$B$1:$F$100,5,0)</f>
        <v>1722503301</v>
      </c>
    </row>
    <row r="46" spans="1:13">
      <c r="A46" s="187">
        <v>35</v>
      </c>
      <c r="B46" s="187" t="str">
        <f>VLOOKUP(D46,DSĐT!$O$3:$R$986,4,0)</f>
        <v>43, 46</v>
      </c>
      <c r="C46" s="188" t="str" cm="1">
        <f t="array" ref="C46">LOOKUP(1,1/(D46=DSSP!$E$2:$E$2034),DSSP!$F$2:$F$2034)</f>
        <v>Red Batata weight</v>
      </c>
      <c r="D46" s="188" t="str">
        <f>DSĐT!O37</f>
        <v>Khoai lang ruột đỏ weight</v>
      </c>
      <c r="E46" s="188">
        <f t="shared" si="1"/>
        <v>7052566672</v>
      </c>
      <c r="F46" s="187" t="str" cm="1">
        <f t="array" ref="F46">LOOKUP(1,1/(D46=DSSP!$E$2:$E$2023),DSSP!$C$2:$C$2023)</f>
        <v>51755</v>
      </c>
      <c r="G46" s="187" t="str">
        <f>VLOOKUP(D46,DSĐT!$E$3:$H$920,3,0)</f>
        <v>Kg</v>
      </c>
      <c r="H46" s="189">
        <f>SUMIF(DSĐT!$E$3:$E$919,D46,DSĐT!$I$3:$I$920)</f>
        <v>1.099</v>
      </c>
      <c r="I46" s="220" t="str">
        <f>VLOOKUP('PACKING TOTAL '!D46,DSĐT!$E$3:$H$920,4,0)</f>
        <v>weight</v>
      </c>
      <c r="J46" s="187">
        <f>SUMIF(DSĐT!$E$3:$E$919,D46,DSĐT!$J$3:$J$920)</f>
        <v>0</v>
      </c>
      <c r="K46" s="190" t="str">
        <f>VLOOKUP(D46,DSĐT!$O$3:$Q$118,3)</f>
        <v>ZH.06, MKVD.02</v>
      </c>
      <c r="L46" t="str">
        <f>VLOOKUP(D46,DSSP!$E$2:$G$581,3,0)</f>
        <v>Red Batata</v>
      </c>
      <c r="M46">
        <f>VLOOKUP(L46,'MA LOT'!$B$1:$F$100,5,0)</f>
        <v>7052566672</v>
      </c>
    </row>
    <row r="47" spans="1:13" ht="30">
      <c r="A47" s="187">
        <v>36</v>
      </c>
      <c r="B47" s="187" t="str">
        <f>VLOOKUP(D47,DSĐT!$O$3:$R$986,4,0)</f>
        <v>43, 74</v>
      </c>
      <c r="C47" s="188" t="str" cm="1">
        <f t="array" ref="C47">LOOKUP(1,1/(D47=DSSP!$E$2:$E$2034),DSSP!$F$2:$F$2034)</f>
        <v>Purple Batata weight</v>
      </c>
      <c r="D47" s="188" t="str">
        <f>DSĐT!O38</f>
        <v>Khoai lang tím (củ lớn) weight</v>
      </c>
      <c r="E47" s="188">
        <f t="shared" si="1"/>
        <v>7062566672</v>
      </c>
      <c r="F47" s="187" t="str" cm="1">
        <f t="array" ref="F47">LOOKUP(1,1/(D47=DSSP!$E$2:$E$2023),DSSP!$C$2:$C$2023)</f>
        <v>51767</v>
      </c>
      <c r="G47" s="187" t="str">
        <f>VLOOKUP(D47,DSĐT!$E$3:$H$920,3,0)</f>
        <v>Kg</v>
      </c>
      <c r="H47" s="189">
        <f>SUMIF(DSĐT!$E$3:$E$919,D47,DSĐT!$I$3:$I$920)</f>
        <v>3.1900000000000004</v>
      </c>
      <c r="I47" s="220" t="str">
        <f>VLOOKUP('PACKING TOTAL '!D47,DSĐT!$E$3:$H$920,4,0)</f>
        <v>weight</v>
      </c>
      <c r="J47" s="187">
        <f>SUMIF(DSĐT!$E$3:$E$919,D47,DSĐT!$J$3:$J$920)</f>
        <v>0</v>
      </c>
      <c r="K47" s="190" t="str">
        <f>VLOOKUP(D47,DSĐT!$O$3:$Q$118,3)</f>
        <v>ZH.06, NAM2ZH.08</v>
      </c>
      <c r="L47" t="str">
        <f>VLOOKUP(D47,DSSP!$E$2:$G$581,3,0)</f>
        <v>Purple Batata</v>
      </c>
      <c r="M47">
        <f>VLOOKUP(L47,'MA LOT'!$B$1:$F$100,5,0)</f>
        <v>7062566672</v>
      </c>
    </row>
    <row r="48" spans="1:13">
      <c r="A48" s="187">
        <v>37</v>
      </c>
      <c r="B48" s="187" t="str">
        <f>VLOOKUP(D48,DSĐT!$O$3:$R$986,4,0)</f>
        <v>47</v>
      </c>
      <c r="C48" s="188" t="str" cm="1">
        <f t="array" ref="C48">LOOKUP(1,1/(D48=DSSP!$E$2:$E$2034),DSSP!$F$2:$F$2034)</f>
        <v>Small Purple Batata 500 gr</v>
      </c>
      <c r="D48" s="188" t="str">
        <f>DSĐT!O39</f>
        <v>Khoai lang tím (củ nhỏ) 500 gr</v>
      </c>
      <c r="E48" s="188">
        <f t="shared" si="1"/>
        <v>9782566672</v>
      </c>
      <c r="F48" s="187" t="str" cm="1">
        <f t="array" ref="F48">LOOKUP(1,1/(D48=DSSP!$E$2:$E$2023),DSSP!$C$2:$C$2023)</f>
        <v>51768</v>
      </c>
      <c r="G48" s="187" t="str">
        <f>VLOOKUP(D48,DSĐT!$E$3:$H$920,3,0)</f>
        <v>Kg</v>
      </c>
      <c r="H48" s="189">
        <f>SUMIF(DSĐT!$E$3:$E$919,D48,DSĐT!$I$3:$I$920)</f>
        <v>1</v>
      </c>
      <c r="I48" s="220" t="str">
        <f>VLOOKUP('PACKING TOTAL '!D48,DSĐT!$E$3:$H$920,4,0)</f>
        <v>500 gr</v>
      </c>
      <c r="J48" s="187">
        <f>SUMIF(DSĐT!$E$3:$E$919,D48,DSĐT!$J$3:$J$920)</f>
        <v>2</v>
      </c>
      <c r="K48" s="190" t="str">
        <f>VLOOKUP(D48,DSĐT!$O$3:$Q$118,3)</f>
        <v>LU.05</v>
      </c>
      <c r="L48" t="str">
        <f>VLOOKUP(D48,DSSP!$E$2:$G$581,3,0)</f>
        <v>Small Purple Batata</v>
      </c>
      <c r="M48">
        <f>VLOOKUP(L48,'MA LOT'!$B$1:$F$100,5,0)</f>
        <v>9782566672</v>
      </c>
    </row>
    <row r="49" spans="1:13" ht="30">
      <c r="A49" s="187">
        <v>38</v>
      </c>
      <c r="B49" s="187" t="str">
        <f>VLOOKUP(D49,DSĐT!$O$3:$R$986,4,0)</f>
        <v>90, 102</v>
      </c>
      <c r="C49" s="188" t="str" cm="1">
        <f t="array" ref="C49">LOOKUP(1,1/(D49=DSSP!$E$2:$E$2034),DSSP!$F$2:$F$2034)</f>
        <v>White Batata weight</v>
      </c>
      <c r="D49" s="188" t="str">
        <f>DSĐT!O40</f>
        <v>Khoai lang trắng (củ lớn) weight</v>
      </c>
      <c r="E49" s="188">
        <f t="shared" si="1"/>
        <v>7072566672</v>
      </c>
      <c r="F49" s="187" t="str" cm="1">
        <f t="array" ref="F49">LOOKUP(1,1/(D49=DSSP!$E$2:$E$2023),DSSP!$C$2:$C$2023)</f>
        <v>51873</v>
      </c>
      <c r="G49" s="187" t="str">
        <f>VLOOKUP(D49,DSĐT!$E$3:$H$920,3,0)</f>
        <v>Kg</v>
      </c>
      <c r="H49" s="189">
        <f>SUMIF(DSĐT!$E$3:$E$919,D49,DSĐT!$I$3:$I$920)</f>
        <v>2.2000000000000002</v>
      </c>
      <c r="I49" s="220" t="str">
        <f>VLOOKUP('PACKING TOTAL '!D49,DSĐT!$E$3:$H$920,4,0)</f>
        <v>weight</v>
      </c>
      <c r="J49" s="187">
        <f>SUMIF(DSĐT!$E$3:$E$919,D49,DSĐT!$J$3:$J$920)</f>
        <v>0</v>
      </c>
      <c r="K49" s="190" t="str">
        <f>VLOOKUP(D49,DSĐT!$O$3:$Q$118,3)</f>
        <v>WT.16, ZH.13</v>
      </c>
      <c r="L49" t="str">
        <f>VLOOKUP(D49,DSSP!$E$2:$G$581,3,0)</f>
        <v>White Batata</v>
      </c>
      <c r="M49">
        <f>VLOOKUP(L49,'MA LOT'!$B$1:$F$100,5,0)</f>
        <v>7072566672</v>
      </c>
    </row>
    <row r="50" spans="1:13" ht="30">
      <c r="A50" s="187">
        <v>39</v>
      </c>
      <c r="B50" s="187" t="str">
        <f>VLOOKUP(D50,DSĐT!$O$3:$R$986,4,0)</f>
        <v>89, 101</v>
      </c>
      <c r="C50" s="188" t="str" cm="1">
        <f t="array" ref="C50">LOOKUP(1,1/(D50=DSSP!$E$2:$E$2034),DSSP!$F$2:$F$2034)</f>
        <v>Small White Batata 500 gr</v>
      </c>
      <c r="D50" s="188" t="str">
        <f>DSĐT!O41</f>
        <v>Khoai lang trắng (củ nhỏ) 500 gr</v>
      </c>
      <c r="E50" s="188">
        <f t="shared" si="1"/>
        <v>9772566672</v>
      </c>
      <c r="F50" s="187" t="str" cm="1">
        <f t="array" ref="F50">LOOKUP(1,1/(D50=DSSP!$E$2:$E$2023),DSSP!$C$2:$C$2023)</f>
        <v>51773</v>
      </c>
      <c r="G50" s="187" t="str">
        <f>VLOOKUP(D50,DSĐT!$E$3:$H$920,3,0)</f>
        <v>Kg</v>
      </c>
      <c r="H50" s="189">
        <f>SUMIF(DSĐT!$E$3:$E$919,D50,DSĐT!$I$3:$I$920)</f>
        <v>1.5</v>
      </c>
      <c r="I50" s="220" t="str">
        <f>VLOOKUP('PACKING TOTAL '!D50,DSĐT!$E$3:$H$920,4,0)</f>
        <v>500 gr</v>
      </c>
      <c r="J50" s="187">
        <f>SUMIF(DSĐT!$E$3:$E$919,D50,DSĐT!$J$3:$J$920)</f>
        <v>3</v>
      </c>
      <c r="K50" s="190" t="str">
        <f>VLOOKUP(D50,DSĐT!$O$3:$Q$118,3)</f>
        <v>MKVD.05, LU.15</v>
      </c>
      <c r="L50" t="str">
        <f>VLOOKUP(D50,DSSP!$E$2:$G$581,3,0)</f>
        <v>Small White Batata</v>
      </c>
      <c r="M50">
        <f>VLOOKUP(L50,'MA LOT'!$B$1:$F$100,5,0)</f>
        <v>9772566672</v>
      </c>
    </row>
    <row r="51" spans="1:13" ht="24">
      <c r="A51" s="187">
        <v>40</v>
      </c>
      <c r="B51" s="187" t="str">
        <f>VLOOKUP(D51,DSĐT!$O$3:$R$986,4,0)</f>
        <v>42, 43</v>
      </c>
      <c r="C51" s="188" t="str" cm="1">
        <f t="array" ref="C51">LOOKUP(1,1/(D51=DSSP!$E$2:$E$2034),DSSP!$F$2:$F$2034)</f>
        <v>Yellow Batata weight</v>
      </c>
      <c r="D51" s="188" t="str">
        <f>DSĐT!O42</f>
        <v>Khoai lang vàng (củ lớn) weight</v>
      </c>
      <c r="E51" s="188">
        <f t="shared" si="1"/>
        <v>7142566672</v>
      </c>
      <c r="F51" s="187" t="str" cm="1">
        <f t="array" ref="F51">LOOKUP(1,1/(D51=DSSP!$E$2:$E$2023),DSSP!$C$2:$C$2023)</f>
        <v>51945</v>
      </c>
      <c r="G51" s="187" t="str">
        <f>VLOOKUP(D51,DSĐT!$E$3:$H$920,3,0)</f>
        <v>Kg</v>
      </c>
      <c r="H51" s="189">
        <f>SUMIF(DSĐT!$E$3:$E$919,D51,DSĐT!$I$3:$I$920)</f>
        <v>2.12</v>
      </c>
      <c r="I51" s="220" t="str">
        <f>VLOOKUP('PACKING TOTAL '!D51,DSĐT!$E$3:$H$920,4,0)</f>
        <v>weight</v>
      </c>
      <c r="J51" s="187">
        <f>SUMIF(DSĐT!$E$3:$E$919,D51,DSĐT!$J$3:$J$920)</f>
        <v>0</v>
      </c>
      <c r="K51" s="190" t="str">
        <f>VLOOKUP(D51,DSĐT!$O$3:$Q$118,3)</f>
        <v>WT.08, ZH.06</v>
      </c>
      <c r="L51" t="str">
        <f>VLOOKUP(D51,DSSP!$E$2:$G$581,3,0)</f>
        <v>Yellow Batata</v>
      </c>
      <c r="M51">
        <f>VLOOKUP(L51,'MA LOT'!$B$1:$F$100,5,0)</f>
        <v>7142566672</v>
      </c>
    </row>
    <row r="52" spans="1:13" ht="45">
      <c r="A52" s="187">
        <v>41</v>
      </c>
      <c r="B52" s="187" t="str">
        <f>VLOOKUP(D52,DSĐT!$O$3:$R$986,4,0)</f>
        <v>45</v>
      </c>
      <c r="C52" s="188" t="str" cm="1">
        <f t="array" ref="C52">LOOKUP(1,1/(D52=DSSP!$E$2:$E$2034),DSSP!$F$2:$F$2034)</f>
        <v>Small Batata 500 gr</v>
      </c>
      <c r="D52" s="188" t="str">
        <f>DSĐT!O43</f>
        <v>Khoai lang vàng (củ nhỏ) 500 gr</v>
      </c>
      <c r="E52" s="188">
        <f t="shared" si="1"/>
        <v>7202566672</v>
      </c>
      <c r="F52" s="187" t="str" cm="1">
        <f t="array" ref="F52">LOOKUP(1,1/(D52=DSSP!$E$2:$E$2023),DSSP!$C$2:$C$2023)</f>
        <v>51940</v>
      </c>
      <c r="G52" s="187" t="str">
        <f>VLOOKUP(D52,DSĐT!$E$3:$H$920,3,0)</f>
        <v>Kg</v>
      </c>
      <c r="H52" s="189">
        <f>SUMIF(DSĐT!$E$3:$E$919,D52,DSĐT!$I$3:$I$920)</f>
        <v>0.5</v>
      </c>
      <c r="I52" s="220" t="str">
        <f>VLOOKUP('PACKING TOTAL '!D52,DSĐT!$E$3:$H$920,4,0)</f>
        <v>500 gr</v>
      </c>
      <c r="J52" s="187">
        <f>SUMIF(DSĐT!$E$3:$E$919,D52,DSĐT!$J$3:$J$920)</f>
        <v>1</v>
      </c>
      <c r="K52" s="190" t="str">
        <f>VLOOKUP(D52,DSĐT!$O$3:$Q$118,3)</f>
        <v>MKFR.02</v>
      </c>
      <c r="L52" t="str">
        <f>VLOOKUP(D52,DSSP!$E$2:$G$581,3,0)</f>
        <v>Small Batata</v>
      </c>
      <c r="M52">
        <f>VLOOKUP(L52,'MA LOT'!$B$1:$F$100,5,0)</f>
        <v>7202566672</v>
      </c>
    </row>
    <row r="53" spans="1:13" ht="45">
      <c r="A53" s="187">
        <v>42</v>
      </c>
      <c r="B53" s="187" t="str">
        <f>VLOOKUP(D53,DSĐT!$O$3:$R$986,4,0)</f>
        <v>46, 47</v>
      </c>
      <c r="C53" s="188" t="str" cm="1">
        <f t="array" ref="C53">LOOKUP(1,1/(D53=DSSP!$E$2:$E$2034),DSSP!$F$2:$F$2034)</f>
        <v>Purple Yam weight</v>
      </c>
      <c r="D53" s="188" t="str">
        <f>DSĐT!O44</f>
        <v>Khoai mỡ tím weight</v>
      </c>
      <c r="E53" s="188">
        <f t="shared" si="1"/>
        <v>7212566672</v>
      </c>
      <c r="F53" s="187" t="str" cm="1">
        <f t="array" ref="F53">LOOKUP(1,1/(D53=DSSP!$E$2:$E$2023),DSSP!$C$2:$C$2023)</f>
        <v>51747</v>
      </c>
      <c r="G53" s="187" t="str">
        <f>VLOOKUP(D53,DSĐT!$E$3:$H$920,3,0)</f>
        <v>Kg</v>
      </c>
      <c r="H53" s="189">
        <f>SUMIF(DSĐT!$E$3:$E$919,D53,DSĐT!$I$3:$I$920)</f>
        <v>4.1820000000000004</v>
      </c>
      <c r="I53" s="220" t="str">
        <f>VLOOKUP('PACKING TOTAL '!D53,DSĐT!$E$3:$H$920,4,0)</f>
        <v>weight</v>
      </c>
      <c r="J53" s="187">
        <f>SUMIF(DSĐT!$E$3:$E$919,D53,DSĐT!$J$3:$J$920)</f>
        <v>0</v>
      </c>
      <c r="K53" s="190" t="str">
        <f>VLOOKUP(D53,DSĐT!$O$3:$Q$118,3)</f>
        <v>WT.07, NAM1.16</v>
      </c>
      <c r="L53" t="str">
        <f>VLOOKUP(D53,DSSP!$E$2:$G$581,3,0)</f>
        <v>Purple Yam</v>
      </c>
      <c r="M53">
        <f>VLOOKUP(L53,'MA LOT'!$B$1:$F$100,5,0)</f>
        <v>7212566672</v>
      </c>
    </row>
    <row r="54" spans="1:13" ht="24">
      <c r="A54" s="187">
        <v>43</v>
      </c>
      <c r="B54" s="187" t="str">
        <f>VLOOKUP(D54,DSĐT!$O$3:$R$986,4,0)</f>
        <v>43, 46, 47</v>
      </c>
      <c r="C54" s="188" t="str" cm="1">
        <f t="array" ref="C54">LOOKUP(1,1/(D54=DSSP!$E$2:$E$2034),DSSP!$F$2:$F$2034)</f>
        <v>Taro Root weight</v>
      </c>
      <c r="D54" s="188" t="str">
        <f>DSĐT!O45</f>
        <v>Khoai môn weight</v>
      </c>
      <c r="E54" s="188">
        <f t="shared" si="1"/>
        <v>3512566672</v>
      </c>
      <c r="F54" s="187" t="str" cm="1">
        <f t="array" ref="F54">LOOKUP(1,1/(D54=DSSP!$E$2:$E$2023),DSSP!$C$2:$C$2023)</f>
        <v>51746</v>
      </c>
      <c r="G54" s="187" t="str">
        <f>VLOOKUP(D54,DSĐT!$E$3:$H$920,3,0)</f>
        <v>Kg</v>
      </c>
      <c r="H54" s="189">
        <f>SUMIF(DSĐT!$E$3:$E$919,D54,DSĐT!$I$3:$I$920)</f>
        <v>4.5540000000000003</v>
      </c>
      <c r="I54" s="220" t="str">
        <f>VLOOKUP('PACKING TOTAL '!D54,DSĐT!$E$3:$H$920,4,0)</f>
        <v>weight</v>
      </c>
      <c r="J54" s="187">
        <f>SUMIF(DSĐT!$E$3:$E$919,D54,DSĐT!$J$3:$J$920)</f>
        <v>0</v>
      </c>
      <c r="K54" s="190" t="str">
        <f>VLOOKUP(D54,DSĐT!$O$3:$Q$118,3)</f>
        <v>ZH.06, MKVD.02, LU.05</v>
      </c>
      <c r="L54" t="str">
        <f>VLOOKUP(D54,DSSP!$E$2:$G$581,3,0)</f>
        <v>Taro Root</v>
      </c>
      <c r="M54">
        <f>VLOOKUP(L54,'MA LOT'!$B$1:$F$100,5,0)</f>
        <v>3512566672</v>
      </c>
    </row>
    <row r="55" spans="1:13" ht="45">
      <c r="A55" s="187">
        <v>44</v>
      </c>
      <c r="B55" s="187" t="str">
        <f>VLOOKUP(D55,DSĐT!$O$3:$R$986,4,0)</f>
        <v>41, 42, 46, 47</v>
      </c>
      <c r="C55" s="188" t="str" cm="1">
        <f t="array" ref="C55">LOOKUP(1,1/(D55=DSSP!$E$2:$E$2034),DSSP!$F$2:$F$2034)</f>
        <v>Small Taro 500 gr</v>
      </c>
      <c r="D55" s="188" t="str">
        <f>DSĐT!O46</f>
        <v>Khoai sọ 500 gr</v>
      </c>
      <c r="E55" s="188">
        <f t="shared" si="1"/>
        <v>9692566672</v>
      </c>
      <c r="F55" s="187" t="str" cm="1">
        <f t="array" ref="F55">LOOKUP(1,1/(D55=DSSP!$E$2:$E$2023),DSSP!$C$2:$C$2023)</f>
        <v>51865</v>
      </c>
      <c r="G55" s="187" t="str">
        <f>VLOOKUP(D55,DSĐT!$E$3:$H$920,3,0)</f>
        <v>Kg</v>
      </c>
      <c r="H55" s="189">
        <f>SUMIF(DSĐT!$E$3:$E$919,D55,DSĐT!$I$3:$I$920)</f>
        <v>3.5</v>
      </c>
      <c r="I55" s="220" t="str">
        <f>VLOOKUP('PACKING TOTAL '!D55,DSĐT!$E$3:$H$920,4,0)</f>
        <v>500 gr</v>
      </c>
      <c r="J55" s="187">
        <f>SUMIF(DSĐT!$E$3:$E$919,D55,DSĐT!$J$3:$J$920)</f>
        <v>7</v>
      </c>
      <c r="K55" s="190" t="str">
        <f>VLOOKUP(D55,DSĐT!$O$3:$Q$118,3)</f>
        <v>WT.07, NAM1.16</v>
      </c>
      <c r="L55" t="str">
        <f>VLOOKUP(D55,DSSP!$E$2:$G$581,3,0)</f>
        <v>Small Taro</v>
      </c>
      <c r="M55">
        <f>VLOOKUP(L55,'MA LOT'!$B$1:$F$100,5,0)</f>
        <v>9692566672</v>
      </c>
    </row>
    <row r="56" spans="1:13" ht="30">
      <c r="A56" s="187">
        <v>45</v>
      </c>
      <c r="B56" s="187" t="str">
        <f>VLOOKUP(D56,DSĐT!$O$3:$R$986,4,0)</f>
        <v>27, 28, 31, 45, 74</v>
      </c>
      <c r="C56" s="188" t="str" cm="1">
        <f t="array" ref="C56">LOOKUP(1,1/(D56=DSSP!$E$2:$E$2034),DSSP!$F$2:$F$2034)</f>
        <v>Radish Kimchi Box 500 gr</v>
      </c>
      <c r="D56" s="188" t="str">
        <f>DSĐT!O47</f>
        <v>Kim chi cải trắng Box 500 gr</v>
      </c>
      <c r="E56" s="188" t="str">
        <f t="shared" si="1"/>
        <v/>
      </c>
      <c r="F56" s="187" t="str" cm="1">
        <f t="array" ref="F56">LOOKUP(1,1/(D56=DSSP!$E$2:$E$2023),DSSP!$C$2:$C$2023)</f>
        <v>52300</v>
      </c>
      <c r="G56" s="187" t="str">
        <f>VLOOKUP(D56,DSĐT!$E$3:$H$920,3,0)</f>
        <v>Box</v>
      </c>
      <c r="H56" s="189">
        <f>SUMIF(DSĐT!$E$3:$E$919,D56,DSĐT!$I$3:$I$920)</f>
        <v>23.5</v>
      </c>
      <c r="I56" s="220" t="str">
        <f>VLOOKUP('PACKING TOTAL '!D56,DSĐT!$E$3:$H$920,4,0)</f>
        <v>500 gr</v>
      </c>
      <c r="J56" s="187">
        <f>SUMIF(DSĐT!$E$3:$E$919,D56,DSĐT!$J$3:$J$920)</f>
        <v>47</v>
      </c>
      <c r="K56" s="190" t="str">
        <f>VLOOKUP(D56,DSĐT!$O$3:$Q$118,3)</f>
        <v>MKVD.06, SG.11, LU.12, MLT.01, LU.13, MKFR.06, SD.02, TH.02, DNA.01, NAM2ZH.10, BSM.01, NGAM.02, WT.21, ZH.15, NAM1.22, NAM2ZH.12, NAM1.24</v>
      </c>
      <c r="L56" t="str">
        <f>VLOOKUP(D56,DSSP!$E$2:$G$581,3,0)</f>
        <v>Radish Kimchi Box</v>
      </c>
      <c r="M56" t="e">
        <f>VLOOKUP(L56,'MA LOT'!$B$1:$F$100,5,0)</f>
        <v>#N/A</v>
      </c>
    </row>
    <row r="57" spans="1:13" ht="30">
      <c r="A57" s="187">
        <v>46</v>
      </c>
      <c r="B57" s="187" t="str">
        <f>VLOOKUP(D57,DSĐT!$O$3:$R$986,4,0)</f>
        <v>32, 69</v>
      </c>
      <c r="C57" s="188" t="str" cm="1">
        <f t="array" ref="C57">LOOKUP(1,1/(D57=DSSP!$E$2:$E$2034),DSSP!$F$2:$F$2034)</f>
        <v>Coks Comb Leaf 100 gr</v>
      </c>
      <c r="D57" s="188" t="str">
        <f>DSĐT!O48</f>
        <v>Kinh giới 100 gr</v>
      </c>
      <c r="E57" s="188">
        <f t="shared" si="1"/>
        <v>2112500302</v>
      </c>
      <c r="F57" s="187" t="str" cm="1">
        <f t="array" ref="F57">LOOKUP(1,1/(D57=DSSP!$E$2:$E$2023),DSSP!$C$2:$C$2023)</f>
        <v>51723</v>
      </c>
      <c r="G57" s="187" t="str">
        <f>VLOOKUP(D57,DSĐT!$E$3:$H$920,3,0)</f>
        <v>Kg</v>
      </c>
      <c r="H57" s="189">
        <f>SUMIF(DSĐT!$E$3:$E$919,D57,DSĐT!$I$3:$I$920)</f>
        <v>1</v>
      </c>
      <c r="I57" s="220" t="str">
        <f>VLOOKUP('PACKING TOTAL '!D57,DSĐT!$E$3:$H$920,4,0)</f>
        <v>100 gr</v>
      </c>
      <c r="J57" s="187">
        <f>SUMIF(DSĐT!$E$3:$E$919,D57,DSĐT!$J$3:$J$920)</f>
        <v>10</v>
      </c>
      <c r="K57" s="190" t="str">
        <f>VLOOKUP(D57,DSĐT!$O$3:$Q$118,3)</f>
        <v>MKVD.06, SG.11, LU.12, MLT.01, LU.13, MKFR.06, SD.02, TH.02, DNA.01, NAM2ZH.10, BSM.01, NGAM.02, WT.21, ZH.15, NAM1.22, NAM2ZH.12, NAM1.24</v>
      </c>
      <c r="L57" t="str">
        <f>VLOOKUP(D57,DSSP!$E$2:$G$581,3,0)</f>
        <v>Coks Comb Leaf</v>
      </c>
      <c r="M57">
        <f>VLOOKUP(L57,'MA LOT'!$B$1:$F$100,5,0)</f>
        <v>2112500302</v>
      </c>
    </row>
    <row r="58" spans="1:13" ht="45">
      <c r="A58" s="187">
        <v>47</v>
      </c>
      <c r="B58" s="187" t="str">
        <f>VLOOKUP(D58,DSĐT!$O$3:$R$986,4,0)</f>
        <v>58, 59, 60, 62, 63, 69</v>
      </c>
      <c r="C58" s="188" t="str" cm="1">
        <f t="array" ref="C58">LOOKUP(1,1/(D58=DSSP!$E$2:$E$2034),DSSP!$F$2:$F$2034)</f>
        <v>Banana leaf 500 gr</v>
      </c>
      <c r="D58" s="188" t="str">
        <f>DSĐT!O49</f>
        <v>Lá chuối 500 gr</v>
      </c>
      <c r="E58" s="188">
        <f t="shared" si="1"/>
        <v>7252566672</v>
      </c>
      <c r="F58" s="187" t="str" cm="1">
        <f t="array" ref="F58">LOOKUP(1,1/(D58=DSSP!$E$2:$E$2023),DSSP!$C$2:$C$2023)</f>
        <v>51731</v>
      </c>
      <c r="G58" s="187" t="str">
        <f>VLOOKUP(D58,DSĐT!$E$3:$H$920,3,0)</f>
        <v>Kg</v>
      </c>
      <c r="H58" s="189">
        <f>SUMIF(DSĐT!$E$3:$E$919,D58,DSĐT!$I$3:$I$920)</f>
        <v>16</v>
      </c>
      <c r="I58" s="220" t="str">
        <f>VLOOKUP('PACKING TOTAL '!D58,DSĐT!$E$3:$H$920,4,0)</f>
        <v>500 gr</v>
      </c>
      <c r="J58" s="187">
        <f>SUMIF(DSĐT!$E$3:$E$919,D58,DSĐT!$J$3:$J$920)</f>
        <v>32</v>
      </c>
      <c r="K58" s="190" t="str">
        <f>VLOOKUP(D58,DSĐT!$O$3:$Q$118,3)</f>
        <v>LU.07, SG.07, WT.10, MKVD.03, ZH.08, NAM1.16</v>
      </c>
      <c r="L58" t="str">
        <f>VLOOKUP(D58,DSSP!$E$2:$G$581,3,0)</f>
        <v>Banana leaf</v>
      </c>
      <c r="M58">
        <f>VLOOKUP(L58,'MA LOT'!$B$1:$F$100,5,0)</f>
        <v>7252566672</v>
      </c>
    </row>
    <row r="59" spans="1:13" ht="45">
      <c r="A59" s="187">
        <v>48</v>
      </c>
      <c r="B59" s="187" t="str">
        <f>VLOOKUP(D59,DSĐT!$O$3:$R$986,4,0)</f>
        <v>34, 35, 36, 37, 41, 42, 45, 115</v>
      </c>
      <c r="C59" s="188" t="str" cm="1">
        <f t="array" ref="C59">LOOKUP(1,1/(D59=DSSP!$E$2:$E$2034),DSSP!$F$2:$F$2034)</f>
        <v>Cha Plu Leaves 100 gr</v>
      </c>
      <c r="D59" s="188" t="str">
        <f>DSĐT!O50</f>
        <v>Lá lốt 100 gr</v>
      </c>
      <c r="E59" s="188">
        <f t="shared" si="1"/>
        <v>3242566672</v>
      </c>
      <c r="F59" s="187" t="str" cm="1">
        <f t="array" ref="F59">LOOKUP(1,1/(D59=DSSP!$E$2:$E$2023),DSSP!$C$2:$C$2023)</f>
        <v>52837</v>
      </c>
      <c r="G59" s="187" t="str">
        <f>VLOOKUP(D59,DSĐT!$E$3:$H$920,3,0)</f>
        <v>Kg</v>
      </c>
      <c r="H59" s="189">
        <f>SUMIF(DSĐT!$E$3:$E$919,D59,DSĐT!$I$3:$I$920)</f>
        <v>6.2</v>
      </c>
      <c r="I59" s="220" t="str">
        <f>VLOOKUP('PACKING TOTAL '!D59,DSĐT!$E$3:$H$920,4,0)</f>
        <v>100 gr</v>
      </c>
      <c r="J59" s="187">
        <f>SUMIF(DSĐT!$E$3:$E$919,D59,DSĐT!$J$3:$J$920)</f>
        <v>62</v>
      </c>
      <c r="K59" s="190" t="str">
        <f>VLOOKUP(D59,DSĐT!$O$3:$Q$118,3)</f>
        <v>MKVD.01, NAM1.09, ZH.04, LU.03, SG.06, WT.08, MKFR.02, BSM.01</v>
      </c>
      <c r="L59" t="str">
        <f>VLOOKUP(D59,DSSP!$E$2:$G$581,3,0)</f>
        <v>Cha Plu Leaves</v>
      </c>
      <c r="M59">
        <f>VLOOKUP(L59,'MA LOT'!$B$1:$F$100,5,0)</f>
        <v>3242566672</v>
      </c>
    </row>
    <row r="60" spans="1:13" ht="45">
      <c r="A60" s="187">
        <v>49</v>
      </c>
      <c r="B60" s="187" t="str">
        <f>VLOOKUP(D60,DSĐT!$O$3:$R$986,4,0)</f>
        <v>91, 92, 95, 103, 104, 106, 118, 119</v>
      </c>
      <c r="C60" s="188" t="str" cm="1">
        <f t="array" ref="C60">LOOKUP(1,1/(D60=DSSP!$E$2:$E$2034),DSSP!$F$2:$F$2034)</f>
        <v>Basil Leaf 100 gr</v>
      </c>
      <c r="D60" s="188" t="str">
        <f>DSĐT!O51</f>
        <v>Lá quế 100 gr</v>
      </c>
      <c r="E60" s="188">
        <f t="shared" si="1"/>
        <v>1712503301</v>
      </c>
      <c r="F60" s="187" t="str" cm="1">
        <f t="array" ref="F60">LOOKUP(1,1/(D60=DSSP!$E$2:$E$2023),DSSP!$C$2:$C$2023)</f>
        <v>51705</v>
      </c>
      <c r="G60" s="187" t="str">
        <f>VLOOKUP(D60,DSĐT!$E$3:$H$920,3,0)</f>
        <v>Kg</v>
      </c>
      <c r="H60" s="189">
        <f>SUMIF(DSĐT!$E$3:$E$919,D60,DSĐT!$I$3:$I$920)</f>
        <v>30</v>
      </c>
      <c r="I60" s="220" t="str">
        <f>VLOOKUP('PACKING TOTAL '!D60,DSĐT!$E$3:$H$920,4,0)</f>
        <v>100 gr</v>
      </c>
      <c r="J60" s="187">
        <f>SUMIF(DSĐT!$E$3:$E$919,D60,DSĐT!$J$3:$J$920)</f>
        <v>300</v>
      </c>
      <c r="K60" s="190" t="str">
        <f>VLOOKUP(D60,DSĐT!$O$3:$Q$118,3)</f>
        <v>MKVD.06, SG.11, LU.13, WT.18, ZH.12, MKFR.06, WT.21, ZH.15</v>
      </c>
      <c r="L60" t="str">
        <f>VLOOKUP(D60,DSSP!$E$2:$G$581,3,0)</f>
        <v>Basil Leaf</v>
      </c>
      <c r="M60">
        <f>VLOOKUP(L60,'MA LOT'!$B$1:$F$100,5,0)</f>
        <v>1712503301</v>
      </c>
    </row>
    <row r="61" spans="1:13" ht="30">
      <c r="A61" s="187">
        <v>50</v>
      </c>
      <c r="B61" s="187" t="str">
        <f>VLOOKUP(D61,DSĐT!$O$3:$R$986,4,0)</f>
        <v>83, 84, 85, 86, 110</v>
      </c>
      <c r="C61" s="188" t="str" cm="1">
        <f t="array" ref="C61">LOOKUP(1,1/(D61=DSSP!$E$2:$E$2034),DSSP!$F$2:$F$2034)</f>
        <v>Bamboo Shoot weight</v>
      </c>
      <c r="D61" s="188" t="str">
        <f>DSĐT!O52</f>
        <v>Măng tươi weight</v>
      </c>
      <c r="E61" s="188">
        <f t="shared" si="1"/>
        <v>8142566672</v>
      </c>
      <c r="F61" s="187" t="str" cm="1">
        <f t="array" ref="F61">LOOKUP(1,1/(D61=DSSP!$E$2:$E$2023),DSSP!$C$2:$C$2023)</f>
        <v>51732</v>
      </c>
      <c r="G61" s="187" t="str">
        <f>VLOOKUP(D61,DSĐT!$E$3:$H$920,3,0)</f>
        <v>Kg</v>
      </c>
      <c r="H61" s="189">
        <f>SUMIF(DSĐT!$E$3:$E$919,D61,DSĐT!$I$3:$I$920)</f>
        <v>8.57</v>
      </c>
      <c r="I61" s="220" t="str">
        <f>VLOOKUP('PACKING TOTAL '!D61,DSĐT!$E$3:$H$920,4,0)</f>
        <v>weight</v>
      </c>
      <c r="J61" s="187">
        <f>SUMIF(DSĐT!$E$3:$E$919,D61,DSĐT!$J$3:$J$920)</f>
        <v>0</v>
      </c>
      <c r="K61" s="190" t="str">
        <f>VLOOKUP(D61,DSĐT!$O$3:$Q$118,3)</f>
        <v>SG.10, LU.11, WT.15, ZH.11, TH.02</v>
      </c>
      <c r="L61" t="str">
        <f>VLOOKUP(D61,DSSP!$E$2:$G$581,3,0)</f>
        <v>Bamboo Shoot</v>
      </c>
      <c r="M61">
        <f>VLOOKUP(L61,'MA LOT'!$B$1:$F$100,5,0)</f>
        <v>8142566672</v>
      </c>
    </row>
    <row r="62" spans="1:13">
      <c r="A62" s="187">
        <v>51</v>
      </c>
      <c r="B62" s="187" t="str">
        <f>VLOOKUP(D62,DSĐT!$O$3:$R$986,4,0)</f>
        <v>75, 76, 77, 78, 79, 80, 81</v>
      </c>
      <c r="C62" s="188" t="str" cm="1">
        <f t="array" ref="C62">LOOKUP(1,1/(D62=DSSP!$E$2:$E$2034),DSSP!$F$2:$F$2034)</f>
        <v>Red Jackfruit (tách hạt)  300 gr</v>
      </c>
      <c r="D62" s="188" t="str">
        <f>DSĐT!O53</f>
        <v>Mít đỏ ( tách hạt)  300 gr</v>
      </c>
      <c r="E62" s="188" t="str">
        <f t="shared" si="1"/>
        <v/>
      </c>
      <c r="F62" s="187" t="str" cm="1">
        <f t="array" ref="F62">LOOKUP(1,1/(D62=DSSP!$E$2:$E$2023),DSSP!$C$2:$C$2023)</f>
        <v>51930</v>
      </c>
      <c r="G62" s="187" t="str">
        <f>VLOOKUP(D62,DSĐT!$E$3:$H$920,3,0)</f>
        <v>Kg</v>
      </c>
      <c r="H62" s="189">
        <f>SUMIF(DSĐT!$E$3:$E$919,D62,DSĐT!$I$3:$I$920)</f>
        <v>11.400000000000002</v>
      </c>
      <c r="I62" s="220" t="str">
        <f>VLOOKUP('PACKING TOTAL '!D62,DSĐT!$E$3:$H$920,4,0)</f>
        <v>300 gr</v>
      </c>
      <c r="J62" s="187">
        <f>SUMIF(DSĐT!$E$3:$E$919,D62,DSĐT!$J$3:$J$920)</f>
        <v>38</v>
      </c>
      <c r="K62" s="190" t="str">
        <f>VLOOKUP(D62,DSĐT!$O$3:$Q$118,3)</f>
        <v>LU.10, SG.09, ZH.10, MKFR.03, MKVD.04, WT.14, NAM1.19</v>
      </c>
      <c r="L62" t="str">
        <f>VLOOKUP(D62,DSSP!$E$2:$G$581,3,0)</f>
        <v>Red Jackfruit (tách hạt</v>
      </c>
      <c r="M62" t="e">
        <f>VLOOKUP(L62,'MA LOT'!$B$1:$F$100,5,0)</f>
        <v>#N/A</v>
      </c>
    </row>
    <row r="63" spans="1:13" ht="45">
      <c r="A63" s="187">
        <v>52</v>
      </c>
      <c r="B63" s="187" t="str">
        <f>VLOOKUP(D63,DSĐT!$O$3:$R$986,4,0)</f>
        <v>75, 76, 77, 81</v>
      </c>
      <c r="C63" s="188" t="str" cm="1">
        <f t="array" ref="C63">LOOKUP(1,1/(D63=DSSP!$E$2:$E$2034),DSSP!$F$2:$F$2034)</f>
        <v>Red Jackfruit (xẻ miếng) weight</v>
      </c>
      <c r="D63" s="188" t="str">
        <f>DSĐT!O54</f>
        <v>Mít đỏ ( xẻ miếng) weight</v>
      </c>
      <c r="E63" s="188" t="str">
        <f t="shared" si="1"/>
        <v/>
      </c>
      <c r="F63" s="187" t="str" cm="1">
        <f t="array" ref="F63">LOOKUP(1,1/(D63=DSSP!$E$2:$E$2023),DSSP!$C$2:$C$2023)</f>
        <v>52640</v>
      </c>
      <c r="G63" s="187" t="str">
        <f>VLOOKUP(D63,DSĐT!$E$3:$H$920,3,0)</f>
        <v>Kg</v>
      </c>
      <c r="H63" s="189">
        <f>SUMIF(DSĐT!$E$3:$E$919,D63,DSĐT!$I$3:$I$920)</f>
        <v>8.4600000000000009</v>
      </c>
      <c r="I63" s="220" t="str">
        <f>VLOOKUP('PACKING TOTAL '!D63,DSĐT!$E$3:$H$920,4,0)</f>
        <v>weight</v>
      </c>
      <c r="J63" s="187">
        <f>SUMIF(DSĐT!$E$3:$E$919,D63,DSĐT!$J$3:$J$920)</f>
        <v>0</v>
      </c>
      <c r="K63" s="190" t="str">
        <f>VLOOKUP(D63,DSĐT!$O$3:$Q$118,3)</f>
        <v>LU.10, SG.09, ZH.10, NAM1.19</v>
      </c>
      <c r="L63" t="str">
        <f>VLOOKUP(D63,DSSP!$E$2:$G$581,3,0)</f>
        <v>Red Jackfruit (xẻ miếng</v>
      </c>
      <c r="M63" t="e">
        <f>VLOOKUP(L63,'MA LOT'!$B$1:$F$100,5,0)</f>
        <v>#N/A</v>
      </c>
    </row>
    <row r="64" spans="1:13">
      <c r="A64" s="187">
        <v>53</v>
      </c>
      <c r="B64" s="187" t="str">
        <f>VLOOKUP(D64,DSĐT!$O$3:$R$986,4,0)</f>
        <v>76, 77, 78, 79, 80</v>
      </c>
      <c r="C64" s="188" t="str" cm="1">
        <f t="array" ref="C64">LOOKUP(1,1/(D64=DSSP!$E$2:$E$2034),DSSP!$F$2:$F$2034)</f>
        <v>Jackfruit (tách hạt)  300 gr</v>
      </c>
      <c r="D64" s="188" t="str">
        <f>DSĐT!O55</f>
        <v>Mít Thái ( tách hạt)  300 gr</v>
      </c>
      <c r="E64" s="188" t="str">
        <f t="shared" si="1"/>
        <v/>
      </c>
      <c r="F64" s="187" t="str" cm="1">
        <f t="array" ref="F64">LOOKUP(1,1/(D64=DSSP!$E$2:$E$2023),DSSP!$C$2:$C$2023)</f>
        <v>51931</v>
      </c>
      <c r="G64" s="187" t="str">
        <f>VLOOKUP(D64,DSĐT!$E$3:$H$920,3,0)</f>
        <v>Kg</v>
      </c>
      <c r="H64" s="189">
        <f>SUMIF(DSĐT!$E$3:$E$919,D64,DSĐT!$I$3:$I$920)</f>
        <v>7.2</v>
      </c>
      <c r="I64" s="220" t="str">
        <f>VLOOKUP('PACKING TOTAL '!D64,DSĐT!$E$3:$H$920,4,0)</f>
        <v>300 gr</v>
      </c>
      <c r="J64" s="187">
        <f>SUMIF(DSĐT!$E$3:$E$919,D64,DSĐT!$J$3:$J$920)</f>
        <v>24</v>
      </c>
      <c r="K64" s="190" t="str">
        <f>VLOOKUP(D64,DSĐT!$O$3:$Q$118,3)</f>
        <v>SG.09, ZH.10, MKFR.03, MKVD.04, WT.14</v>
      </c>
      <c r="L64" t="str">
        <f>VLOOKUP(D64,DSSP!$E$2:$G$581,3,0)</f>
        <v>Jackfruit (tách hạt</v>
      </c>
      <c r="M64" t="e">
        <f>VLOOKUP(L64,'MA LOT'!$B$1:$F$100,5,0)</f>
        <v>#N/A</v>
      </c>
    </row>
    <row r="65" spans="1:13" ht="24">
      <c r="A65" s="187">
        <v>54</v>
      </c>
      <c r="B65" s="187" t="str">
        <f>VLOOKUP(D65,DSĐT!$O$3:$R$986,4,0)</f>
        <v>76, 77</v>
      </c>
      <c r="C65" s="188" t="str" cm="1">
        <f t="array" ref="C65">LOOKUP(1,1/(D65=DSSP!$E$2:$E$2034),DSSP!$F$2:$F$2034)</f>
        <v>Jackfruit weight</v>
      </c>
      <c r="D65" s="188" t="str">
        <f>DSĐT!O56</f>
        <v>Mít Thái weight</v>
      </c>
      <c r="E65" s="188">
        <f t="shared" si="1"/>
        <v>9212566672</v>
      </c>
      <c r="F65" s="187" t="str" cm="1">
        <f t="array" ref="F65">LOOKUP(1,1/(D65=DSSP!$E$2:$E$2023),DSSP!$C$2:$C$2023)</f>
        <v>51734</v>
      </c>
      <c r="G65" s="187" t="str">
        <f>VLOOKUP(D65,DSĐT!$E$3:$H$920,3,0)</f>
        <v>Kg</v>
      </c>
      <c r="H65" s="189">
        <f>SUMIF(DSĐT!$E$3:$E$919,D65,DSĐT!$I$3:$I$920)</f>
        <v>2.09</v>
      </c>
      <c r="I65" s="220" t="str">
        <f>VLOOKUP('PACKING TOTAL '!D65,DSĐT!$E$3:$H$920,4,0)</f>
        <v>weight</v>
      </c>
      <c r="J65" s="187">
        <f>SUMIF(DSĐT!$E$3:$E$919,D65,DSĐT!$J$3:$J$920)</f>
        <v>0</v>
      </c>
      <c r="K65" s="190" t="str">
        <f>VLOOKUP(D65,DSĐT!$O$3:$Q$118,3)</f>
        <v>SG.09, ZH.10</v>
      </c>
      <c r="L65" t="str">
        <f>VLOOKUP(D65,DSSP!$E$2:$G$581,3,0)</f>
        <v>Jackfruit</v>
      </c>
      <c r="M65">
        <f>VLOOKUP(L65,'MA LOT'!$B$1:$F$100,5,0)</f>
        <v>9212566672</v>
      </c>
    </row>
    <row r="66" spans="1:13" ht="105">
      <c r="A66" s="187">
        <v>55</v>
      </c>
      <c r="B66" s="187" t="str">
        <f>VLOOKUP(D66,DSĐT!$O$3:$R$986,4,0)</f>
        <v>32, 33, 34, 43, 45, 87, 96, 121, 123</v>
      </c>
      <c r="C66" s="188" t="str" cm="1">
        <f t="array" ref="C66">LOOKUP(1,1/(D66=DSSP!$E$2:$E$2034),DSSP!$F$2:$F$2034)</f>
        <v>Ceylon Spinach 300 gr</v>
      </c>
      <c r="D66" s="188" t="str">
        <f>DSĐT!O57</f>
        <v>Mồng tơi 300 gr</v>
      </c>
      <c r="E66" s="188">
        <f t="shared" si="1"/>
        <v>1512506501</v>
      </c>
      <c r="F66" s="187" t="str" cm="1">
        <f t="array" ref="F66">LOOKUP(1,1/(D66=DSSP!$E$2:$E$2023),DSSP!$C$2:$C$2023)</f>
        <v>51706</v>
      </c>
      <c r="G66" s="187" t="str">
        <f>VLOOKUP(D66,DSĐT!$E$3:$H$920,3,0)</f>
        <v>Kg</v>
      </c>
      <c r="H66" s="189">
        <f>SUMIF(DSĐT!$E$3:$E$919,D66,DSĐT!$I$3:$I$920)</f>
        <v>8.1</v>
      </c>
      <c r="I66" s="220" t="str">
        <f>VLOOKUP('PACKING TOTAL '!D66,DSĐT!$E$3:$H$920,4,0)</f>
        <v>300 gr</v>
      </c>
      <c r="J66" s="187">
        <f>SUMIF(DSĐT!$E$3:$E$919,D66,DSĐT!$J$3:$J$920)</f>
        <v>27</v>
      </c>
      <c r="K66" s="190" t="str">
        <f>VLOOKUP(D66,DSĐT!$O$3:$Q$118,3)</f>
        <v>WT.07, SG.05, MKVD.01, ZH.06, MKFR.02, NAM2ZH.09, LU.14, NAM2ZH.11, NAM1.23</v>
      </c>
      <c r="L66" t="str">
        <f>VLOOKUP(D66,DSSP!$E$2:$G$581,3,0)</f>
        <v>Ceylon Spinach</v>
      </c>
      <c r="M66">
        <f>VLOOKUP(L66,'MA LOT'!$B$1:$F$100,5,0)</f>
        <v>1512506501</v>
      </c>
    </row>
    <row r="67" spans="1:13" ht="24">
      <c r="A67" s="187">
        <v>56</v>
      </c>
      <c r="B67" s="187" t="str">
        <f>VLOOKUP(D67,DSĐT!$O$3:$R$986,4,0)</f>
        <v>58, 59, 60, 62, 63, 69, 74, 88</v>
      </c>
      <c r="C67" s="188" t="str" cm="1">
        <f t="array" ref="C67">LOOKUP(1,1/(D67=DSSP!$E$2:$E$2034),DSSP!$F$2:$F$2034)</f>
        <v>Round Luffa weight</v>
      </c>
      <c r="D67" s="188" t="str">
        <f>DSĐT!O58</f>
        <v>Mướp hương weight</v>
      </c>
      <c r="E67" s="188">
        <f t="shared" si="1"/>
        <v>2712501503</v>
      </c>
      <c r="F67" s="187" t="str" cm="1">
        <f t="array" ref="F67">LOOKUP(1,1/(D67=DSSP!$E$2:$E$2023),DSSP!$C$2:$C$2023)</f>
        <v>51715</v>
      </c>
      <c r="G67" s="187" t="str">
        <f>VLOOKUP(D67,DSĐT!$E$3:$H$920,3,0)</f>
        <v>Kg</v>
      </c>
      <c r="H67" s="189">
        <f>SUMIF(DSĐT!$E$3:$E$919,D67,DSĐT!$I$3:$I$920)</f>
        <v>13.863</v>
      </c>
      <c r="I67" s="220" t="str">
        <f>VLOOKUP('PACKING TOTAL '!D67,DSĐT!$E$3:$H$920,4,0)</f>
        <v>weight</v>
      </c>
      <c r="J67" s="187">
        <f>SUMIF(DSĐT!$E$3:$E$919,D67,DSĐT!$J$3:$J$920)</f>
        <v>0</v>
      </c>
      <c r="K67" s="190" t="str">
        <f>VLOOKUP(D67,DSĐT!$O$3:$Q$118,3)</f>
        <v>LU.07, SG.07, WT.10, MKVD.03, ZH.08, NAM1.16, NAM2ZH.08, MKFR.04</v>
      </c>
      <c r="L67" t="str">
        <f>VLOOKUP(D67,DSSP!$E$2:$G$581,3,0)</f>
        <v>Round Luffa</v>
      </c>
      <c r="M67">
        <f>VLOOKUP(L67,'MA LOT'!$B$1:$F$100,5,0)</f>
        <v>2712501503</v>
      </c>
    </row>
    <row r="68" spans="1:13" ht="90">
      <c r="A68" s="187">
        <v>57</v>
      </c>
      <c r="B68" s="187" t="str">
        <f>VLOOKUP(D68,DSĐT!$O$3:$R$986,4,0)</f>
        <v>85, 86, 88, 89, 100</v>
      </c>
      <c r="C68" s="188" t="str" cm="1">
        <f t="array" ref="C68">LOOKUP(1,1/(D68=DSSP!$E$2:$E$2034),DSSP!$F$2:$F$2034)</f>
        <v>Seafood Mushroom 150 gr</v>
      </c>
      <c r="D68" s="188" t="str">
        <f>DSĐT!O59</f>
        <v>Nấm bạch tuyết 150 gr</v>
      </c>
      <c r="E68" s="188">
        <f t="shared" si="1"/>
        <v>8582566672</v>
      </c>
      <c r="F68" s="187" t="str" cm="1">
        <f t="array" ref="F68">LOOKUP(1,1/(D68=DSSP!$E$2:$E$2023),DSSP!$C$2:$C$2023)</f>
        <v>51939</v>
      </c>
      <c r="G68" s="187" t="str">
        <f>VLOOKUP(D68,DSĐT!$E$3:$H$920,3,0)</f>
        <v>Kg</v>
      </c>
      <c r="H68" s="189">
        <f>SUMIF(DSĐT!$E$3:$E$919,D68,DSĐT!$I$3:$I$920)</f>
        <v>4.5</v>
      </c>
      <c r="I68" s="220" t="str">
        <f>VLOOKUP('PACKING TOTAL '!D68,DSĐT!$E$3:$H$920,4,0)</f>
        <v>150 gr</v>
      </c>
      <c r="J68" s="187">
        <f>SUMIF(DSĐT!$E$3:$E$919,D68,DSĐT!$J$3:$J$920)</f>
        <v>30</v>
      </c>
      <c r="K68" s="190" t="str">
        <f>VLOOKUP(D68,DSĐT!$O$3:$Q$118,3)</f>
        <v>WT.15, ZH.11, MKFR.04, MKVD.05, SG.12</v>
      </c>
      <c r="L68" t="str">
        <f>VLOOKUP(D68,DSSP!$E$2:$G$581,3,0)</f>
        <v>Seafood Mushroom</v>
      </c>
      <c r="M68">
        <f>VLOOKUP(L68,'MA LOT'!$B$1:$F$100,5,0)</f>
        <v>8582566672</v>
      </c>
    </row>
    <row r="69" spans="1:13" ht="30">
      <c r="A69" s="187">
        <v>58</v>
      </c>
      <c r="B69" s="187" t="str">
        <f>VLOOKUP(D69,DSĐT!$O$3:$R$986,4,0)</f>
        <v>85, 88, 89, 100</v>
      </c>
      <c r="C69" s="188" t="str" cm="1">
        <f t="array" ref="C69">LOOKUP(1,1/(D69=DSSP!$E$2:$E$2034),DSSP!$F$2:$F$2034)</f>
        <v>Shiitake Mushroom 175 gr</v>
      </c>
      <c r="D69" s="188" t="str">
        <f>DSĐT!O60</f>
        <v>Nấm đông cô 175 gr</v>
      </c>
      <c r="E69" s="188">
        <f t="shared" si="1"/>
        <v>9732566672</v>
      </c>
      <c r="F69" s="187" t="str" cm="1">
        <f t="array" ref="F69">LOOKUP(1,1/(D69=DSSP!$E$2:$E$2023),DSSP!$C$2:$C$2023)</f>
        <v>51727</v>
      </c>
      <c r="G69" s="187" t="str">
        <f>VLOOKUP(D69,DSĐT!$E$3:$H$920,3,0)</f>
        <v>Kg</v>
      </c>
      <c r="H69" s="189">
        <f>SUMIF(DSĐT!$E$3:$E$919,D69,DSĐT!$I$3:$I$920)</f>
        <v>3.1500000000000004</v>
      </c>
      <c r="I69" s="220" t="str">
        <f>VLOOKUP('PACKING TOTAL '!D69,DSĐT!$E$3:$H$920,4,0)</f>
        <v>175 gr</v>
      </c>
      <c r="J69" s="187">
        <f>SUMIF(DSĐT!$E$3:$E$919,D69,DSĐT!$J$3:$J$920)</f>
        <v>18</v>
      </c>
      <c r="K69" s="190" t="str">
        <f>VLOOKUP(D69,DSĐT!$O$3:$Q$118,3)</f>
        <v>WT.15, MKFR.04, MKVD.05, SG.12</v>
      </c>
      <c r="L69" t="str">
        <f>VLOOKUP(D69,DSSP!$E$2:$G$581,3,0)</f>
        <v>Shiitake Mushroom</v>
      </c>
      <c r="M69">
        <f>VLOOKUP(L69,'MA LOT'!$B$1:$F$100,5,0)</f>
        <v>9732566672</v>
      </c>
    </row>
    <row r="70" spans="1:13">
      <c r="A70" s="187">
        <v>59</v>
      </c>
      <c r="B70" s="187" t="str">
        <f>VLOOKUP(D70,DSĐT!$O$3:$R$986,4,0)</f>
        <v>79, 100, 106, 102, 107</v>
      </c>
      <c r="C70" s="188" t="str" cm="1">
        <f t="array" ref="C70">LOOKUP(1,1/(D70=DSSP!$E$2:$E$2034),DSSP!$F$2:$F$2034)</f>
        <v>King Oyster Mushroom weight</v>
      </c>
      <c r="D70" s="188" t="str">
        <f>DSĐT!O61</f>
        <v>Nấm đùi gà lớn weight</v>
      </c>
      <c r="E70" s="188">
        <f t="shared" si="1"/>
        <v>9722566672</v>
      </c>
      <c r="F70" s="187" t="str" cm="1">
        <f t="array" ref="F70">LOOKUP(1,1/(D70=DSSP!$E$2:$E$2023),DSSP!$C$2:$C$2023)</f>
        <v>51743</v>
      </c>
      <c r="G70" s="187" t="str">
        <f>VLOOKUP(D70,DSĐT!$E$3:$H$920,3,0)</f>
        <v>Kg</v>
      </c>
      <c r="H70" s="189">
        <f>SUMIF(DSĐT!$E$3:$E$919,D70,DSĐT!$I$3:$I$920)</f>
        <v>4.5120000000000005</v>
      </c>
      <c r="I70" s="220" t="str">
        <f>VLOOKUP('PACKING TOTAL '!D70,DSĐT!$E$3:$H$920,4,0)</f>
        <v>weight</v>
      </c>
      <c r="J70" s="187">
        <f>SUMIF(DSĐT!$E$3:$E$919,D70,DSĐT!$J$3:$J$920)</f>
        <v>0</v>
      </c>
      <c r="K70" s="190" t="str">
        <f>VLOOKUP(D70,DSĐT!$O$3:$Q$118,3)</f>
        <v>MKVD.04, SG.12, MKFR.06, ZH.13, WT.19</v>
      </c>
      <c r="L70" t="str">
        <f>VLOOKUP(D70,DSSP!$E$2:$G$581,3,0)</f>
        <v>King Oyster Mushroom</v>
      </c>
      <c r="M70">
        <f>VLOOKUP(L70,'MA LOT'!$B$1:$F$100,5,0)</f>
        <v>9722566672</v>
      </c>
    </row>
    <row r="71" spans="1:13">
      <c r="A71" s="187">
        <v>60</v>
      </c>
      <c r="B71" s="187" t="str">
        <f>VLOOKUP(D71,DSĐT!$O$3:$R$986,4,0)</f>
        <v>79, 100, 101, 106, 102, 107</v>
      </c>
      <c r="C71" s="188" t="str" cm="1">
        <f t="array" ref="C71">LOOKUP(1,1/(D71=DSSP!$E$2:$E$2034),DSSP!$F$2:$F$2034)</f>
        <v>King Oyster Mushroom 100 gr</v>
      </c>
      <c r="D71" s="188" t="str">
        <f>DSĐT!O62</f>
        <v>Nấm đùi gà nhỏ 100 gr</v>
      </c>
      <c r="E71" s="188">
        <f t="shared" si="1"/>
        <v>9722566672</v>
      </c>
      <c r="F71" s="187" t="str" cm="1">
        <f t="array" ref="F71">LOOKUP(1,1/(D71=DSSP!$E$2:$E$2023),DSSP!$C$2:$C$2023)</f>
        <v>51933</v>
      </c>
      <c r="G71" s="187" t="str">
        <f>VLOOKUP(D71,DSĐT!$E$3:$H$920,3,0)</f>
        <v>Kg</v>
      </c>
      <c r="H71" s="189">
        <f>SUMIF(DSĐT!$E$3:$E$919,D71,DSĐT!$I$3:$I$920)</f>
        <v>3.6000000000000005</v>
      </c>
      <c r="I71" s="220" t="str">
        <f>VLOOKUP('PACKING TOTAL '!D71,DSĐT!$E$3:$H$920,4,0)</f>
        <v>100 gr</v>
      </c>
      <c r="J71" s="187">
        <f>SUMIF(DSĐT!$E$3:$E$919,D71,DSĐT!$J$3:$J$920)</f>
        <v>36</v>
      </c>
      <c r="K71" s="190" t="str">
        <f>VLOOKUP(D71,DSĐT!$O$3:$Q$118,3)</f>
        <v>MKVD.04, SG.12, LU.15, MKFR.06, ZH.13, WT.19</v>
      </c>
      <c r="L71" t="str">
        <f>VLOOKUP(D71,DSSP!$E$2:$G$581,3,0)</f>
        <v>King Oyster Mushroom</v>
      </c>
      <c r="M71">
        <f>VLOOKUP(L71,'MA LOT'!$B$1:$F$100,5,0)</f>
        <v>9722566672</v>
      </c>
    </row>
    <row r="72" spans="1:13">
      <c r="A72" s="187">
        <v>61</v>
      </c>
      <c r="B72" s="187" t="str">
        <f>VLOOKUP(D72,DSĐT!$O$3:$R$986,4,0)</f>
        <v>84, 85, 86, 88, 89, 100</v>
      </c>
      <c r="C72" s="188" t="str" cm="1">
        <f t="array" ref="C72">LOOKUP(1,1/(D72=DSSP!$E$2:$E$2034),DSSP!$F$2:$F$2034)</f>
        <v>Enoki Mushroom 200 gr</v>
      </c>
      <c r="D72" s="188" t="str">
        <f>DSĐT!O63</f>
        <v>Nấm kim châm 200 gr</v>
      </c>
      <c r="E72" s="188">
        <f t="shared" si="1"/>
        <v>7272566672</v>
      </c>
      <c r="F72" s="187" t="str" cm="1">
        <f t="array" ref="F72">LOOKUP(1,1/(D72=DSSP!$E$2:$E$2023),DSSP!$C$2:$C$2023)</f>
        <v>51748</v>
      </c>
      <c r="G72" s="187" t="str">
        <f>VLOOKUP(D72,DSĐT!$E$3:$H$920,3,0)</f>
        <v>Kg</v>
      </c>
      <c r="H72" s="189">
        <f>SUMIF(DSĐT!$E$3:$E$919,D72,DSĐT!$I$3:$I$920)</f>
        <v>19</v>
      </c>
      <c r="I72" s="220" t="str">
        <f>VLOOKUP('PACKING TOTAL '!D72,DSĐT!$E$3:$H$920,4,0)</f>
        <v>200 gr</v>
      </c>
      <c r="J72" s="187">
        <f>SUMIF(DSĐT!$E$3:$E$919,D72,DSĐT!$J$3:$J$920)</f>
        <v>95</v>
      </c>
      <c r="K72" s="190" t="str">
        <f>VLOOKUP(D72,DSĐT!$O$3:$Q$118,3)</f>
        <v>LU.11, WT.15, ZH.11, MKFR.04, MKVD.05, SG.12</v>
      </c>
      <c r="L72" t="str">
        <f>VLOOKUP(D72,DSSP!$E$2:$G$581,3,0)</f>
        <v>Enoki Mushroom</v>
      </c>
      <c r="M72">
        <f>VLOOKUP(L72,'MA LOT'!$B$1:$F$100,5,0)</f>
        <v>7272566672</v>
      </c>
    </row>
    <row r="73" spans="1:13">
      <c r="A73" s="187">
        <v>62</v>
      </c>
      <c r="B73" s="187" t="str">
        <f>VLOOKUP(D73,DSĐT!$O$3:$R$986,4,0)</f>
        <v>88, 89, 90, 100, 101, 102</v>
      </c>
      <c r="C73" s="188" t="str" cm="1">
        <f t="array" ref="C73">LOOKUP(1,1/(D73=DSSP!$E$2:$E$2034),DSSP!$F$2:$F$2034)</f>
        <v>Brown Ganoderma 125 gr</v>
      </c>
      <c r="D73" s="188" t="str">
        <f>DSĐT!O64</f>
        <v>Nấm linh chi nâu 125 gr</v>
      </c>
      <c r="E73" s="188">
        <f t="shared" si="1"/>
        <v>7292566672</v>
      </c>
      <c r="F73" s="187" t="str" cm="1">
        <f t="array" ref="F73">LOOKUP(1,1/(D73=DSSP!$E$2:$E$2023),DSSP!$C$2:$C$2023)</f>
        <v>51749</v>
      </c>
      <c r="G73" s="187" t="str">
        <f>VLOOKUP(D73,DSĐT!$E$3:$H$920,3,0)</f>
        <v>Kg</v>
      </c>
      <c r="H73" s="189">
        <f>SUMIF(DSĐT!$E$3:$E$919,D73,DSĐT!$I$3:$I$920)</f>
        <v>4.25</v>
      </c>
      <c r="I73" s="220" t="str">
        <f>VLOOKUP('PACKING TOTAL '!D73,DSĐT!$E$3:$H$920,4,0)</f>
        <v>125 gr</v>
      </c>
      <c r="J73" s="187">
        <f>SUMIF(DSĐT!$E$3:$E$919,D73,DSĐT!$J$3:$J$920)</f>
        <v>34</v>
      </c>
      <c r="K73" s="190" t="str">
        <f>VLOOKUP(D73,DSĐT!$O$3:$Q$118,3)</f>
        <v>MKFR.04, MKVD.05, WT.16, SG.12, LU.15, ZH.13</v>
      </c>
      <c r="L73" t="str">
        <f>VLOOKUP(D73,DSSP!$E$2:$G$581,3,0)</f>
        <v>Brown Ganoderma</v>
      </c>
      <c r="M73">
        <f>VLOOKUP(L73,'MA LOT'!$B$1:$F$100,5,0)</f>
        <v>7292566672</v>
      </c>
    </row>
    <row r="74" spans="1:13">
      <c r="A74" s="187">
        <v>63</v>
      </c>
      <c r="B74" s="187" t="str">
        <f>VLOOKUP(D74,DSĐT!$O$3:$R$986,4,0)</f>
        <v>88, 89, 90, 100, 101, 102</v>
      </c>
      <c r="C74" s="188" t="str" cm="1">
        <f t="array" ref="C74">LOOKUP(1,1/(D74=DSSP!$E$2:$E$2034),DSSP!$F$2:$F$2034)</f>
        <v>White Ganoderma 125 gr</v>
      </c>
      <c r="D74" s="188" t="str">
        <f>DSĐT!O65</f>
        <v>Nấm linh chi trắng 125 gr</v>
      </c>
      <c r="E74" s="188">
        <f t="shared" si="1"/>
        <v>7282566672</v>
      </c>
      <c r="F74" s="187" t="str" cm="1">
        <f t="array" ref="F74">LOOKUP(1,1/(D74=DSSP!$E$2:$E$2023),DSSP!$C$2:$C$2023)</f>
        <v>51750</v>
      </c>
      <c r="G74" s="187" t="str">
        <f>VLOOKUP(D74,DSĐT!$E$3:$H$920,3,0)</f>
        <v>Kg</v>
      </c>
      <c r="H74" s="189">
        <f>SUMIF(DSĐT!$E$3:$E$919,D74,DSĐT!$I$3:$I$920)</f>
        <v>4.25</v>
      </c>
      <c r="I74" s="220" t="str">
        <f>VLOOKUP('PACKING TOTAL '!D74,DSĐT!$E$3:$H$920,4,0)</f>
        <v>125 gr</v>
      </c>
      <c r="J74" s="187">
        <f>SUMIF(DSĐT!$E$3:$E$919,D74,DSĐT!$J$3:$J$920)</f>
        <v>34</v>
      </c>
      <c r="K74" s="190" t="str">
        <f>VLOOKUP(D74,DSĐT!$O$3:$Q$118,3)</f>
        <v>MKFR.04, MKVD.05, WT.16, SG.12, LU.15, ZH.13</v>
      </c>
      <c r="L74" t="str">
        <f>VLOOKUP(D74,DSSP!$E$2:$G$581,3,0)</f>
        <v>White Ganoderma</v>
      </c>
      <c r="M74">
        <f>VLOOKUP(L74,'MA LOT'!$B$1:$F$100,5,0)</f>
        <v>7282566672</v>
      </c>
    </row>
    <row r="75" spans="1:13" ht="73.5">
      <c r="A75" s="187">
        <v>64</v>
      </c>
      <c r="B75" s="187" t="str">
        <f>VLOOKUP(D75,DSĐT!$O$3:$R$986,4,0)</f>
        <v>78, 83, 86, 89, 90</v>
      </c>
      <c r="C75" s="188" t="str" cm="1">
        <f t="array" ref="C75">LOOKUP(1,1/(D75=DSSP!$E$2:$E$2034),DSSP!$F$2:$F$2034)</f>
        <v>Jew's Ear 100 gr</v>
      </c>
      <c r="D75" s="188" t="str">
        <f>DSĐT!O66</f>
        <v>Nấm mèo tươi 100 gr</v>
      </c>
      <c r="E75" s="188">
        <f t="shared" si="1"/>
        <v>7302566672</v>
      </c>
      <c r="F75" s="187" t="str" cm="1">
        <f t="array" ref="F75">LOOKUP(1,1/(D75=DSSP!$E$2:$E$2023),DSSP!$C$2:$C$2023)</f>
        <v>51751</v>
      </c>
      <c r="G75" s="187" t="str">
        <f>VLOOKUP(D75,DSĐT!$E$3:$H$920,3,0)</f>
        <v>Kg</v>
      </c>
      <c r="H75" s="189">
        <f>SUMIF(DSĐT!$E$3:$E$919,D75,DSĐT!$I$3:$I$920)</f>
        <v>1.2000000000000002</v>
      </c>
      <c r="I75" s="220" t="str">
        <f>VLOOKUP('PACKING TOTAL '!D75,DSĐT!$E$3:$H$920,4,0)</f>
        <v>100 gr</v>
      </c>
      <c r="J75" s="187">
        <f>SUMIF(DSĐT!$E$3:$E$919,D75,DSĐT!$J$3:$J$920)</f>
        <v>12</v>
      </c>
      <c r="K75" s="190" t="str">
        <f>VLOOKUP(D75,DSĐT!$O$3:$Q$118,3)</f>
        <v>MKFR.03, SG.10, ZH.11, MKVD.05, WT.16</v>
      </c>
      <c r="L75" t="str">
        <f>VLOOKUP(D75,DSSP!$E$2:$G$581,3,0)</f>
        <v>Jew's Ear</v>
      </c>
      <c r="M75">
        <f>VLOOKUP(L75,'MA LOT'!$B$1:$F$100,5,0)</f>
        <v>7302566672</v>
      </c>
    </row>
    <row r="76" spans="1:13" ht="29.25">
      <c r="A76" s="187">
        <v>65</v>
      </c>
      <c r="B76" s="187" t="str">
        <f>VLOOKUP(D76,DSĐT!$O$3:$R$986,4,0)</f>
        <v>38</v>
      </c>
      <c r="C76" s="188" t="str" cm="1">
        <f t="array" ref="C76">LOOKUP(1,1/(D76=DSSP!$E$2:$E$2034),DSSP!$F$2:$F$2034)</f>
        <v>Nescafe Café Viet box 240 gr</v>
      </c>
      <c r="D76" s="188" t="str">
        <f>DSĐT!O67</f>
        <v>Nescafe cà phê Việt box 240 gr</v>
      </c>
      <c r="E76" s="188" t="str">
        <f t="shared" si="1"/>
        <v/>
      </c>
      <c r="F76" s="187" t="str" cm="1">
        <f t="array" ref="F76">LOOKUP(1,1/(D76=DSSP!$E$2:$E$2023),DSSP!$C$2:$C$2023)</f>
        <v>53112</v>
      </c>
      <c r="G76" s="187" t="str">
        <f>VLOOKUP(D76,DSĐT!$E$3:$H$920,3,0)</f>
        <v>Box</v>
      </c>
      <c r="H76" s="189">
        <f>SUMIF(DSĐT!$E$3:$E$919,D76,DSĐT!$I$3:$I$920)</f>
        <v>2.4</v>
      </c>
      <c r="I76" s="220" t="str">
        <f>VLOOKUP('PACKING TOTAL '!D76,DSĐT!$E$3:$H$920,4,0)</f>
        <v>240 gr</v>
      </c>
      <c r="J76" s="187">
        <f>SUMIF(DSĐT!$E$3:$E$919,D76,DSĐT!$J$3:$J$920)</f>
        <v>10</v>
      </c>
      <c r="K76" s="190" t="str">
        <f>VLOOKUP(D76,DSĐT!$O$3:$Q$118,3)</f>
        <v>LU.04</v>
      </c>
      <c r="L76" t="str">
        <f>VLOOKUP(D76,DSSP!$E$2:$G$581,3,0)</f>
        <v>Nescafe Café Viet box</v>
      </c>
      <c r="M76" t="e">
        <f>VLOOKUP(L76,'MA LOT'!$B$1:$F$100,5,0)</f>
        <v>#N/A</v>
      </c>
    </row>
    <row r="77" spans="1:13">
      <c r="A77" s="187">
        <v>66</v>
      </c>
      <c r="B77" s="187" t="str">
        <f>VLOOKUP(D77,DSĐT!$O$3:$R$986,4,0)</f>
        <v>26, 27, 28, 31, 34, 45</v>
      </c>
      <c r="C77" s="188" t="str" cm="1">
        <f t="array" ref="C77">LOOKUP(1,1/(D77=DSSP!$E$2:$E$2034),DSSP!$F$2:$F$2034)</f>
        <v>Finger Root 100 gr</v>
      </c>
      <c r="D77" s="188" t="str">
        <f>DSĐT!O68</f>
        <v>Ngải bún 100 gr</v>
      </c>
      <c r="E77" s="188">
        <f t="shared" si="1"/>
        <v>7322566672</v>
      </c>
      <c r="F77" s="187" t="str" cm="1">
        <f t="array" ref="F77">LOOKUP(1,1/(D77=DSSP!$E$2:$E$2023),DSSP!$C$2:$C$2023)</f>
        <v>51720</v>
      </c>
      <c r="G77" s="187" t="str">
        <f>VLOOKUP(D77,DSĐT!$E$3:$H$920,3,0)</f>
        <v>Kg</v>
      </c>
      <c r="H77" s="189">
        <f>SUMIF(DSĐT!$E$3:$E$919,D77,DSĐT!$I$3:$I$920)</f>
        <v>5.5</v>
      </c>
      <c r="I77" s="220" t="str">
        <f>VLOOKUP('PACKING TOTAL '!D77,DSĐT!$E$3:$H$920,4,0)</f>
        <v>100 gr</v>
      </c>
      <c r="J77" s="187">
        <f>SUMIF(DSĐT!$E$3:$E$919,D77,DSĐT!$J$3:$J$920)</f>
        <v>55</v>
      </c>
      <c r="K77" s="190" t="str">
        <f>VLOOKUP(D77,DSĐT!$O$3:$Q$118,3)</f>
        <v>WT.11</v>
      </c>
      <c r="L77" t="str">
        <f>VLOOKUP(D77,DSSP!$E$2:$G$581,3,0)</f>
        <v>Finger Root</v>
      </c>
      <c r="M77">
        <f>VLOOKUP(L77,'MA LOT'!$B$1:$F$100,5,0)</f>
        <v>7322566672</v>
      </c>
    </row>
    <row r="78" spans="1:13" ht="117">
      <c r="A78" s="187">
        <v>67</v>
      </c>
      <c r="B78" s="187" t="str">
        <f>VLOOKUP(D78,DSĐT!$O$3:$R$986,4,0)</f>
        <v>26</v>
      </c>
      <c r="C78" s="188" t="str" cm="1">
        <f t="array" ref="C78">LOOKUP(1,1/(D78=DSSP!$E$2:$E$2034),DSSP!$F$2:$F$2034)</f>
        <v>Finger Root 200 gr</v>
      </c>
      <c r="D78" s="188" t="str">
        <f>DSĐT!O69</f>
        <v>Ngải bún 200 gr</v>
      </c>
      <c r="E78" s="188">
        <f t="shared" si="1"/>
        <v>7322566672</v>
      </c>
      <c r="F78" s="187" t="str" cm="1">
        <f t="array" ref="F78">LOOKUP(1,1/(D78=DSSP!$E$2:$E$2023),DSSP!$C$2:$C$2023)</f>
        <v>51720</v>
      </c>
      <c r="G78" s="187" t="str">
        <f>VLOOKUP(D78,DSĐT!$E$3:$H$920,3,0)</f>
        <v>Kg</v>
      </c>
      <c r="H78" s="189">
        <f>SUMIF(DSĐT!$E$3:$E$919,D78,DSĐT!$I$3:$I$920)</f>
        <v>0.4</v>
      </c>
      <c r="I78" s="220" t="str">
        <f>VLOOKUP('PACKING TOTAL '!D78,DSĐT!$E$3:$H$920,4,0)</f>
        <v>200 gr</v>
      </c>
      <c r="J78" s="187">
        <f>SUMIF(DSĐT!$E$3:$E$919,D78,DSĐT!$J$3:$J$920)</f>
        <v>2</v>
      </c>
      <c r="K78" s="190" t="str">
        <f>VLOOKUP(D78,DSĐT!$O$3:$Q$118,3)</f>
        <v>WT.11</v>
      </c>
      <c r="L78" t="str">
        <f>VLOOKUP(D78,DSSP!$E$2:$G$581,3,0)</f>
        <v>Finger Root</v>
      </c>
      <c r="M78">
        <f>VLOOKUP(L78,'MA LOT'!$B$1:$F$100,5,0)</f>
        <v>7322566672</v>
      </c>
    </row>
    <row r="79" spans="1:13" ht="29.25">
      <c r="A79" s="187">
        <v>68</v>
      </c>
      <c r="B79" s="187" t="str">
        <f>VLOOKUP(D79,DSĐT!$O$3:$R$986,4,0)</f>
        <v>41, 42, 43, 45, 46</v>
      </c>
      <c r="C79" s="188" t="str" cm="1">
        <f t="array" ref="C79">LOOKUP(1,1/(D79=DSSP!$E$2:$E$2034),DSSP!$F$2:$F$2034)</f>
        <v>Turmeric 100 gr</v>
      </c>
      <c r="D79" s="188" t="str">
        <f>DSĐT!O70</f>
        <v>Nghệ tươi 100 gr</v>
      </c>
      <c r="E79" s="188">
        <f t="shared" si="1"/>
        <v>7182566672</v>
      </c>
      <c r="F79" s="187" t="str" cm="1">
        <f t="array" ref="F79">LOOKUP(1,1/(D79=DSSP!$E$2:$E$2023),DSSP!$C$2:$C$2023)</f>
        <v>51721</v>
      </c>
      <c r="G79" s="187" t="str">
        <f>VLOOKUP(D79,DSĐT!$E$3:$H$920,3,0)</f>
        <v>Kg</v>
      </c>
      <c r="H79" s="189">
        <f>SUMIF(DSĐT!$E$3:$E$919,D79,DSĐT!$I$3:$I$920)</f>
        <v>1.6</v>
      </c>
      <c r="I79" s="220" t="str">
        <f>VLOOKUP('PACKING TOTAL '!D79,DSĐT!$E$3:$H$920,4,0)</f>
        <v>100 gr</v>
      </c>
      <c r="J79" s="187">
        <f>SUMIF(DSĐT!$E$3:$E$919,D79,DSĐT!$J$3:$J$920)</f>
        <v>16</v>
      </c>
      <c r="K79" s="190" t="str">
        <f>VLOOKUP(D79,DSĐT!$O$3:$Q$118,3)</f>
        <v>WT.11</v>
      </c>
      <c r="L79" t="str">
        <f>VLOOKUP(D79,DSSP!$E$2:$G$581,3,0)</f>
        <v>Turmeric</v>
      </c>
      <c r="M79">
        <f>VLOOKUP(L79,'MA LOT'!$B$1:$F$100,5,0)</f>
        <v>7182566672</v>
      </c>
    </row>
    <row r="80" spans="1:13" ht="44.25">
      <c r="A80" s="187">
        <v>69</v>
      </c>
      <c r="B80" s="187" t="str">
        <f>VLOOKUP(D80,DSĐT!$O$3:$R$986,4,0)</f>
        <v>37, 45, 46, 71, 83, 84, 113, 114, 115, 117, 116, 121, 123, 125</v>
      </c>
      <c r="C80" s="188" t="str" cm="1">
        <f t="array" ref="C80">LOOKUP(1,1/(D80=DSSP!$E$2:$E$2034),DSSP!$F$2:$F$2034)</f>
        <v>Culantro 100 gr</v>
      </c>
      <c r="D80" s="188" t="str">
        <f>DSĐT!O71</f>
        <v>Ngò gai 100 gr</v>
      </c>
      <c r="E80" s="188">
        <f t="shared" si="1"/>
        <v>1312501802</v>
      </c>
      <c r="F80" s="187" t="str" cm="1">
        <f t="array" ref="F80">LOOKUP(1,1/(D80=DSSP!$E$2:$E$2023),DSSP!$C$2:$C$2023)</f>
        <v>51707</v>
      </c>
      <c r="G80" s="187" t="str">
        <f>VLOOKUP(D80,DSĐT!$E$3:$H$920,3,0)</f>
        <v>Kg</v>
      </c>
      <c r="H80" s="189">
        <f>SUMIF(DSĐT!$E$3:$E$919,D80,DSĐT!$I$3:$I$920)</f>
        <v>36.6</v>
      </c>
      <c r="I80" s="220" t="str">
        <f>VLOOKUP('PACKING TOTAL '!D80,DSĐT!$E$3:$H$920,4,0)</f>
        <v>100 gr</v>
      </c>
      <c r="J80" s="187">
        <f>SUMIF(DSĐT!$E$3:$E$919,D80,DSĐT!$J$3:$J$920)</f>
        <v>366</v>
      </c>
      <c r="K80" s="190" t="str">
        <f>VLOOKUP(D80,DSĐT!$O$3:$Q$118,3)</f>
        <v>WT.11</v>
      </c>
      <c r="L80" t="str">
        <f>VLOOKUP(D80,DSSP!$E$2:$G$581,3,0)</f>
        <v>Culantro</v>
      </c>
      <c r="M80">
        <f>VLOOKUP(L80,'MA LOT'!$B$1:$F$100,5,0)</f>
        <v>1312501802</v>
      </c>
    </row>
    <row r="81" spans="1:13" ht="29.25">
      <c r="A81" s="187">
        <v>70</v>
      </c>
      <c r="B81" s="187" t="str">
        <f>VLOOKUP(D81,DSĐT!$O$3:$R$986,4,0)</f>
        <v>88, 96, 97, 46, 105, 102, 116</v>
      </c>
      <c r="C81" s="188" t="str" cm="1">
        <f t="array" ref="C81">LOOKUP(1,1/(D81=DSSP!$E$2:$E$2034),DSSP!$F$2:$F$2034)</f>
        <v>Rice Paddy Herb 100 gr</v>
      </c>
      <c r="D81" s="188" t="str">
        <f>DSĐT!O72</f>
        <v>Ngò om 100 gr</v>
      </c>
      <c r="E81" s="188">
        <f t="shared" ref="E81" si="2">IFERROR(M81,"")</f>
        <v>1332566672</v>
      </c>
      <c r="F81" s="187" t="str" cm="1">
        <f t="array" ref="F81">LOOKUP(1,1/(D81=DSSP!$E$2:$E$2023),DSSP!$C$2:$C$2023)</f>
        <v>52873</v>
      </c>
      <c r="G81" s="187" t="str">
        <f>VLOOKUP(D81,DSĐT!$E$3:$H$920,3,0)</f>
        <v>Kg</v>
      </c>
      <c r="H81" s="189">
        <f>SUMIF(DSĐT!$E$3:$E$919,D81,DSĐT!$I$3:$I$920)</f>
        <v>2.5</v>
      </c>
      <c r="I81" s="220" t="str">
        <f>VLOOKUP('PACKING TOTAL '!D81,DSĐT!$E$3:$H$920,4,0)</f>
        <v>100 gr</v>
      </c>
      <c r="J81" s="187">
        <f>SUMIF(DSĐT!$E$3:$E$919,D81,DSĐT!$J$3:$J$920)</f>
        <v>25</v>
      </c>
      <c r="K81" s="190" t="str">
        <f>VLOOKUP(D81,DSĐT!$O$3:$Q$118,3)</f>
        <v>WT.11</v>
      </c>
      <c r="L81" t="str">
        <f>VLOOKUP(D81,DSSP!$E$2:$G$581,3,0)</f>
        <v>Rice Paddy Herb</v>
      </c>
      <c r="M81">
        <f>VLOOKUP(L81,'MA LOT'!$B$1:$F$100,5,0)</f>
        <v>1332566672</v>
      </c>
    </row>
    <row r="82" spans="1:13" ht="44.25">
      <c r="A82" s="187">
        <v>71</v>
      </c>
      <c r="B82" s="187" t="str">
        <f>VLOOKUP(D82,DSĐT!$O$3:$R$986,4,0)</f>
        <v>38</v>
      </c>
      <c r="C82" s="188" t="str" cm="1">
        <f t="array" ref="C82">LOOKUP(1,1/(D82=DSSP!$E$2:$E$2034),DSSP!$F$2:$F$2034)</f>
        <v>Aloe Vera weight</v>
      </c>
      <c r="D82" s="188" t="str">
        <f>DSĐT!O73</f>
        <v>Nha đam weight</v>
      </c>
      <c r="E82" s="188">
        <f t="shared" ref="E82:E84" si="3">IFERROR(M82,"")</f>
        <v>3292566672</v>
      </c>
      <c r="F82" s="187" t="str" cm="1">
        <f t="array" ref="F82">LOOKUP(1,1/(D82=DSSP!$E$2:$E$2023),DSSP!$C$2:$C$2023)</f>
        <v>51800</v>
      </c>
      <c r="G82" s="187" t="str">
        <f>VLOOKUP(D82,DSĐT!$E$3:$H$920,3,0)</f>
        <v>Kg</v>
      </c>
      <c r="H82" s="189">
        <f>SUMIF(DSĐT!$E$3:$E$919,D82,DSĐT!$I$3:$I$920)</f>
        <v>0.5</v>
      </c>
      <c r="I82" s="220" t="str">
        <f>VLOOKUP('PACKING TOTAL '!D82,DSĐT!$E$3:$H$920,4,0)</f>
        <v>weight</v>
      </c>
      <c r="J82" s="187">
        <f>SUMIF(DSĐT!$E$3:$E$919,D82,DSĐT!$J$3:$J$920)</f>
        <v>0</v>
      </c>
      <c r="K82" s="190" t="str">
        <f>VLOOKUP(D82,DSĐT!$O$3:$Q$118,3)</f>
        <v>WT.11</v>
      </c>
      <c r="L82" t="str">
        <f>VLOOKUP(D82,DSSP!$E$2:$G$581,3,0)</f>
        <v>Aloe Vera</v>
      </c>
      <c r="M82">
        <f>VLOOKUP(L82,'MA LOT'!$B$1:$F$100,5,0)</f>
        <v>3292566672</v>
      </c>
    </row>
    <row r="83" spans="1:13" ht="29.25">
      <c r="A83" s="187">
        <v>72</v>
      </c>
      <c r="B83" s="187" t="str">
        <f>VLOOKUP(D83,DSĐT!$O$3:$R$986,4,0)</f>
        <v>61</v>
      </c>
      <c r="C83" s="188" t="str" cm="1">
        <f t="array" ref="C83">LOOKUP(1,1/(D83=DSSP!$E$2:$E$2034),DSSP!$F$2:$F$2034)</f>
        <v>Special coconut caramel 150 gr</v>
      </c>
      <c r="D83" s="188" t="str">
        <f>DSĐT!O74</f>
        <v>Nước màu dừa đặc sản 150 gr</v>
      </c>
      <c r="E83" s="188" t="str">
        <f t="shared" si="3"/>
        <v/>
      </c>
      <c r="F83" s="187" cm="1">
        <f t="array" ref="F83">LOOKUP(1,1/(D83=DSSP!$E$2:$E$2023),DSSP!$C$2:$C$2023)</f>
        <v>54055</v>
      </c>
      <c r="G83" s="187" t="str">
        <f>VLOOKUP(D83,DSĐT!$E$3:$H$920,3,0)</f>
        <v>Box</v>
      </c>
      <c r="H83" s="189">
        <f>SUMIF(DSĐT!$E$3:$E$919,D83,DSĐT!$I$3:$I$920)</f>
        <v>0.75</v>
      </c>
      <c r="I83" s="220" t="str">
        <f>VLOOKUP('PACKING TOTAL '!D83,DSĐT!$E$3:$H$920,4,0)</f>
        <v>150 gr</v>
      </c>
      <c r="J83" s="187">
        <f>SUMIF(DSĐT!$E$3:$E$919,D83,DSĐT!$J$3:$J$920)</f>
        <v>5</v>
      </c>
      <c r="K83" s="190" t="str">
        <f>VLOOKUP(D83,DSĐT!$O$3:$Q$118,3)</f>
        <v>WT.11</v>
      </c>
      <c r="L83" t="e">
        <f>VLOOKUP(D83,DSSP!$E$2:$G$581,3,0)</f>
        <v>#N/A</v>
      </c>
      <c r="M83" t="e">
        <f>VLOOKUP(L83,'MA LOT'!$B$1:$F$100,5,0)</f>
        <v>#N/A</v>
      </c>
    </row>
    <row r="84" spans="1:13">
      <c r="A84" s="187">
        <v>73</v>
      </c>
      <c r="B84" s="187" t="str">
        <f>VLOOKUP(D84,DSĐT!$O$3:$R$986,4,0)</f>
        <v>36, 37, 41, 42, 45, 46, 49, 50, 51, 52, 53, 54, 55, 56, 57, 66, 73, 74, 98, 109, 110</v>
      </c>
      <c r="C84" s="188" t="str" cm="1">
        <f t="array" ref="C84">LOOKUP(1,1/(D84=DSSP!$E$2:$E$2034),DSSP!$F$2:$F$2034)</f>
        <v>Morning Glory 200 gr</v>
      </c>
      <c r="D84" s="188" t="str">
        <f>DSĐT!O75</f>
        <v>Rau muống 200 gr</v>
      </c>
      <c r="E84" s="188">
        <f t="shared" si="3"/>
        <v>1612506901</v>
      </c>
      <c r="F84" s="187" t="str" cm="1">
        <f t="array" ref="F84">LOOKUP(1,1/(D84=DSSP!$E$2:$E$2023),DSSP!$C$2:$C$2023)</f>
        <v>51709</v>
      </c>
      <c r="G84" s="187" t="str">
        <f>VLOOKUP(D84,DSĐT!$E$3:$H$920,3,0)</f>
        <v>Kg</v>
      </c>
      <c r="H84" s="189">
        <f>SUMIF(DSĐT!$E$3:$E$919,D84,DSĐT!$I$3:$I$920)</f>
        <v>123.2</v>
      </c>
      <c r="I84" s="220" t="str">
        <f>VLOOKUP('PACKING TOTAL '!D84,DSĐT!$E$3:$H$920,4,0)</f>
        <v>200 gr</v>
      </c>
      <c r="J84" s="187">
        <f>SUMIF(DSĐT!$E$3:$E$919,D84,DSĐT!$J$3:$J$920)</f>
        <v>616</v>
      </c>
      <c r="K84" s="190" t="str">
        <f>VLOOKUP(D84,DSĐT!$O$3:$Q$118,3)</f>
        <v>ZH.04, LU.03, SG.06, WT.08, MKFR.02, MKVD.02, ZH.07, LU.06, WT.09, NAM2ZH.06, NAM2ZH.07, NAM1.12, NAM1.13, NAM1.14, NAM1.15, NGAM.01, NAM1.18, NAM2ZH.08, NAM1.21, SD.02, TH.02</v>
      </c>
      <c r="L84" t="str">
        <f>VLOOKUP(D84,DSSP!$E$2:$G$581,3,0)</f>
        <v>Morning Glory</v>
      </c>
      <c r="M84">
        <f>VLOOKUP(L84,'MA LOT'!$B$1:$F$100,5,0)</f>
        <v>1612506901</v>
      </c>
    </row>
    <row r="85" spans="1:13" ht="58.5">
      <c r="A85" s="187">
        <v>74</v>
      </c>
      <c r="B85" s="187" t="str">
        <f>VLOOKUP(D85,DSĐT!$O$3:$R$986,4,0)</f>
        <v>37, 41, 45, 66, 102</v>
      </c>
      <c r="C85" s="188" t="str" cm="1">
        <f t="array" ref="C85">LOOKUP(1,1/(D85=DSSP!$E$2:$E$2034),DSSP!$F$2:$F$2034)</f>
        <v>Knotgrass 100 gr</v>
      </c>
      <c r="D85" s="188" t="str">
        <f>DSĐT!O76</f>
        <v>Rau răm 100 gr</v>
      </c>
      <c r="E85" s="188">
        <f t="shared" ref="E85:E92" si="4">IFERROR(M85,"")</f>
        <v>3312566672</v>
      </c>
      <c r="F85" s="187" t="str" cm="1">
        <f t="array" ref="F85">LOOKUP(1,1/(D85=DSSP!$E$2:$E$2023),DSSP!$C$2:$C$2023)</f>
        <v>52875</v>
      </c>
      <c r="G85" s="187" t="str">
        <f>VLOOKUP(D85,DSĐT!$E$3:$H$920,3,0)</f>
        <v>Kg</v>
      </c>
      <c r="H85" s="189">
        <f>SUMIF(DSĐT!$E$3:$E$919,D85,DSĐT!$I$3:$I$920)</f>
        <v>2</v>
      </c>
      <c r="I85" s="220" t="str">
        <f>VLOOKUP('PACKING TOTAL '!D85,DSĐT!$E$3:$H$920,4,0)</f>
        <v>100 gr</v>
      </c>
      <c r="J85" s="187">
        <f>SUMIF(DSĐT!$E$3:$E$919,D85,DSĐT!$J$3:$J$920)</f>
        <v>20</v>
      </c>
      <c r="K85" s="190" t="str">
        <f>VLOOKUP(D85,DSĐT!$O$3:$Q$118,3)</f>
        <v>LU.03, SG.06, MKFR.02, NGAM.01, ZH.13</v>
      </c>
      <c r="L85" t="str">
        <f>VLOOKUP(D85,DSSP!$E$2:$G$581,3,0)</f>
        <v>Knotgrass</v>
      </c>
      <c r="M85">
        <f>VLOOKUP(L85,'MA LOT'!$B$1:$F$100,5,0)</f>
        <v>3312566672</v>
      </c>
    </row>
    <row r="86" spans="1:13" ht="21.75">
      <c r="A86" s="187">
        <v>75</v>
      </c>
      <c r="B86" s="187" t="str">
        <f>VLOOKUP(D86,DSĐT!$O$3:$R$986,4,0)</f>
        <v>66, 67, 76, 79, 96, 97, 98, 106, 110</v>
      </c>
      <c r="C86" s="188" t="str" cm="1">
        <f t="array" ref="C86">LOOKUP(1,1/(D86=DSSP!$E$2:$E$2034),DSSP!$F$2:$F$2034)</f>
        <v>Lemon Grass 100 gr</v>
      </c>
      <c r="D86" s="188" t="str">
        <f>DSĐT!O77</f>
        <v>Sả tươi 100 gr</v>
      </c>
      <c r="E86" s="188">
        <f t="shared" si="4"/>
        <v>3252566672</v>
      </c>
      <c r="F86" s="187" t="str" cm="1">
        <f t="array" ref="F86">LOOKUP(1,1/(D86=DSSP!$E$2:$E$2023),DSSP!$C$2:$C$2023)</f>
        <v>51724</v>
      </c>
      <c r="G86" s="187" t="str">
        <f>VLOOKUP(D86,DSĐT!$E$3:$H$920,3,0)</f>
        <v>Kg</v>
      </c>
      <c r="H86" s="189">
        <f>SUMIF(DSĐT!$E$3:$E$919,D86,DSĐT!$I$3:$I$920)</f>
        <v>49.5</v>
      </c>
      <c r="I86" s="220" t="str">
        <f>VLOOKUP('PACKING TOTAL '!D86,DSĐT!$E$3:$H$920,4,0)</f>
        <v>100 gr</v>
      </c>
      <c r="J86" s="187">
        <f>SUMIF(DSĐT!$E$3:$E$919,D86,DSĐT!$J$3:$J$920)</f>
        <v>495</v>
      </c>
      <c r="K86" s="190" t="str">
        <f>VLOOKUP(D86,DSĐT!$O$3:$Q$118,3)</f>
        <v>NGAM.01, ZH.09, SG.09, MKVD.04, LU.14, WT.17, NAM1.21, MKFR.06, TH.02</v>
      </c>
      <c r="L86" t="str">
        <f>VLOOKUP(D86,DSSP!$E$2:$G$581,3,0)</f>
        <v>Lemon Grass</v>
      </c>
      <c r="M86">
        <f>VLOOKUP(L86,'MA LOT'!$B$1:$F$100,5,0)</f>
        <v>3252566672</v>
      </c>
    </row>
    <row r="87" spans="1:13" ht="117">
      <c r="A87" s="187">
        <v>76</v>
      </c>
      <c r="B87" s="187" t="str">
        <f>VLOOKUP(D87,DSĐT!$O$3:$R$986,4,0)</f>
        <v>89, 96, 105, 106, 107, 117</v>
      </c>
      <c r="C87" s="188" t="str" cm="1">
        <f t="array" ref="C87">LOOKUP(1,1/(D87=DSSP!$E$2:$E$2034),DSSP!$F$2:$F$2034)</f>
        <v>Crown Daisy 200 gr</v>
      </c>
      <c r="D87" s="188" t="str">
        <f>DSĐT!O78</f>
        <v>Tần ô (cải cúc) 200 gr</v>
      </c>
      <c r="E87" s="188">
        <f t="shared" si="4"/>
        <v>1482504901</v>
      </c>
      <c r="F87" s="187" cm="1">
        <f t="array" ref="F87">LOOKUP(1,1/(D87=DSSP!$E$2:$E$2023),DSSP!$C$2:$C$2023)</f>
        <v>54393</v>
      </c>
      <c r="G87" s="187" t="str">
        <f>VLOOKUP(D87,DSĐT!$E$3:$H$920,3,0)</f>
        <v>Kg</v>
      </c>
      <c r="H87" s="189">
        <f>SUMIF(DSĐT!$E$3:$E$919,D87,DSĐT!$I$3:$I$920)</f>
        <v>2.8</v>
      </c>
      <c r="I87" s="220" t="str">
        <f>VLOOKUP('PACKING TOTAL '!D87,DSĐT!$E$3:$H$920,4,0)</f>
        <v>200 gr</v>
      </c>
      <c r="J87" s="187">
        <f>SUMIF(DSĐT!$E$3:$E$919,D87,DSĐT!$J$3:$J$920)</f>
        <v>14</v>
      </c>
      <c r="K87" s="190" t="str">
        <f>VLOOKUP(D87,DSĐT!$O$3:$Q$118,3)</f>
        <v>MKVD.05, LU.14, SG.13, MKFR.06, WT.19, ZH.14</v>
      </c>
      <c r="L87" t="str">
        <f>VLOOKUP(D87,DSSP!$E$2:$G$581,3,0)</f>
        <v>Crown Daisy</v>
      </c>
      <c r="M87">
        <f>VLOOKUP(L87,'MA LOT'!$B$1:$F$100,5,0)</f>
        <v>1482504901</v>
      </c>
    </row>
    <row r="88" spans="1:13" ht="29.25">
      <c r="A88" s="187">
        <v>77</v>
      </c>
      <c r="B88" s="187" t="str">
        <f>VLOOKUP(D88,DSĐT!$O$3:$R$986,4,0)</f>
        <v>45, 46, 68, 71, 96, 102</v>
      </c>
      <c r="C88" s="188" t="str" cm="1">
        <f t="array" ref="C88">LOOKUP(1,1/(D88=DSSP!$E$2:$E$2034),DSSP!$F$2:$F$2034)</f>
        <v>Dill 100 gr</v>
      </c>
      <c r="D88" s="188" t="str">
        <f>DSĐT!O79</f>
        <v>Thì là 100 gr</v>
      </c>
      <c r="E88" s="188">
        <f t="shared" si="4"/>
        <v>1912503101</v>
      </c>
      <c r="F88" s="187" t="str" cm="1">
        <f t="array" ref="F88">LOOKUP(1,1/(D88=DSSP!$E$2:$E$2023),DSSP!$C$2:$C$2023)</f>
        <v>51722</v>
      </c>
      <c r="G88" s="187" t="str">
        <f>VLOOKUP(D88,DSĐT!$E$3:$H$920,3,0)</f>
        <v>Kg</v>
      </c>
      <c r="H88" s="189">
        <f>SUMIF(DSĐT!$E$3:$E$919,D88,DSĐT!$I$3:$I$920)</f>
        <v>3.9000000000000004</v>
      </c>
      <c r="I88" s="220" t="str">
        <f>VLOOKUP('PACKING TOTAL '!D88,DSĐT!$E$3:$H$920,4,0)</f>
        <v>100 gr</v>
      </c>
      <c r="J88" s="187">
        <f>SUMIF(DSĐT!$E$3:$E$919,D88,DSĐT!$J$3:$J$920)</f>
        <v>39</v>
      </c>
      <c r="K88" s="190" t="str">
        <f>VLOOKUP(D88,DSĐT!$O$3:$Q$118,3)</f>
        <v>MKFR.05</v>
      </c>
      <c r="L88" t="str">
        <f>VLOOKUP(D88,DSSP!$E$2:$G$581,3,0)</f>
        <v>Dill</v>
      </c>
      <c r="M88">
        <f>VLOOKUP(L88,'MA LOT'!$B$1:$F$100,5,0)</f>
        <v>1912503101</v>
      </c>
    </row>
    <row r="89" spans="1:13" ht="44.25">
      <c r="A89" s="187">
        <v>78</v>
      </c>
      <c r="B89" s="187" t="str">
        <f>VLOOKUP(D89,DSĐT!$O$3:$R$986,4,0)</f>
        <v>37, 41, 42, 43, 45, 46, 48</v>
      </c>
      <c r="C89" s="188" t="str" cm="1">
        <f t="array" ref="C89">LOOKUP(1,1/(D89=DSSP!$E$2:$E$2034),DSSP!$F$2:$F$2034)</f>
        <v>Perilla Leaf 100 gr</v>
      </c>
      <c r="D89" s="188" t="str">
        <f>DSĐT!O80</f>
        <v>Tía tô 100 gr</v>
      </c>
      <c r="E89" s="188">
        <f t="shared" si="4"/>
        <v>2212502901</v>
      </c>
      <c r="F89" s="187" t="str" cm="1">
        <f t="array" ref="F89">LOOKUP(1,1/(D89=DSSP!$E$2:$E$2023),DSSP!$C$2:$C$2023)</f>
        <v>52509</v>
      </c>
      <c r="G89" s="187" t="str">
        <f>VLOOKUP(D89,DSĐT!$E$3:$H$920,3,0)</f>
        <v>Kg</v>
      </c>
      <c r="H89" s="189">
        <f>SUMIF(DSĐT!$E$3:$E$919,D89,DSĐT!$I$3:$I$920)</f>
        <v>6.1999999999999993</v>
      </c>
      <c r="I89" s="220" t="str">
        <f>VLOOKUP('PACKING TOTAL '!D89,DSĐT!$E$3:$H$920,4,0)</f>
        <v>100 gr</v>
      </c>
      <c r="J89" s="187">
        <f>SUMIF(DSĐT!$E$3:$E$919,D89,DSĐT!$J$3:$J$920)</f>
        <v>62</v>
      </c>
      <c r="K89" s="190" t="str">
        <f>VLOOKUP(D89,DSĐT!$O$3:$Q$118,3)</f>
        <v>MKVD.05, LU.14, SG.13, MKFR.06, WT.19, ZH.14</v>
      </c>
      <c r="L89" t="str">
        <f>VLOOKUP(D89,DSSP!$E$2:$G$581,3,0)</f>
        <v>Perilla Leaf</v>
      </c>
      <c r="M89">
        <f>VLOOKUP(L89,'MA LOT'!$B$1:$F$100,5,0)</f>
        <v>2212502901</v>
      </c>
    </row>
    <row r="90" spans="1:13">
      <c r="A90" s="187">
        <v>79</v>
      </c>
      <c r="B90" s="187" t="str">
        <f>VLOOKUP(D90,DSĐT!$O$3:$R$986,4,0)</f>
        <v>79, 105, 106, 102, 107, 101</v>
      </c>
      <c r="C90" s="188" t="str" cm="1">
        <f t="array" ref="C90">LOOKUP(1,1/(D90=DSSP!$E$2:$E$2034),DSSP!$F$2:$F$2034)</f>
        <v>Green pepper 100 gr</v>
      </c>
      <c r="D90" s="188" t="str">
        <f>DSĐT!O81</f>
        <v>Tiêu xanh 100 gr</v>
      </c>
      <c r="E90" s="188">
        <f t="shared" si="4"/>
        <v>9662566672</v>
      </c>
      <c r="F90" s="187" t="str" cm="1">
        <f t="array" ref="F90">LOOKUP(1,1/(D90=DSSP!$E$2:$E$2023),DSSP!$C$2:$C$2023)</f>
        <v>51927</v>
      </c>
      <c r="G90" s="187" t="str">
        <f>VLOOKUP(D90,DSĐT!$E$3:$H$920,3,0)</f>
        <v>Kg</v>
      </c>
      <c r="H90" s="189">
        <f>SUMIF(DSĐT!$E$3:$E$919,D90,DSĐT!$I$3:$I$920)</f>
        <v>2.6999999999999997</v>
      </c>
      <c r="I90" s="220" t="str">
        <f>VLOOKUP('PACKING TOTAL '!D90,DSĐT!$E$3:$H$920,4,0)</f>
        <v>100 gr</v>
      </c>
      <c r="J90" s="187">
        <f>SUMIF(DSĐT!$E$3:$E$919,D90,DSĐT!$J$3:$J$920)</f>
        <v>27</v>
      </c>
      <c r="K90" s="190" t="str">
        <f>VLOOKUP(D90,DSĐT!$O$3:$Q$118,3)</f>
        <v>MKVD.04, SG.13, MKFR.06, ZH.13, WT.19, LU.15</v>
      </c>
      <c r="L90" t="str">
        <f>VLOOKUP(D90,DSSP!$E$2:$G$581,3,0)</f>
        <v>Green pepper</v>
      </c>
      <c r="M90">
        <f>VLOOKUP(L90,'MA LOT'!$B$1:$F$100,5,0)</f>
        <v>9662566672</v>
      </c>
    </row>
    <row r="91" spans="1:13">
      <c r="A91" s="187">
        <v>80</v>
      </c>
      <c r="B91" s="187" t="str">
        <f>VLOOKUP(D91,DSĐT!$O$3:$R$986,4,0)</f>
        <v>99</v>
      </c>
      <c r="C91" s="188" t="str" cm="1">
        <f t="array" ref="C91">LOOKUP(1,1/(D91=DSSP!$E$2:$E$2034),DSSP!$F$2:$F$2034)</f>
        <v>Chin-su Chili Sauce 250 gr</v>
      </c>
      <c r="D91" s="188" t="str">
        <f>DSĐT!O82</f>
        <v>Tương ớt Chin-su 250 gr</v>
      </c>
      <c r="E91" s="188" t="str">
        <f t="shared" si="4"/>
        <v/>
      </c>
      <c r="F91" s="187" cm="1">
        <f t="array" ref="F91">LOOKUP(1,1/(D91=DSSP!$E$2:$E$2023),DSSP!$C$2:$C$2023)</f>
        <v>54217</v>
      </c>
      <c r="G91" s="187" t="str">
        <f>VLOOKUP(D91,DSĐT!$E$3:$H$920,3,0)</f>
        <v>Pc</v>
      </c>
      <c r="H91" s="189">
        <f>SUMIF(DSĐT!$E$3:$E$919,D91,DSĐT!$I$3:$I$920)</f>
        <v>2.5</v>
      </c>
      <c r="I91" s="220" t="str">
        <f>VLOOKUP('PACKING TOTAL '!D91,DSĐT!$E$3:$H$920,4,0)</f>
        <v>250 gr</v>
      </c>
      <c r="J91" s="187">
        <f>SUMIF(DSĐT!$E$3:$E$919,D91,DSĐT!$J$3:$J$920)</f>
        <v>10</v>
      </c>
      <c r="K91" s="190" t="str">
        <f>VLOOKUP(D91,DSĐT!$O$3:$Q$118,3)</f>
        <v>MKFR.05</v>
      </c>
      <c r="L91" t="e">
        <f>VLOOKUP(D91,DSSP!$E$2:$G$581,3,0)</f>
        <v>#N/A</v>
      </c>
      <c r="M91" t="e">
        <f>VLOOKUP(L91,'MA LOT'!$B$1:$F$100,5,0)</f>
        <v>#N/A</v>
      </c>
    </row>
    <row r="92" spans="1:13" ht="58.5">
      <c r="A92" s="187">
        <v>81</v>
      </c>
      <c r="B92" s="187" t="str">
        <f>VLOOKUP(D92,DSĐT!$O$3:$R$986,4,0)</f>
        <v>39, 61</v>
      </c>
      <c r="C92" s="188" t="str" cm="1">
        <f t="array" ref="C92">LOOKUP(1,1/(D92=DSSP!$E$2:$E$2034),DSSP!$F$2:$F$2034)</f>
        <v>Dried Mango 500 gr</v>
      </c>
      <c r="D92" s="188" t="str">
        <f>DSĐT!O83</f>
        <v>Xoài sấy dẻo 500 gr</v>
      </c>
      <c r="E92" s="188" t="str">
        <f t="shared" si="4"/>
        <v/>
      </c>
      <c r="F92" s="187" t="str" cm="1">
        <f t="array" ref="F92">LOOKUP(1,1/(D92=DSSP!$E$2:$E$2023),DSSP!$C$2:$C$2023)</f>
        <v>52857</v>
      </c>
      <c r="G92" s="187" t="str">
        <f>VLOOKUP(D92,DSĐT!$E$3:$H$920,3,0)</f>
        <v>Box</v>
      </c>
      <c r="H92" s="189">
        <f>SUMIF(DSĐT!$E$3:$E$919,D92,DSĐT!$I$3:$I$920)</f>
        <v>19.5</v>
      </c>
      <c r="I92" s="220" t="str">
        <f>VLOOKUP('PACKING TOTAL '!D92,DSĐT!$E$3:$H$920,4,0)</f>
        <v>500 gr</v>
      </c>
      <c r="J92" s="187">
        <f>SUMIF(DSĐT!$E$3:$E$919,D92,DSĐT!$J$3:$J$920)</f>
        <v>39</v>
      </c>
      <c r="K92" s="190" t="str">
        <f>VLOOKUP(D92,DSĐT!$O$3:$Q$118,3)</f>
        <v>ZH.05, WT.11</v>
      </c>
      <c r="L92" t="str">
        <f>VLOOKUP(D92,DSSP!$E$2:$G$581,3,0)</f>
        <v>Dried Mango</v>
      </c>
      <c r="M92" t="e">
        <f>VLOOKUP(L92,'MA LOT'!$B$1:$F$100,5,0)</f>
        <v>#N/A</v>
      </c>
    </row>
    <row r="93" spans="1:13" ht="13.5">
      <c r="A93" s="772" t="s">
        <v>4518</v>
      </c>
      <c r="B93" s="772"/>
      <c r="C93" s="772"/>
      <c r="D93" s="774">
        <f>SUM(H12:H92)</f>
        <v>1209.3520000000005</v>
      </c>
      <c r="E93" s="774"/>
      <c r="F93" s="774"/>
      <c r="G93" s="774"/>
      <c r="H93" s="774"/>
      <c r="I93" s="774"/>
      <c r="J93" s="774"/>
      <c r="K93" s="774"/>
    </row>
    <row r="94" spans="1:13">
      <c r="A94" s="772" t="s">
        <v>4519</v>
      </c>
      <c r="B94" s="772"/>
      <c r="C94" s="772"/>
      <c r="D94" s="773">
        <f>INVOICE!F118</f>
        <v>125</v>
      </c>
      <c r="E94" s="773"/>
      <c r="F94" s="773"/>
      <c r="G94" s="773"/>
      <c r="H94" s="773"/>
      <c r="I94" s="773"/>
      <c r="J94" s="773"/>
      <c r="K94" s="773"/>
    </row>
    <row r="95" spans="1:13" ht="13.5"/>
    <row r="96" spans="1:13" ht="13.5"/>
    <row r="97" ht="13.5"/>
    <row r="98" ht="13.5"/>
    <row r="99" ht="13.5"/>
    <row r="100" ht="13.5"/>
    <row r="101" ht="13.5"/>
    <row r="102" ht="13.5"/>
    <row r="103" ht="13.5"/>
    <row r="104" ht="13.5"/>
    <row r="105" ht="13.5"/>
    <row r="106" ht="13.5"/>
    <row r="107" ht="13.5"/>
    <row r="108" ht="13.5"/>
    <row r="109" ht="13.5"/>
    <row r="110" ht="13.5"/>
    <row r="111" ht="13.5"/>
  </sheetData>
  <mergeCells count="24">
    <mergeCell ref="A94:C94"/>
    <mergeCell ref="D94:K94"/>
    <mergeCell ref="A93:C93"/>
    <mergeCell ref="D93:K93"/>
    <mergeCell ref="J10:J11"/>
    <mergeCell ref="K10:K11"/>
    <mergeCell ref="I10:I11"/>
    <mergeCell ref="A10:A11"/>
    <mergeCell ref="B10:B11"/>
    <mergeCell ref="C10:F10"/>
    <mergeCell ref="G10:H10"/>
    <mergeCell ref="A1:K1"/>
    <mergeCell ref="A2:K2"/>
    <mergeCell ref="A3:D3"/>
    <mergeCell ref="F3:K3"/>
    <mergeCell ref="A4:K4"/>
    <mergeCell ref="E8:K9"/>
    <mergeCell ref="A5:D6"/>
    <mergeCell ref="A8:D8"/>
    <mergeCell ref="A9:D9"/>
    <mergeCell ref="A7:D7"/>
    <mergeCell ref="E5:J5"/>
    <mergeCell ref="E6:J6"/>
    <mergeCell ref="E7:K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8BFB-C19C-4FDA-B551-F5B5C59AE81D}">
  <dimension ref="A1:M89"/>
  <sheetViews>
    <sheetView workbookViewId="0">
      <selection activeCell="K5" sqref="K5"/>
    </sheetView>
  </sheetViews>
  <sheetFormatPr defaultColWidth="9" defaultRowHeight="18.75"/>
  <cols>
    <col min="1" max="1" width="5.375" style="396" customWidth="1"/>
    <col min="2" max="2" width="22.25" style="396" bestFit="1" customWidth="1"/>
    <col min="3" max="3" width="30.25" style="396" customWidth="1"/>
    <col min="4" max="5" width="9" style="396" customWidth="1"/>
    <col min="6" max="6" width="14.125" style="396" customWidth="1"/>
    <col min="7" max="7" width="14.375" style="396" customWidth="1"/>
    <col min="8" max="8" width="17.125" style="402" customWidth="1"/>
    <col min="9" max="16384" width="9" style="396"/>
  </cols>
  <sheetData>
    <row r="1" spans="1:13">
      <c r="A1" s="392" t="s">
        <v>4703</v>
      </c>
      <c r="B1" s="393" t="s">
        <v>470</v>
      </c>
      <c r="C1" s="393" t="s">
        <v>471</v>
      </c>
      <c r="D1" s="393" t="s">
        <v>42</v>
      </c>
      <c r="E1" s="393">
        <v>321</v>
      </c>
      <c r="F1" s="393">
        <v>3212400290</v>
      </c>
      <c r="G1" s="394" t="s">
        <v>4704</v>
      </c>
      <c r="H1" s="395">
        <v>8936191283217</v>
      </c>
      <c r="I1" s="393"/>
      <c r="J1" s="393"/>
      <c r="K1" s="393"/>
      <c r="L1" s="393"/>
      <c r="M1" s="393"/>
    </row>
    <row r="2" spans="1:13">
      <c r="A2" s="392" t="s">
        <v>4703</v>
      </c>
      <c r="B2" s="393" t="s">
        <v>585</v>
      </c>
      <c r="C2" s="393" t="s">
        <v>586</v>
      </c>
      <c r="D2" s="393"/>
      <c r="E2" s="393">
        <v>341</v>
      </c>
      <c r="F2" s="393">
        <v>3412566672</v>
      </c>
      <c r="G2" s="394" t="s">
        <v>4704</v>
      </c>
      <c r="H2" s="395">
        <v>8936191283415</v>
      </c>
      <c r="I2" s="393"/>
      <c r="J2" s="393"/>
      <c r="K2" s="393"/>
      <c r="L2" s="393"/>
      <c r="M2" s="393"/>
    </row>
    <row r="3" spans="1:13">
      <c r="A3" s="392" t="s">
        <v>4703</v>
      </c>
      <c r="B3" s="393" t="s">
        <v>446</v>
      </c>
      <c r="C3" s="393" t="s">
        <v>447</v>
      </c>
      <c r="D3" s="393" t="s">
        <v>68</v>
      </c>
      <c r="E3" s="393">
        <v>311</v>
      </c>
      <c r="F3" s="393">
        <v>3112503002</v>
      </c>
      <c r="G3" s="394" t="s">
        <v>4704</v>
      </c>
      <c r="H3" s="395">
        <v>8936191287352</v>
      </c>
      <c r="I3" s="393"/>
      <c r="J3" s="393"/>
      <c r="K3" s="393"/>
      <c r="L3" s="393"/>
      <c r="M3" s="393"/>
    </row>
    <row r="4" spans="1:13">
      <c r="A4" s="392" t="s">
        <v>4703</v>
      </c>
      <c r="B4" s="393" t="s">
        <v>428</v>
      </c>
      <c r="C4" s="393" t="s">
        <v>429</v>
      </c>
      <c r="D4" s="393"/>
      <c r="E4" s="393">
        <v>291</v>
      </c>
      <c r="F4" s="393">
        <v>2912501501</v>
      </c>
      <c r="G4" s="394" t="s">
        <v>4704</v>
      </c>
      <c r="H4" s="395">
        <v>8936191282913</v>
      </c>
      <c r="I4" s="393"/>
      <c r="J4" s="393"/>
      <c r="K4" s="393"/>
      <c r="L4" s="393"/>
      <c r="M4" s="393"/>
    </row>
    <row r="5" spans="1:13">
      <c r="A5" s="392" t="s">
        <v>4703</v>
      </c>
      <c r="B5" s="393" t="s">
        <v>437</v>
      </c>
      <c r="C5" s="393" t="s">
        <v>438</v>
      </c>
      <c r="D5" s="393"/>
      <c r="E5" s="393">
        <v>292</v>
      </c>
      <c r="F5" s="393">
        <v>2922566672</v>
      </c>
      <c r="G5" s="394" t="s">
        <v>4704</v>
      </c>
      <c r="H5" s="395">
        <v>8936191282920</v>
      </c>
      <c r="I5" s="393"/>
      <c r="J5" s="393"/>
      <c r="K5" s="393"/>
      <c r="L5" s="393"/>
      <c r="M5" s="393"/>
    </row>
    <row r="6" spans="1:13">
      <c r="A6" s="392" t="s">
        <v>4703</v>
      </c>
      <c r="B6" s="393" t="s">
        <v>39</v>
      </c>
      <c r="C6" s="393" t="s">
        <v>41</v>
      </c>
      <c r="D6" s="393" t="s">
        <v>57</v>
      </c>
      <c r="E6" s="393">
        <v>101</v>
      </c>
      <c r="F6" s="393">
        <v>1012500201</v>
      </c>
      <c r="G6" s="394" t="s">
        <v>4704</v>
      </c>
      <c r="H6" s="395">
        <v>8936191287987</v>
      </c>
      <c r="I6" s="393"/>
      <c r="J6" s="393"/>
      <c r="K6" s="393"/>
      <c r="L6" s="393"/>
      <c r="M6" s="393"/>
    </row>
    <row r="7" spans="1:13">
      <c r="A7" s="392" t="s">
        <v>4703</v>
      </c>
      <c r="B7" s="393" t="s">
        <v>39</v>
      </c>
      <c r="C7" s="393" t="s">
        <v>41</v>
      </c>
      <c r="D7" s="393" t="s">
        <v>42</v>
      </c>
      <c r="E7" s="393">
        <v>101</v>
      </c>
      <c r="F7" s="393">
        <v>1012500201</v>
      </c>
      <c r="G7" s="394" t="s">
        <v>4704</v>
      </c>
      <c r="H7" s="395">
        <v>8936191287611</v>
      </c>
      <c r="I7" s="393"/>
      <c r="J7" s="393"/>
      <c r="K7" s="393"/>
      <c r="L7" s="393"/>
      <c r="M7" s="393"/>
    </row>
    <row r="8" spans="1:13">
      <c r="A8" s="392" t="s">
        <v>4703</v>
      </c>
      <c r="B8" s="393" t="s">
        <v>39</v>
      </c>
      <c r="C8" s="393" t="s">
        <v>41</v>
      </c>
      <c r="D8" s="393" t="s">
        <v>50</v>
      </c>
      <c r="E8" s="393">
        <v>101</v>
      </c>
      <c r="F8" s="393">
        <v>1012500201</v>
      </c>
      <c r="G8" s="394" t="s">
        <v>4704</v>
      </c>
      <c r="H8" s="395">
        <v>8936191287970</v>
      </c>
      <c r="I8" s="393"/>
      <c r="J8" s="393"/>
      <c r="K8" s="393"/>
      <c r="L8" s="393"/>
      <c r="M8" s="393"/>
    </row>
    <row r="9" spans="1:13">
      <c r="A9" s="392" t="s">
        <v>4703</v>
      </c>
      <c r="B9" s="393" t="s">
        <v>170</v>
      </c>
      <c r="C9" s="393" t="s">
        <v>171</v>
      </c>
      <c r="D9" s="393" t="s">
        <v>172</v>
      </c>
      <c r="E9" s="393">
        <v>143</v>
      </c>
      <c r="F9" s="397">
        <v>1432506501</v>
      </c>
      <c r="G9" s="394" t="s">
        <v>4704</v>
      </c>
      <c r="H9" s="395">
        <v>8936191287383</v>
      </c>
      <c r="I9" s="393"/>
      <c r="J9" s="393"/>
      <c r="K9" s="393"/>
      <c r="L9" s="393"/>
      <c r="M9" s="393"/>
    </row>
    <row r="10" spans="1:13">
      <c r="A10" s="392" t="s">
        <v>4703</v>
      </c>
      <c r="B10" s="393" t="s">
        <v>149</v>
      </c>
      <c r="C10" s="393" t="s">
        <v>150</v>
      </c>
      <c r="D10" s="393" t="s">
        <v>151</v>
      </c>
      <c r="E10" s="393">
        <v>141</v>
      </c>
      <c r="F10" s="397">
        <v>1412506701</v>
      </c>
      <c r="G10" s="394" t="s">
        <v>4704</v>
      </c>
      <c r="H10" s="395">
        <v>8936191287567</v>
      </c>
      <c r="I10" s="393"/>
      <c r="J10" s="393"/>
      <c r="K10" s="393"/>
      <c r="L10" s="393"/>
      <c r="M10" s="393"/>
    </row>
    <row r="11" spans="1:13">
      <c r="A11" s="392" t="s">
        <v>4703</v>
      </c>
      <c r="B11" s="393" t="s">
        <v>181</v>
      </c>
      <c r="C11" s="393" t="s">
        <v>182</v>
      </c>
      <c r="D11" s="393" t="s">
        <v>151</v>
      </c>
      <c r="E11" s="393">
        <v>144</v>
      </c>
      <c r="F11" s="393">
        <v>1442506301</v>
      </c>
      <c r="G11" s="394" t="s">
        <v>4704</v>
      </c>
      <c r="H11" s="395">
        <v>8936191287543</v>
      </c>
      <c r="I11" s="393"/>
      <c r="J11" s="393"/>
      <c r="K11" s="393"/>
      <c r="L11" s="393"/>
      <c r="M11" s="393"/>
    </row>
    <row r="12" spans="1:13">
      <c r="A12" s="392" t="s">
        <v>4703</v>
      </c>
      <c r="B12" s="393" t="s">
        <v>160</v>
      </c>
      <c r="C12" s="393" t="s">
        <v>161</v>
      </c>
      <c r="D12" s="393" t="s">
        <v>151</v>
      </c>
      <c r="E12" s="393">
        <v>142</v>
      </c>
      <c r="F12" s="397">
        <v>1422506501</v>
      </c>
      <c r="G12" s="394" t="s">
        <v>4704</v>
      </c>
      <c r="H12" s="395">
        <v>8936191288885</v>
      </c>
      <c r="I12" s="393"/>
      <c r="J12" s="393"/>
      <c r="K12" s="393"/>
      <c r="L12" s="393"/>
      <c r="M12" s="393"/>
    </row>
    <row r="13" spans="1:13">
      <c r="A13" s="398" t="s">
        <v>4703</v>
      </c>
      <c r="B13" s="393" t="s">
        <v>301</v>
      </c>
      <c r="C13" s="393" t="s">
        <v>302</v>
      </c>
      <c r="D13" s="393" t="s">
        <v>42</v>
      </c>
      <c r="E13" s="393">
        <v>231</v>
      </c>
      <c r="F13" s="399">
        <v>2312566672</v>
      </c>
      <c r="G13" s="394" t="s">
        <v>4704</v>
      </c>
      <c r="H13" s="395">
        <v>8936191282319</v>
      </c>
      <c r="I13" s="393"/>
      <c r="J13" s="393"/>
      <c r="K13" s="393"/>
      <c r="L13" s="393"/>
      <c r="M13" s="393"/>
    </row>
    <row r="14" spans="1:13">
      <c r="A14" s="398" t="s">
        <v>4703</v>
      </c>
      <c r="B14" s="393" t="s">
        <v>310</v>
      </c>
      <c r="C14" s="393" t="s">
        <v>311</v>
      </c>
      <c r="D14" s="393" t="s">
        <v>68</v>
      </c>
      <c r="E14" s="393">
        <v>232</v>
      </c>
      <c r="F14" s="393">
        <v>2322505401</v>
      </c>
      <c r="G14" s="394" t="s">
        <v>4704</v>
      </c>
      <c r="H14" s="395">
        <v>8936191282326</v>
      </c>
      <c r="I14" s="393"/>
      <c r="J14" s="393"/>
      <c r="K14" s="393"/>
      <c r="L14" s="393"/>
      <c r="M14" s="393"/>
    </row>
    <row r="15" spans="1:13">
      <c r="A15" s="398" t="s">
        <v>4703</v>
      </c>
      <c r="B15" s="393" t="s">
        <v>3463</v>
      </c>
      <c r="C15" s="393" t="s">
        <v>3464</v>
      </c>
      <c r="D15" s="393" t="s">
        <v>57</v>
      </c>
      <c r="E15" s="393">
        <v>946</v>
      </c>
      <c r="F15" s="393">
        <v>9462566672</v>
      </c>
      <c r="G15" s="394" t="s">
        <v>4704</v>
      </c>
      <c r="H15" s="395">
        <v>8936191289462</v>
      </c>
      <c r="I15" s="393"/>
      <c r="J15" s="393"/>
      <c r="K15" s="393"/>
      <c r="L15" s="393"/>
      <c r="M15" s="393"/>
    </row>
    <row r="16" spans="1:13">
      <c r="A16" s="398" t="s">
        <v>4703</v>
      </c>
      <c r="B16" s="393" t="s">
        <v>1580</v>
      </c>
      <c r="C16" s="393" t="s">
        <v>1581</v>
      </c>
      <c r="D16" s="393" t="s">
        <v>42</v>
      </c>
      <c r="E16" s="393">
        <v>713</v>
      </c>
      <c r="F16" s="393">
        <v>7132566672</v>
      </c>
      <c r="G16" s="394" t="s">
        <v>4704</v>
      </c>
      <c r="H16" s="395">
        <v>8936191287130</v>
      </c>
      <c r="I16" s="393"/>
      <c r="J16" s="393"/>
      <c r="K16" s="393"/>
      <c r="L16" s="393"/>
      <c r="M16" s="393"/>
    </row>
    <row r="17" spans="1:13">
      <c r="A17" s="398" t="s">
        <v>4703</v>
      </c>
      <c r="B17" s="393" t="s">
        <v>1608</v>
      </c>
      <c r="C17" s="393" t="s">
        <v>1609</v>
      </c>
      <c r="D17" s="393" t="s">
        <v>68</v>
      </c>
      <c r="E17" s="393">
        <v>717</v>
      </c>
      <c r="F17" s="393">
        <v>7172566672</v>
      </c>
      <c r="G17" s="394" t="s">
        <v>4704</v>
      </c>
      <c r="H17" s="395">
        <v>8936191287659</v>
      </c>
      <c r="I17" s="393"/>
      <c r="J17" s="393"/>
      <c r="K17" s="393"/>
      <c r="L17" s="393"/>
      <c r="M17" s="393"/>
    </row>
    <row r="18" spans="1:13">
      <c r="A18" s="398" t="s">
        <v>4703</v>
      </c>
      <c r="B18" s="393" t="s">
        <v>1608</v>
      </c>
      <c r="C18" s="393" t="s">
        <v>1609</v>
      </c>
      <c r="D18" s="393" t="s">
        <v>42</v>
      </c>
      <c r="E18" s="393">
        <v>717</v>
      </c>
      <c r="F18" s="393">
        <v>7172566672</v>
      </c>
      <c r="G18" s="394" t="s">
        <v>4704</v>
      </c>
      <c r="H18" s="395">
        <v>8936191287178</v>
      </c>
      <c r="I18" s="393"/>
      <c r="J18" s="393"/>
      <c r="K18" s="393"/>
      <c r="L18" s="393"/>
      <c r="M18" s="393"/>
    </row>
    <row r="19" spans="1:13">
      <c r="A19" s="398" t="s">
        <v>4703</v>
      </c>
      <c r="B19" s="393" t="s">
        <v>1542</v>
      </c>
      <c r="C19" s="393" t="s">
        <v>1543</v>
      </c>
      <c r="D19" s="393"/>
      <c r="E19" s="393">
        <v>711</v>
      </c>
      <c r="F19" s="393">
        <v>7112566672</v>
      </c>
      <c r="G19" s="394" t="s">
        <v>4704</v>
      </c>
      <c r="H19" s="395">
        <v>8936191287628</v>
      </c>
      <c r="I19" s="393"/>
      <c r="J19" s="393"/>
      <c r="K19" s="393"/>
      <c r="L19" s="393"/>
      <c r="M19" s="393"/>
    </row>
    <row r="20" spans="1:13">
      <c r="A20" s="398" t="s">
        <v>4703</v>
      </c>
      <c r="B20" s="393" t="s">
        <v>3192</v>
      </c>
      <c r="C20" s="393" t="s">
        <v>3193</v>
      </c>
      <c r="D20" s="393" t="s">
        <v>57</v>
      </c>
      <c r="E20" s="393">
        <v>906</v>
      </c>
      <c r="F20" s="393">
        <v>9062566672</v>
      </c>
      <c r="G20" s="394" t="s">
        <v>4704</v>
      </c>
      <c r="H20" s="395">
        <v>8936191289066</v>
      </c>
      <c r="I20" s="393"/>
      <c r="J20" s="393"/>
      <c r="K20" s="393"/>
      <c r="L20" s="393"/>
      <c r="M20" s="393"/>
    </row>
    <row r="21" spans="1:13">
      <c r="A21" s="398" t="s">
        <v>4703</v>
      </c>
      <c r="B21" s="393" t="s">
        <v>493</v>
      </c>
      <c r="C21" s="393" t="s">
        <v>494</v>
      </c>
      <c r="D21" s="393" t="s">
        <v>68</v>
      </c>
      <c r="E21" s="393">
        <v>323</v>
      </c>
      <c r="F21" s="393">
        <v>3232400216</v>
      </c>
      <c r="G21" s="394" t="s">
        <v>4704</v>
      </c>
      <c r="H21" s="395">
        <v>8936191283231</v>
      </c>
      <c r="I21" s="393"/>
      <c r="J21" s="393"/>
      <c r="K21" s="393"/>
      <c r="L21" s="393"/>
      <c r="M21" s="393"/>
    </row>
    <row r="22" spans="1:13">
      <c r="A22" s="398" t="s">
        <v>4703</v>
      </c>
      <c r="B22" s="393" t="s">
        <v>3370</v>
      </c>
      <c r="C22" s="393" t="s">
        <v>3371</v>
      </c>
      <c r="D22" s="393" t="s">
        <v>57</v>
      </c>
      <c r="E22" s="393">
        <v>932</v>
      </c>
      <c r="F22" s="393">
        <v>9322566672</v>
      </c>
      <c r="G22" s="394" t="s">
        <v>4704</v>
      </c>
      <c r="H22" s="395">
        <v>8936191289325</v>
      </c>
      <c r="I22" s="393"/>
      <c r="J22" s="393"/>
      <c r="K22" s="393"/>
      <c r="L22" s="393"/>
      <c r="M22" s="393"/>
    </row>
    <row r="23" spans="1:13">
      <c r="A23" s="398" t="s">
        <v>4703</v>
      </c>
      <c r="B23" s="393" t="s">
        <v>372</v>
      </c>
      <c r="C23" s="393" t="s">
        <v>373</v>
      </c>
      <c r="D23" s="393" t="s">
        <v>172</v>
      </c>
      <c r="E23" s="393">
        <v>261</v>
      </c>
      <c r="F23" s="393">
        <v>2612503101</v>
      </c>
      <c r="G23" s="394" t="s">
        <v>4704</v>
      </c>
      <c r="H23" s="395">
        <v>8936191287499</v>
      </c>
      <c r="I23" s="393"/>
      <c r="J23" s="393"/>
      <c r="K23" s="393"/>
      <c r="L23" s="393"/>
      <c r="M23" s="393"/>
    </row>
    <row r="24" spans="1:13">
      <c r="A24" s="398" t="s">
        <v>4703</v>
      </c>
      <c r="B24" s="393" t="s">
        <v>238</v>
      </c>
      <c r="C24" s="393" t="s">
        <v>239</v>
      </c>
      <c r="D24" s="393" t="s">
        <v>68</v>
      </c>
      <c r="E24" s="393">
        <v>181</v>
      </c>
      <c r="F24" s="393">
        <v>1812505101</v>
      </c>
      <c r="G24" s="394" t="s">
        <v>4704</v>
      </c>
      <c r="H24" s="395">
        <v>8936191287369</v>
      </c>
      <c r="I24" s="393"/>
      <c r="J24" s="393"/>
      <c r="K24" s="393"/>
      <c r="L24" s="393"/>
      <c r="M24" s="393"/>
    </row>
    <row r="25" spans="1:13">
      <c r="A25" s="398" t="s">
        <v>4703</v>
      </c>
      <c r="B25" s="393" t="s">
        <v>238</v>
      </c>
      <c r="C25" s="393" t="s">
        <v>239</v>
      </c>
      <c r="D25" s="393" t="s">
        <v>42</v>
      </c>
      <c r="E25" s="393">
        <v>181</v>
      </c>
      <c r="F25" s="393">
        <v>1812505101</v>
      </c>
      <c r="G25" s="394" t="s">
        <v>4704</v>
      </c>
      <c r="H25" s="395">
        <v>8936191281817</v>
      </c>
      <c r="I25" s="393"/>
      <c r="J25" s="393"/>
      <c r="K25" s="393"/>
      <c r="L25" s="393"/>
      <c r="M25" s="393"/>
    </row>
    <row r="26" spans="1:13">
      <c r="A26" s="398" t="s">
        <v>4703</v>
      </c>
      <c r="B26" s="393" t="s">
        <v>262</v>
      </c>
      <c r="C26" s="393" t="s">
        <v>263</v>
      </c>
      <c r="D26" s="393" t="s">
        <v>42</v>
      </c>
      <c r="E26" s="393">
        <v>201</v>
      </c>
      <c r="F26" s="393">
        <v>2012400331</v>
      </c>
      <c r="G26" s="394" t="s">
        <v>4704</v>
      </c>
      <c r="H26" s="395">
        <v>8936191287406</v>
      </c>
      <c r="I26" s="393"/>
      <c r="J26" s="393"/>
      <c r="K26" s="393"/>
      <c r="L26" s="393"/>
      <c r="M26" s="393"/>
    </row>
    <row r="27" spans="1:13">
      <c r="A27" s="398" t="s">
        <v>4703</v>
      </c>
      <c r="B27" s="393" t="s">
        <v>262</v>
      </c>
      <c r="C27" s="393" t="s">
        <v>263</v>
      </c>
      <c r="D27" s="393" t="s">
        <v>68</v>
      </c>
      <c r="E27" s="393">
        <v>201</v>
      </c>
      <c r="F27" s="393">
        <v>2012400331</v>
      </c>
      <c r="G27" s="394" t="s">
        <v>4704</v>
      </c>
      <c r="H27" s="395">
        <v>8936191282012</v>
      </c>
      <c r="I27" s="393"/>
      <c r="J27" s="393"/>
      <c r="K27" s="393"/>
      <c r="L27" s="393"/>
      <c r="M27" s="393"/>
    </row>
    <row r="28" spans="1:13">
      <c r="A28" s="398" t="s">
        <v>4703</v>
      </c>
      <c r="B28" s="393" t="s">
        <v>229</v>
      </c>
      <c r="C28" s="393" t="s">
        <v>230</v>
      </c>
      <c r="D28" s="393" t="s">
        <v>68</v>
      </c>
      <c r="E28" s="393">
        <v>172</v>
      </c>
      <c r="F28" s="393">
        <v>1722503301</v>
      </c>
      <c r="G28" s="394" t="s">
        <v>4704</v>
      </c>
      <c r="H28" s="395">
        <v>8936191281725</v>
      </c>
      <c r="I28" s="393"/>
      <c r="J28" s="393"/>
      <c r="K28" s="393"/>
      <c r="L28" s="393"/>
      <c r="M28" s="393"/>
    </row>
    <row r="29" spans="1:13">
      <c r="A29" s="398" t="s">
        <v>4703</v>
      </c>
      <c r="B29" s="393" t="s">
        <v>1478</v>
      </c>
      <c r="C29" s="393" t="s">
        <v>1479</v>
      </c>
      <c r="D29" s="393"/>
      <c r="E29" s="393">
        <v>705</v>
      </c>
      <c r="F29" s="393">
        <v>7052566672</v>
      </c>
      <c r="G29" s="394" t="s">
        <v>4704</v>
      </c>
      <c r="H29" s="395">
        <v>8936191287581</v>
      </c>
      <c r="I29" s="393"/>
      <c r="J29" s="393"/>
      <c r="K29" s="393"/>
      <c r="L29" s="393"/>
      <c r="M29" s="393"/>
    </row>
    <row r="30" spans="1:13">
      <c r="A30" s="398" t="s">
        <v>4703</v>
      </c>
      <c r="B30" s="393" t="s">
        <v>1488</v>
      </c>
      <c r="C30" s="393" t="s">
        <v>1479</v>
      </c>
      <c r="D30" s="393"/>
      <c r="E30" s="393">
        <v>706</v>
      </c>
      <c r="F30" s="393">
        <v>7062566672</v>
      </c>
      <c r="G30" s="394" t="s">
        <v>4704</v>
      </c>
      <c r="H30" s="395">
        <v>8936191287062</v>
      </c>
      <c r="I30" s="393"/>
      <c r="J30" s="393"/>
      <c r="K30" s="393"/>
      <c r="L30" s="393"/>
      <c r="M30" s="393"/>
    </row>
    <row r="31" spans="1:13">
      <c r="A31" s="392" t="s">
        <v>4703</v>
      </c>
      <c r="B31" s="393" t="s">
        <v>3723</v>
      </c>
      <c r="C31" s="393" t="s">
        <v>1479</v>
      </c>
      <c r="D31" s="393" t="s">
        <v>57</v>
      </c>
      <c r="E31" s="393">
        <v>978</v>
      </c>
      <c r="F31" s="393">
        <v>9782566672</v>
      </c>
      <c r="G31" s="394" t="s">
        <v>4704</v>
      </c>
      <c r="H31" s="395">
        <v>8936191289783</v>
      </c>
      <c r="I31" s="393"/>
      <c r="J31" s="393"/>
      <c r="K31" s="393"/>
      <c r="L31" s="393"/>
      <c r="M31" s="393"/>
    </row>
    <row r="32" spans="1:13">
      <c r="A32" s="392" t="s">
        <v>4703</v>
      </c>
      <c r="B32" s="393" t="s">
        <v>1495</v>
      </c>
      <c r="C32" s="393" t="s">
        <v>1479</v>
      </c>
      <c r="D32" s="393"/>
      <c r="E32" s="393">
        <v>707</v>
      </c>
      <c r="F32" s="393">
        <v>7072566672</v>
      </c>
      <c r="G32" s="394" t="s">
        <v>4704</v>
      </c>
      <c r="H32" s="395">
        <v>8936191287598</v>
      </c>
      <c r="I32" s="393"/>
      <c r="J32" s="393"/>
      <c r="K32" s="393"/>
      <c r="L32" s="393"/>
      <c r="M32" s="393"/>
    </row>
    <row r="33" spans="1:13">
      <c r="A33" s="392" t="s">
        <v>4703</v>
      </c>
      <c r="B33" s="393" t="s">
        <v>3715</v>
      </c>
      <c r="C33" s="393" t="s">
        <v>1479</v>
      </c>
      <c r="D33" s="393" t="s">
        <v>57</v>
      </c>
      <c r="E33" s="393">
        <v>977</v>
      </c>
      <c r="F33" s="393">
        <v>9772566672</v>
      </c>
      <c r="G33" s="394" t="s">
        <v>4704</v>
      </c>
      <c r="H33" s="395">
        <v>8936191289776</v>
      </c>
      <c r="I33" s="393"/>
      <c r="J33" s="393"/>
      <c r="K33" s="393"/>
      <c r="L33" s="393"/>
      <c r="M33" s="393"/>
    </row>
    <row r="34" spans="1:13">
      <c r="A34" s="392" t="s">
        <v>4703</v>
      </c>
      <c r="B34" s="393" t="s">
        <v>1588</v>
      </c>
      <c r="C34" s="393" t="s">
        <v>1479</v>
      </c>
      <c r="D34" s="393"/>
      <c r="E34" s="393">
        <v>714</v>
      </c>
      <c r="F34" s="393">
        <v>7142566672</v>
      </c>
      <c r="G34" s="394" t="s">
        <v>4704</v>
      </c>
      <c r="H34" s="395">
        <v>8936191287550</v>
      </c>
      <c r="I34" s="393"/>
      <c r="J34" s="393"/>
      <c r="K34" s="393"/>
      <c r="L34" s="393"/>
      <c r="M34" s="393"/>
    </row>
    <row r="35" spans="1:13">
      <c r="A35" s="392" t="s">
        <v>4703</v>
      </c>
      <c r="B35" s="393" t="s">
        <v>1652</v>
      </c>
      <c r="C35" s="393" t="s">
        <v>1479</v>
      </c>
      <c r="D35" s="393" t="s">
        <v>57</v>
      </c>
      <c r="E35" s="393">
        <v>720</v>
      </c>
      <c r="F35" s="393">
        <v>7202566672</v>
      </c>
      <c r="G35" s="394" t="s">
        <v>4704</v>
      </c>
      <c r="H35" s="395">
        <v>8936191287208</v>
      </c>
      <c r="I35" s="393"/>
      <c r="J35" s="393"/>
      <c r="K35" s="393"/>
      <c r="L35" s="393"/>
      <c r="M35" s="393"/>
    </row>
    <row r="36" spans="1:13">
      <c r="A36" s="392" t="s">
        <v>4703</v>
      </c>
      <c r="B36" s="393" t="s">
        <v>614</v>
      </c>
      <c r="C36" s="393" t="s">
        <v>615</v>
      </c>
      <c r="D36" s="393"/>
      <c r="E36" s="393">
        <v>351</v>
      </c>
      <c r="F36" s="393">
        <v>3512566672</v>
      </c>
      <c r="G36" s="394" t="s">
        <v>4704</v>
      </c>
      <c r="H36" s="395">
        <v>8936191283514</v>
      </c>
      <c r="I36" s="393"/>
      <c r="J36" s="393"/>
      <c r="K36" s="393"/>
      <c r="L36" s="393"/>
      <c r="M36" s="393"/>
    </row>
    <row r="37" spans="1:13">
      <c r="A37" s="392" t="s">
        <v>4703</v>
      </c>
      <c r="B37" s="393" t="s">
        <v>1659</v>
      </c>
      <c r="C37" s="393" t="s">
        <v>1660</v>
      </c>
      <c r="D37" s="393"/>
      <c r="E37" s="393">
        <v>721</v>
      </c>
      <c r="F37" s="393">
        <v>7212566672</v>
      </c>
      <c r="G37" s="394" t="s">
        <v>4704</v>
      </c>
      <c r="H37" s="395">
        <v>8936191287215</v>
      </c>
      <c r="I37" s="393"/>
      <c r="J37" s="393"/>
      <c r="K37" s="393"/>
      <c r="L37" s="393"/>
      <c r="M37" s="393"/>
    </row>
    <row r="38" spans="1:13">
      <c r="A38" s="392" t="s">
        <v>4703</v>
      </c>
      <c r="B38" s="393" t="s">
        <v>3652</v>
      </c>
      <c r="C38" s="393" t="s">
        <v>615</v>
      </c>
      <c r="D38" s="393" t="s">
        <v>57</v>
      </c>
      <c r="E38" s="393">
        <v>969</v>
      </c>
      <c r="F38" s="393">
        <v>9692566672</v>
      </c>
      <c r="G38" s="394" t="s">
        <v>4704</v>
      </c>
      <c r="H38" s="395">
        <v>8936191289691</v>
      </c>
      <c r="I38" s="393"/>
      <c r="J38" s="393"/>
      <c r="K38" s="393"/>
      <c r="L38" s="393"/>
      <c r="M38" s="393"/>
    </row>
    <row r="39" spans="1:13">
      <c r="A39" s="392" t="s">
        <v>4703</v>
      </c>
      <c r="B39" s="393" t="s">
        <v>1675</v>
      </c>
      <c r="C39" s="393" t="s">
        <v>586</v>
      </c>
      <c r="D39" s="393" t="s">
        <v>57</v>
      </c>
      <c r="E39" s="393">
        <v>725</v>
      </c>
      <c r="F39" s="393">
        <v>7252566672</v>
      </c>
      <c r="G39" s="394" t="s">
        <v>4704</v>
      </c>
      <c r="H39" s="395">
        <v>8936191287253</v>
      </c>
      <c r="I39" s="393"/>
      <c r="J39" s="393"/>
      <c r="K39" s="393"/>
      <c r="L39" s="393"/>
      <c r="M39" s="393"/>
    </row>
    <row r="40" spans="1:13">
      <c r="A40" s="392" t="s">
        <v>4703</v>
      </c>
      <c r="B40" s="393" t="s">
        <v>502</v>
      </c>
      <c r="C40" s="393" t="s">
        <v>503</v>
      </c>
      <c r="D40" s="393" t="s">
        <v>68</v>
      </c>
      <c r="E40" s="393">
        <v>324</v>
      </c>
      <c r="F40" s="393">
        <v>3242566672</v>
      </c>
      <c r="G40" s="394" t="s">
        <v>4704</v>
      </c>
      <c r="H40" s="395">
        <v>8936191283248</v>
      </c>
      <c r="I40" s="393"/>
      <c r="J40" s="393"/>
      <c r="K40" s="393"/>
      <c r="L40" s="393"/>
      <c r="M40" s="393"/>
    </row>
    <row r="41" spans="1:13">
      <c r="A41" s="392" t="s">
        <v>4703</v>
      </c>
      <c r="B41" s="393" t="s">
        <v>220</v>
      </c>
      <c r="C41" s="393" t="s">
        <v>221</v>
      </c>
      <c r="D41" s="393" t="s">
        <v>68</v>
      </c>
      <c r="E41" s="393">
        <v>171</v>
      </c>
      <c r="F41" s="393">
        <v>1712503301</v>
      </c>
      <c r="G41" s="394" t="s">
        <v>4704</v>
      </c>
      <c r="H41" s="395">
        <v>8936191281718</v>
      </c>
      <c r="I41" s="393"/>
      <c r="J41" s="393"/>
      <c r="K41" s="393"/>
      <c r="L41" s="393"/>
      <c r="M41" s="393"/>
    </row>
    <row r="42" spans="1:13">
      <c r="A42" s="392" t="s">
        <v>4703</v>
      </c>
      <c r="B42" s="393" t="s">
        <v>2727</v>
      </c>
      <c r="C42" s="393" t="s">
        <v>2728</v>
      </c>
      <c r="D42" s="393"/>
      <c r="E42" s="393">
        <v>814</v>
      </c>
      <c r="F42" s="393">
        <v>8142566672</v>
      </c>
      <c r="G42" s="394" t="s">
        <v>4704</v>
      </c>
      <c r="H42" s="395">
        <v>8936191288144</v>
      </c>
      <c r="I42" s="393"/>
      <c r="J42" s="393"/>
      <c r="K42" s="393"/>
      <c r="L42" s="393"/>
      <c r="M42" s="393"/>
    </row>
    <row r="43" spans="1:13">
      <c r="A43" s="392" t="s">
        <v>4703</v>
      </c>
      <c r="B43" s="393" t="s">
        <v>4597</v>
      </c>
      <c r="C43" s="393" t="s">
        <v>1799</v>
      </c>
      <c r="D43" s="393" t="s">
        <v>172</v>
      </c>
      <c r="E43" s="393">
        <v>911</v>
      </c>
      <c r="F43" s="393">
        <v>9112566672</v>
      </c>
      <c r="G43" s="394" t="s">
        <v>4704</v>
      </c>
      <c r="H43" s="395">
        <v>8936191289110</v>
      </c>
      <c r="I43" s="393"/>
      <c r="J43" s="393"/>
      <c r="K43" s="393"/>
      <c r="L43" s="393"/>
      <c r="M43" s="393"/>
    </row>
    <row r="44" spans="1:13">
      <c r="A44" s="392" t="s">
        <v>4703</v>
      </c>
      <c r="B44" s="393" t="s">
        <v>4597</v>
      </c>
      <c r="C44" s="393" t="s">
        <v>1799</v>
      </c>
      <c r="D44" s="393"/>
      <c r="E44" s="393">
        <v>911</v>
      </c>
      <c r="F44" s="393">
        <v>9112566672</v>
      </c>
      <c r="G44" s="394" t="s">
        <v>4704</v>
      </c>
      <c r="H44" s="395">
        <v>8936191281404</v>
      </c>
      <c r="I44" s="393"/>
      <c r="J44" s="393"/>
      <c r="K44" s="393"/>
      <c r="L44" s="393"/>
      <c r="M44" s="393"/>
    </row>
    <row r="45" spans="1:13">
      <c r="A45" s="392" t="s">
        <v>4703</v>
      </c>
      <c r="B45" s="393" t="s">
        <v>3268</v>
      </c>
      <c r="C45" s="393" t="s">
        <v>1799</v>
      </c>
      <c r="D45" s="393"/>
      <c r="E45" s="393">
        <v>921</v>
      </c>
      <c r="F45" s="393">
        <v>9212566672</v>
      </c>
      <c r="G45" s="394" t="s">
        <v>4704</v>
      </c>
      <c r="H45" s="395">
        <v>8936191289219</v>
      </c>
      <c r="I45" s="393"/>
      <c r="J45" s="393"/>
      <c r="K45" s="393"/>
      <c r="L45" s="393"/>
      <c r="M45" s="393"/>
    </row>
    <row r="46" spans="1:13">
      <c r="A46" s="392" t="s">
        <v>4703</v>
      </c>
      <c r="B46" s="393" t="s">
        <v>3268</v>
      </c>
      <c r="C46" s="393" t="s">
        <v>1799</v>
      </c>
      <c r="D46" s="393" t="s">
        <v>172</v>
      </c>
      <c r="E46" s="393">
        <v>921</v>
      </c>
      <c r="F46" s="393">
        <v>9212566672</v>
      </c>
      <c r="G46" s="394" t="s">
        <v>4704</v>
      </c>
      <c r="H46" s="395">
        <v>8936191289936</v>
      </c>
      <c r="I46" s="393"/>
      <c r="J46" s="393"/>
      <c r="K46" s="393"/>
      <c r="L46" s="393"/>
      <c r="M46" s="393"/>
    </row>
    <row r="47" spans="1:13">
      <c r="A47" s="392" t="s">
        <v>4703</v>
      </c>
      <c r="B47" s="393" t="s">
        <v>201</v>
      </c>
      <c r="C47" s="393" t="s">
        <v>202</v>
      </c>
      <c r="D47" s="393" t="s">
        <v>172</v>
      </c>
      <c r="E47" s="393">
        <v>151</v>
      </c>
      <c r="F47" s="393">
        <v>1512506501</v>
      </c>
      <c r="G47" s="394" t="s">
        <v>4704</v>
      </c>
      <c r="H47" s="395">
        <v>8936191287444</v>
      </c>
      <c r="I47" s="393"/>
      <c r="J47" s="393"/>
      <c r="K47" s="393"/>
      <c r="L47" s="393"/>
      <c r="M47" s="393"/>
    </row>
    <row r="48" spans="1:13">
      <c r="A48" s="392" t="s">
        <v>4703</v>
      </c>
      <c r="B48" s="393" t="s">
        <v>402</v>
      </c>
      <c r="C48" s="393" t="s">
        <v>403</v>
      </c>
      <c r="D48" s="393"/>
      <c r="E48" s="393">
        <v>271</v>
      </c>
      <c r="F48" s="393">
        <v>2712501503</v>
      </c>
      <c r="G48" s="394" t="s">
        <v>4704</v>
      </c>
      <c r="H48" s="395">
        <v>8936191282715</v>
      </c>
      <c r="I48" s="393"/>
      <c r="J48" s="393"/>
      <c r="K48" s="393"/>
      <c r="L48" s="393"/>
      <c r="M48" s="393"/>
    </row>
    <row r="49" spans="1:13">
      <c r="A49" s="392" t="s">
        <v>4703</v>
      </c>
      <c r="B49" s="393" t="s">
        <v>1683</v>
      </c>
      <c r="C49" s="393" t="s">
        <v>1684</v>
      </c>
      <c r="D49" s="393"/>
      <c r="E49" s="393">
        <v>972</v>
      </c>
      <c r="F49" s="393">
        <v>9722566672</v>
      </c>
      <c r="G49" s="394" t="s">
        <v>4704</v>
      </c>
      <c r="H49" s="395">
        <v>8936191289721</v>
      </c>
      <c r="I49" s="393"/>
      <c r="J49" s="393"/>
      <c r="K49" s="393"/>
      <c r="L49" s="393"/>
      <c r="M49" s="393"/>
    </row>
    <row r="50" spans="1:13">
      <c r="A50" s="392" t="s">
        <v>4703</v>
      </c>
      <c r="B50" s="393" t="s">
        <v>1683</v>
      </c>
      <c r="C50" s="393" t="s">
        <v>1684</v>
      </c>
      <c r="D50" s="393" t="s">
        <v>68</v>
      </c>
      <c r="E50" s="393">
        <v>726</v>
      </c>
      <c r="F50" s="393">
        <v>7262566672</v>
      </c>
      <c r="G50" s="394" t="s">
        <v>4704</v>
      </c>
      <c r="H50" s="395">
        <v>8936191287260</v>
      </c>
      <c r="I50" s="393"/>
      <c r="J50" s="393"/>
      <c r="K50" s="393"/>
      <c r="L50" s="393"/>
      <c r="M50" s="393"/>
    </row>
    <row r="51" spans="1:13">
      <c r="A51" s="392" t="s">
        <v>4703</v>
      </c>
      <c r="B51" s="393" t="s">
        <v>1721</v>
      </c>
      <c r="C51" s="393" t="s">
        <v>1722</v>
      </c>
      <c r="D51" s="393" t="s">
        <v>68</v>
      </c>
      <c r="E51" s="393">
        <v>730</v>
      </c>
      <c r="F51" s="393">
        <v>7302566672</v>
      </c>
      <c r="G51" s="394" t="s">
        <v>4704</v>
      </c>
      <c r="H51" s="395">
        <v>8936191287307</v>
      </c>
      <c r="I51" s="393"/>
      <c r="J51" s="393"/>
      <c r="K51" s="393"/>
      <c r="L51" s="393"/>
      <c r="M51" s="393"/>
    </row>
    <row r="52" spans="1:13">
      <c r="A52" s="392" t="s">
        <v>4703</v>
      </c>
      <c r="B52" s="393" t="s">
        <v>1747</v>
      </c>
      <c r="C52" s="393" t="s">
        <v>1748</v>
      </c>
      <c r="D52" s="393" t="s">
        <v>42</v>
      </c>
      <c r="E52" s="393">
        <v>732</v>
      </c>
      <c r="F52" s="393">
        <v>7322566672</v>
      </c>
      <c r="G52" s="394" t="s">
        <v>4704</v>
      </c>
      <c r="H52" s="395">
        <v>8936191288038</v>
      </c>
      <c r="I52" s="393"/>
      <c r="J52" s="393"/>
      <c r="K52" s="393"/>
      <c r="L52" s="393"/>
      <c r="M52" s="393"/>
    </row>
    <row r="53" spans="1:13">
      <c r="A53" s="392" t="s">
        <v>4703</v>
      </c>
      <c r="B53" s="393" t="s">
        <v>1747</v>
      </c>
      <c r="C53" s="393" t="s">
        <v>1748</v>
      </c>
      <c r="D53" s="393" t="s">
        <v>68</v>
      </c>
      <c r="E53" s="393">
        <v>732</v>
      </c>
      <c r="F53" s="393">
        <v>7322566672</v>
      </c>
      <c r="G53" s="394" t="s">
        <v>4704</v>
      </c>
      <c r="H53" s="395">
        <v>8936191287321</v>
      </c>
      <c r="I53" s="393"/>
      <c r="J53" s="393"/>
      <c r="K53" s="393"/>
      <c r="L53" s="393"/>
      <c r="M53" s="393"/>
    </row>
    <row r="54" spans="1:13">
      <c r="A54" s="392" t="s">
        <v>4703</v>
      </c>
      <c r="B54" s="393" t="s">
        <v>1623</v>
      </c>
      <c r="C54" s="393" t="s">
        <v>1624</v>
      </c>
      <c r="D54" s="393" t="s">
        <v>68</v>
      </c>
      <c r="E54" s="393">
        <v>718</v>
      </c>
      <c r="F54" s="393">
        <v>7182566672</v>
      </c>
      <c r="G54" s="394" t="s">
        <v>4704</v>
      </c>
      <c r="H54" s="395">
        <v>8936191287390</v>
      </c>
      <c r="I54" s="393"/>
      <c r="J54" s="393"/>
      <c r="K54" s="393"/>
      <c r="L54" s="393"/>
      <c r="M54" s="393"/>
    </row>
    <row r="55" spans="1:13">
      <c r="A55" s="392" t="s">
        <v>4703</v>
      </c>
      <c r="B55" s="393" t="s">
        <v>109</v>
      </c>
      <c r="C55" s="393" t="s">
        <v>110</v>
      </c>
      <c r="D55" s="393" t="s">
        <v>68</v>
      </c>
      <c r="E55" s="393">
        <v>131</v>
      </c>
      <c r="F55" s="393">
        <v>1312501802</v>
      </c>
      <c r="G55" s="394" t="s">
        <v>4704</v>
      </c>
      <c r="H55" s="395">
        <v>8936191281312</v>
      </c>
      <c r="I55" s="393"/>
      <c r="J55" s="393"/>
      <c r="K55" s="393"/>
      <c r="L55" s="393"/>
      <c r="M55" s="393"/>
    </row>
    <row r="56" spans="1:13">
      <c r="A56" s="392" t="s">
        <v>4703</v>
      </c>
      <c r="B56" s="393" t="s">
        <v>140</v>
      </c>
      <c r="C56" s="393" t="s">
        <v>141</v>
      </c>
      <c r="D56" s="393" t="s">
        <v>68</v>
      </c>
      <c r="E56" s="393">
        <v>133</v>
      </c>
      <c r="F56" s="399">
        <v>1332566672</v>
      </c>
      <c r="G56" s="394" t="s">
        <v>4704</v>
      </c>
      <c r="H56" s="395">
        <v>8936191281336</v>
      </c>
      <c r="I56" s="393"/>
      <c r="J56" s="393"/>
      <c r="K56" s="393"/>
      <c r="L56" s="393"/>
      <c r="M56" s="393"/>
    </row>
    <row r="57" spans="1:13">
      <c r="A57" s="392" t="s">
        <v>4703</v>
      </c>
      <c r="B57" s="393" t="s">
        <v>557</v>
      </c>
      <c r="C57" s="393" t="s">
        <v>558</v>
      </c>
      <c r="D57" s="393"/>
      <c r="E57" s="393">
        <v>329</v>
      </c>
      <c r="F57" s="393">
        <v>3292566672</v>
      </c>
      <c r="G57" s="394" t="s">
        <v>4704</v>
      </c>
      <c r="H57" s="395">
        <v>8936191283293</v>
      </c>
      <c r="I57" s="393"/>
      <c r="J57" s="393"/>
      <c r="K57" s="393"/>
      <c r="L57" s="393"/>
      <c r="M57" s="393"/>
    </row>
    <row r="58" spans="1:13">
      <c r="A58" s="392" t="s">
        <v>4703</v>
      </c>
      <c r="B58" s="393" t="s">
        <v>84</v>
      </c>
      <c r="C58" s="393" t="s">
        <v>67</v>
      </c>
      <c r="D58" s="393" t="s">
        <v>68</v>
      </c>
      <c r="E58" s="393">
        <v>119</v>
      </c>
      <c r="F58" s="393">
        <v>1192566672</v>
      </c>
      <c r="G58" s="394" t="s">
        <v>4704</v>
      </c>
      <c r="H58" s="395">
        <v>8936191281190</v>
      </c>
      <c r="I58" s="393"/>
      <c r="J58" s="393"/>
      <c r="K58" s="393"/>
      <c r="L58" s="393"/>
      <c r="M58" s="393"/>
    </row>
    <row r="59" spans="1:13">
      <c r="A59" s="392" t="s">
        <v>4703</v>
      </c>
      <c r="B59" s="393" t="s">
        <v>211</v>
      </c>
      <c r="C59" s="393" t="s">
        <v>212</v>
      </c>
      <c r="D59" s="393" t="s">
        <v>42</v>
      </c>
      <c r="E59" s="393">
        <v>161</v>
      </c>
      <c r="F59" s="393">
        <v>1612506901</v>
      </c>
      <c r="G59" s="394" t="s">
        <v>4704</v>
      </c>
      <c r="H59" s="395">
        <v>8936191281619</v>
      </c>
      <c r="I59" s="393"/>
      <c r="J59" s="393"/>
      <c r="K59" s="393"/>
      <c r="L59" s="393"/>
      <c r="M59" s="393"/>
    </row>
    <row r="60" spans="1:13">
      <c r="A60" s="392" t="s">
        <v>4703</v>
      </c>
      <c r="B60" s="393" t="s">
        <v>566</v>
      </c>
      <c r="C60" s="393" t="s">
        <v>567</v>
      </c>
      <c r="D60" s="393" t="s">
        <v>68</v>
      </c>
      <c r="E60" s="393">
        <v>331</v>
      </c>
      <c r="F60" s="399">
        <v>3312566672</v>
      </c>
      <c r="G60" s="394" t="s">
        <v>4704</v>
      </c>
      <c r="H60" s="395">
        <v>8936191283316</v>
      </c>
      <c r="I60" s="393"/>
      <c r="J60" s="393"/>
      <c r="K60" s="393"/>
      <c r="L60" s="393"/>
      <c r="M60" s="393"/>
    </row>
    <row r="61" spans="1:13">
      <c r="A61" s="392" t="s">
        <v>4703</v>
      </c>
      <c r="B61" s="393" t="s">
        <v>511</v>
      </c>
      <c r="C61" s="393" t="s">
        <v>512</v>
      </c>
      <c r="D61" s="393" t="s">
        <v>68</v>
      </c>
      <c r="E61" s="393">
        <v>325</v>
      </c>
      <c r="F61" s="393">
        <v>3252566672</v>
      </c>
      <c r="G61" s="394" t="s">
        <v>4704</v>
      </c>
      <c r="H61" s="395">
        <v>8936191283255</v>
      </c>
      <c r="I61" s="393"/>
      <c r="J61" s="393"/>
      <c r="K61" s="393"/>
      <c r="L61" s="393"/>
      <c r="M61" s="393"/>
    </row>
    <row r="62" spans="1:13">
      <c r="A62" s="392" t="s">
        <v>4703</v>
      </c>
      <c r="B62" s="393" t="s">
        <v>292</v>
      </c>
      <c r="C62" s="393" t="s">
        <v>293</v>
      </c>
      <c r="D62" s="393" t="s">
        <v>68</v>
      </c>
      <c r="E62" s="393">
        <v>221</v>
      </c>
      <c r="F62" s="393">
        <v>2212502901</v>
      </c>
      <c r="G62" s="394" t="s">
        <v>4704</v>
      </c>
      <c r="H62" s="395">
        <v>8936191282210</v>
      </c>
      <c r="I62" s="393"/>
      <c r="J62" s="393"/>
      <c r="K62" s="393"/>
      <c r="L62" s="393"/>
      <c r="M62" s="393"/>
    </row>
    <row r="63" spans="1:13">
      <c r="A63" s="392" t="s">
        <v>4703</v>
      </c>
      <c r="B63" s="393" t="s">
        <v>3620</v>
      </c>
      <c r="C63" s="393" t="s">
        <v>3621</v>
      </c>
      <c r="D63" s="393" t="s">
        <v>68</v>
      </c>
      <c r="E63" s="393">
        <v>966</v>
      </c>
      <c r="F63" s="393">
        <v>9662566672</v>
      </c>
      <c r="G63" s="394" t="s">
        <v>4704</v>
      </c>
      <c r="H63" s="395">
        <v>8936191289660</v>
      </c>
      <c r="I63" s="393"/>
      <c r="J63" s="393"/>
      <c r="K63" s="393"/>
      <c r="L63" s="393"/>
      <c r="M63" s="393"/>
    </row>
    <row r="64" spans="1:13">
      <c r="A64" s="392" t="s">
        <v>4703</v>
      </c>
      <c r="B64" s="393" t="s">
        <v>253</v>
      </c>
      <c r="C64" s="393" t="s">
        <v>254</v>
      </c>
      <c r="D64" s="393" t="s">
        <v>68</v>
      </c>
      <c r="E64" s="393">
        <v>191</v>
      </c>
      <c r="F64" s="393">
        <v>1912503101</v>
      </c>
      <c r="G64" s="394" t="s">
        <v>4704</v>
      </c>
      <c r="H64" s="395">
        <v>8936191281916</v>
      </c>
      <c r="I64" s="393"/>
      <c r="J64" s="393"/>
      <c r="K64" s="393"/>
      <c r="L64" s="393"/>
      <c r="M64" s="393"/>
    </row>
    <row r="65" spans="1:13">
      <c r="A65" s="392" t="s">
        <v>4703</v>
      </c>
      <c r="B65" s="393" t="s">
        <v>66</v>
      </c>
      <c r="C65" s="393" t="s">
        <v>67</v>
      </c>
      <c r="D65" s="393" t="s">
        <v>68</v>
      </c>
      <c r="E65" s="393">
        <v>111</v>
      </c>
      <c r="F65" s="393">
        <v>1112500103</v>
      </c>
      <c r="G65" s="394" t="s">
        <v>4704</v>
      </c>
      <c r="H65" s="395">
        <v>8936191281114</v>
      </c>
      <c r="I65" s="393"/>
      <c r="J65" s="393"/>
      <c r="K65" s="393"/>
      <c r="L65" s="393"/>
      <c r="M65" s="393"/>
    </row>
    <row r="66" spans="1:13">
      <c r="A66" s="392" t="s">
        <v>4703</v>
      </c>
      <c r="B66" s="393" t="s">
        <v>658</v>
      </c>
      <c r="C66" s="393" t="s">
        <v>67</v>
      </c>
      <c r="D66" s="393" t="s">
        <v>68</v>
      </c>
      <c r="E66" s="393">
        <v>360</v>
      </c>
      <c r="F66" s="393">
        <v>3602500103</v>
      </c>
      <c r="G66" s="394" t="s">
        <v>4704</v>
      </c>
      <c r="H66" s="395">
        <v>8936191283606</v>
      </c>
      <c r="I66" s="393"/>
      <c r="J66" s="393"/>
      <c r="K66" s="393"/>
      <c r="L66" s="393"/>
      <c r="M66" s="393"/>
    </row>
    <row r="67" spans="1:13">
      <c r="A67" s="392" t="s">
        <v>4703</v>
      </c>
      <c r="B67" s="393" t="s">
        <v>76</v>
      </c>
      <c r="C67" s="393" t="s">
        <v>67</v>
      </c>
      <c r="D67" s="393" t="s">
        <v>68</v>
      </c>
      <c r="E67" s="393">
        <v>116</v>
      </c>
      <c r="F67" s="393">
        <v>1162500202</v>
      </c>
      <c r="G67" s="394" t="s">
        <v>4704</v>
      </c>
      <c r="H67" s="395">
        <v>8936191281169</v>
      </c>
      <c r="I67" s="393"/>
      <c r="J67" s="393"/>
      <c r="K67" s="393"/>
      <c r="L67" s="393"/>
      <c r="M67" s="393"/>
    </row>
    <row r="68" spans="1:13">
      <c r="A68" s="392" t="s">
        <v>4703</v>
      </c>
      <c r="B68" s="393" t="s">
        <v>4705</v>
      </c>
      <c r="C68" s="393" t="s">
        <v>1807</v>
      </c>
      <c r="D68" s="393" t="s">
        <v>57</v>
      </c>
      <c r="E68" s="393">
        <v>771</v>
      </c>
      <c r="F68" s="393">
        <v>1162500413</v>
      </c>
      <c r="G68" s="394" t="s">
        <v>4704</v>
      </c>
      <c r="H68" s="395">
        <v>8936191287710</v>
      </c>
      <c r="I68" s="393"/>
      <c r="J68" s="393"/>
      <c r="K68" s="393"/>
      <c r="L68" s="393"/>
      <c r="M68" s="393"/>
    </row>
    <row r="69" spans="1:13">
      <c r="A69" s="392" t="s">
        <v>4703</v>
      </c>
      <c r="B69" s="393" t="s">
        <v>118</v>
      </c>
      <c r="C69" s="393" t="s">
        <v>119</v>
      </c>
      <c r="D69" s="393" t="s">
        <v>126</v>
      </c>
      <c r="E69" s="393">
        <v>132</v>
      </c>
      <c r="F69" s="399">
        <v>1322501001</v>
      </c>
      <c r="G69" s="394" t="s">
        <v>4704</v>
      </c>
      <c r="H69" s="395">
        <v>8936191281060</v>
      </c>
      <c r="I69" s="393"/>
      <c r="J69" s="393"/>
      <c r="K69" s="393"/>
      <c r="L69" s="393"/>
      <c r="M69" s="393"/>
    </row>
    <row r="70" spans="1:13">
      <c r="A70" s="392" t="s">
        <v>4703</v>
      </c>
      <c r="B70" s="393" t="s">
        <v>118</v>
      </c>
      <c r="C70" s="393" t="s">
        <v>119</v>
      </c>
      <c r="D70" s="393" t="s">
        <v>68</v>
      </c>
      <c r="E70" s="393">
        <v>132</v>
      </c>
      <c r="F70" s="399">
        <v>1322501001</v>
      </c>
      <c r="G70" s="394" t="s">
        <v>4704</v>
      </c>
      <c r="H70" s="395">
        <v>8936191281060</v>
      </c>
      <c r="I70" s="393"/>
      <c r="J70" s="393"/>
      <c r="K70" s="393"/>
      <c r="L70" s="393"/>
      <c r="M70" s="393"/>
    </row>
    <row r="71" spans="1:13">
      <c r="A71" s="392" t="s">
        <v>4703</v>
      </c>
      <c r="B71" s="393" t="s">
        <v>1552</v>
      </c>
      <c r="C71" s="393" t="s">
        <v>1553</v>
      </c>
      <c r="D71" s="393" t="s">
        <v>68</v>
      </c>
      <c r="E71" s="393">
        <v>712</v>
      </c>
      <c r="F71" s="393">
        <v>7122566672</v>
      </c>
      <c r="G71" s="394" t="s">
        <v>4704</v>
      </c>
      <c r="H71" s="395">
        <v>8936191287123</v>
      </c>
      <c r="I71" s="393"/>
      <c r="J71" s="393"/>
      <c r="K71" s="393"/>
      <c r="L71" s="393"/>
      <c r="M71" s="393"/>
    </row>
    <row r="72" spans="1:13">
      <c r="A72" s="392" t="s">
        <v>4703</v>
      </c>
      <c r="B72" s="393" t="s">
        <v>1552</v>
      </c>
      <c r="C72" s="393" t="s">
        <v>1553</v>
      </c>
      <c r="D72" s="393" t="s">
        <v>42</v>
      </c>
      <c r="E72" s="393">
        <v>712</v>
      </c>
      <c r="F72" s="393">
        <v>7122566672</v>
      </c>
      <c r="G72" s="394" t="s">
        <v>4704</v>
      </c>
      <c r="H72" s="395">
        <v>8936191287413</v>
      </c>
      <c r="I72" s="393"/>
      <c r="J72" s="393"/>
      <c r="K72" s="393"/>
      <c r="L72" s="393"/>
      <c r="M72" s="393"/>
    </row>
    <row r="73" spans="1:13">
      <c r="A73" s="392" t="s">
        <v>4703</v>
      </c>
      <c r="B73" s="393" t="s">
        <v>3383</v>
      </c>
      <c r="C73" s="393" t="s">
        <v>3383</v>
      </c>
      <c r="D73" s="393"/>
      <c r="E73" s="393">
        <v>933</v>
      </c>
      <c r="F73" s="393">
        <v>9332566672</v>
      </c>
      <c r="G73" s="394" t="s">
        <v>4704</v>
      </c>
      <c r="H73" s="395">
        <v>8936191289332</v>
      </c>
      <c r="I73" s="393"/>
      <c r="J73" s="393"/>
      <c r="K73" s="393"/>
      <c r="L73" s="393"/>
      <c r="M73" s="393"/>
    </row>
    <row r="74" spans="1:13">
      <c r="A74" s="392" t="s">
        <v>4703</v>
      </c>
      <c r="B74" s="393" t="s">
        <v>3303</v>
      </c>
      <c r="C74" s="393" t="s">
        <v>3304</v>
      </c>
      <c r="D74" s="393"/>
      <c r="E74" s="393">
        <v>924</v>
      </c>
      <c r="F74" s="393">
        <v>9242566672</v>
      </c>
      <c r="G74" s="394" t="s">
        <v>4704</v>
      </c>
      <c r="H74" s="395">
        <v>8936191288014</v>
      </c>
      <c r="I74" s="393"/>
      <c r="J74" s="393"/>
      <c r="K74" s="393"/>
      <c r="L74" s="393"/>
      <c r="M74" s="393"/>
    </row>
    <row r="75" spans="1:13">
      <c r="A75" s="392" t="s">
        <v>4703</v>
      </c>
      <c r="B75" s="393" t="s">
        <v>2847</v>
      </c>
      <c r="C75" s="393" t="s">
        <v>1693</v>
      </c>
      <c r="D75" s="393" t="s">
        <v>1175</v>
      </c>
      <c r="E75" s="393">
        <v>858</v>
      </c>
      <c r="F75" s="393">
        <v>8582566672</v>
      </c>
      <c r="G75" s="394" t="s">
        <v>4704</v>
      </c>
      <c r="H75" s="395">
        <v>8936191288588</v>
      </c>
      <c r="I75" s="393"/>
      <c r="J75" s="393"/>
      <c r="K75" s="393"/>
      <c r="L75" s="393"/>
      <c r="M75" s="393"/>
    </row>
    <row r="76" spans="1:13">
      <c r="A76" s="392" t="s">
        <v>4703</v>
      </c>
      <c r="B76" s="393" t="s">
        <v>3683</v>
      </c>
      <c r="C76" s="393" t="s">
        <v>3684</v>
      </c>
      <c r="D76" s="393" t="s">
        <v>3685</v>
      </c>
      <c r="E76" s="393">
        <v>973</v>
      </c>
      <c r="F76" s="393">
        <v>9732566672</v>
      </c>
      <c r="G76" s="394" t="s">
        <v>4704</v>
      </c>
      <c r="H76" s="395">
        <v>8936191289738</v>
      </c>
      <c r="I76" s="393"/>
      <c r="J76" s="393"/>
      <c r="K76" s="393"/>
      <c r="L76" s="393"/>
      <c r="M76" s="393"/>
    </row>
    <row r="77" spans="1:13">
      <c r="A77" s="400"/>
      <c r="B77" s="393" t="s">
        <v>1692</v>
      </c>
      <c r="C77" s="393" t="s">
        <v>1693</v>
      </c>
      <c r="D77" s="393" t="s">
        <v>42</v>
      </c>
      <c r="E77" s="393">
        <v>727</v>
      </c>
      <c r="F77" s="393">
        <v>7272566672</v>
      </c>
      <c r="G77" s="394" t="s">
        <v>4704</v>
      </c>
      <c r="H77" s="395">
        <v>8936191287277</v>
      </c>
    </row>
    <row r="78" spans="1:13">
      <c r="A78" s="400"/>
      <c r="B78" s="393" t="s">
        <v>1712</v>
      </c>
      <c r="C78" s="393" t="s">
        <v>1702</v>
      </c>
      <c r="D78" s="393" t="s">
        <v>1703</v>
      </c>
      <c r="E78" s="393">
        <v>729</v>
      </c>
      <c r="F78" s="393">
        <v>7292566672</v>
      </c>
      <c r="G78" s="394" t="s">
        <v>4704</v>
      </c>
      <c r="H78" s="395">
        <v>8936191287673</v>
      </c>
    </row>
    <row r="79" spans="1:13">
      <c r="A79" s="400"/>
      <c r="B79" s="393" t="s">
        <v>1701</v>
      </c>
      <c r="C79" s="393" t="s">
        <v>1702</v>
      </c>
      <c r="D79" s="393" t="s">
        <v>1703</v>
      </c>
      <c r="E79" s="393">
        <v>728</v>
      </c>
      <c r="F79" s="393">
        <v>7282566672</v>
      </c>
      <c r="G79" s="394" t="s">
        <v>4704</v>
      </c>
      <c r="H79" s="395">
        <v>8936191287666</v>
      </c>
    </row>
    <row r="80" spans="1:13">
      <c r="B80" s="393" t="s">
        <v>2440</v>
      </c>
      <c r="C80" s="393" t="s">
        <v>2440</v>
      </c>
      <c r="D80" s="393" t="s">
        <v>57</v>
      </c>
      <c r="E80" s="393">
        <v>794</v>
      </c>
      <c r="F80" s="393">
        <v>7942566672</v>
      </c>
      <c r="G80" s="394" t="s">
        <v>4704</v>
      </c>
      <c r="H80" s="395">
        <v>8936191281961</v>
      </c>
    </row>
    <row r="81" spans="2:8">
      <c r="B81" s="393" t="s">
        <v>99</v>
      </c>
      <c r="C81" s="393" t="s">
        <v>100</v>
      </c>
      <c r="D81" s="393"/>
      <c r="E81" s="393">
        <v>121</v>
      </c>
      <c r="F81" s="393">
        <v>1212400339</v>
      </c>
      <c r="G81" s="394" t="s">
        <v>4704</v>
      </c>
      <c r="H81" s="395">
        <v>4063061658494</v>
      </c>
    </row>
    <row r="82" spans="2:8">
      <c r="B82" s="396" t="s">
        <v>1623</v>
      </c>
      <c r="C82" s="396" t="s">
        <v>1624</v>
      </c>
      <c r="D82" s="396" t="s">
        <v>42</v>
      </c>
      <c r="E82" s="396">
        <v>718</v>
      </c>
      <c r="F82" s="396">
        <v>7182566672</v>
      </c>
      <c r="G82" s="401" t="s">
        <v>4704</v>
      </c>
      <c r="H82" s="402">
        <v>8936191287529</v>
      </c>
    </row>
    <row r="83" spans="2:8">
      <c r="B83" s="396" t="s">
        <v>332</v>
      </c>
      <c r="C83" s="396" t="s">
        <v>333</v>
      </c>
      <c r="D83" s="396" t="s">
        <v>42</v>
      </c>
      <c r="E83" s="396">
        <v>242</v>
      </c>
      <c r="F83" s="396">
        <v>2422500101</v>
      </c>
      <c r="G83" s="401" t="s">
        <v>4704</v>
      </c>
      <c r="H83" s="402">
        <v>8936191282425</v>
      </c>
    </row>
    <row r="84" spans="2:8">
      <c r="B84" s="396" t="s">
        <v>3415</v>
      </c>
      <c r="C84" s="396" t="s">
        <v>3416</v>
      </c>
      <c r="D84" s="396" t="s">
        <v>57</v>
      </c>
      <c r="E84" s="396">
        <v>936</v>
      </c>
      <c r="F84" s="396">
        <v>9362566672</v>
      </c>
      <c r="G84" s="401" t="s">
        <v>4704</v>
      </c>
      <c r="H84" s="402">
        <v>8936191289363</v>
      </c>
    </row>
    <row r="85" spans="2:8">
      <c r="B85" s="396" t="s">
        <v>3253</v>
      </c>
      <c r="C85" s="396" t="s">
        <v>632</v>
      </c>
      <c r="D85" s="396" t="s">
        <v>57</v>
      </c>
      <c r="E85" s="396">
        <v>917</v>
      </c>
      <c r="F85" s="396">
        <v>9172500107</v>
      </c>
      <c r="G85" s="401" t="s">
        <v>4704</v>
      </c>
      <c r="H85" s="402">
        <v>8936191289172</v>
      </c>
    </row>
    <row r="86" spans="2:8">
      <c r="B86" s="396" t="s">
        <v>387</v>
      </c>
      <c r="C86" s="396" t="s">
        <v>388</v>
      </c>
      <c r="D86" s="396" t="s">
        <v>68</v>
      </c>
      <c r="E86" s="396">
        <v>262</v>
      </c>
      <c r="F86" s="396">
        <v>2622500216</v>
      </c>
      <c r="G86" s="401" t="s">
        <v>4704</v>
      </c>
      <c r="H86" s="402">
        <v>8936191282623</v>
      </c>
    </row>
    <row r="87" spans="2:8">
      <c r="B87" s="396" t="s">
        <v>419</v>
      </c>
      <c r="C87" s="396" t="s">
        <v>420</v>
      </c>
      <c r="E87" s="396">
        <v>281</v>
      </c>
      <c r="F87" s="396">
        <v>2812500601</v>
      </c>
      <c r="G87" s="401" t="s">
        <v>4704</v>
      </c>
      <c r="H87" s="402">
        <v>8936191282814</v>
      </c>
    </row>
    <row r="88" spans="2:8">
      <c r="B88" s="396" t="s">
        <v>277</v>
      </c>
      <c r="C88" s="396" t="s">
        <v>278</v>
      </c>
      <c r="D88" s="396" t="s">
        <v>68</v>
      </c>
      <c r="E88" s="396">
        <v>211</v>
      </c>
      <c r="F88" s="396">
        <v>2112500302</v>
      </c>
      <c r="G88" s="401" t="s">
        <v>4704</v>
      </c>
      <c r="H88" s="402">
        <v>8936191282111</v>
      </c>
    </row>
    <row r="89" spans="2:8">
      <c r="B89" s="396" t="s">
        <v>190</v>
      </c>
      <c r="C89" s="396" t="s">
        <v>4706</v>
      </c>
      <c r="D89" s="396" t="s">
        <v>42</v>
      </c>
      <c r="E89" s="396">
        <v>148</v>
      </c>
      <c r="F89" s="396">
        <v>1482504901</v>
      </c>
      <c r="G89" s="401" t="s">
        <v>4704</v>
      </c>
      <c r="H89" s="402">
        <v>8936191281480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64EA-6256-41BD-8FA6-C6BE5980FC7B}">
  <sheetPr>
    <tabColor rgb="FFC00000"/>
  </sheetPr>
  <dimension ref="B2:R105"/>
  <sheetViews>
    <sheetView zoomScale="86" workbookViewId="0">
      <selection activeCell="D1" sqref="D1"/>
    </sheetView>
  </sheetViews>
  <sheetFormatPr defaultColWidth="9.125" defaultRowHeight="13.5" customHeight="1"/>
  <cols>
    <col min="1" max="2" width="9.125" style="83"/>
    <col min="3" max="3" width="22.25" style="83" customWidth="1"/>
    <col min="4" max="4" width="21.875" style="83" customWidth="1"/>
    <col min="5" max="5" width="13.625" style="83" customWidth="1"/>
    <col min="6" max="6" width="15.125" style="83" customWidth="1"/>
    <col min="7" max="7" width="31" style="83" bestFit="1" customWidth="1"/>
    <col min="8" max="8" width="17" style="83" customWidth="1"/>
    <col min="9" max="9" width="9.125" style="83"/>
    <col min="10" max="10" width="11.25" style="83" customWidth="1"/>
    <col min="11" max="14" width="9.125" style="83"/>
    <col min="15" max="15" width="28.25" style="83" bestFit="1" customWidth="1"/>
    <col min="16" max="16" width="77" style="83" bestFit="1" customWidth="1"/>
    <col min="17" max="17" width="18.25" style="83" bestFit="1" customWidth="1"/>
    <col min="18" max="16384" width="9.125" style="83"/>
  </cols>
  <sheetData>
    <row r="2" spans="2:18" ht="19.5">
      <c r="C2" s="160" t="s">
        <v>18</v>
      </c>
      <c r="M2" s="83">
        <f>COUNTIFS(DSĐT!A:A,$C$2)</f>
        <v>6</v>
      </c>
    </row>
    <row r="3" spans="2:18" ht="15.75">
      <c r="C3" s="162" t="s">
        <v>4352</v>
      </c>
      <c r="D3" s="162" t="s">
        <v>4353</v>
      </c>
      <c r="E3" s="162" t="s">
        <v>4354</v>
      </c>
      <c r="F3" s="162" t="s">
        <v>4355</v>
      </c>
      <c r="G3" s="162" t="s">
        <v>4208</v>
      </c>
      <c r="H3" s="162" t="s">
        <v>4209</v>
      </c>
      <c r="I3" s="162" t="s">
        <v>4356</v>
      </c>
      <c r="J3" s="163" t="s">
        <v>28</v>
      </c>
      <c r="K3" s="162" t="s">
        <v>4195</v>
      </c>
      <c r="L3" s="162" t="s">
        <v>4348</v>
      </c>
      <c r="O3" s="78" t="s">
        <v>4208</v>
      </c>
      <c r="P3" s="123" t="str" cm="1">
        <f t="array" aca="1" ref="P3" ca="1">_xlfn.TEXTJOIN(", ", TRUE, IF(E$2:E$200 = O3, A$2:A$200, ""))</f>
        <v/>
      </c>
      <c r="Q3" s="123" t="str" cm="1">
        <f t="array" aca="1" ref="Q3" ca="1">_xlfn.TEXTJOIN(", ", TRUE, IF(E$2:E$200 = O3, B$2:B$200, ""))</f>
        <v/>
      </c>
      <c r="R3" s="123" t="str" cm="1">
        <f t="array" aca="1" ref="R3" ca="1">_xlfn.TEXTJOIN(", ", TRUE, IF(E$2:E$200 = O3, C$2:C$200, ""))</f>
        <v/>
      </c>
    </row>
    <row r="4" spans="2:18" ht="17.45" customHeight="1">
      <c r="B4" s="83">
        <f ca="1">IFERROR(B3+MATCH(C4,OFFSET(DSĐT!$A$1,$B3,0,10000),0),"")</f>
        <v>13</v>
      </c>
      <c r="C4" s="83" t="str">
        <f>IF(COUNTIFS($C$3:C3,$C$2)&lt;$M$2,$C$2,"")</f>
        <v>TH</v>
      </c>
      <c r="D4" s="83" t="str" cm="1">
        <f t="array" aca="1" ref="D4" ca="1">IFERROR(INDEX(DSĐT!B:B,'PK LIST TỪNG NHÀ'!$B4,0),"")</f>
        <v>TH.01</v>
      </c>
      <c r="E4" s="83" cm="1">
        <f t="array" aca="1" ref="E4" ca="1">IFERROR(INDEX(DSĐT!C:C,'PK LIST TỪNG NHÀ'!$B4,0),"")</f>
        <v>11</v>
      </c>
      <c r="F4" s="161" cm="1">
        <f t="array" aca="1" ref="F4" ca="1">IFERROR(INDEX(DSĐT!D:D,'PK LIST TỪNG NHÀ'!$B4,0),"")</f>
        <v>392933</v>
      </c>
      <c r="G4" s="83" t="str" cm="1">
        <f t="array" aca="1" ref="G4" ca="1">IFERROR(INDEX(DSĐT!E:E,'PK LIST TỪNG NHÀ'!$B4,0),"")</f>
        <v>Đu đủ weight</v>
      </c>
      <c r="H4" s="83" t="str" cm="1">
        <f t="array" aca="1" ref="H4" ca="1">IFERROR(INDEX(DSĐT!F:F,'PK LIST TỪNG NHÀ'!$B4,0),"")</f>
        <v>Papaya</v>
      </c>
      <c r="I4" s="83" t="str" cm="1">
        <f t="array" aca="1" ref="I4" ca="1">IFERROR(INDEX(DSĐT!G:G,'PK LIST TỪNG NHÀ'!$B4,0),"")</f>
        <v>Kg</v>
      </c>
      <c r="J4" s="83" t="str" cm="1">
        <f t="array" aca="1" ref="J4" ca="1">IFERROR(INDEX(DSĐT!H:H,'PK LIST TỪNG NHÀ'!$B4,0),"")</f>
        <v>weight</v>
      </c>
      <c r="K4" s="83" t="str" cm="1">
        <f t="array" aca="1" ref="K4" ca="1">IFERROR(INDEX(DSĐT!J:J,'PK LIST TỪNG NHÀ'!$B4,0),"")</f>
        <v/>
      </c>
      <c r="L4" s="83" cm="1">
        <f t="array" aca="1" ref="L4" ca="1">IFERROR(INDEX(DSĐT!I:I,'PK LIST TỪNG NHÀ'!$B4,0),"")</f>
        <v>10.25</v>
      </c>
      <c r="O4" s="47" t="str" cm="1">
        <f t="array" aca="1" ref="O4:O11" ca="1">_xlfn.UNIQUE(G4:G200)</f>
        <v>Đu đủ weight</v>
      </c>
      <c r="P4" s="47" t="str" cm="1">
        <f t="array" aca="1" ref="P4" ca="1">IFERROR(_xlfn.TEXTJOIN(", ", TRUE, IF($G$4:$G$200= O4, $D$4:$D$200, "")),"")</f>
        <v>TH.01</v>
      </c>
      <c r="Q4" s="47" t="str" cm="1">
        <f t="array" aca="1" ref="Q4" ca="1">IFERROR(_xlfn.TEXTJOIN(", ", TRUE, IF($G$4:$G$200= O4, $E$4:$E$200, "")),"")</f>
        <v>11</v>
      </c>
      <c r="R4" s="47" t="str" cm="1">
        <f t="array" aca="1" ref="R4" ca="1">_xlfn.TEXTJOIN(", ", TRUE, IF(E$2:E$200 = O4, C$2:C$200, ""))</f>
        <v/>
      </c>
    </row>
    <row r="5" spans="2:18" ht="19.5" customHeight="1">
      <c r="B5" s="83">
        <f ca="1">IFERROR(B4+MATCH(C5,OFFSET(DSĐT!$A$1,$B4,0,10000),0),"")</f>
        <v>412</v>
      </c>
      <c r="C5" s="83" t="str">
        <f>IF(COUNTIFS($C$3:C4,$C$2)&lt;$M$2,$C$2,"")</f>
        <v>TH</v>
      </c>
      <c r="D5" s="83" t="str" cm="1">
        <f t="array" aca="1" ref="D5" ca="1">IFERROR(INDEX(DSĐT!B:B,'PK LIST TỪNG NHÀ'!$B5,0),"")</f>
        <v>TH.02</v>
      </c>
      <c r="E5" s="83" cm="1">
        <f t="array" aca="1" ref="E5" ca="1">IFERROR(INDEX(DSĐT!C:C,'PK LIST TỪNG NHÀ'!$B5,0),"")</f>
        <v>110</v>
      </c>
      <c r="F5" s="161" cm="1">
        <f t="array" aca="1" ref="F5" ca="1">IFERROR(INDEX(DSĐT!D:D,'PK LIST TỪNG NHÀ'!$B5,0),"")</f>
        <v>604535</v>
      </c>
      <c r="G5" s="83" t="str" cm="1">
        <f t="array" aca="1" ref="G5" ca="1">IFERROR(INDEX(DSĐT!E:E,'PK LIST TỪNG NHÀ'!$B5,0),"")</f>
        <v>Bắp chuối weight</v>
      </c>
      <c r="H5" s="83" t="str" cm="1">
        <f t="array" aca="1" ref="H5" ca="1">IFERROR(INDEX(DSĐT!F:F,'PK LIST TỪNG NHÀ'!$B5,0),"")</f>
        <v>Banana Flower</v>
      </c>
      <c r="I5" s="83" t="str" cm="1">
        <f t="array" aca="1" ref="I5" ca="1">IFERROR(INDEX(DSĐT!G:G,'PK LIST TỪNG NHÀ'!$B5,0),"")</f>
        <v>Kg</v>
      </c>
      <c r="J5" s="83" t="str" cm="1">
        <f t="array" aca="1" ref="J5" ca="1">IFERROR(INDEX(DSĐT!H:H,'PK LIST TỪNG NHÀ'!$B5,0),"")</f>
        <v>weight</v>
      </c>
      <c r="K5" s="83" t="str" cm="1">
        <f t="array" aca="1" ref="K5" ca="1">IFERROR(INDEX(DSĐT!J:J,'PK LIST TỪNG NHÀ'!$B5,0),"")</f>
        <v/>
      </c>
      <c r="L5" s="83" cm="1">
        <f t="array" aca="1" ref="L5" ca="1">IFERROR(INDEX(DSĐT!I:I,'PK LIST TỪNG NHÀ'!$B5,0),"")</f>
        <v>1.94</v>
      </c>
      <c r="O5" s="47" t="str">
        <f ca="1"/>
        <v>Bắp chuối weight</v>
      </c>
      <c r="P5" s="47" t="str" cm="1">
        <f t="array" aca="1" ref="P5" ca="1">IFERROR(_xlfn.TEXTJOIN(", ", TRUE, IF($G$4:$G$200= O5, $D$4:$D$200, "")),"")</f>
        <v>TH.02</v>
      </c>
      <c r="Q5" s="47" t="str" cm="1">
        <f t="array" aca="1" ref="Q5" ca="1">IFERROR(_xlfn.TEXTJOIN(", ", TRUE, IF($G$4:$G$200= O5, $E$4:$E$200, "")),"")</f>
        <v>110</v>
      </c>
      <c r="R5" s="47" t="str" cm="1">
        <f t="array" aca="1" ref="R5" ca="1">_xlfn.TEXTJOIN(", ", TRUE, IF(E$2:E$200 = O5, C$2:C$200, ""))</f>
        <v/>
      </c>
    </row>
    <row r="6" spans="2:18" ht="15.75">
      <c r="B6" s="83">
        <f ca="1">IFERROR(B5+MATCH(C6,OFFSET(DSĐT!$A$1,$B5,0,10000),0),"")</f>
        <v>413</v>
      </c>
      <c r="C6" s="83" t="str">
        <f>IF(COUNTIFS($C$3:C5,$C$2)&lt;$M$2,$C$2,"")</f>
        <v>TH</v>
      </c>
      <c r="D6" s="83" t="str" cm="1">
        <f t="array" aca="1" ref="D6" ca="1">IFERROR(INDEX(DSĐT!B:B,'PK LIST TỪNG NHÀ'!$B6,0),"")</f>
        <v>TH.02</v>
      </c>
      <c r="E6" s="83" cm="1">
        <f t="array" aca="1" ref="E6" ca="1">IFERROR(INDEX(DSĐT!C:C,'PK LIST TỪNG NHÀ'!$B6,0),"")</f>
        <v>110</v>
      </c>
      <c r="F6" s="161" cm="1">
        <f t="array" aca="1" ref="F6" ca="1">IFERROR(INDEX(DSĐT!D:D,'PK LIST TỪNG NHÀ'!$B6,0),"")</f>
        <v>0</v>
      </c>
      <c r="G6" s="83" t="str" cm="1">
        <f t="array" aca="1" ref="G6" ca="1">IFERROR(INDEX(DSĐT!E:E,'PK LIST TỪNG NHÀ'!$B6,0),"")</f>
        <v>Rau muống 200 gr</v>
      </c>
      <c r="H6" s="83" t="str" cm="1">
        <f t="array" aca="1" ref="H6" ca="1">IFERROR(INDEX(DSĐT!F:F,'PK LIST TỪNG NHÀ'!$B6,0),"")</f>
        <v>Morning Glory</v>
      </c>
      <c r="I6" s="83" t="str" cm="1">
        <f t="array" aca="1" ref="I6" ca="1">IFERROR(INDEX(DSĐT!G:G,'PK LIST TỪNG NHÀ'!$B6,0),"")</f>
        <v>Kg</v>
      </c>
      <c r="J6" s="83" t="str" cm="1">
        <f t="array" aca="1" ref="J6" ca="1">IFERROR(INDEX(DSĐT!H:H,'PK LIST TỪNG NHÀ'!$B6,0),"")</f>
        <v>200 gr</v>
      </c>
      <c r="K6" s="83" cm="1">
        <f t="array" aca="1" ref="K6" ca="1">IFERROR(INDEX(DSĐT!J:J,'PK LIST TỪNG NHÀ'!$B6,0),"")</f>
        <v>25</v>
      </c>
      <c r="L6" s="83" cm="1">
        <f t="array" aca="1" ref="L6" ca="1">IFERROR(INDEX(DSĐT!I:I,'PK LIST TỪNG NHÀ'!$B6,0),"")</f>
        <v>5</v>
      </c>
      <c r="O6" s="47" t="str">
        <f ca="1"/>
        <v>Rau muống 200 gr</v>
      </c>
      <c r="P6" s="47" t="str" cm="1">
        <f t="array" aca="1" ref="P6" ca="1">IFERROR(_xlfn.TEXTJOIN(", ", TRUE, IF($G$4:$G$200= O6, $D$4:$D$200, "")),"")</f>
        <v>TH.02</v>
      </c>
      <c r="Q6" s="47" t="str" cm="1">
        <f t="array" aca="1" ref="Q6" ca="1">IFERROR(_xlfn.TEXTJOIN(", ", TRUE, IF($G$4:$G$200= O6, $E$4:$E$200, "")),"")</f>
        <v>110</v>
      </c>
      <c r="R6" s="47" t="str" cm="1">
        <f t="array" aca="1" ref="R6" ca="1">_xlfn.TEXTJOIN(", ", TRUE, IF(E$2:E$200 = O6, C$2:C$200, ""))</f>
        <v/>
      </c>
    </row>
    <row r="7" spans="2:18" ht="15.75">
      <c r="B7" s="83">
        <f ca="1">IFERROR(B6+MATCH(C7,OFFSET(DSĐT!$A$1,$B6,0,10000),0),"")</f>
        <v>414</v>
      </c>
      <c r="C7" s="83" t="str">
        <f>IF(COUNTIFS($C$3:C6,$C$2)&lt;$M$2,$C$2,"")</f>
        <v>TH</v>
      </c>
      <c r="D7" s="83" t="str" cm="1">
        <f t="array" aca="1" ref="D7" ca="1">IFERROR(INDEX(DSĐT!B:B,'PK LIST TỪNG NHÀ'!$B7,0),"")</f>
        <v>TH.02</v>
      </c>
      <c r="E7" s="83" cm="1">
        <f t="array" aca="1" ref="E7" ca="1">IFERROR(INDEX(DSĐT!C:C,'PK LIST TỪNG NHÀ'!$B7,0),"")</f>
        <v>110</v>
      </c>
      <c r="F7" s="161" cm="1">
        <f t="array" aca="1" ref="F7" ca="1">IFERROR(INDEX(DSĐT!D:D,'PK LIST TỪNG NHÀ'!$B7,0),"")</f>
        <v>0</v>
      </c>
      <c r="G7" s="83" t="str" cm="1">
        <f t="array" aca="1" ref="G7" ca="1">IFERROR(INDEX(DSĐT!E:E,'PK LIST TỪNG NHÀ'!$B7,0),"")</f>
        <v>Sả tươi 100 gr</v>
      </c>
      <c r="H7" s="83" t="str" cm="1">
        <f t="array" aca="1" ref="H7" ca="1">IFERROR(INDEX(DSĐT!F:F,'PK LIST TỪNG NHÀ'!$B7,0),"")</f>
        <v>Lemon Grass</v>
      </c>
      <c r="I7" s="83" t="str" cm="1">
        <f t="array" aca="1" ref="I7" ca="1">IFERROR(INDEX(DSĐT!G:G,'PK LIST TỪNG NHÀ'!$B7,0),"")</f>
        <v>Kg</v>
      </c>
      <c r="J7" s="83" t="str" cm="1">
        <f t="array" aca="1" ref="J7" ca="1">IFERROR(INDEX(DSĐT!H:H,'PK LIST TỪNG NHÀ'!$B7,0),"")</f>
        <v>100 gr</v>
      </c>
      <c r="K7" s="83" cm="1">
        <f t="array" aca="1" ref="K7" ca="1">IFERROR(INDEX(DSĐT!J:J,'PK LIST TỪNG NHÀ'!$B7,0),"")</f>
        <v>20</v>
      </c>
      <c r="L7" s="83" cm="1">
        <f t="array" aca="1" ref="L7" ca="1">IFERROR(INDEX(DSĐT!I:I,'PK LIST TỪNG NHÀ'!$B7,0),"")</f>
        <v>2</v>
      </c>
      <c r="O7" s="47" t="str">
        <f ca="1"/>
        <v>Sả tươi 100 gr</v>
      </c>
      <c r="P7" s="47" t="str" cm="1">
        <f t="array" aca="1" ref="P7" ca="1">IFERROR(_xlfn.TEXTJOIN(", ", TRUE, IF($G$4:$G$200= O7, $D$4:$D$200, "")),"")</f>
        <v>TH.02</v>
      </c>
      <c r="Q7" s="47" t="str" cm="1">
        <f t="array" aca="1" ref="Q7" ca="1">IFERROR(_xlfn.TEXTJOIN(", ", TRUE, IF($G$4:$G$200= O7, $E$4:$E$200, "")),"")</f>
        <v>110</v>
      </c>
      <c r="R7" s="47" t="str" cm="1">
        <f t="array" aca="1" ref="R7" ca="1">_xlfn.TEXTJOIN(", ", TRUE, IF(E$2:E$200 = O7, C$2:C$200, ""))</f>
        <v/>
      </c>
    </row>
    <row r="8" spans="2:18" ht="27.6" customHeight="1">
      <c r="B8" s="83">
        <f ca="1">IFERROR(B7+MATCH(C8,OFFSET(DSĐT!$A$1,$B7,0,10000),0),"")</f>
        <v>415</v>
      </c>
      <c r="C8" s="83" t="str">
        <f>IF(COUNTIFS($C$3:C7,$C$2)&lt;$M$2,$C$2,"")</f>
        <v>TH</v>
      </c>
      <c r="D8" s="83" t="str" cm="1">
        <f t="array" aca="1" ref="D8" ca="1">IFERROR(INDEX(DSĐT!B:B,'PK LIST TỪNG NHÀ'!$B8,0),"")</f>
        <v>TH.02</v>
      </c>
      <c r="E8" s="83" cm="1">
        <f t="array" aca="1" ref="E8" ca="1">IFERROR(INDEX(DSĐT!C:C,'PK LIST TỪNG NHÀ'!$B8,0),"")</f>
        <v>110</v>
      </c>
      <c r="F8" s="161" cm="1">
        <f t="array" aca="1" ref="F8" ca="1">IFERROR(INDEX(DSĐT!D:D,'PK LIST TỪNG NHÀ'!$B8,0),"")</f>
        <v>0</v>
      </c>
      <c r="G8" s="83" t="str" cm="1">
        <f t="array" aca="1" ref="G8" ca="1">IFERROR(INDEX(DSĐT!E:E,'PK LIST TỪNG NHÀ'!$B8,0),"")</f>
        <v>Măng tươi weight</v>
      </c>
      <c r="H8" s="83" t="str" cm="1">
        <f t="array" aca="1" ref="H8" ca="1">IFERROR(INDEX(DSĐT!F:F,'PK LIST TỪNG NHÀ'!$B8,0),"")</f>
        <v>Bamboo Shoot</v>
      </c>
      <c r="I8" s="83" t="str" cm="1">
        <f t="array" aca="1" ref="I8" ca="1">IFERROR(INDEX(DSĐT!G:G,'PK LIST TỪNG NHÀ'!$B8,0),"")</f>
        <v>Kg</v>
      </c>
      <c r="J8" s="83" t="str" cm="1">
        <f t="array" aca="1" ref="J8" ca="1">IFERROR(INDEX(DSĐT!H:H,'PK LIST TỪNG NHÀ'!$B8,0),"")</f>
        <v>weight</v>
      </c>
      <c r="K8" s="83" t="str" cm="1">
        <f t="array" aca="1" ref="K8" ca="1">IFERROR(INDEX(DSĐT!J:J,'PK LIST TỪNG NHÀ'!$B8,0),"")</f>
        <v/>
      </c>
      <c r="L8" s="83" cm="1">
        <f t="array" aca="1" ref="L8" ca="1">IFERROR(INDEX(DSĐT!I:I,'PK LIST TỪNG NHÀ'!$B8,0),"")</f>
        <v>1.52</v>
      </c>
      <c r="O8" s="47" t="str">
        <f ca="1"/>
        <v>Măng tươi weight</v>
      </c>
      <c r="P8" s="47" t="str" cm="1">
        <f t="array" aca="1" ref="P8" ca="1">IFERROR(_xlfn.TEXTJOIN(", ", TRUE, IF($G$4:$G$200= O8, $D$4:$D$200, "")),"")</f>
        <v>TH.02</v>
      </c>
      <c r="Q8" s="47" t="str" cm="1">
        <f t="array" aca="1" ref="Q8" ca="1">IFERROR(_xlfn.TEXTJOIN(", ", TRUE, IF($G$4:$G$200= O8, $E$4:$E$200, "")),"")</f>
        <v>110</v>
      </c>
      <c r="R8" s="47" t="str" cm="1">
        <f t="array" aca="1" ref="R8" ca="1">_xlfn.TEXTJOIN(", ", TRUE, IF(E$2:E$200 = O8, C$2:C$200, ""))</f>
        <v/>
      </c>
    </row>
    <row r="9" spans="2:18" ht="27.6" customHeight="1">
      <c r="B9" s="83">
        <f ca="1">IFERROR(B8+MATCH(C9,OFFSET(DSĐT!$A$1,$B8,0,10000),0),"")</f>
        <v>416</v>
      </c>
      <c r="C9" s="83" t="str">
        <f>IF(COUNTIFS($C$3:C8,$C$2)&lt;$M$2,$C$2,"")</f>
        <v>TH</v>
      </c>
      <c r="D9" s="83" t="str" cm="1">
        <f t="array" aca="1" ref="D9" ca="1">IFERROR(INDEX(DSĐT!B:B,'PK LIST TỪNG NHÀ'!$B9,0),"")</f>
        <v>TH.02</v>
      </c>
      <c r="E9" s="83" cm="1">
        <f t="array" aca="1" ref="E9" ca="1">IFERROR(INDEX(DSĐT!C:C,'PK LIST TỪNG NHÀ'!$B9,0),"")</f>
        <v>110</v>
      </c>
      <c r="F9" s="161" cm="1">
        <f t="array" aca="1" ref="F9" ca="1">IFERROR(INDEX(DSĐT!D:D,'PK LIST TỪNG NHÀ'!$B9,0),"")</f>
        <v>0</v>
      </c>
      <c r="G9" s="83" t="str" cm="1">
        <f t="array" aca="1" ref="G9" ca="1">IFERROR(INDEX(DSĐT!E:E,'PK LIST TỪNG NHÀ'!$B9,0),"")</f>
        <v>Hương nhu 100 gr</v>
      </c>
      <c r="H9" s="83" t="str" cm="1">
        <f t="array" aca="1" ref="H9" ca="1">IFERROR(INDEX(DSĐT!F:F,'PK LIST TỪNG NHÀ'!$B9,0),"")</f>
        <v>Holy Basil Leaf</v>
      </c>
      <c r="I9" s="83" t="str" cm="1">
        <f t="array" aca="1" ref="I9" ca="1">IFERROR(INDEX(DSĐT!G:G,'PK LIST TỪNG NHÀ'!$B9,0),"")</f>
        <v>Kg</v>
      </c>
      <c r="J9" s="83" t="str" cm="1">
        <f t="array" aca="1" ref="J9" ca="1">IFERROR(INDEX(DSĐT!H:H,'PK LIST TỪNG NHÀ'!$B9,0),"")</f>
        <v>100 gr</v>
      </c>
      <c r="K9" s="83" cm="1">
        <f t="array" aca="1" ref="K9" ca="1">IFERROR(INDEX(DSĐT!J:J,'PK LIST TỪNG NHÀ'!$B9,0),"")</f>
        <v>10</v>
      </c>
      <c r="L9" s="83" cm="1">
        <f t="array" aca="1" ref="L9" ca="1">IFERROR(INDEX(DSĐT!I:I,'PK LIST TỪNG NHÀ'!$B9,0),"")</f>
        <v>1</v>
      </c>
      <c r="O9" s="47" t="str">
        <f ca="1"/>
        <v>Hương nhu 100 gr</v>
      </c>
      <c r="P9" s="47" t="str" cm="1">
        <f t="array" aca="1" ref="P9" ca="1">IFERROR(_xlfn.TEXTJOIN(", ", TRUE, IF($G$4:$G$200= O9, $D$4:$D$200, "")),"")</f>
        <v>TH.02</v>
      </c>
      <c r="Q9" s="47" t="str" cm="1">
        <f t="array" aca="1" ref="Q9" ca="1">IFERROR(_xlfn.TEXTJOIN(", ", TRUE, IF($G$4:$G$200= O9, $E$4:$E$200, "")),"")</f>
        <v>110</v>
      </c>
      <c r="R9" s="47" t="str" cm="1">
        <f t="array" aca="1" ref="R9" ca="1">_xlfn.TEXTJOIN(", ", TRUE, IF(E$2:E$200 = O9, C$2:C$200, ""))</f>
        <v/>
      </c>
    </row>
    <row r="10" spans="2:18" ht="15.75">
      <c r="B10" s="83" t="str">
        <f ca="1">IFERROR(B9+MATCH(C10,OFFSET(DSĐT!$A$1,$B9,0,10000),0),"")</f>
        <v/>
      </c>
      <c r="C10" s="83" t="str">
        <f>IF(COUNTIFS($C$3:C9,$C$2)&lt;$M$2,$C$2,"")</f>
        <v/>
      </c>
      <c r="D10" s="83" t="str" cm="1">
        <f t="array" aca="1" ref="D10" ca="1">IFERROR(INDEX(DSĐT!B:B,'PK LIST TỪNG NHÀ'!$B10,0),"")</f>
        <v/>
      </c>
      <c r="E10" s="83" t="str" cm="1">
        <f t="array" aca="1" ref="E10" ca="1">IFERROR(INDEX(DSĐT!C:C,'PK LIST TỪNG NHÀ'!$B10,0),"")</f>
        <v/>
      </c>
      <c r="F10" s="161" t="str" cm="1">
        <f t="array" aca="1" ref="F10" ca="1">IFERROR(INDEX(DSĐT!D:D,'PK LIST TỪNG NHÀ'!$B10,0),"")</f>
        <v/>
      </c>
      <c r="G10" s="83" t="str" cm="1">
        <f t="array" aca="1" ref="G10" ca="1">IFERROR(INDEX(DSĐT!E:E,'PK LIST TỪNG NHÀ'!$B10,0),"")</f>
        <v/>
      </c>
      <c r="H10" s="83" t="str" cm="1">
        <f t="array" aca="1" ref="H10" ca="1">IFERROR(INDEX(DSĐT!F:F,'PK LIST TỪNG NHÀ'!$B10,0),"")</f>
        <v/>
      </c>
      <c r="I10" s="83" t="str" cm="1">
        <f t="array" aca="1" ref="I10" ca="1">IFERROR(INDEX(DSĐT!G:G,'PK LIST TỪNG NHÀ'!$B10,0),"")</f>
        <v/>
      </c>
      <c r="J10" s="83" t="str" cm="1">
        <f t="array" aca="1" ref="J10" ca="1">IFERROR(INDEX(DSĐT!H:H,'PK LIST TỪNG NHÀ'!$B10,0),"")</f>
        <v/>
      </c>
      <c r="K10" s="83" t="str" cm="1">
        <f t="array" aca="1" ref="K10" ca="1">IFERROR(INDEX(DSĐT!J:J,'PK LIST TỪNG NHÀ'!$B10,0),"")</f>
        <v/>
      </c>
      <c r="L10" s="83" t="str" cm="1">
        <f t="array" aca="1" ref="L10" ca="1">IFERROR(INDEX(DSĐT!I:I,'PK LIST TỪNG NHÀ'!$B10,0),"")</f>
        <v/>
      </c>
      <c r="O10" s="47" t="str">
        <f ca="1"/>
        <v/>
      </c>
      <c r="P10" s="47" t="str" cm="1">
        <f t="array" aca="1" ref="P10" ca="1">IFERROR(_xlfn.TEXTJOIN(", ", TRUE, IF($G$4:$G$200= O10,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0" s="47" t="str" cm="1">
        <f t="array" aca="1" ref="Q10" ca="1">IFERROR(_xlfn.TEXTJOIN(", ", TRUE, IF($G$4:$G$200= O10,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0" s="47" t="str" cm="1">
        <f t="array" aca="1" ref="R10" ca="1">_xlfn.TEXTJOIN(", ", TRUE, IF(E$2:E$200 = O10,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1" spans="2:18" ht="15.75">
      <c r="B11" s="83" t="str">
        <f ca="1">IFERROR(B10+MATCH(C11,OFFSET(DSĐT!$A$1,$B10,0,10000),0),"")</f>
        <v/>
      </c>
      <c r="C11" s="83" t="str">
        <f>IF(COUNTIFS($C$3:C10,$C$2)&lt;$M$2,$C$2,"")</f>
        <v/>
      </c>
      <c r="D11" s="83" t="str" cm="1">
        <f t="array" aca="1" ref="D11" ca="1">IFERROR(INDEX(DSĐT!B:B,'PK LIST TỪNG NHÀ'!$B11,0),"")</f>
        <v/>
      </c>
      <c r="E11" s="83" t="str" cm="1">
        <f t="array" aca="1" ref="E11" ca="1">IFERROR(INDEX(DSĐT!C:C,'PK LIST TỪNG NHÀ'!$B11,0),"")</f>
        <v/>
      </c>
      <c r="F11" s="161" t="str" cm="1">
        <f t="array" aca="1" ref="F11" ca="1">IFERROR(INDEX(DSĐT!D:D,'PK LIST TỪNG NHÀ'!$B11,0),"")</f>
        <v/>
      </c>
      <c r="G11" s="83" t="str" cm="1">
        <f t="array" aca="1" ref="G11" ca="1">IFERROR(INDEX(DSĐT!E:E,'PK LIST TỪNG NHÀ'!$B11,0),"")</f>
        <v/>
      </c>
      <c r="H11" s="83" t="str" cm="1">
        <f t="array" aca="1" ref="H11" ca="1">IFERROR(INDEX(DSĐT!F:F,'PK LIST TỪNG NHÀ'!$B11,0),"")</f>
        <v/>
      </c>
      <c r="I11" s="83" t="str" cm="1">
        <f t="array" aca="1" ref="I11" ca="1">IFERROR(INDEX(DSĐT!G:G,'PK LIST TỪNG NHÀ'!$B11,0),"")</f>
        <v/>
      </c>
      <c r="J11" s="83" t="str" cm="1">
        <f t="array" aca="1" ref="J11" ca="1">IFERROR(INDEX(DSĐT!H:H,'PK LIST TỪNG NHÀ'!$B11,0),"")</f>
        <v/>
      </c>
      <c r="K11" s="83" t="str" cm="1">
        <f t="array" aca="1" ref="K11" ca="1">IFERROR(INDEX(DSĐT!J:J,'PK LIST TỪNG NHÀ'!$B11,0),"")</f>
        <v/>
      </c>
      <c r="L11" s="83" t="str" cm="1">
        <f t="array" aca="1" ref="L11" ca="1">IFERROR(INDEX(DSĐT!I:I,'PK LIST TỪNG NHÀ'!$B11,0),"")</f>
        <v/>
      </c>
      <c r="O11" s="47">
        <f ca="1"/>
        <v>0</v>
      </c>
      <c r="P11" s="47" t="str" cm="1">
        <f t="array" aca="1" ref="P11" ca="1">IFERROR(_xlfn.TEXTJOIN(", ", TRUE, IF($G$4:$G$200= O11,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1" s="47" t="str" cm="1">
        <f t="array" aca="1" ref="Q11" ca="1">IFERROR(_xlfn.TEXTJOIN(", ", TRUE, IF($G$4:$G$200= O11,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1" s="47" t="str" cm="1">
        <f t="array" aca="1" ref="R11" ca="1">_xlfn.TEXTJOIN(", ", TRUE, IF(E$2:E$200 = O11,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2" spans="2:18" ht="15.75">
      <c r="B12" s="83" t="str">
        <f ca="1">IFERROR(B11+MATCH(C12,OFFSET(DSĐT!$A$1,$B11,0,10000),0),"")</f>
        <v/>
      </c>
      <c r="C12" s="83" t="str">
        <f>IF(COUNTIFS($C$3:C11,$C$2)&lt;$M$2,$C$2,"")</f>
        <v/>
      </c>
      <c r="D12" s="83" t="str" cm="1">
        <f t="array" aca="1" ref="D12" ca="1">IFERROR(INDEX(DSĐT!B:B,'PK LIST TỪNG NHÀ'!$B12,0),"")</f>
        <v/>
      </c>
      <c r="E12" s="83" t="str" cm="1">
        <f t="array" aca="1" ref="E12" ca="1">IFERROR(INDEX(DSĐT!C:C,'PK LIST TỪNG NHÀ'!$B12,0),"")</f>
        <v/>
      </c>
      <c r="F12" s="161" t="str" cm="1">
        <f t="array" aca="1" ref="F12" ca="1">IFERROR(INDEX(DSĐT!D:D,'PK LIST TỪNG NHÀ'!$B12,0),"")</f>
        <v/>
      </c>
      <c r="G12" s="83" t="str" cm="1">
        <f t="array" aca="1" ref="G12" ca="1">IFERROR(INDEX(DSĐT!E:E,'PK LIST TỪNG NHÀ'!$B12,0),"")</f>
        <v/>
      </c>
      <c r="H12" s="83" t="str" cm="1">
        <f t="array" aca="1" ref="H12" ca="1">IFERROR(INDEX(DSĐT!F:F,'PK LIST TỪNG NHÀ'!$B12,0),"")</f>
        <v/>
      </c>
      <c r="I12" s="83" t="str" cm="1">
        <f t="array" aca="1" ref="I12" ca="1">IFERROR(INDEX(DSĐT!G:G,'PK LIST TỪNG NHÀ'!$B12,0),"")</f>
        <v/>
      </c>
      <c r="J12" s="83" t="str" cm="1">
        <f t="array" aca="1" ref="J12" ca="1">IFERROR(INDEX(DSĐT!H:H,'PK LIST TỪNG NHÀ'!$B12,0),"")</f>
        <v/>
      </c>
      <c r="K12" s="83" t="str" cm="1">
        <f t="array" aca="1" ref="K12" ca="1">IFERROR(INDEX(DSĐT!J:J,'PK LIST TỪNG NHÀ'!$B12,0),"")</f>
        <v/>
      </c>
      <c r="L12" s="83" t="str" cm="1">
        <f t="array" aca="1" ref="L12" ca="1">IFERROR(INDEX(DSĐT!I:I,'PK LIST TỪNG NHÀ'!$B12,0),"")</f>
        <v/>
      </c>
      <c r="O12" s="47"/>
      <c r="P12" s="47" t="str" cm="1">
        <f t="array" aca="1" ref="P12" ca="1">IFERROR(_xlfn.TEXTJOIN(", ", TRUE, IF($G$4:$G$200= O12,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2" s="47" t="str" cm="1">
        <f t="array" aca="1" ref="Q12" ca="1">IFERROR(_xlfn.TEXTJOIN(", ", TRUE, IF($G$4:$G$200= O12,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2" s="47" t="str" cm="1">
        <f t="array" aca="1" ref="R12" ca="1">_xlfn.TEXTJOIN(", ", TRUE, IF(E$2:E$200 = O12,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3" spans="2:18" ht="19.5" customHeight="1">
      <c r="B13" s="83" t="str">
        <f ca="1">IFERROR(B12+MATCH(C13,OFFSET(DSĐT!$A$1,$B12,0,10000),0),"")</f>
        <v/>
      </c>
      <c r="C13" s="83" t="str">
        <f>IF(COUNTIFS($C$3:C12,$C$2)&lt;$M$2,$C$2,"")</f>
        <v/>
      </c>
      <c r="D13" s="83" t="str" cm="1">
        <f t="array" aca="1" ref="D13" ca="1">IFERROR(INDEX(DSĐT!B:B,'PK LIST TỪNG NHÀ'!$B13,0),"")</f>
        <v/>
      </c>
      <c r="E13" s="83" t="str" cm="1">
        <f t="array" aca="1" ref="E13" ca="1">IFERROR(INDEX(DSĐT!C:C,'PK LIST TỪNG NHÀ'!$B13,0),"")</f>
        <v/>
      </c>
      <c r="F13" s="161" t="str" cm="1">
        <f t="array" aca="1" ref="F13" ca="1">IFERROR(INDEX(DSĐT!D:D,'PK LIST TỪNG NHÀ'!$B13,0),"")</f>
        <v/>
      </c>
      <c r="G13" s="83" t="str" cm="1">
        <f t="array" aca="1" ref="G13" ca="1">IFERROR(INDEX(DSĐT!E:E,'PK LIST TỪNG NHÀ'!$B13,0),"")</f>
        <v/>
      </c>
      <c r="H13" s="83" t="str" cm="1">
        <f t="array" aca="1" ref="H13" ca="1">IFERROR(INDEX(DSĐT!F:F,'PK LIST TỪNG NHÀ'!$B13,0),"")</f>
        <v/>
      </c>
      <c r="I13" s="83" t="str" cm="1">
        <f t="array" aca="1" ref="I13" ca="1">IFERROR(INDEX(DSĐT!G:G,'PK LIST TỪNG NHÀ'!$B13,0),"")</f>
        <v/>
      </c>
      <c r="J13" s="83" t="str" cm="1">
        <f t="array" aca="1" ref="J13" ca="1">IFERROR(INDEX(DSĐT!H:H,'PK LIST TỪNG NHÀ'!$B13,0),"")</f>
        <v/>
      </c>
      <c r="K13" s="83" t="str" cm="1">
        <f t="array" aca="1" ref="K13" ca="1">IFERROR(INDEX(DSĐT!J:J,'PK LIST TỪNG NHÀ'!$B13,0),"")</f>
        <v/>
      </c>
      <c r="L13" s="83" t="str" cm="1">
        <f t="array" aca="1" ref="L13" ca="1">IFERROR(INDEX(DSĐT!I:I,'PK LIST TỪNG NHÀ'!$B13,0),"")</f>
        <v/>
      </c>
      <c r="O13" s="47"/>
      <c r="P13" s="47" t="str" cm="1">
        <f t="array" aca="1" ref="P13" ca="1">IFERROR(_xlfn.TEXTJOIN(", ", TRUE, IF($G$4:$G$200= O13,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3" s="47" t="str" cm="1">
        <f t="array" aca="1" ref="Q13" ca="1">IFERROR(_xlfn.TEXTJOIN(", ", TRUE, IF($G$4:$G$200= O13,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3" s="47" t="str" cm="1">
        <f t="array" aca="1" ref="R13" ca="1">_xlfn.TEXTJOIN(", ", TRUE, IF(E$2:E$200 = O13,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4" spans="2:18" ht="15.75">
      <c r="B14" s="83" t="str">
        <f ca="1">IFERROR(B13+MATCH(C14,OFFSET(DSĐT!$A$1,$B13,0,10000),0),"")</f>
        <v/>
      </c>
      <c r="C14" s="83" t="str">
        <f>IF(COUNTIFS($C$3:C13,$C$2)&lt;$M$2,$C$2,"")</f>
        <v/>
      </c>
      <c r="D14" s="83" t="str" cm="1">
        <f t="array" aca="1" ref="D14" ca="1">IFERROR(INDEX(DSĐT!B:B,'PK LIST TỪNG NHÀ'!$B14,0),"")</f>
        <v/>
      </c>
      <c r="E14" s="83" t="str" cm="1">
        <f t="array" aca="1" ref="E14" ca="1">IFERROR(INDEX(DSĐT!C:C,'PK LIST TỪNG NHÀ'!$B14,0),"")</f>
        <v/>
      </c>
      <c r="F14" s="161" t="str" cm="1">
        <f t="array" aca="1" ref="F14" ca="1">IFERROR(INDEX(DSĐT!D:D,'PK LIST TỪNG NHÀ'!$B14,0),"")</f>
        <v/>
      </c>
      <c r="G14" s="83" t="str" cm="1">
        <f t="array" aca="1" ref="G14" ca="1">IFERROR(INDEX(DSĐT!E:E,'PK LIST TỪNG NHÀ'!$B14,0),"")</f>
        <v/>
      </c>
      <c r="H14" s="83" t="str" cm="1">
        <f t="array" aca="1" ref="H14" ca="1">IFERROR(INDEX(DSĐT!F:F,'PK LIST TỪNG NHÀ'!$B14,0),"")</f>
        <v/>
      </c>
      <c r="I14" s="83" t="str" cm="1">
        <f t="array" aca="1" ref="I14" ca="1">IFERROR(INDEX(DSĐT!G:G,'PK LIST TỪNG NHÀ'!$B14,0),"")</f>
        <v/>
      </c>
      <c r="J14" s="83" t="str" cm="1">
        <f t="array" aca="1" ref="J14" ca="1">IFERROR(INDEX(DSĐT!H:H,'PK LIST TỪNG NHÀ'!$B14,0),"")</f>
        <v/>
      </c>
      <c r="K14" s="83" t="str" cm="1">
        <f t="array" aca="1" ref="K14" ca="1">IFERROR(INDEX(DSĐT!J:J,'PK LIST TỪNG NHÀ'!$B14,0),"")</f>
        <v/>
      </c>
      <c r="L14" s="83" t="str" cm="1">
        <f t="array" aca="1" ref="L14" ca="1">IFERROR(INDEX(DSĐT!I:I,'PK LIST TỪNG NHÀ'!$B14,0),"")</f>
        <v/>
      </c>
      <c r="O14" s="47"/>
      <c r="P14" s="47" t="str" cm="1">
        <f t="array" aca="1" ref="P14" ca="1">IFERROR(_xlfn.TEXTJOIN(", ", TRUE, IF($G$4:$G$200= O14,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4" s="47" t="str" cm="1">
        <f t="array" aca="1" ref="Q14" ca="1">IFERROR(_xlfn.TEXTJOIN(", ", TRUE, IF($G$4:$G$200= O14,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4" s="47" t="str" cm="1">
        <f t="array" aca="1" ref="R14" ca="1">_xlfn.TEXTJOIN(", ", TRUE, IF(E$2:E$200 = O14,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5" spans="2:18" ht="15.75">
      <c r="B15" s="83" t="str">
        <f ca="1">IFERROR(B14+MATCH(C15,OFFSET(DSĐT!$A$1,$B14,0,10000),0),"")</f>
        <v/>
      </c>
      <c r="C15" s="83" t="str">
        <f>IF(COUNTIFS($C$3:C14,$C$2)&lt;$M$2,$C$2,"")</f>
        <v/>
      </c>
      <c r="D15" s="83" t="str" cm="1">
        <f t="array" aca="1" ref="D15" ca="1">IFERROR(INDEX(DSĐT!B:B,'PK LIST TỪNG NHÀ'!$B15,0),"")</f>
        <v/>
      </c>
      <c r="E15" s="83" t="str" cm="1">
        <f t="array" aca="1" ref="E15" ca="1">IFERROR(INDEX(DSĐT!C:C,'PK LIST TỪNG NHÀ'!$B15,0),"")</f>
        <v/>
      </c>
      <c r="F15" s="161" t="str" cm="1">
        <f t="array" aca="1" ref="F15" ca="1">IFERROR(INDEX(DSĐT!D:D,'PK LIST TỪNG NHÀ'!$B15,0),"")</f>
        <v/>
      </c>
      <c r="G15" s="83" t="str" cm="1">
        <f t="array" aca="1" ref="G15" ca="1">IFERROR(INDEX(DSĐT!E:E,'PK LIST TỪNG NHÀ'!$B15,0),"")</f>
        <v/>
      </c>
      <c r="H15" s="83" t="str" cm="1">
        <f t="array" aca="1" ref="H15" ca="1">IFERROR(INDEX(DSĐT!F:F,'PK LIST TỪNG NHÀ'!$B15,0),"")</f>
        <v/>
      </c>
      <c r="I15" s="83" t="str" cm="1">
        <f t="array" aca="1" ref="I15" ca="1">IFERROR(INDEX(DSĐT!G:G,'PK LIST TỪNG NHÀ'!$B15,0),"")</f>
        <v/>
      </c>
      <c r="J15" s="83" t="str" cm="1">
        <f t="array" aca="1" ref="J15" ca="1">IFERROR(INDEX(DSĐT!H:H,'PK LIST TỪNG NHÀ'!$B15,0),"")</f>
        <v/>
      </c>
      <c r="K15" s="83" t="str" cm="1">
        <f t="array" aca="1" ref="K15" ca="1">IFERROR(INDEX(DSĐT!J:J,'PK LIST TỪNG NHÀ'!$B15,0),"")</f>
        <v/>
      </c>
      <c r="L15" s="83" t="str" cm="1">
        <f t="array" aca="1" ref="L15" ca="1">IFERROR(INDEX(DSĐT!I:I,'PK LIST TỪNG NHÀ'!$B15,0),"")</f>
        <v/>
      </c>
      <c r="O15" s="47"/>
      <c r="P15" s="47" t="str" cm="1">
        <f t="array" aca="1" ref="P15" ca="1">IFERROR(_xlfn.TEXTJOIN(", ", TRUE, IF($G$4:$G$200= O15,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5" s="47" t="str" cm="1">
        <f t="array" aca="1" ref="Q15" ca="1">IFERROR(_xlfn.TEXTJOIN(", ", TRUE, IF($G$4:$G$200= O15,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5" s="47" t="str" cm="1">
        <f t="array" aca="1" ref="R15" ca="1">_xlfn.TEXTJOIN(", ", TRUE, IF(E$2:E$200 = O15,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6" spans="2:18" ht="15.75">
      <c r="B16" s="83" t="str">
        <f ca="1">IFERROR(B15+MATCH(C16,OFFSET(DSĐT!$A$1,$B15,0,10000),0),"")</f>
        <v/>
      </c>
      <c r="C16" s="83" t="str">
        <f>IF(COUNTIFS($C$3:C15,$C$2)&lt;$M$2,$C$2,"")</f>
        <v/>
      </c>
      <c r="D16" s="83" t="str" cm="1">
        <f t="array" aca="1" ref="D16" ca="1">IFERROR(INDEX(DSĐT!B:B,'PK LIST TỪNG NHÀ'!$B16,0),"")</f>
        <v/>
      </c>
      <c r="E16" s="83" t="str" cm="1">
        <f t="array" aca="1" ref="E16" ca="1">IFERROR(INDEX(DSĐT!C:C,'PK LIST TỪNG NHÀ'!$B16,0),"")</f>
        <v/>
      </c>
      <c r="F16" s="161" t="str" cm="1">
        <f t="array" aca="1" ref="F16" ca="1">IFERROR(INDEX(DSĐT!D:D,'PK LIST TỪNG NHÀ'!$B16,0),"")</f>
        <v/>
      </c>
      <c r="G16" s="83" t="str" cm="1">
        <f t="array" aca="1" ref="G16" ca="1">IFERROR(INDEX(DSĐT!E:E,'PK LIST TỪNG NHÀ'!$B16,0),"")</f>
        <v/>
      </c>
      <c r="H16" s="83" t="str" cm="1">
        <f t="array" aca="1" ref="H16" ca="1">IFERROR(INDEX(DSĐT!F:F,'PK LIST TỪNG NHÀ'!$B16,0),"")</f>
        <v/>
      </c>
      <c r="I16" s="83" t="str" cm="1">
        <f t="array" aca="1" ref="I16" ca="1">IFERROR(INDEX(DSĐT!G:G,'PK LIST TỪNG NHÀ'!$B16,0),"")</f>
        <v/>
      </c>
      <c r="J16" s="83" t="str" cm="1">
        <f t="array" aca="1" ref="J16" ca="1">IFERROR(INDEX(DSĐT!H:H,'PK LIST TỪNG NHÀ'!$B16,0),"")</f>
        <v/>
      </c>
      <c r="K16" s="83" t="str" cm="1">
        <f t="array" aca="1" ref="K16" ca="1">IFERROR(INDEX(DSĐT!J:J,'PK LIST TỪNG NHÀ'!$B16,0),"")</f>
        <v/>
      </c>
      <c r="L16" s="83" t="str" cm="1">
        <f t="array" aca="1" ref="L16" ca="1">IFERROR(INDEX(DSĐT!I:I,'PK LIST TỪNG NHÀ'!$B16,0),"")</f>
        <v/>
      </c>
      <c r="O16" s="47"/>
      <c r="P16" s="47" t="str" cm="1">
        <f t="array" aca="1" ref="P16" ca="1">IFERROR(_xlfn.TEXTJOIN(", ", TRUE, IF($G$4:$G$200= O16,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6" s="47" t="str" cm="1">
        <f t="array" aca="1" ref="Q16" ca="1">IFERROR(_xlfn.TEXTJOIN(", ", TRUE, IF($G$4:$G$200= O16,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6" s="47" t="str" cm="1">
        <f t="array" aca="1" ref="R16" ca="1">_xlfn.TEXTJOIN(", ", TRUE, IF(E$2:E$200 = O16,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7" spans="2:18" ht="15.75">
      <c r="B17" s="83" t="str">
        <f ca="1">IFERROR(B16+MATCH(C17,OFFSET(DSĐT!$A$1,$B16,0,10000),0),"")</f>
        <v/>
      </c>
      <c r="C17" s="83" t="str">
        <f>IF(COUNTIFS($C$3:C16,$C$2)&lt;$M$2,$C$2,"")</f>
        <v/>
      </c>
      <c r="D17" s="83" t="str" cm="1">
        <f t="array" aca="1" ref="D17" ca="1">IFERROR(INDEX(DSĐT!B:B,'PK LIST TỪNG NHÀ'!$B17,0),"")</f>
        <v/>
      </c>
      <c r="E17" s="83" t="str" cm="1">
        <f t="array" aca="1" ref="E17" ca="1">IFERROR(INDEX(DSĐT!C:C,'PK LIST TỪNG NHÀ'!$B17,0),"")</f>
        <v/>
      </c>
      <c r="F17" s="161" t="str" cm="1">
        <f t="array" aca="1" ref="F17" ca="1">IFERROR(INDEX(DSĐT!D:D,'PK LIST TỪNG NHÀ'!$B17,0),"")</f>
        <v/>
      </c>
      <c r="G17" s="83" t="str" cm="1">
        <f t="array" aca="1" ref="G17" ca="1">IFERROR(INDEX(DSĐT!E:E,'PK LIST TỪNG NHÀ'!$B17,0),"")</f>
        <v/>
      </c>
      <c r="H17" s="83" t="str" cm="1">
        <f t="array" aca="1" ref="H17" ca="1">IFERROR(INDEX(DSĐT!F:F,'PK LIST TỪNG NHÀ'!$B17,0),"")</f>
        <v/>
      </c>
      <c r="I17" s="83" t="str" cm="1">
        <f t="array" aca="1" ref="I17" ca="1">IFERROR(INDEX(DSĐT!G:G,'PK LIST TỪNG NHÀ'!$B17,0),"")</f>
        <v/>
      </c>
      <c r="J17" s="83" t="str" cm="1">
        <f t="array" aca="1" ref="J17" ca="1">IFERROR(INDEX(DSĐT!H:H,'PK LIST TỪNG NHÀ'!$B17,0),"")</f>
        <v/>
      </c>
      <c r="K17" s="83" t="str" cm="1">
        <f t="array" aca="1" ref="K17" ca="1">IFERROR(INDEX(DSĐT!J:J,'PK LIST TỪNG NHÀ'!$B17,0),"")</f>
        <v/>
      </c>
      <c r="L17" s="83" t="str" cm="1">
        <f t="array" aca="1" ref="L17" ca="1">IFERROR(INDEX(DSĐT!I:I,'PK LIST TỪNG NHÀ'!$B17,0),"")</f>
        <v/>
      </c>
      <c r="O17" s="47"/>
      <c r="P17" s="47" t="str" cm="1">
        <f t="array" aca="1" ref="P17" ca="1">IFERROR(_xlfn.TEXTJOIN(", ", TRUE, IF($G$4:$G$200= O17,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7" s="47" t="str" cm="1">
        <f t="array" aca="1" ref="Q17" ca="1">IFERROR(_xlfn.TEXTJOIN(", ", TRUE, IF($G$4:$G$200= O17,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7" s="47" t="str" cm="1">
        <f t="array" aca="1" ref="R17" ca="1">_xlfn.TEXTJOIN(", ", TRUE, IF(E$2:E$200 = O17,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8" spans="2:18" ht="15.75">
      <c r="B18" s="83" t="str">
        <f ca="1">IFERROR(B17+MATCH(C18,OFFSET(DSĐT!$A$1,$B17,0,10000),0),"")</f>
        <v/>
      </c>
      <c r="C18" s="83" t="str">
        <f>IF(COUNTIFS($C$3:C17,$C$2)&lt;$M$2,$C$2,"")</f>
        <v/>
      </c>
      <c r="D18" s="83" t="str" cm="1">
        <f t="array" aca="1" ref="D18" ca="1">IFERROR(INDEX(DSĐT!B:B,'PK LIST TỪNG NHÀ'!$B18,0),"")</f>
        <v/>
      </c>
      <c r="E18" s="83" t="str" cm="1">
        <f t="array" aca="1" ref="E18" ca="1">IFERROR(INDEX(DSĐT!C:C,'PK LIST TỪNG NHÀ'!$B18,0),"")</f>
        <v/>
      </c>
      <c r="F18" s="161" t="str" cm="1">
        <f t="array" aca="1" ref="F18" ca="1">IFERROR(INDEX(DSĐT!D:D,'PK LIST TỪNG NHÀ'!$B18,0),"")</f>
        <v/>
      </c>
      <c r="G18" s="83" t="str" cm="1">
        <f t="array" aca="1" ref="G18" ca="1">IFERROR(INDEX(DSĐT!E:E,'PK LIST TỪNG NHÀ'!$B18,0),"")</f>
        <v/>
      </c>
      <c r="H18" s="83" t="str" cm="1">
        <f t="array" aca="1" ref="H18" ca="1">IFERROR(INDEX(DSĐT!F:F,'PK LIST TỪNG NHÀ'!$B18,0),"")</f>
        <v/>
      </c>
      <c r="I18" s="83" t="str" cm="1">
        <f t="array" aca="1" ref="I18" ca="1">IFERROR(INDEX(DSĐT!G:G,'PK LIST TỪNG NHÀ'!$B18,0),"")</f>
        <v/>
      </c>
      <c r="J18" s="83" t="str" cm="1">
        <f t="array" aca="1" ref="J18" ca="1">IFERROR(INDEX(DSĐT!H:H,'PK LIST TỪNG NHÀ'!$B18,0),"")</f>
        <v/>
      </c>
      <c r="K18" s="83" t="str" cm="1">
        <f t="array" aca="1" ref="K18" ca="1">IFERROR(INDEX(DSĐT!J:J,'PK LIST TỪNG NHÀ'!$B18,0),"")</f>
        <v/>
      </c>
      <c r="L18" s="83" t="str" cm="1">
        <f t="array" aca="1" ref="L18" ca="1">IFERROR(INDEX(DSĐT!I:I,'PK LIST TỪNG NHÀ'!$B18,0),"")</f>
        <v/>
      </c>
      <c r="O18" s="47"/>
      <c r="P18" s="47" t="str" cm="1">
        <f t="array" aca="1" ref="P18" ca="1">IFERROR(_xlfn.TEXTJOIN(", ", TRUE, IF($G$4:$G$200= O18,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8" s="47" t="str" cm="1">
        <f t="array" aca="1" ref="Q18" ca="1">IFERROR(_xlfn.TEXTJOIN(", ", TRUE, IF($G$4:$G$200= O18,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8" s="47" t="str" cm="1">
        <f t="array" aca="1" ref="R18" ca="1">_xlfn.TEXTJOIN(", ", TRUE, IF(E$2:E$200 = O18,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19" spans="2:18" ht="15.75">
      <c r="B19" s="83" t="str">
        <f ca="1">IFERROR(B18+MATCH(C19,OFFSET(DSĐT!$A$1,$B18,0,10000),0),"")</f>
        <v/>
      </c>
      <c r="C19" s="83" t="str">
        <f>IF(COUNTIFS($C$3:C18,$C$2)&lt;$M$2,$C$2,"")</f>
        <v/>
      </c>
      <c r="D19" s="83" t="str" cm="1">
        <f t="array" aca="1" ref="D19" ca="1">IFERROR(INDEX(DSĐT!B:B,'PK LIST TỪNG NHÀ'!$B19,0),"")</f>
        <v/>
      </c>
      <c r="E19" s="83" t="str" cm="1">
        <f t="array" aca="1" ref="E19" ca="1">IFERROR(INDEX(DSĐT!C:C,'PK LIST TỪNG NHÀ'!$B19,0),"")</f>
        <v/>
      </c>
      <c r="F19" s="161" t="str" cm="1">
        <f t="array" aca="1" ref="F19" ca="1">IFERROR(INDEX(DSĐT!D:D,'PK LIST TỪNG NHÀ'!$B19,0),"")</f>
        <v/>
      </c>
      <c r="G19" s="83" t="str" cm="1">
        <f t="array" aca="1" ref="G19" ca="1">IFERROR(INDEX(DSĐT!E:E,'PK LIST TỪNG NHÀ'!$B19,0),"")</f>
        <v/>
      </c>
      <c r="H19" s="83" t="str" cm="1">
        <f t="array" aca="1" ref="H19" ca="1">IFERROR(INDEX(DSĐT!F:F,'PK LIST TỪNG NHÀ'!$B19,0),"")</f>
        <v/>
      </c>
      <c r="I19" s="83" t="str" cm="1">
        <f t="array" aca="1" ref="I19" ca="1">IFERROR(INDEX(DSĐT!G:G,'PK LIST TỪNG NHÀ'!$B19,0),"")</f>
        <v/>
      </c>
      <c r="J19" s="83" t="str" cm="1">
        <f t="array" aca="1" ref="J19" ca="1">IFERROR(INDEX(DSĐT!H:H,'PK LIST TỪNG NHÀ'!$B19,0),"")</f>
        <v/>
      </c>
      <c r="K19" s="83" t="str" cm="1">
        <f t="array" aca="1" ref="K19" ca="1">IFERROR(INDEX(DSĐT!J:J,'PK LIST TỪNG NHÀ'!$B19,0),"")</f>
        <v/>
      </c>
      <c r="L19" s="83" t="str" cm="1">
        <f t="array" aca="1" ref="L19" ca="1">IFERROR(INDEX(DSĐT!I:I,'PK LIST TỪNG NHÀ'!$B19,0),"")</f>
        <v/>
      </c>
      <c r="O19" s="47"/>
      <c r="P19" s="47" t="str" cm="1">
        <f t="array" aca="1" ref="P19" ca="1">IFERROR(_xlfn.TEXTJOIN(", ", TRUE, IF($G$4:$G$200= O19,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19" s="47" t="str" cm="1">
        <f t="array" aca="1" ref="Q19" ca="1">IFERROR(_xlfn.TEXTJOIN(", ", TRUE, IF($G$4:$G$200= O19,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19" s="47" t="str" cm="1">
        <f t="array" aca="1" ref="R19" ca="1">_xlfn.TEXTJOIN(", ", TRUE, IF(E$2:E$200 = O19,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0" spans="2:18" ht="15.75">
      <c r="B20" s="83" t="str">
        <f ca="1">IFERROR(B19+MATCH(C20,OFFSET(DSĐT!$A$1,$B19,0,10000),0),"")</f>
        <v/>
      </c>
      <c r="C20" s="83" t="str">
        <f>IF(COUNTIFS($C$3:C19,$C$2)&lt;$M$2,$C$2,"")</f>
        <v/>
      </c>
      <c r="D20" s="83" t="str" cm="1">
        <f t="array" aca="1" ref="D20" ca="1">IFERROR(INDEX(DSĐT!B:B,'PK LIST TỪNG NHÀ'!$B20,0),"")</f>
        <v/>
      </c>
      <c r="E20" s="83" t="str" cm="1">
        <f t="array" aca="1" ref="E20" ca="1">IFERROR(INDEX(DSĐT!C:C,'PK LIST TỪNG NHÀ'!$B20,0),"")</f>
        <v/>
      </c>
      <c r="F20" s="161" t="str" cm="1">
        <f t="array" aca="1" ref="F20" ca="1">IFERROR(INDEX(DSĐT!D:D,'PK LIST TỪNG NHÀ'!$B20,0),"")</f>
        <v/>
      </c>
      <c r="G20" s="83" t="str" cm="1">
        <f t="array" aca="1" ref="G20" ca="1">IFERROR(INDEX(DSĐT!E:E,'PK LIST TỪNG NHÀ'!$B20,0),"")</f>
        <v/>
      </c>
      <c r="H20" s="83" t="str" cm="1">
        <f t="array" aca="1" ref="H20" ca="1">IFERROR(INDEX(DSĐT!F:F,'PK LIST TỪNG NHÀ'!$B20,0),"")</f>
        <v/>
      </c>
      <c r="I20" s="83" t="str" cm="1">
        <f t="array" aca="1" ref="I20" ca="1">IFERROR(INDEX(DSĐT!G:G,'PK LIST TỪNG NHÀ'!$B20,0),"")</f>
        <v/>
      </c>
      <c r="J20" s="83" t="str" cm="1">
        <f t="array" aca="1" ref="J20" ca="1">IFERROR(INDEX(DSĐT!H:H,'PK LIST TỪNG NHÀ'!$B20,0),"")</f>
        <v/>
      </c>
      <c r="K20" s="83" t="str" cm="1">
        <f t="array" aca="1" ref="K20" ca="1">IFERROR(INDEX(DSĐT!J:J,'PK LIST TỪNG NHÀ'!$B20,0),"")</f>
        <v/>
      </c>
      <c r="L20" s="83" t="str" cm="1">
        <f t="array" aca="1" ref="L20" ca="1">IFERROR(INDEX(DSĐT!I:I,'PK LIST TỪNG NHÀ'!$B20,0),"")</f>
        <v/>
      </c>
      <c r="O20" s="47"/>
      <c r="P20" s="47" t="str" cm="1">
        <f t="array" aca="1" ref="P20" ca="1">IFERROR(_xlfn.TEXTJOIN(", ", TRUE, IF($G$4:$G$200= O20,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0" s="47" t="str" cm="1">
        <f t="array" aca="1" ref="Q20" ca="1">IFERROR(_xlfn.TEXTJOIN(", ", TRUE, IF($G$4:$G$200= O20,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0" s="47" t="str" cm="1">
        <f t="array" aca="1" ref="R20" ca="1">_xlfn.TEXTJOIN(", ", TRUE, IF(E$2:E$200 = O20,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1" spans="2:18" ht="15.75">
      <c r="B21" s="83" t="str">
        <f ca="1">IFERROR(B20+MATCH(C21,OFFSET(DSĐT!$A$1,$B20,0,10000),0),"")</f>
        <v/>
      </c>
      <c r="C21" s="83" t="str">
        <f>IF(COUNTIFS($C$3:C20,$C$2)&lt;$M$2,$C$2,"")</f>
        <v/>
      </c>
      <c r="D21" s="83" t="str" cm="1">
        <f t="array" aca="1" ref="D21" ca="1">IFERROR(INDEX(DSĐT!B:B,'PK LIST TỪNG NHÀ'!$B21,0),"")</f>
        <v/>
      </c>
      <c r="E21" s="83" t="str" cm="1">
        <f t="array" aca="1" ref="E21" ca="1">IFERROR(INDEX(DSĐT!C:C,'PK LIST TỪNG NHÀ'!$B21,0),"")</f>
        <v/>
      </c>
      <c r="F21" s="161" t="str" cm="1">
        <f t="array" aca="1" ref="F21" ca="1">IFERROR(INDEX(DSĐT!D:D,'PK LIST TỪNG NHÀ'!$B21,0),"")</f>
        <v/>
      </c>
      <c r="G21" s="83" t="str" cm="1">
        <f t="array" aca="1" ref="G21" ca="1">IFERROR(INDEX(DSĐT!E:E,'PK LIST TỪNG NHÀ'!$B21,0),"")</f>
        <v/>
      </c>
      <c r="H21" s="83" t="str" cm="1">
        <f t="array" aca="1" ref="H21" ca="1">IFERROR(INDEX(DSĐT!F:F,'PK LIST TỪNG NHÀ'!$B21,0),"")</f>
        <v/>
      </c>
      <c r="I21" s="83" t="str" cm="1">
        <f t="array" aca="1" ref="I21" ca="1">IFERROR(INDEX(DSĐT!G:G,'PK LIST TỪNG NHÀ'!$B21,0),"")</f>
        <v/>
      </c>
      <c r="J21" s="83" t="str" cm="1">
        <f t="array" aca="1" ref="J21" ca="1">IFERROR(INDEX(DSĐT!H:H,'PK LIST TỪNG NHÀ'!$B21,0),"")</f>
        <v/>
      </c>
      <c r="K21" s="83" t="str" cm="1">
        <f t="array" aca="1" ref="K21" ca="1">IFERROR(INDEX(DSĐT!J:J,'PK LIST TỪNG NHÀ'!$B21,0),"")</f>
        <v/>
      </c>
      <c r="L21" s="83" t="str" cm="1">
        <f t="array" aca="1" ref="L21" ca="1">IFERROR(INDEX(DSĐT!I:I,'PK LIST TỪNG NHÀ'!$B21,0),"")</f>
        <v/>
      </c>
      <c r="O21" s="47"/>
      <c r="P21" s="47" t="str" cm="1">
        <f t="array" aca="1" ref="P21" ca="1">IFERROR(_xlfn.TEXTJOIN(", ", TRUE, IF($G$4:$G$200= O21,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1" s="47" t="str" cm="1">
        <f t="array" aca="1" ref="Q21" ca="1">IFERROR(_xlfn.TEXTJOIN(", ", TRUE, IF($G$4:$G$200= O21,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1" s="47" t="str" cm="1">
        <f t="array" aca="1" ref="R21" ca="1">_xlfn.TEXTJOIN(", ", TRUE, IF(E$2:E$200 = O21,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2" spans="2:18" ht="15.75">
      <c r="B22" s="83" t="str">
        <f ca="1">IFERROR(B21+MATCH(C22,OFFSET(DSĐT!$A$1,$B21,0,10000),0),"")</f>
        <v/>
      </c>
      <c r="C22" s="83" t="str">
        <f>IF(COUNTIFS($C$3:C21,$C$2)&lt;$M$2,$C$2,"")</f>
        <v/>
      </c>
      <c r="D22" s="83" t="str" cm="1">
        <f t="array" aca="1" ref="D22" ca="1">IFERROR(INDEX(DSĐT!B:B,'PK LIST TỪNG NHÀ'!$B22,0),"")</f>
        <v/>
      </c>
      <c r="E22" s="83" t="str" cm="1">
        <f t="array" aca="1" ref="E22" ca="1">IFERROR(INDEX(DSĐT!C:C,'PK LIST TỪNG NHÀ'!$B22,0),"")</f>
        <v/>
      </c>
      <c r="F22" s="161" t="str" cm="1">
        <f t="array" aca="1" ref="F22" ca="1">IFERROR(INDEX(DSĐT!D:D,'PK LIST TỪNG NHÀ'!$B22,0),"")</f>
        <v/>
      </c>
      <c r="G22" s="83" t="str" cm="1">
        <f t="array" aca="1" ref="G22" ca="1">IFERROR(INDEX(DSĐT!E:E,'PK LIST TỪNG NHÀ'!$B22,0),"")</f>
        <v/>
      </c>
      <c r="H22" s="83" t="str" cm="1">
        <f t="array" aca="1" ref="H22" ca="1">IFERROR(INDEX(DSĐT!F:F,'PK LIST TỪNG NHÀ'!$B22,0),"")</f>
        <v/>
      </c>
      <c r="I22" s="83" t="str" cm="1">
        <f t="array" aca="1" ref="I22" ca="1">IFERROR(INDEX(DSĐT!G:G,'PK LIST TỪNG NHÀ'!$B22,0),"")</f>
        <v/>
      </c>
      <c r="J22" s="83" t="str" cm="1">
        <f t="array" aca="1" ref="J22" ca="1">IFERROR(INDEX(DSĐT!H:H,'PK LIST TỪNG NHÀ'!$B22,0),"")</f>
        <v/>
      </c>
      <c r="K22" s="83" t="str" cm="1">
        <f t="array" aca="1" ref="K22" ca="1">IFERROR(INDEX(DSĐT!J:J,'PK LIST TỪNG NHÀ'!$B22,0),"")</f>
        <v/>
      </c>
      <c r="L22" s="83" t="str" cm="1">
        <f t="array" aca="1" ref="L22" ca="1">IFERROR(INDEX(DSĐT!I:I,'PK LIST TỪNG NHÀ'!$B22,0),"")</f>
        <v/>
      </c>
      <c r="O22" s="47"/>
      <c r="P22" s="47" t="str" cm="1">
        <f t="array" aca="1" ref="P22" ca="1">IFERROR(_xlfn.TEXTJOIN(", ", TRUE, IF($G$4:$G$200= O22,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2" s="47" t="str" cm="1">
        <f t="array" aca="1" ref="Q22" ca="1">IFERROR(_xlfn.TEXTJOIN(", ", TRUE, IF($G$4:$G$200= O22,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2" s="47" t="str" cm="1">
        <f t="array" aca="1" ref="R22" ca="1">_xlfn.TEXTJOIN(", ", TRUE, IF(E$2:E$200 = O22,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3" spans="2:18" ht="15.75">
      <c r="B23" s="83" t="str">
        <f ca="1">IFERROR(B22+MATCH(C23,OFFSET(DSĐT!$A$1,$B22,0,10000),0),"")</f>
        <v/>
      </c>
      <c r="C23" s="83" t="str">
        <f>IF(COUNTIFS($C$3:C22,$C$2)&lt;$M$2,$C$2,"")</f>
        <v/>
      </c>
      <c r="D23" s="83" t="str" cm="1">
        <f t="array" aca="1" ref="D23" ca="1">IFERROR(INDEX(DSĐT!B:B,'PK LIST TỪNG NHÀ'!$B23,0),"")</f>
        <v/>
      </c>
      <c r="E23" s="83" t="str" cm="1">
        <f t="array" aca="1" ref="E23" ca="1">IFERROR(INDEX(DSĐT!C:C,'PK LIST TỪNG NHÀ'!$B23,0),"")</f>
        <v/>
      </c>
      <c r="F23" s="161" t="str" cm="1">
        <f t="array" aca="1" ref="F23" ca="1">IFERROR(INDEX(DSĐT!D:D,'PK LIST TỪNG NHÀ'!$B23,0),"")</f>
        <v/>
      </c>
      <c r="G23" s="83" t="str" cm="1">
        <f t="array" aca="1" ref="G23" ca="1">IFERROR(INDEX(DSĐT!E:E,'PK LIST TỪNG NHÀ'!$B23,0),"")</f>
        <v/>
      </c>
      <c r="H23" s="83" t="str" cm="1">
        <f t="array" aca="1" ref="H23" ca="1">IFERROR(INDEX(DSĐT!F:F,'PK LIST TỪNG NHÀ'!$B23,0),"")</f>
        <v/>
      </c>
      <c r="I23" s="83" t="str" cm="1">
        <f t="array" aca="1" ref="I23" ca="1">IFERROR(INDEX(DSĐT!G:G,'PK LIST TỪNG NHÀ'!$B23,0),"")</f>
        <v/>
      </c>
      <c r="J23" s="83" t="str" cm="1">
        <f t="array" aca="1" ref="J23" ca="1">IFERROR(INDEX(DSĐT!H:H,'PK LIST TỪNG NHÀ'!$B23,0),"")</f>
        <v/>
      </c>
      <c r="K23" s="83" t="str" cm="1">
        <f t="array" aca="1" ref="K23" ca="1">IFERROR(INDEX(DSĐT!J:J,'PK LIST TỪNG NHÀ'!$B23,0),"")</f>
        <v/>
      </c>
      <c r="L23" s="83" t="str" cm="1">
        <f t="array" aca="1" ref="L23" ca="1">IFERROR(INDEX(DSĐT!I:I,'PK LIST TỪNG NHÀ'!$B23,0),"")</f>
        <v/>
      </c>
      <c r="O23" s="47"/>
      <c r="P23" s="47" t="str" cm="1">
        <f t="array" aca="1" ref="P23" ca="1">IFERROR(_xlfn.TEXTJOIN(", ", TRUE, IF($G$4:$G$200= O23,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3" s="47" t="str" cm="1">
        <f t="array" aca="1" ref="Q23" ca="1">IFERROR(_xlfn.TEXTJOIN(", ", TRUE, IF($G$4:$G$200= O23,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3" s="47" t="str" cm="1">
        <f t="array" aca="1" ref="R23" ca="1">_xlfn.TEXTJOIN(", ", TRUE, IF(E$2:E$200 = O23,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4" spans="2:18" ht="15.75">
      <c r="B24" s="83" t="str">
        <f ca="1">IFERROR(B23+MATCH(C24,OFFSET(DSĐT!$A$1,$B23,0,10000),0),"")</f>
        <v/>
      </c>
      <c r="C24" s="83" t="str">
        <f>IF(COUNTIFS($C$3:C23,$C$2)&lt;$M$2,$C$2,"")</f>
        <v/>
      </c>
      <c r="D24" s="83" t="str" cm="1">
        <f t="array" aca="1" ref="D24" ca="1">IFERROR(INDEX(DSĐT!B:B,'PK LIST TỪNG NHÀ'!$B24,0),"")</f>
        <v/>
      </c>
      <c r="E24" s="83" t="str" cm="1">
        <f t="array" aca="1" ref="E24" ca="1">IFERROR(INDEX(DSĐT!C:C,'PK LIST TỪNG NHÀ'!$B24,0),"")</f>
        <v/>
      </c>
      <c r="F24" s="161" t="str" cm="1">
        <f t="array" aca="1" ref="F24" ca="1">IFERROR(INDEX(DSĐT!D:D,'PK LIST TỪNG NHÀ'!$B24,0),"")</f>
        <v/>
      </c>
      <c r="G24" s="83" t="str" cm="1">
        <f t="array" aca="1" ref="G24" ca="1">IFERROR(INDEX(DSĐT!E:E,'PK LIST TỪNG NHÀ'!$B24,0),"")</f>
        <v/>
      </c>
      <c r="H24" s="83" t="str" cm="1">
        <f t="array" aca="1" ref="H24" ca="1">IFERROR(INDEX(DSĐT!F:F,'PK LIST TỪNG NHÀ'!$B24,0),"")</f>
        <v/>
      </c>
      <c r="I24" s="83" t="str" cm="1">
        <f t="array" aca="1" ref="I24" ca="1">IFERROR(INDEX(DSĐT!G:G,'PK LIST TỪNG NHÀ'!$B24,0),"")</f>
        <v/>
      </c>
      <c r="J24" s="83" t="str" cm="1">
        <f t="array" aca="1" ref="J24" ca="1">IFERROR(INDEX(DSĐT!H:H,'PK LIST TỪNG NHÀ'!$B24,0),"")</f>
        <v/>
      </c>
      <c r="K24" s="83" t="str" cm="1">
        <f t="array" aca="1" ref="K24" ca="1">IFERROR(INDEX(DSĐT!J:J,'PK LIST TỪNG NHÀ'!$B24,0),"")</f>
        <v/>
      </c>
      <c r="L24" s="83" t="str" cm="1">
        <f t="array" aca="1" ref="L24" ca="1">IFERROR(INDEX(DSĐT!I:I,'PK LIST TỪNG NHÀ'!$B24,0),"")</f>
        <v/>
      </c>
      <c r="O24" s="47"/>
      <c r="P24" s="47" t="str" cm="1">
        <f t="array" aca="1" ref="P24" ca="1">IFERROR(_xlfn.TEXTJOIN(", ", TRUE, IF($G$4:$G$200= O24,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4" s="47" t="str" cm="1">
        <f t="array" aca="1" ref="Q24" ca="1">IFERROR(_xlfn.TEXTJOIN(", ", TRUE, IF($G$4:$G$200= O24,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4" s="47" t="str" cm="1">
        <f t="array" aca="1" ref="R24" ca="1">_xlfn.TEXTJOIN(", ", TRUE, IF(E$2:E$200 = O24,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5" spans="2:18" ht="15.75">
      <c r="B25" s="83" t="str">
        <f ca="1">IFERROR(B24+MATCH(C25,OFFSET(DSĐT!$A$1,$B24,0,10000),0),"")</f>
        <v/>
      </c>
      <c r="C25" s="83" t="str">
        <f>IF(COUNTIFS($C$3:C24,$C$2)&lt;$M$2,$C$2,"")</f>
        <v/>
      </c>
      <c r="D25" s="83" t="str" cm="1">
        <f t="array" aca="1" ref="D25" ca="1">IFERROR(INDEX(DSĐT!B:B,'PK LIST TỪNG NHÀ'!$B25,0),"")</f>
        <v/>
      </c>
      <c r="E25" s="83" t="str" cm="1">
        <f t="array" aca="1" ref="E25" ca="1">IFERROR(INDEX(DSĐT!C:C,'PK LIST TỪNG NHÀ'!$B25,0),"")</f>
        <v/>
      </c>
      <c r="F25" s="161" t="str" cm="1">
        <f t="array" aca="1" ref="F25" ca="1">IFERROR(INDEX(DSĐT!D:D,'PK LIST TỪNG NHÀ'!$B25,0),"")</f>
        <v/>
      </c>
      <c r="G25" s="83" t="str" cm="1">
        <f t="array" aca="1" ref="G25" ca="1">IFERROR(INDEX(DSĐT!E:E,'PK LIST TỪNG NHÀ'!$B25,0),"")</f>
        <v/>
      </c>
      <c r="H25" s="83" t="str" cm="1">
        <f t="array" aca="1" ref="H25" ca="1">IFERROR(INDEX(DSĐT!F:F,'PK LIST TỪNG NHÀ'!$B25,0),"")</f>
        <v/>
      </c>
      <c r="I25" s="83" t="str" cm="1">
        <f t="array" aca="1" ref="I25" ca="1">IFERROR(INDEX(DSĐT!G:G,'PK LIST TỪNG NHÀ'!$B25,0),"")</f>
        <v/>
      </c>
      <c r="J25" s="83" t="str" cm="1">
        <f t="array" aca="1" ref="J25" ca="1">IFERROR(INDEX(DSĐT!H:H,'PK LIST TỪNG NHÀ'!$B25,0),"")</f>
        <v/>
      </c>
      <c r="K25" s="83" t="str" cm="1">
        <f t="array" aca="1" ref="K25" ca="1">IFERROR(INDEX(DSĐT!J:J,'PK LIST TỪNG NHÀ'!$B25,0),"")</f>
        <v/>
      </c>
      <c r="L25" s="83" t="str" cm="1">
        <f t="array" aca="1" ref="L25" ca="1">IFERROR(INDEX(DSĐT!I:I,'PK LIST TỪNG NHÀ'!$B25,0),"")</f>
        <v/>
      </c>
      <c r="O25" s="47"/>
      <c r="P25" s="47" t="str" cm="1">
        <f t="array" aca="1" ref="P25" ca="1">IFERROR(_xlfn.TEXTJOIN(", ", TRUE, IF($G$4:$G$200= O25,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5" s="47" t="str" cm="1">
        <f t="array" aca="1" ref="Q25" ca="1">IFERROR(_xlfn.TEXTJOIN(", ", TRUE, IF($G$4:$G$200= O25,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5" s="47" t="str" cm="1">
        <f t="array" aca="1" ref="R25" ca="1">_xlfn.TEXTJOIN(", ", TRUE, IF(E$2:E$200 = O25,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6" spans="2:18" ht="15.75">
      <c r="B26" s="83" t="str">
        <f ca="1">IFERROR(B25+MATCH(C26,OFFSET(DSĐT!$A$1,$B25,0,10000),0),"")</f>
        <v/>
      </c>
      <c r="C26" s="83" t="str">
        <f>IF(COUNTIFS($C$3:C25,$C$2)&lt;$M$2,$C$2,"")</f>
        <v/>
      </c>
      <c r="D26" s="83" t="str" cm="1">
        <f t="array" aca="1" ref="D26" ca="1">IFERROR(INDEX(DSĐT!B:B,'PK LIST TỪNG NHÀ'!$B26,0),"")</f>
        <v/>
      </c>
      <c r="E26" s="83" t="str" cm="1">
        <f t="array" aca="1" ref="E26" ca="1">IFERROR(INDEX(DSĐT!C:C,'PK LIST TỪNG NHÀ'!$B26,0),"")</f>
        <v/>
      </c>
      <c r="F26" s="161" t="str" cm="1">
        <f t="array" aca="1" ref="F26" ca="1">IFERROR(INDEX(DSĐT!D:D,'PK LIST TỪNG NHÀ'!$B26,0),"")</f>
        <v/>
      </c>
      <c r="G26" s="83" t="str" cm="1">
        <f t="array" aca="1" ref="G26" ca="1">IFERROR(INDEX(DSĐT!E:E,'PK LIST TỪNG NHÀ'!$B26,0),"")</f>
        <v/>
      </c>
      <c r="H26" s="83" t="str" cm="1">
        <f t="array" aca="1" ref="H26" ca="1">IFERROR(INDEX(DSĐT!F:F,'PK LIST TỪNG NHÀ'!$B26,0),"")</f>
        <v/>
      </c>
      <c r="I26" s="83" t="str" cm="1">
        <f t="array" aca="1" ref="I26" ca="1">IFERROR(INDEX(DSĐT!G:G,'PK LIST TỪNG NHÀ'!$B26,0),"")</f>
        <v/>
      </c>
      <c r="J26" s="83" t="str" cm="1">
        <f t="array" aca="1" ref="J26" ca="1">IFERROR(INDEX(DSĐT!H:H,'PK LIST TỪNG NHÀ'!$B26,0),"")</f>
        <v/>
      </c>
      <c r="K26" s="83" t="str" cm="1">
        <f t="array" aca="1" ref="K26" ca="1">IFERROR(INDEX(DSĐT!J:J,'PK LIST TỪNG NHÀ'!$B26,0),"")</f>
        <v/>
      </c>
      <c r="L26" s="83" t="str" cm="1">
        <f t="array" aca="1" ref="L26" ca="1">IFERROR(INDEX(DSĐT!I:I,'PK LIST TỪNG NHÀ'!$B26,0),"")</f>
        <v/>
      </c>
      <c r="O26" s="47"/>
      <c r="P26" s="47" t="str" cm="1">
        <f t="array" aca="1" ref="P26" ca="1">IFERROR(_xlfn.TEXTJOIN(", ", TRUE, IF($G$4:$G$200= O26,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6" s="47" t="str" cm="1">
        <f t="array" aca="1" ref="Q26" ca="1">IFERROR(_xlfn.TEXTJOIN(", ", TRUE, IF($G$4:$G$200= O26,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6" s="47" t="str" cm="1">
        <f t="array" aca="1" ref="R26" ca="1">_xlfn.TEXTJOIN(", ", TRUE, IF(E$2:E$200 = O26,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7" spans="2:18" ht="15.75">
      <c r="B27" s="83" t="str">
        <f ca="1">IFERROR(B26+MATCH(C27,OFFSET(DSĐT!$A$1,$B26,0,10000),0),"")</f>
        <v/>
      </c>
      <c r="C27" s="83" t="str">
        <f>IF(COUNTIFS($C$3:C26,$C$2)&lt;$M$2,$C$2,"")</f>
        <v/>
      </c>
      <c r="D27" s="83" t="str" cm="1">
        <f t="array" aca="1" ref="D27" ca="1">IFERROR(INDEX(DSĐT!B:B,'PK LIST TỪNG NHÀ'!$B27,0),"")</f>
        <v/>
      </c>
      <c r="E27" s="83" t="str" cm="1">
        <f t="array" aca="1" ref="E27" ca="1">IFERROR(INDEX(DSĐT!C:C,'PK LIST TỪNG NHÀ'!$B27,0),"")</f>
        <v/>
      </c>
      <c r="F27" s="161" t="str" cm="1">
        <f t="array" aca="1" ref="F27" ca="1">IFERROR(INDEX(DSĐT!D:D,'PK LIST TỪNG NHÀ'!$B27,0),"")</f>
        <v/>
      </c>
      <c r="G27" s="83" t="str" cm="1">
        <f t="array" aca="1" ref="G27" ca="1">IFERROR(INDEX(DSĐT!E:E,'PK LIST TỪNG NHÀ'!$B27,0),"")</f>
        <v/>
      </c>
      <c r="H27" s="83" t="str" cm="1">
        <f t="array" aca="1" ref="H27" ca="1">IFERROR(INDEX(DSĐT!F:F,'PK LIST TỪNG NHÀ'!$B27,0),"")</f>
        <v/>
      </c>
      <c r="I27" s="83" t="str" cm="1">
        <f t="array" aca="1" ref="I27" ca="1">IFERROR(INDEX(DSĐT!G:G,'PK LIST TỪNG NHÀ'!$B27,0),"")</f>
        <v/>
      </c>
      <c r="J27" s="83" t="str" cm="1">
        <f t="array" aca="1" ref="J27" ca="1">IFERROR(INDEX(DSĐT!H:H,'PK LIST TỪNG NHÀ'!$B27,0),"")</f>
        <v/>
      </c>
      <c r="K27" s="83" t="str" cm="1">
        <f t="array" aca="1" ref="K27" ca="1">IFERROR(INDEX(DSĐT!J:J,'PK LIST TỪNG NHÀ'!$B27,0),"")</f>
        <v/>
      </c>
      <c r="L27" s="83" t="str" cm="1">
        <f t="array" aca="1" ref="L27" ca="1">IFERROR(INDEX(DSĐT!I:I,'PK LIST TỪNG NHÀ'!$B27,0),"")</f>
        <v/>
      </c>
      <c r="O27" s="47"/>
      <c r="P27" s="47" t="str" cm="1">
        <f t="array" aca="1" ref="P27" ca="1">IFERROR(_xlfn.TEXTJOIN(", ", TRUE, IF($G$4:$G$200= O27,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7" s="47" t="str" cm="1">
        <f t="array" aca="1" ref="Q27" ca="1">IFERROR(_xlfn.TEXTJOIN(", ", TRUE, IF($G$4:$G$200= O27,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7" s="47" t="str" cm="1">
        <f t="array" aca="1" ref="R27" ca="1">_xlfn.TEXTJOIN(", ", TRUE, IF(E$2:E$200 = O27,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8" spans="2:18" ht="15.75">
      <c r="B28" s="83" t="str">
        <f ca="1">IFERROR(B27+MATCH(C28,OFFSET(DSĐT!$A$1,$B27,0,10000),0),"")</f>
        <v/>
      </c>
      <c r="C28" s="83" t="str">
        <f>IF(COUNTIFS($C$3:C27,$C$2)&lt;$M$2,$C$2,"")</f>
        <v/>
      </c>
      <c r="D28" s="83" t="str" cm="1">
        <f t="array" aca="1" ref="D28" ca="1">IFERROR(INDEX(DSĐT!B:B,'PK LIST TỪNG NHÀ'!$B28,0),"")</f>
        <v/>
      </c>
      <c r="E28" s="83" t="str" cm="1">
        <f t="array" aca="1" ref="E28" ca="1">IFERROR(INDEX(DSĐT!C:C,'PK LIST TỪNG NHÀ'!$B28,0),"")</f>
        <v/>
      </c>
      <c r="F28" s="161" t="str" cm="1">
        <f t="array" aca="1" ref="F28" ca="1">IFERROR(INDEX(DSĐT!D:D,'PK LIST TỪNG NHÀ'!$B28,0),"")</f>
        <v/>
      </c>
      <c r="G28" s="83" t="str" cm="1">
        <f t="array" aca="1" ref="G28" ca="1">IFERROR(INDEX(DSĐT!E:E,'PK LIST TỪNG NHÀ'!$B28,0),"")</f>
        <v/>
      </c>
      <c r="H28" s="83" t="str" cm="1">
        <f t="array" aca="1" ref="H28" ca="1">IFERROR(INDEX(DSĐT!F:F,'PK LIST TỪNG NHÀ'!$B28,0),"")</f>
        <v/>
      </c>
      <c r="I28" s="83" t="str" cm="1">
        <f t="array" aca="1" ref="I28" ca="1">IFERROR(INDEX(DSĐT!G:G,'PK LIST TỪNG NHÀ'!$B28,0),"")</f>
        <v/>
      </c>
      <c r="J28" s="83" t="str" cm="1">
        <f t="array" aca="1" ref="J28" ca="1">IFERROR(INDEX(DSĐT!H:H,'PK LIST TỪNG NHÀ'!$B28,0),"")</f>
        <v/>
      </c>
      <c r="K28" s="83" t="str" cm="1">
        <f t="array" aca="1" ref="K28" ca="1">IFERROR(INDEX(DSĐT!J:J,'PK LIST TỪNG NHÀ'!$B28,0),"")</f>
        <v/>
      </c>
      <c r="L28" s="83" t="str" cm="1">
        <f t="array" aca="1" ref="L28" ca="1">IFERROR(INDEX(DSĐT!I:I,'PK LIST TỪNG NHÀ'!$B28,0),"")</f>
        <v/>
      </c>
      <c r="O28" s="47"/>
      <c r="P28" s="47" t="str" cm="1">
        <f t="array" aca="1" ref="P28" ca="1">IFERROR(_xlfn.TEXTJOIN(", ", TRUE, IF($G$4:$G$200= O28,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8" s="47" t="str" cm="1">
        <f t="array" aca="1" ref="Q28" ca="1">IFERROR(_xlfn.TEXTJOIN(", ", TRUE, IF($G$4:$G$200= O28,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8" s="47" t="str" cm="1">
        <f t="array" aca="1" ref="R28" ca="1">_xlfn.TEXTJOIN(", ", TRUE, IF(E$2:E$200 = O28,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29" spans="2:18" ht="15.75">
      <c r="B29" s="83" t="str">
        <f ca="1">IFERROR(B28+MATCH(C29,OFFSET(DSĐT!$A$1,$B28,0,10000),0),"")</f>
        <v/>
      </c>
      <c r="C29" s="83" t="str">
        <f>IF(COUNTIFS($C$3:C28,$C$2)&lt;$M$2,$C$2,"")</f>
        <v/>
      </c>
      <c r="D29" s="83" t="str" cm="1">
        <f t="array" aca="1" ref="D29" ca="1">IFERROR(INDEX(DSĐT!B:B,'PK LIST TỪNG NHÀ'!$B29,0),"")</f>
        <v/>
      </c>
      <c r="E29" s="83" t="str" cm="1">
        <f t="array" aca="1" ref="E29" ca="1">IFERROR(INDEX(DSĐT!C:C,'PK LIST TỪNG NHÀ'!$B29,0),"")</f>
        <v/>
      </c>
      <c r="F29" s="161" t="str" cm="1">
        <f t="array" aca="1" ref="F29" ca="1">IFERROR(INDEX(DSĐT!D:D,'PK LIST TỪNG NHÀ'!$B29,0),"")</f>
        <v/>
      </c>
      <c r="G29" s="83" t="str" cm="1">
        <f t="array" aca="1" ref="G29" ca="1">IFERROR(INDEX(DSĐT!E:E,'PK LIST TỪNG NHÀ'!$B29,0),"")</f>
        <v/>
      </c>
      <c r="H29" s="83" t="str" cm="1">
        <f t="array" aca="1" ref="H29" ca="1">IFERROR(INDEX(DSĐT!F:F,'PK LIST TỪNG NHÀ'!$B29,0),"")</f>
        <v/>
      </c>
      <c r="I29" s="83" t="str" cm="1">
        <f t="array" aca="1" ref="I29" ca="1">IFERROR(INDEX(DSĐT!G:G,'PK LIST TỪNG NHÀ'!$B29,0),"")</f>
        <v/>
      </c>
      <c r="J29" s="83" t="str" cm="1">
        <f t="array" aca="1" ref="J29" ca="1">IFERROR(INDEX(DSĐT!H:H,'PK LIST TỪNG NHÀ'!$B29,0),"")</f>
        <v/>
      </c>
      <c r="K29" s="83" t="str" cm="1">
        <f t="array" aca="1" ref="K29" ca="1">IFERROR(INDEX(DSĐT!J:J,'PK LIST TỪNG NHÀ'!$B29,0),"")</f>
        <v/>
      </c>
      <c r="L29" s="83" t="str" cm="1">
        <f t="array" aca="1" ref="L29" ca="1">IFERROR(INDEX(DSĐT!I:I,'PK LIST TỪNG NHÀ'!$B29,0),"")</f>
        <v/>
      </c>
      <c r="O29" s="47"/>
      <c r="P29" s="47" t="str" cm="1">
        <f t="array" aca="1" ref="P29" ca="1">IFERROR(_xlfn.TEXTJOIN(", ", TRUE, IF($G$4:$G$200= O29,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29" s="47" t="str" cm="1">
        <f t="array" aca="1" ref="Q29" ca="1">IFERROR(_xlfn.TEXTJOIN(", ", TRUE, IF($G$4:$G$200= O29,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29" s="47" t="str" cm="1">
        <f t="array" aca="1" ref="R29" ca="1">_xlfn.TEXTJOIN(", ", TRUE, IF(E$2:E$200 = O29,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0" spans="2:18" ht="15.75">
      <c r="B30" s="83" t="str">
        <f ca="1">IFERROR(B29+MATCH(C30,OFFSET(DSĐT!$A$1,$B29,0,10000),0),"")</f>
        <v/>
      </c>
      <c r="C30" s="83" t="str">
        <f>IF(COUNTIFS($C$3:C29,$C$2)&lt;$M$2,$C$2,"")</f>
        <v/>
      </c>
      <c r="D30" s="83" t="str" cm="1">
        <f t="array" aca="1" ref="D30" ca="1">IFERROR(INDEX(DSĐT!B:B,'PK LIST TỪNG NHÀ'!$B30,0),"")</f>
        <v/>
      </c>
      <c r="E30" s="83" t="str" cm="1">
        <f t="array" aca="1" ref="E30" ca="1">IFERROR(INDEX(DSĐT!C:C,'PK LIST TỪNG NHÀ'!$B30,0),"")</f>
        <v/>
      </c>
      <c r="F30" s="161" t="str" cm="1">
        <f t="array" aca="1" ref="F30" ca="1">IFERROR(INDEX(DSĐT!D:D,'PK LIST TỪNG NHÀ'!$B30,0),"")</f>
        <v/>
      </c>
      <c r="G30" s="83" t="str" cm="1">
        <f t="array" aca="1" ref="G30" ca="1">IFERROR(INDEX(DSĐT!E:E,'PK LIST TỪNG NHÀ'!$B30,0),"")</f>
        <v/>
      </c>
      <c r="H30" s="83" t="str" cm="1">
        <f t="array" aca="1" ref="H30" ca="1">IFERROR(INDEX(DSĐT!F:F,'PK LIST TỪNG NHÀ'!$B30,0),"")</f>
        <v/>
      </c>
      <c r="I30" s="83" t="str" cm="1">
        <f t="array" aca="1" ref="I30" ca="1">IFERROR(INDEX(DSĐT!G:G,'PK LIST TỪNG NHÀ'!$B30,0),"")</f>
        <v/>
      </c>
      <c r="J30" s="83" t="str" cm="1">
        <f t="array" aca="1" ref="J30" ca="1">IFERROR(INDEX(DSĐT!H:H,'PK LIST TỪNG NHÀ'!$B30,0),"")</f>
        <v/>
      </c>
      <c r="K30" s="83" t="str" cm="1">
        <f t="array" aca="1" ref="K30" ca="1">IFERROR(INDEX(DSĐT!J:J,'PK LIST TỪNG NHÀ'!$B30,0),"")</f>
        <v/>
      </c>
      <c r="L30" s="83" t="str" cm="1">
        <f t="array" aca="1" ref="L30" ca="1">IFERROR(INDEX(DSĐT!I:I,'PK LIST TỪNG NHÀ'!$B30,0),"")</f>
        <v/>
      </c>
      <c r="O30" s="47"/>
      <c r="P30" s="47" t="str" cm="1">
        <f t="array" aca="1" ref="P30" ca="1">IFERROR(_xlfn.TEXTJOIN(", ", TRUE, IF($G$4:$G$200= O30,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0" s="47" t="str" cm="1">
        <f t="array" aca="1" ref="Q30" ca="1">IFERROR(_xlfn.TEXTJOIN(", ", TRUE, IF($G$4:$G$200= O30,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0" s="47" t="str" cm="1">
        <f t="array" aca="1" ref="R30" ca="1">_xlfn.TEXTJOIN(", ", TRUE, IF(E$2:E$200 = O30,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1" spans="2:18" ht="15.75">
      <c r="B31" s="83" t="str">
        <f ca="1">IFERROR(B30+MATCH(C31,OFFSET(DSĐT!$A$1,$B30,0,10000),0),"")</f>
        <v/>
      </c>
      <c r="C31" s="83" t="str">
        <f>IF(COUNTIFS($C$3:C30,$C$2)&lt;$M$2,$C$2,"")</f>
        <v/>
      </c>
      <c r="D31" s="83" t="str" cm="1">
        <f t="array" aca="1" ref="D31" ca="1">IFERROR(INDEX(DSĐT!B:B,'PK LIST TỪNG NHÀ'!$B31,0),"")</f>
        <v/>
      </c>
      <c r="E31" s="83" t="str" cm="1">
        <f t="array" aca="1" ref="E31" ca="1">IFERROR(INDEX(DSĐT!C:C,'PK LIST TỪNG NHÀ'!$B31,0),"")</f>
        <v/>
      </c>
      <c r="F31" s="161" t="str" cm="1">
        <f t="array" aca="1" ref="F31" ca="1">IFERROR(INDEX(DSĐT!D:D,'PK LIST TỪNG NHÀ'!$B31,0),"")</f>
        <v/>
      </c>
      <c r="G31" s="83" t="str" cm="1">
        <f t="array" aca="1" ref="G31" ca="1">IFERROR(INDEX(DSĐT!E:E,'PK LIST TỪNG NHÀ'!$B31,0),"")</f>
        <v/>
      </c>
      <c r="H31" s="83" t="str" cm="1">
        <f t="array" aca="1" ref="H31" ca="1">IFERROR(INDEX(DSĐT!F:F,'PK LIST TỪNG NHÀ'!$B31,0),"")</f>
        <v/>
      </c>
      <c r="I31" s="83" t="str" cm="1">
        <f t="array" aca="1" ref="I31" ca="1">IFERROR(INDEX(DSĐT!G:G,'PK LIST TỪNG NHÀ'!$B31,0),"")</f>
        <v/>
      </c>
      <c r="J31" s="83" t="str" cm="1">
        <f t="array" aca="1" ref="J31" ca="1">IFERROR(INDEX(DSĐT!H:H,'PK LIST TỪNG NHÀ'!$B31,0),"")</f>
        <v/>
      </c>
      <c r="K31" s="83" t="str" cm="1">
        <f t="array" aca="1" ref="K31" ca="1">IFERROR(INDEX(DSĐT!J:J,'PK LIST TỪNG NHÀ'!$B31,0),"")</f>
        <v/>
      </c>
      <c r="L31" s="83" t="str" cm="1">
        <f t="array" aca="1" ref="L31" ca="1">IFERROR(INDEX(DSĐT!I:I,'PK LIST TỪNG NHÀ'!$B31,0),"")</f>
        <v/>
      </c>
      <c r="O31" s="47"/>
      <c r="P31" s="47" t="str" cm="1">
        <f t="array" aca="1" ref="P31" ca="1">IFERROR(_xlfn.TEXTJOIN(", ", TRUE, IF($G$4:$G$200= O31,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1" s="47" t="str" cm="1">
        <f t="array" aca="1" ref="Q31" ca="1">IFERROR(_xlfn.TEXTJOIN(", ", TRUE, IF($G$4:$G$200= O31,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1" s="47" t="str" cm="1">
        <f t="array" aca="1" ref="R31" ca="1">_xlfn.TEXTJOIN(", ", TRUE, IF(E$2:E$200 = O31,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2" spans="2:18" ht="15.75">
      <c r="B32" s="83" t="str">
        <f ca="1">IFERROR(B31+MATCH(C32,OFFSET(DSĐT!$A$1,$B31,0,10000),0),"")</f>
        <v/>
      </c>
      <c r="C32" s="83" t="str">
        <f>IF(COUNTIFS($C$3:C31,$C$2)&lt;$M$2,$C$2,"")</f>
        <v/>
      </c>
      <c r="D32" s="83" t="str" cm="1">
        <f t="array" aca="1" ref="D32" ca="1">IFERROR(INDEX(DSĐT!B:B,'PK LIST TỪNG NHÀ'!$B32,0),"")</f>
        <v/>
      </c>
      <c r="E32" s="83" t="str" cm="1">
        <f t="array" aca="1" ref="E32" ca="1">IFERROR(INDEX(DSĐT!C:C,'PK LIST TỪNG NHÀ'!$B32,0),"")</f>
        <v/>
      </c>
      <c r="F32" s="161" t="str" cm="1">
        <f t="array" aca="1" ref="F32" ca="1">IFERROR(INDEX(DSĐT!D:D,'PK LIST TỪNG NHÀ'!$B32,0),"")</f>
        <v/>
      </c>
      <c r="G32" s="83" t="str" cm="1">
        <f t="array" aca="1" ref="G32" ca="1">IFERROR(INDEX(DSĐT!E:E,'PK LIST TỪNG NHÀ'!$B32,0),"")</f>
        <v/>
      </c>
      <c r="H32" s="83" t="str" cm="1">
        <f t="array" aca="1" ref="H32" ca="1">IFERROR(INDEX(DSĐT!F:F,'PK LIST TỪNG NHÀ'!$B32,0),"")</f>
        <v/>
      </c>
      <c r="I32" s="83" t="str" cm="1">
        <f t="array" aca="1" ref="I32" ca="1">IFERROR(INDEX(DSĐT!G:G,'PK LIST TỪNG NHÀ'!$B32,0),"")</f>
        <v/>
      </c>
      <c r="J32" s="83" t="str" cm="1">
        <f t="array" aca="1" ref="J32" ca="1">IFERROR(INDEX(DSĐT!H:H,'PK LIST TỪNG NHÀ'!$B32,0),"")</f>
        <v/>
      </c>
      <c r="K32" s="83" t="str" cm="1">
        <f t="array" aca="1" ref="K32" ca="1">IFERROR(INDEX(DSĐT!J:J,'PK LIST TỪNG NHÀ'!$B32,0),"")</f>
        <v/>
      </c>
      <c r="L32" s="83" t="str" cm="1">
        <f t="array" aca="1" ref="L32" ca="1">IFERROR(INDEX(DSĐT!I:I,'PK LIST TỪNG NHÀ'!$B32,0),"")</f>
        <v/>
      </c>
      <c r="O32" s="47"/>
      <c r="P32" s="47" t="str" cm="1">
        <f t="array" aca="1" ref="P32" ca="1">IFERROR(_xlfn.TEXTJOIN(", ", TRUE, IF($G$4:$G$200= O32,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2" s="47" t="str" cm="1">
        <f t="array" aca="1" ref="Q32" ca="1">IFERROR(_xlfn.TEXTJOIN(", ", TRUE, IF($G$4:$G$200= O32,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2" s="47" t="str" cm="1">
        <f t="array" aca="1" ref="R32" ca="1">_xlfn.TEXTJOIN(", ", TRUE, IF(E$2:E$200 = O32,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3" spans="2:18" ht="15.75">
      <c r="B33" s="83" t="str">
        <f ca="1">IFERROR(B32+MATCH(C33,OFFSET(DSĐT!$A$1,$B32,0,10000),0),"")</f>
        <v/>
      </c>
      <c r="C33" s="83" t="str">
        <f>IF(COUNTIFS($C$3:C32,$C$2)&lt;$M$2,$C$2,"")</f>
        <v/>
      </c>
      <c r="D33" s="83" t="str" cm="1">
        <f t="array" aca="1" ref="D33" ca="1">IFERROR(INDEX(DSĐT!B:B,'PK LIST TỪNG NHÀ'!$B33,0),"")</f>
        <v/>
      </c>
      <c r="E33" s="83" t="str" cm="1">
        <f t="array" aca="1" ref="E33" ca="1">IFERROR(INDEX(DSĐT!C:C,'PK LIST TỪNG NHÀ'!$B33,0),"")</f>
        <v/>
      </c>
      <c r="F33" s="161" t="str" cm="1">
        <f t="array" aca="1" ref="F33" ca="1">IFERROR(INDEX(DSĐT!D:D,'PK LIST TỪNG NHÀ'!$B33,0),"")</f>
        <v/>
      </c>
      <c r="G33" s="83" t="str" cm="1">
        <f t="array" aca="1" ref="G33" ca="1">IFERROR(INDEX(DSĐT!E:E,'PK LIST TỪNG NHÀ'!$B33,0),"")</f>
        <v/>
      </c>
      <c r="H33" s="83" t="str" cm="1">
        <f t="array" aca="1" ref="H33" ca="1">IFERROR(INDEX(DSĐT!F:F,'PK LIST TỪNG NHÀ'!$B33,0),"")</f>
        <v/>
      </c>
      <c r="I33" s="83" t="str" cm="1">
        <f t="array" aca="1" ref="I33" ca="1">IFERROR(INDEX(DSĐT!G:G,'PK LIST TỪNG NHÀ'!$B33,0),"")</f>
        <v/>
      </c>
      <c r="J33" s="83" t="str" cm="1">
        <f t="array" aca="1" ref="J33" ca="1">IFERROR(INDEX(DSĐT!H:H,'PK LIST TỪNG NHÀ'!$B33,0),"")</f>
        <v/>
      </c>
      <c r="K33" s="83" t="str" cm="1">
        <f t="array" aca="1" ref="K33" ca="1">IFERROR(INDEX(DSĐT!J:J,'PK LIST TỪNG NHÀ'!$B33,0),"")</f>
        <v/>
      </c>
      <c r="L33" s="83" t="str" cm="1">
        <f t="array" aca="1" ref="L33" ca="1">IFERROR(INDEX(DSĐT!I:I,'PK LIST TỪNG NHÀ'!$B33,0),"")</f>
        <v/>
      </c>
      <c r="O33" s="47"/>
      <c r="P33" s="47" t="str" cm="1">
        <f t="array" aca="1" ref="P33" ca="1">IFERROR(_xlfn.TEXTJOIN(", ", TRUE, IF($G$4:$G$200= O33,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3" s="47" t="str" cm="1">
        <f t="array" aca="1" ref="Q33" ca="1">IFERROR(_xlfn.TEXTJOIN(", ", TRUE, IF($G$4:$G$200= O33,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3" s="47" t="str" cm="1">
        <f t="array" aca="1" ref="R33" ca="1">_xlfn.TEXTJOIN(", ", TRUE, IF(E$2:E$200 = O33,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4" spans="2:18" ht="13.5" customHeight="1">
      <c r="B34" s="83" t="str">
        <f ca="1">IFERROR(B33+MATCH(C34,OFFSET(DSĐT!$A$1,$B33,0,10000),0),"")</f>
        <v/>
      </c>
      <c r="C34" s="83" t="str">
        <f>IF(COUNTIFS($C$3:C33,$C$2)&lt;$M$2,$C$2,"")</f>
        <v/>
      </c>
      <c r="D34" s="83" t="str" cm="1">
        <f t="array" aca="1" ref="D34" ca="1">IFERROR(INDEX(DSĐT!B:B,'PK LIST TỪNG NHÀ'!$B34,0),"")</f>
        <v/>
      </c>
      <c r="E34" s="83" t="str" cm="1">
        <f t="array" aca="1" ref="E34" ca="1">IFERROR(INDEX(DSĐT!C:C,'PK LIST TỪNG NHÀ'!$B34,0),"")</f>
        <v/>
      </c>
      <c r="F34" s="161" t="str" cm="1">
        <f t="array" aca="1" ref="F34" ca="1">IFERROR(INDEX(DSĐT!D:D,'PK LIST TỪNG NHÀ'!$B34,0),"")</f>
        <v/>
      </c>
      <c r="G34" s="83" t="str" cm="1">
        <f t="array" aca="1" ref="G34" ca="1">IFERROR(INDEX(DSĐT!E:E,'PK LIST TỪNG NHÀ'!$B34,0),"")</f>
        <v/>
      </c>
      <c r="H34" s="83" t="str" cm="1">
        <f t="array" aca="1" ref="H34" ca="1">IFERROR(INDEX(DSĐT!F:F,'PK LIST TỪNG NHÀ'!$B34,0),"")</f>
        <v/>
      </c>
      <c r="I34" s="83" t="str" cm="1">
        <f t="array" aca="1" ref="I34" ca="1">IFERROR(INDEX(DSĐT!G:G,'PK LIST TỪNG NHÀ'!$B34,0),"")</f>
        <v/>
      </c>
      <c r="J34" s="83" t="str" cm="1">
        <f t="array" aca="1" ref="J34" ca="1">IFERROR(INDEX(DSĐT!H:H,'PK LIST TỪNG NHÀ'!$B34,0),"")</f>
        <v/>
      </c>
      <c r="K34" s="83" t="str" cm="1">
        <f t="array" aca="1" ref="K34" ca="1">IFERROR(INDEX(DSĐT!J:J,'PK LIST TỪNG NHÀ'!$B34,0),"")</f>
        <v/>
      </c>
      <c r="L34" s="83" t="str" cm="1">
        <f t="array" aca="1" ref="L34" ca="1">IFERROR(INDEX(DSĐT!I:I,'PK LIST TỪNG NHÀ'!$B34,0),"")</f>
        <v/>
      </c>
      <c r="O34" s="47"/>
      <c r="P34" s="47" t="str" cm="1">
        <f t="array" aca="1" ref="P34" ca="1">IFERROR(_xlfn.TEXTJOIN(", ", TRUE, IF($G$4:$G$200= O34,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4" s="47" t="str" cm="1">
        <f t="array" aca="1" ref="Q34" ca="1">IFERROR(_xlfn.TEXTJOIN(", ", TRUE, IF($G$4:$G$200= O34,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4" s="47" t="str" cm="1">
        <f t="array" aca="1" ref="R34" ca="1">_xlfn.TEXTJOIN(", ", TRUE, IF(E$2:E$200 = O34,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5" spans="2:18" ht="13.5" customHeight="1">
      <c r="B35" s="83" t="str">
        <f ca="1">IFERROR(B34+MATCH(C35,OFFSET(DSĐT!$A$1,$B34,0,10000),0),"")</f>
        <v/>
      </c>
      <c r="C35" s="83" t="str">
        <f>IF(COUNTIFS($C$3:C34,$C$2)&lt;$M$2,$C$2,"")</f>
        <v/>
      </c>
      <c r="D35" s="83" t="str" cm="1">
        <f t="array" aca="1" ref="D35" ca="1">IFERROR(INDEX(DSĐT!B:B,'PK LIST TỪNG NHÀ'!$B35,0),"")</f>
        <v/>
      </c>
      <c r="E35" s="83" t="str" cm="1">
        <f t="array" aca="1" ref="E35" ca="1">IFERROR(INDEX(DSĐT!C:C,'PK LIST TỪNG NHÀ'!$B35,0),"")</f>
        <v/>
      </c>
      <c r="F35" s="161" t="str" cm="1">
        <f t="array" aca="1" ref="F35" ca="1">IFERROR(INDEX(DSĐT!D:D,'PK LIST TỪNG NHÀ'!$B35,0),"")</f>
        <v/>
      </c>
      <c r="G35" s="83" t="str" cm="1">
        <f t="array" aca="1" ref="G35" ca="1">IFERROR(INDEX(DSĐT!E:E,'PK LIST TỪNG NHÀ'!$B35,0),"")</f>
        <v/>
      </c>
      <c r="H35" s="83" t="str" cm="1">
        <f t="array" aca="1" ref="H35" ca="1">IFERROR(INDEX(DSĐT!F:F,'PK LIST TỪNG NHÀ'!$B35,0),"")</f>
        <v/>
      </c>
      <c r="I35" s="83" t="str" cm="1">
        <f t="array" aca="1" ref="I35" ca="1">IFERROR(INDEX(DSĐT!G:G,'PK LIST TỪNG NHÀ'!$B35,0),"")</f>
        <v/>
      </c>
      <c r="J35" s="83" t="str" cm="1">
        <f t="array" aca="1" ref="J35" ca="1">IFERROR(INDEX(DSĐT!H:H,'PK LIST TỪNG NHÀ'!$B35,0),"")</f>
        <v/>
      </c>
      <c r="K35" s="83" t="str" cm="1">
        <f t="array" aca="1" ref="K35" ca="1">IFERROR(INDEX(DSĐT!J:J,'PK LIST TỪNG NHÀ'!$B35,0),"")</f>
        <v/>
      </c>
      <c r="L35" s="83" t="str" cm="1">
        <f t="array" aca="1" ref="L35" ca="1">IFERROR(INDEX(DSĐT!I:I,'PK LIST TỪNG NHÀ'!$B35,0),"")</f>
        <v/>
      </c>
      <c r="O35" s="47"/>
      <c r="P35" s="47" t="str" cm="1">
        <f t="array" aca="1" ref="P35" ca="1">IFERROR(_xlfn.TEXTJOIN(", ", TRUE, IF($G$4:$G$200= O35,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5" s="47" t="str" cm="1">
        <f t="array" aca="1" ref="Q35" ca="1">IFERROR(_xlfn.TEXTJOIN(", ", TRUE, IF($G$4:$G$200= O35,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5" s="47" t="str" cm="1">
        <f t="array" aca="1" ref="R35" ca="1">_xlfn.TEXTJOIN(", ", TRUE, IF(E$2:E$200 = O35,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6" spans="2:18" ht="13.5" customHeight="1">
      <c r="B36" s="83" t="str">
        <f ca="1">IFERROR(B35+MATCH(C36,OFFSET(DSĐT!$A$1,$B35,0,10000),0),"")</f>
        <v/>
      </c>
      <c r="C36" s="83" t="str">
        <f>IF(COUNTIFS($C$3:C35,$C$2)&lt;$M$2,$C$2,"")</f>
        <v/>
      </c>
      <c r="D36" s="83" t="str" cm="1">
        <f t="array" aca="1" ref="D36" ca="1">IFERROR(INDEX(DSĐT!B:B,'PK LIST TỪNG NHÀ'!$B36,0),"")</f>
        <v/>
      </c>
      <c r="E36" s="83" t="str" cm="1">
        <f t="array" aca="1" ref="E36" ca="1">IFERROR(INDEX(DSĐT!C:C,'PK LIST TỪNG NHÀ'!$B36,0),"")</f>
        <v/>
      </c>
      <c r="F36" s="161" t="str" cm="1">
        <f t="array" aca="1" ref="F36" ca="1">IFERROR(INDEX(DSĐT!D:D,'PK LIST TỪNG NHÀ'!$B36,0),"")</f>
        <v/>
      </c>
      <c r="G36" s="83" t="str" cm="1">
        <f t="array" aca="1" ref="G36" ca="1">IFERROR(INDEX(DSĐT!E:E,'PK LIST TỪNG NHÀ'!$B36,0),"")</f>
        <v/>
      </c>
      <c r="H36" s="83" t="str" cm="1">
        <f t="array" aca="1" ref="H36" ca="1">IFERROR(INDEX(DSĐT!F:F,'PK LIST TỪNG NHÀ'!$B36,0),"")</f>
        <v/>
      </c>
      <c r="I36" s="83" t="str" cm="1">
        <f t="array" aca="1" ref="I36" ca="1">IFERROR(INDEX(DSĐT!G:G,'PK LIST TỪNG NHÀ'!$B36,0),"")</f>
        <v/>
      </c>
      <c r="J36" s="83" t="str" cm="1">
        <f t="array" aca="1" ref="J36" ca="1">IFERROR(INDEX(DSĐT!H:H,'PK LIST TỪNG NHÀ'!$B36,0),"")</f>
        <v/>
      </c>
      <c r="K36" s="83" t="str" cm="1">
        <f t="array" aca="1" ref="K36" ca="1">IFERROR(INDEX(DSĐT!J:J,'PK LIST TỪNG NHÀ'!$B36,0),"")</f>
        <v/>
      </c>
      <c r="L36" s="83" t="str" cm="1">
        <f t="array" aca="1" ref="L36" ca="1">IFERROR(INDEX(DSĐT!I:I,'PK LIST TỪNG NHÀ'!$B36,0),"")</f>
        <v/>
      </c>
      <c r="P36" s="47" t="str" cm="1">
        <f t="array" aca="1" ref="P36" ca="1">IFERROR(_xlfn.TEXTJOIN(", ", TRUE, IF($G$4:$G$200= O36,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6" s="47" t="str" cm="1">
        <f t="array" aca="1" ref="Q36" ca="1">IFERROR(_xlfn.TEXTJOIN(", ", TRUE, IF($G$4:$G$200= O36,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6" s="47" t="str" cm="1">
        <f t="array" aca="1" ref="R36" ca="1">_xlfn.TEXTJOIN(", ", TRUE, IF(E$2:E$200 = O36,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7" spans="2:18" ht="13.5" customHeight="1">
      <c r="B37" s="83" t="str">
        <f ca="1">IFERROR(B36+MATCH(C37,OFFSET(DSĐT!$A$1,$B36,0,10000),0),"")</f>
        <v/>
      </c>
      <c r="C37" s="83" t="str">
        <f>IF(COUNTIFS($C$3:C36,$C$2)&lt;$M$2,$C$2,"")</f>
        <v/>
      </c>
      <c r="D37" s="83" t="str" cm="1">
        <f t="array" aca="1" ref="D37" ca="1">IFERROR(INDEX(DSĐT!B:B,'PK LIST TỪNG NHÀ'!$B37,0),"")</f>
        <v/>
      </c>
      <c r="E37" s="83" t="str" cm="1">
        <f t="array" aca="1" ref="E37" ca="1">IFERROR(INDEX(DSĐT!C:C,'PK LIST TỪNG NHÀ'!$B37,0),"")</f>
        <v/>
      </c>
      <c r="F37" s="161" t="str" cm="1">
        <f t="array" aca="1" ref="F37" ca="1">IFERROR(INDEX(DSĐT!D:D,'PK LIST TỪNG NHÀ'!$B37,0),"")</f>
        <v/>
      </c>
      <c r="G37" s="83" t="str" cm="1">
        <f t="array" aca="1" ref="G37" ca="1">IFERROR(INDEX(DSĐT!E:E,'PK LIST TỪNG NHÀ'!$B37,0),"")</f>
        <v/>
      </c>
      <c r="H37" s="83" t="str" cm="1">
        <f t="array" aca="1" ref="H37" ca="1">IFERROR(INDEX(DSĐT!F:F,'PK LIST TỪNG NHÀ'!$B37,0),"")</f>
        <v/>
      </c>
      <c r="I37" s="83" t="str" cm="1">
        <f t="array" aca="1" ref="I37" ca="1">IFERROR(INDEX(DSĐT!G:G,'PK LIST TỪNG NHÀ'!$B37,0),"")</f>
        <v/>
      </c>
      <c r="J37" s="83" t="str" cm="1">
        <f t="array" aca="1" ref="J37" ca="1">IFERROR(INDEX(DSĐT!H:H,'PK LIST TỪNG NHÀ'!$B37,0),"")</f>
        <v/>
      </c>
      <c r="K37" s="83" t="str" cm="1">
        <f t="array" aca="1" ref="K37" ca="1">IFERROR(INDEX(DSĐT!J:J,'PK LIST TỪNG NHÀ'!$B37,0),"")</f>
        <v/>
      </c>
      <c r="L37" s="83" t="str" cm="1">
        <f t="array" aca="1" ref="L37" ca="1">IFERROR(INDEX(DSĐT!I:I,'PK LIST TỪNG NHÀ'!$B37,0),"")</f>
        <v/>
      </c>
      <c r="P37" s="47" t="str" cm="1">
        <f t="array" aca="1" ref="P37" ca="1">IFERROR(_xlfn.TEXTJOIN(", ", TRUE, IF($G$4:$G$200= O37,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7" s="47" t="str" cm="1">
        <f t="array" aca="1" ref="Q37" ca="1">IFERROR(_xlfn.TEXTJOIN(", ", TRUE, IF($G$4:$G$200= O37,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7" s="47" t="str" cm="1">
        <f t="array" aca="1" ref="R37" ca="1">_xlfn.TEXTJOIN(", ", TRUE, IF(E$2:E$200 = O37,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8" spans="2:18" ht="13.5" customHeight="1">
      <c r="B38" s="83" t="str">
        <f ca="1">IFERROR(B37+MATCH(C38,OFFSET(DSĐT!$A$1,$B37,0,10000),0),"")</f>
        <v/>
      </c>
      <c r="C38" s="83" t="str">
        <f>IF(COUNTIFS($C$3:C37,$C$2)&lt;$M$2,$C$2,"")</f>
        <v/>
      </c>
      <c r="D38" s="83" t="str" cm="1">
        <f t="array" aca="1" ref="D38" ca="1">IFERROR(INDEX(DSĐT!B:B,'PK LIST TỪNG NHÀ'!$B38,0),"")</f>
        <v/>
      </c>
      <c r="E38" s="83" t="str" cm="1">
        <f t="array" aca="1" ref="E38" ca="1">IFERROR(INDEX(DSĐT!C:C,'PK LIST TỪNG NHÀ'!$B38,0),"")</f>
        <v/>
      </c>
      <c r="F38" s="161" t="str" cm="1">
        <f t="array" aca="1" ref="F38" ca="1">IFERROR(INDEX(DSĐT!D:D,'PK LIST TỪNG NHÀ'!$B38,0),"")</f>
        <v/>
      </c>
      <c r="G38" s="83" t="str" cm="1">
        <f t="array" aca="1" ref="G38" ca="1">IFERROR(INDEX(DSĐT!E:E,'PK LIST TỪNG NHÀ'!$B38,0),"")</f>
        <v/>
      </c>
      <c r="H38" s="83" t="str" cm="1">
        <f t="array" aca="1" ref="H38" ca="1">IFERROR(INDEX(DSĐT!F:F,'PK LIST TỪNG NHÀ'!$B38,0),"")</f>
        <v/>
      </c>
      <c r="I38" s="83" t="str" cm="1">
        <f t="array" aca="1" ref="I38" ca="1">IFERROR(INDEX(DSĐT!G:G,'PK LIST TỪNG NHÀ'!$B38,0),"")</f>
        <v/>
      </c>
      <c r="J38" s="83" t="str" cm="1">
        <f t="array" aca="1" ref="J38" ca="1">IFERROR(INDEX(DSĐT!H:H,'PK LIST TỪNG NHÀ'!$B38,0),"")</f>
        <v/>
      </c>
      <c r="K38" s="83" t="str" cm="1">
        <f t="array" aca="1" ref="K38" ca="1">IFERROR(INDEX(DSĐT!J:J,'PK LIST TỪNG NHÀ'!$B38,0),"")</f>
        <v/>
      </c>
      <c r="L38" s="83" t="str" cm="1">
        <f t="array" aca="1" ref="L38" ca="1">IFERROR(INDEX(DSĐT!I:I,'PK LIST TỪNG NHÀ'!$B38,0),"")</f>
        <v/>
      </c>
      <c r="P38" s="47" t="str" cm="1">
        <f t="array" aca="1" ref="P38" ca="1">IFERROR(_xlfn.TEXTJOIN(", ", TRUE, IF($G$4:$G$200= O38,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8" s="47" t="str" cm="1">
        <f t="array" aca="1" ref="Q38" ca="1">IFERROR(_xlfn.TEXTJOIN(", ", TRUE, IF($G$4:$G$200= O38,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8" s="47" t="str" cm="1">
        <f t="array" aca="1" ref="R38" ca="1">_xlfn.TEXTJOIN(", ", TRUE, IF(E$2:E$200 = O38,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39" spans="2:18" ht="13.5" customHeight="1">
      <c r="B39" s="83" t="str">
        <f ca="1">IFERROR(B38+MATCH(C39,OFFSET(DSĐT!$A$1,$B38,0,10000),0),"")</f>
        <v/>
      </c>
      <c r="C39" s="83" t="str">
        <f>IF(COUNTIFS($C$3:C38,$C$2)&lt;$M$2,$C$2,"")</f>
        <v/>
      </c>
      <c r="D39" s="83" t="str" cm="1">
        <f t="array" aca="1" ref="D39" ca="1">IFERROR(INDEX(DSĐT!B:B,'PK LIST TỪNG NHÀ'!$B39,0),"")</f>
        <v/>
      </c>
      <c r="E39" s="83" t="str" cm="1">
        <f t="array" aca="1" ref="E39" ca="1">IFERROR(INDEX(DSĐT!C:C,'PK LIST TỪNG NHÀ'!$B39,0),"")</f>
        <v/>
      </c>
      <c r="F39" s="161" t="str" cm="1">
        <f t="array" aca="1" ref="F39" ca="1">IFERROR(INDEX(DSĐT!D:D,'PK LIST TỪNG NHÀ'!$B39,0),"")</f>
        <v/>
      </c>
      <c r="G39" s="83" t="str" cm="1">
        <f t="array" aca="1" ref="G39" ca="1">IFERROR(INDEX(DSĐT!E:E,'PK LIST TỪNG NHÀ'!$B39,0),"")</f>
        <v/>
      </c>
      <c r="H39" s="83" t="str" cm="1">
        <f t="array" aca="1" ref="H39" ca="1">IFERROR(INDEX(DSĐT!F:F,'PK LIST TỪNG NHÀ'!$B39,0),"")</f>
        <v/>
      </c>
      <c r="I39" s="83" t="str" cm="1">
        <f t="array" aca="1" ref="I39" ca="1">IFERROR(INDEX(DSĐT!G:G,'PK LIST TỪNG NHÀ'!$B39,0),"")</f>
        <v/>
      </c>
      <c r="J39" s="83" t="str" cm="1">
        <f t="array" aca="1" ref="J39" ca="1">IFERROR(INDEX(DSĐT!H:H,'PK LIST TỪNG NHÀ'!$B39,0),"")</f>
        <v/>
      </c>
      <c r="K39" s="83" t="str" cm="1">
        <f t="array" aca="1" ref="K39" ca="1">IFERROR(INDEX(DSĐT!J:J,'PK LIST TỪNG NHÀ'!$B39,0),"")</f>
        <v/>
      </c>
      <c r="L39" s="83" t="str" cm="1">
        <f t="array" aca="1" ref="L39" ca="1">IFERROR(INDEX(DSĐT!I:I,'PK LIST TỪNG NHÀ'!$B39,0),"")</f>
        <v/>
      </c>
      <c r="P39" s="47" t="str" cm="1">
        <f t="array" aca="1" ref="P39" ca="1">IFERROR(_xlfn.TEXTJOIN(", ", TRUE, IF($G$4:$G$200= O39,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39" s="47" t="str" cm="1">
        <f t="array" aca="1" ref="Q39" ca="1">IFERROR(_xlfn.TEXTJOIN(", ", TRUE, IF($G$4:$G$200= O39,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39" s="47" t="str" cm="1">
        <f t="array" aca="1" ref="R39" ca="1">_xlfn.TEXTJOIN(", ", TRUE, IF(E$2:E$200 = O39,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0" spans="2:18" ht="13.5" customHeight="1">
      <c r="B40" s="83" t="str">
        <f ca="1">IFERROR(B39+MATCH(C40,OFFSET(DSĐT!$A$1,$B39,0,10000),0),"")</f>
        <v/>
      </c>
      <c r="C40" s="83" t="str">
        <f>IF(COUNTIFS($C$3:C39,$C$2)&lt;$M$2,$C$2,"")</f>
        <v/>
      </c>
      <c r="D40" s="83" t="str" cm="1">
        <f t="array" aca="1" ref="D40" ca="1">IFERROR(INDEX(DSĐT!B:B,'PK LIST TỪNG NHÀ'!$B40,0),"")</f>
        <v/>
      </c>
      <c r="E40" s="83" t="str" cm="1">
        <f t="array" aca="1" ref="E40" ca="1">IFERROR(INDEX(DSĐT!C:C,'PK LIST TỪNG NHÀ'!$B40,0),"")</f>
        <v/>
      </c>
      <c r="F40" s="161" t="str" cm="1">
        <f t="array" aca="1" ref="F40" ca="1">IFERROR(INDEX(DSĐT!D:D,'PK LIST TỪNG NHÀ'!$B40,0),"")</f>
        <v/>
      </c>
      <c r="G40" s="83" t="str" cm="1">
        <f t="array" aca="1" ref="G40" ca="1">IFERROR(INDEX(DSĐT!E:E,'PK LIST TỪNG NHÀ'!$B40,0),"")</f>
        <v/>
      </c>
      <c r="H40" s="83" t="str" cm="1">
        <f t="array" aca="1" ref="H40" ca="1">IFERROR(INDEX(DSĐT!F:F,'PK LIST TỪNG NHÀ'!$B40,0),"")</f>
        <v/>
      </c>
      <c r="I40" s="83" t="str" cm="1">
        <f t="array" aca="1" ref="I40" ca="1">IFERROR(INDEX(DSĐT!G:G,'PK LIST TỪNG NHÀ'!$B40,0),"")</f>
        <v/>
      </c>
      <c r="J40" s="83" t="str" cm="1">
        <f t="array" aca="1" ref="J40" ca="1">IFERROR(INDEX(DSĐT!H:H,'PK LIST TỪNG NHÀ'!$B40,0),"")</f>
        <v/>
      </c>
      <c r="K40" s="83" t="str" cm="1">
        <f t="array" aca="1" ref="K40" ca="1">IFERROR(INDEX(DSĐT!J:J,'PK LIST TỪNG NHÀ'!$B40,0),"")</f>
        <v/>
      </c>
      <c r="L40" s="83" t="str" cm="1">
        <f t="array" aca="1" ref="L40" ca="1">IFERROR(INDEX(DSĐT!I:I,'PK LIST TỪNG NHÀ'!$B40,0),"")</f>
        <v/>
      </c>
      <c r="P40" s="47" t="str" cm="1">
        <f t="array" aca="1" ref="P40" ca="1">IFERROR(_xlfn.TEXTJOIN(", ", TRUE, IF($G$4:$G$200= O40,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0" s="47" t="str" cm="1">
        <f t="array" aca="1" ref="Q40" ca="1">IFERROR(_xlfn.TEXTJOIN(", ", TRUE, IF($G$4:$G$200= O40,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0" s="47" t="str" cm="1">
        <f t="array" aca="1" ref="R40" ca="1">_xlfn.TEXTJOIN(", ", TRUE, IF(E$2:E$200 = O40,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1" spans="2:18" ht="13.5" customHeight="1">
      <c r="B41" s="83" t="str">
        <f ca="1">IFERROR(B40+MATCH(C41,OFFSET(DSĐT!$A$1,$B40,0,10000),0),"")</f>
        <v/>
      </c>
      <c r="C41" s="83" t="str">
        <f>IF(COUNTIFS($C$3:C40,$C$2)&lt;$M$2,$C$2,"")</f>
        <v/>
      </c>
      <c r="D41" s="83" t="str" cm="1">
        <f t="array" aca="1" ref="D41" ca="1">IFERROR(INDEX(DSĐT!B:B,'PK LIST TỪNG NHÀ'!$B41,0),"")</f>
        <v/>
      </c>
      <c r="E41" s="83" t="str" cm="1">
        <f t="array" aca="1" ref="E41" ca="1">IFERROR(INDEX(DSĐT!C:C,'PK LIST TỪNG NHÀ'!$B41,0),"")</f>
        <v/>
      </c>
      <c r="F41" s="161" t="str" cm="1">
        <f t="array" aca="1" ref="F41" ca="1">IFERROR(INDEX(DSĐT!D:D,'PK LIST TỪNG NHÀ'!$B41,0),"")</f>
        <v/>
      </c>
      <c r="G41" s="83" t="str" cm="1">
        <f t="array" aca="1" ref="G41" ca="1">IFERROR(INDEX(DSĐT!E:E,'PK LIST TỪNG NHÀ'!$B41,0),"")</f>
        <v/>
      </c>
      <c r="H41" s="83" t="str" cm="1">
        <f t="array" aca="1" ref="H41" ca="1">IFERROR(INDEX(DSĐT!F:F,'PK LIST TỪNG NHÀ'!$B41,0),"")</f>
        <v/>
      </c>
      <c r="I41" s="83" t="str" cm="1">
        <f t="array" aca="1" ref="I41" ca="1">IFERROR(INDEX(DSĐT!G:G,'PK LIST TỪNG NHÀ'!$B41,0),"")</f>
        <v/>
      </c>
      <c r="J41" s="83" t="str" cm="1">
        <f t="array" aca="1" ref="J41" ca="1">IFERROR(INDEX(DSĐT!H:H,'PK LIST TỪNG NHÀ'!$B41,0),"")</f>
        <v/>
      </c>
      <c r="K41" s="83" t="str" cm="1">
        <f t="array" aca="1" ref="K41" ca="1">IFERROR(INDEX(DSĐT!J:J,'PK LIST TỪNG NHÀ'!$B41,0),"")</f>
        <v/>
      </c>
      <c r="L41" s="83" t="str" cm="1">
        <f t="array" aca="1" ref="L41" ca="1">IFERROR(INDEX(DSĐT!I:I,'PK LIST TỪNG NHÀ'!$B41,0),"")</f>
        <v/>
      </c>
      <c r="P41" s="47" t="str" cm="1">
        <f t="array" aca="1" ref="P41" ca="1">IFERROR(_xlfn.TEXTJOIN(", ", TRUE, IF($G$4:$G$200= O41,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1" s="47" t="str" cm="1">
        <f t="array" aca="1" ref="Q41" ca="1">IFERROR(_xlfn.TEXTJOIN(", ", TRUE, IF($G$4:$G$200= O41,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1" s="47" t="str" cm="1">
        <f t="array" aca="1" ref="R41" ca="1">_xlfn.TEXTJOIN(", ", TRUE, IF(E$2:E$200 = O41,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2" spans="2:18" ht="13.5" customHeight="1">
      <c r="B42" s="83" t="str">
        <f ca="1">IFERROR(B41+MATCH(C42,OFFSET(DSĐT!$A$1,$B41,0,10000),0),"")</f>
        <v/>
      </c>
      <c r="C42" s="83" t="str">
        <f>IF(COUNTIFS($C$3:C41,$C$2)&lt;$M$2,$C$2,"")</f>
        <v/>
      </c>
      <c r="D42" s="83" t="str" cm="1">
        <f t="array" aca="1" ref="D42" ca="1">IFERROR(INDEX(DSĐT!B:B,'PK LIST TỪNG NHÀ'!$B42,0),"")</f>
        <v/>
      </c>
      <c r="E42" s="83" t="str" cm="1">
        <f t="array" aca="1" ref="E42" ca="1">IFERROR(INDEX(DSĐT!C:C,'PK LIST TỪNG NHÀ'!$B42,0),"")</f>
        <v/>
      </c>
      <c r="F42" s="161" t="str" cm="1">
        <f t="array" aca="1" ref="F42" ca="1">IFERROR(INDEX(DSĐT!D:D,'PK LIST TỪNG NHÀ'!$B42,0),"")</f>
        <v/>
      </c>
      <c r="G42" s="83" t="str" cm="1">
        <f t="array" aca="1" ref="G42" ca="1">IFERROR(INDEX(DSĐT!E:E,'PK LIST TỪNG NHÀ'!$B42,0),"")</f>
        <v/>
      </c>
      <c r="H42" s="83" t="str" cm="1">
        <f t="array" aca="1" ref="H42" ca="1">IFERROR(INDEX(DSĐT!F:F,'PK LIST TỪNG NHÀ'!$B42,0),"")</f>
        <v/>
      </c>
      <c r="I42" s="83" t="str" cm="1">
        <f t="array" aca="1" ref="I42" ca="1">IFERROR(INDEX(DSĐT!G:G,'PK LIST TỪNG NHÀ'!$B42,0),"")</f>
        <v/>
      </c>
      <c r="J42" s="83" t="str" cm="1">
        <f t="array" aca="1" ref="J42" ca="1">IFERROR(INDEX(DSĐT!H:H,'PK LIST TỪNG NHÀ'!$B42,0),"")</f>
        <v/>
      </c>
      <c r="K42" s="83" t="str" cm="1">
        <f t="array" aca="1" ref="K42" ca="1">IFERROR(INDEX(DSĐT!J:J,'PK LIST TỪNG NHÀ'!$B42,0),"")</f>
        <v/>
      </c>
      <c r="L42" s="83" t="str" cm="1">
        <f t="array" aca="1" ref="L42" ca="1">IFERROR(INDEX(DSĐT!I:I,'PK LIST TỪNG NHÀ'!$B42,0),"")</f>
        <v/>
      </c>
      <c r="P42" s="47" t="str" cm="1">
        <f t="array" aca="1" ref="P42" ca="1">IFERROR(_xlfn.TEXTJOIN(", ", TRUE, IF($G$4:$G$200= O42,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2" s="47" t="str" cm="1">
        <f t="array" aca="1" ref="Q42" ca="1">IFERROR(_xlfn.TEXTJOIN(", ", TRUE, IF($G$4:$G$200= O42,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2" s="47" t="str" cm="1">
        <f t="array" aca="1" ref="R42" ca="1">_xlfn.TEXTJOIN(", ", TRUE, IF(E$2:E$200 = O42,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3" spans="2:18" ht="13.5" customHeight="1">
      <c r="B43" s="83" t="str">
        <f ca="1">IFERROR(B42+MATCH(C43,OFFSET(DSĐT!$A$1,$B42,0,10000),0),"")</f>
        <v/>
      </c>
      <c r="C43" s="83" t="str">
        <f>IF(COUNTIFS($C$3:C42,$C$2)&lt;$M$2,$C$2,"")</f>
        <v/>
      </c>
      <c r="D43" s="83" t="str" cm="1">
        <f t="array" aca="1" ref="D43" ca="1">IFERROR(INDEX(DSĐT!B:B,'PK LIST TỪNG NHÀ'!$B43,0),"")</f>
        <v/>
      </c>
      <c r="E43" s="83" t="str" cm="1">
        <f t="array" aca="1" ref="E43" ca="1">IFERROR(INDEX(DSĐT!C:C,'PK LIST TỪNG NHÀ'!$B43,0),"")</f>
        <v/>
      </c>
      <c r="F43" s="161" t="str" cm="1">
        <f t="array" aca="1" ref="F43" ca="1">IFERROR(INDEX(DSĐT!D:D,'PK LIST TỪNG NHÀ'!$B43,0),"")</f>
        <v/>
      </c>
      <c r="G43" s="83" t="str" cm="1">
        <f t="array" aca="1" ref="G43" ca="1">IFERROR(INDEX(DSĐT!E:E,'PK LIST TỪNG NHÀ'!$B43,0),"")</f>
        <v/>
      </c>
      <c r="H43" s="83" t="str" cm="1">
        <f t="array" aca="1" ref="H43" ca="1">IFERROR(INDEX(DSĐT!F:F,'PK LIST TỪNG NHÀ'!$B43,0),"")</f>
        <v/>
      </c>
      <c r="I43" s="83" t="str" cm="1">
        <f t="array" aca="1" ref="I43" ca="1">IFERROR(INDEX(DSĐT!G:G,'PK LIST TỪNG NHÀ'!$B43,0),"")</f>
        <v/>
      </c>
      <c r="J43" s="83" t="str" cm="1">
        <f t="array" aca="1" ref="J43" ca="1">IFERROR(INDEX(DSĐT!H:H,'PK LIST TỪNG NHÀ'!$B43,0),"")</f>
        <v/>
      </c>
      <c r="K43" s="83" t="str" cm="1">
        <f t="array" aca="1" ref="K43" ca="1">IFERROR(INDEX(DSĐT!J:J,'PK LIST TỪNG NHÀ'!$B43,0),"")</f>
        <v/>
      </c>
      <c r="L43" s="83" t="str" cm="1">
        <f t="array" aca="1" ref="L43" ca="1">IFERROR(INDEX(DSĐT!I:I,'PK LIST TỪNG NHÀ'!$B43,0),"")</f>
        <v/>
      </c>
      <c r="P43" s="47" t="str" cm="1">
        <f t="array" aca="1" ref="P43" ca="1">IFERROR(_xlfn.TEXTJOIN(", ", TRUE, IF($G$4:$G$200= O43,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3" s="47" t="str" cm="1">
        <f t="array" aca="1" ref="Q43" ca="1">IFERROR(_xlfn.TEXTJOIN(", ", TRUE, IF($G$4:$G$200= O43,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3" s="47" t="str" cm="1">
        <f t="array" aca="1" ref="R43" ca="1">_xlfn.TEXTJOIN(", ", TRUE, IF(E$2:E$200 = O43,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4" spans="2:18" ht="13.5" customHeight="1">
      <c r="B44" s="83" t="str">
        <f ca="1">IFERROR(B43+MATCH(C44,OFFSET(DSĐT!$A$1,$B43,0,10000),0),"")</f>
        <v/>
      </c>
      <c r="C44" s="83" t="str">
        <f>IF(COUNTIFS($C$3:C43,$C$2)&lt;$M$2,$C$2,"")</f>
        <v/>
      </c>
      <c r="D44" s="83" t="str" cm="1">
        <f t="array" aca="1" ref="D44" ca="1">IFERROR(INDEX(DSĐT!B:B,'PK LIST TỪNG NHÀ'!$B44,0),"")</f>
        <v/>
      </c>
      <c r="E44" s="83" t="str" cm="1">
        <f t="array" aca="1" ref="E44" ca="1">IFERROR(INDEX(DSĐT!C:C,'PK LIST TỪNG NHÀ'!$B44,0),"")</f>
        <v/>
      </c>
      <c r="F44" s="161" t="str" cm="1">
        <f t="array" aca="1" ref="F44" ca="1">IFERROR(INDEX(DSĐT!D:D,'PK LIST TỪNG NHÀ'!$B44,0),"")</f>
        <v/>
      </c>
      <c r="G44" s="83" t="str" cm="1">
        <f t="array" aca="1" ref="G44" ca="1">IFERROR(INDEX(DSĐT!E:E,'PK LIST TỪNG NHÀ'!$B44,0),"")</f>
        <v/>
      </c>
      <c r="H44" s="83" t="str" cm="1">
        <f t="array" aca="1" ref="H44" ca="1">IFERROR(INDEX(DSĐT!F:F,'PK LIST TỪNG NHÀ'!$B44,0),"")</f>
        <v/>
      </c>
      <c r="I44" s="83" t="str" cm="1">
        <f t="array" aca="1" ref="I44" ca="1">IFERROR(INDEX(DSĐT!G:G,'PK LIST TỪNG NHÀ'!$B44,0),"")</f>
        <v/>
      </c>
      <c r="J44" s="83" t="str" cm="1">
        <f t="array" aca="1" ref="J44" ca="1">IFERROR(INDEX(DSĐT!H:H,'PK LIST TỪNG NHÀ'!$B44,0),"")</f>
        <v/>
      </c>
      <c r="K44" s="83" t="str" cm="1">
        <f t="array" aca="1" ref="K44" ca="1">IFERROR(INDEX(DSĐT!J:J,'PK LIST TỪNG NHÀ'!$B44,0),"")</f>
        <v/>
      </c>
      <c r="L44" s="83" t="str" cm="1">
        <f t="array" aca="1" ref="L44" ca="1">IFERROR(INDEX(DSĐT!I:I,'PK LIST TỪNG NHÀ'!$B44,0),"")</f>
        <v/>
      </c>
      <c r="P44" s="47" t="str" cm="1">
        <f t="array" aca="1" ref="P44" ca="1">IFERROR(_xlfn.TEXTJOIN(", ", TRUE, IF($G$4:$G$200= O44,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4" s="47" t="str" cm="1">
        <f t="array" aca="1" ref="Q44" ca="1">IFERROR(_xlfn.TEXTJOIN(", ", TRUE, IF($G$4:$G$200= O44,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4" s="47" t="str" cm="1">
        <f t="array" aca="1" ref="R44" ca="1">_xlfn.TEXTJOIN(", ", TRUE, IF(E$2:E$200 = O44,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5" spans="2:18" ht="13.5" customHeight="1">
      <c r="B45" s="83" t="str">
        <f ca="1">IFERROR(B44+MATCH(C45,OFFSET(DSĐT!$A$1,$B44,0,10000),0),"")</f>
        <v/>
      </c>
      <c r="C45" s="83" t="str">
        <f>IF(COUNTIFS($C$3:C44,$C$2)&lt;$M$2,$C$2,"")</f>
        <v/>
      </c>
      <c r="D45" s="83" t="str" cm="1">
        <f t="array" aca="1" ref="D45" ca="1">IFERROR(INDEX(DSĐT!B:B,'PK LIST TỪNG NHÀ'!$B45,0),"")</f>
        <v/>
      </c>
      <c r="E45" s="83" t="str" cm="1">
        <f t="array" aca="1" ref="E45" ca="1">IFERROR(INDEX(DSĐT!C:C,'PK LIST TỪNG NHÀ'!$B45,0),"")</f>
        <v/>
      </c>
      <c r="F45" s="161" t="str" cm="1">
        <f t="array" aca="1" ref="F45" ca="1">IFERROR(INDEX(DSĐT!D:D,'PK LIST TỪNG NHÀ'!$B45,0),"")</f>
        <v/>
      </c>
      <c r="G45" s="83" t="str" cm="1">
        <f t="array" aca="1" ref="G45" ca="1">IFERROR(INDEX(DSĐT!E:E,'PK LIST TỪNG NHÀ'!$B45,0),"")</f>
        <v/>
      </c>
      <c r="H45" s="83" t="str" cm="1">
        <f t="array" aca="1" ref="H45" ca="1">IFERROR(INDEX(DSĐT!F:F,'PK LIST TỪNG NHÀ'!$B45,0),"")</f>
        <v/>
      </c>
      <c r="I45" s="83" t="str" cm="1">
        <f t="array" aca="1" ref="I45" ca="1">IFERROR(INDEX(DSĐT!G:G,'PK LIST TỪNG NHÀ'!$B45,0),"")</f>
        <v/>
      </c>
      <c r="J45" s="83" t="str" cm="1">
        <f t="array" aca="1" ref="J45" ca="1">IFERROR(INDEX(DSĐT!H:H,'PK LIST TỪNG NHÀ'!$B45,0),"")</f>
        <v/>
      </c>
      <c r="K45" s="83" t="str" cm="1">
        <f t="array" aca="1" ref="K45" ca="1">IFERROR(INDEX(DSĐT!J:J,'PK LIST TỪNG NHÀ'!$B45,0),"")</f>
        <v/>
      </c>
      <c r="L45" s="83" t="str" cm="1">
        <f t="array" aca="1" ref="L45" ca="1">IFERROR(INDEX(DSĐT!I:I,'PK LIST TỪNG NHÀ'!$B45,0),"")</f>
        <v/>
      </c>
      <c r="P45" s="47" t="str" cm="1">
        <f t="array" aca="1" ref="P45" ca="1">IFERROR(_xlfn.TEXTJOIN(", ", TRUE, IF($G$4:$G$200= O45,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5" s="47" t="str" cm="1">
        <f t="array" aca="1" ref="Q45" ca="1">IFERROR(_xlfn.TEXTJOIN(", ", TRUE, IF($G$4:$G$200= O45,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5" s="47" t="str" cm="1">
        <f t="array" aca="1" ref="R45" ca="1">_xlfn.TEXTJOIN(", ", TRUE, IF(E$2:E$200 = O45,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6" spans="2:18" ht="13.5" customHeight="1">
      <c r="B46" s="83" t="str">
        <f ca="1">IFERROR(B45+MATCH(C46,OFFSET(DSĐT!$A$1,$B45,0,10000),0),"")</f>
        <v/>
      </c>
      <c r="C46" s="83" t="str">
        <f>IF(COUNTIFS($C$3:C45,$C$2)&lt;$M$2,$C$2,"")</f>
        <v/>
      </c>
      <c r="D46" s="83" t="str" cm="1">
        <f t="array" aca="1" ref="D46" ca="1">IFERROR(INDEX(DSĐT!B:B,'PK LIST TỪNG NHÀ'!$B46,0),"")</f>
        <v/>
      </c>
      <c r="E46" s="83" t="str" cm="1">
        <f t="array" aca="1" ref="E46" ca="1">IFERROR(INDEX(DSĐT!C:C,'PK LIST TỪNG NHÀ'!$B46,0),"")</f>
        <v/>
      </c>
      <c r="F46" s="161" t="str" cm="1">
        <f t="array" aca="1" ref="F46" ca="1">IFERROR(INDEX(DSĐT!D:D,'PK LIST TỪNG NHÀ'!$B46,0),"")</f>
        <v/>
      </c>
      <c r="G46" s="83" t="str" cm="1">
        <f t="array" aca="1" ref="G46" ca="1">IFERROR(INDEX(DSĐT!E:E,'PK LIST TỪNG NHÀ'!$B46,0),"")</f>
        <v/>
      </c>
      <c r="H46" s="83" t="str" cm="1">
        <f t="array" aca="1" ref="H46" ca="1">IFERROR(INDEX(DSĐT!F:F,'PK LIST TỪNG NHÀ'!$B46,0),"")</f>
        <v/>
      </c>
      <c r="I46" s="83" t="str" cm="1">
        <f t="array" aca="1" ref="I46" ca="1">IFERROR(INDEX(DSĐT!G:G,'PK LIST TỪNG NHÀ'!$B46,0),"")</f>
        <v/>
      </c>
      <c r="J46" s="83" t="str" cm="1">
        <f t="array" aca="1" ref="J46" ca="1">IFERROR(INDEX(DSĐT!H:H,'PK LIST TỪNG NHÀ'!$B46,0),"")</f>
        <v/>
      </c>
      <c r="K46" s="83" t="str" cm="1">
        <f t="array" aca="1" ref="K46" ca="1">IFERROR(INDEX(DSĐT!J:J,'PK LIST TỪNG NHÀ'!$B46,0),"")</f>
        <v/>
      </c>
      <c r="L46" s="83" t="str" cm="1">
        <f t="array" aca="1" ref="L46" ca="1">IFERROR(INDEX(DSĐT!I:I,'PK LIST TỪNG NHÀ'!$B46,0),"")</f>
        <v/>
      </c>
      <c r="P46" s="47" t="str" cm="1">
        <f t="array" aca="1" ref="P46" ca="1">IFERROR(_xlfn.TEXTJOIN(", ", TRUE, IF($G$4:$G$200= O46,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6" s="47" t="str" cm="1">
        <f t="array" aca="1" ref="Q46" ca="1">IFERROR(_xlfn.TEXTJOIN(", ", TRUE, IF($G$4:$G$200= O46,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6" s="47" t="str" cm="1">
        <f t="array" aca="1" ref="R46" ca="1">_xlfn.TEXTJOIN(", ", TRUE, IF(E$2:E$200 = O46,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7" spans="2:18" ht="13.5" customHeight="1">
      <c r="B47" s="83" t="str">
        <f ca="1">IFERROR(B46+MATCH(C47,OFFSET(DSĐT!$A$1,$B46,0,10000),0),"")</f>
        <v/>
      </c>
      <c r="C47" s="83" t="str">
        <f>IF(COUNTIFS($C$3:C46,$C$2)&lt;$M$2,$C$2,"")</f>
        <v/>
      </c>
      <c r="D47" s="83" t="str" cm="1">
        <f t="array" aca="1" ref="D47" ca="1">IFERROR(INDEX(DSĐT!B:B,'PK LIST TỪNG NHÀ'!$B47,0),"")</f>
        <v/>
      </c>
      <c r="E47" s="83" t="str" cm="1">
        <f t="array" aca="1" ref="E47" ca="1">IFERROR(INDEX(DSĐT!C:C,'PK LIST TỪNG NHÀ'!$B47,0),"")</f>
        <v/>
      </c>
      <c r="F47" s="161" t="str" cm="1">
        <f t="array" aca="1" ref="F47" ca="1">IFERROR(INDEX(DSĐT!D:D,'PK LIST TỪNG NHÀ'!$B47,0),"")</f>
        <v/>
      </c>
      <c r="G47" s="83" t="str" cm="1">
        <f t="array" aca="1" ref="G47" ca="1">IFERROR(INDEX(DSĐT!E:E,'PK LIST TỪNG NHÀ'!$B47,0),"")</f>
        <v/>
      </c>
      <c r="H47" s="83" t="str" cm="1">
        <f t="array" aca="1" ref="H47" ca="1">IFERROR(INDEX(DSĐT!F:F,'PK LIST TỪNG NHÀ'!$B47,0),"")</f>
        <v/>
      </c>
      <c r="I47" s="83" t="str" cm="1">
        <f t="array" aca="1" ref="I47" ca="1">IFERROR(INDEX(DSĐT!G:G,'PK LIST TỪNG NHÀ'!$B47,0),"")</f>
        <v/>
      </c>
      <c r="J47" s="83" t="str" cm="1">
        <f t="array" aca="1" ref="J47" ca="1">IFERROR(INDEX(DSĐT!H:H,'PK LIST TỪNG NHÀ'!$B47,0),"")</f>
        <v/>
      </c>
      <c r="K47" s="83" t="str" cm="1">
        <f t="array" aca="1" ref="K47" ca="1">IFERROR(INDEX(DSĐT!J:J,'PK LIST TỪNG NHÀ'!$B47,0),"")</f>
        <v/>
      </c>
      <c r="L47" s="83" t="str" cm="1">
        <f t="array" aca="1" ref="L47" ca="1">IFERROR(INDEX(DSĐT!I:I,'PK LIST TỪNG NHÀ'!$B47,0),"")</f>
        <v/>
      </c>
      <c r="P47" s="47" t="str" cm="1">
        <f t="array" aca="1" ref="P47" ca="1">IFERROR(_xlfn.TEXTJOIN(", ", TRUE, IF($G$4:$G$200= O47,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7" s="47" t="str" cm="1">
        <f t="array" aca="1" ref="Q47" ca="1">IFERROR(_xlfn.TEXTJOIN(", ", TRUE, IF($G$4:$G$200= O47,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7" s="47" t="str" cm="1">
        <f t="array" aca="1" ref="R47" ca="1">_xlfn.TEXTJOIN(", ", TRUE, IF(E$2:E$200 = O47,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8" spans="2:18" ht="13.5" customHeight="1">
      <c r="B48" s="83" t="str">
        <f ca="1">IFERROR(B47+MATCH(C48,OFFSET(DSĐT!$A$1,$B47,0,10000),0),"")</f>
        <v/>
      </c>
      <c r="C48" s="83" t="str">
        <f>IF(COUNTIFS($C$3:C47,$C$2)&lt;$M$2,$C$2,"")</f>
        <v/>
      </c>
      <c r="D48" s="83" t="str" cm="1">
        <f t="array" aca="1" ref="D48" ca="1">IFERROR(INDEX(DSĐT!B:B,'PK LIST TỪNG NHÀ'!$B48,0),"")</f>
        <v/>
      </c>
      <c r="E48" s="83" t="str" cm="1">
        <f t="array" aca="1" ref="E48" ca="1">IFERROR(INDEX(DSĐT!C:C,'PK LIST TỪNG NHÀ'!$B48,0),"")</f>
        <v/>
      </c>
      <c r="F48" s="161" t="str" cm="1">
        <f t="array" aca="1" ref="F48" ca="1">IFERROR(INDEX(DSĐT!D:D,'PK LIST TỪNG NHÀ'!$B48,0),"")</f>
        <v/>
      </c>
      <c r="G48" s="83" t="str" cm="1">
        <f t="array" aca="1" ref="G48" ca="1">IFERROR(INDEX(DSĐT!E:E,'PK LIST TỪNG NHÀ'!$B48,0),"")</f>
        <v/>
      </c>
      <c r="H48" s="83" t="str" cm="1">
        <f t="array" aca="1" ref="H48" ca="1">IFERROR(INDEX(DSĐT!F:F,'PK LIST TỪNG NHÀ'!$B48,0),"")</f>
        <v/>
      </c>
      <c r="I48" s="83" t="str" cm="1">
        <f t="array" aca="1" ref="I48" ca="1">IFERROR(INDEX(DSĐT!G:G,'PK LIST TỪNG NHÀ'!$B48,0),"")</f>
        <v/>
      </c>
      <c r="J48" s="83" t="str" cm="1">
        <f t="array" aca="1" ref="J48" ca="1">IFERROR(INDEX(DSĐT!H:H,'PK LIST TỪNG NHÀ'!$B48,0),"")</f>
        <v/>
      </c>
      <c r="K48" s="83" t="str" cm="1">
        <f t="array" aca="1" ref="K48" ca="1">IFERROR(INDEX(DSĐT!J:J,'PK LIST TỪNG NHÀ'!$B48,0),"")</f>
        <v/>
      </c>
      <c r="L48" s="83" t="str" cm="1">
        <f t="array" aca="1" ref="L48" ca="1">IFERROR(INDEX(DSĐT!I:I,'PK LIST TỪNG NHÀ'!$B48,0),"")</f>
        <v/>
      </c>
      <c r="P48" s="47" t="str" cm="1">
        <f t="array" aca="1" ref="P48" ca="1">IFERROR(_xlfn.TEXTJOIN(", ", TRUE, IF($G$4:$G$200= O48,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8" s="47" t="str" cm="1">
        <f t="array" aca="1" ref="Q48" ca="1">IFERROR(_xlfn.TEXTJOIN(", ", TRUE, IF($G$4:$G$200= O48,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8" s="47" t="str" cm="1">
        <f t="array" aca="1" ref="R48" ca="1">_xlfn.TEXTJOIN(", ", TRUE, IF(E$2:E$200 = O48,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49" spans="2:18" ht="13.5" customHeight="1">
      <c r="B49" s="83" t="str">
        <f ca="1">IFERROR(B48+MATCH(C49,OFFSET(DSĐT!$A$1,$B48,0,10000),0),"")</f>
        <v/>
      </c>
      <c r="C49" s="83" t="str">
        <f>IF(COUNTIFS($C$3:C48,$C$2)&lt;$M$2,$C$2,"")</f>
        <v/>
      </c>
      <c r="D49" s="83" t="str" cm="1">
        <f t="array" aca="1" ref="D49" ca="1">IFERROR(INDEX(DSĐT!B:B,'PK LIST TỪNG NHÀ'!$B49,0),"")</f>
        <v/>
      </c>
      <c r="E49" s="83" t="str" cm="1">
        <f t="array" aca="1" ref="E49" ca="1">IFERROR(INDEX(DSĐT!C:C,'PK LIST TỪNG NHÀ'!$B49,0),"")</f>
        <v/>
      </c>
      <c r="F49" s="161" t="str" cm="1">
        <f t="array" aca="1" ref="F49" ca="1">IFERROR(INDEX(DSĐT!D:D,'PK LIST TỪNG NHÀ'!$B49,0),"")</f>
        <v/>
      </c>
      <c r="G49" s="83" t="str" cm="1">
        <f t="array" aca="1" ref="G49" ca="1">IFERROR(INDEX(DSĐT!E:E,'PK LIST TỪNG NHÀ'!$B49,0),"")</f>
        <v/>
      </c>
      <c r="H49" s="83" t="str" cm="1">
        <f t="array" aca="1" ref="H49" ca="1">IFERROR(INDEX(DSĐT!F:F,'PK LIST TỪNG NHÀ'!$B49,0),"")</f>
        <v/>
      </c>
      <c r="I49" s="83" t="str" cm="1">
        <f t="array" aca="1" ref="I49" ca="1">IFERROR(INDEX(DSĐT!G:G,'PK LIST TỪNG NHÀ'!$B49,0),"")</f>
        <v/>
      </c>
      <c r="J49" s="83" t="str" cm="1">
        <f t="array" aca="1" ref="J49" ca="1">IFERROR(INDEX(DSĐT!H:H,'PK LIST TỪNG NHÀ'!$B49,0),"")</f>
        <v/>
      </c>
      <c r="K49" s="83" t="str" cm="1">
        <f t="array" aca="1" ref="K49" ca="1">IFERROR(INDEX(DSĐT!J:J,'PK LIST TỪNG NHÀ'!$B49,0),"")</f>
        <v/>
      </c>
      <c r="L49" s="83" t="str" cm="1">
        <f t="array" aca="1" ref="L49" ca="1">IFERROR(INDEX(DSĐT!I:I,'PK LIST TỪNG NHÀ'!$B49,0),"")</f>
        <v/>
      </c>
      <c r="P49" s="47" t="str" cm="1">
        <f t="array" aca="1" ref="P49" ca="1">IFERROR(_xlfn.TEXTJOIN(", ", TRUE, IF($G$4:$G$200= O49,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49" s="47" t="str" cm="1">
        <f t="array" aca="1" ref="Q49" ca="1">IFERROR(_xlfn.TEXTJOIN(", ", TRUE, IF($G$4:$G$200= O49,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49" s="47" t="str" cm="1">
        <f t="array" aca="1" ref="R49" ca="1">_xlfn.TEXTJOIN(", ", TRUE, IF(E$2:E$200 = O49,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0" spans="2:18" ht="13.5" customHeight="1">
      <c r="B50" s="83" t="str">
        <f ca="1">IFERROR(B49+MATCH(C50,OFFSET(DSĐT!$A$1,$B49,0,10000),0),"")</f>
        <v/>
      </c>
      <c r="C50" s="83" t="str">
        <f>IF(COUNTIFS($C$3:C49,$C$2)&lt;$M$2,$C$2,"")</f>
        <v/>
      </c>
      <c r="D50" s="83" t="str" cm="1">
        <f t="array" aca="1" ref="D50" ca="1">IFERROR(INDEX(DSĐT!B:B,'PK LIST TỪNG NHÀ'!$B50,0),"")</f>
        <v/>
      </c>
      <c r="E50" s="83" t="str" cm="1">
        <f t="array" aca="1" ref="E50" ca="1">IFERROR(INDEX(DSĐT!C:C,'PK LIST TỪNG NHÀ'!$B50,0),"")</f>
        <v/>
      </c>
      <c r="F50" s="161" t="str" cm="1">
        <f t="array" aca="1" ref="F50" ca="1">IFERROR(INDEX(DSĐT!D:D,'PK LIST TỪNG NHÀ'!$B50,0),"")</f>
        <v/>
      </c>
      <c r="G50" s="83" t="str" cm="1">
        <f t="array" aca="1" ref="G50" ca="1">IFERROR(INDEX(DSĐT!E:E,'PK LIST TỪNG NHÀ'!$B50,0),"")</f>
        <v/>
      </c>
      <c r="H50" s="83" t="str" cm="1">
        <f t="array" aca="1" ref="H50" ca="1">IFERROR(INDEX(DSĐT!F:F,'PK LIST TỪNG NHÀ'!$B50,0),"")</f>
        <v/>
      </c>
      <c r="I50" s="83" t="str" cm="1">
        <f t="array" aca="1" ref="I50" ca="1">IFERROR(INDEX(DSĐT!G:G,'PK LIST TỪNG NHÀ'!$B50,0),"")</f>
        <v/>
      </c>
      <c r="J50" s="83" t="str" cm="1">
        <f t="array" aca="1" ref="J50" ca="1">IFERROR(INDEX(DSĐT!H:H,'PK LIST TỪNG NHÀ'!$B50,0),"")</f>
        <v/>
      </c>
      <c r="K50" s="83" t="str" cm="1">
        <f t="array" aca="1" ref="K50" ca="1">IFERROR(INDEX(DSĐT!J:J,'PK LIST TỪNG NHÀ'!$B50,0),"")</f>
        <v/>
      </c>
      <c r="L50" s="83" t="str" cm="1">
        <f t="array" aca="1" ref="L50" ca="1">IFERROR(INDEX(DSĐT!I:I,'PK LIST TỪNG NHÀ'!$B50,0),"")</f>
        <v/>
      </c>
      <c r="P50" s="47" t="str" cm="1">
        <f t="array" aca="1" ref="P50" ca="1">IFERROR(_xlfn.TEXTJOIN(", ", TRUE, IF($G$4:$G$200= O50,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0" s="47" t="str" cm="1">
        <f t="array" aca="1" ref="Q50" ca="1">IFERROR(_xlfn.TEXTJOIN(", ", TRUE, IF($G$4:$G$200= O50,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0" s="47" t="str" cm="1">
        <f t="array" aca="1" ref="R50" ca="1">_xlfn.TEXTJOIN(", ", TRUE, IF(E$2:E$200 = O50,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1" spans="2:18" ht="13.5" customHeight="1">
      <c r="B51" s="83" t="str">
        <f ca="1">IFERROR(B50+MATCH(C51,OFFSET(DSĐT!$A$1,$B50,0,10000),0),"")</f>
        <v/>
      </c>
      <c r="C51" s="83" t="str">
        <f>IF(COUNTIFS($C$3:C50,$C$2)&lt;$M$2,$C$2,"")</f>
        <v/>
      </c>
      <c r="D51" s="83" t="str" cm="1">
        <f t="array" aca="1" ref="D51" ca="1">IFERROR(INDEX(DSĐT!B:B,'PK LIST TỪNG NHÀ'!$B51,0),"")</f>
        <v/>
      </c>
      <c r="E51" s="83" t="str" cm="1">
        <f t="array" aca="1" ref="E51" ca="1">IFERROR(INDEX(DSĐT!C:C,'PK LIST TỪNG NHÀ'!$B51,0),"")</f>
        <v/>
      </c>
      <c r="F51" s="161" t="str" cm="1">
        <f t="array" aca="1" ref="F51" ca="1">IFERROR(INDEX(DSĐT!D:D,'PK LIST TỪNG NHÀ'!$B51,0),"")</f>
        <v/>
      </c>
      <c r="G51" s="83" t="str" cm="1">
        <f t="array" aca="1" ref="G51" ca="1">IFERROR(INDEX(DSĐT!E:E,'PK LIST TỪNG NHÀ'!$B51,0),"")</f>
        <v/>
      </c>
      <c r="H51" s="83" t="str" cm="1">
        <f t="array" aca="1" ref="H51" ca="1">IFERROR(INDEX(DSĐT!F:F,'PK LIST TỪNG NHÀ'!$B51,0),"")</f>
        <v/>
      </c>
      <c r="I51" s="83" t="str" cm="1">
        <f t="array" aca="1" ref="I51" ca="1">IFERROR(INDEX(DSĐT!G:G,'PK LIST TỪNG NHÀ'!$B51,0),"")</f>
        <v/>
      </c>
      <c r="J51" s="83" t="str" cm="1">
        <f t="array" aca="1" ref="J51" ca="1">IFERROR(INDEX(DSĐT!H:H,'PK LIST TỪNG NHÀ'!$B51,0),"")</f>
        <v/>
      </c>
      <c r="K51" s="83" t="str" cm="1">
        <f t="array" aca="1" ref="K51" ca="1">IFERROR(INDEX(DSĐT!J:J,'PK LIST TỪNG NHÀ'!$B51,0),"")</f>
        <v/>
      </c>
      <c r="L51" s="83" t="str" cm="1">
        <f t="array" aca="1" ref="L51" ca="1">IFERROR(INDEX(DSĐT!I:I,'PK LIST TỪNG NHÀ'!$B51,0),"")</f>
        <v/>
      </c>
      <c r="P51" s="47" t="str" cm="1">
        <f t="array" aca="1" ref="P51" ca="1">IFERROR(_xlfn.TEXTJOIN(", ", TRUE, IF($G$4:$G$200= O51,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1" s="47" t="str" cm="1">
        <f t="array" aca="1" ref="Q51" ca="1">IFERROR(_xlfn.TEXTJOIN(", ", TRUE, IF($G$4:$G$200= O51,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1" s="47" t="str" cm="1">
        <f t="array" aca="1" ref="R51" ca="1">_xlfn.TEXTJOIN(", ", TRUE, IF(E$2:E$200 = O51,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2" spans="2:18" ht="13.5" customHeight="1">
      <c r="B52" s="83" t="str">
        <f ca="1">IFERROR(B51+MATCH(C52,OFFSET(DSĐT!$A$1,$B51,0,10000),0),"")</f>
        <v/>
      </c>
      <c r="C52" s="83" t="str">
        <f>IF(COUNTIFS($C$3:C51,$C$2)&lt;$M$2,$C$2,"")</f>
        <v/>
      </c>
      <c r="D52" s="83" t="str" cm="1">
        <f t="array" aca="1" ref="D52" ca="1">IFERROR(INDEX(DSĐT!B:B,'PK LIST TỪNG NHÀ'!$B52,0),"")</f>
        <v/>
      </c>
      <c r="E52" s="83" t="str" cm="1">
        <f t="array" aca="1" ref="E52" ca="1">IFERROR(INDEX(DSĐT!C:C,'PK LIST TỪNG NHÀ'!$B52,0),"")</f>
        <v/>
      </c>
      <c r="F52" s="161" t="str" cm="1">
        <f t="array" aca="1" ref="F52" ca="1">IFERROR(INDEX(DSĐT!D:D,'PK LIST TỪNG NHÀ'!$B52,0),"")</f>
        <v/>
      </c>
      <c r="G52" s="83" t="str" cm="1">
        <f t="array" aca="1" ref="G52" ca="1">IFERROR(INDEX(DSĐT!E:E,'PK LIST TỪNG NHÀ'!$B52,0),"")</f>
        <v/>
      </c>
      <c r="H52" s="83" t="str" cm="1">
        <f t="array" aca="1" ref="H52" ca="1">IFERROR(INDEX(DSĐT!F:F,'PK LIST TỪNG NHÀ'!$B52,0),"")</f>
        <v/>
      </c>
      <c r="I52" s="83" t="str" cm="1">
        <f t="array" aca="1" ref="I52" ca="1">IFERROR(INDEX(DSĐT!G:G,'PK LIST TỪNG NHÀ'!$B52,0),"")</f>
        <v/>
      </c>
      <c r="J52" s="83" t="str" cm="1">
        <f t="array" aca="1" ref="J52" ca="1">IFERROR(INDEX(DSĐT!H:H,'PK LIST TỪNG NHÀ'!$B52,0),"")</f>
        <v/>
      </c>
      <c r="K52" s="83" t="str" cm="1">
        <f t="array" aca="1" ref="K52" ca="1">IFERROR(INDEX(DSĐT!J:J,'PK LIST TỪNG NHÀ'!$B52,0),"")</f>
        <v/>
      </c>
      <c r="L52" s="83" t="str" cm="1">
        <f t="array" aca="1" ref="L52" ca="1">IFERROR(INDEX(DSĐT!I:I,'PK LIST TỪNG NHÀ'!$B52,0),"")</f>
        <v/>
      </c>
      <c r="P52" s="47" t="str" cm="1">
        <f t="array" aca="1" ref="P52" ca="1">IFERROR(_xlfn.TEXTJOIN(", ", TRUE, IF($G$4:$G$200= O52,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2" s="47" t="str" cm="1">
        <f t="array" aca="1" ref="Q52" ca="1">IFERROR(_xlfn.TEXTJOIN(", ", TRUE, IF($G$4:$G$200= O52,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2" s="47" t="str" cm="1">
        <f t="array" aca="1" ref="R52" ca="1">_xlfn.TEXTJOIN(", ", TRUE, IF(E$2:E$200 = O52,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3" spans="2:18" ht="13.5" customHeight="1">
      <c r="B53" s="83" t="str">
        <f ca="1">IFERROR(B52+MATCH(C53,OFFSET(DSĐT!$A$1,$B52,0,10000),0),"")</f>
        <v/>
      </c>
      <c r="C53" s="83" t="str">
        <f>IF(COUNTIFS($C$3:C52,$C$2)&lt;$M$2,$C$2,"")</f>
        <v/>
      </c>
      <c r="D53" s="83" t="str" cm="1">
        <f t="array" aca="1" ref="D53" ca="1">IFERROR(INDEX(DSĐT!B:B,'PK LIST TỪNG NHÀ'!$B53,0),"")</f>
        <v/>
      </c>
      <c r="E53" s="83" t="str" cm="1">
        <f t="array" aca="1" ref="E53" ca="1">IFERROR(INDEX(DSĐT!C:C,'PK LIST TỪNG NHÀ'!$B53,0),"")</f>
        <v/>
      </c>
      <c r="F53" s="161" t="str" cm="1">
        <f t="array" aca="1" ref="F53" ca="1">IFERROR(INDEX(DSĐT!D:D,'PK LIST TỪNG NHÀ'!$B53,0),"")</f>
        <v/>
      </c>
      <c r="G53" s="83" t="str" cm="1">
        <f t="array" aca="1" ref="G53" ca="1">IFERROR(INDEX(DSĐT!E:E,'PK LIST TỪNG NHÀ'!$B53,0),"")</f>
        <v/>
      </c>
      <c r="H53" s="83" t="str" cm="1">
        <f t="array" aca="1" ref="H53" ca="1">IFERROR(INDEX(DSĐT!F:F,'PK LIST TỪNG NHÀ'!$B53,0),"")</f>
        <v/>
      </c>
      <c r="I53" s="83" t="str" cm="1">
        <f t="array" aca="1" ref="I53" ca="1">IFERROR(INDEX(DSĐT!G:G,'PK LIST TỪNG NHÀ'!$B53,0),"")</f>
        <v/>
      </c>
      <c r="J53" s="83" t="str" cm="1">
        <f t="array" aca="1" ref="J53" ca="1">IFERROR(INDEX(DSĐT!H:H,'PK LIST TỪNG NHÀ'!$B53,0),"")</f>
        <v/>
      </c>
      <c r="K53" s="83" t="str" cm="1">
        <f t="array" aca="1" ref="K53" ca="1">IFERROR(INDEX(DSĐT!J:J,'PK LIST TỪNG NHÀ'!$B53,0),"")</f>
        <v/>
      </c>
      <c r="L53" s="83" t="str" cm="1">
        <f t="array" aca="1" ref="L53" ca="1">IFERROR(INDEX(DSĐT!I:I,'PK LIST TỪNG NHÀ'!$B53,0),"")</f>
        <v/>
      </c>
      <c r="P53" s="47" t="str" cm="1">
        <f t="array" aca="1" ref="P53" ca="1">IFERROR(_xlfn.TEXTJOIN(", ", TRUE, IF($G$4:$G$200= O53,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3" s="47" t="str" cm="1">
        <f t="array" aca="1" ref="Q53" ca="1">IFERROR(_xlfn.TEXTJOIN(", ", TRUE, IF($G$4:$G$200= O53,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3" s="47" t="str" cm="1">
        <f t="array" aca="1" ref="R53" ca="1">_xlfn.TEXTJOIN(", ", TRUE, IF(E$2:E$200 = O53,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4" spans="2:18" ht="13.5" customHeight="1">
      <c r="B54" s="83" t="str">
        <f ca="1">IFERROR(B53+MATCH(C54,OFFSET(DSĐT!$A$1,$B53,0,10000),0),"")</f>
        <v/>
      </c>
      <c r="C54" s="83" t="str">
        <f>IF(COUNTIFS($C$3:C53,$C$2)&lt;$M$2,$C$2,"")</f>
        <v/>
      </c>
      <c r="D54" s="83" t="str" cm="1">
        <f t="array" aca="1" ref="D54" ca="1">IFERROR(INDEX(DSĐT!B:B,'PK LIST TỪNG NHÀ'!$B54,0),"")</f>
        <v/>
      </c>
      <c r="E54" s="83" t="str" cm="1">
        <f t="array" aca="1" ref="E54" ca="1">IFERROR(INDEX(DSĐT!C:C,'PK LIST TỪNG NHÀ'!$B54,0),"")</f>
        <v/>
      </c>
      <c r="F54" s="161" t="str" cm="1">
        <f t="array" aca="1" ref="F54" ca="1">IFERROR(INDEX(DSĐT!D:D,'PK LIST TỪNG NHÀ'!$B54,0),"")</f>
        <v/>
      </c>
      <c r="G54" s="83" t="str" cm="1">
        <f t="array" aca="1" ref="G54" ca="1">IFERROR(INDEX(DSĐT!E:E,'PK LIST TỪNG NHÀ'!$B54,0),"")</f>
        <v/>
      </c>
      <c r="H54" s="83" t="str" cm="1">
        <f t="array" aca="1" ref="H54" ca="1">IFERROR(INDEX(DSĐT!F:F,'PK LIST TỪNG NHÀ'!$B54,0),"")</f>
        <v/>
      </c>
      <c r="I54" s="83" t="str" cm="1">
        <f t="array" aca="1" ref="I54" ca="1">IFERROR(INDEX(DSĐT!G:G,'PK LIST TỪNG NHÀ'!$B54,0),"")</f>
        <v/>
      </c>
      <c r="J54" s="83" t="str" cm="1">
        <f t="array" aca="1" ref="J54" ca="1">IFERROR(INDEX(DSĐT!H:H,'PK LIST TỪNG NHÀ'!$B54,0),"")</f>
        <v/>
      </c>
      <c r="K54" s="83" t="str" cm="1">
        <f t="array" aca="1" ref="K54" ca="1">IFERROR(INDEX(DSĐT!J:J,'PK LIST TỪNG NHÀ'!$B54,0),"")</f>
        <v/>
      </c>
      <c r="L54" s="83" t="str" cm="1">
        <f t="array" aca="1" ref="L54" ca="1">IFERROR(INDEX(DSĐT!I:I,'PK LIST TỪNG NHÀ'!$B54,0),"")</f>
        <v/>
      </c>
      <c r="P54" s="47" t="str" cm="1">
        <f t="array" aca="1" ref="P54" ca="1">IFERROR(_xlfn.TEXTJOIN(", ", TRUE, IF($G$4:$G$200= O54,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4" s="47" t="str" cm="1">
        <f t="array" aca="1" ref="Q54" ca="1">IFERROR(_xlfn.TEXTJOIN(", ", TRUE, IF($G$4:$G$200= O54,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4" s="47" t="str" cm="1">
        <f t="array" aca="1" ref="R54" ca="1">_xlfn.TEXTJOIN(", ", TRUE, IF(E$2:E$200 = O54,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5" spans="2:18" ht="13.5" customHeight="1">
      <c r="B55" s="83" t="str">
        <f ca="1">IFERROR(B54+MATCH(C55,OFFSET(DSĐT!$A$1,$B54,0,10000),0),"")</f>
        <v/>
      </c>
      <c r="C55" s="83" t="str">
        <f>IF(COUNTIFS($C$3:C54,$C$2)&lt;$M$2,$C$2,"")</f>
        <v/>
      </c>
      <c r="D55" s="83" t="str" cm="1">
        <f t="array" aca="1" ref="D55" ca="1">IFERROR(INDEX(DSĐT!B:B,'PK LIST TỪNG NHÀ'!$B55,0),"")</f>
        <v/>
      </c>
      <c r="E55" s="83" t="str" cm="1">
        <f t="array" aca="1" ref="E55" ca="1">IFERROR(INDEX(DSĐT!C:C,'PK LIST TỪNG NHÀ'!$B55,0),"")</f>
        <v/>
      </c>
      <c r="F55" s="161" t="str" cm="1">
        <f t="array" aca="1" ref="F55" ca="1">IFERROR(INDEX(DSĐT!D:D,'PK LIST TỪNG NHÀ'!$B55,0),"")</f>
        <v/>
      </c>
      <c r="G55" s="83" t="str" cm="1">
        <f t="array" aca="1" ref="G55" ca="1">IFERROR(INDEX(DSĐT!E:E,'PK LIST TỪNG NHÀ'!$B55,0),"")</f>
        <v/>
      </c>
      <c r="H55" s="83" t="str" cm="1">
        <f t="array" aca="1" ref="H55" ca="1">IFERROR(INDEX(DSĐT!F:F,'PK LIST TỪNG NHÀ'!$B55,0),"")</f>
        <v/>
      </c>
      <c r="I55" s="83" t="str" cm="1">
        <f t="array" aca="1" ref="I55" ca="1">IFERROR(INDEX(DSĐT!G:G,'PK LIST TỪNG NHÀ'!$B55,0),"")</f>
        <v/>
      </c>
      <c r="J55" s="83" t="str" cm="1">
        <f t="array" aca="1" ref="J55" ca="1">IFERROR(INDEX(DSĐT!H:H,'PK LIST TỪNG NHÀ'!$B55,0),"")</f>
        <v/>
      </c>
      <c r="K55" s="83" t="str" cm="1">
        <f t="array" aca="1" ref="K55" ca="1">IFERROR(INDEX(DSĐT!J:J,'PK LIST TỪNG NHÀ'!$B55,0),"")</f>
        <v/>
      </c>
      <c r="L55" s="83" t="str" cm="1">
        <f t="array" aca="1" ref="L55" ca="1">IFERROR(INDEX(DSĐT!I:I,'PK LIST TỪNG NHÀ'!$B55,0),"")</f>
        <v/>
      </c>
      <c r="P55" s="47" t="str" cm="1">
        <f t="array" aca="1" ref="P55" ca="1">IFERROR(_xlfn.TEXTJOIN(", ", TRUE, IF($G$4:$G$200= O55,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5" s="47" t="str" cm="1">
        <f t="array" aca="1" ref="Q55" ca="1">IFERROR(_xlfn.TEXTJOIN(", ", TRUE, IF($G$4:$G$200= O55,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5" s="47" t="str" cm="1">
        <f t="array" aca="1" ref="R55" ca="1">_xlfn.TEXTJOIN(", ", TRUE, IF(E$2:E$200 = O55,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6" spans="2:18" ht="13.5" customHeight="1">
      <c r="B56" s="83" t="str">
        <f ca="1">IFERROR(B55+MATCH(C56,OFFSET(DSĐT!$A$1,$B55,0,10000),0),"")</f>
        <v/>
      </c>
      <c r="C56" s="83" t="str">
        <f>IF(COUNTIFS($C$3:C55,$C$2)&lt;$M$2,$C$2,"")</f>
        <v/>
      </c>
      <c r="D56" s="83" t="str" cm="1">
        <f t="array" aca="1" ref="D56" ca="1">IFERROR(INDEX(DSĐT!B:B,'PK LIST TỪNG NHÀ'!$B56,0),"")</f>
        <v/>
      </c>
      <c r="E56" s="83" t="str" cm="1">
        <f t="array" aca="1" ref="E56" ca="1">IFERROR(INDEX(DSĐT!C:C,'PK LIST TỪNG NHÀ'!$B56,0),"")</f>
        <v/>
      </c>
      <c r="F56" s="161" t="str" cm="1">
        <f t="array" aca="1" ref="F56" ca="1">IFERROR(INDEX(DSĐT!D:D,'PK LIST TỪNG NHÀ'!$B56,0),"")</f>
        <v/>
      </c>
      <c r="G56" s="83" t="str" cm="1">
        <f t="array" aca="1" ref="G56" ca="1">IFERROR(INDEX(DSĐT!E:E,'PK LIST TỪNG NHÀ'!$B56,0),"")</f>
        <v/>
      </c>
      <c r="H56" s="83" t="str" cm="1">
        <f t="array" aca="1" ref="H56" ca="1">IFERROR(INDEX(DSĐT!F:F,'PK LIST TỪNG NHÀ'!$B56,0),"")</f>
        <v/>
      </c>
      <c r="I56" s="83" t="str" cm="1">
        <f t="array" aca="1" ref="I56" ca="1">IFERROR(INDEX(DSĐT!G:G,'PK LIST TỪNG NHÀ'!$B56,0),"")</f>
        <v/>
      </c>
      <c r="J56" s="83" t="str" cm="1">
        <f t="array" aca="1" ref="J56" ca="1">IFERROR(INDEX(DSĐT!H:H,'PK LIST TỪNG NHÀ'!$B56,0),"")</f>
        <v/>
      </c>
      <c r="K56" s="83" t="str" cm="1">
        <f t="array" aca="1" ref="K56" ca="1">IFERROR(INDEX(DSĐT!J:J,'PK LIST TỪNG NHÀ'!$B56,0),"")</f>
        <v/>
      </c>
      <c r="L56" s="83" t="str" cm="1">
        <f t="array" aca="1" ref="L56" ca="1">IFERROR(INDEX(DSĐT!I:I,'PK LIST TỪNG NHÀ'!$B56,0),"")</f>
        <v/>
      </c>
      <c r="P56" s="47" t="str" cm="1">
        <f t="array" aca="1" ref="P56" ca="1">IFERROR(_xlfn.TEXTJOIN(", ", TRUE, IF($G$4:$G$200= O56,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6" s="47" t="str" cm="1">
        <f t="array" aca="1" ref="Q56" ca="1">IFERROR(_xlfn.TEXTJOIN(", ", TRUE, IF($G$4:$G$200= O56,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6" s="47" t="str" cm="1">
        <f t="array" aca="1" ref="R56" ca="1">_xlfn.TEXTJOIN(", ", TRUE, IF(E$2:E$200 = O56,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7" spans="2:18" ht="13.5" customHeight="1">
      <c r="B57" s="83" t="str">
        <f ca="1">IFERROR(B56+MATCH(C57,OFFSET(DSĐT!$A$1,$B56,0,10000),0),"")</f>
        <v/>
      </c>
      <c r="C57" s="83" t="str">
        <f>IF(COUNTIFS($C$3:C56,$C$2)&lt;$M$2,$C$2,"")</f>
        <v/>
      </c>
      <c r="D57" s="83" t="str" cm="1">
        <f t="array" aca="1" ref="D57" ca="1">IFERROR(INDEX(DSĐT!B:B,'PK LIST TỪNG NHÀ'!$B57,0),"")</f>
        <v/>
      </c>
      <c r="E57" s="83" t="str" cm="1">
        <f t="array" aca="1" ref="E57" ca="1">IFERROR(INDEX(DSĐT!C:C,'PK LIST TỪNG NHÀ'!$B57,0),"")</f>
        <v/>
      </c>
      <c r="F57" s="161" t="str" cm="1">
        <f t="array" aca="1" ref="F57" ca="1">IFERROR(INDEX(DSĐT!D:D,'PK LIST TỪNG NHÀ'!$B57,0),"")</f>
        <v/>
      </c>
      <c r="G57" s="83" t="str" cm="1">
        <f t="array" aca="1" ref="G57" ca="1">IFERROR(INDEX(DSĐT!E:E,'PK LIST TỪNG NHÀ'!$B57,0),"")</f>
        <v/>
      </c>
      <c r="H57" s="83" t="str" cm="1">
        <f t="array" aca="1" ref="H57" ca="1">IFERROR(INDEX(DSĐT!F:F,'PK LIST TỪNG NHÀ'!$B57,0),"")</f>
        <v/>
      </c>
      <c r="I57" s="83" t="str" cm="1">
        <f t="array" aca="1" ref="I57" ca="1">IFERROR(INDEX(DSĐT!G:G,'PK LIST TỪNG NHÀ'!$B57,0),"")</f>
        <v/>
      </c>
      <c r="J57" s="83" t="str" cm="1">
        <f t="array" aca="1" ref="J57" ca="1">IFERROR(INDEX(DSĐT!H:H,'PK LIST TỪNG NHÀ'!$B57,0),"")</f>
        <v/>
      </c>
      <c r="K57" s="83" t="str" cm="1">
        <f t="array" aca="1" ref="K57" ca="1">IFERROR(INDEX(DSĐT!J:J,'PK LIST TỪNG NHÀ'!$B57,0),"")</f>
        <v/>
      </c>
      <c r="L57" s="83" t="str" cm="1">
        <f t="array" aca="1" ref="L57" ca="1">IFERROR(INDEX(DSĐT!I:I,'PK LIST TỪNG NHÀ'!$B57,0),"")</f>
        <v/>
      </c>
      <c r="P57" s="47" t="str" cm="1">
        <f t="array" aca="1" ref="P57" ca="1">IFERROR(_xlfn.TEXTJOIN(", ", TRUE, IF($G$4:$G$200= O57,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7" s="47" t="str" cm="1">
        <f t="array" aca="1" ref="Q57" ca="1">IFERROR(_xlfn.TEXTJOIN(", ", TRUE, IF($G$4:$G$200= O57,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7" s="47" t="str" cm="1">
        <f t="array" aca="1" ref="R57" ca="1">_xlfn.TEXTJOIN(", ", TRUE, IF(E$2:E$200 = O57,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8" spans="2:18" ht="13.5" customHeight="1">
      <c r="B58" s="83" t="str">
        <f ca="1">IFERROR(B57+MATCH(C58,OFFSET(DSĐT!$A$1,$B57,0,10000),0),"")</f>
        <v/>
      </c>
      <c r="C58" s="83" t="str">
        <f>IF(COUNTIFS($C$3:C57,$C$2)&lt;$M$2,$C$2,"")</f>
        <v/>
      </c>
      <c r="D58" s="83" t="str" cm="1">
        <f t="array" aca="1" ref="D58" ca="1">IFERROR(INDEX(DSĐT!B:B,'PK LIST TỪNG NHÀ'!$B58,0),"")</f>
        <v/>
      </c>
      <c r="E58" s="83" t="str" cm="1">
        <f t="array" aca="1" ref="E58" ca="1">IFERROR(INDEX(DSĐT!C:C,'PK LIST TỪNG NHÀ'!$B58,0),"")</f>
        <v/>
      </c>
      <c r="F58" s="161" t="str" cm="1">
        <f t="array" aca="1" ref="F58" ca="1">IFERROR(INDEX(DSĐT!D:D,'PK LIST TỪNG NHÀ'!$B58,0),"")</f>
        <v/>
      </c>
      <c r="G58" s="83" t="str" cm="1">
        <f t="array" aca="1" ref="G58" ca="1">IFERROR(INDEX(DSĐT!E:E,'PK LIST TỪNG NHÀ'!$B58,0),"")</f>
        <v/>
      </c>
      <c r="H58" s="83" t="str" cm="1">
        <f t="array" aca="1" ref="H58" ca="1">IFERROR(INDEX(DSĐT!F:F,'PK LIST TỪNG NHÀ'!$B58,0),"")</f>
        <v/>
      </c>
      <c r="I58" s="83" t="str" cm="1">
        <f t="array" aca="1" ref="I58" ca="1">IFERROR(INDEX(DSĐT!G:G,'PK LIST TỪNG NHÀ'!$B58,0),"")</f>
        <v/>
      </c>
      <c r="J58" s="83" t="str" cm="1">
        <f t="array" aca="1" ref="J58" ca="1">IFERROR(INDEX(DSĐT!H:H,'PK LIST TỪNG NHÀ'!$B58,0),"")</f>
        <v/>
      </c>
      <c r="K58" s="83" t="str" cm="1">
        <f t="array" aca="1" ref="K58" ca="1">IFERROR(INDEX(DSĐT!J:J,'PK LIST TỪNG NHÀ'!$B58,0),"")</f>
        <v/>
      </c>
      <c r="L58" s="83" t="str" cm="1">
        <f t="array" aca="1" ref="L58" ca="1">IFERROR(INDEX(DSĐT!I:I,'PK LIST TỪNG NHÀ'!$B58,0),"")</f>
        <v/>
      </c>
      <c r="P58" s="47" t="str" cm="1">
        <f t="array" aca="1" ref="P58" ca="1">IFERROR(_xlfn.TEXTJOIN(", ", TRUE, IF($G$4:$G$200= O58,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8" s="47" t="str" cm="1">
        <f t="array" aca="1" ref="Q58" ca="1">IFERROR(_xlfn.TEXTJOIN(", ", TRUE, IF($G$4:$G$200= O58,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8" s="47" t="str" cm="1">
        <f t="array" aca="1" ref="R58" ca="1">_xlfn.TEXTJOIN(", ", TRUE, IF(E$2:E$200 = O58,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59" spans="2:18" ht="13.5" customHeight="1">
      <c r="B59" s="83" t="str">
        <f ca="1">IFERROR(B58+MATCH(C59,OFFSET(DSĐT!$A$1,$B58,0,10000),0),"")</f>
        <v/>
      </c>
      <c r="C59" s="83" t="str">
        <f>IF(COUNTIFS($C$3:C58,$C$2)&lt;$M$2,$C$2,"")</f>
        <v/>
      </c>
      <c r="D59" s="83" t="str" cm="1">
        <f t="array" aca="1" ref="D59" ca="1">IFERROR(INDEX(DSĐT!B:B,'PK LIST TỪNG NHÀ'!$B59,0),"")</f>
        <v/>
      </c>
      <c r="E59" s="83" t="str" cm="1">
        <f t="array" aca="1" ref="E59" ca="1">IFERROR(INDEX(DSĐT!C:C,'PK LIST TỪNG NHÀ'!$B59,0),"")</f>
        <v/>
      </c>
      <c r="F59" s="161" t="str" cm="1">
        <f t="array" aca="1" ref="F59" ca="1">IFERROR(INDEX(DSĐT!D:D,'PK LIST TỪNG NHÀ'!$B59,0),"")</f>
        <v/>
      </c>
      <c r="G59" s="83" t="str" cm="1">
        <f t="array" aca="1" ref="G59" ca="1">IFERROR(INDEX(DSĐT!E:E,'PK LIST TỪNG NHÀ'!$B59,0),"")</f>
        <v/>
      </c>
      <c r="H59" s="83" t="str" cm="1">
        <f t="array" aca="1" ref="H59" ca="1">IFERROR(INDEX(DSĐT!F:F,'PK LIST TỪNG NHÀ'!$B59,0),"")</f>
        <v/>
      </c>
      <c r="I59" s="83" t="str" cm="1">
        <f t="array" aca="1" ref="I59" ca="1">IFERROR(INDEX(DSĐT!G:G,'PK LIST TỪNG NHÀ'!$B59,0),"")</f>
        <v/>
      </c>
      <c r="J59" s="83" t="str" cm="1">
        <f t="array" aca="1" ref="J59" ca="1">IFERROR(INDEX(DSĐT!H:H,'PK LIST TỪNG NHÀ'!$B59,0),"")</f>
        <v/>
      </c>
      <c r="K59" s="83" t="str" cm="1">
        <f t="array" aca="1" ref="K59" ca="1">IFERROR(INDEX(DSĐT!J:J,'PK LIST TỪNG NHÀ'!$B59,0),"")</f>
        <v/>
      </c>
      <c r="L59" s="83" t="str" cm="1">
        <f t="array" aca="1" ref="L59" ca="1">IFERROR(INDEX(DSĐT!I:I,'PK LIST TỪNG NHÀ'!$B59,0),"")</f>
        <v/>
      </c>
      <c r="P59" s="47" t="str" cm="1">
        <f t="array" aca="1" ref="P59" ca="1">IFERROR(_xlfn.TEXTJOIN(", ", TRUE, IF($G$4:$G$200= O59,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59" s="47" t="str" cm="1">
        <f t="array" aca="1" ref="Q59" ca="1">IFERROR(_xlfn.TEXTJOIN(", ", TRUE, IF($G$4:$G$200= O59,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59" s="47" t="str" cm="1">
        <f t="array" aca="1" ref="R59" ca="1">_xlfn.TEXTJOIN(", ", TRUE, IF(E$2:E$200 = O59,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0" spans="2:18" ht="13.5" customHeight="1">
      <c r="B60" s="83" t="str">
        <f ca="1">IFERROR(B59+MATCH(C60,OFFSET(DSĐT!$A$1,$B59,0,10000),0),"")</f>
        <v/>
      </c>
      <c r="C60" s="83" t="str">
        <f>IF(COUNTIFS($C$3:C59,$C$2)&lt;$M$2,$C$2,"")</f>
        <v/>
      </c>
      <c r="D60" s="83" t="str" cm="1">
        <f t="array" aca="1" ref="D60" ca="1">IFERROR(INDEX(DSĐT!B:B,'PK LIST TỪNG NHÀ'!$B60,0),"")</f>
        <v/>
      </c>
      <c r="E60" s="83" t="str" cm="1">
        <f t="array" aca="1" ref="E60" ca="1">IFERROR(INDEX(DSĐT!C:C,'PK LIST TỪNG NHÀ'!$B60,0),"")</f>
        <v/>
      </c>
      <c r="F60" s="161" t="str" cm="1">
        <f t="array" aca="1" ref="F60" ca="1">IFERROR(INDEX(DSĐT!D:D,'PK LIST TỪNG NHÀ'!$B60,0),"")</f>
        <v/>
      </c>
      <c r="G60" s="83" t="str" cm="1">
        <f t="array" aca="1" ref="G60" ca="1">IFERROR(INDEX(DSĐT!E:E,'PK LIST TỪNG NHÀ'!$B60,0),"")</f>
        <v/>
      </c>
      <c r="H60" s="83" t="str" cm="1">
        <f t="array" aca="1" ref="H60" ca="1">IFERROR(INDEX(DSĐT!F:F,'PK LIST TỪNG NHÀ'!$B60,0),"")</f>
        <v/>
      </c>
      <c r="I60" s="83" t="str" cm="1">
        <f t="array" aca="1" ref="I60" ca="1">IFERROR(INDEX(DSĐT!G:G,'PK LIST TỪNG NHÀ'!$B60,0),"")</f>
        <v/>
      </c>
      <c r="J60" s="83" t="str" cm="1">
        <f t="array" aca="1" ref="J60" ca="1">IFERROR(INDEX(DSĐT!H:H,'PK LIST TỪNG NHÀ'!$B60,0),"")</f>
        <v/>
      </c>
      <c r="K60" s="83" t="str" cm="1">
        <f t="array" aca="1" ref="K60" ca="1">IFERROR(INDEX(DSĐT!J:J,'PK LIST TỪNG NHÀ'!$B60,0),"")</f>
        <v/>
      </c>
      <c r="L60" s="83" t="str" cm="1">
        <f t="array" aca="1" ref="L60" ca="1">IFERROR(INDEX(DSĐT!I:I,'PK LIST TỪNG NHÀ'!$B60,0),"")</f>
        <v/>
      </c>
      <c r="P60" s="47" t="str" cm="1">
        <f t="array" aca="1" ref="P60" ca="1">IFERROR(_xlfn.TEXTJOIN(", ", TRUE, IF($G$4:$G$200= O60,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0" s="47" t="str" cm="1">
        <f t="array" aca="1" ref="Q60" ca="1">IFERROR(_xlfn.TEXTJOIN(", ", TRUE, IF($G$4:$G$200= O60,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0" s="47" t="str" cm="1">
        <f t="array" aca="1" ref="R60" ca="1">_xlfn.TEXTJOIN(", ", TRUE, IF(E$2:E$200 = O60,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1" spans="2:18" ht="13.5" customHeight="1">
      <c r="B61" s="83" t="str">
        <f ca="1">IFERROR(B60+MATCH(C61,OFFSET(DSĐT!$A$1,$B60,0,10000),0),"")</f>
        <v/>
      </c>
      <c r="C61" s="83" t="str">
        <f>IF(COUNTIFS($C$3:C60,$C$2)&lt;$M$2,$C$2,"")</f>
        <v/>
      </c>
      <c r="D61" s="83" t="str" cm="1">
        <f t="array" aca="1" ref="D61" ca="1">IFERROR(INDEX(DSĐT!B:B,'PK LIST TỪNG NHÀ'!$B61,0),"")</f>
        <v/>
      </c>
      <c r="E61" s="83" t="str" cm="1">
        <f t="array" aca="1" ref="E61" ca="1">IFERROR(INDEX(DSĐT!C:C,'PK LIST TỪNG NHÀ'!$B61,0),"")</f>
        <v/>
      </c>
      <c r="F61" s="161" t="str" cm="1">
        <f t="array" aca="1" ref="F61" ca="1">IFERROR(INDEX(DSĐT!D:D,'PK LIST TỪNG NHÀ'!$B61,0),"")</f>
        <v/>
      </c>
      <c r="G61" s="83" t="str" cm="1">
        <f t="array" aca="1" ref="G61" ca="1">IFERROR(INDEX(DSĐT!E:E,'PK LIST TỪNG NHÀ'!$B61,0),"")</f>
        <v/>
      </c>
      <c r="H61" s="83" t="str" cm="1">
        <f t="array" aca="1" ref="H61" ca="1">IFERROR(INDEX(DSĐT!F:F,'PK LIST TỪNG NHÀ'!$B61,0),"")</f>
        <v/>
      </c>
      <c r="I61" s="83" t="str" cm="1">
        <f t="array" aca="1" ref="I61" ca="1">IFERROR(INDEX(DSĐT!G:G,'PK LIST TỪNG NHÀ'!$B61,0),"")</f>
        <v/>
      </c>
      <c r="J61" s="83" t="str" cm="1">
        <f t="array" aca="1" ref="J61" ca="1">IFERROR(INDEX(DSĐT!H:H,'PK LIST TỪNG NHÀ'!$B61,0),"")</f>
        <v/>
      </c>
      <c r="K61" s="83" t="str" cm="1">
        <f t="array" aca="1" ref="K61" ca="1">IFERROR(INDEX(DSĐT!J:J,'PK LIST TỪNG NHÀ'!$B61,0),"")</f>
        <v/>
      </c>
      <c r="L61" s="83" t="str" cm="1">
        <f t="array" aca="1" ref="L61" ca="1">IFERROR(INDEX(DSĐT!I:I,'PK LIST TỪNG NHÀ'!$B61,0),"")</f>
        <v/>
      </c>
      <c r="P61" s="47" t="str" cm="1">
        <f t="array" aca="1" ref="P61" ca="1">IFERROR(_xlfn.TEXTJOIN(", ", TRUE, IF($G$4:$G$200= O61,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1" s="47" t="str" cm="1">
        <f t="array" aca="1" ref="Q61" ca="1">IFERROR(_xlfn.TEXTJOIN(", ", TRUE, IF($G$4:$G$200= O61,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1" s="47" t="str" cm="1">
        <f t="array" aca="1" ref="R61" ca="1">_xlfn.TEXTJOIN(", ", TRUE, IF(E$2:E$200 = O61,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2" spans="2:18" ht="13.5" customHeight="1">
      <c r="B62" s="83" t="str">
        <f ca="1">IFERROR(B61+MATCH(C62,OFFSET(DSĐT!$A$1,$B61,0,10000),0),"")</f>
        <v/>
      </c>
      <c r="C62" s="83" t="str">
        <f>IF(COUNTIFS($C$3:C61,$C$2)&lt;$M$2,$C$2,"")</f>
        <v/>
      </c>
      <c r="D62" s="83" t="str" cm="1">
        <f t="array" aca="1" ref="D62" ca="1">IFERROR(INDEX(DSĐT!B:B,'PK LIST TỪNG NHÀ'!$B62,0),"")</f>
        <v/>
      </c>
      <c r="E62" s="83" t="str" cm="1">
        <f t="array" aca="1" ref="E62" ca="1">IFERROR(INDEX(DSĐT!C:C,'PK LIST TỪNG NHÀ'!$B62,0),"")</f>
        <v/>
      </c>
      <c r="F62" s="161" t="str" cm="1">
        <f t="array" aca="1" ref="F62" ca="1">IFERROR(INDEX(DSĐT!D:D,'PK LIST TỪNG NHÀ'!$B62,0),"")</f>
        <v/>
      </c>
      <c r="G62" s="83" t="str" cm="1">
        <f t="array" aca="1" ref="G62" ca="1">IFERROR(INDEX(DSĐT!E:E,'PK LIST TỪNG NHÀ'!$B62,0),"")</f>
        <v/>
      </c>
      <c r="H62" s="83" t="str" cm="1">
        <f t="array" aca="1" ref="H62" ca="1">IFERROR(INDEX(DSĐT!F:F,'PK LIST TỪNG NHÀ'!$B62,0),"")</f>
        <v/>
      </c>
      <c r="I62" s="83" t="str" cm="1">
        <f t="array" aca="1" ref="I62" ca="1">IFERROR(INDEX(DSĐT!G:G,'PK LIST TỪNG NHÀ'!$B62,0),"")</f>
        <v/>
      </c>
      <c r="J62" s="83" t="str" cm="1">
        <f t="array" aca="1" ref="J62" ca="1">IFERROR(INDEX(DSĐT!H:H,'PK LIST TỪNG NHÀ'!$B62,0),"")</f>
        <v/>
      </c>
      <c r="K62" s="83" t="str" cm="1">
        <f t="array" aca="1" ref="K62" ca="1">IFERROR(INDEX(DSĐT!J:J,'PK LIST TỪNG NHÀ'!$B62,0),"")</f>
        <v/>
      </c>
      <c r="L62" s="83" t="str" cm="1">
        <f t="array" aca="1" ref="L62" ca="1">IFERROR(INDEX(DSĐT!I:I,'PK LIST TỪNG NHÀ'!$B62,0),"")</f>
        <v/>
      </c>
      <c r="P62" s="47" t="str" cm="1">
        <f t="array" aca="1" ref="P62" ca="1">IFERROR(_xlfn.TEXTJOIN(", ", TRUE, IF($G$4:$G$200= O62,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2" s="47" t="str" cm="1">
        <f t="array" aca="1" ref="Q62" ca="1">IFERROR(_xlfn.TEXTJOIN(", ", TRUE, IF($G$4:$G$200= O62,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2" s="47" t="str" cm="1">
        <f t="array" aca="1" ref="R62" ca="1">_xlfn.TEXTJOIN(", ", TRUE, IF(E$2:E$200 = O62,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3" spans="2:18" ht="13.5" customHeight="1">
      <c r="B63" s="83" t="str">
        <f ca="1">IFERROR(B62+MATCH(C63,OFFSET(DSĐT!$A$1,$B62,0,10000),0),"")</f>
        <v/>
      </c>
      <c r="C63" s="83" t="str">
        <f>IF(COUNTIFS($C$3:C62,$C$2)&lt;$M$2,$C$2,"")</f>
        <v/>
      </c>
      <c r="D63" s="83" t="str" cm="1">
        <f t="array" aca="1" ref="D63" ca="1">IFERROR(INDEX(DSĐT!B:B,'PK LIST TỪNG NHÀ'!$B63,0),"")</f>
        <v/>
      </c>
      <c r="E63" s="83" t="str" cm="1">
        <f t="array" aca="1" ref="E63" ca="1">IFERROR(INDEX(DSĐT!C:C,'PK LIST TỪNG NHÀ'!$B63,0),"")</f>
        <v/>
      </c>
      <c r="F63" s="161" t="str" cm="1">
        <f t="array" aca="1" ref="F63" ca="1">IFERROR(INDEX(DSĐT!D:D,'PK LIST TỪNG NHÀ'!$B63,0),"")</f>
        <v/>
      </c>
      <c r="G63" s="83" t="str" cm="1">
        <f t="array" aca="1" ref="G63" ca="1">IFERROR(INDEX(DSĐT!E:E,'PK LIST TỪNG NHÀ'!$B63,0),"")</f>
        <v/>
      </c>
      <c r="H63" s="83" t="str" cm="1">
        <f t="array" aca="1" ref="H63" ca="1">IFERROR(INDEX(DSĐT!F:F,'PK LIST TỪNG NHÀ'!$B63,0),"")</f>
        <v/>
      </c>
      <c r="I63" s="83" t="str" cm="1">
        <f t="array" aca="1" ref="I63" ca="1">IFERROR(INDEX(DSĐT!G:G,'PK LIST TỪNG NHÀ'!$B63,0),"")</f>
        <v/>
      </c>
      <c r="J63" s="83" t="str" cm="1">
        <f t="array" aca="1" ref="J63" ca="1">IFERROR(INDEX(DSĐT!H:H,'PK LIST TỪNG NHÀ'!$B63,0),"")</f>
        <v/>
      </c>
      <c r="K63" s="83" t="str" cm="1">
        <f t="array" aca="1" ref="K63" ca="1">IFERROR(INDEX(DSĐT!J:J,'PK LIST TỪNG NHÀ'!$B63,0),"")</f>
        <v/>
      </c>
      <c r="L63" s="83" t="str" cm="1">
        <f t="array" aca="1" ref="L63" ca="1">IFERROR(INDEX(DSĐT!I:I,'PK LIST TỪNG NHÀ'!$B63,0),"")</f>
        <v/>
      </c>
      <c r="P63" s="47" t="str" cm="1">
        <f t="array" aca="1" ref="P63" ca="1">IFERROR(_xlfn.TEXTJOIN(", ", TRUE, IF($G$4:$G$200= O63,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3" s="47" t="str" cm="1">
        <f t="array" aca="1" ref="Q63" ca="1">IFERROR(_xlfn.TEXTJOIN(", ", TRUE, IF($G$4:$G$200= O63,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3" s="47" t="str" cm="1">
        <f t="array" aca="1" ref="R63" ca="1">_xlfn.TEXTJOIN(", ", TRUE, IF(E$2:E$200 = O63,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4" spans="2:18" ht="13.5" customHeight="1">
      <c r="B64" s="83" t="str">
        <f ca="1">IFERROR(B63+MATCH(C64,OFFSET(DSĐT!$A$1,$B63,0,10000),0),"")</f>
        <v/>
      </c>
      <c r="C64" s="83" t="str">
        <f>IF(COUNTIFS($C$3:C63,$C$2)&lt;$M$2,$C$2,"")</f>
        <v/>
      </c>
      <c r="D64" s="83" t="str" cm="1">
        <f t="array" aca="1" ref="D64" ca="1">IFERROR(INDEX(DSĐT!B:B,'PK LIST TỪNG NHÀ'!$B64,0),"")</f>
        <v/>
      </c>
      <c r="E64" s="83" t="str" cm="1">
        <f t="array" aca="1" ref="E64" ca="1">IFERROR(INDEX(DSĐT!C:C,'PK LIST TỪNG NHÀ'!$B64,0),"")</f>
        <v/>
      </c>
      <c r="F64" s="161" t="str" cm="1">
        <f t="array" aca="1" ref="F64" ca="1">IFERROR(INDEX(DSĐT!D:D,'PK LIST TỪNG NHÀ'!$B64,0),"")</f>
        <v/>
      </c>
      <c r="G64" s="83" t="str" cm="1">
        <f t="array" aca="1" ref="G64" ca="1">IFERROR(INDEX(DSĐT!E:E,'PK LIST TỪNG NHÀ'!$B64,0),"")</f>
        <v/>
      </c>
      <c r="H64" s="83" t="str" cm="1">
        <f t="array" aca="1" ref="H64" ca="1">IFERROR(INDEX(DSĐT!F:F,'PK LIST TỪNG NHÀ'!$B64,0),"")</f>
        <v/>
      </c>
      <c r="I64" s="83" t="str" cm="1">
        <f t="array" aca="1" ref="I64" ca="1">IFERROR(INDEX(DSĐT!G:G,'PK LIST TỪNG NHÀ'!$B64,0),"")</f>
        <v/>
      </c>
      <c r="J64" s="83" t="str" cm="1">
        <f t="array" aca="1" ref="J64" ca="1">IFERROR(INDEX(DSĐT!H:H,'PK LIST TỪNG NHÀ'!$B64,0),"")</f>
        <v/>
      </c>
      <c r="K64" s="83" t="str" cm="1">
        <f t="array" aca="1" ref="K64" ca="1">IFERROR(INDEX(DSĐT!J:J,'PK LIST TỪNG NHÀ'!$B64,0),"")</f>
        <v/>
      </c>
      <c r="L64" s="83" t="str" cm="1">
        <f t="array" aca="1" ref="L64" ca="1">IFERROR(INDEX(DSĐT!I:I,'PK LIST TỪNG NHÀ'!$B64,0),"")</f>
        <v/>
      </c>
      <c r="P64" s="47" t="str" cm="1">
        <f t="array" aca="1" ref="P64" ca="1">IFERROR(_xlfn.TEXTJOIN(", ", TRUE, IF($G$4:$G$200= O64,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4" s="47" t="str" cm="1">
        <f t="array" aca="1" ref="Q64" ca="1">IFERROR(_xlfn.TEXTJOIN(", ", TRUE, IF($G$4:$G$200= O64,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4" s="47" t="str" cm="1">
        <f t="array" aca="1" ref="R64" ca="1">_xlfn.TEXTJOIN(", ", TRUE, IF(E$2:E$200 = O64,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5" spans="2:18" ht="13.5" customHeight="1">
      <c r="B65" s="83" t="str">
        <f ca="1">IFERROR(B64+MATCH(C65,OFFSET(DSĐT!$A$1,$B64,0,10000),0),"")</f>
        <v/>
      </c>
      <c r="C65" s="83" t="str">
        <f>IF(COUNTIFS($C$3:C64,$C$2)&lt;$M$2,$C$2,"")</f>
        <v/>
      </c>
      <c r="D65" s="83" t="str" cm="1">
        <f t="array" aca="1" ref="D65" ca="1">IFERROR(INDEX(DSĐT!B:B,'PK LIST TỪNG NHÀ'!$B65,0),"")</f>
        <v/>
      </c>
      <c r="E65" s="83" t="str" cm="1">
        <f t="array" aca="1" ref="E65" ca="1">IFERROR(INDEX(DSĐT!C:C,'PK LIST TỪNG NHÀ'!$B65,0),"")</f>
        <v/>
      </c>
      <c r="F65" s="161" t="str" cm="1">
        <f t="array" aca="1" ref="F65" ca="1">IFERROR(INDEX(DSĐT!D:D,'PK LIST TỪNG NHÀ'!$B65,0),"")</f>
        <v/>
      </c>
      <c r="G65" s="83" t="str" cm="1">
        <f t="array" aca="1" ref="G65" ca="1">IFERROR(INDEX(DSĐT!E:E,'PK LIST TỪNG NHÀ'!$B65,0),"")</f>
        <v/>
      </c>
      <c r="H65" s="83" t="str" cm="1">
        <f t="array" aca="1" ref="H65" ca="1">IFERROR(INDEX(DSĐT!F:F,'PK LIST TỪNG NHÀ'!$B65,0),"")</f>
        <v/>
      </c>
      <c r="I65" s="83" t="str" cm="1">
        <f t="array" aca="1" ref="I65" ca="1">IFERROR(INDEX(DSĐT!G:G,'PK LIST TỪNG NHÀ'!$B65,0),"")</f>
        <v/>
      </c>
      <c r="J65" s="83" t="str" cm="1">
        <f t="array" aca="1" ref="J65" ca="1">IFERROR(INDEX(DSĐT!H:H,'PK LIST TỪNG NHÀ'!$B65,0),"")</f>
        <v/>
      </c>
      <c r="K65" s="83" t="str" cm="1">
        <f t="array" aca="1" ref="K65" ca="1">IFERROR(INDEX(DSĐT!J:J,'PK LIST TỪNG NHÀ'!$B65,0),"")</f>
        <v/>
      </c>
      <c r="L65" s="83" t="str" cm="1">
        <f t="array" aca="1" ref="L65" ca="1">IFERROR(INDEX(DSĐT!I:I,'PK LIST TỪNG NHÀ'!$B65,0),"")</f>
        <v/>
      </c>
      <c r="P65" s="47" t="str" cm="1">
        <f t="array" aca="1" ref="P65" ca="1">IFERROR(_xlfn.TEXTJOIN(", ", TRUE, IF($G$4:$G$200= O65,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5" s="47" t="str" cm="1">
        <f t="array" aca="1" ref="Q65" ca="1">IFERROR(_xlfn.TEXTJOIN(", ", TRUE, IF($G$4:$G$200= O65,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5" s="47" t="str" cm="1">
        <f t="array" aca="1" ref="R65" ca="1">_xlfn.TEXTJOIN(", ", TRUE, IF(E$2:E$200 = O65,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6" spans="2:18" ht="13.5" customHeight="1">
      <c r="B66" s="83" t="str">
        <f ca="1">IFERROR(B65+MATCH(C66,OFFSET(DSĐT!$A$1,$B65,0,10000),0),"")</f>
        <v/>
      </c>
      <c r="C66" s="83" t="str">
        <f>IF(COUNTIFS($C$3:C65,$C$2)&lt;$M$2,$C$2,"")</f>
        <v/>
      </c>
      <c r="D66" s="83" t="str" cm="1">
        <f t="array" aca="1" ref="D66" ca="1">IFERROR(INDEX(DSĐT!B:B,'PK LIST TỪNG NHÀ'!$B66,0),"")</f>
        <v/>
      </c>
      <c r="E66" s="83" t="str" cm="1">
        <f t="array" aca="1" ref="E66" ca="1">IFERROR(INDEX(DSĐT!C:C,'PK LIST TỪNG NHÀ'!$B66,0),"")</f>
        <v/>
      </c>
      <c r="F66" s="161" t="str" cm="1">
        <f t="array" aca="1" ref="F66" ca="1">IFERROR(INDEX(DSĐT!D:D,'PK LIST TỪNG NHÀ'!$B66,0),"")</f>
        <v/>
      </c>
      <c r="G66" s="83" t="str" cm="1">
        <f t="array" aca="1" ref="G66" ca="1">IFERROR(INDEX(DSĐT!E:E,'PK LIST TỪNG NHÀ'!$B66,0),"")</f>
        <v/>
      </c>
      <c r="H66" s="83" t="str" cm="1">
        <f t="array" aca="1" ref="H66" ca="1">IFERROR(INDEX(DSĐT!F:F,'PK LIST TỪNG NHÀ'!$B66,0),"")</f>
        <v/>
      </c>
      <c r="I66" s="83" t="str" cm="1">
        <f t="array" aca="1" ref="I66" ca="1">IFERROR(INDEX(DSĐT!G:G,'PK LIST TỪNG NHÀ'!$B66,0),"")</f>
        <v/>
      </c>
      <c r="J66" s="83" t="str" cm="1">
        <f t="array" aca="1" ref="J66" ca="1">IFERROR(INDEX(DSĐT!H:H,'PK LIST TỪNG NHÀ'!$B66,0),"")</f>
        <v/>
      </c>
      <c r="K66" s="83" t="str" cm="1">
        <f t="array" aca="1" ref="K66" ca="1">IFERROR(INDEX(DSĐT!J:J,'PK LIST TỪNG NHÀ'!$B66,0),"")</f>
        <v/>
      </c>
      <c r="L66" s="83" t="str" cm="1">
        <f t="array" aca="1" ref="L66" ca="1">IFERROR(INDEX(DSĐT!I:I,'PK LIST TỪNG NHÀ'!$B66,0),"")</f>
        <v/>
      </c>
      <c r="P66" s="47" t="str" cm="1">
        <f t="array" aca="1" ref="P66" ca="1">IFERROR(_xlfn.TEXTJOIN(", ", TRUE, IF($G$4:$G$200= O66,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6" s="47" t="str" cm="1">
        <f t="array" aca="1" ref="Q66" ca="1">IFERROR(_xlfn.TEXTJOIN(", ", TRUE, IF($G$4:$G$200= O66,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6" s="47" t="str" cm="1">
        <f t="array" aca="1" ref="R66" ca="1">_xlfn.TEXTJOIN(", ", TRUE, IF(E$2:E$200 = O66,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7" spans="2:18" ht="13.5" customHeight="1">
      <c r="B67" s="83" t="str">
        <f ca="1">IFERROR(B66+MATCH(C67,OFFSET(DSĐT!$A$1,$B66,0,10000),0),"")</f>
        <v/>
      </c>
      <c r="C67" s="83" t="str">
        <f>IF(COUNTIFS($C$3:C66,$C$2)&lt;$M$2,$C$2,"")</f>
        <v/>
      </c>
      <c r="D67" s="83" t="str" cm="1">
        <f t="array" aca="1" ref="D67" ca="1">IFERROR(INDEX(DSĐT!B:B,'PK LIST TỪNG NHÀ'!$B67,0),"")</f>
        <v/>
      </c>
      <c r="E67" s="83" t="str" cm="1">
        <f t="array" aca="1" ref="E67" ca="1">IFERROR(INDEX(DSĐT!C:C,'PK LIST TỪNG NHÀ'!$B67,0),"")</f>
        <v/>
      </c>
      <c r="F67" s="161" t="str" cm="1">
        <f t="array" aca="1" ref="F67" ca="1">IFERROR(INDEX(DSĐT!D:D,'PK LIST TỪNG NHÀ'!$B67,0),"")</f>
        <v/>
      </c>
      <c r="G67" s="83" t="str" cm="1">
        <f t="array" aca="1" ref="G67" ca="1">IFERROR(INDEX(DSĐT!E:E,'PK LIST TỪNG NHÀ'!$B67,0),"")</f>
        <v/>
      </c>
      <c r="H67" s="83" t="str" cm="1">
        <f t="array" aca="1" ref="H67" ca="1">IFERROR(INDEX(DSĐT!F:F,'PK LIST TỪNG NHÀ'!$B67,0),"")</f>
        <v/>
      </c>
      <c r="I67" s="83" t="str" cm="1">
        <f t="array" aca="1" ref="I67" ca="1">IFERROR(INDEX(DSĐT!G:G,'PK LIST TỪNG NHÀ'!$B67,0),"")</f>
        <v/>
      </c>
      <c r="J67" s="83" t="str" cm="1">
        <f t="array" aca="1" ref="J67" ca="1">IFERROR(INDEX(DSĐT!H:H,'PK LIST TỪNG NHÀ'!$B67,0),"")</f>
        <v/>
      </c>
      <c r="K67" s="83" t="str" cm="1">
        <f t="array" aca="1" ref="K67" ca="1">IFERROR(INDEX(DSĐT!J:J,'PK LIST TỪNG NHÀ'!$B67,0),"")</f>
        <v/>
      </c>
      <c r="L67" s="83" t="str" cm="1">
        <f t="array" aca="1" ref="L67" ca="1">IFERROR(INDEX(DSĐT!I:I,'PK LIST TỪNG NHÀ'!$B67,0),"")</f>
        <v/>
      </c>
      <c r="P67" s="47" t="str" cm="1">
        <f t="array" aca="1" ref="P67" ca="1">IFERROR(_xlfn.TEXTJOIN(", ", TRUE, IF($G$4:$G$200= O67,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7" s="47" t="str" cm="1">
        <f t="array" aca="1" ref="Q67" ca="1">IFERROR(_xlfn.TEXTJOIN(", ", TRUE, IF($G$4:$G$200= O67,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7" s="47" t="str" cm="1">
        <f t="array" aca="1" ref="R67" ca="1">_xlfn.TEXTJOIN(", ", TRUE, IF(E$2:E$200 = O67,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8" spans="2:18" ht="13.5" customHeight="1">
      <c r="B68" s="83" t="str">
        <f ca="1">IFERROR(B67+MATCH(C68,OFFSET(DSĐT!$A$1,$B67,0,10000),0),"")</f>
        <v/>
      </c>
      <c r="C68" s="83" t="str">
        <f>IF(COUNTIFS($C$3:C67,$C$2)&lt;$M$2,$C$2,"")</f>
        <v/>
      </c>
      <c r="D68" s="83" t="str" cm="1">
        <f t="array" aca="1" ref="D68" ca="1">IFERROR(INDEX(DSĐT!B:B,'PK LIST TỪNG NHÀ'!$B68,0),"")</f>
        <v/>
      </c>
      <c r="E68" s="83" t="str" cm="1">
        <f t="array" aca="1" ref="E68" ca="1">IFERROR(INDEX(DSĐT!C:C,'PK LIST TỪNG NHÀ'!$B68,0),"")</f>
        <v/>
      </c>
      <c r="F68" s="161" t="str" cm="1">
        <f t="array" aca="1" ref="F68" ca="1">IFERROR(INDEX(DSĐT!D:D,'PK LIST TỪNG NHÀ'!$B68,0),"")</f>
        <v/>
      </c>
      <c r="G68" s="83" t="str" cm="1">
        <f t="array" aca="1" ref="G68" ca="1">IFERROR(INDEX(DSĐT!E:E,'PK LIST TỪNG NHÀ'!$B68,0),"")</f>
        <v/>
      </c>
      <c r="H68" s="83" t="str" cm="1">
        <f t="array" aca="1" ref="H68" ca="1">IFERROR(INDEX(DSĐT!F:F,'PK LIST TỪNG NHÀ'!$B68,0),"")</f>
        <v/>
      </c>
      <c r="I68" s="83" t="str" cm="1">
        <f t="array" aca="1" ref="I68" ca="1">IFERROR(INDEX(DSĐT!G:G,'PK LIST TỪNG NHÀ'!$B68,0),"")</f>
        <v/>
      </c>
      <c r="J68" s="83" t="str" cm="1">
        <f t="array" aca="1" ref="J68" ca="1">IFERROR(INDEX(DSĐT!H:H,'PK LIST TỪNG NHÀ'!$B68,0),"")</f>
        <v/>
      </c>
      <c r="K68" s="83" t="str" cm="1">
        <f t="array" aca="1" ref="K68" ca="1">IFERROR(INDEX(DSĐT!J:J,'PK LIST TỪNG NHÀ'!$B68,0),"")</f>
        <v/>
      </c>
      <c r="L68" s="83" t="str" cm="1">
        <f t="array" aca="1" ref="L68" ca="1">IFERROR(INDEX(DSĐT!I:I,'PK LIST TỪNG NHÀ'!$B68,0),"")</f>
        <v/>
      </c>
      <c r="P68" s="47" t="str" cm="1">
        <f t="array" aca="1" ref="P68" ca="1">IFERROR(_xlfn.TEXTJOIN(", ", TRUE, IF($G$4:$G$200= O68,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8" s="47" t="str" cm="1">
        <f t="array" aca="1" ref="Q68" ca="1">IFERROR(_xlfn.TEXTJOIN(", ", TRUE, IF($G$4:$G$200= O68,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8" s="47" t="str" cm="1">
        <f t="array" aca="1" ref="R68" ca="1">_xlfn.TEXTJOIN(", ", TRUE, IF(E$2:E$200 = O68,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69" spans="2:18" ht="13.5" customHeight="1">
      <c r="B69" s="83" t="str">
        <f ca="1">IFERROR(B68+MATCH(C69,OFFSET(DSĐT!$A$1,$B68,0,10000),0),"")</f>
        <v/>
      </c>
      <c r="C69" s="83" t="str">
        <f>IF(COUNTIFS($C$3:C68,$C$2)&lt;$M$2,$C$2,"")</f>
        <v/>
      </c>
      <c r="D69" s="83" t="str" cm="1">
        <f t="array" aca="1" ref="D69" ca="1">IFERROR(INDEX(DSĐT!B:B,'PK LIST TỪNG NHÀ'!$B69,0),"")</f>
        <v/>
      </c>
      <c r="E69" s="83" t="str" cm="1">
        <f t="array" aca="1" ref="E69" ca="1">IFERROR(INDEX(DSĐT!C:C,'PK LIST TỪNG NHÀ'!$B69,0),"")</f>
        <v/>
      </c>
      <c r="F69" s="161" t="str" cm="1">
        <f t="array" aca="1" ref="F69" ca="1">IFERROR(INDEX(DSĐT!D:D,'PK LIST TỪNG NHÀ'!$B69,0),"")</f>
        <v/>
      </c>
      <c r="G69" s="83" t="str" cm="1">
        <f t="array" aca="1" ref="G69" ca="1">IFERROR(INDEX(DSĐT!E:E,'PK LIST TỪNG NHÀ'!$B69,0),"")</f>
        <v/>
      </c>
      <c r="H69" s="83" t="str" cm="1">
        <f t="array" aca="1" ref="H69" ca="1">IFERROR(INDEX(DSĐT!F:F,'PK LIST TỪNG NHÀ'!$B69,0),"")</f>
        <v/>
      </c>
      <c r="I69" s="83" t="str" cm="1">
        <f t="array" aca="1" ref="I69" ca="1">IFERROR(INDEX(DSĐT!G:G,'PK LIST TỪNG NHÀ'!$B69,0),"")</f>
        <v/>
      </c>
      <c r="J69" s="83" t="str" cm="1">
        <f t="array" aca="1" ref="J69" ca="1">IFERROR(INDEX(DSĐT!H:H,'PK LIST TỪNG NHÀ'!$B69,0),"")</f>
        <v/>
      </c>
      <c r="K69" s="83" t="str" cm="1">
        <f t="array" aca="1" ref="K69" ca="1">IFERROR(INDEX(DSĐT!J:J,'PK LIST TỪNG NHÀ'!$B69,0),"")</f>
        <v/>
      </c>
      <c r="L69" s="83" t="str" cm="1">
        <f t="array" aca="1" ref="L69" ca="1">IFERROR(INDEX(DSĐT!I:I,'PK LIST TỪNG NHÀ'!$B69,0),"")</f>
        <v/>
      </c>
      <c r="P69" s="47" t="str" cm="1">
        <f t="array" aca="1" ref="P69" ca="1">IFERROR(_xlfn.TEXTJOIN(", ", TRUE, IF($G$4:$G$200= O69,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69" s="47" t="str" cm="1">
        <f t="array" aca="1" ref="Q69" ca="1">IFERROR(_xlfn.TEXTJOIN(", ", TRUE, IF($G$4:$G$200= O69,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69" s="47" t="str" cm="1">
        <f t="array" aca="1" ref="R69" ca="1">_xlfn.TEXTJOIN(", ", TRUE, IF(E$2:E$200 = O69,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0" spans="2:18" ht="13.5" customHeight="1">
      <c r="B70" s="83" t="str">
        <f ca="1">IFERROR(B69+MATCH(C70,OFFSET(DSĐT!$A$1,$B69,0,10000),0),"")</f>
        <v/>
      </c>
      <c r="C70" s="83" t="str">
        <f>IF(COUNTIFS($C$3:C69,$C$2)&lt;$M$2,$C$2,"")</f>
        <v/>
      </c>
      <c r="D70" s="83" t="str" cm="1">
        <f t="array" aca="1" ref="D70" ca="1">IFERROR(INDEX(DSĐT!B:B,'PK LIST TỪNG NHÀ'!$B70,0),"")</f>
        <v/>
      </c>
      <c r="E70" s="83" t="str" cm="1">
        <f t="array" aca="1" ref="E70" ca="1">IFERROR(INDEX(DSĐT!C:C,'PK LIST TỪNG NHÀ'!$B70,0),"")</f>
        <v/>
      </c>
      <c r="F70" s="161" t="str" cm="1">
        <f t="array" aca="1" ref="F70" ca="1">IFERROR(INDEX(DSĐT!D:D,'PK LIST TỪNG NHÀ'!$B70,0),"")</f>
        <v/>
      </c>
      <c r="G70" s="83" t="str" cm="1">
        <f t="array" aca="1" ref="G70" ca="1">IFERROR(INDEX(DSĐT!E:E,'PK LIST TỪNG NHÀ'!$B70,0),"")</f>
        <v/>
      </c>
      <c r="H70" s="83" t="str" cm="1">
        <f t="array" aca="1" ref="H70" ca="1">IFERROR(INDEX(DSĐT!F:F,'PK LIST TỪNG NHÀ'!$B70,0),"")</f>
        <v/>
      </c>
      <c r="I70" s="83" t="str" cm="1">
        <f t="array" aca="1" ref="I70" ca="1">IFERROR(INDEX(DSĐT!G:G,'PK LIST TỪNG NHÀ'!$B70,0),"")</f>
        <v/>
      </c>
      <c r="J70" s="83" t="str" cm="1">
        <f t="array" aca="1" ref="J70" ca="1">IFERROR(INDEX(DSĐT!H:H,'PK LIST TỪNG NHÀ'!$B70,0),"")</f>
        <v/>
      </c>
      <c r="K70" s="83" t="str" cm="1">
        <f t="array" aca="1" ref="K70" ca="1">IFERROR(INDEX(DSĐT!J:J,'PK LIST TỪNG NHÀ'!$B70,0),"")</f>
        <v/>
      </c>
      <c r="L70" s="83" t="str" cm="1">
        <f t="array" aca="1" ref="L70" ca="1">IFERROR(INDEX(DSĐT!I:I,'PK LIST TỪNG NHÀ'!$B70,0),"")</f>
        <v/>
      </c>
      <c r="P70" s="47" t="str" cm="1">
        <f t="array" aca="1" ref="P70" ca="1">IFERROR(_xlfn.TEXTJOIN(", ", TRUE, IF($G$4:$G$200= O70,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0" s="47" t="str" cm="1">
        <f t="array" aca="1" ref="Q70" ca="1">IFERROR(_xlfn.TEXTJOIN(", ", TRUE, IF($G$4:$G$200= O70,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0" s="47" t="str" cm="1">
        <f t="array" aca="1" ref="R70" ca="1">_xlfn.TEXTJOIN(", ", TRUE, IF(E$2:E$200 = O70,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1" spans="2:18" ht="13.5" customHeight="1">
      <c r="B71" s="83" t="str">
        <f ca="1">IFERROR(B70+MATCH(C71,OFFSET(DSĐT!$A$1,$B70,0,10000),0),"")</f>
        <v/>
      </c>
      <c r="C71" s="83" t="str">
        <f>IF(COUNTIFS($C$3:C70,$C$2)&lt;$M$2,$C$2,"")</f>
        <v/>
      </c>
      <c r="D71" s="83" t="str" cm="1">
        <f t="array" aca="1" ref="D71" ca="1">IFERROR(INDEX(DSĐT!B:B,'PK LIST TỪNG NHÀ'!$B71,0),"")</f>
        <v/>
      </c>
      <c r="E71" s="83" t="str" cm="1">
        <f t="array" aca="1" ref="E71" ca="1">IFERROR(INDEX(DSĐT!C:C,'PK LIST TỪNG NHÀ'!$B71,0),"")</f>
        <v/>
      </c>
      <c r="F71" s="161" t="str" cm="1">
        <f t="array" aca="1" ref="F71" ca="1">IFERROR(INDEX(DSĐT!D:D,'PK LIST TỪNG NHÀ'!$B71,0),"")</f>
        <v/>
      </c>
      <c r="G71" s="83" t="str" cm="1">
        <f t="array" aca="1" ref="G71" ca="1">IFERROR(INDEX(DSĐT!E:E,'PK LIST TỪNG NHÀ'!$B71,0),"")</f>
        <v/>
      </c>
      <c r="H71" s="83" t="str" cm="1">
        <f t="array" aca="1" ref="H71" ca="1">IFERROR(INDEX(DSĐT!F:F,'PK LIST TỪNG NHÀ'!$B71,0),"")</f>
        <v/>
      </c>
      <c r="I71" s="83" t="str" cm="1">
        <f t="array" aca="1" ref="I71" ca="1">IFERROR(INDEX(DSĐT!G:G,'PK LIST TỪNG NHÀ'!$B71,0),"")</f>
        <v/>
      </c>
      <c r="J71" s="83" t="str" cm="1">
        <f t="array" aca="1" ref="J71" ca="1">IFERROR(INDEX(DSĐT!H:H,'PK LIST TỪNG NHÀ'!$B71,0),"")</f>
        <v/>
      </c>
      <c r="K71" s="83" t="str" cm="1">
        <f t="array" aca="1" ref="K71" ca="1">IFERROR(INDEX(DSĐT!J:J,'PK LIST TỪNG NHÀ'!$B71,0),"")</f>
        <v/>
      </c>
      <c r="L71" s="83" t="str" cm="1">
        <f t="array" aca="1" ref="L71" ca="1">IFERROR(INDEX(DSĐT!I:I,'PK LIST TỪNG NHÀ'!$B71,0),"")</f>
        <v/>
      </c>
      <c r="P71" s="47" t="str" cm="1">
        <f t="array" aca="1" ref="P71" ca="1">IFERROR(_xlfn.TEXTJOIN(", ", TRUE, IF($G$4:$G$200= O71,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1" s="47" t="str" cm="1">
        <f t="array" aca="1" ref="Q71" ca="1">IFERROR(_xlfn.TEXTJOIN(", ", TRUE, IF($G$4:$G$200= O71,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1" s="47" t="str" cm="1">
        <f t="array" aca="1" ref="R71" ca="1">_xlfn.TEXTJOIN(", ", TRUE, IF(E$2:E$200 = O71,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2" spans="2:18" ht="13.5" customHeight="1">
      <c r="B72" s="83" t="str">
        <f ca="1">IFERROR(B71+MATCH(C72,OFFSET(DSĐT!$A$1,$B71,0,10000),0),"")</f>
        <v/>
      </c>
      <c r="C72" s="83" t="str">
        <f>IF(COUNTIFS($C$3:C71,$C$2)&lt;$M$2,$C$2,"")</f>
        <v/>
      </c>
      <c r="D72" s="83" t="str" cm="1">
        <f t="array" aca="1" ref="D72" ca="1">IFERROR(INDEX(DSĐT!B:B,'PK LIST TỪNG NHÀ'!$B72,0),"")</f>
        <v/>
      </c>
      <c r="E72" s="83" t="str" cm="1">
        <f t="array" aca="1" ref="E72" ca="1">IFERROR(INDEX(DSĐT!C:C,'PK LIST TỪNG NHÀ'!$B72,0),"")</f>
        <v/>
      </c>
      <c r="F72" s="161" t="str" cm="1">
        <f t="array" aca="1" ref="F72" ca="1">IFERROR(INDEX(DSĐT!D:D,'PK LIST TỪNG NHÀ'!$B72,0),"")</f>
        <v/>
      </c>
      <c r="G72" s="83" t="str" cm="1">
        <f t="array" aca="1" ref="G72" ca="1">IFERROR(INDEX(DSĐT!E:E,'PK LIST TỪNG NHÀ'!$B72,0),"")</f>
        <v/>
      </c>
      <c r="H72" s="83" t="str" cm="1">
        <f t="array" aca="1" ref="H72" ca="1">IFERROR(INDEX(DSĐT!F:F,'PK LIST TỪNG NHÀ'!$B72,0),"")</f>
        <v/>
      </c>
      <c r="I72" s="83" t="str" cm="1">
        <f t="array" aca="1" ref="I72" ca="1">IFERROR(INDEX(DSĐT!G:G,'PK LIST TỪNG NHÀ'!$B72,0),"")</f>
        <v/>
      </c>
      <c r="J72" s="83" t="str" cm="1">
        <f t="array" aca="1" ref="J72" ca="1">IFERROR(INDEX(DSĐT!H:H,'PK LIST TỪNG NHÀ'!$B72,0),"")</f>
        <v/>
      </c>
      <c r="K72" s="83" t="str" cm="1">
        <f t="array" aca="1" ref="K72" ca="1">IFERROR(INDEX(DSĐT!J:J,'PK LIST TỪNG NHÀ'!$B72,0),"")</f>
        <v/>
      </c>
      <c r="L72" s="83" t="str" cm="1">
        <f t="array" aca="1" ref="L72" ca="1">IFERROR(INDEX(DSĐT!I:I,'PK LIST TỪNG NHÀ'!$B72,0),"")</f>
        <v/>
      </c>
      <c r="P72" s="47" t="str" cm="1">
        <f t="array" aca="1" ref="P72" ca="1">IFERROR(_xlfn.TEXTJOIN(", ", TRUE, IF($G$4:$G$200= O72,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2" s="47" t="str" cm="1">
        <f t="array" aca="1" ref="Q72" ca="1">IFERROR(_xlfn.TEXTJOIN(", ", TRUE, IF($G$4:$G$200= O72,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2" s="47" t="str" cm="1">
        <f t="array" aca="1" ref="R72" ca="1">_xlfn.TEXTJOIN(", ", TRUE, IF(E$2:E$200 = O72,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3" spans="2:18" ht="13.5" customHeight="1">
      <c r="B73" s="83" t="str">
        <f ca="1">IFERROR(B72+MATCH(C73,OFFSET(DSĐT!$A$1,$B72,0,10000),0),"")</f>
        <v/>
      </c>
      <c r="C73" s="83" t="str">
        <f>IF(COUNTIFS($C$3:C72,$C$2)&lt;$M$2,$C$2,"")</f>
        <v/>
      </c>
      <c r="D73" s="83" t="str" cm="1">
        <f t="array" aca="1" ref="D73" ca="1">IFERROR(INDEX(DSĐT!B:B,'PK LIST TỪNG NHÀ'!$B73,0),"")</f>
        <v/>
      </c>
      <c r="E73" s="83" t="str" cm="1">
        <f t="array" aca="1" ref="E73" ca="1">IFERROR(INDEX(DSĐT!C:C,'PK LIST TỪNG NHÀ'!$B73,0),"")</f>
        <v/>
      </c>
      <c r="F73" s="161" t="str" cm="1">
        <f t="array" aca="1" ref="F73" ca="1">IFERROR(INDEX(DSĐT!D:D,'PK LIST TỪNG NHÀ'!$B73,0),"")</f>
        <v/>
      </c>
      <c r="G73" s="83" t="str" cm="1">
        <f t="array" aca="1" ref="G73" ca="1">IFERROR(INDEX(DSĐT!E:E,'PK LIST TỪNG NHÀ'!$B73,0),"")</f>
        <v/>
      </c>
      <c r="H73" s="83" t="str" cm="1">
        <f t="array" aca="1" ref="H73" ca="1">IFERROR(INDEX(DSĐT!F:F,'PK LIST TỪNG NHÀ'!$B73,0),"")</f>
        <v/>
      </c>
      <c r="I73" s="83" t="str" cm="1">
        <f t="array" aca="1" ref="I73" ca="1">IFERROR(INDEX(DSĐT!G:G,'PK LIST TỪNG NHÀ'!$B73,0),"")</f>
        <v/>
      </c>
      <c r="J73" s="83" t="str" cm="1">
        <f t="array" aca="1" ref="J73" ca="1">IFERROR(INDEX(DSĐT!H:H,'PK LIST TỪNG NHÀ'!$B73,0),"")</f>
        <v/>
      </c>
      <c r="K73" s="83" t="str" cm="1">
        <f t="array" aca="1" ref="K73" ca="1">IFERROR(INDEX(DSĐT!J:J,'PK LIST TỪNG NHÀ'!$B73,0),"")</f>
        <v/>
      </c>
      <c r="L73" s="83" t="str" cm="1">
        <f t="array" aca="1" ref="L73" ca="1">IFERROR(INDEX(DSĐT!I:I,'PK LIST TỪNG NHÀ'!$B73,0),"")</f>
        <v/>
      </c>
      <c r="P73" s="47" t="str" cm="1">
        <f t="array" aca="1" ref="P73" ca="1">IFERROR(_xlfn.TEXTJOIN(", ", TRUE, IF($G$4:$G$200= O73,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3" s="47" t="str" cm="1">
        <f t="array" aca="1" ref="Q73" ca="1">IFERROR(_xlfn.TEXTJOIN(", ", TRUE, IF($G$4:$G$200= O73,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3" s="47" t="str" cm="1">
        <f t="array" aca="1" ref="R73" ca="1">_xlfn.TEXTJOIN(", ", TRUE, IF(E$2:E$200 = O73,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4" spans="2:18" ht="13.5" customHeight="1">
      <c r="B74" s="83" t="str">
        <f ca="1">IFERROR(B73+MATCH(C74,OFFSET(DSĐT!$A$1,$B73,0,10000),0),"")</f>
        <v/>
      </c>
      <c r="C74" s="83" t="str">
        <f>IF(COUNTIFS($C$3:C73,$C$2)&lt;$M$2,$C$2,"")</f>
        <v/>
      </c>
      <c r="D74" s="83" t="str" cm="1">
        <f t="array" aca="1" ref="D74" ca="1">IFERROR(INDEX(DSĐT!B:B,'PK LIST TỪNG NHÀ'!$B74,0),"")</f>
        <v/>
      </c>
      <c r="E74" s="83" t="str" cm="1">
        <f t="array" aca="1" ref="E74" ca="1">IFERROR(INDEX(DSĐT!C:C,'PK LIST TỪNG NHÀ'!$B74,0),"")</f>
        <v/>
      </c>
      <c r="F74" s="161" t="str" cm="1">
        <f t="array" aca="1" ref="F74" ca="1">IFERROR(INDEX(DSĐT!D:D,'PK LIST TỪNG NHÀ'!$B74,0),"")</f>
        <v/>
      </c>
      <c r="G74" s="83" t="str" cm="1">
        <f t="array" aca="1" ref="G74" ca="1">IFERROR(INDEX(DSĐT!E:E,'PK LIST TỪNG NHÀ'!$B74,0),"")</f>
        <v/>
      </c>
      <c r="H74" s="83" t="str" cm="1">
        <f t="array" aca="1" ref="H74" ca="1">IFERROR(INDEX(DSĐT!F:F,'PK LIST TỪNG NHÀ'!$B74,0),"")</f>
        <v/>
      </c>
      <c r="I74" s="83" t="str" cm="1">
        <f t="array" aca="1" ref="I74" ca="1">IFERROR(INDEX(DSĐT!G:G,'PK LIST TỪNG NHÀ'!$B74,0),"")</f>
        <v/>
      </c>
      <c r="J74" s="83" t="str" cm="1">
        <f t="array" aca="1" ref="J74" ca="1">IFERROR(INDEX(DSĐT!H:H,'PK LIST TỪNG NHÀ'!$B74,0),"")</f>
        <v/>
      </c>
      <c r="K74" s="83" t="str" cm="1">
        <f t="array" aca="1" ref="K74" ca="1">IFERROR(INDEX(DSĐT!J:J,'PK LIST TỪNG NHÀ'!$B74,0),"")</f>
        <v/>
      </c>
      <c r="L74" s="83" t="str" cm="1">
        <f t="array" aca="1" ref="L74" ca="1">IFERROR(INDEX(DSĐT!I:I,'PK LIST TỪNG NHÀ'!$B74,0),"")</f>
        <v/>
      </c>
      <c r="P74" s="47" t="str" cm="1">
        <f t="array" aca="1" ref="P74" ca="1">IFERROR(_xlfn.TEXTJOIN(", ", TRUE, IF($G$4:$G$200= O74,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4" s="47" t="str" cm="1">
        <f t="array" aca="1" ref="Q74" ca="1">IFERROR(_xlfn.TEXTJOIN(", ", TRUE, IF($G$4:$G$200= O74,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4" s="47" t="str" cm="1">
        <f t="array" aca="1" ref="R74" ca="1">_xlfn.TEXTJOIN(", ", TRUE, IF(E$2:E$200 = O74,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5" spans="2:18" ht="13.5" customHeight="1">
      <c r="B75" s="83" t="str">
        <f ca="1">IFERROR(B74+MATCH(C75,OFFSET(DSĐT!$A$1,$B74,0,10000),0),"")</f>
        <v/>
      </c>
      <c r="C75" s="83" t="str">
        <f>IF(COUNTIFS($C$3:C74,$C$2)&lt;$M$2,$C$2,"")</f>
        <v/>
      </c>
      <c r="D75" s="83" t="str" cm="1">
        <f t="array" aca="1" ref="D75" ca="1">IFERROR(INDEX(DSĐT!B:B,'PK LIST TỪNG NHÀ'!$B75,0),"")</f>
        <v/>
      </c>
      <c r="E75" s="83" t="str" cm="1">
        <f t="array" aca="1" ref="E75" ca="1">IFERROR(INDEX(DSĐT!C:C,'PK LIST TỪNG NHÀ'!$B75,0),"")</f>
        <v/>
      </c>
      <c r="F75" s="161" t="str" cm="1">
        <f t="array" aca="1" ref="F75" ca="1">IFERROR(INDEX(DSĐT!D:D,'PK LIST TỪNG NHÀ'!$B75,0),"")</f>
        <v/>
      </c>
      <c r="G75" s="83" t="str" cm="1">
        <f t="array" aca="1" ref="G75" ca="1">IFERROR(INDEX(DSĐT!E:E,'PK LIST TỪNG NHÀ'!$B75,0),"")</f>
        <v/>
      </c>
      <c r="H75" s="83" t="str" cm="1">
        <f t="array" aca="1" ref="H75" ca="1">IFERROR(INDEX(DSĐT!F:F,'PK LIST TỪNG NHÀ'!$B75,0),"")</f>
        <v/>
      </c>
      <c r="I75" s="83" t="str" cm="1">
        <f t="array" aca="1" ref="I75" ca="1">IFERROR(INDEX(DSĐT!G:G,'PK LIST TỪNG NHÀ'!$B75,0),"")</f>
        <v/>
      </c>
      <c r="J75" s="83" t="str" cm="1">
        <f t="array" aca="1" ref="J75" ca="1">IFERROR(INDEX(DSĐT!H:H,'PK LIST TỪNG NHÀ'!$B75,0),"")</f>
        <v/>
      </c>
      <c r="K75" s="83" t="str" cm="1">
        <f t="array" aca="1" ref="K75" ca="1">IFERROR(INDEX(DSĐT!J:J,'PK LIST TỪNG NHÀ'!$B75,0),"")</f>
        <v/>
      </c>
      <c r="L75" s="83" t="str" cm="1">
        <f t="array" aca="1" ref="L75" ca="1">IFERROR(INDEX(DSĐT!I:I,'PK LIST TỪNG NHÀ'!$B75,0),"")</f>
        <v/>
      </c>
      <c r="P75" s="47" t="str" cm="1">
        <f t="array" aca="1" ref="P75" ca="1">IFERROR(_xlfn.TEXTJOIN(", ", TRUE, IF($G$4:$G$200= O75,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5" s="47" t="str" cm="1">
        <f t="array" aca="1" ref="Q75" ca="1">IFERROR(_xlfn.TEXTJOIN(", ", TRUE, IF($G$4:$G$200= O75,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5" s="47" t="str" cm="1">
        <f t="array" aca="1" ref="R75" ca="1">_xlfn.TEXTJOIN(", ", TRUE, IF(E$2:E$200 = O75,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6" spans="2:18" ht="13.5" customHeight="1">
      <c r="B76" s="83" t="str">
        <f ca="1">IFERROR(B75+MATCH(C76,OFFSET(DSĐT!$A$1,$B75,0,10000),0),"")</f>
        <v/>
      </c>
      <c r="C76" s="83" t="str">
        <f>IF(COUNTIFS($C$3:C75,$C$2)&lt;$M$2,$C$2,"")</f>
        <v/>
      </c>
      <c r="D76" s="83" t="str" cm="1">
        <f t="array" aca="1" ref="D76" ca="1">IFERROR(INDEX(DSĐT!B:B,'PK LIST TỪNG NHÀ'!$B76,0),"")</f>
        <v/>
      </c>
      <c r="E76" s="83" t="str" cm="1">
        <f t="array" aca="1" ref="E76" ca="1">IFERROR(INDEX(DSĐT!C:C,'PK LIST TỪNG NHÀ'!$B76,0),"")</f>
        <v/>
      </c>
      <c r="F76" s="161" t="str" cm="1">
        <f t="array" aca="1" ref="F76" ca="1">IFERROR(INDEX(DSĐT!D:D,'PK LIST TỪNG NHÀ'!$B76,0),"")</f>
        <v/>
      </c>
      <c r="G76" s="83" t="str" cm="1">
        <f t="array" aca="1" ref="G76" ca="1">IFERROR(INDEX(DSĐT!E:E,'PK LIST TỪNG NHÀ'!$B76,0),"")</f>
        <v/>
      </c>
      <c r="H76" s="83" t="str" cm="1">
        <f t="array" aca="1" ref="H76" ca="1">IFERROR(INDEX(DSĐT!F:F,'PK LIST TỪNG NHÀ'!$B76,0),"")</f>
        <v/>
      </c>
      <c r="I76" s="83" t="str" cm="1">
        <f t="array" aca="1" ref="I76" ca="1">IFERROR(INDEX(DSĐT!G:G,'PK LIST TỪNG NHÀ'!$B76,0),"")</f>
        <v/>
      </c>
      <c r="J76" s="83" t="str" cm="1">
        <f t="array" aca="1" ref="J76" ca="1">IFERROR(INDEX(DSĐT!H:H,'PK LIST TỪNG NHÀ'!$B76,0),"")</f>
        <v/>
      </c>
      <c r="K76" s="83" t="str" cm="1">
        <f t="array" aca="1" ref="K76" ca="1">IFERROR(INDEX(DSĐT!J:J,'PK LIST TỪNG NHÀ'!$B76,0),"")</f>
        <v/>
      </c>
      <c r="L76" s="83" t="str" cm="1">
        <f t="array" aca="1" ref="L76" ca="1">IFERROR(INDEX(DSĐT!I:I,'PK LIST TỪNG NHÀ'!$B76,0),"")</f>
        <v/>
      </c>
      <c r="P76" s="47" t="str" cm="1">
        <f t="array" aca="1" ref="P76" ca="1">IFERROR(_xlfn.TEXTJOIN(", ", TRUE, IF($G$4:$G$200= O76,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6" s="47" t="str" cm="1">
        <f t="array" aca="1" ref="Q76" ca="1">IFERROR(_xlfn.TEXTJOIN(", ", TRUE, IF($G$4:$G$200= O76,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6" s="47" t="str" cm="1">
        <f t="array" aca="1" ref="R76" ca="1">_xlfn.TEXTJOIN(", ", TRUE, IF(E$2:E$200 = O76,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7" spans="2:18" ht="13.5" customHeight="1">
      <c r="B77" s="83" t="str">
        <f ca="1">IFERROR(B76+MATCH(C77,OFFSET(DSĐT!$A$1,$B76,0,10000),0),"")</f>
        <v/>
      </c>
      <c r="C77" s="83" t="str">
        <f>IF(COUNTIFS($C$3:C76,$C$2)&lt;$M$2,$C$2,"")</f>
        <v/>
      </c>
      <c r="D77" s="83" t="str" cm="1">
        <f t="array" aca="1" ref="D77" ca="1">IFERROR(INDEX(DSĐT!B:B,'PK LIST TỪNG NHÀ'!$B77,0),"")</f>
        <v/>
      </c>
      <c r="E77" s="83" t="str" cm="1">
        <f t="array" aca="1" ref="E77" ca="1">IFERROR(INDEX(DSĐT!C:C,'PK LIST TỪNG NHÀ'!$B77,0),"")</f>
        <v/>
      </c>
      <c r="F77" s="161" t="str" cm="1">
        <f t="array" aca="1" ref="F77" ca="1">IFERROR(INDEX(DSĐT!D:D,'PK LIST TỪNG NHÀ'!$B77,0),"")</f>
        <v/>
      </c>
      <c r="G77" s="83" t="str" cm="1">
        <f t="array" aca="1" ref="G77" ca="1">IFERROR(INDEX(DSĐT!E:E,'PK LIST TỪNG NHÀ'!$B77,0),"")</f>
        <v/>
      </c>
      <c r="H77" s="83" t="str" cm="1">
        <f t="array" aca="1" ref="H77" ca="1">IFERROR(INDEX(DSĐT!F:F,'PK LIST TỪNG NHÀ'!$B77,0),"")</f>
        <v/>
      </c>
      <c r="I77" s="83" t="str" cm="1">
        <f t="array" aca="1" ref="I77" ca="1">IFERROR(INDEX(DSĐT!G:G,'PK LIST TỪNG NHÀ'!$B77,0),"")</f>
        <v/>
      </c>
      <c r="J77" s="83" t="str" cm="1">
        <f t="array" aca="1" ref="J77" ca="1">IFERROR(INDEX(DSĐT!H:H,'PK LIST TỪNG NHÀ'!$B77,0),"")</f>
        <v/>
      </c>
      <c r="K77" s="83" t="str" cm="1">
        <f t="array" aca="1" ref="K77" ca="1">IFERROR(INDEX(DSĐT!J:J,'PK LIST TỪNG NHÀ'!$B77,0),"")</f>
        <v/>
      </c>
      <c r="L77" s="83" t="str" cm="1">
        <f t="array" aca="1" ref="L77" ca="1">IFERROR(INDEX(DSĐT!I:I,'PK LIST TỪNG NHÀ'!$B77,0),"")</f>
        <v/>
      </c>
      <c r="P77" s="47" t="str" cm="1">
        <f t="array" aca="1" ref="P77" ca="1">IFERROR(_xlfn.TEXTJOIN(", ", TRUE, IF($G$4:$G$200= O77,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7" s="47" t="str" cm="1">
        <f t="array" aca="1" ref="Q77" ca="1">IFERROR(_xlfn.TEXTJOIN(", ", TRUE, IF($G$4:$G$200= O77,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7" s="47" t="str" cm="1">
        <f t="array" aca="1" ref="R77" ca="1">_xlfn.TEXTJOIN(", ", TRUE, IF(E$2:E$200 = O77,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8" spans="2:18" ht="13.5" customHeight="1">
      <c r="B78" s="83" t="str">
        <f ca="1">IFERROR(B77+MATCH(C78,OFFSET(DSĐT!$A$1,$B77,0,10000),0),"")</f>
        <v/>
      </c>
      <c r="C78" s="83" t="str">
        <f>IF(COUNTIFS($C$3:C77,$C$2)&lt;$M$2,$C$2,"")</f>
        <v/>
      </c>
      <c r="D78" s="83" t="str" cm="1">
        <f t="array" aca="1" ref="D78" ca="1">IFERROR(INDEX(DSĐT!B:B,'PK LIST TỪNG NHÀ'!$B78,0),"")</f>
        <v/>
      </c>
      <c r="E78" s="83" t="str" cm="1">
        <f t="array" aca="1" ref="E78" ca="1">IFERROR(INDEX(DSĐT!C:C,'PK LIST TỪNG NHÀ'!$B78,0),"")</f>
        <v/>
      </c>
      <c r="F78" s="161" t="str" cm="1">
        <f t="array" aca="1" ref="F78" ca="1">IFERROR(INDEX(DSĐT!D:D,'PK LIST TỪNG NHÀ'!$B78,0),"")</f>
        <v/>
      </c>
      <c r="G78" s="83" t="str" cm="1">
        <f t="array" aca="1" ref="G78" ca="1">IFERROR(INDEX(DSĐT!E:E,'PK LIST TỪNG NHÀ'!$B78,0),"")</f>
        <v/>
      </c>
      <c r="H78" s="83" t="str" cm="1">
        <f t="array" aca="1" ref="H78" ca="1">IFERROR(INDEX(DSĐT!F:F,'PK LIST TỪNG NHÀ'!$B78,0),"")</f>
        <v/>
      </c>
      <c r="I78" s="83" t="str" cm="1">
        <f t="array" aca="1" ref="I78" ca="1">IFERROR(INDEX(DSĐT!G:G,'PK LIST TỪNG NHÀ'!$B78,0),"")</f>
        <v/>
      </c>
      <c r="J78" s="83" t="str" cm="1">
        <f t="array" aca="1" ref="J78" ca="1">IFERROR(INDEX(DSĐT!H:H,'PK LIST TỪNG NHÀ'!$B78,0),"")</f>
        <v/>
      </c>
      <c r="K78" s="83" t="str" cm="1">
        <f t="array" aca="1" ref="K78" ca="1">IFERROR(INDEX(DSĐT!J:J,'PK LIST TỪNG NHÀ'!$B78,0),"")</f>
        <v/>
      </c>
      <c r="L78" s="83" t="str" cm="1">
        <f t="array" aca="1" ref="L78" ca="1">IFERROR(INDEX(DSĐT!I:I,'PK LIST TỪNG NHÀ'!$B78,0),"")</f>
        <v/>
      </c>
      <c r="P78" s="47" t="str" cm="1">
        <f t="array" aca="1" ref="P78" ca="1">IFERROR(_xlfn.TEXTJOIN(", ", TRUE, IF($G$4:$G$200= O78,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8" s="47" t="str" cm="1">
        <f t="array" aca="1" ref="Q78" ca="1">IFERROR(_xlfn.TEXTJOIN(", ", TRUE, IF($G$4:$G$200= O78,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8" s="47" t="str" cm="1">
        <f t="array" aca="1" ref="R78" ca="1">_xlfn.TEXTJOIN(", ", TRUE, IF(E$2:E$200 = O78,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79" spans="2:18" ht="13.5" customHeight="1">
      <c r="B79" s="83" t="str">
        <f ca="1">IFERROR(B78+MATCH(C79,OFFSET(DSĐT!$A$1,$B78,0,10000),0),"")</f>
        <v/>
      </c>
      <c r="C79" s="83" t="str">
        <f>IF(COUNTIFS($C$3:C78,$C$2)&lt;$M$2,$C$2,"")</f>
        <v/>
      </c>
      <c r="D79" s="83" t="str" cm="1">
        <f t="array" aca="1" ref="D79" ca="1">IFERROR(INDEX(DSĐT!B:B,'PK LIST TỪNG NHÀ'!$B79,0),"")</f>
        <v/>
      </c>
      <c r="E79" s="83" t="str" cm="1">
        <f t="array" aca="1" ref="E79" ca="1">IFERROR(INDEX(DSĐT!C:C,'PK LIST TỪNG NHÀ'!$B79,0),"")</f>
        <v/>
      </c>
      <c r="F79" s="161" t="str" cm="1">
        <f t="array" aca="1" ref="F79" ca="1">IFERROR(INDEX(DSĐT!D:D,'PK LIST TỪNG NHÀ'!$B79,0),"")</f>
        <v/>
      </c>
      <c r="G79" s="83" t="str" cm="1">
        <f t="array" aca="1" ref="G79" ca="1">IFERROR(INDEX(DSĐT!E:E,'PK LIST TỪNG NHÀ'!$B79,0),"")</f>
        <v/>
      </c>
      <c r="H79" s="83" t="str" cm="1">
        <f t="array" aca="1" ref="H79" ca="1">IFERROR(INDEX(DSĐT!F:F,'PK LIST TỪNG NHÀ'!$B79,0),"")</f>
        <v/>
      </c>
      <c r="I79" s="83" t="str" cm="1">
        <f t="array" aca="1" ref="I79" ca="1">IFERROR(INDEX(DSĐT!G:G,'PK LIST TỪNG NHÀ'!$B79,0),"")</f>
        <v/>
      </c>
      <c r="J79" s="83" t="str" cm="1">
        <f t="array" aca="1" ref="J79" ca="1">IFERROR(INDEX(DSĐT!H:H,'PK LIST TỪNG NHÀ'!$B79,0),"")</f>
        <v/>
      </c>
      <c r="K79" s="83" t="str" cm="1">
        <f t="array" aca="1" ref="K79" ca="1">IFERROR(INDEX(DSĐT!J:J,'PK LIST TỪNG NHÀ'!$B79,0),"")</f>
        <v/>
      </c>
      <c r="L79" s="83" t="str" cm="1">
        <f t="array" aca="1" ref="L79" ca="1">IFERROR(INDEX(DSĐT!I:I,'PK LIST TỪNG NHÀ'!$B79,0),"")</f>
        <v/>
      </c>
      <c r="P79" s="47" t="str" cm="1">
        <f t="array" aca="1" ref="P79" ca="1">IFERROR(_xlfn.TEXTJOIN(", ", TRUE, IF($G$4:$G$200= O79,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79" s="47" t="str" cm="1">
        <f t="array" aca="1" ref="Q79" ca="1">IFERROR(_xlfn.TEXTJOIN(", ", TRUE, IF($G$4:$G$200= O79,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79" s="47" t="str" cm="1">
        <f t="array" aca="1" ref="R79" ca="1">_xlfn.TEXTJOIN(", ", TRUE, IF(E$2:E$200 = O79,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0" spans="2:18" ht="13.5" customHeight="1">
      <c r="B80" s="83" t="str">
        <f ca="1">IFERROR(B79+MATCH(C80,OFFSET(DSĐT!$A$1,$B79,0,10000),0),"")</f>
        <v/>
      </c>
      <c r="C80" s="83" t="str">
        <f>IF(COUNTIFS($C$3:C79,$C$2)&lt;$M$2,$C$2,"")</f>
        <v/>
      </c>
      <c r="D80" s="83" t="str" cm="1">
        <f t="array" aca="1" ref="D80" ca="1">IFERROR(INDEX(DSĐT!B:B,'PK LIST TỪNG NHÀ'!$B80,0),"")</f>
        <v/>
      </c>
      <c r="E80" s="83" t="str" cm="1">
        <f t="array" aca="1" ref="E80" ca="1">IFERROR(INDEX(DSĐT!C:C,'PK LIST TỪNG NHÀ'!$B80,0),"")</f>
        <v/>
      </c>
      <c r="F80" s="161" t="str" cm="1">
        <f t="array" aca="1" ref="F80" ca="1">IFERROR(INDEX(DSĐT!D:D,'PK LIST TỪNG NHÀ'!$B80,0),"")</f>
        <v/>
      </c>
      <c r="G80" s="83" t="str" cm="1">
        <f t="array" aca="1" ref="G80" ca="1">IFERROR(INDEX(DSĐT!E:E,'PK LIST TỪNG NHÀ'!$B80,0),"")</f>
        <v/>
      </c>
      <c r="H80" s="83" t="str" cm="1">
        <f t="array" aca="1" ref="H80" ca="1">IFERROR(INDEX(DSĐT!F:F,'PK LIST TỪNG NHÀ'!$B80,0),"")</f>
        <v/>
      </c>
      <c r="I80" s="83" t="str" cm="1">
        <f t="array" aca="1" ref="I80" ca="1">IFERROR(INDEX(DSĐT!G:G,'PK LIST TỪNG NHÀ'!$B80,0),"")</f>
        <v/>
      </c>
      <c r="J80" s="83" t="str" cm="1">
        <f t="array" aca="1" ref="J80" ca="1">IFERROR(INDEX(DSĐT!H:H,'PK LIST TỪNG NHÀ'!$B80,0),"")</f>
        <v/>
      </c>
      <c r="K80" s="83" t="str" cm="1">
        <f t="array" aca="1" ref="K80" ca="1">IFERROR(INDEX(DSĐT!J:J,'PK LIST TỪNG NHÀ'!$B80,0),"")</f>
        <v/>
      </c>
      <c r="L80" s="83" t="str" cm="1">
        <f t="array" aca="1" ref="L80" ca="1">IFERROR(INDEX(DSĐT!I:I,'PK LIST TỪNG NHÀ'!$B80,0),"")</f>
        <v/>
      </c>
      <c r="P80" s="47" t="str" cm="1">
        <f t="array" aca="1" ref="P80" ca="1">IFERROR(_xlfn.TEXTJOIN(", ", TRUE, IF($G$4:$G$200= O80,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0" s="47" t="str" cm="1">
        <f t="array" aca="1" ref="Q80" ca="1">IFERROR(_xlfn.TEXTJOIN(", ", TRUE, IF($G$4:$G$200= O80,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0" s="47" t="str" cm="1">
        <f t="array" aca="1" ref="R80" ca="1">_xlfn.TEXTJOIN(", ", TRUE, IF(E$2:E$200 = O80,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1" spans="2:18" ht="13.5" customHeight="1">
      <c r="B81" s="83" t="str">
        <f ca="1">IFERROR(B80+MATCH(C81,OFFSET(DSĐT!$A$1,$B80,0,10000),0),"")</f>
        <v/>
      </c>
      <c r="C81" s="83" t="str">
        <f>IF(COUNTIFS($C$3:C80,$C$2)&lt;$M$2,$C$2,"")</f>
        <v/>
      </c>
      <c r="D81" s="83" t="str" cm="1">
        <f t="array" aca="1" ref="D81" ca="1">IFERROR(INDEX(DSĐT!B:B,'PK LIST TỪNG NHÀ'!$B81,0),"")</f>
        <v/>
      </c>
      <c r="E81" s="83" t="str" cm="1">
        <f t="array" aca="1" ref="E81" ca="1">IFERROR(INDEX(DSĐT!C:C,'PK LIST TỪNG NHÀ'!$B81,0),"")</f>
        <v/>
      </c>
      <c r="F81" s="161" t="str" cm="1">
        <f t="array" aca="1" ref="F81" ca="1">IFERROR(INDEX(DSĐT!D:D,'PK LIST TỪNG NHÀ'!$B81,0),"")</f>
        <v/>
      </c>
      <c r="G81" s="83" t="str" cm="1">
        <f t="array" aca="1" ref="G81" ca="1">IFERROR(INDEX(DSĐT!E:E,'PK LIST TỪNG NHÀ'!$B81,0),"")</f>
        <v/>
      </c>
      <c r="H81" s="83" t="str" cm="1">
        <f t="array" aca="1" ref="H81" ca="1">IFERROR(INDEX(DSĐT!F:F,'PK LIST TỪNG NHÀ'!$B81,0),"")</f>
        <v/>
      </c>
      <c r="I81" s="83" t="str" cm="1">
        <f t="array" aca="1" ref="I81" ca="1">IFERROR(INDEX(DSĐT!G:G,'PK LIST TỪNG NHÀ'!$B81,0),"")</f>
        <v/>
      </c>
      <c r="J81" s="83" t="str" cm="1">
        <f t="array" aca="1" ref="J81" ca="1">IFERROR(INDEX(DSĐT!H:H,'PK LIST TỪNG NHÀ'!$B81,0),"")</f>
        <v/>
      </c>
      <c r="K81" s="83" t="str" cm="1">
        <f t="array" aca="1" ref="K81" ca="1">IFERROR(INDEX(DSĐT!J:J,'PK LIST TỪNG NHÀ'!$B81,0),"")</f>
        <v/>
      </c>
      <c r="L81" s="83" t="str" cm="1">
        <f t="array" aca="1" ref="L81" ca="1">IFERROR(INDEX(DSĐT!I:I,'PK LIST TỪNG NHÀ'!$B81,0),"")</f>
        <v/>
      </c>
      <c r="P81" s="47" t="str" cm="1">
        <f t="array" aca="1" ref="P81" ca="1">IFERROR(_xlfn.TEXTJOIN(", ", TRUE, IF($G$4:$G$200= O81,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1" s="47" t="str" cm="1">
        <f t="array" aca="1" ref="Q81" ca="1">IFERROR(_xlfn.TEXTJOIN(", ", TRUE, IF($G$4:$G$200= O81,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1" s="47" t="str" cm="1">
        <f t="array" aca="1" ref="R81" ca="1">_xlfn.TEXTJOIN(", ", TRUE, IF(E$2:E$200 = O81,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2" spans="2:18" ht="13.5" customHeight="1">
      <c r="B82" s="83" t="str">
        <f ca="1">IFERROR(B81+MATCH(C82,OFFSET(DSĐT!$A$1,$B81,0,10000),0),"")</f>
        <v/>
      </c>
      <c r="C82" s="83" t="str">
        <f>IF(COUNTIFS($C$3:C81,$C$2)&lt;$M$2,$C$2,"")</f>
        <v/>
      </c>
      <c r="D82" s="83" t="str" cm="1">
        <f t="array" aca="1" ref="D82" ca="1">IFERROR(INDEX(DSĐT!B:B,'PK LIST TỪNG NHÀ'!$B82,0),"")</f>
        <v/>
      </c>
      <c r="E82" s="83" t="str" cm="1">
        <f t="array" aca="1" ref="E82" ca="1">IFERROR(INDEX(DSĐT!C:C,'PK LIST TỪNG NHÀ'!$B82,0),"")</f>
        <v/>
      </c>
      <c r="F82" s="161" t="str" cm="1">
        <f t="array" aca="1" ref="F82" ca="1">IFERROR(INDEX(DSĐT!D:D,'PK LIST TỪNG NHÀ'!$B82,0),"")</f>
        <v/>
      </c>
      <c r="G82" s="83" t="str" cm="1">
        <f t="array" aca="1" ref="G82" ca="1">IFERROR(INDEX(DSĐT!E:E,'PK LIST TỪNG NHÀ'!$B82,0),"")</f>
        <v/>
      </c>
      <c r="H82" s="83" t="str" cm="1">
        <f t="array" aca="1" ref="H82" ca="1">IFERROR(INDEX(DSĐT!F:F,'PK LIST TỪNG NHÀ'!$B82,0),"")</f>
        <v/>
      </c>
      <c r="I82" s="83" t="str" cm="1">
        <f t="array" aca="1" ref="I82" ca="1">IFERROR(INDEX(DSĐT!G:G,'PK LIST TỪNG NHÀ'!$B82,0),"")</f>
        <v/>
      </c>
      <c r="J82" s="83" t="str" cm="1">
        <f t="array" aca="1" ref="J82" ca="1">IFERROR(INDEX(DSĐT!H:H,'PK LIST TỪNG NHÀ'!$B82,0),"")</f>
        <v/>
      </c>
      <c r="K82" s="83" t="str" cm="1">
        <f t="array" aca="1" ref="K82" ca="1">IFERROR(INDEX(DSĐT!J:J,'PK LIST TỪNG NHÀ'!$B82,0),"")</f>
        <v/>
      </c>
      <c r="L82" s="83" t="str" cm="1">
        <f t="array" aca="1" ref="L82" ca="1">IFERROR(INDEX(DSĐT!I:I,'PK LIST TỪNG NHÀ'!$B82,0),"")</f>
        <v/>
      </c>
      <c r="P82" s="47" t="str" cm="1">
        <f t="array" aca="1" ref="P82" ca="1">IFERROR(_xlfn.TEXTJOIN(", ", TRUE, IF($G$4:$G$200= O82,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2" s="47" t="str" cm="1">
        <f t="array" aca="1" ref="Q82" ca="1">IFERROR(_xlfn.TEXTJOIN(", ", TRUE, IF($G$4:$G$200= O82,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2" s="47" t="str" cm="1">
        <f t="array" aca="1" ref="R82" ca="1">_xlfn.TEXTJOIN(", ", TRUE, IF(E$2:E$200 = O82,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3" spans="2:18" ht="13.5" customHeight="1">
      <c r="B83" s="83" t="str">
        <f ca="1">IFERROR(B82+MATCH(C83,OFFSET(DSĐT!$A$1,$B82,0,10000),0),"")</f>
        <v/>
      </c>
      <c r="C83" s="83" t="str">
        <f>IF(COUNTIFS($C$3:C82,$C$2)&lt;$M$2,$C$2,"")</f>
        <v/>
      </c>
      <c r="D83" s="83" t="str" cm="1">
        <f t="array" aca="1" ref="D83" ca="1">IFERROR(INDEX(DSĐT!B:B,'PK LIST TỪNG NHÀ'!$B83,0),"")</f>
        <v/>
      </c>
      <c r="E83" s="83" t="str" cm="1">
        <f t="array" aca="1" ref="E83" ca="1">IFERROR(INDEX(DSĐT!C:C,'PK LIST TỪNG NHÀ'!$B83,0),"")</f>
        <v/>
      </c>
      <c r="F83" s="161" t="str" cm="1">
        <f t="array" aca="1" ref="F83" ca="1">IFERROR(INDEX(DSĐT!D:D,'PK LIST TỪNG NHÀ'!$B83,0),"")</f>
        <v/>
      </c>
      <c r="G83" s="83" t="str" cm="1">
        <f t="array" aca="1" ref="G83" ca="1">IFERROR(INDEX(DSĐT!E:E,'PK LIST TỪNG NHÀ'!$B83,0),"")</f>
        <v/>
      </c>
      <c r="H83" s="83" t="str" cm="1">
        <f t="array" aca="1" ref="H83" ca="1">IFERROR(INDEX(DSĐT!F:F,'PK LIST TỪNG NHÀ'!$B83,0),"")</f>
        <v/>
      </c>
      <c r="I83" s="83" t="str" cm="1">
        <f t="array" aca="1" ref="I83" ca="1">IFERROR(INDEX(DSĐT!G:G,'PK LIST TỪNG NHÀ'!$B83,0),"")</f>
        <v/>
      </c>
      <c r="J83" s="83" t="str" cm="1">
        <f t="array" aca="1" ref="J83" ca="1">IFERROR(INDEX(DSĐT!H:H,'PK LIST TỪNG NHÀ'!$B83,0),"")</f>
        <v/>
      </c>
      <c r="K83" s="83" t="str" cm="1">
        <f t="array" aca="1" ref="K83" ca="1">IFERROR(INDEX(DSĐT!J:J,'PK LIST TỪNG NHÀ'!$B83,0),"")</f>
        <v/>
      </c>
      <c r="L83" s="83" t="str" cm="1">
        <f t="array" aca="1" ref="L83" ca="1">IFERROR(INDEX(DSĐT!I:I,'PK LIST TỪNG NHÀ'!$B83,0),"")</f>
        <v/>
      </c>
      <c r="P83" s="47" t="str" cm="1">
        <f t="array" aca="1" ref="P83" ca="1">IFERROR(_xlfn.TEXTJOIN(", ", TRUE, IF($G$4:$G$200= O83,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3" s="47" t="str" cm="1">
        <f t="array" aca="1" ref="Q83" ca="1">IFERROR(_xlfn.TEXTJOIN(", ", TRUE, IF($G$4:$G$200= O83,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3" s="47" t="str" cm="1">
        <f t="array" aca="1" ref="R83" ca="1">_xlfn.TEXTJOIN(", ", TRUE, IF(E$2:E$200 = O83,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4" spans="2:18" ht="13.5" customHeight="1">
      <c r="B84" s="83" t="str">
        <f ca="1">IFERROR(B83+MATCH(C84,OFFSET(DSĐT!$A$1,$B83,0,10000),0),"")</f>
        <v/>
      </c>
      <c r="C84" s="83" t="str">
        <f>IF(COUNTIFS($C$3:C83,$C$2)&lt;$M$2,$C$2,"")</f>
        <v/>
      </c>
      <c r="D84" s="83" t="str" cm="1">
        <f t="array" aca="1" ref="D84" ca="1">IFERROR(INDEX(DSĐT!B:B,'PK LIST TỪNG NHÀ'!$B84,0),"")</f>
        <v/>
      </c>
      <c r="E84" s="83" t="str" cm="1">
        <f t="array" aca="1" ref="E84" ca="1">IFERROR(INDEX(DSĐT!C:C,'PK LIST TỪNG NHÀ'!$B84,0),"")</f>
        <v/>
      </c>
      <c r="F84" s="161" t="str" cm="1">
        <f t="array" aca="1" ref="F84" ca="1">IFERROR(INDEX(DSĐT!D:D,'PK LIST TỪNG NHÀ'!$B84,0),"")</f>
        <v/>
      </c>
      <c r="G84" s="83" t="str" cm="1">
        <f t="array" aca="1" ref="G84" ca="1">IFERROR(INDEX(DSĐT!E:E,'PK LIST TỪNG NHÀ'!$B84,0),"")</f>
        <v/>
      </c>
      <c r="H84" s="83" t="str" cm="1">
        <f t="array" aca="1" ref="H84" ca="1">IFERROR(INDEX(DSĐT!F:F,'PK LIST TỪNG NHÀ'!$B84,0),"")</f>
        <v/>
      </c>
      <c r="I84" s="83" t="str" cm="1">
        <f t="array" aca="1" ref="I84" ca="1">IFERROR(INDEX(DSĐT!G:G,'PK LIST TỪNG NHÀ'!$B84,0),"")</f>
        <v/>
      </c>
      <c r="J84" s="83" t="str" cm="1">
        <f t="array" aca="1" ref="J84" ca="1">IFERROR(INDEX(DSĐT!H:H,'PK LIST TỪNG NHÀ'!$B84,0),"")</f>
        <v/>
      </c>
      <c r="K84" s="83" t="str" cm="1">
        <f t="array" aca="1" ref="K84" ca="1">IFERROR(INDEX(DSĐT!J:J,'PK LIST TỪNG NHÀ'!$B84,0),"")</f>
        <v/>
      </c>
      <c r="L84" s="83" t="str" cm="1">
        <f t="array" aca="1" ref="L84" ca="1">IFERROR(INDEX(DSĐT!I:I,'PK LIST TỪNG NHÀ'!$B84,0),"")</f>
        <v/>
      </c>
      <c r="P84" s="47" t="str" cm="1">
        <f t="array" aca="1" ref="P84" ca="1">IFERROR(_xlfn.TEXTJOIN(", ", TRUE, IF($G$4:$G$200= O84,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4" s="47" t="str" cm="1">
        <f t="array" aca="1" ref="Q84" ca="1">IFERROR(_xlfn.TEXTJOIN(", ", TRUE, IF($G$4:$G$200= O84,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4" s="47" t="str" cm="1">
        <f t="array" aca="1" ref="R84" ca="1">_xlfn.TEXTJOIN(", ", TRUE, IF(E$2:E$200 = O84,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5" spans="2:18" ht="13.5" customHeight="1">
      <c r="B85" s="83" t="str">
        <f ca="1">IFERROR(B84+MATCH(C85,OFFSET(DSĐT!$A$1,$B84,0,10000),0),"")</f>
        <v/>
      </c>
      <c r="C85" s="83" t="str">
        <f>IF(COUNTIFS($C$3:C84,$C$2)&lt;$M$2,$C$2,"")</f>
        <v/>
      </c>
      <c r="D85" s="83" t="str" cm="1">
        <f t="array" aca="1" ref="D85" ca="1">IFERROR(INDEX(DSĐT!B:B,'PK LIST TỪNG NHÀ'!$B85,0),"")</f>
        <v/>
      </c>
      <c r="E85" s="83" t="str" cm="1">
        <f t="array" aca="1" ref="E85" ca="1">IFERROR(INDEX(DSĐT!C:C,'PK LIST TỪNG NHÀ'!$B85,0),"")</f>
        <v/>
      </c>
      <c r="F85" s="161" t="str" cm="1">
        <f t="array" aca="1" ref="F85" ca="1">IFERROR(INDEX(DSĐT!D:D,'PK LIST TỪNG NHÀ'!$B85,0),"")</f>
        <v/>
      </c>
      <c r="G85" s="83" t="str" cm="1">
        <f t="array" aca="1" ref="G85" ca="1">IFERROR(INDEX(DSĐT!E:E,'PK LIST TỪNG NHÀ'!$B85,0),"")</f>
        <v/>
      </c>
      <c r="H85" s="83" t="str" cm="1">
        <f t="array" aca="1" ref="H85" ca="1">IFERROR(INDEX(DSĐT!F:F,'PK LIST TỪNG NHÀ'!$B85,0),"")</f>
        <v/>
      </c>
      <c r="I85" s="83" t="str" cm="1">
        <f t="array" aca="1" ref="I85" ca="1">IFERROR(INDEX(DSĐT!G:G,'PK LIST TỪNG NHÀ'!$B85,0),"")</f>
        <v/>
      </c>
      <c r="J85" s="83" t="str" cm="1">
        <f t="array" aca="1" ref="J85" ca="1">IFERROR(INDEX(DSĐT!H:H,'PK LIST TỪNG NHÀ'!$B85,0),"")</f>
        <v/>
      </c>
      <c r="K85" s="83" t="str" cm="1">
        <f t="array" aca="1" ref="K85" ca="1">IFERROR(INDEX(DSĐT!J:J,'PK LIST TỪNG NHÀ'!$B85,0),"")</f>
        <v/>
      </c>
      <c r="L85" s="83" t="str" cm="1">
        <f t="array" aca="1" ref="L85" ca="1">IFERROR(INDEX(DSĐT!I:I,'PK LIST TỪNG NHÀ'!$B85,0),"")</f>
        <v/>
      </c>
      <c r="P85" s="47" t="str" cm="1">
        <f t="array" aca="1" ref="P85" ca="1">IFERROR(_xlfn.TEXTJOIN(", ", TRUE, IF($G$4:$G$200= O85,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5" s="47" t="str" cm="1">
        <f t="array" aca="1" ref="Q85" ca="1">IFERROR(_xlfn.TEXTJOIN(", ", TRUE, IF($G$4:$G$200= O85,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5" s="47" t="str" cm="1">
        <f t="array" aca="1" ref="R85" ca="1">_xlfn.TEXTJOIN(", ", TRUE, IF(E$2:E$200 = O85,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6" spans="2:18" ht="13.5" customHeight="1">
      <c r="B86" s="83" t="str">
        <f ca="1">IFERROR(B85+MATCH(C86,OFFSET(DSĐT!$A$1,$B85,0,10000),0),"")</f>
        <v/>
      </c>
      <c r="C86" s="83" t="str">
        <f>IF(COUNTIFS($C$3:C85,$C$2)&lt;$M$2,$C$2,"")</f>
        <v/>
      </c>
      <c r="D86" s="83" t="str" cm="1">
        <f t="array" aca="1" ref="D86" ca="1">IFERROR(INDEX(DSĐT!B:B,'PK LIST TỪNG NHÀ'!$B86,0),"")</f>
        <v/>
      </c>
      <c r="E86" s="83" t="str" cm="1">
        <f t="array" aca="1" ref="E86" ca="1">IFERROR(INDEX(DSĐT!C:C,'PK LIST TỪNG NHÀ'!$B86,0),"")</f>
        <v/>
      </c>
      <c r="F86" s="161" t="str" cm="1">
        <f t="array" aca="1" ref="F86" ca="1">IFERROR(INDEX(DSĐT!D:D,'PK LIST TỪNG NHÀ'!$B86,0),"")</f>
        <v/>
      </c>
      <c r="G86" s="83" t="str" cm="1">
        <f t="array" aca="1" ref="G86" ca="1">IFERROR(INDEX(DSĐT!E:E,'PK LIST TỪNG NHÀ'!$B86,0),"")</f>
        <v/>
      </c>
      <c r="H86" s="83" t="str" cm="1">
        <f t="array" aca="1" ref="H86" ca="1">IFERROR(INDEX(DSĐT!F:F,'PK LIST TỪNG NHÀ'!$B86,0),"")</f>
        <v/>
      </c>
      <c r="I86" s="83" t="str" cm="1">
        <f t="array" aca="1" ref="I86" ca="1">IFERROR(INDEX(DSĐT!G:G,'PK LIST TỪNG NHÀ'!$B86,0),"")</f>
        <v/>
      </c>
      <c r="J86" s="83" t="str" cm="1">
        <f t="array" aca="1" ref="J86" ca="1">IFERROR(INDEX(DSĐT!H:H,'PK LIST TỪNG NHÀ'!$B86,0),"")</f>
        <v/>
      </c>
      <c r="K86" s="83" t="str" cm="1">
        <f t="array" aca="1" ref="K86" ca="1">IFERROR(INDEX(DSĐT!J:J,'PK LIST TỪNG NHÀ'!$B86,0),"")</f>
        <v/>
      </c>
      <c r="L86" s="83" t="str" cm="1">
        <f t="array" aca="1" ref="L86" ca="1">IFERROR(INDEX(DSĐT!I:I,'PK LIST TỪNG NHÀ'!$B86,0),"")</f>
        <v/>
      </c>
      <c r="P86" s="47" t="str" cm="1">
        <f t="array" aca="1" ref="P86" ca="1">IFERROR(_xlfn.TEXTJOIN(", ", TRUE, IF($G$4:$G$200= O86,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6" s="47" t="str" cm="1">
        <f t="array" aca="1" ref="Q86" ca="1">IFERROR(_xlfn.TEXTJOIN(", ", TRUE, IF($G$4:$G$200= O86,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6" s="47" t="str" cm="1">
        <f t="array" aca="1" ref="R86" ca="1">_xlfn.TEXTJOIN(", ", TRUE, IF(E$2:E$200 = O86,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7" spans="2:18" ht="13.5" customHeight="1">
      <c r="B87" s="83" t="str">
        <f ca="1">IFERROR(B86+MATCH(C87,OFFSET(DSĐT!$A$1,$B86,0,10000),0),"")</f>
        <v/>
      </c>
      <c r="C87" s="83" t="str">
        <f>IF(COUNTIFS($C$3:C86,$C$2)&lt;$M$2,$C$2,"")</f>
        <v/>
      </c>
      <c r="D87" s="83" t="str" cm="1">
        <f t="array" aca="1" ref="D87" ca="1">IFERROR(INDEX(DSĐT!B:B,'PK LIST TỪNG NHÀ'!$B87,0),"")</f>
        <v/>
      </c>
      <c r="E87" s="83" t="str" cm="1">
        <f t="array" aca="1" ref="E87" ca="1">IFERROR(INDEX(DSĐT!C:C,'PK LIST TỪNG NHÀ'!$B87,0),"")</f>
        <v/>
      </c>
      <c r="F87" s="161" t="str" cm="1">
        <f t="array" aca="1" ref="F87" ca="1">IFERROR(INDEX(DSĐT!D:D,'PK LIST TỪNG NHÀ'!$B87,0),"")</f>
        <v/>
      </c>
      <c r="G87" s="83" t="str" cm="1">
        <f t="array" aca="1" ref="G87" ca="1">IFERROR(INDEX(DSĐT!E:E,'PK LIST TỪNG NHÀ'!$B87,0),"")</f>
        <v/>
      </c>
      <c r="H87" s="83" t="str" cm="1">
        <f t="array" aca="1" ref="H87" ca="1">IFERROR(INDEX(DSĐT!F:F,'PK LIST TỪNG NHÀ'!$B87,0),"")</f>
        <v/>
      </c>
      <c r="I87" s="83" t="str" cm="1">
        <f t="array" aca="1" ref="I87" ca="1">IFERROR(INDEX(DSĐT!G:G,'PK LIST TỪNG NHÀ'!$B87,0),"")</f>
        <v/>
      </c>
      <c r="J87" s="83" t="str" cm="1">
        <f t="array" aca="1" ref="J87" ca="1">IFERROR(INDEX(DSĐT!H:H,'PK LIST TỪNG NHÀ'!$B87,0),"")</f>
        <v/>
      </c>
      <c r="K87" s="83" t="str" cm="1">
        <f t="array" aca="1" ref="K87" ca="1">IFERROR(INDEX(DSĐT!J:J,'PK LIST TỪNG NHÀ'!$B87,0),"")</f>
        <v/>
      </c>
      <c r="L87" s="83" t="str" cm="1">
        <f t="array" aca="1" ref="L87" ca="1">IFERROR(INDEX(DSĐT!I:I,'PK LIST TỪNG NHÀ'!$B87,0),"")</f>
        <v/>
      </c>
      <c r="P87" s="47" t="str" cm="1">
        <f t="array" aca="1" ref="P87" ca="1">IFERROR(_xlfn.TEXTJOIN(", ", TRUE, IF($G$4:$G$200= O87,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7" s="47" t="str" cm="1">
        <f t="array" aca="1" ref="Q87" ca="1">IFERROR(_xlfn.TEXTJOIN(", ", TRUE, IF($G$4:$G$200= O87,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7" s="47" t="str" cm="1">
        <f t="array" aca="1" ref="R87" ca="1">_xlfn.TEXTJOIN(", ", TRUE, IF(E$2:E$200 = O87,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8" spans="2:18" ht="13.5" customHeight="1">
      <c r="B88" s="83" t="str">
        <f ca="1">IFERROR(B87+MATCH(C88,OFFSET(DSĐT!$A$1,$B87,0,10000),0),"")</f>
        <v/>
      </c>
      <c r="C88" s="83" t="str">
        <f>IF(COUNTIFS($C$3:C87,$C$2)&lt;$M$2,$C$2,"")</f>
        <v/>
      </c>
      <c r="D88" s="83" t="str" cm="1">
        <f t="array" aca="1" ref="D88" ca="1">IFERROR(INDEX(DSĐT!B:B,'PK LIST TỪNG NHÀ'!$B88,0),"")</f>
        <v/>
      </c>
      <c r="E88" s="83" t="str" cm="1">
        <f t="array" aca="1" ref="E88" ca="1">IFERROR(INDEX(DSĐT!C:C,'PK LIST TỪNG NHÀ'!$B88,0),"")</f>
        <v/>
      </c>
      <c r="F88" s="161" t="str" cm="1">
        <f t="array" aca="1" ref="F88" ca="1">IFERROR(INDEX(DSĐT!D:D,'PK LIST TỪNG NHÀ'!$B88,0),"")</f>
        <v/>
      </c>
      <c r="G88" s="83" t="str" cm="1">
        <f t="array" aca="1" ref="G88" ca="1">IFERROR(INDEX(DSĐT!E:E,'PK LIST TỪNG NHÀ'!$B88,0),"")</f>
        <v/>
      </c>
      <c r="H88" s="83" t="str" cm="1">
        <f t="array" aca="1" ref="H88" ca="1">IFERROR(INDEX(DSĐT!F:F,'PK LIST TỪNG NHÀ'!$B88,0),"")</f>
        <v/>
      </c>
      <c r="I88" s="83" t="str" cm="1">
        <f t="array" aca="1" ref="I88" ca="1">IFERROR(INDEX(DSĐT!G:G,'PK LIST TỪNG NHÀ'!$B88,0),"")</f>
        <v/>
      </c>
      <c r="J88" s="83" t="str" cm="1">
        <f t="array" aca="1" ref="J88" ca="1">IFERROR(INDEX(DSĐT!H:H,'PK LIST TỪNG NHÀ'!$B88,0),"")</f>
        <v/>
      </c>
      <c r="K88" s="83" t="str" cm="1">
        <f t="array" aca="1" ref="K88" ca="1">IFERROR(INDEX(DSĐT!J:J,'PK LIST TỪNG NHÀ'!$B88,0),"")</f>
        <v/>
      </c>
      <c r="L88" s="83" t="str" cm="1">
        <f t="array" aca="1" ref="L88" ca="1">IFERROR(INDEX(DSĐT!I:I,'PK LIST TỪNG NHÀ'!$B88,0),"")</f>
        <v/>
      </c>
      <c r="P88" s="47" t="str" cm="1">
        <f t="array" aca="1" ref="P88" ca="1">IFERROR(_xlfn.TEXTJOIN(", ", TRUE, IF($G$4:$G$200= O88,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8" s="47" t="str" cm="1">
        <f t="array" aca="1" ref="Q88" ca="1">IFERROR(_xlfn.TEXTJOIN(", ", TRUE, IF($G$4:$G$200= O88,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8" s="47" t="str" cm="1">
        <f t="array" aca="1" ref="R88" ca="1">_xlfn.TEXTJOIN(", ", TRUE, IF(E$2:E$200 = O88,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89" spans="2:18" ht="13.5" customHeight="1">
      <c r="B89" s="83" t="str">
        <f ca="1">IFERROR(B88+MATCH(C89,OFFSET(DSĐT!$A$1,$B88,0,10000),0),"")</f>
        <v/>
      </c>
      <c r="C89" s="83" t="str">
        <f>IF(COUNTIFS($C$3:C88,$C$2)&lt;$M$2,$C$2,"")</f>
        <v/>
      </c>
      <c r="D89" s="83" t="str" cm="1">
        <f t="array" aca="1" ref="D89" ca="1">IFERROR(INDEX(DSĐT!B:B,'PK LIST TỪNG NHÀ'!$B89,0),"")</f>
        <v/>
      </c>
      <c r="E89" s="83" t="str" cm="1">
        <f t="array" aca="1" ref="E89" ca="1">IFERROR(INDEX(DSĐT!C:C,'PK LIST TỪNG NHÀ'!$B89,0),"")</f>
        <v/>
      </c>
      <c r="F89" s="161" t="str" cm="1">
        <f t="array" aca="1" ref="F89" ca="1">IFERROR(INDEX(DSĐT!D:D,'PK LIST TỪNG NHÀ'!$B89,0),"")</f>
        <v/>
      </c>
      <c r="G89" s="83" t="str" cm="1">
        <f t="array" aca="1" ref="G89" ca="1">IFERROR(INDEX(DSĐT!E:E,'PK LIST TỪNG NHÀ'!$B89,0),"")</f>
        <v/>
      </c>
      <c r="H89" s="83" t="str" cm="1">
        <f t="array" aca="1" ref="H89" ca="1">IFERROR(INDEX(DSĐT!F:F,'PK LIST TỪNG NHÀ'!$B89,0),"")</f>
        <v/>
      </c>
      <c r="I89" s="83" t="str" cm="1">
        <f t="array" aca="1" ref="I89" ca="1">IFERROR(INDEX(DSĐT!G:G,'PK LIST TỪNG NHÀ'!$B89,0),"")</f>
        <v/>
      </c>
      <c r="J89" s="83" t="str" cm="1">
        <f t="array" aca="1" ref="J89" ca="1">IFERROR(INDEX(DSĐT!H:H,'PK LIST TỪNG NHÀ'!$B89,0),"")</f>
        <v/>
      </c>
      <c r="K89" s="83" t="str" cm="1">
        <f t="array" aca="1" ref="K89" ca="1">IFERROR(INDEX(DSĐT!J:J,'PK LIST TỪNG NHÀ'!$B89,0),"")</f>
        <v/>
      </c>
      <c r="L89" s="83" t="str" cm="1">
        <f t="array" aca="1" ref="L89" ca="1">IFERROR(INDEX(DSĐT!I:I,'PK LIST TỪNG NHÀ'!$B89,0),"")</f>
        <v/>
      </c>
      <c r="P89" s="47" t="str" cm="1">
        <f t="array" aca="1" ref="P89" ca="1">IFERROR(_xlfn.TEXTJOIN(", ", TRUE, IF($G$4:$G$200= O89,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89" s="47" t="str" cm="1">
        <f t="array" aca="1" ref="Q89" ca="1">IFERROR(_xlfn.TEXTJOIN(", ", TRUE, IF($G$4:$G$200= O89,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89" s="47" t="str" cm="1">
        <f t="array" aca="1" ref="R89" ca="1">_xlfn.TEXTJOIN(", ", TRUE, IF(E$2:E$200 = O89,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0" spans="2:18" ht="13.5" customHeight="1">
      <c r="B90" s="83" t="str">
        <f ca="1">IFERROR(B89+MATCH(C90,OFFSET(DSĐT!$A$1,$B89,0,10000),0),"")</f>
        <v/>
      </c>
      <c r="C90" s="83" t="str">
        <f>IF(COUNTIFS($C$3:C89,$C$2)&lt;$M$2,$C$2,"")</f>
        <v/>
      </c>
      <c r="D90" s="83" t="str" cm="1">
        <f t="array" aca="1" ref="D90" ca="1">IFERROR(INDEX(DSĐT!B:B,'PK LIST TỪNG NHÀ'!$B90,0),"")</f>
        <v/>
      </c>
      <c r="E90" s="83" t="str" cm="1">
        <f t="array" aca="1" ref="E90" ca="1">IFERROR(INDEX(DSĐT!C:C,'PK LIST TỪNG NHÀ'!$B90,0),"")</f>
        <v/>
      </c>
      <c r="F90" s="161" t="str" cm="1">
        <f t="array" aca="1" ref="F90" ca="1">IFERROR(INDEX(DSĐT!D:D,'PK LIST TỪNG NHÀ'!$B90,0),"")</f>
        <v/>
      </c>
      <c r="G90" s="83" t="str" cm="1">
        <f t="array" aca="1" ref="G90" ca="1">IFERROR(INDEX(DSĐT!E:E,'PK LIST TỪNG NHÀ'!$B90,0),"")</f>
        <v/>
      </c>
      <c r="H90" s="83" t="str" cm="1">
        <f t="array" aca="1" ref="H90" ca="1">IFERROR(INDEX(DSĐT!F:F,'PK LIST TỪNG NHÀ'!$B90,0),"")</f>
        <v/>
      </c>
      <c r="I90" s="83" t="str" cm="1">
        <f t="array" aca="1" ref="I90" ca="1">IFERROR(INDEX(DSĐT!G:G,'PK LIST TỪNG NHÀ'!$B90,0),"")</f>
        <v/>
      </c>
      <c r="J90" s="83" t="str" cm="1">
        <f t="array" aca="1" ref="J90" ca="1">IFERROR(INDEX(DSĐT!H:H,'PK LIST TỪNG NHÀ'!$B90,0),"")</f>
        <v/>
      </c>
      <c r="K90" s="83" t="str" cm="1">
        <f t="array" aca="1" ref="K90" ca="1">IFERROR(INDEX(DSĐT!J:J,'PK LIST TỪNG NHÀ'!$B90,0),"")</f>
        <v/>
      </c>
      <c r="L90" s="83" t="str" cm="1">
        <f t="array" aca="1" ref="L90" ca="1">IFERROR(INDEX(DSĐT!I:I,'PK LIST TỪNG NHÀ'!$B90,0),"")</f>
        <v/>
      </c>
      <c r="P90" s="47" t="str" cm="1">
        <f t="array" aca="1" ref="P90" ca="1">IFERROR(_xlfn.TEXTJOIN(", ", TRUE, IF($G$4:$G$200= O90,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0" s="47" t="str" cm="1">
        <f t="array" aca="1" ref="Q90" ca="1">IFERROR(_xlfn.TEXTJOIN(", ", TRUE, IF($G$4:$G$200= O90,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0" s="47" t="str" cm="1">
        <f t="array" aca="1" ref="R90" ca="1">_xlfn.TEXTJOIN(", ", TRUE, IF(E$2:E$200 = O90,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1" spans="2:18" ht="13.5" customHeight="1">
      <c r="B91" s="83" t="str">
        <f ca="1">IFERROR(B90+MATCH(C91,OFFSET(DSĐT!$A$1,$B90,0,10000),0),"")</f>
        <v/>
      </c>
      <c r="C91" s="83" t="str">
        <f>IF(COUNTIFS($C$3:C90,$C$2)&lt;$M$2,$C$2,"")</f>
        <v/>
      </c>
      <c r="D91" s="83" t="str" cm="1">
        <f t="array" aca="1" ref="D91" ca="1">IFERROR(INDEX(DSĐT!B:B,'PK LIST TỪNG NHÀ'!$B91,0),"")</f>
        <v/>
      </c>
      <c r="E91" s="83" t="str" cm="1">
        <f t="array" aca="1" ref="E91" ca="1">IFERROR(INDEX(DSĐT!C:C,'PK LIST TỪNG NHÀ'!$B91,0),"")</f>
        <v/>
      </c>
      <c r="F91" s="161" t="str" cm="1">
        <f t="array" aca="1" ref="F91" ca="1">IFERROR(INDEX(DSĐT!D:D,'PK LIST TỪNG NHÀ'!$B91,0),"")</f>
        <v/>
      </c>
      <c r="G91" s="83" t="str" cm="1">
        <f t="array" aca="1" ref="G91" ca="1">IFERROR(INDEX(DSĐT!E:E,'PK LIST TỪNG NHÀ'!$B91,0),"")</f>
        <v/>
      </c>
      <c r="H91" s="83" t="str" cm="1">
        <f t="array" aca="1" ref="H91" ca="1">IFERROR(INDEX(DSĐT!F:F,'PK LIST TỪNG NHÀ'!$B91,0),"")</f>
        <v/>
      </c>
      <c r="I91" s="83" t="str" cm="1">
        <f t="array" aca="1" ref="I91" ca="1">IFERROR(INDEX(DSĐT!G:G,'PK LIST TỪNG NHÀ'!$B91,0),"")</f>
        <v/>
      </c>
      <c r="J91" s="83" t="str" cm="1">
        <f t="array" aca="1" ref="J91" ca="1">IFERROR(INDEX(DSĐT!H:H,'PK LIST TỪNG NHÀ'!$B91,0),"")</f>
        <v/>
      </c>
      <c r="K91" s="83" t="str" cm="1">
        <f t="array" aca="1" ref="K91" ca="1">IFERROR(INDEX(DSĐT!J:J,'PK LIST TỪNG NHÀ'!$B91,0),"")</f>
        <v/>
      </c>
      <c r="L91" s="83" t="str" cm="1">
        <f t="array" aca="1" ref="L91" ca="1">IFERROR(INDEX(DSĐT!I:I,'PK LIST TỪNG NHÀ'!$B91,0),"")</f>
        <v/>
      </c>
      <c r="P91" s="47" t="str" cm="1">
        <f t="array" aca="1" ref="P91" ca="1">IFERROR(_xlfn.TEXTJOIN(", ", TRUE, IF($G$4:$G$200= O91,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1" s="47" t="str" cm="1">
        <f t="array" aca="1" ref="Q91" ca="1">IFERROR(_xlfn.TEXTJOIN(", ", TRUE, IF($G$4:$G$200= O91,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1" s="47" t="str" cm="1">
        <f t="array" aca="1" ref="R91" ca="1">_xlfn.TEXTJOIN(", ", TRUE, IF(E$2:E$200 = O91,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2" spans="2:18" ht="13.5" customHeight="1">
      <c r="B92" s="83" t="str">
        <f ca="1">IFERROR(B91+MATCH(C92,OFFSET(DSĐT!$A$1,$B91,0,10000),0),"")</f>
        <v/>
      </c>
      <c r="C92" s="83" t="str">
        <f>IF(COUNTIFS($C$3:C91,$C$2)&lt;$M$2,$C$2,"")</f>
        <v/>
      </c>
      <c r="D92" s="83" t="str" cm="1">
        <f t="array" aca="1" ref="D92" ca="1">IFERROR(INDEX(DSĐT!B:B,'PK LIST TỪNG NHÀ'!$B92,0),"")</f>
        <v/>
      </c>
      <c r="E92" s="83" t="str" cm="1">
        <f t="array" aca="1" ref="E92" ca="1">IFERROR(INDEX(DSĐT!C:C,'PK LIST TỪNG NHÀ'!$B92,0),"")</f>
        <v/>
      </c>
      <c r="F92" s="161" t="str" cm="1">
        <f t="array" aca="1" ref="F92" ca="1">IFERROR(INDEX(DSĐT!D:D,'PK LIST TỪNG NHÀ'!$B92,0),"")</f>
        <v/>
      </c>
      <c r="G92" s="83" t="str" cm="1">
        <f t="array" aca="1" ref="G92" ca="1">IFERROR(INDEX(DSĐT!E:E,'PK LIST TỪNG NHÀ'!$B92,0),"")</f>
        <v/>
      </c>
      <c r="H92" s="83" t="str" cm="1">
        <f t="array" aca="1" ref="H92" ca="1">IFERROR(INDEX(DSĐT!F:F,'PK LIST TỪNG NHÀ'!$B92,0),"")</f>
        <v/>
      </c>
      <c r="I92" s="83" t="str" cm="1">
        <f t="array" aca="1" ref="I92" ca="1">IFERROR(INDEX(DSĐT!G:G,'PK LIST TỪNG NHÀ'!$B92,0),"")</f>
        <v/>
      </c>
      <c r="J92" s="83" t="str" cm="1">
        <f t="array" aca="1" ref="J92" ca="1">IFERROR(INDEX(DSĐT!H:H,'PK LIST TỪNG NHÀ'!$B92,0),"")</f>
        <v/>
      </c>
      <c r="K92" s="83" t="str" cm="1">
        <f t="array" aca="1" ref="K92" ca="1">IFERROR(INDEX(DSĐT!J:J,'PK LIST TỪNG NHÀ'!$B92,0),"")</f>
        <v/>
      </c>
      <c r="L92" s="83" t="str" cm="1">
        <f t="array" aca="1" ref="L92" ca="1">IFERROR(INDEX(DSĐT!I:I,'PK LIST TỪNG NHÀ'!$B92,0),"")</f>
        <v/>
      </c>
      <c r="P92" s="47" t="str" cm="1">
        <f t="array" aca="1" ref="P92" ca="1">IFERROR(_xlfn.TEXTJOIN(", ", TRUE, IF($G$4:$G$200= O92,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2" s="47" t="str" cm="1">
        <f t="array" aca="1" ref="Q92" ca="1">IFERROR(_xlfn.TEXTJOIN(", ", TRUE, IF($G$4:$G$200= O92,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2" s="47" t="str" cm="1">
        <f t="array" aca="1" ref="R92" ca="1">_xlfn.TEXTJOIN(", ", TRUE, IF(E$2:E$200 = O92,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3" spans="2:18" ht="13.5" customHeight="1">
      <c r="B93" s="83" t="str">
        <f ca="1">IFERROR(B92+MATCH(C93,OFFSET(DSĐT!$A$1,$B92,0,10000),0),"")</f>
        <v/>
      </c>
      <c r="C93" s="83" t="str">
        <f>IF(COUNTIFS($C$3:C92,$C$2)&lt;$M$2,$C$2,"")</f>
        <v/>
      </c>
      <c r="D93" s="83" t="str" cm="1">
        <f t="array" aca="1" ref="D93" ca="1">IFERROR(INDEX(DSĐT!B:B,'PK LIST TỪNG NHÀ'!$B93,0),"")</f>
        <v/>
      </c>
      <c r="E93" s="83" t="str" cm="1">
        <f t="array" aca="1" ref="E93" ca="1">IFERROR(INDEX(DSĐT!C:C,'PK LIST TỪNG NHÀ'!$B93,0),"")</f>
        <v/>
      </c>
      <c r="F93" s="161" t="str" cm="1">
        <f t="array" aca="1" ref="F93" ca="1">IFERROR(INDEX(DSĐT!D:D,'PK LIST TỪNG NHÀ'!$B93,0),"")</f>
        <v/>
      </c>
      <c r="G93" s="83" t="str" cm="1">
        <f t="array" aca="1" ref="G93" ca="1">IFERROR(INDEX(DSĐT!E:E,'PK LIST TỪNG NHÀ'!$B93,0),"")</f>
        <v/>
      </c>
      <c r="H93" s="83" t="str" cm="1">
        <f t="array" aca="1" ref="H93" ca="1">IFERROR(INDEX(DSĐT!F:F,'PK LIST TỪNG NHÀ'!$B93,0),"")</f>
        <v/>
      </c>
      <c r="I93" s="83" t="str" cm="1">
        <f t="array" aca="1" ref="I93" ca="1">IFERROR(INDEX(DSĐT!G:G,'PK LIST TỪNG NHÀ'!$B93,0),"")</f>
        <v/>
      </c>
      <c r="J93" s="83" t="str" cm="1">
        <f t="array" aca="1" ref="J93" ca="1">IFERROR(INDEX(DSĐT!H:H,'PK LIST TỪNG NHÀ'!$B93,0),"")</f>
        <v/>
      </c>
      <c r="K93" s="83" t="str" cm="1">
        <f t="array" aca="1" ref="K93" ca="1">IFERROR(INDEX(DSĐT!J:J,'PK LIST TỪNG NHÀ'!$B93,0),"")</f>
        <v/>
      </c>
      <c r="L93" s="83" t="str" cm="1">
        <f t="array" aca="1" ref="L93" ca="1">IFERROR(INDEX(DSĐT!I:I,'PK LIST TỪNG NHÀ'!$B93,0),"")</f>
        <v/>
      </c>
      <c r="P93" s="47" t="str" cm="1">
        <f t="array" aca="1" ref="P93" ca="1">IFERROR(_xlfn.TEXTJOIN(", ", TRUE, IF($G$4:$G$200= O93,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3" s="47" t="str" cm="1">
        <f t="array" aca="1" ref="Q93" ca="1">IFERROR(_xlfn.TEXTJOIN(", ", TRUE, IF($G$4:$G$200= O93,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R93" s="47" t="str" cm="1">
        <f t="array" aca="1" ref="R93" ca="1">_xlfn.TEXTJOIN(", ", TRUE, IF(E$2:E$200 = O93, C$2:C$200, ""))</f>
        <v>TH,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4" spans="2:18" ht="13.5" customHeight="1">
      <c r="B94" s="83" t="str">
        <f ca="1">IFERROR(B93+MATCH(C94,OFFSET(DSĐT!$A$1,$B93,0,10000),0),"")</f>
        <v/>
      </c>
      <c r="C94" s="83" t="str">
        <f>IF(COUNTIFS($C$3:C93,$C$2)&lt;$M$2,$C$2,"")</f>
        <v/>
      </c>
      <c r="D94" s="83" t="str" cm="1">
        <f t="array" aca="1" ref="D94" ca="1">IFERROR(INDEX(DSĐT!B:B,'PK LIST TỪNG NHÀ'!$B94,0),"")</f>
        <v/>
      </c>
      <c r="E94" s="83" t="str" cm="1">
        <f t="array" aca="1" ref="E94" ca="1">IFERROR(INDEX(DSĐT!C:C,'PK LIST TỪNG NHÀ'!$B94,0),"")</f>
        <v/>
      </c>
      <c r="F94" s="161" t="str" cm="1">
        <f t="array" aca="1" ref="F94" ca="1">IFERROR(INDEX(DSĐT!D:D,'PK LIST TỪNG NHÀ'!$B94,0),"")</f>
        <v/>
      </c>
      <c r="G94" s="83" t="str" cm="1">
        <f t="array" aca="1" ref="G94" ca="1">IFERROR(INDEX(DSĐT!E:E,'PK LIST TỪNG NHÀ'!$B94,0),"")</f>
        <v/>
      </c>
      <c r="H94" s="83" t="str" cm="1">
        <f t="array" aca="1" ref="H94" ca="1">IFERROR(INDEX(DSĐT!F:F,'PK LIST TỪNG NHÀ'!$B94,0),"")</f>
        <v/>
      </c>
      <c r="I94" s="83" t="str" cm="1">
        <f t="array" aca="1" ref="I94" ca="1">IFERROR(INDEX(DSĐT!G:G,'PK LIST TỪNG NHÀ'!$B94,0),"")</f>
        <v/>
      </c>
      <c r="J94" s="83" t="str" cm="1">
        <f t="array" aca="1" ref="J94" ca="1">IFERROR(INDEX(DSĐT!H:H,'PK LIST TỪNG NHÀ'!$B94,0),"")</f>
        <v/>
      </c>
      <c r="K94" s="83" t="str" cm="1">
        <f t="array" aca="1" ref="K94" ca="1">IFERROR(INDEX(DSĐT!J:J,'PK LIST TỪNG NHÀ'!$B94,0),"")</f>
        <v/>
      </c>
      <c r="L94" s="83" t="str" cm="1">
        <f t="array" aca="1" ref="L94" ca="1">IFERROR(INDEX(DSĐT!I:I,'PK LIST TỪNG NHÀ'!$B94,0),"")</f>
        <v/>
      </c>
      <c r="P94" s="47" t="str" cm="1">
        <f t="array" aca="1" ref="P94" ca="1">IFERROR(_xlfn.TEXTJOIN(", ", TRUE, IF($G$4:$G$200= O94, $D$4:$D$200,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  <c r="Q94" s="47" t="str" cm="1">
        <f t="array" aca="1" ref="Q94" ca="1">IFERROR(_xlfn.TEXTJOIN(", ", TRUE, IF($G$4:$G$200= O94, $E$4:$E$200, "")),"")</f>
        <v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v>
      </c>
    </row>
    <row r="95" spans="2:18" ht="13.5" customHeight="1">
      <c r="B95" s="83" t="str">
        <f ca="1">IFERROR(B94+MATCH(C95,OFFSET(DSĐT!$A$1,$B94,0,10000),0),"")</f>
        <v/>
      </c>
      <c r="C95" s="83" t="str">
        <f>IF(COUNTIFS($C$3:C94,$C$2)&lt;$M$2,$C$2,"")</f>
        <v/>
      </c>
      <c r="D95" s="83" t="str" cm="1">
        <f t="array" aca="1" ref="D95" ca="1">IFERROR(INDEX(DSĐT!B:B,'PK LIST TỪNG NHÀ'!$B95,0),"")</f>
        <v/>
      </c>
      <c r="E95" s="83" t="str" cm="1">
        <f t="array" aca="1" ref="E95" ca="1">IFERROR(INDEX(DSĐT!C:C,'PK LIST TỪNG NHÀ'!$B95,0),"")</f>
        <v/>
      </c>
      <c r="F95" s="161" t="str" cm="1">
        <f t="array" aca="1" ref="F95" ca="1">IFERROR(INDEX(DSĐT!D:D,'PK LIST TỪNG NHÀ'!$B95,0),"")</f>
        <v/>
      </c>
      <c r="G95" s="83" t="str" cm="1">
        <f t="array" aca="1" ref="G95" ca="1">IFERROR(INDEX(DSĐT!E:E,'PK LIST TỪNG NHÀ'!$B95,0),"")</f>
        <v/>
      </c>
      <c r="H95" s="83" t="str" cm="1">
        <f t="array" aca="1" ref="H95" ca="1">IFERROR(INDEX(DSĐT!F:F,'PK LIST TỪNG NHÀ'!$B95,0),"")</f>
        <v/>
      </c>
      <c r="I95" s="83" t="str" cm="1">
        <f t="array" aca="1" ref="I95" ca="1">IFERROR(INDEX(DSĐT!G:G,'PK LIST TỪNG NHÀ'!$B95,0),"")</f>
        <v/>
      </c>
      <c r="J95" s="83" t="str" cm="1">
        <f t="array" aca="1" ref="J95" ca="1">IFERROR(INDEX(DSĐT!H:H,'PK LIST TỪNG NHÀ'!$B95,0),"")</f>
        <v/>
      </c>
      <c r="K95" s="83" t="str" cm="1">
        <f t="array" aca="1" ref="K95" ca="1">IFERROR(INDEX(DSĐT!J:J,'PK LIST TỪNG NHÀ'!$B95,0),"")</f>
        <v/>
      </c>
      <c r="L95" s="83" t="str" cm="1">
        <f t="array" aca="1" ref="L95" ca="1">IFERROR(INDEX(DSĐT!I:I,'PK LIST TỪNG NHÀ'!$B95,0),"")</f>
        <v/>
      </c>
    </row>
    <row r="96" spans="2:18" ht="13.5" customHeight="1">
      <c r="B96" s="83" t="str">
        <f ca="1">IFERROR(B95+MATCH(C96,OFFSET(DSĐT!$A$1,$B95,0,10000),0),"")</f>
        <v/>
      </c>
      <c r="C96" s="83" t="str">
        <f>IF(COUNTIFS($C$3:C95,$C$2)&lt;$M$2,$C$2,"")</f>
        <v/>
      </c>
      <c r="D96" s="83" t="str" cm="1">
        <f t="array" aca="1" ref="D96" ca="1">IFERROR(INDEX(DSĐT!B:B,'PK LIST TỪNG NHÀ'!$B96,0),"")</f>
        <v/>
      </c>
      <c r="E96" s="83" t="str" cm="1">
        <f t="array" aca="1" ref="E96" ca="1">IFERROR(INDEX(DSĐT!C:C,'PK LIST TỪNG NHÀ'!$B96,0),"")</f>
        <v/>
      </c>
      <c r="F96" s="161" t="str" cm="1">
        <f t="array" aca="1" ref="F96" ca="1">IFERROR(INDEX(DSĐT!D:D,'PK LIST TỪNG NHÀ'!$B96,0),"")</f>
        <v/>
      </c>
      <c r="G96" s="83" t="str" cm="1">
        <f t="array" aca="1" ref="G96" ca="1">IFERROR(INDEX(DSĐT!E:E,'PK LIST TỪNG NHÀ'!$B96,0),"")</f>
        <v/>
      </c>
      <c r="H96" s="83" t="str" cm="1">
        <f t="array" aca="1" ref="H96" ca="1">IFERROR(INDEX(DSĐT!F:F,'PK LIST TỪNG NHÀ'!$B96,0),"")</f>
        <v/>
      </c>
      <c r="I96" s="83" t="str" cm="1">
        <f t="array" aca="1" ref="I96" ca="1">IFERROR(INDEX(DSĐT!G:G,'PK LIST TỪNG NHÀ'!$B96,0),"")</f>
        <v/>
      </c>
      <c r="J96" s="83" t="str" cm="1">
        <f t="array" aca="1" ref="J96" ca="1">IFERROR(INDEX(DSĐT!H:H,'PK LIST TỪNG NHÀ'!$B96,0),"")</f>
        <v/>
      </c>
      <c r="K96" s="83" t="str" cm="1">
        <f t="array" aca="1" ref="K96" ca="1">IFERROR(INDEX(DSĐT!J:J,'PK LIST TỪNG NHÀ'!$B96,0),"")</f>
        <v/>
      </c>
      <c r="L96" s="83" t="str" cm="1">
        <f t="array" aca="1" ref="L96" ca="1">IFERROR(INDEX(DSĐT!I:I,'PK LIST TỪNG NHÀ'!$B96,0),"")</f>
        <v/>
      </c>
    </row>
    <row r="97" spans="2:12" ht="13.5" customHeight="1">
      <c r="B97" s="83" t="str">
        <f ca="1">IFERROR(B96+MATCH(C97,OFFSET(DSĐT!$A$1,$B96,0,10000),0),"")</f>
        <v/>
      </c>
      <c r="C97" s="83" t="str">
        <f>IF(COUNTIFS($C$3:C96,$C$2)&lt;$M$2,$C$2,"")</f>
        <v/>
      </c>
      <c r="D97" s="83" t="str" cm="1">
        <f t="array" aca="1" ref="D97" ca="1">IFERROR(INDEX(DSĐT!B:B,'PK LIST TỪNG NHÀ'!$B97,0),"")</f>
        <v/>
      </c>
      <c r="E97" s="83" t="str" cm="1">
        <f t="array" aca="1" ref="E97" ca="1">IFERROR(INDEX(DSĐT!C:C,'PK LIST TỪNG NHÀ'!$B97,0),"")</f>
        <v/>
      </c>
      <c r="F97" s="161" t="str" cm="1">
        <f t="array" aca="1" ref="F97" ca="1">IFERROR(INDEX(DSĐT!D:D,'PK LIST TỪNG NHÀ'!$B97,0),"")</f>
        <v/>
      </c>
      <c r="G97" s="83" t="str" cm="1">
        <f t="array" aca="1" ref="G97" ca="1">IFERROR(INDEX(DSĐT!E:E,'PK LIST TỪNG NHÀ'!$B97,0),"")</f>
        <v/>
      </c>
      <c r="H97" s="83" t="str" cm="1">
        <f t="array" aca="1" ref="H97" ca="1">IFERROR(INDEX(DSĐT!F:F,'PK LIST TỪNG NHÀ'!$B97,0),"")</f>
        <v/>
      </c>
      <c r="I97" s="83" t="str" cm="1">
        <f t="array" aca="1" ref="I97" ca="1">IFERROR(INDEX(DSĐT!G:G,'PK LIST TỪNG NHÀ'!$B97,0),"")</f>
        <v/>
      </c>
      <c r="J97" s="83" t="str" cm="1">
        <f t="array" aca="1" ref="J97" ca="1">IFERROR(INDEX(DSĐT!H:H,'PK LIST TỪNG NHÀ'!$B97,0),"")</f>
        <v/>
      </c>
      <c r="K97" s="83" t="str" cm="1">
        <f t="array" aca="1" ref="K97" ca="1">IFERROR(INDEX(DSĐT!J:J,'PK LIST TỪNG NHÀ'!$B97,0),"")</f>
        <v/>
      </c>
      <c r="L97" s="83" t="str" cm="1">
        <f t="array" aca="1" ref="L97" ca="1">IFERROR(INDEX(DSĐT!I:I,'PK LIST TỪNG NHÀ'!$B97,0),"")</f>
        <v/>
      </c>
    </row>
    <row r="98" spans="2:12" ht="13.5" customHeight="1">
      <c r="B98" s="83" t="str">
        <f ca="1">IFERROR(B97+MATCH(C98,OFFSET(DSĐT!$A$1,$B97,0,10000),0),"")</f>
        <v/>
      </c>
      <c r="C98" s="83" t="str">
        <f>IF(COUNTIFS($C$3:C97,$C$2)&lt;$M$2,$C$2,"")</f>
        <v/>
      </c>
      <c r="D98" s="83" t="str" cm="1">
        <f t="array" aca="1" ref="D98" ca="1">IFERROR(INDEX(DSĐT!B:B,'PK LIST TỪNG NHÀ'!$B98,0),"")</f>
        <v/>
      </c>
      <c r="E98" s="83" t="str" cm="1">
        <f t="array" aca="1" ref="E98" ca="1">IFERROR(INDEX(DSĐT!C:C,'PK LIST TỪNG NHÀ'!$B98,0),"")</f>
        <v/>
      </c>
      <c r="F98" s="161" t="str" cm="1">
        <f t="array" aca="1" ref="F98" ca="1">IFERROR(INDEX(DSĐT!D:D,'PK LIST TỪNG NHÀ'!$B98,0),"")</f>
        <v/>
      </c>
      <c r="G98" s="83" t="str" cm="1">
        <f t="array" aca="1" ref="G98" ca="1">IFERROR(INDEX(DSĐT!E:E,'PK LIST TỪNG NHÀ'!$B98,0),"")</f>
        <v/>
      </c>
      <c r="H98" s="83" t="str" cm="1">
        <f t="array" aca="1" ref="H98" ca="1">IFERROR(INDEX(DSĐT!F:F,'PK LIST TỪNG NHÀ'!$B98,0),"")</f>
        <v/>
      </c>
      <c r="I98" s="83" t="str" cm="1">
        <f t="array" aca="1" ref="I98" ca="1">IFERROR(INDEX(DSĐT!G:G,'PK LIST TỪNG NHÀ'!$B98,0),"")</f>
        <v/>
      </c>
      <c r="J98" s="83" t="str" cm="1">
        <f t="array" aca="1" ref="J98" ca="1">IFERROR(INDEX(DSĐT!H:H,'PK LIST TỪNG NHÀ'!$B98,0),"")</f>
        <v/>
      </c>
      <c r="K98" s="83" t="str" cm="1">
        <f t="array" aca="1" ref="K98" ca="1">IFERROR(INDEX(DSĐT!J:J,'PK LIST TỪNG NHÀ'!$B98,0),"")</f>
        <v/>
      </c>
      <c r="L98" s="83" t="str" cm="1">
        <f t="array" aca="1" ref="L98" ca="1">IFERROR(INDEX(DSĐT!I:I,'PK LIST TỪNG NHÀ'!$B98,0),"")</f>
        <v/>
      </c>
    </row>
    <row r="99" spans="2:12" ht="13.5" customHeight="1">
      <c r="B99" s="83" t="str">
        <f ca="1">IFERROR(B98+MATCH(C99,OFFSET(DSĐT!$A$1,$B98,0,10000),0),"")</f>
        <v/>
      </c>
      <c r="C99" s="83" t="str">
        <f>IF(COUNTIFS($C$3:C98,$C$2)&lt;$M$2,$C$2,"")</f>
        <v/>
      </c>
      <c r="D99" s="83" t="str" cm="1">
        <f t="array" aca="1" ref="D99" ca="1">IFERROR(INDEX(DSĐT!B:B,'PK LIST TỪNG NHÀ'!$B99,0),"")</f>
        <v/>
      </c>
      <c r="E99" s="83" t="str" cm="1">
        <f t="array" aca="1" ref="E99" ca="1">IFERROR(INDEX(DSĐT!C:C,'PK LIST TỪNG NHÀ'!$B99,0),"")</f>
        <v/>
      </c>
      <c r="F99" s="161" t="str" cm="1">
        <f t="array" aca="1" ref="F99" ca="1">IFERROR(INDEX(DSĐT!D:D,'PK LIST TỪNG NHÀ'!$B99,0),"")</f>
        <v/>
      </c>
      <c r="G99" s="83" t="str" cm="1">
        <f t="array" aca="1" ref="G99" ca="1">IFERROR(INDEX(DSĐT!E:E,'PK LIST TỪNG NHÀ'!$B99,0),"")</f>
        <v/>
      </c>
      <c r="H99" s="83" t="str" cm="1">
        <f t="array" aca="1" ref="H99" ca="1">IFERROR(INDEX(DSĐT!F:F,'PK LIST TỪNG NHÀ'!$B99,0),"")</f>
        <v/>
      </c>
      <c r="I99" s="83" t="str" cm="1">
        <f t="array" aca="1" ref="I99" ca="1">IFERROR(INDEX(DSĐT!G:G,'PK LIST TỪNG NHÀ'!$B99,0),"")</f>
        <v/>
      </c>
      <c r="J99" s="83" t="str" cm="1">
        <f t="array" aca="1" ref="J99" ca="1">IFERROR(INDEX(DSĐT!H:H,'PK LIST TỪNG NHÀ'!$B99,0),"")</f>
        <v/>
      </c>
      <c r="K99" s="83" t="str" cm="1">
        <f t="array" aca="1" ref="K99" ca="1">IFERROR(INDEX(DSĐT!J:J,'PK LIST TỪNG NHÀ'!$B99,0),"")</f>
        <v/>
      </c>
      <c r="L99" s="83" t="str" cm="1">
        <f t="array" aca="1" ref="L99" ca="1">IFERROR(INDEX(DSĐT!I:I,'PK LIST TỪNG NHÀ'!$B99,0),"")</f>
        <v/>
      </c>
    </row>
    <row r="100" spans="2:12" ht="13.5" customHeight="1">
      <c r="B100" s="83" t="str">
        <f ca="1">IFERROR(B99+MATCH(C100,OFFSET(DSĐT!$A$1,$B99,0,10000),0),"")</f>
        <v/>
      </c>
      <c r="C100" s="83" t="str">
        <f>IF(COUNTIFS($C$3:C99,$C$2)&lt;$M$2,$C$2,"")</f>
        <v/>
      </c>
      <c r="D100" s="83" t="str" cm="1">
        <f t="array" aca="1" ref="D100" ca="1">IFERROR(INDEX(DSĐT!B:B,'PK LIST TỪNG NHÀ'!$B100,0),"")</f>
        <v/>
      </c>
      <c r="E100" s="83" t="str" cm="1">
        <f t="array" aca="1" ref="E100" ca="1">IFERROR(INDEX(DSĐT!C:C,'PK LIST TỪNG NHÀ'!$B100,0),"")</f>
        <v/>
      </c>
      <c r="F100" s="161" t="str" cm="1">
        <f t="array" aca="1" ref="F100" ca="1">IFERROR(INDEX(DSĐT!D:D,'PK LIST TỪNG NHÀ'!$B100,0),"")</f>
        <v/>
      </c>
      <c r="G100" s="83" t="str" cm="1">
        <f t="array" aca="1" ref="G100" ca="1">IFERROR(INDEX(DSĐT!E:E,'PK LIST TỪNG NHÀ'!$B100,0),"")</f>
        <v/>
      </c>
      <c r="H100" s="83" t="str" cm="1">
        <f t="array" aca="1" ref="H100" ca="1">IFERROR(INDEX(DSĐT!F:F,'PK LIST TỪNG NHÀ'!$B100,0),"")</f>
        <v/>
      </c>
      <c r="I100" s="83" t="str" cm="1">
        <f t="array" aca="1" ref="I100" ca="1">IFERROR(INDEX(DSĐT!G:G,'PK LIST TỪNG NHÀ'!$B100,0),"")</f>
        <v/>
      </c>
      <c r="J100" s="83" t="str" cm="1">
        <f t="array" aca="1" ref="J100" ca="1">IFERROR(INDEX(DSĐT!H:H,'PK LIST TỪNG NHÀ'!$B100,0),"")</f>
        <v/>
      </c>
      <c r="K100" s="83" t="str" cm="1">
        <f t="array" aca="1" ref="K100" ca="1">IFERROR(INDEX(DSĐT!J:J,'PK LIST TỪNG NHÀ'!$B100,0),"")</f>
        <v/>
      </c>
      <c r="L100" s="83" t="str" cm="1">
        <f t="array" aca="1" ref="L100" ca="1">IFERROR(INDEX(DSĐT!I:I,'PK LIST TỪNG NHÀ'!$B100,0),"")</f>
        <v/>
      </c>
    </row>
    <row r="101" spans="2:12" ht="13.5" customHeight="1">
      <c r="B101" s="83" t="str">
        <f ca="1">IFERROR(B100+MATCH(C101,OFFSET(DSĐT!$A$1,$B100,0,10000),0),"")</f>
        <v/>
      </c>
      <c r="C101" s="83" t="str">
        <f>IF(COUNTIFS($C$3:C100,$C$2)&lt;$M$2,$C$2,"")</f>
        <v/>
      </c>
      <c r="D101" s="83" t="str" cm="1">
        <f t="array" aca="1" ref="D101" ca="1">IFERROR(INDEX(DSĐT!B:B,'PK LIST TỪNG NHÀ'!$B101,0),"")</f>
        <v/>
      </c>
      <c r="E101" s="83" t="str" cm="1">
        <f t="array" aca="1" ref="E101" ca="1">IFERROR(INDEX(DSĐT!C:C,'PK LIST TỪNG NHÀ'!$B101,0),"")</f>
        <v/>
      </c>
      <c r="F101" s="161" t="str" cm="1">
        <f t="array" aca="1" ref="F101" ca="1">IFERROR(INDEX(DSĐT!D:D,'PK LIST TỪNG NHÀ'!$B101,0),"")</f>
        <v/>
      </c>
      <c r="G101" s="83" t="str" cm="1">
        <f t="array" aca="1" ref="G101" ca="1">IFERROR(INDEX(DSĐT!E:E,'PK LIST TỪNG NHÀ'!$B101,0),"")</f>
        <v/>
      </c>
      <c r="H101" s="83" t="str" cm="1">
        <f t="array" aca="1" ref="H101" ca="1">IFERROR(INDEX(DSĐT!F:F,'PK LIST TỪNG NHÀ'!$B101,0),"")</f>
        <v/>
      </c>
      <c r="I101" s="83" t="str" cm="1">
        <f t="array" aca="1" ref="I101" ca="1">IFERROR(INDEX(DSĐT!G:G,'PK LIST TỪNG NHÀ'!$B101,0),"")</f>
        <v/>
      </c>
      <c r="J101" s="83" t="str" cm="1">
        <f t="array" aca="1" ref="J101" ca="1">IFERROR(INDEX(DSĐT!H:H,'PK LIST TỪNG NHÀ'!$B101,0),"")</f>
        <v/>
      </c>
      <c r="K101" s="83" t="str" cm="1">
        <f t="array" aca="1" ref="K101" ca="1">IFERROR(INDEX(DSĐT!J:J,'PK LIST TỪNG NHÀ'!$B101,0),"")</f>
        <v/>
      </c>
      <c r="L101" s="83" t="str" cm="1">
        <f t="array" aca="1" ref="L101" ca="1">IFERROR(INDEX(DSĐT!I:I,'PK LIST TỪNG NHÀ'!$B101,0),"")</f>
        <v/>
      </c>
    </row>
    <row r="102" spans="2:12" ht="13.5" customHeight="1">
      <c r="B102" s="83" t="str">
        <f ca="1">IFERROR(B101+MATCH(C102,OFFSET(DSĐT!$A$1,$B101,0,10000),0),"")</f>
        <v/>
      </c>
      <c r="C102" s="83" t="str">
        <f>IF(COUNTIFS($C$3:C101,$C$2)&lt;$M$2,$C$2,"")</f>
        <v/>
      </c>
      <c r="D102" s="83" t="str" cm="1">
        <f t="array" aca="1" ref="D102" ca="1">IFERROR(INDEX(DSĐT!B:B,'PK LIST TỪNG NHÀ'!$B102,0),"")</f>
        <v/>
      </c>
      <c r="E102" s="83" t="str" cm="1">
        <f t="array" aca="1" ref="E102" ca="1">IFERROR(INDEX(DSĐT!C:C,'PK LIST TỪNG NHÀ'!$B102,0),"")</f>
        <v/>
      </c>
      <c r="F102" s="161" t="str" cm="1">
        <f t="array" aca="1" ref="F102" ca="1">IFERROR(INDEX(DSĐT!D:D,'PK LIST TỪNG NHÀ'!$B102,0),"")</f>
        <v/>
      </c>
      <c r="G102" s="83" t="str" cm="1">
        <f t="array" aca="1" ref="G102" ca="1">IFERROR(INDEX(DSĐT!E:E,'PK LIST TỪNG NHÀ'!$B102,0),"")</f>
        <v/>
      </c>
      <c r="H102" s="83" t="str" cm="1">
        <f t="array" aca="1" ref="H102" ca="1">IFERROR(INDEX(DSĐT!F:F,'PK LIST TỪNG NHÀ'!$B102,0),"")</f>
        <v/>
      </c>
      <c r="I102" s="83" t="str" cm="1">
        <f t="array" aca="1" ref="I102" ca="1">IFERROR(INDEX(DSĐT!G:G,'PK LIST TỪNG NHÀ'!$B102,0),"")</f>
        <v/>
      </c>
      <c r="J102" s="83" t="str" cm="1">
        <f t="array" aca="1" ref="J102" ca="1">IFERROR(INDEX(DSĐT!H:H,'PK LIST TỪNG NHÀ'!$B102,0),"")</f>
        <v/>
      </c>
      <c r="K102" s="83" t="str" cm="1">
        <f t="array" aca="1" ref="K102" ca="1">IFERROR(INDEX(DSĐT!J:J,'PK LIST TỪNG NHÀ'!$B102,0),"")</f>
        <v/>
      </c>
      <c r="L102" s="83" t="str" cm="1">
        <f t="array" aca="1" ref="L102" ca="1">IFERROR(INDEX(DSĐT!I:I,'PK LIST TỪNG NHÀ'!$B102,0),"")</f>
        <v/>
      </c>
    </row>
    <row r="103" spans="2:12" ht="13.5" customHeight="1">
      <c r="B103" s="83" t="str">
        <f ca="1">IFERROR(B102+MATCH(C103,OFFSET(DSĐT!$A$1,$B102,0,10000),0),"")</f>
        <v/>
      </c>
      <c r="C103" s="83" t="str">
        <f>IF(COUNTIFS($C$3:C102,$C$2)&lt;$M$2,$C$2,"")</f>
        <v/>
      </c>
      <c r="D103" s="83" t="str" cm="1">
        <f t="array" aca="1" ref="D103" ca="1">IFERROR(INDEX(DSĐT!B:B,'PK LIST TỪNG NHÀ'!$B103,0),"")</f>
        <v/>
      </c>
      <c r="E103" s="83" t="str" cm="1">
        <f t="array" aca="1" ref="E103" ca="1">IFERROR(INDEX(DSĐT!C:C,'PK LIST TỪNG NHÀ'!$B103,0),"")</f>
        <v/>
      </c>
      <c r="F103" s="161" t="str" cm="1">
        <f t="array" aca="1" ref="F103" ca="1">IFERROR(INDEX(DSĐT!D:D,'PK LIST TỪNG NHÀ'!$B103,0),"")</f>
        <v/>
      </c>
      <c r="G103" s="83" t="str" cm="1">
        <f t="array" aca="1" ref="G103" ca="1">IFERROR(INDEX(DSĐT!E:E,'PK LIST TỪNG NHÀ'!$B103,0),"")</f>
        <v/>
      </c>
      <c r="H103" s="83" t="str" cm="1">
        <f t="array" aca="1" ref="H103" ca="1">IFERROR(INDEX(DSĐT!F:F,'PK LIST TỪNG NHÀ'!$B103,0),"")</f>
        <v/>
      </c>
      <c r="I103" s="83" t="str" cm="1">
        <f t="array" aca="1" ref="I103" ca="1">IFERROR(INDEX(DSĐT!G:G,'PK LIST TỪNG NHÀ'!$B103,0),"")</f>
        <v/>
      </c>
      <c r="J103" s="83" t="str" cm="1">
        <f t="array" aca="1" ref="J103" ca="1">IFERROR(INDEX(DSĐT!H:H,'PK LIST TỪNG NHÀ'!$B103,0),"")</f>
        <v/>
      </c>
      <c r="K103" s="83" t="str" cm="1">
        <f t="array" aca="1" ref="K103" ca="1">IFERROR(INDEX(DSĐT!J:J,'PK LIST TỪNG NHÀ'!$B103,0),"")</f>
        <v/>
      </c>
      <c r="L103" s="83" t="str" cm="1">
        <f t="array" aca="1" ref="L103" ca="1">IFERROR(INDEX(DSĐT!I:I,'PK LIST TỪNG NHÀ'!$B103,0),"")</f>
        <v/>
      </c>
    </row>
    <row r="104" spans="2:12" ht="13.5" customHeight="1">
      <c r="B104" s="83" t="str">
        <f ca="1">IFERROR(B103+MATCH(C104,OFFSET(DSĐT!$A$1,$B103,0,10000),0),"")</f>
        <v/>
      </c>
      <c r="C104" s="83" t="str">
        <f>IF(COUNTIFS($C$3:C103,$C$2)&lt;$M$2,$C$2,"")</f>
        <v/>
      </c>
      <c r="D104" s="83" t="str" cm="1">
        <f t="array" aca="1" ref="D104" ca="1">IFERROR(INDEX(DSĐT!B:B,'PK LIST TỪNG NHÀ'!$B104,0),"")</f>
        <v/>
      </c>
      <c r="E104" s="83" t="str" cm="1">
        <f t="array" aca="1" ref="E104" ca="1">IFERROR(INDEX(DSĐT!C:C,'PK LIST TỪNG NHÀ'!$B104,0),"")</f>
        <v/>
      </c>
      <c r="F104" s="161" t="str" cm="1">
        <f t="array" aca="1" ref="F104" ca="1">IFERROR(INDEX(DSĐT!D:D,'PK LIST TỪNG NHÀ'!$B104,0),"")</f>
        <v/>
      </c>
      <c r="G104" s="83" t="str" cm="1">
        <f t="array" aca="1" ref="G104" ca="1">IFERROR(INDEX(DSĐT!E:E,'PK LIST TỪNG NHÀ'!$B104,0),"")</f>
        <v/>
      </c>
      <c r="H104" s="83" t="str" cm="1">
        <f t="array" aca="1" ref="H104" ca="1">IFERROR(INDEX(DSĐT!F:F,'PK LIST TỪNG NHÀ'!$B104,0),"")</f>
        <v/>
      </c>
      <c r="I104" s="83" t="str" cm="1">
        <f t="array" aca="1" ref="I104" ca="1">IFERROR(INDEX(DSĐT!G:G,'PK LIST TỪNG NHÀ'!$B104,0),"")</f>
        <v/>
      </c>
      <c r="J104" s="83" t="str" cm="1">
        <f t="array" aca="1" ref="J104" ca="1">IFERROR(INDEX(DSĐT!H:H,'PK LIST TỪNG NHÀ'!$B104,0),"")</f>
        <v/>
      </c>
      <c r="K104" s="83" t="str" cm="1">
        <f t="array" aca="1" ref="K104" ca="1">IFERROR(INDEX(DSĐT!J:J,'PK LIST TỪNG NHÀ'!$B104,0),"")</f>
        <v/>
      </c>
      <c r="L104" s="83" t="str" cm="1">
        <f t="array" aca="1" ref="L104" ca="1">IFERROR(INDEX(DSĐT!I:I,'PK LIST TỪNG NHÀ'!$B104,0),"")</f>
        <v/>
      </c>
    </row>
    <row r="105" spans="2:12" ht="13.5" customHeight="1">
      <c r="B105" s="83" t="str">
        <f ca="1">IFERROR(B104+MATCH(C105,OFFSET(DSĐT!$A$1,$B104,0,10000),0),"")</f>
        <v/>
      </c>
      <c r="C105" s="83" t="str">
        <f>IF(COUNTIFS($C$3:C104,$C$2)&lt;$M$2,$C$2,"")</f>
        <v/>
      </c>
      <c r="D105" s="83" t="str" cm="1">
        <f t="array" aca="1" ref="D105" ca="1">IFERROR(INDEX(DSĐT!B:B,'PK LIST TỪNG NHÀ'!$B105,0),"")</f>
        <v/>
      </c>
      <c r="E105" s="83" t="str" cm="1">
        <f t="array" aca="1" ref="E105" ca="1">IFERROR(INDEX(DSĐT!C:C,'PK LIST TỪNG NHÀ'!$B105,0),"")</f>
        <v/>
      </c>
      <c r="F105" s="161" t="str" cm="1">
        <f t="array" aca="1" ref="F105" ca="1">IFERROR(INDEX(DSĐT!D:D,'PK LIST TỪNG NHÀ'!$B105,0),"")</f>
        <v/>
      </c>
      <c r="G105" s="83" t="str" cm="1">
        <f t="array" aca="1" ref="G105" ca="1">IFERROR(INDEX(DSĐT!E:E,'PK LIST TỪNG NHÀ'!$B105,0),"")</f>
        <v/>
      </c>
      <c r="H105" s="83" t="str" cm="1">
        <f t="array" aca="1" ref="H105" ca="1">IFERROR(INDEX(DSĐT!F:F,'PK LIST TỪNG NHÀ'!$B105,0),"")</f>
        <v/>
      </c>
      <c r="I105" s="83" t="str" cm="1">
        <f t="array" aca="1" ref="I105" ca="1">IFERROR(INDEX(DSĐT!G:G,'PK LIST TỪNG NHÀ'!$B105,0),"")</f>
        <v/>
      </c>
      <c r="J105" s="83" t="str" cm="1">
        <f t="array" aca="1" ref="J105" ca="1">IFERROR(INDEX(DSĐT!H:H,'PK LIST TỪNG NHÀ'!$B105,0),"")</f>
        <v/>
      </c>
      <c r="K105" s="83" t="str" cm="1">
        <f t="array" aca="1" ref="K105" ca="1">IFERROR(INDEX(DSĐT!J:J,'PK LIST TỪNG NHÀ'!$B105,0),"")</f>
        <v/>
      </c>
      <c r="L105" s="83" t="str" cm="1">
        <f t="array" aca="1" ref="L105" ca="1">IFERROR(INDEX(DSĐT!I:I,'PK LIST TỪNG NHÀ'!$B105,0),"")</f>
        <v/>
      </c>
    </row>
  </sheetData>
  <dataValidations count="1">
    <dataValidation type="list" allowBlank="1" showInputMessage="1" showErrorMessage="1" sqref="C3" xr:uid="{936BC041-7A3E-4B63-8E4A-3E7C3F904A23}">
      <formula1>#REF!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440AF1-BF00-477B-B1C8-0E3559FD0F5F}">
          <x14:formula1>
            <xm:f>DSĐT!$T$3:$T$27</xm:f>
          </x14:formula1>
          <xm:sqref>C2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K491"/>
  <sheetViews>
    <sheetView topLeftCell="A8" workbookViewId="0">
      <selection activeCell="K33" sqref="K33"/>
    </sheetView>
  </sheetViews>
  <sheetFormatPr defaultColWidth="9" defaultRowHeight="15"/>
  <cols>
    <col min="1" max="1" width="4.125" customWidth="1"/>
    <col min="2" max="2" width="14.125" customWidth="1"/>
    <col min="3" max="3" width="21.375" customWidth="1"/>
    <col min="4" max="4" width="18.375" customWidth="1"/>
    <col min="5" max="5" width="8.125" customWidth="1"/>
    <col min="6" max="7" width="7.375" customWidth="1"/>
    <col min="8" max="8" width="8.375" customWidth="1"/>
    <col min="9" max="9" width="9" customWidth="1"/>
    <col min="10" max="10" width="12" customWidth="1"/>
  </cols>
  <sheetData>
    <row r="1" spans="1:11" ht="18">
      <c r="A1" s="683" t="s">
        <v>4618</v>
      </c>
      <c r="B1" s="683"/>
      <c r="C1" s="683"/>
      <c r="D1" s="683"/>
      <c r="E1" s="683"/>
      <c r="F1" s="683"/>
      <c r="G1" s="683"/>
      <c r="H1" s="683"/>
      <c r="I1" s="683"/>
      <c r="J1" s="683"/>
    </row>
    <row r="2" spans="1:11">
      <c r="A2" s="684" t="s">
        <v>4619</v>
      </c>
      <c r="B2" s="684"/>
      <c r="C2" s="684"/>
      <c r="D2" s="684"/>
      <c r="E2" s="684"/>
      <c r="F2" s="684"/>
      <c r="G2" s="684"/>
      <c r="H2" s="684"/>
      <c r="I2" s="684"/>
      <c r="J2" s="684"/>
    </row>
    <row r="3" spans="1:11">
      <c r="A3" s="684" t="s">
        <v>4493</v>
      </c>
      <c r="B3" s="684"/>
      <c r="C3" s="684"/>
      <c r="D3" s="684"/>
      <c r="E3" s="684" t="s">
        <v>4684</v>
      </c>
      <c r="F3" s="684"/>
      <c r="G3" s="684"/>
      <c r="H3" s="684"/>
      <c r="I3" s="684"/>
      <c r="J3" s="684"/>
    </row>
    <row r="4" spans="1:11" ht="23.25">
      <c r="A4" s="771" t="s">
        <v>4696</v>
      </c>
      <c r="B4" s="771"/>
      <c r="C4" s="771"/>
      <c r="D4" s="771"/>
      <c r="E4" s="771"/>
      <c r="F4" s="771"/>
      <c r="G4" s="771"/>
      <c r="H4" s="771"/>
      <c r="I4" s="771"/>
      <c r="J4" s="771"/>
    </row>
    <row r="5" spans="1:11">
      <c r="A5" s="673" t="s">
        <v>4627</v>
      </c>
      <c r="B5" s="673"/>
      <c r="C5" s="673"/>
      <c r="D5" s="673"/>
      <c r="E5" s="677" t="s">
        <v>4697</v>
      </c>
      <c r="F5" s="677"/>
      <c r="G5" s="677"/>
      <c r="H5" s="677"/>
      <c r="I5" s="777"/>
      <c r="J5" s="777"/>
    </row>
    <row r="6" spans="1:11">
      <c r="A6" s="673"/>
      <c r="B6" s="673"/>
      <c r="C6" s="673"/>
      <c r="D6" s="673"/>
      <c r="E6" s="679" t="s">
        <v>4699</v>
      </c>
      <c r="F6" s="679"/>
      <c r="G6" s="679"/>
      <c r="H6" s="679"/>
      <c r="I6" s="778"/>
      <c r="J6" s="778"/>
    </row>
    <row r="7" spans="1:11">
      <c r="A7" s="674" t="s">
        <v>4502</v>
      </c>
      <c r="B7" s="674"/>
      <c r="C7" s="674"/>
      <c r="D7" s="674"/>
      <c r="E7" s="779" t="s">
        <v>18</v>
      </c>
      <c r="F7" s="779"/>
      <c r="G7" s="779"/>
      <c r="H7" s="779"/>
      <c r="I7" s="779"/>
      <c r="J7" s="779"/>
      <c r="K7" s="45" t="s">
        <v>4707</v>
      </c>
    </row>
    <row r="8" spans="1:11">
      <c r="A8" s="676" t="s">
        <v>4504</v>
      </c>
      <c r="B8" s="676"/>
      <c r="C8" s="676"/>
      <c r="D8" s="676"/>
      <c r="E8" s="777" t="s">
        <v>4701</v>
      </c>
      <c r="F8" s="777"/>
      <c r="G8" s="777"/>
      <c r="H8" s="777"/>
      <c r="I8" s="777"/>
      <c r="J8" s="777"/>
    </row>
    <row r="9" spans="1:11">
      <c r="A9" s="676" t="s">
        <v>4507</v>
      </c>
      <c r="B9" s="676"/>
      <c r="C9" s="676"/>
      <c r="D9" s="676"/>
      <c r="E9" s="777"/>
      <c r="F9" s="777"/>
      <c r="G9" s="777"/>
      <c r="H9" s="777"/>
      <c r="I9" s="777"/>
      <c r="J9" s="777"/>
    </row>
    <row r="11" spans="1:11">
      <c r="A11" s="668" t="s">
        <v>4342</v>
      </c>
      <c r="B11" s="669" t="s">
        <v>4354</v>
      </c>
      <c r="C11" s="667" t="s">
        <v>4343</v>
      </c>
      <c r="D11" s="667"/>
      <c r="E11" s="667"/>
      <c r="F11" s="667" t="s">
        <v>4489</v>
      </c>
      <c r="G11" s="667"/>
      <c r="H11" s="667" t="s">
        <v>28</v>
      </c>
      <c r="I11" s="667" t="s">
        <v>4195</v>
      </c>
      <c r="J11" s="669" t="s">
        <v>4708</v>
      </c>
    </row>
    <row r="12" spans="1:11">
      <c r="A12" s="668"/>
      <c r="B12" s="669"/>
      <c r="C12" s="589" t="s">
        <v>4209</v>
      </c>
      <c r="D12" s="589" t="s">
        <v>4208</v>
      </c>
      <c r="E12" s="589" t="s">
        <v>23</v>
      </c>
      <c r="F12" s="589" t="s">
        <v>4356</v>
      </c>
      <c r="G12" s="589" t="s">
        <v>4348</v>
      </c>
      <c r="H12" s="667"/>
      <c r="I12" s="667"/>
      <c r="J12" s="669"/>
    </row>
    <row r="13" spans="1:11" ht="14.25">
      <c r="A13" s="43">
        <v>1</v>
      </c>
      <c r="B13" s="50" t="str">
        <f ca="1">VLOOKUP(D13,'PK LIST TỪNG NHÀ'!$O$4:$R$1200,3,FALSE)</f>
        <v>11</v>
      </c>
      <c r="C13" s="51" t="str">
        <f ca="1">VLOOKUP(D13,DSSP!$E$2:$F$1013,2,0)</f>
        <v>Papaya weight</v>
      </c>
      <c r="D13" s="51" t="str">
        <f ca="1">'PK LIST TỪNG NHÀ'!O4</f>
        <v>Đu đủ weight</v>
      </c>
      <c r="E13" s="50">
        <f ca="1">VLOOKUP(D13,'PACKING TOTAL '!$D$12:$J$971,3,0)</f>
        <v>53908</v>
      </c>
      <c r="F13" s="50" t="str">
        <f ca="1">VLOOKUP(D13,'PACKING TOTAL '!$D$12:$J$971,4,0)</f>
        <v>Kg</v>
      </c>
      <c r="G13" s="44">
        <f ca="1">SUMIF('PK LIST TỪNG NHÀ'!G4:G1000,D13,'PK LIST TỪNG NHÀ'!L4:L1000)</f>
        <v>10.25</v>
      </c>
      <c r="H13" s="221" t="str">
        <f ca="1">VLOOKUP(D13,'PK LIST TỪNG NHÀ'!$G$4:$L$1000,4,0)</f>
        <v>weight</v>
      </c>
      <c r="I13" s="50">
        <f ca="1">SUMIF('PK LIST TỪNG NHÀ'!$G$4:$G$1000,NAM2ZH.!D13,'PK LIST TỪNG NHÀ'!$K$4:$K$1000)</f>
        <v>0</v>
      </c>
      <c r="J13" s="50" t="str">
        <f ca="1">VLOOKUP(D13,'PK LIST TỪNG NHÀ'!$O$4:$R$1200,2,0)</f>
        <v>TH.01</v>
      </c>
      <c r="K13" t="str">
        <f ca="1">VLOOKUP(D13,'PK LIST TỪNG NHÀ'!$O$4:$Q$15,3,FALSE)</f>
        <v>11</v>
      </c>
    </row>
    <row r="14" spans="1:11" ht="14.25">
      <c r="A14" s="43">
        <v>2</v>
      </c>
      <c r="B14" s="50" t="str">
        <f ca="1">VLOOKUP(D14,'PK LIST TỪNG NHÀ'!$O$4:$R$1200,3,FALSE)</f>
        <v>110</v>
      </c>
      <c r="C14" s="51" t="str">
        <f ca="1">VLOOKUP(D14,DSSP!$E$2:$F$1013,2,0)</f>
        <v>Banana Flower weight</v>
      </c>
      <c r="D14" s="51" t="str">
        <f ca="1">'PK LIST TỪNG NHÀ'!O5</f>
        <v>Bắp chuối weight</v>
      </c>
      <c r="E14" s="50" t="str">
        <f ca="1">VLOOKUP(D14,'PACKING TOTAL '!$D$12:$J$971,3,0)</f>
        <v>51745</v>
      </c>
      <c r="F14" s="50" t="str">
        <f ca="1">VLOOKUP(D14,'PACKING TOTAL '!$D$12:$J$971,4,0)</f>
        <v>Kg</v>
      </c>
      <c r="G14" s="44">
        <f ca="1">SUMIF('PK LIST TỪNG NHÀ'!G5:G1001,D14,'PK LIST TỪNG NHÀ'!L5:L1001)</f>
        <v>1.94</v>
      </c>
      <c r="H14" s="221" t="str">
        <f ca="1">VLOOKUP(D14,'PK LIST TỪNG NHÀ'!$G$4:$L$1000,4,0)</f>
        <v>weight</v>
      </c>
      <c r="I14" s="50">
        <f ca="1">SUMIF('PK LIST TỪNG NHÀ'!$G$4:$G$1000,NAM2ZH.!D14,'PK LIST TỪNG NHÀ'!$K$4:$K$1000)</f>
        <v>0</v>
      </c>
      <c r="J14" s="50" t="str">
        <f ca="1">VLOOKUP(D14,'PK LIST TỪNG NHÀ'!$O$4:$R$1200,2,0)</f>
        <v>TH.02</v>
      </c>
      <c r="K14" t="str">
        <f ca="1">VLOOKUP(D14,'PK LIST TỪNG NHÀ'!$O$4:$Q$15,3,FALSE)</f>
        <v>110</v>
      </c>
    </row>
    <row r="15" spans="1:11" ht="14.25">
      <c r="A15" s="43">
        <v>3</v>
      </c>
      <c r="B15" s="50" t="str">
        <f ca="1">VLOOKUP(D15,'PK LIST TỪNG NHÀ'!$O$4:$R$1200,3,FALSE)</f>
        <v>110</v>
      </c>
      <c r="C15" s="51" t="str">
        <f ca="1">VLOOKUP(D15,DSSP!$E$2:$F$1013,2,0)</f>
        <v>Morning Glory 200 gr</v>
      </c>
      <c r="D15" s="51" t="str">
        <f ca="1">'PK LIST TỪNG NHÀ'!O6</f>
        <v>Rau muống 200 gr</v>
      </c>
      <c r="E15" s="50" t="str">
        <f ca="1">VLOOKUP(D15,'PACKING TOTAL '!$D$12:$J$971,3,0)</f>
        <v>51709</v>
      </c>
      <c r="F15" s="50" t="str">
        <f ca="1">VLOOKUP(D15,'PACKING TOTAL '!$D$12:$J$971,4,0)</f>
        <v>Kg</v>
      </c>
      <c r="G15" s="44">
        <f ca="1">SUMIF('PK LIST TỪNG NHÀ'!G6:G1002,D15,'PK LIST TỪNG NHÀ'!L6:L1002)</f>
        <v>5</v>
      </c>
      <c r="H15" s="221" t="str">
        <f ca="1">VLOOKUP(D15,'PK LIST TỪNG NHÀ'!$G$4:$L$1000,4,0)</f>
        <v>200 gr</v>
      </c>
      <c r="I15" s="50">
        <f ca="1">SUMIF('PK LIST TỪNG NHÀ'!$G$4:$G$1000,NAM2ZH.!D15,'PK LIST TỪNG NHÀ'!$K$4:$K$1000)</f>
        <v>25</v>
      </c>
      <c r="J15" s="50" t="str">
        <f ca="1">VLOOKUP(D15,'PK LIST TỪNG NHÀ'!$O$4:$R$1200,2,0)</f>
        <v>TH.02</v>
      </c>
    </row>
    <row r="16" spans="1:11" ht="14.25">
      <c r="A16" s="43">
        <v>4</v>
      </c>
      <c r="B16" s="50" t="str">
        <f ca="1">VLOOKUP(D16,'PK LIST TỪNG NHÀ'!$O$4:$R$1200,3,FALSE)</f>
        <v>110</v>
      </c>
      <c r="C16" s="51" t="str">
        <f ca="1">VLOOKUP(D16,DSSP!$E$2:$F$1013,2,0)</f>
        <v>Lemon Grass 100 gr</v>
      </c>
      <c r="D16" s="51" t="str">
        <f ca="1">'PK LIST TỪNG NHÀ'!O7</f>
        <v>Sả tươi 100 gr</v>
      </c>
      <c r="E16" s="50" t="str">
        <f ca="1">VLOOKUP(D16,'PACKING TOTAL '!$D$12:$J$971,3,0)</f>
        <v>51724</v>
      </c>
      <c r="F16" s="50" t="str">
        <f ca="1">VLOOKUP(D16,'PACKING TOTAL '!$D$12:$J$971,4,0)</f>
        <v>Kg</v>
      </c>
      <c r="G16" s="44">
        <f ca="1">SUMIF('PK LIST TỪNG NHÀ'!G7:G1003,D16,'PK LIST TỪNG NHÀ'!L7:L1003)</f>
        <v>2</v>
      </c>
      <c r="H16" s="221" t="str">
        <f ca="1">VLOOKUP(D16,'PK LIST TỪNG NHÀ'!$G$4:$L$1000,4,0)</f>
        <v>100 gr</v>
      </c>
      <c r="I16" s="50">
        <f ca="1">SUMIF('PK LIST TỪNG NHÀ'!$G$4:$G$1000,NAM2ZH.!D16,'PK LIST TỪNG NHÀ'!$K$4:$K$1000)</f>
        <v>20</v>
      </c>
      <c r="J16" s="50" t="str">
        <f ca="1">VLOOKUP(D16,'PK LIST TỪNG NHÀ'!$O$4:$R$1200,2,0)</f>
        <v>TH.02</v>
      </c>
    </row>
    <row r="17" spans="1:10" ht="14.25">
      <c r="A17" s="43">
        <v>5</v>
      </c>
      <c r="B17" s="50" t="str">
        <f ca="1">VLOOKUP(D17,'PK LIST TỪNG NHÀ'!$O$4:$R$1200,3,FALSE)</f>
        <v>110</v>
      </c>
      <c r="C17" s="51" t="str">
        <f ca="1">VLOOKUP(D17,DSSP!$E$2:$F$1013,2,0)</f>
        <v>Bamboo Shoot weight</v>
      </c>
      <c r="D17" s="51" t="str">
        <f ca="1">'PK LIST TỪNG NHÀ'!O8</f>
        <v>Măng tươi weight</v>
      </c>
      <c r="E17" s="50" t="str">
        <f ca="1">VLOOKUP(D17,'PACKING TOTAL '!$D$12:$J$971,3,0)</f>
        <v>51732</v>
      </c>
      <c r="F17" s="50" t="str">
        <f ca="1">VLOOKUP(D17,'PACKING TOTAL '!$D$12:$J$971,4,0)</f>
        <v>Kg</v>
      </c>
      <c r="G17" s="44">
        <f ca="1">SUMIF('PK LIST TỪNG NHÀ'!G8:G1004,D17,'PK LIST TỪNG NHÀ'!L8:L1004)</f>
        <v>1.52</v>
      </c>
      <c r="H17" s="221" t="str">
        <f ca="1">VLOOKUP(D17,'PK LIST TỪNG NHÀ'!$G$4:$L$1000,4,0)</f>
        <v>weight</v>
      </c>
      <c r="I17" s="50">
        <f ca="1">SUMIF('PK LIST TỪNG NHÀ'!$G$4:$G$1000,NAM2ZH.!D17,'PK LIST TỪNG NHÀ'!$K$4:$K$1000)</f>
        <v>0</v>
      </c>
      <c r="J17" s="50" t="str">
        <f ca="1">VLOOKUP(D17,'PK LIST TỪNG NHÀ'!$O$4:$R$1200,2,0)</f>
        <v>TH.02</v>
      </c>
    </row>
    <row r="18" spans="1:10" ht="14.25">
      <c r="A18" s="43">
        <v>6</v>
      </c>
      <c r="B18" s="50" t="str">
        <f ca="1">VLOOKUP(D18,'PK LIST TỪNG NHÀ'!$O$4:$R$1200,3,FALSE)</f>
        <v>110</v>
      </c>
      <c r="C18" s="51" t="str">
        <f ca="1">VLOOKUP(D18,DSSP!$E$2:$F$1013,2,0)</f>
        <v>Holy Basil Leaf 100 gr</v>
      </c>
      <c r="D18" s="51" t="str">
        <f ca="1">'PK LIST TỪNG NHÀ'!O9</f>
        <v>Hương nhu 100 gr</v>
      </c>
      <c r="E18" s="50" t="str">
        <f ca="1">VLOOKUP(D18,'PACKING TOTAL '!$D$12:$J$971,3,0)</f>
        <v>51704</v>
      </c>
      <c r="F18" s="50" t="str">
        <f ca="1">VLOOKUP(D18,'PACKING TOTAL '!$D$12:$J$971,4,0)</f>
        <v>Kg</v>
      </c>
      <c r="G18" s="44">
        <f ca="1">SUMIF('PK LIST TỪNG NHÀ'!G9:G1005,D18,'PK LIST TỪNG NHÀ'!L9:L1005)</f>
        <v>1</v>
      </c>
      <c r="H18" s="221" t="str">
        <f ca="1">VLOOKUP(D18,'PK LIST TỪNG NHÀ'!$G$4:$L$1000,4,0)</f>
        <v>100 gr</v>
      </c>
      <c r="I18" s="50">
        <f ca="1">SUMIF('PK LIST TỪNG NHÀ'!$G$4:$G$1000,NAM2ZH.!D18,'PK LIST TỪNG NHÀ'!$K$4:$K$1000)</f>
        <v>10</v>
      </c>
      <c r="J18" s="50" t="str">
        <f ca="1">VLOOKUP(D18,'PK LIST TỪNG NHÀ'!$O$4:$R$1200,2,0)</f>
        <v>TH.02</v>
      </c>
    </row>
    <row r="19" spans="1:10" ht="14.25" customHeight="1">
      <c r="A19" s="783" t="s">
        <v>4518</v>
      </c>
      <c r="B19" s="781"/>
      <c r="C19" s="782"/>
      <c r="D19" s="774">
        <f ca="1">SUM(G13:G19)</f>
        <v>21.709999999999997</v>
      </c>
      <c r="E19" s="774"/>
      <c r="F19" s="774"/>
      <c r="G19" s="774"/>
      <c r="H19" s="774"/>
      <c r="I19" s="774"/>
      <c r="J19" s="774"/>
    </row>
    <row r="20" spans="1:10" ht="14.25">
      <c r="A20" s="780" t="s">
        <v>4519</v>
      </c>
      <c r="B20" s="781"/>
      <c r="C20" s="782"/>
      <c r="D20" s="773">
        <f>VLOOKUP(E7,INVOICE!$C$102:$F$125,4,0)</f>
        <v>2</v>
      </c>
      <c r="E20" s="773"/>
      <c r="F20" s="773"/>
      <c r="G20" s="773"/>
      <c r="H20" s="773"/>
      <c r="I20" s="773"/>
      <c r="J20" s="773"/>
    </row>
    <row r="21" spans="1:10" ht="13.5"/>
    <row r="22" spans="1:10" ht="13.5"/>
    <row r="23" spans="1:10" ht="13.5"/>
    <row r="24" spans="1:10" ht="13.5"/>
    <row r="25" spans="1:10" ht="13.5"/>
    <row r="26" spans="1:10" ht="13.5"/>
    <row r="27" spans="1:10" ht="13.5"/>
    <row r="28" spans="1:10" ht="13.5"/>
    <row r="29" spans="1:10" ht="13.5"/>
    <row r="30" spans="1:10" ht="13.5"/>
    <row r="31" spans="1:10" ht="13.5"/>
    <row r="32" spans="1:10" ht="13.5"/>
    <row r="33" ht="13.5"/>
    <row r="42" ht="13.5"/>
    <row r="44" ht="13.5"/>
    <row r="45" ht="13.5"/>
    <row r="46" ht="13.5"/>
    <row r="47" ht="13.5"/>
    <row r="48" ht="13.5"/>
    <row r="49" ht="13.5"/>
    <row r="50" ht="13.5"/>
    <row r="51" ht="13.5"/>
    <row r="52" ht="13.5"/>
    <row r="53" ht="13.5"/>
    <row r="54" ht="13.5"/>
    <row r="55" ht="13.5"/>
    <row r="56" ht="13.5"/>
    <row r="57" ht="13.5"/>
    <row r="58" ht="13.5"/>
    <row r="59" ht="13.5"/>
    <row r="60" ht="13.5"/>
    <row r="61" ht="13.5"/>
    <row r="62" ht="13.5"/>
    <row r="63" ht="13.5"/>
    <row r="64" ht="13.5"/>
    <row r="65" ht="13.5"/>
    <row r="66" ht="13.5"/>
    <row r="67" ht="13.5"/>
    <row r="68" ht="13.5"/>
    <row r="69" ht="13.5"/>
    <row r="70" ht="13.5"/>
    <row r="71" ht="13.5"/>
    <row r="72" ht="13.5"/>
    <row r="73" ht="13.5"/>
    <row r="74" ht="13.5"/>
    <row r="75" ht="13.5"/>
    <row r="76" ht="13.5"/>
    <row r="77" ht="13.5"/>
    <row r="78" ht="13.5"/>
    <row r="102" ht="13.5"/>
    <row r="152" ht="13.5"/>
    <row r="159" ht="13.5"/>
    <row r="168" ht="13.5"/>
    <row r="169" ht="13.5"/>
    <row r="243" ht="13.5"/>
    <row r="302" ht="13.5"/>
    <row r="323" ht="13.5"/>
    <row r="324" ht="13.5"/>
    <row r="326" ht="13.5"/>
    <row r="339" ht="13.5"/>
    <row r="347" ht="13.5"/>
    <row r="405" ht="13.5"/>
    <row r="407" ht="13.5"/>
    <row r="410" ht="13.5"/>
    <row r="417" ht="13.5"/>
    <row r="473" ht="13.5"/>
    <row r="483" ht="13.5"/>
    <row r="487" ht="13.5"/>
    <row r="491" ht="13.5"/>
  </sheetData>
  <mergeCells count="26">
    <mergeCell ref="D19:J19"/>
    <mergeCell ref="A20:C20"/>
    <mergeCell ref="D20:J20"/>
    <mergeCell ref="A11:A12"/>
    <mergeCell ref="B11:B12"/>
    <mergeCell ref="I11:I12"/>
    <mergeCell ref="J11:J12"/>
    <mergeCell ref="H11:H12"/>
    <mergeCell ref="A19:C19"/>
    <mergeCell ref="A8:D8"/>
    <mergeCell ref="A9:D9"/>
    <mergeCell ref="C11:E11"/>
    <mergeCell ref="F11:G11"/>
    <mergeCell ref="E8:J9"/>
    <mergeCell ref="E5:H5"/>
    <mergeCell ref="I5:J5"/>
    <mergeCell ref="E6:H6"/>
    <mergeCell ref="I6:J6"/>
    <mergeCell ref="A7:D7"/>
    <mergeCell ref="E7:J7"/>
    <mergeCell ref="A5:D6"/>
    <mergeCell ref="A1:J1"/>
    <mergeCell ref="A2:J2"/>
    <mergeCell ref="A3:D3"/>
    <mergeCell ref="E3:J3"/>
    <mergeCell ref="A4:J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36A0-D85D-4D33-A7A2-256501F597EF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J126"/>
  <sheetViews>
    <sheetView topLeftCell="B1" workbookViewId="0">
      <selection activeCell="F12" sqref="F12"/>
    </sheetView>
  </sheetViews>
  <sheetFormatPr defaultColWidth="9.125" defaultRowHeight="17.25"/>
  <cols>
    <col min="1" max="1" width="9" style="24" hidden="1" customWidth="1"/>
    <col min="2" max="2" width="9.125" style="24"/>
    <col min="3" max="3" width="9" style="24" hidden="1" customWidth="1"/>
    <col min="4" max="4" width="9.125" style="24"/>
    <col min="5" max="5" width="24.375" style="24" customWidth="1"/>
    <col min="6" max="6" width="30.125" style="24" customWidth="1"/>
    <col min="7" max="7" width="13.125" style="24" customWidth="1"/>
    <col min="8" max="9" width="14.125" style="24" customWidth="1"/>
    <col min="10" max="10" width="9" style="24" hidden="1" customWidth="1"/>
    <col min="11" max="16384" width="9.125" style="24"/>
  </cols>
  <sheetData>
    <row r="1" spans="1:10">
      <c r="B1" s="25" t="s">
        <v>4198</v>
      </c>
      <c r="C1" s="26"/>
      <c r="D1" s="27"/>
      <c r="E1" s="26"/>
      <c r="F1" s="26"/>
      <c r="G1" s="26"/>
      <c r="H1" s="26"/>
      <c r="I1" s="30"/>
      <c r="J1" s="24">
        <f>COUNTIFS('Nhập đơn'!C:C,$E$5)</f>
        <v>58</v>
      </c>
    </row>
    <row r="2" spans="1:10" ht="25.5">
      <c r="B2" s="28" t="s">
        <v>4326</v>
      </c>
      <c r="C2" s="29"/>
      <c r="D2" s="29"/>
      <c r="E2" s="29"/>
      <c r="F2" s="29"/>
      <c r="G2" s="29"/>
      <c r="H2" s="29"/>
      <c r="I2" s="41"/>
    </row>
    <row r="3" spans="1:10">
      <c r="B3" s="30"/>
      <c r="C3" s="26"/>
      <c r="D3" s="27"/>
      <c r="E3" s="26"/>
      <c r="F3" s="26"/>
      <c r="G3" s="26"/>
      <c r="H3" s="26"/>
      <c r="I3" s="30"/>
    </row>
    <row r="4" spans="1:10">
      <c r="B4" s="30"/>
      <c r="C4" s="26"/>
      <c r="D4" s="27"/>
      <c r="E4" s="26"/>
      <c r="F4" s="26"/>
      <c r="G4" s="26"/>
      <c r="H4" s="26"/>
      <c r="I4" s="30"/>
    </row>
    <row r="5" spans="1:10" ht="18.75" customHeight="1">
      <c r="B5" s="31" t="s">
        <v>4327</v>
      </c>
      <c r="C5" s="32"/>
      <c r="D5" s="33"/>
      <c r="E5" s="34" t="s">
        <v>1</v>
      </c>
      <c r="F5" s="32"/>
      <c r="G5" s="35" t="s">
        <v>4328</v>
      </c>
      <c r="H5" s="784" t="s">
        <v>4329</v>
      </c>
      <c r="I5" s="784"/>
    </row>
    <row r="6" spans="1:10" ht="49.5">
      <c r="B6" s="36" t="s">
        <v>4185</v>
      </c>
      <c r="C6" s="37"/>
      <c r="D6" s="37" t="s">
        <v>4330</v>
      </c>
      <c r="E6" s="37" t="s">
        <v>4331</v>
      </c>
      <c r="F6" s="37" t="s">
        <v>4332</v>
      </c>
      <c r="G6" s="37" t="s">
        <v>4192</v>
      </c>
      <c r="H6" s="37" t="s">
        <v>4193</v>
      </c>
      <c r="I6" s="37" t="s">
        <v>4194</v>
      </c>
    </row>
    <row r="7" spans="1:10">
      <c r="A7" s="24">
        <f ca="1">IFERROR(A6+MATCH(C7,OFFSET('Nhập đơn'!$C$1,AWSG!$A6,0,10000),0),"")</f>
        <v>151</v>
      </c>
      <c r="B7" s="38">
        <v>1</v>
      </c>
      <c r="C7" s="39" t="str">
        <f>IF(COUNTIFS($C$6:C6,$E$5)&lt;$J$1,$E$5,"")</f>
        <v>AWSG</v>
      </c>
      <c r="D7" s="39" t="str" cm="1">
        <f t="array" aca="1" ref="D7" ca="1">IFERROR(INDEX('Nhập đơn'!D:D,AWSG!$A7,0),"")</f>
        <v>321</v>
      </c>
      <c r="E7" s="40" t="str" cm="1">
        <f t="array" aca="1" ref="E7" ca="1">IFERROR(INDEX('Nhập đơn'!E:E,AWSG!$A7,0),"")</f>
        <v>Bạc hà 200 gr</v>
      </c>
      <c r="F7" s="40" t="str" cm="1">
        <f t="array" aca="1" ref="F7" ca="1">IFERROR(INDEX('Nhập đơn'!F:F,AWSG!$A7,0),"")</f>
        <v>Galadium 200 gr</v>
      </c>
      <c r="G7" s="39" cm="1">
        <f t="array" aca="1" ref="G7" ca="1">IFERROR(INDEX('Nhập đơn'!H:H,AWSG!$A7,0),"")</f>
        <v>0.8</v>
      </c>
      <c r="H7" s="39" cm="1">
        <f t="array" aca="1" ref="H7" ca="1">IFERROR(INDEX('Nhập đơn'!I:I,AWSG!$A7,0),"")</f>
        <v>4</v>
      </c>
      <c r="I7" s="40"/>
    </row>
    <row r="8" spans="1:10">
      <c r="A8" s="24">
        <f ca="1">IFERROR(A7+MATCH(C8,OFFSET('Nhập đơn'!$C$1,AWSG!$A7,0,10000),0),"")</f>
        <v>152</v>
      </c>
      <c r="B8" s="38">
        <v>2</v>
      </c>
      <c r="C8" s="39" t="str">
        <f>IF(COUNTIFS($C$6:C7,$E$5)&lt;$J$1,$E$5,"")</f>
        <v>AWSG</v>
      </c>
      <c r="D8" s="39" t="str" cm="1">
        <f t="array" aca="1" ref="D8" ca="1">IFERROR(INDEX('Nhập đơn'!D:D,AWSG!$A8,0),"")</f>
        <v>341</v>
      </c>
      <c r="E8" s="40" t="str" cm="1">
        <f t="array" aca="1" ref="E8" ca="1">IFERROR(INDEX('Nhập đơn'!E:E,AWSG!$A8,0),"")</f>
        <v>Bắp chuối weight</v>
      </c>
      <c r="F8" s="40" t="str" cm="1">
        <f t="array" aca="1" ref="F8" ca="1">IFERROR(INDEX('Nhập đơn'!F:F,AWSG!$A8,0),"")</f>
        <v>Banana Flower weight</v>
      </c>
      <c r="G8" s="39" cm="1">
        <f t="array" aca="1" ref="G8" ca="1">IFERROR(INDEX('Nhập đơn'!H:H,AWSG!$A8,0),"")</f>
        <v>0.8</v>
      </c>
      <c r="H8" s="39" t="str" cm="1">
        <f t="array" aca="1" ref="H8" ca="1">IFERROR(INDEX('Nhập đơn'!I:I,AWSG!$A8,0),"")</f>
        <v/>
      </c>
      <c r="I8" s="40"/>
    </row>
    <row r="9" spans="1:10">
      <c r="A9" s="24">
        <f ca="1">IFERROR(A8+MATCH(C9,OFFSET('Nhập đơn'!$C$1,AWSG!$A8,0,10000),0),"")</f>
        <v>153</v>
      </c>
      <c r="B9" s="38">
        <v>3</v>
      </c>
      <c r="C9" s="39" t="str">
        <f>IF(COUNTIFS($C$6:C8,$E$5)&lt;$J$1,$E$5,"")</f>
        <v>AWSG</v>
      </c>
      <c r="D9" s="39" t="str" cm="1">
        <f t="array" aca="1" ref="D9" ca="1">IFERROR(INDEX('Nhập đơn'!D:D,AWSG!$A9,0),"")</f>
        <v>311</v>
      </c>
      <c r="E9" s="40" t="str" cm="1">
        <f t="array" aca="1" ref="E9" ca="1">IFERROR(INDEX('Nhập đơn'!E:E,AWSG!$A9,0),"")</f>
        <v>Bắp non 100 gr</v>
      </c>
      <c r="F9" s="40" t="str" cm="1">
        <f t="array" aca="1" ref="F9" ca="1">IFERROR(INDEX('Nhập đơn'!F:F,AWSG!$A9,0),"")</f>
        <v>Baby Corn 100 gr</v>
      </c>
      <c r="G9" s="39" cm="1">
        <f t="array" aca="1" ref="G9" ca="1">IFERROR(INDEX('Nhập đơn'!H:H,AWSG!$A9,0),"")</f>
        <v>2.5</v>
      </c>
      <c r="H9" s="39" cm="1">
        <f t="array" aca="1" ref="H9" ca="1">IFERROR(INDEX('Nhập đơn'!I:I,AWSG!$A9,0),"")</f>
        <v>25</v>
      </c>
      <c r="I9" s="40"/>
    </row>
    <row r="10" spans="1:10">
      <c r="A10" s="24">
        <f ca="1">IFERROR(A9+MATCH(C10,OFFSET('Nhập đơn'!$C$1,AWSG!$A9,0,10000),0),"")</f>
        <v>154</v>
      </c>
      <c r="B10" s="38">
        <v>4</v>
      </c>
      <c r="C10" s="39" t="str">
        <f>IF(COUNTIFS($C$6:C9,$E$5)&lt;$J$1,$E$5,"")</f>
        <v>AWSG</v>
      </c>
      <c r="D10" s="39" t="str" cm="1">
        <f t="array" aca="1" ref="D10" ca="1">IFERROR(INDEX('Nhập đơn'!D:D,AWSG!$A10,0),"")</f>
        <v>291</v>
      </c>
      <c r="E10" s="40" t="str" cm="1">
        <f t="array" aca="1" ref="E10" ca="1">IFERROR(INDEX('Nhập đơn'!E:E,AWSG!$A10,0),"")</f>
        <v>Bí đao chanh weight</v>
      </c>
      <c r="F10" s="40" t="str" cm="1">
        <f t="array" aca="1" ref="F10" ca="1">IFERROR(INDEX('Nhập đơn'!F:F,AWSG!$A10,0),"")</f>
        <v>Winter Melon weight</v>
      </c>
      <c r="G10" s="39" cm="1">
        <f t="array" aca="1" ref="G10" ca="1">IFERROR(INDEX('Nhập đơn'!H:H,AWSG!$A10,0),"")</f>
        <v>1</v>
      </c>
      <c r="H10" s="39" t="str" cm="1">
        <f t="array" aca="1" ref="H10" ca="1">IFERROR(INDEX('Nhập đơn'!I:I,AWSG!$A10,0),"")</f>
        <v/>
      </c>
      <c r="I10" s="40"/>
    </row>
    <row r="11" spans="1:10" ht="33">
      <c r="A11" s="24">
        <f ca="1">IFERROR(A10+MATCH(C11,OFFSET('Nhập đơn'!$C$1,AWSG!$A10,0,10000),0),"")</f>
        <v>155</v>
      </c>
      <c r="B11" s="38">
        <v>5</v>
      </c>
      <c r="C11" s="39" t="str">
        <f>IF(COUNTIFS($C$6:C10,$E$5)&lt;$J$1,$E$5,"")</f>
        <v>AWSG</v>
      </c>
      <c r="D11" s="39" t="str" cm="1">
        <f t="array" aca="1" ref="D11" ca="1">IFERROR(INDEX('Nhập đơn'!D:D,AWSG!$A11,0),"")</f>
        <v>101</v>
      </c>
      <c r="E11" s="40" t="str" cm="1">
        <f t="array" aca="1" ref="E11" ca="1">IFERROR(INDEX('Nhập đơn'!E:E,AWSG!$A11,0),"")</f>
        <v>Cà pháo Thái 1 kg</v>
      </c>
      <c r="F11" s="40" t="str" cm="1">
        <f t="array" aca="1" ref="F11" ca="1">IFERROR(INDEX('Nhập đơn'!F:F,AWSG!$A11,0),"")</f>
        <v>Green Eggplant 1 kg</v>
      </c>
      <c r="G11" s="39" cm="1">
        <f t="array" aca="1" ref="G11" ca="1">IFERROR(INDEX('Nhập đơn'!H:H,AWSG!$A11,0),"")</f>
        <v>4</v>
      </c>
      <c r="H11" s="39" cm="1">
        <f t="array" aca="1" ref="H11" ca="1">IFERROR(INDEX('Nhập đơn'!I:I,AWSG!$A11,0),"")</f>
        <v>4</v>
      </c>
      <c r="I11" s="40"/>
    </row>
    <row r="12" spans="1:10">
      <c r="A12" s="24">
        <f ca="1">IFERROR(A11+MATCH(C12,OFFSET('Nhập đơn'!$C$1,AWSG!$A11,0,10000),0),"")</f>
        <v>156</v>
      </c>
      <c r="B12" s="38">
        <v>6</v>
      </c>
      <c r="C12" s="39" t="str">
        <f>IF(COUNTIFS($C$6:C11,$E$5)&lt;$J$1,$E$5,"")</f>
        <v>AWSG</v>
      </c>
      <c r="D12" s="39" cm="1">
        <f t="array" aca="1" ref="D12" ca="1">IFERROR(INDEX('Nhập đơn'!D:D,AWSG!$A12,0),"")</f>
        <v>101</v>
      </c>
      <c r="E12" s="40" t="str" cm="1">
        <f t="array" aca="1" ref="E12" ca="1">IFERROR(INDEX('Nhập đơn'!E:E,AWSG!$A12,0),"")</f>
        <v>Cà pháo Thái 200 gr</v>
      </c>
      <c r="F12" s="40" t="str" cm="1">
        <f t="array" aca="1" ref="F12" ca="1">IFERROR(INDEX('Nhập đơn'!F:F,AWSG!$A12,0),"")</f>
        <v>Green Eggplant 200 gr</v>
      </c>
      <c r="G12" s="39" cm="1">
        <f t="array" aca="1" ref="G12" ca="1">IFERROR(INDEX('Nhập đơn'!H:H,AWSG!$A12,0),"")</f>
        <v>1.2</v>
      </c>
      <c r="H12" s="39" cm="1">
        <f t="array" aca="1" ref="H12" ca="1">IFERROR(INDEX('Nhập đơn'!I:I,AWSG!$A12,0),"")</f>
        <v>6</v>
      </c>
      <c r="I12" s="40"/>
    </row>
    <row r="13" spans="1:10">
      <c r="A13" s="24">
        <f ca="1">IFERROR(A12+MATCH(C13,OFFSET('Nhập đơn'!$C$1,AWSG!$A12,0,10000),0),"")</f>
        <v>157</v>
      </c>
      <c r="B13" s="38">
        <v>7</v>
      </c>
      <c r="C13" s="39" t="str">
        <f>IF(COUNTIFS($C$6:C12,$E$5)&lt;$J$1,$E$5,"")</f>
        <v>AWSG</v>
      </c>
      <c r="D13" s="39" t="str" cm="1">
        <f t="array" aca="1" ref="D13" ca="1">IFERROR(INDEX('Nhập đơn'!D:D,AWSG!$A13,0),"")</f>
        <v>101</v>
      </c>
      <c r="E13" s="40" t="str" cm="1">
        <f t="array" aca="1" ref="E13" ca="1">IFERROR(INDEX('Nhập đơn'!E:E,AWSG!$A13,0),"")</f>
        <v>Cà pháo Thái 500 gr</v>
      </c>
      <c r="F13" s="40" t="str" cm="1">
        <f t="array" aca="1" ref="F13" ca="1">IFERROR(INDEX('Nhập đơn'!F:F,AWSG!$A13,0),"")</f>
        <v>Green Eggplant 500 gr</v>
      </c>
      <c r="G13" s="39" cm="1">
        <f t="array" aca="1" ref="G13" ca="1">IFERROR(INDEX('Nhập đơn'!H:H,AWSG!$A13,0),"")</f>
        <v>3</v>
      </c>
      <c r="H13" s="39" cm="1">
        <f t="array" aca="1" ref="H13" ca="1">IFERROR(INDEX('Nhập đơn'!I:I,AWSG!$A13,0),"")</f>
        <v>6</v>
      </c>
      <c r="I13" s="40"/>
    </row>
    <row r="14" spans="1:10">
      <c r="A14" s="24">
        <f ca="1">IFERROR(A13+MATCH(C14,OFFSET('Nhập đơn'!$C$1,AWSG!$A13,0,10000),0),"")</f>
        <v>158</v>
      </c>
      <c r="B14" s="38">
        <v>8</v>
      </c>
      <c r="C14" s="39" t="str">
        <f>IF(COUNTIFS($C$6:C13,$E$5)&lt;$J$1,$E$5,"")</f>
        <v>AWSG</v>
      </c>
      <c r="D14" s="39" t="str" cm="1">
        <f t="array" aca="1" ref="D14" ca="1">IFERROR(INDEX('Nhập đơn'!D:D,AWSG!$A14,0),"")</f>
        <v>143</v>
      </c>
      <c r="E14" s="40" t="str" cm="1">
        <f t="array" aca="1" ref="E14" ca="1">IFERROR(INDEX('Nhập đơn'!E:E,AWSG!$A14,0),"")</f>
        <v>Cải bẹ xanh 300 gr</v>
      </c>
      <c r="F14" s="40" t="str" cm="1">
        <f t="array" aca="1" ref="F14" ca="1">IFERROR(INDEX('Nhập đơn'!F:F,AWSG!$A14,0),"")</f>
        <v>Chinese Mustard 300 gr</v>
      </c>
      <c r="G14" s="39" cm="1">
        <f t="array" aca="1" ref="G14" ca="1">IFERROR(INDEX('Nhập đơn'!H:H,AWSG!$A14,0),"")</f>
        <v>1.2</v>
      </c>
      <c r="H14" s="39" cm="1">
        <f t="array" aca="1" ref="H14" ca="1">IFERROR(INDEX('Nhập đơn'!I:I,AWSG!$A14,0),"")</f>
        <v>4</v>
      </c>
      <c r="I14" s="40"/>
    </row>
    <row r="15" spans="1:10">
      <c r="A15" s="24">
        <f ca="1">IFERROR(A14+MATCH(C15,OFFSET('Nhập đơn'!$C$1,AWSG!$A14,0,10000),0),"")</f>
        <v>159</v>
      </c>
      <c r="B15" s="38"/>
      <c r="C15" s="39" t="str">
        <f>IF(COUNTIFS($C$6:C14,$E$5)&lt;$J$1,$E$5,"")</f>
        <v>AWSG</v>
      </c>
      <c r="D15" s="39" t="str" cm="1">
        <f t="array" aca="1" ref="D15" ca="1">IFERROR(INDEX('Nhập đơn'!D:D,AWSG!$A15,0),"")</f>
        <v>141</v>
      </c>
      <c r="E15" s="40" t="str" cm="1">
        <f t="array" aca="1" ref="E15" ca="1">IFERROR(INDEX('Nhập đơn'!E:E,AWSG!$A15,0),"")</f>
        <v>Cải ngọt 250 gr</v>
      </c>
      <c r="F15" s="40" t="str" cm="1">
        <f t="array" aca="1" ref="F15" ca="1">IFERROR(INDEX('Nhập đơn'!F:F,AWSG!$A15,0),"")</f>
        <v>Celery Cabbage 250 gr</v>
      </c>
      <c r="G15" s="39" cm="1">
        <f t="array" aca="1" ref="G15" ca="1">IFERROR(INDEX('Nhập đơn'!H:H,AWSG!$A15,0),"")</f>
        <v>1.5</v>
      </c>
      <c r="H15" s="39" cm="1">
        <f t="array" aca="1" ref="H15" ca="1">IFERROR(INDEX('Nhập đơn'!I:I,AWSG!$A15,0),"")</f>
        <v>6</v>
      </c>
      <c r="I15" s="40"/>
    </row>
    <row r="16" spans="1:10">
      <c r="A16" s="24">
        <f ca="1">IFERROR(A15+MATCH(C16,OFFSET('Nhập đơn'!$C$1,AWSG!$A15,0,10000),0),"")</f>
        <v>160</v>
      </c>
      <c r="B16" s="38"/>
      <c r="C16" s="39" t="str">
        <f>IF(COUNTIFS($C$6:C15,$E$5)&lt;$J$1,$E$5,"")</f>
        <v>AWSG</v>
      </c>
      <c r="D16" s="39" t="str" cm="1">
        <f t="array" aca="1" ref="D16" ca="1">IFERROR(INDEX('Nhập đơn'!D:D,AWSG!$A16,0),"")</f>
        <v>144</v>
      </c>
      <c r="E16" s="40" t="str" cm="1">
        <f t="array" aca="1" ref="E16" ca="1">IFERROR(INDEX('Nhập đơn'!E:E,AWSG!$A16,0),"")</f>
        <v>Cải rổ 250 gr</v>
      </c>
      <c r="F16" s="40" t="str" cm="1">
        <f t="array" aca="1" ref="F16" ca="1">IFERROR(INDEX('Nhập đơn'!F:F,AWSG!$A16,0),"")</f>
        <v>Chinese Kale 250 gr</v>
      </c>
      <c r="G16" s="39" cm="1">
        <f t="array" aca="1" ref="G16" ca="1">IFERROR(INDEX('Nhập đơn'!H:H,AWSG!$A16,0),"")</f>
        <v>2.5</v>
      </c>
      <c r="H16" s="39" cm="1">
        <f t="array" aca="1" ref="H16" ca="1">IFERROR(INDEX('Nhập đơn'!I:I,AWSG!$A16,0),"")</f>
        <v>10</v>
      </c>
      <c r="I16" s="40"/>
    </row>
    <row r="17" spans="1:9">
      <c r="A17" s="24">
        <f ca="1">IFERROR(A16+MATCH(C17,OFFSET('Nhập đơn'!$C$1,AWSG!$A16,0,10000),0),"")</f>
        <v>161</v>
      </c>
      <c r="B17" s="38"/>
      <c r="C17" s="39" t="str">
        <f>IF(COUNTIFS($C$6:C16,$E$5)&lt;$J$1,$E$5,"")</f>
        <v>AWSG</v>
      </c>
      <c r="D17" s="39" t="str" cm="1">
        <f t="array" aca="1" ref="D17" ca="1">IFERROR(INDEX('Nhập đơn'!D:D,AWSG!$A17,0),"")</f>
        <v>142</v>
      </c>
      <c r="E17" s="40" t="str" cm="1">
        <f t="array" aca="1" ref="E17" ca="1">IFERROR(INDEX('Nhập đơn'!E:E,AWSG!$A17,0),"")</f>
        <v>Cải thìa 250 gr</v>
      </c>
      <c r="F17" s="40" t="str" cm="1">
        <f t="array" aca="1" ref="F17" ca="1">IFERROR(INDEX('Nhập đơn'!F:F,AWSG!$A17,0),"")</f>
        <v>Bok Choi 250 gr</v>
      </c>
      <c r="G17" s="39" cm="1">
        <f t="array" aca="1" ref="G17" ca="1">IFERROR(INDEX('Nhập đơn'!H:H,AWSG!$A17,0),"")</f>
        <v>3.75</v>
      </c>
      <c r="H17" s="39" cm="1">
        <f t="array" aca="1" ref="H17" ca="1">IFERROR(INDEX('Nhập đơn'!I:I,AWSG!$A17,0),"")</f>
        <v>15</v>
      </c>
      <c r="I17" s="40"/>
    </row>
    <row r="18" spans="1:9">
      <c r="A18" s="24">
        <f ca="1">IFERROR(A17+MATCH(C18,OFFSET('Nhập đơn'!$C$1,AWSG!$A17,0,10000),0),"")</f>
        <v>162</v>
      </c>
      <c r="B18" s="38"/>
      <c r="C18" s="39" t="str">
        <f>IF(COUNTIFS($C$6:C17,$E$5)&lt;$J$1,$E$5,"")</f>
        <v>AWSG</v>
      </c>
      <c r="D18" s="39" t="str" cm="1">
        <f t="array" aca="1" ref="D18" ca="1">IFERROR(INDEX('Nhập đơn'!D:D,AWSG!$A18,0),"")</f>
        <v>232</v>
      </c>
      <c r="E18" s="40" t="str" cm="1">
        <f t="array" aca="1" ref="E18" ca="1">IFERROR(INDEX('Nhập đơn'!E:E,AWSG!$A18,0),"")</f>
        <v>Cần tây 100 gr</v>
      </c>
      <c r="F18" s="40" t="str" cm="1">
        <f t="array" aca="1" ref="F18" ca="1">IFERROR(INDEX('Nhập đơn'!F:F,AWSG!$A18,0),"")</f>
        <v>Chinese Cellery 100 gr</v>
      </c>
      <c r="G18" s="39" cm="1">
        <f t="array" aca="1" ref="G18" ca="1">IFERROR(INDEX('Nhập đơn'!H:H,AWSG!$A18,0),"")</f>
        <v>0.4</v>
      </c>
      <c r="H18" s="39" cm="1">
        <f t="array" aca="1" ref="H18" ca="1">IFERROR(INDEX('Nhập đơn'!I:I,AWSG!$A18,0),"")</f>
        <v>4</v>
      </c>
      <c r="I18" s="40"/>
    </row>
    <row r="19" spans="1:9">
      <c r="A19" s="24">
        <f ca="1">IFERROR(A18+MATCH(C19,OFFSET('Nhập đơn'!$C$1,AWSG!$A18,0,10000),0),"")</f>
        <v>163</v>
      </c>
      <c r="B19" s="38"/>
      <c r="C19" s="39" t="str">
        <f>IF(COUNTIFS($C$6:C18,$E$5)&lt;$J$1,$E$5,"")</f>
        <v>AWSG</v>
      </c>
      <c r="D19" s="39" t="str" cm="1">
        <f t="array" aca="1" ref="D19" ca="1">IFERROR(INDEX('Nhập đơn'!D:D,AWSG!$A19,0),"")</f>
        <v>930</v>
      </c>
      <c r="E19" s="40" t="str" cm="1">
        <f t="array" aca="1" ref="E19" ca="1">IFERROR(INDEX('Nhập đơn'!E:E,AWSG!$A19,0),"")</f>
        <v>Chuối xiêm weight</v>
      </c>
      <c r="F19" s="40" t="str" cm="1">
        <f t="array" aca="1" ref="F19" ca="1">IFERROR(INDEX('Nhập đơn'!F:F,AWSG!$A19,0),"")</f>
        <v>Siamese Banana weight</v>
      </c>
      <c r="G19" s="39" cm="1">
        <f t="array" aca="1" ref="G19" ca="1">IFERROR(INDEX('Nhập đơn'!H:H,AWSG!$A19,0),"")</f>
        <v>12</v>
      </c>
      <c r="H19" s="39" t="str" cm="1">
        <f t="array" aca="1" ref="H19" ca="1">IFERROR(INDEX('Nhập đơn'!I:I,AWSG!$A19,0),"")</f>
        <v/>
      </c>
      <c r="I19" s="40"/>
    </row>
    <row r="20" spans="1:9">
      <c r="A20" s="24">
        <f ca="1">IFERROR(A19+MATCH(C20,OFFSET('Nhập đơn'!$C$1,AWSG!$A19,0,10000),0),"")</f>
        <v>164</v>
      </c>
      <c r="B20" s="38"/>
      <c r="C20" s="39" t="str">
        <f>IF(COUNTIFS($C$6:C19,$E$5)&lt;$J$1,$E$5,"")</f>
        <v>AWSG</v>
      </c>
      <c r="D20" s="39" t="str" cm="1">
        <f t="array" aca="1" ref="D20" ca="1">IFERROR(INDEX('Nhập đơn'!D:D,AWSG!$A20,0),"")</f>
        <v>946</v>
      </c>
      <c r="E20" s="40" t="str" cm="1">
        <f t="array" aca="1" ref="E20" ca="1">IFERROR(INDEX('Nhập đơn'!E:E,AWSG!$A20,0),"")</f>
        <v>Cóc non 500 gr</v>
      </c>
      <c r="F20" s="40" t="str" cm="1">
        <f t="array" aca="1" ref="F20" ca="1">IFERROR(INDEX('Nhập đơn'!F:F,AWSG!$A20,0),"")</f>
        <v>Young Ambarella 500 gr</v>
      </c>
      <c r="G20" s="39" cm="1">
        <f t="array" aca="1" ref="G20" ca="1">IFERROR(INDEX('Nhập đơn'!H:H,AWSG!$A20,0),"")</f>
        <v>0.5</v>
      </c>
      <c r="H20" s="39" cm="1">
        <f t="array" aca="1" ref="H20" ca="1">IFERROR(INDEX('Nhập đơn'!I:I,AWSG!$A20,0),"")</f>
        <v>1</v>
      </c>
      <c r="I20" s="40"/>
    </row>
    <row r="21" spans="1:9" ht="33">
      <c r="A21" s="24">
        <f ca="1">IFERROR(A20+MATCH(C21,OFFSET('Nhập đơn'!$C$1,AWSG!$A20,0,10000),0),"")</f>
        <v>165</v>
      </c>
      <c r="B21" s="38"/>
      <c r="C21" s="39" t="str">
        <f>IF(COUNTIFS($C$6:C20,$E$5)&lt;$J$1,$E$5,"")</f>
        <v>AWSG</v>
      </c>
      <c r="D21" s="39" t="str" cm="1">
        <f t="array" aca="1" ref="D21" ca="1">IFERROR(INDEX('Nhập đơn'!D:D,AWSG!$A21,0),"")</f>
        <v>713</v>
      </c>
      <c r="E21" s="40" t="str" cm="1">
        <f t="array" aca="1" ref="E21" ca="1">IFERROR(INDEX('Nhập đơn'!E:E,AWSG!$A21,0),"")</f>
        <v>Củ hành tím 200 gr</v>
      </c>
      <c r="F21" s="40" t="str" cm="1">
        <f t="array" aca="1" ref="F21" ca="1">IFERROR(INDEX('Nhập đơn'!F:F,AWSG!$A21,0),"")</f>
        <v>Shallot 200 gr</v>
      </c>
      <c r="G21" s="39" cm="1">
        <f t="array" aca="1" ref="G21" ca="1">IFERROR(INDEX('Nhập đơn'!H:H,AWSG!$A21,0),"")</f>
        <v>1.2</v>
      </c>
      <c r="H21" s="39" cm="1">
        <f t="array" aca="1" ref="H21" ca="1">IFERROR(INDEX('Nhập đơn'!I:I,AWSG!$A21,0),"")</f>
        <v>6</v>
      </c>
      <c r="I21" s="40"/>
    </row>
    <row r="22" spans="1:9">
      <c r="A22" s="24">
        <f ca="1">IFERROR(A21+MATCH(C22,OFFSET('Nhập đơn'!$C$1,AWSG!$A21,0,10000),0),"")</f>
        <v>166</v>
      </c>
      <c r="B22" s="38"/>
      <c r="C22" s="39" t="str">
        <f>IF(COUNTIFS($C$6:C21,$E$5)&lt;$J$1,$E$5,"")</f>
        <v>AWSG</v>
      </c>
      <c r="D22" s="39" t="str" cm="1">
        <f t="array" aca="1" ref="D22" ca="1">IFERROR(INDEX('Nhập đơn'!D:D,AWSG!$A22,0),"")</f>
        <v>717</v>
      </c>
      <c r="E22" s="40" t="str" cm="1">
        <f t="array" aca="1" ref="E22" ca="1">IFERROR(INDEX('Nhập đơn'!E:E,AWSG!$A22,0),"")</f>
        <v>Củ riềng 100 gr</v>
      </c>
      <c r="F22" s="40" t="str" cm="1">
        <f t="array" aca="1" ref="F22" ca="1">IFERROR(INDEX('Nhập đơn'!F:F,AWSG!$A22,0),"")</f>
        <v>Galangal 100 gr</v>
      </c>
      <c r="G22" s="39" cm="1">
        <f t="array" aca="1" ref="G22" ca="1">IFERROR(INDEX('Nhập đơn'!H:H,AWSG!$A22,0),"")</f>
        <v>0.8</v>
      </c>
      <c r="H22" s="39" cm="1">
        <f t="array" aca="1" ref="H22" ca="1">IFERROR(INDEX('Nhập đơn'!I:I,AWSG!$A22,0),"")</f>
        <v>8</v>
      </c>
      <c r="I22" s="40"/>
    </row>
    <row r="23" spans="1:9">
      <c r="A23" s="24">
        <f ca="1">IFERROR(A22+MATCH(C23,OFFSET('Nhập đơn'!$C$1,AWSG!$A22,0,10000),0),"")</f>
        <v>167</v>
      </c>
      <c r="B23" s="38"/>
      <c r="C23" s="39" t="str">
        <f>IF(COUNTIFS($C$6:C22,$E$5)&lt;$J$1,$E$5,"")</f>
        <v>AWSG</v>
      </c>
      <c r="D23" s="39" t="str" cm="1">
        <f t="array" aca="1" ref="D23" ca="1">IFERROR(INDEX('Nhập đơn'!D:D,AWSG!$A23,0),"")</f>
        <v>717</v>
      </c>
      <c r="E23" s="40" t="str" cm="1">
        <f t="array" aca="1" ref="E23" ca="1">IFERROR(INDEX('Nhập đơn'!E:E,AWSG!$A23,0),"")</f>
        <v>Củ riềng 200 gr</v>
      </c>
      <c r="F23" s="40" t="str" cm="1">
        <f t="array" aca="1" ref="F23" ca="1">IFERROR(INDEX('Nhập đơn'!F:F,AWSG!$A23,0),"")</f>
        <v>Galangal 200 gr</v>
      </c>
      <c r="G23" s="39" cm="1">
        <f t="array" aca="1" ref="G23" ca="1">IFERROR(INDEX('Nhập đơn'!H:H,AWSG!$A23,0),"")</f>
        <v>1.6</v>
      </c>
      <c r="H23" s="39" cm="1">
        <f t="array" aca="1" ref="H23" ca="1">IFERROR(INDEX('Nhập đơn'!I:I,AWSG!$A23,0),"")</f>
        <v>8</v>
      </c>
      <c r="I23" s="40"/>
    </row>
    <row r="24" spans="1:9">
      <c r="A24" s="24">
        <f ca="1">IFERROR(A23+MATCH(C24,OFFSET('Nhập đơn'!$C$1,AWSG!$A23,0,10000),0),"")</f>
        <v>168</v>
      </c>
      <c r="B24" s="38"/>
      <c r="C24" s="39" t="str">
        <f>IF(COUNTIFS($C$6:C23,$E$5)&lt;$J$1,$E$5,"")</f>
        <v>AWSG</v>
      </c>
      <c r="D24" s="39" t="str" cm="1">
        <f t="array" aca="1" ref="D24" ca="1">IFERROR(INDEX('Nhập đơn'!D:D,AWSG!$A24,0),"")</f>
        <v>711</v>
      </c>
      <c r="E24" s="40" t="str" cm="1">
        <f t="array" aca="1" ref="E24" ca="1">IFERROR(INDEX('Nhập đơn'!E:E,AWSG!$A24,0),"")</f>
        <v>Củ sắn weight</v>
      </c>
      <c r="F24" s="40" t="str" cm="1">
        <f t="array" aca="1" ref="F24" ca="1">IFERROR(INDEX('Nhập đơn'!F:F,AWSG!$A24,0),"")</f>
        <v>Yam bean weight</v>
      </c>
      <c r="G24" s="39" cm="1">
        <f t="array" aca="1" ref="G24" ca="1">IFERROR(INDEX('Nhập đơn'!H:H,AWSG!$A24,0),"")</f>
        <v>0.5</v>
      </c>
      <c r="H24" s="39" t="str" cm="1">
        <f t="array" aca="1" ref="H24" ca="1">IFERROR(INDEX('Nhập đơn'!I:I,AWSG!$A24,0),"")</f>
        <v/>
      </c>
      <c r="I24" s="40"/>
    </row>
    <row r="25" spans="1:9">
      <c r="A25" s="24">
        <f ca="1">IFERROR(A24+MATCH(C25,OFFSET('Nhập đơn'!$C$1,AWSG!$A24,0,10000),0),"")</f>
        <v>169</v>
      </c>
      <c r="B25" s="38"/>
      <c r="C25" s="39" t="str">
        <f>IF(COUNTIFS($C$6:C24,$E$5)&lt;$J$1,$E$5,"")</f>
        <v>AWSG</v>
      </c>
      <c r="D25" s="39" t="str" cm="1">
        <f t="array" aca="1" ref="D25" ca="1">IFERROR(INDEX('Nhập đơn'!D:D,AWSG!$A25,0),"")</f>
        <v>323</v>
      </c>
      <c r="E25" s="40" t="str" cm="1">
        <f t="array" aca="1" ref="E25" ca="1">IFERROR(INDEX('Nhập đơn'!E:E,AWSG!$A25,0),"")</f>
        <v>Dấp cá 100 gr</v>
      </c>
      <c r="F25" s="40" t="str" cm="1">
        <f t="array" aca="1" ref="F25" ca="1">IFERROR(INDEX('Nhập đơn'!F:F,AWSG!$A25,0),"")</f>
        <v>Fish Herb 100 gr</v>
      </c>
      <c r="G25" s="39" cm="1">
        <f t="array" aca="1" ref="G25" ca="1">IFERROR(INDEX('Nhập đơn'!H:H,AWSG!$A25,0),"")</f>
        <v>0.4</v>
      </c>
      <c r="H25" s="39" cm="1">
        <f t="array" aca="1" ref="H25" ca="1">IFERROR(INDEX('Nhập đơn'!I:I,AWSG!$A25,0),"")</f>
        <v>4</v>
      </c>
      <c r="I25" s="40"/>
    </row>
    <row r="26" spans="1:9">
      <c r="A26" s="24">
        <f ca="1">IFERROR(A25+MATCH(C26,OFFSET('Nhập đơn'!$C$1,AWSG!$A25,0,10000),0),"")</f>
        <v>170</v>
      </c>
      <c r="B26" s="38"/>
      <c r="C26" s="39" t="str">
        <f>IF(COUNTIFS($C$6:C25,$E$5)&lt;$J$1,$E$5,"")</f>
        <v>AWSG</v>
      </c>
      <c r="D26" s="39" t="str" cm="1">
        <f t="array" aca="1" ref="D26" ca="1">IFERROR(INDEX('Nhập đơn'!D:D,AWSG!$A26,0),"")</f>
        <v>261</v>
      </c>
      <c r="E26" s="40" t="str" cm="1">
        <f t="array" aca="1" ref="E26" ca="1">IFERROR(INDEX('Nhập đơn'!E:E,AWSG!$A26,0),"")</f>
        <v>Đậu đũa 300 gr</v>
      </c>
      <c r="F26" s="40" t="str" cm="1">
        <f t="array" aca="1" ref="F26" ca="1">IFERROR(INDEX('Nhập đơn'!F:F,AWSG!$A26,0),"")</f>
        <v>Yardlong Bean 300 gr</v>
      </c>
      <c r="G26" s="39" cm="1">
        <f t="array" aca="1" ref="G26" ca="1">IFERROR(INDEX('Nhập đơn'!H:H,AWSG!$A26,0),"")</f>
        <v>4.5</v>
      </c>
      <c r="H26" s="39" cm="1">
        <f t="array" aca="1" ref="H26" ca="1">IFERROR(INDEX('Nhập đơn'!I:I,AWSG!$A26,0),"")</f>
        <v>15</v>
      </c>
      <c r="I26" s="40"/>
    </row>
    <row r="27" spans="1:9">
      <c r="A27" s="24">
        <f ca="1">IFERROR(A26+MATCH(C27,OFFSET('Nhập đơn'!$C$1,AWSG!$A26,0,10000),0),"")</f>
        <v>171</v>
      </c>
      <c r="B27" s="38"/>
      <c r="C27" s="39" t="str">
        <f>IF(COUNTIFS($C$6:C26,$E$5)&lt;$J$1,$E$5,"")</f>
        <v>AWSG</v>
      </c>
      <c r="D27" s="39" t="str" cm="1">
        <f t="array" aca="1" ref="D27" ca="1">IFERROR(INDEX('Nhập đơn'!D:D,AWSG!$A27,0),"")</f>
        <v>262</v>
      </c>
      <c r="E27" s="40" t="str" cm="1">
        <f t="array" aca="1" ref="E27" ca="1">IFERROR(INDEX('Nhập đơn'!E:E,AWSG!$A27,0),"")</f>
        <v>Đậu rồng 100 gr</v>
      </c>
      <c r="F27" s="40" t="str" cm="1">
        <f t="array" aca="1" ref="F27" ca="1">IFERROR(INDEX('Nhập đơn'!F:F,AWSG!$A27,0),"")</f>
        <v>Winged Bean 100 gr</v>
      </c>
      <c r="G27" s="39" cm="1">
        <f t="array" aca="1" ref="G27" ca="1">IFERROR(INDEX('Nhập đơn'!H:H,AWSG!$A27,0),"")</f>
        <v>0.4</v>
      </c>
      <c r="H27" s="39" cm="1">
        <f t="array" aca="1" ref="H27" ca="1">IFERROR(INDEX('Nhập đơn'!I:I,AWSG!$A27,0),"")</f>
        <v>4</v>
      </c>
      <c r="I27" s="40"/>
    </row>
    <row r="28" spans="1:9">
      <c r="A28" s="24">
        <f ca="1">IFERROR(A27+MATCH(C28,OFFSET('Nhập đơn'!$C$1,AWSG!$A27,0,10000),0),"")</f>
        <v>172</v>
      </c>
      <c r="B28" s="38"/>
      <c r="C28" s="39" t="str">
        <f>IF(COUNTIFS($C$6:C27,$E$5)&lt;$J$1,$E$5,"")</f>
        <v>AWSG</v>
      </c>
      <c r="D28" s="39" t="str" cm="1">
        <f t="array" aca="1" ref="D28" ca="1">IFERROR(INDEX('Nhập đơn'!D:D,AWSG!$A28,0),"")</f>
        <v>121</v>
      </c>
      <c r="E28" s="40" t="str" cm="1">
        <f t="array" aca="1" ref="E28" ca="1">IFERROR(INDEX('Nhập đơn'!E:E,AWSG!$A28,0),"")</f>
        <v>Đu đủ weight</v>
      </c>
      <c r="F28" s="40" t="str" cm="1">
        <f t="array" aca="1" ref="F28" ca="1">IFERROR(INDEX('Nhập đơn'!F:F,AWSG!$A28,0),"")</f>
        <v>Papaya weight</v>
      </c>
      <c r="G28" s="39" cm="1">
        <f t="array" aca="1" ref="G28" ca="1">IFERROR(INDEX('Nhập đơn'!H:H,AWSG!$A28,0),"")</f>
        <v>30</v>
      </c>
      <c r="H28" s="39" t="str" cm="1">
        <f t="array" aca="1" ref="H28" ca="1">IFERROR(INDEX('Nhập đơn'!I:I,AWSG!$A28,0),"")</f>
        <v/>
      </c>
      <c r="I28" s="40"/>
    </row>
    <row r="29" spans="1:9">
      <c r="A29" s="24">
        <f ca="1">IFERROR(A28+MATCH(C29,OFFSET('Nhập đơn'!$C$1,AWSG!$A28,0,10000),0),"")</f>
        <v>173</v>
      </c>
      <c r="B29" s="38"/>
      <c r="C29" s="39" t="str">
        <f>IF(COUNTIFS($C$6:C28,$E$5)&lt;$J$1,$E$5,"")</f>
        <v>AWSG</v>
      </c>
      <c r="D29" s="39" cm="1">
        <f t="array" aca="1" ref="D29" ca="1">IFERROR(INDEX('Nhập đơn'!D:D,AWSG!$A29,0),"")</f>
        <v>932</v>
      </c>
      <c r="E29" s="40" t="str" cm="1">
        <f t="array" aca="1" ref="E29" ca="1">IFERROR(INDEX('Nhập đơn'!E:E,AWSG!$A29,0),"")</f>
        <v>Dừa xiêm trái nhỏ 500 gr</v>
      </c>
      <c r="F29" s="40" t="str" cm="1">
        <f t="array" aca="1" ref="F29" ca="1">IFERROR(INDEX('Nhập đơn'!F:F,AWSG!$A29,0),"")</f>
        <v>Siam coconut 500 gr</v>
      </c>
      <c r="G29" s="39" cm="1">
        <f t="array" aca="1" ref="G29" ca="1">IFERROR(INDEX('Nhập đơn'!H:H,AWSG!$A29,0),"")</f>
        <v>2.5</v>
      </c>
      <c r="H29" s="39" cm="1">
        <f t="array" aca="1" ref="H29" ca="1">IFERROR(INDEX('Nhập đơn'!I:I,AWSG!$A29,0),"")</f>
        <v>5</v>
      </c>
      <c r="I29" s="40"/>
    </row>
    <row r="30" spans="1:9">
      <c r="A30" s="24">
        <f ca="1">IFERROR(A29+MATCH(C30,OFFSET('Nhập đơn'!$C$1,AWSG!$A29,0,10000),0),"")</f>
        <v>174</v>
      </c>
      <c r="B30" s="38"/>
      <c r="C30" s="39" t="str">
        <f>IF(COUNTIFS($C$6:C29,$E$5)&lt;$J$1,$E$5,"")</f>
        <v>AWSG</v>
      </c>
      <c r="D30" s="39" t="str" cm="1">
        <f t="array" aca="1" ref="D30" ca="1">IFERROR(INDEX('Nhập đơn'!D:D,AWSG!$A30,0),"")</f>
        <v>181</v>
      </c>
      <c r="E30" s="40" t="str" cm="1">
        <f t="array" aca="1" ref="E30" ca="1">IFERROR(INDEX('Nhập đơn'!E:E,AWSG!$A30,0),"")</f>
        <v>Hành lá 100 gr</v>
      </c>
      <c r="F30" s="40" t="str" cm="1">
        <f t="array" aca="1" ref="F30" ca="1">IFERROR(INDEX('Nhập đơn'!F:F,AWSG!$A30,0),"")</f>
        <v>Welsh Onion 100 gr</v>
      </c>
      <c r="G30" s="39" cm="1">
        <f t="array" aca="1" ref="G30" ca="1">IFERROR(INDEX('Nhập đơn'!H:H,AWSG!$A30,0),"")</f>
        <v>3</v>
      </c>
      <c r="H30" s="39" cm="1">
        <f t="array" aca="1" ref="H30" ca="1">IFERROR(INDEX('Nhập đơn'!I:I,AWSG!$A30,0),"")</f>
        <v>30</v>
      </c>
      <c r="I30" s="40"/>
    </row>
    <row r="31" spans="1:9">
      <c r="A31" s="24">
        <f ca="1">IFERROR(A30+MATCH(C31,OFFSET('Nhập đơn'!$C$1,AWSG!$A30,0,10000),0),"")</f>
        <v>175</v>
      </c>
      <c r="B31" s="38"/>
      <c r="C31" s="39" t="str">
        <f>IF(COUNTIFS($C$6:C30,$E$5)&lt;$J$1,$E$5,"")</f>
        <v>AWSG</v>
      </c>
      <c r="D31" s="39" t="str" cm="1">
        <f t="array" aca="1" ref="D31" ca="1">IFERROR(INDEX('Nhập đơn'!D:D,AWSG!$A31,0),"")</f>
        <v>181</v>
      </c>
      <c r="E31" s="40" t="str" cm="1">
        <f t="array" aca="1" ref="E31" ca="1">IFERROR(INDEX('Nhập đơn'!E:E,AWSG!$A31,0),"")</f>
        <v>Hành lá 200 gr</v>
      </c>
      <c r="F31" s="40" t="str" cm="1">
        <f t="array" aca="1" ref="F31" ca="1">IFERROR(INDEX('Nhập đơn'!F:F,AWSG!$A31,0),"")</f>
        <v>Welsh Onion 200 gr</v>
      </c>
      <c r="G31" s="39" cm="1">
        <f t="array" aca="1" ref="G31" ca="1">IFERROR(INDEX('Nhập đơn'!H:H,AWSG!$A31,0),"")</f>
        <v>7</v>
      </c>
      <c r="H31" s="39" cm="1">
        <f t="array" aca="1" ref="H31" ca="1">IFERROR(INDEX('Nhập đơn'!I:I,AWSG!$A31,0),"")</f>
        <v>35</v>
      </c>
      <c r="I31" s="40"/>
    </row>
    <row r="32" spans="1:9">
      <c r="A32" s="24">
        <f ca="1">IFERROR(A31+MATCH(C32,OFFSET('Nhập đơn'!$C$1,AWSG!$A31,0,10000),0),"")</f>
        <v>176</v>
      </c>
      <c r="B32" s="38"/>
      <c r="C32" s="39" t="str">
        <f>IF(COUNTIFS($C$6:C31,$E$5)&lt;$J$1,$E$5,"")</f>
        <v>AWSG</v>
      </c>
      <c r="D32" s="39" t="str" cm="1">
        <f t="array" aca="1" ref="D32" ca="1">IFERROR(INDEX('Nhập đơn'!D:D,AWSG!$A32,0),"")</f>
        <v>201</v>
      </c>
      <c r="E32" s="40" t="str" cm="1">
        <f t="array" aca="1" ref="E32" ca="1">IFERROR(INDEX('Nhập đơn'!E:E,AWSG!$A32,0),"")</f>
        <v>Hẹ lá 100 gr</v>
      </c>
      <c r="F32" s="40" t="str" cm="1">
        <f t="array" aca="1" ref="F32" ca="1">IFERROR(INDEX('Nhập đơn'!F:F,AWSG!$A32,0),"")</f>
        <v>Guichai Leaf 100 gr</v>
      </c>
      <c r="G32" s="39" cm="1">
        <f t="array" aca="1" ref="G32" ca="1">IFERROR(INDEX('Nhập đơn'!H:H,AWSG!$A32,0),"")</f>
        <v>0.6</v>
      </c>
      <c r="H32" s="39" cm="1">
        <f t="array" aca="1" ref="H32" ca="1">IFERROR(INDEX('Nhập đơn'!I:I,AWSG!$A32,0),"")</f>
        <v>6</v>
      </c>
      <c r="I32" s="40"/>
    </row>
    <row r="33" spans="1:9">
      <c r="A33" s="24">
        <f ca="1">IFERROR(A32+MATCH(C33,OFFSET('Nhập đơn'!$C$1,AWSG!$A32,0,10000),0),"")</f>
        <v>177</v>
      </c>
      <c r="B33" s="38"/>
      <c r="C33" s="39" t="str">
        <f>IF(COUNTIFS($C$6:C32,$E$5)&lt;$J$1,$E$5,"")</f>
        <v>AWSG</v>
      </c>
      <c r="D33" s="39" t="str" cm="1">
        <f t="array" aca="1" ref="D33" ca="1">IFERROR(INDEX('Nhập đơn'!D:D,AWSG!$A33,0),"")</f>
        <v>201</v>
      </c>
      <c r="E33" s="40" t="str" cm="1">
        <f t="array" aca="1" ref="E33" ca="1">IFERROR(INDEX('Nhập đơn'!E:E,AWSG!$A33,0),"")</f>
        <v>Hẹ lá 200 gr</v>
      </c>
      <c r="F33" s="40" t="str" cm="1">
        <f t="array" aca="1" ref="F33" ca="1">IFERROR(INDEX('Nhập đơn'!F:F,AWSG!$A33,0),"")</f>
        <v>Guichai Leaf 200 gr</v>
      </c>
      <c r="G33" s="39" cm="1">
        <f t="array" aca="1" ref="G33" ca="1">IFERROR(INDEX('Nhập đơn'!H:H,AWSG!$A33,0),"")</f>
        <v>1.6</v>
      </c>
      <c r="H33" s="39" cm="1">
        <f t="array" aca="1" ref="H33" ca="1">IFERROR(INDEX('Nhập đơn'!I:I,AWSG!$A33,0),"")</f>
        <v>8</v>
      </c>
      <c r="I33" s="40"/>
    </row>
    <row r="34" spans="1:9" ht="33">
      <c r="A34" s="24">
        <f ca="1">IFERROR(A33+MATCH(C34,OFFSET('Nhập đơn'!$C$1,AWSG!$A33,0,10000),0),"")</f>
        <v>178</v>
      </c>
      <c r="B34" s="38"/>
      <c r="C34" s="39" t="str">
        <f>IF(COUNTIFS($C$6:C33,$E$5)&lt;$J$1,$E$5,"")</f>
        <v>AWSG</v>
      </c>
      <c r="D34" s="39" t="str" cm="1">
        <f t="array" aca="1" ref="D34" ca="1">IFERROR(INDEX('Nhập đơn'!D:D,AWSG!$A34,0),"")</f>
        <v>172</v>
      </c>
      <c r="E34" s="40" t="str" cm="1">
        <f t="array" aca="1" ref="E34" ca="1">IFERROR(INDEX('Nhập đơn'!E:E,AWSG!$A34,0),"")</f>
        <v>Hương nhu 100 gr</v>
      </c>
      <c r="F34" s="40" t="str" cm="1">
        <f t="array" aca="1" ref="F34" ca="1">IFERROR(INDEX('Nhập đơn'!F:F,AWSG!$A34,0),"")</f>
        <v>Holy Basil Leaf 100 gr</v>
      </c>
      <c r="G34" s="39" cm="1">
        <f t="array" aca="1" ref="G34" ca="1">IFERROR(INDEX('Nhập đơn'!H:H,AWSG!$A34,0),"")</f>
        <v>3</v>
      </c>
      <c r="H34" s="39" cm="1">
        <f t="array" aca="1" ref="H34" ca="1">IFERROR(INDEX('Nhập đơn'!I:I,AWSG!$A34,0),"")</f>
        <v>30</v>
      </c>
      <c r="I34" s="40"/>
    </row>
    <row r="35" spans="1:9" ht="33">
      <c r="A35" s="24">
        <f ca="1">IFERROR(A34+MATCH(C35,OFFSET('Nhập đơn'!$C$1,AWSG!$A34,0,10000),0),"")</f>
        <v>179</v>
      </c>
      <c r="B35" s="38"/>
      <c r="C35" s="39" t="str">
        <f>IF(COUNTIFS($C$6:C34,$E$5)&lt;$J$1,$E$5,"")</f>
        <v>AWSG</v>
      </c>
      <c r="D35" s="39" t="str" cm="1">
        <f t="array" aca="1" ref="D35" ca="1">IFERROR(INDEX('Nhập đơn'!D:D,AWSG!$A35,0),"")</f>
        <v>969</v>
      </c>
      <c r="E35" s="40" t="str" cm="1">
        <f t="array" aca="1" ref="E35" ca="1">IFERROR(INDEX('Nhập đơn'!E:E,AWSG!$A35,0),"")</f>
        <v>Khoai sọ 500 gr</v>
      </c>
      <c r="F35" s="40" t="str" cm="1">
        <f t="array" aca="1" ref="F35" ca="1">IFERROR(INDEX('Nhập đơn'!F:F,AWSG!$A35,0),"")</f>
        <v>Small Taro 500 gr</v>
      </c>
      <c r="G35" s="39" cm="1">
        <f t="array" aca="1" ref="G35" ca="1">IFERROR(INDEX('Nhập đơn'!H:H,AWSG!$A35,0),"")</f>
        <v>1</v>
      </c>
      <c r="H35" s="39" cm="1">
        <f t="array" aca="1" ref="H35" ca="1">IFERROR(INDEX('Nhập đơn'!I:I,AWSG!$A35,0),"")</f>
        <v>2</v>
      </c>
      <c r="I35" s="40"/>
    </row>
    <row r="36" spans="1:9" ht="33">
      <c r="A36" s="24">
        <f ca="1">IFERROR(A35+MATCH(C36,OFFSET('Nhập đơn'!$C$1,AWSG!$A35,0,10000),0),"")</f>
        <v>180</v>
      </c>
      <c r="B36" s="38"/>
      <c r="C36" s="39" t="str">
        <f>IF(COUNTIFS($C$6:C35,$E$5)&lt;$J$1,$E$5,"")</f>
        <v>AWSG</v>
      </c>
      <c r="D36" s="39" t="str" cm="1">
        <f t="array" aca="1" ref="D36" ca="1">IFERROR(INDEX('Nhập đơn'!D:D,AWSG!$A36,0),"")</f>
        <v>725</v>
      </c>
      <c r="E36" s="40" t="str" cm="1">
        <f t="array" aca="1" ref="E36" ca="1">IFERROR(INDEX('Nhập đơn'!E:E,AWSG!$A36,0),"")</f>
        <v>Lá chuối 500 gr</v>
      </c>
      <c r="F36" s="40" t="str" cm="1">
        <f t="array" aca="1" ref="F36" ca="1">IFERROR(INDEX('Nhập đơn'!F:F,AWSG!$A36,0),"")</f>
        <v>Banana leaf 500 gr</v>
      </c>
      <c r="G36" s="39" cm="1">
        <f t="array" aca="1" ref="G36" ca="1">IFERROR(INDEX('Nhập đơn'!H:H,AWSG!$A36,0),"")</f>
        <v>3</v>
      </c>
      <c r="H36" s="39" cm="1">
        <f t="array" aca="1" ref="H36" ca="1">IFERROR(INDEX('Nhập đơn'!I:I,AWSG!$A36,0),"")</f>
        <v>6</v>
      </c>
      <c r="I36" s="40"/>
    </row>
    <row r="37" spans="1:9">
      <c r="A37" s="24">
        <f ca="1">IFERROR(A36+MATCH(C37,OFFSET('Nhập đơn'!$C$1,AWSG!$A36,0,10000),0),"")</f>
        <v>181</v>
      </c>
      <c r="B37" s="38"/>
      <c r="C37" s="39" t="str">
        <f>IF(COUNTIFS($C$6:C36,$E$5)&lt;$J$1,$E$5,"")</f>
        <v>AWSG</v>
      </c>
      <c r="D37" s="39" t="str" cm="1">
        <f t="array" aca="1" ref="D37" ca="1">IFERROR(INDEX('Nhập đơn'!D:D,AWSG!$A37,0),"")</f>
        <v>324</v>
      </c>
      <c r="E37" s="40" t="str" cm="1">
        <f t="array" aca="1" ref="E37" ca="1">IFERROR(INDEX('Nhập đơn'!E:E,AWSG!$A37,0),"")</f>
        <v>Lá lốt 100 gr</v>
      </c>
      <c r="F37" s="40" t="str" cm="1">
        <f t="array" aca="1" ref="F37" ca="1">IFERROR(INDEX('Nhập đơn'!F:F,AWSG!$A37,0),"")</f>
        <v>Cha Plu Leaves 100 gr</v>
      </c>
      <c r="G37" s="39" cm="1">
        <f t="array" aca="1" ref="G37" ca="1">IFERROR(INDEX('Nhập đơn'!H:H,AWSG!$A37,0),"")</f>
        <v>0.8</v>
      </c>
      <c r="H37" s="39" cm="1">
        <f t="array" aca="1" ref="H37" ca="1">IFERROR(INDEX('Nhập đơn'!I:I,AWSG!$A37,0),"")</f>
        <v>8</v>
      </c>
      <c r="I37" s="40"/>
    </row>
    <row r="38" spans="1:9">
      <c r="A38" s="24">
        <f ca="1">IFERROR(A37+MATCH(C38,OFFSET('Nhập đơn'!$C$1,AWSG!$A37,0,10000),0),"")</f>
        <v>182</v>
      </c>
      <c r="B38" s="38"/>
      <c r="C38" s="39" t="str">
        <f>IF(COUNTIFS($C$6:C37,$E$5)&lt;$J$1,$E$5,"")</f>
        <v>AWSG</v>
      </c>
      <c r="D38" s="39" t="str" cm="1">
        <f t="array" aca="1" ref="D38" ca="1">IFERROR(INDEX('Nhập đơn'!D:D,AWSG!$A38,0),"")</f>
        <v>171</v>
      </c>
      <c r="E38" s="40" t="str" cm="1">
        <f t="array" aca="1" ref="E38" ca="1">IFERROR(INDEX('Nhập đơn'!E:E,AWSG!$A38,0),"")</f>
        <v>Lá quế 100 gr</v>
      </c>
      <c r="F38" s="40" t="str" cm="1">
        <f t="array" aca="1" ref="F38" ca="1">IFERROR(INDEX('Nhập đơn'!F:F,AWSG!$A38,0),"")</f>
        <v>Basil Leaf 100 gr</v>
      </c>
      <c r="G38" s="39" cm="1">
        <f t="array" aca="1" ref="G38" ca="1">IFERROR(INDEX('Nhập đơn'!H:H,AWSG!$A38,0),"")</f>
        <v>4</v>
      </c>
      <c r="H38" s="39" cm="1">
        <f t="array" aca="1" ref="H38" ca="1">IFERROR(INDEX('Nhập đơn'!I:I,AWSG!$A38,0),"")</f>
        <v>40</v>
      </c>
      <c r="I38" s="40"/>
    </row>
    <row r="39" spans="1:9">
      <c r="A39" s="24">
        <f ca="1">IFERROR(A38+MATCH(C39,OFFSET('Nhập đơn'!$C$1,AWSG!$A38,0,10000),0),"")</f>
        <v>183</v>
      </c>
      <c r="B39" s="38"/>
      <c r="C39" s="39" t="str">
        <f>IF(COUNTIFS($C$6:C38,$E$5)&lt;$J$1,$E$5,"")</f>
        <v>AWSG</v>
      </c>
      <c r="D39" s="39" t="str" cm="1">
        <f t="array" aca="1" ref="D39" ca="1">IFERROR(INDEX('Nhập đơn'!D:D,AWSG!$A39,0),"")</f>
        <v>814</v>
      </c>
      <c r="E39" s="40" t="str" cm="1">
        <f t="array" aca="1" ref="E39" ca="1">IFERROR(INDEX('Nhập đơn'!E:E,AWSG!$A39,0),"")</f>
        <v>Măng tươi weight</v>
      </c>
      <c r="F39" s="40" t="str" cm="1">
        <f t="array" aca="1" ref="F39" ca="1">IFERROR(INDEX('Nhập đơn'!F:F,AWSG!$A39,0),"")</f>
        <v>Bamboo Shoot weight</v>
      </c>
      <c r="G39" s="39" cm="1">
        <f t="array" aca="1" ref="G39" ca="1">IFERROR(INDEX('Nhập đơn'!H:H,AWSG!$A39,0),"")</f>
        <v>0.8</v>
      </c>
      <c r="H39" s="39" t="str" cm="1">
        <f t="array" aca="1" ref="H39" ca="1">IFERROR(INDEX('Nhập đơn'!I:I,AWSG!$A39,0),"")</f>
        <v/>
      </c>
      <c r="I39" s="40"/>
    </row>
    <row r="40" spans="1:9">
      <c r="A40" s="24">
        <f ca="1">IFERROR(A39+MATCH(C40,OFFSET('Nhập đơn'!$C$1,AWSG!$A39,0,10000),0),"")</f>
        <v>184</v>
      </c>
      <c r="B40" s="38"/>
      <c r="C40" s="39" t="str">
        <f>IF(COUNTIFS($C$6:C39,$E$5)&lt;$J$1,$E$5,"")</f>
        <v>AWSG</v>
      </c>
      <c r="D40" s="39" t="str" cm="1">
        <f t="array" aca="1" ref="D40" ca="1">IFERROR(INDEX('Nhập đơn'!D:D,AWSG!$A40,0),"")</f>
        <v>911</v>
      </c>
      <c r="E40" s="40" t="str" cm="1">
        <f t="array" aca="1" ref="E40" ca="1">IFERROR(INDEX('Nhập đơn'!E:E,AWSG!$A40,0),"")</f>
        <v>Mít đỏ ( tách hạt)  300 gr</v>
      </c>
      <c r="F40" s="40" t="str" cm="1">
        <f t="array" aca="1" ref="F40" ca="1">IFERROR(INDEX('Nhập đơn'!F:F,AWSG!$A40,0),"")</f>
        <v>Red Jackfruit (tách hạt)  300 gr</v>
      </c>
      <c r="G40" s="39" cm="1">
        <f t="array" aca="1" ref="G40" ca="1">IFERROR(INDEX('Nhập đơn'!H:H,AWSG!$A40,0),"")</f>
        <v>0.6</v>
      </c>
      <c r="H40" s="39" cm="1">
        <f t="array" aca="1" ref="H40" ca="1">IFERROR(INDEX('Nhập đơn'!I:I,AWSG!$A40,0),"")</f>
        <v>2</v>
      </c>
      <c r="I40" s="40"/>
    </row>
    <row r="41" spans="1:9">
      <c r="A41" s="24">
        <f ca="1">IFERROR(A40+MATCH(C41,OFFSET('Nhập đơn'!$C$1,AWSG!$A40,0,10000),0),"")</f>
        <v>185</v>
      </c>
      <c r="B41" s="38"/>
      <c r="C41" s="39" t="str">
        <f>IF(COUNTIFS($C$6:C40,$E$5)&lt;$J$1,$E$5,"")</f>
        <v>AWSG</v>
      </c>
      <c r="D41" s="39" t="str" cm="1">
        <f t="array" aca="1" ref="D41" ca="1">IFERROR(INDEX('Nhập đơn'!D:D,AWSG!$A41,0),"")</f>
        <v>911</v>
      </c>
      <c r="E41" s="40" t="str" cm="1">
        <f t="array" aca="1" ref="E41" ca="1">IFERROR(INDEX('Nhập đơn'!E:E,AWSG!$A41,0),"")</f>
        <v>Mít đỏ ( xẻ miếng) weight</v>
      </c>
      <c r="F41" s="40" t="str" cm="1">
        <f t="array" aca="1" ref="F41" ca="1">IFERROR(INDEX('Nhập đơn'!F:F,AWSG!$A41,0),"")</f>
        <v>Red Jackfruit (xẻ miếng) weight</v>
      </c>
      <c r="G41" s="39" cm="1">
        <f t="array" aca="1" ref="G41" ca="1">IFERROR(INDEX('Nhập đơn'!H:H,AWSG!$A41,0),"")</f>
        <v>1</v>
      </c>
      <c r="H41" s="39" t="str" cm="1">
        <f t="array" aca="1" ref="H41" ca="1">IFERROR(INDEX('Nhập đơn'!I:I,AWSG!$A41,0),"")</f>
        <v/>
      </c>
      <c r="I41" s="40"/>
    </row>
    <row r="42" spans="1:9" ht="33">
      <c r="A42" s="24">
        <f ca="1">IFERROR(A41+MATCH(C42,OFFSET('Nhập đơn'!$C$1,AWSG!$A41,0,10000),0),"")</f>
        <v>186</v>
      </c>
      <c r="B42" s="38"/>
      <c r="C42" s="39" t="str">
        <f>IF(COUNTIFS($C$6:C41,$E$5)&lt;$J$1,$E$5,"")</f>
        <v>AWSG</v>
      </c>
      <c r="D42" s="39" t="str" cm="1">
        <f t="array" aca="1" ref="D42" ca="1">IFERROR(INDEX('Nhập đơn'!D:D,AWSG!$A42,0),"")</f>
        <v>921</v>
      </c>
      <c r="E42" s="40" t="str" cm="1">
        <f t="array" aca="1" ref="E42" ca="1">IFERROR(INDEX('Nhập đơn'!E:E,AWSG!$A42,0),"")</f>
        <v>Mít Thái ( tách hạt)  300 gr</v>
      </c>
      <c r="F42" s="40" t="str" cm="1">
        <f t="array" aca="1" ref="F42" ca="1">IFERROR(INDEX('Nhập đơn'!F:F,AWSG!$A42,0),"")</f>
        <v>Jackfruit (tách hạt)  300 gr</v>
      </c>
      <c r="G42" s="39" cm="1">
        <f t="array" aca="1" ref="G42" ca="1">IFERROR(INDEX('Nhập đơn'!H:H,AWSG!$A42,0),"")</f>
        <v>0.6</v>
      </c>
      <c r="H42" s="39" cm="1">
        <f t="array" aca="1" ref="H42" ca="1">IFERROR(INDEX('Nhập đơn'!I:I,AWSG!$A42,0),"")</f>
        <v>2</v>
      </c>
      <c r="I42" s="40"/>
    </row>
    <row r="43" spans="1:9" ht="33">
      <c r="A43" s="24">
        <f ca="1">IFERROR(A42+MATCH(C43,OFFSET('Nhập đơn'!$C$1,AWSG!$A42,0,10000),0),"")</f>
        <v>187</v>
      </c>
      <c r="B43" s="38"/>
      <c r="C43" s="39" t="str">
        <f>IF(COUNTIFS($C$6:C42,$E$5)&lt;$J$1,$E$5,"")</f>
        <v>AWSG</v>
      </c>
      <c r="D43" s="39" t="str" cm="1">
        <f t="array" aca="1" ref="D43" ca="1">IFERROR(INDEX('Nhập đơn'!D:D,AWSG!$A43,0),"")</f>
        <v>921</v>
      </c>
      <c r="E43" s="40" t="str" cm="1">
        <f t="array" aca="1" ref="E43" ca="1">IFERROR(INDEX('Nhập đơn'!E:E,AWSG!$A43,0),"")</f>
        <v>Mít Thái weight</v>
      </c>
      <c r="F43" s="40" t="str" cm="1">
        <f t="array" aca="1" ref="F43" ca="1">IFERROR(INDEX('Nhập đơn'!F:F,AWSG!$A43,0),"")</f>
        <v>Jackfruit weight</v>
      </c>
      <c r="G43" s="39" cm="1">
        <f t="array" aca="1" ref="G43" ca="1">IFERROR(INDEX('Nhập đơn'!H:H,AWSG!$A43,0),"")</f>
        <v>1</v>
      </c>
      <c r="H43" s="39" t="str" cm="1">
        <f t="array" aca="1" ref="H43" ca="1">IFERROR(INDEX('Nhập đơn'!I:I,AWSG!$A43,0),"")</f>
        <v/>
      </c>
      <c r="I43" s="40"/>
    </row>
    <row r="44" spans="1:9">
      <c r="A44" s="24">
        <f ca="1">IFERROR(A43+MATCH(C44,OFFSET('Nhập đơn'!$C$1,AWSG!$A43,0,10000),0),"")</f>
        <v>188</v>
      </c>
      <c r="B44" s="38"/>
      <c r="C44" s="39" t="str">
        <f>IF(COUNTIFS($C$6:C43,$E$5)&lt;$J$1,$E$5,"")</f>
        <v>AWSG</v>
      </c>
      <c r="D44" s="39" t="str" cm="1">
        <f t="array" aca="1" ref="D44" ca="1">IFERROR(INDEX('Nhập đơn'!D:D,AWSG!$A44,0),"")</f>
        <v>151</v>
      </c>
      <c r="E44" s="40" t="str" cm="1">
        <f t="array" aca="1" ref="E44" ca="1">IFERROR(INDEX('Nhập đơn'!E:E,AWSG!$A44,0),"")</f>
        <v>Mồng tơi 300 gr</v>
      </c>
      <c r="F44" s="40" t="str" cm="1">
        <f t="array" aca="1" ref="F44" ca="1">IFERROR(INDEX('Nhập đơn'!F:F,AWSG!$A44,0),"")</f>
        <v>Ceylon Spinach 300 gr</v>
      </c>
      <c r="G44" s="39" cm="1">
        <f t="array" aca="1" ref="G44" ca="1">IFERROR(INDEX('Nhập đơn'!H:H,AWSG!$A44,0),"")</f>
        <v>0.6</v>
      </c>
      <c r="H44" s="39" cm="1">
        <f t="array" aca="1" ref="H44" ca="1">IFERROR(INDEX('Nhập đơn'!I:I,AWSG!$A44,0),"")</f>
        <v>2</v>
      </c>
      <c r="I44" s="40"/>
    </row>
    <row r="45" spans="1:9" ht="33">
      <c r="A45" s="24">
        <f ca="1">IFERROR(A44+MATCH(C45,OFFSET('Nhập đơn'!$C$1,AWSG!$A44,0,10000),0),"")</f>
        <v>189</v>
      </c>
      <c r="B45" s="38"/>
      <c r="C45" s="39" t="str">
        <f>IF(COUNTIFS($C$6:C44,$E$5)&lt;$J$1,$E$5,"")</f>
        <v>AWSG</v>
      </c>
      <c r="D45" s="39" t="str" cm="1">
        <f t="array" aca="1" ref="D45" ca="1">IFERROR(INDEX('Nhập đơn'!D:D,AWSG!$A45,0),"")</f>
        <v>271</v>
      </c>
      <c r="E45" s="40" t="str" cm="1">
        <f t="array" aca="1" ref="E45" ca="1">IFERROR(INDEX('Nhập đơn'!E:E,AWSG!$A45,0),"")</f>
        <v>Mướp hương weight</v>
      </c>
      <c r="F45" s="40" t="str" cm="1">
        <f t="array" aca="1" ref="F45" ca="1">IFERROR(INDEX('Nhập đơn'!F:F,AWSG!$A45,0),"")</f>
        <v>Round Luffa weight</v>
      </c>
      <c r="G45" s="39" cm="1">
        <f t="array" aca="1" ref="G45" ca="1">IFERROR(INDEX('Nhập đơn'!H:H,AWSG!$A45,0),"")</f>
        <v>1.2</v>
      </c>
      <c r="H45" s="39" t="str" cm="1">
        <f t="array" aca="1" ref="H45" ca="1">IFERROR(INDEX('Nhập đơn'!I:I,AWSG!$A45,0),"")</f>
        <v/>
      </c>
      <c r="I45" s="40"/>
    </row>
    <row r="46" spans="1:9" ht="33">
      <c r="A46" s="24">
        <f ca="1">IFERROR(A45+MATCH(C46,OFFSET('Nhập đơn'!$C$1,AWSG!$A45,0,10000),0),"")</f>
        <v>190</v>
      </c>
      <c r="B46" s="38"/>
      <c r="C46" s="39" t="str">
        <f>IF(COUNTIFS($C$6:C45,$E$5)&lt;$J$1,$E$5,"")</f>
        <v>AWSG</v>
      </c>
      <c r="D46" s="39" t="str" cm="1">
        <f t="array" aca="1" ref="D46" ca="1">IFERROR(INDEX('Nhập đơn'!D:D,AWSG!$A46,0),"")</f>
        <v>858</v>
      </c>
      <c r="E46" s="40" t="str" cm="1">
        <f t="array" aca="1" ref="E46" ca="1">IFERROR(INDEX('Nhập đơn'!E:E,AWSG!$A46,0),"")</f>
        <v>Nấm bạch tuyết 150 gr</v>
      </c>
      <c r="F46" s="40" t="str" cm="1">
        <f t="array" aca="1" ref="F46" ca="1">IFERROR(INDEX('Nhập đơn'!F:F,AWSG!$A46,0),"")</f>
        <v>Seafood Mushroom 150 gr</v>
      </c>
      <c r="G46" s="39" cm="1">
        <f t="array" aca="1" ref="G46" ca="1">IFERROR(INDEX('Nhập đơn'!H:H,AWSG!$A46,0),"")</f>
        <v>1.2</v>
      </c>
      <c r="H46" s="39" cm="1">
        <f t="array" aca="1" ref="H46" ca="1">IFERROR(INDEX('Nhập đơn'!I:I,AWSG!$A46,0),"")</f>
        <v>8</v>
      </c>
      <c r="I46" s="40"/>
    </row>
    <row r="47" spans="1:9">
      <c r="A47" s="24">
        <f ca="1">IFERROR(A46+MATCH(C47,OFFSET('Nhập đơn'!$C$1,AWSG!$A46,0,10000),0),"")</f>
        <v>191</v>
      </c>
      <c r="B47" s="38"/>
      <c r="C47" s="39" t="str">
        <f>IF(COUNTIFS($C$6:C46,$E$5)&lt;$J$1,$E$5,"")</f>
        <v>AWSG</v>
      </c>
      <c r="D47" s="39" t="str" cm="1">
        <f t="array" aca="1" ref="D47" ca="1">IFERROR(INDEX('Nhập đơn'!D:D,AWSG!$A47,0),"")</f>
        <v>973</v>
      </c>
      <c r="E47" s="40" t="str" cm="1">
        <f t="array" aca="1" ref="E47" ca="1">IFERROR(INDEX('Nhập đơn'!E:E,AWSG!$A47,0),"")</f>
        <v>Nấm đông cô 175 gr</v>
      </c>
      <c r="F47" s="40" t="str" cm="1">
        <f t="array" aca="1" ref="F47" ca="1">IFERROR(INDEX('Nhập đơn'!F:F,AWSG!$A47,0),"")</f>
        <v>Shiitake Mushroom 175 gr</v>
      </c>
      <c r="G47" s="39" cm="1">
        <f t="array" aca="1" ref="G47" ca="1">IFERROR(INDEX('Nhập đơn'!H:H,AWSG!$A47,0),"")</f>
        <v>0.7</v>
      </c>
      <c r="H47" s="39" cm="1">
        <f t="array" aca="1" ref="H47" ca="1">IFERROR(INDEX('Nhập đơn'!I:I,AWSG!$A47,0),"")</f>
        <v>4</v>
      </c>
      <c r="I47" s="40"/>
    </row>
    <row r="48" spans="1:9">
      <c r="A48" s="24">
        <f ca="1">IFERROR(A47+MATCH(C48,OFFSET('Nhập đơn'!$C$1,AWSG!$A47,0,10000),0),"")</f>
        <v>192</v>
      </c>
      <c r="B48" s="38"/>
      <c r="C48" s="39" t="str">
        <f>IF(COUNTIFS($C$6:C47,$E$5)&lt;$J$1,$E$5,"")</f>
        <v>AWSG</v>
      </c>
      <c r="D48" s="39" t="str" cm="1">
        <f t="array" aca="1" ref="D48" ca="1">IFERROR(INDEX('Nhập đơn'!D:D,AWSG!$A48,0),"")</f>
        <v>972</v>
      </c>
      <c r="E48" s="40" t="str" cm="1">
        <f t="array" aca="1" ref="E48" ca="1">IFERROR(INDEX('Nhập đơn'!E:E,AWSG!$A48,0),"")</f>
        <v>Nấm đùi gà lớn weight</v>
      </c>
      <c r="F48" s="40" t="str" cm="1">
        <f t="array" aca="1" ref="F48" ca="1">IFERROR(INDEX('Nhập đơn'!F:F,AWSG!$A48,0),"")</f>
        <v>King Oyster Mushroom weight</v>
      </c>
      <c r="G48" s="39" cm="1">
        <f t="array" aca="1" ref="G48" ca="1">IFERROR(INDEX('Nhập đơn'!H:H,AWSG!$A48,0),"")</f>
        <v>0.8</v>
      </c>
      <c r="H48" s="39" t="str" cm="1">
        <f t="array" aca="1" ref="H48" ca="1">IFERROR(INDEX('Nhập đơn'!I:I,AWSG!$A48,0),"")</f>
        <v/>
      </c>
      <c r="I48" s="40"/>
    </row>
    <row r="49" spans="1:9">
      <c r="A49" s="24">
        <f ca="1">IFERROR(A48+MATCH(C49,OFFSET('Nhập đơn'!$C$1,AWSG!$A48,0,10000),0),"")</f>
        <v>193</v>
      </c>
      <c r="B49" s="38"/>
      <c r="C49" s="39" t="str">
        <f>IF(COUNTIFS($C$6:C48,$E$5)&lt;$J$1,$E$5,"")</f>
        <v>AWSG</v>
      </c>
      <c r="D49" s="39" t="str" cm="1">
        <f t="array" aca="1" ref="D49" ca="1">IFERROR(INDEX('Nhập đơn'!D:D,AWSG!$A49,0),"")</f>
        <v>726</v>
      </c>
      <c r="E49" s="40" t="str" cm="1">
        <f t="array" aca="1" ref="E49" ca="1">IFERROR(INDEX('Nhập đơn'!E:E,AWSG!$A49,0),"")</f>
        <v>Nấm đùi gà nhỏ 100 gr</v>
      </c>
      <c r="F49" s="40" t="str" cm="1">
        <f t="array" aca="1" ref="F49" ca="1">IFERROR(INDEX('Nhập đơn'!F:F,AWSG!$A49,0),"")</f>
        <v>King Oyster Mushroom 100 gr</v>
      </c>
      <c r="G49" s="39" cm="1">
        <f t="array" aca="1" ref="G49" ca="1">IFERROR(INDEX('Nhập đơn'!H:H,AWSG!$A49,0),"")</f>
        <v>0.8</v>
      </c>
      <c r="H49" s="39" cm="1">
        <f t="array" aca="1" ref="H49" ca="1">IFERROR(INDEX('Nhập đơn'!I:I,AWSG!$A49,0),"")</f>
        <v>8</v>
      </c>
      <c r="I49" s="40"/>
    </row>
    <row r="50" spans="1:9" ht="33">
      <c r="A50" s="24">
        <f ca="1">IFERROR(A49+MATCH(C50,OFFSET('Nhập đơn'!$C$1,AWSG!$A49,0,10000),0),"")</f>
        <v>194</v>
      </c>
      <c r="B50" s="38"/>
      <c r="C50" s="39" t="str">
        <f>IF(COUNTIFS($C$6:C49,$E$5)&lt;$J$1,$E$5,"")</f>
        <v>AWSG</v>
      </c>
      <c r="D50" s="39" t="str" cm="1">
        <f t="array" aca="1" ref="D50" ca="1">IFERROR(INDEX('Nhập đơn'!D:D,AWSG!$A50,0),"")</f>
        <v>727</v>
      </c>
      <c r="E50" s="40" t="str" cm="1">
        <f t="array" aca="1" ref="E50" ca="1">IFERROR(INDEX('Nhập đơn'!E:E,AWSG!$A50,0),"")</f>
        <v>Nấm kim châm 200 gr</v>
      </c>
      <c r="F50" s="40" t="str" cm="1">
        <f t="array" aca="1" ref="F50" ca="1">IFERROR(INDEX('Nhập đơn'!F:F,AWSG!$A50,0),"")</f>
        <v>Enoki Mushroom 200 gr</v>
      </c>
      <c r="G50" s="39" cm="1">
        <f t="array" aca="1" ref="G50" ca="1">IFERROR(INDEX('Nhập đơn'!H:H,AWSG!$A50,0),"")</f>
        <v>2</v>
      </c>
      <c r="H50" s="39" cm="1">
        <f t="array" aca="1" ref="H50" ca="1">IFERROR(INDEX('Nhập đơn'!I:I,AWSG!$A50,0),"")</f>
        <v>10</v>
      </c>
      <c r="I50" s="40"/>
    </row>
    <row r="51" spans="1:9">
      <c r="A51" s="24">
        <f ca="1">IFERROR(A50+MATCH(C51,OFFSET('Nhập đơn'!$C$1,AWSG!$A50,0,10000),0),"")</f>
        <v>195</v>
      </c>
      <c r="B51" s="38"/>
      <c r="C51" s="39" t="str">
        <f>IF(COUNTIFS($C$6:C50,$E$5)&lt;$J$1,$E$5,"")</f>
        <v>AWSG</v>
      </c>
      <c r="D51" s="39" t="str" cm="1">
        <f t="array" aca="1" ref="D51" ca="1">IFERROR(INDEX('Nhập đơn'!D:D,AWSG!$A51,0),"")</f>
        <v>729</v>
      </c>
      <c r="E51" s="40" t="str" cm="1">
        <f t="array" aca="1" ref="E51" ca="1">IFERROR(INDEX('Nhập đơn'!E:E,AWSG!$A51,0),"")</f>
        <v>Nấm linh chi nâu 125 gr</v>
      </c>
      <c r="F51" s="40" t="str" cm="1">
        <f t="array" aca="1" ref="F51" ca="1">IFERROR(INDEX('Nhập đơn'!F:F,AWSG!$A51,0),"")</f>
        <v>Brown Ganoderma 125 gr</v>
      </c>
      <c r="G51" s="39" cm="1">
        <f t="array" aca="1" ref="G51" ca="1">IFERROR(INDEX('Nhập đơn'!H:H,AWSG!$A51,0),"")</f>
        <v>0.75</v>
      </c>
      <c r="H51" s="39" cm="1">
        <f t="array" aca="1" ref="H51" ca="1">IFERROR(INDEX('Nhập đơn'!I:I,AWSG!$A51,0),"")</f>
        <v>6</v>
      </c>
      <c r="I51" s="40"/>
    </row>
    <row r="52" spans="1:9">
      <c r="A52" s="24">
        <f ca="1">IFERROR(A51+MATCH(C52,OFFSET('Nhập đơn'!$C$1,AWSG!$A51,0,10000),0),"")</f>
        <v>196</v>
      </c>
      <c r="B52" s="38"/>
      <c r="C52" s="39" t="str">
        <f>IF(COUNTIFS($C$6:C51,$E$5)&lt;$J$1,$E$5,"")</f>
        <v>AWSG</v>
      </c>
      <c r="D52" s="39" t="str" cm="1">
        <f t="array" aca="1" ref="D52" ca="1">IFERROR(INDEX('Nhập đơn'!D:D,AWSG!$A52,0),"")</f>
        <v>728</v>
      </c>
      <c r="E52" s="40" t="str" cm="1">
        <f t="array" aca="1" ref="E52" ca="1">IFERROR(INDEX('Nhập đơn'!E:E,AWSG!$A52,0),"")</f>
        <v>Nấm linh chi trắng 125 gr</v>
      </c>
      <c r="F52" s="40" t="str" cm="1">
        <f t="array" aca="1" ref="F52" ca="1">IFERROR(INDEX('Nhập đơn'!F:F,AWSG!$A52,0),"")</f>
        <v>White Ganoderma 125 gr</v>
      </c>
      <c r="G52" s="39" cm="1">
        <f t="array" aca="1" ref="G52" ca="1">IFERROR(INDEX('Nhập đơn'!H:H,AWSG!$A52,0),"")</f>
        <v>1</v>
      </c>
      <c r="H52" s="39" cm="1">
        <f t="array" aca="1" ref="H52" ca="1">IFERROR(INDEX('Nhập đơn'!I:I,AWSG!$A52,0),"")</f>
        <v>8</v>
      </c>
      <c r="I52" s="40"/>
    </row>
    <row r="53" spans="1:9">
      <c r="A53" s="24">
        <f ca="1">IFERROR(A52+MATCH(C53,OFFSET('Nhập đơn'!$C$1,AWSG!$A52,0,10000),0),"")</f>
        <v>197</v>
      </c>
      <c r="B53" s="38"/>
      <c r="C53" s="39" t="str">
        <f>IF(COUNTIFS($C$6:C52,$E$5)&lt;$J$1,$E$5,"")</f>
        <v>AWSG</v>
      </c>
      <c r="D53" s="39" t="str" cm="1">
        <f t="array" aca="1" ref="D53" ca="1">IFERROR(INDEX('Nhập đơn'!D:D,AWSG!$A53,0),"")</f>
        <v>730</v>
      </c>
      <c r="E53" s="40" t="str" cm="1">
        <f t="array" aca="1" ref="E53" ca="1">IFERROR(INDEX('Nhập đơn'!E:E,AWSG!$A53,0),"")</f>
        <v>Nấm mèo tươi 100 gr</v>
      </c>
      <c r="F53" s="40" t="str" cm="1">
        <f t="array" aca="1" ref="F53" ca="1">IFERROR(INDEX('Nhập đơn'!F:F,AWSG!$A53,0),"")</f>
        <v>Jew's Ear 100 gr</v>
      </c>
      <c r="G53" s="39" cm="1">
        <f t="array" aca="1" ref="G53" ca="1">IFERROR(INDEX('Nhập đơn'!H:H,AWSG!$A53,0),"")</f>
        <v>0.3</v>
      </c>
      <c r="H53" s="39" cm="1">
        <f t="array" aca="1" ref="H53" ca="1">IFERROR(INDEX('Nhập đơn'!I:I,AWSG!$A53,0),"")</f>
        <v>3</v>
      </c>
      <c r="I53" s="40"/>
    </row>
    <row r="54" spans="1:9">
      <c r="A54" s="24">
        <f ca="1">IFERROR(A53+MATCH(C54,OFFSET('Nhập đơn'!$C$1,AWSG!$A53,0,10000),0),"")</f>
        <v>198</v>
      </c>
      <c r="B54" s="38"/>
      <c r="C54" s="39" t="str">
        <f>IF(COUNTIFS($C$6:C53,$E$5)&lt;$J$1,$E$5,"")</f>
        <v>AWSG</v>
      </c>
      <c r="D54" s="39" t="str" cm="1">
        <f t="array" aca="1" ref="D54" ca="1">IFERROR(INDEX('Nhập đơn'!D:D,AWSG!$A54,0),"")</f>
        <v>732</v>
      </c>
      <c r="E54" s="40" t="str" cm="1">
        <f t="array" aca="1" ref="E54" ca="1">IFERROR(INDEX('Nhập đơn'!E:E,AWSG!$A54,0),"")</f>
        <v>Ngải bún 100 gr</v>
      </c>
      <c r="F54" s="40" t="str" cm="1">
        <f t="array" aca="1" ref="F54" ca="1">IFERROR(INDEX('Nhập đơn'!F:F,AWSG!$A54,0),"")</f>
        <v>Finger Root 100 gr</v>
      </c>
      <c r="G54" s="39" cm="1">
        <f t="array" aca="1" ref="G54" ca="1">IFERROR(INDEX('Nhập đơn'!H:H,AWSG!$A54,0),"")</f>
        <v>0.8</v>
      </c>
      <c r="H54" s="39" cm="1">
        <f t="array" aca="1" ref="H54" ca="1">IFERROR(INDEX('Nhập đơn'!I:I,AWSG!$A54,0),"")</f>
        <v>8</v>
      </c>
      <c r="I54" s="40"/>
    </row>
    <row r="55" spans="1:9">
      <c r="A55" s="24">
        <f ca="1">IFERROR(A54+MATCH(C55,OFFSET('Nhập đơn'!$C$1,AWSG!$A54,0,10000),0),"")</f>
        <v>199</v>
      </c>
      <c r="B55" s="38"/>
      <c r="C55" s="39" t="str">
        <f>IF(COUNTIFS($C$6:C54,$E$5)&lt;$J$1,$E$5,"")</f>
        <v>AWSG</v>
      </c>
      <c r="D55" s="39" t="str" cm="1">
        <f t="array" aca="1" ref="D55" ca="1">IFERROR(INDEX('Nhập đơn'!D:D,AWSG!$A55,0),"")</f>
        <v>732</v>
      </c>
      <c r="E55" s="40" t="str" cm="1">
        <f t="array" aca="1" ref="E55" ca="1">IFERROR(INDEX('Nhập đơn'!E:E,AWSG!$A55,0),"")</f>
        <v>Ngải bún 200 gr</v>
      </c>
      <c r="F55" s="40" t="str" cm="1">
        <f t="array" aca="1" ref="F55" ca="1">IFERROR(INDEX('Nhập đơn'!F:F,AWSG!$A55,0),"")</f>
        <v>Finger Root 200 gr</v>
      </c>
      <c r="G55" s="39" cm="1">
        <f t="array" aca="1" ref="G55" ca="1">IFERROR(INDEX('Nhập đơn'!H:H,AWSG!$A55,0),"")</f>
        <v>0.4</v>
      </c>
      <c r="H55" s="39" cm="1">
        <f t="array" aca="1" ref="H55" ca="1">IFERROR(INDEX('Nhập đơn'!I:I,AWSG!$A55,0),"")</f>
        <v>2</v>
      </c>
      <c r="I55" s="40"/>
    </row>
    <row r="56" spans="1:9">
      <c r="A56" s="24">
        <f ca="1">IFERROR(A55+MATCH(C56,OFFSET('Nhập đơn'!$C$1,AWSG!$A55,0,10000),0),"")</f>
        <v>200</v>
      </c>
      <c r="B56" s="38"/>
      <c r="C56" s="39" t="str">
        <f>IF(COUNTIFS($C$6:C55,$E$5)&lt;$J$1,$E$5,"")</f>
        <v>AWSG</v>
      </c>
      <c r="D56" s="39" t="str" cm="1">
        <f t="array" aca="1" ref="D56" ca="1">IFERROR(INDEX('Nhập đơn'!D:D,AWSG!$A56,0),"")</f>
        <v>718</v>
      </c>
      <c r="E56" s="40" t="str" cm="1">
        <f t="array" aca="1" ref="E56" ca="1">IFERROR(INDEX('Nhập đơn'!E:E,AWSG!$A56,0),"")</f>
        <v>Nghệ tươi 100 gr</v>
      </c>
      <c r="F56" s="40" t="str" cm="1">
        <f t="array" aca="1" ref="F56" ca="1">IFERROR(INDEX('Nhập đơn'!F:F,AWSG!$A56,0),"")</f>
        <v>Turmeric 100 gr</v>
      </c>
      <c r="G56" s="39" cm="1">
        <f t="array" aca="1" ref="G56" ca="1">IFERROR(INDEX('Nhập đơn'!H:H,AWSG!$A56,0),"")</f>
        <v>0.4</v>
      </c>
      <c r="H56" s="39" cm="1">
        <f t="array" aca="1" ref="H56" ca="1">IFERROR(INDEX('Nhập đơn'!I:I,AWSG!$A56,0),"")</f>
        <v>4</v>
      </c>
      <c r="I56" s="40"/>
    </row>
    <row r="57" spans="1:9" ht="49.5">
      <c r="A57" s="24">
        <f ca="1">IFERROR(A56+MATCH(C57,OFFSET('Nhập đơn'!$C$1,AWSG!$A56,0,10000),0),"")</f>
        <v>201</v>
      </c>
      <c r="B57" s="38"/>
      <c r="C57" s="39" t="str">
        <f>IF(COUNTIFS($C$6:C56,$E$5)&lt;$J$1,$E$5,"")</f>
        <v>AWSG</v>
      </c>
      <c r="D57" s="39" t="str" cm="1">
        <f t="array" aca="1" ref="D57" ca="1">IFERROR(INDEX('Nhập đơn'!D:D,AWSG!$A57,0),"")</f>
        <v>131</v>
      </c>
      <c r="E57" s="40" t="str" cm="1">
        <f t="array" aca="1" ref="E57" ca="1">IFERROR(INDEX('Nhập đơn'!E:E,AWSG!$A57,0),"")</f>
        <v>Ngò gai 100 gr</v>
      </c>
      <c r="F57" s="40" t="str" cm="1">
        <f t="array" aca="1" ref="F57" ca="1">IFERROR(INDEX('Nhập đơn'!F:F,AWSG!$A57,0),"")</f>
        <v>Culantro 100 gr</v>
      </c>
      <c r="G57" s="39" cm="1">
        <f t="array" aca="1" ref="G57" ca="1">IFERROR(INDEX('Nhập đơn'!H:H,AWSG!$A57,0),"")</f>
        <v>1.5</v>
      </c>
      <c r="H57" s="39" cm="1">
        <f t="array" aca="1" ref="H57" ca="1">IFERROR(INDEX('Nhập đơn'!I:I,AWSG!$A57,0),"")</f>
        <v>15</v>
      </c>
      <c r="I57" s="40"/>
    </row>
    <row r="58" spans="1:9" ht="49.5">
      <c r="A58" s="24">
        <f ca="1">IFERROR(A57+MATCH(C58,OFFSET('Nhập đơn'!$C$1,AWSG!$A57,0,10000),0),"")</f>
        <v>202</v>
      </c>
      <c r="B58" s="38"/>
      <c r="C58" s="39" t="str">
        <f>IF(COUNTIFS($C$6:C57,$E$5)&lt;$J$1,$E$5,"")</f>
        <v>AWSG</v>
      </c>
      <c r="D58" s="39" t="str" cm="1">
        <f t="array" aca="1" ref="D58" ca="1">IFERROR(INDEX('Nhập đơn'!D:D,AWSG!$A58,0),"")</f>
        <v>133</v>
      </c>
      <c r="E58" s="40" t="str" cm="1">
        <f t="array" aca="1" ref="E58" ca="1">IFERROR(INDEX('Nhập đơn'!E:E,AWSG!$A58,0),"")</f>
        <v>Ngò om 100 gr</v>
      </c>
      <c r="F58" s="40" t="str" cm="1">
        <f t="array" aca="1" ref="F58" ca="1">IFERROR(INDEX('Nhập đơn'!F:F,AWSG!$A58,0),"")</f>
        <v>Rice Paddy Herb 100 gr</v>
      </c>
      <c r="G58" s="39" cm="1">
        <f t="array" aca="1" ref="G58" ca="1">IFERROR(INDEX('Nhập đơn'!H:H,AWSG!$A58,0),"")</f>
        <v>0.3</v>
      </c>
      <c r="H58" s="39" cm="1">
        <f t="array" aca="1" ref="H58" ca="1">IFERROR(INDEX('Nhập đơn'!I:I,AWSG!$A58,0),"")</f>
        <v>3</v>
      </c>
      <c r="I58" s="40"/>
    </row>
    <row r="59" spans="1:9" ht="49.5">
      <c r="A59" s="24">
        <f ca="1">IFERROR(A58+MATCH(C59,OFFSET('Nhập đơn'!$C$1,AWSG!$A58,0,10000),0),"")</f>
        <v>203</v>
      </c>
      <c r="B59" s="38"/>
      <c r="C59" s="39" t="str">
        <f>IF(COUNTIFS($C$6:C58,$E$5)&lt;$J$1,$E$5,"")</f>
        <v>AWSG</v>
      </c>
      <c r="D59" s="39" t="str" cm="1">
        <f t="array" aca="1" ref="D59" ca="1">IFERROR(INDEX('Nhập đơn'!D:D,AWSG!$A59,0),"")</f>
        <v>161</v>
      </c>
      <c r="E59" s="40" t="str" cm="1">
        <f t="array" aca="1" ref="E59" ca="1">IFERROR(INDEX('Nhập đơn'!E:E,AWSG!$A59,0),"")</f>
        <v>Rau muống 200 gr</v>
      </c>
      <c r="F59" s="40" t="str" cm="1">
        <f t="array" aca="1" ref="F59" ca="1">IFERROR(INDEX('Nhập đơn'!F:F,AWSG!$A59,0),"")</f>
        <v>Morning Glory 200 gr</v>
      </c>
      <c r="G59" s="39" cm="1">
        <f t="array" aca="1" ref="G59" ca="1">IFERROR(INDEX('Nhập đơn'!H:H,AWSG!$A59,0),"")</f>
        <v>5</v>
      </c>
      <c r="H59" s="39" cm="1">
        <f t="array" aca="1" ref="H59" ca="1">IFERROR(INDEX('Nhập đơn'!I:I,AWSG!$A59,0),"")</f>
        <v>25</v>
      </c>
      <c r="I59" s="40"/>
    </row>
    <row r="60" spans="1:9" ht="49.5">
      <c r="A60" s="24">
        <f ca="1">IFERROR(A59+MATCH(C60,OFFSET('Nhập đơn'!$C$1,AWSG!$A59,0,10000),0),"")</f>
        <v>204</v>
      </c>
      <c r="B60" s="38"/>
      <c r="C60" s="39" t="str">
        <f>IF(COUNTIFS($C$6:C59,$E$5)&lt;$J$1,$E$5,"")</f>
        <v>AWSG</v>
      </c>
      <c r="D60" s="39" t="str" cm="1">
        <f t="array" aca="1" ref="D60" ca="1">IFERROR(INDEX('Nhập đơn'!D:D,AWSG!$A60,0),"")</f>
        <v>331</v>
      </c>
      <c r="E60" s="40" t="str" cm="1">
        <f t="array" aca="1" ref="E60" ca="1">IFERROR(INDEX('Nhập đơn'!E:E,AWSG!$A60,0),"")</f>
        <v>Rau răm 100 gr</v>
      </c>
      <c r="F60" s="40" t="str" cm="1">
        <f t="array" aca="1" ref="F60" ca="1">IFERROR(INDEX('Nhập đơn'!F:F,AWSG!$A60,0),"")</f>
        <v>Knotgrass 100 gr</v>
      </c>
      <c r="G60" s="39" cm="1">
        <f t="array" aca="1" ref="G60" ca="1">IFERROR(INDEX('Nhập đơn'!H:H,AWSG!$A60,0),"")</f>
        <v>0.8</v>
      </c>
      <c r="H60" s="39" cm="1">
        <f t="array" aca="1" ref="H60" ca="1">IFERROR(INDEX('Nhập đơn'!I:I,AWSG!$A60,0),"")</f>
        <v>8</v>
      </c>
      <c r="I60" s="40"/>
    </row>
    <row r="61" spans="1:9" ht="49.5">
      <c r="A61" s="24">
        <f ca="1">IFERROR(A60+MATCH(C61,OFFSET('Nhập đơn'!$C$1,AWSG!$A60,0,10000),0),"")</f>
        <v>205</v>
      </c>
      <c r="B61" s="38"/>
      <c r="C61" s="39" t="str">
        <f>IF(COUNTIFS($C$6:C60,$E$5)&lt;$J$1,$E$5,"")</f>
        <v>AWSG</v>
      </c>
      <c r="D61" s="39" t="str" cm="1">
        <f t="array" aca="1" ref="D61" ca="1">IFERROR(INDEX('Nhập đơn'!D:D,AWSG!$A61,0),"")</f>
        <v>325</v>
      </c>
      <c r="E61" s="40" t="str" cm="1">
        <f t="array" aca="1" ref="E61" ca="1">IFERROR(INDEX('Nhập đơn'!E:E,AWSG!$A61,0),"")</f>
        <v>Sả tươi 100 gr</v>
      </c>
      <c r="F61" s="40" t="str" cm="1">
        <f t="array" aca="1" ref="F61" ca="1">IFERROR(INDEX('Nhập đơn'!F:F,AWSG!$A61,0),"")</f>
        <v>Lemon Grass 100 gr</v>
      </c>
      <c r="G61" s="39" cm="1">
        <f t="array" aca="1" ref="G61" ca="1">IFERROR(INDEX('Nhập đơn'!H:H,AWSG!$A61,0),"")</f>
        <v>5</v>
      </c>
      <c r="H61" s="39" cm="1">
        <f t="array" aca="1" ref="H61" ca="1">IFERROR(INDEX('Nhập đơn'!I:I,AWSG!$A61,0),"")</f>
        <v>50</v>
      </c>
      <c r="I61" s="40"/>
    </row>
    <row r="62" spans="1:9" ht="49.5">
      <c r="A62" s="24">
        <f ca="1">IFERROR(A61+MATCH(C62,OFFSET('Nhập đơn'!$C$1,AWSG!$A61,0,10000),0),"")</f>
        <v>206</v>
      </c>
      <c r="B62" s="38"/>
      <c r="C62" s="39" t="str">
        <f>IF(COUNTIFS($C$6:C61,$E$5)&lt;$J$1,$E$5,"")</f>
        <v>AWSG</v>
      </c>
      <c r="D62" s="39" t="str" cm="1">
        <f t="array" aca="1" ref="D62" ca="1">IFERROR(INDEX('Nhập đơn'!D:D,AWSG!$A62,0),"")</f>
        <v>221</v>
      </c>
      <c r="E62" s="40" t="str" cm="1">
        <f t="array" aca="1" ref="E62" ca="1">IFERROR(INDEX('Nhập đơn'!E:E,AWSG!$A62,0),"")</f>
        <v>Tía tô 100 gr</v>
      </c>
      <c r="F62" s="40" t="str" cm="1">
        <f t="array" aca="1" ref="F62" ca="1">IFERROR(INDEX('Nhập đơn'!F:F,AWSG!$A62,0),"")</f>
        <v>Perilla Leaf 100 gr</v>
      </c>
      <c r="G62" s="39" cm="1">
        <f t="array" aca="1" ref="G62" ca="1">IFERROR(INDEX('Nhập đơn'!H:H,AWSG!$A62,0),"")</f>
        <v>0.4</v>
      </c>
      <c r="H62" s="39" cm="1">
        <f t="array" aca="1" ref="H62" ca="1">IFERROR(INDEX('Nhập đơn'!I:I,AWSG!$A62,0),"")</f>
        <v>4</v>
      </c>
      <c r="I62" s="40"/>
    </row>
    <row r="63" spans="1:9" ht="49.5">
      <c r="A63" s="24">
        <f ca="1">IFERROR(A62+MATCH(C63,OFFSET('Nhập đơn'!$C$1,AWSG!$A62,0,10000),0),"")</f>
        <v>207</v>
      </c>
      <c r="B63" s="38"/>
      <c r="C63" s="39" t="str">
        <f>IF(COUNTIFS($C$6:C62,$E$5)&lt;$J$1,$E$5,"")</f>
        <v>AWSG</v>
      </c>
      <c r="D63" s="39" t="str" cm="1">
        <f t="array" aca="1" ref="D63" ca="1">IFERROR(INDEX('Nhập đơn'!D:D,AWSG!$A63,0),"")</f>
        <v>966</v>
      </c>
      <c r="E63" s="40" t="str" cm="1">
        <f t="array" aca="1" ref="E63" ca="1">IFERROR(INDEX('Nhập đơn'!E:E,AWSG!$A63,0),"")</f>
        <v>Tiêu xanh 100 gr</v>
      </c>
      <c r="F63" s="40" t="str" cm="1">
        <f t="array" aca="1" ref="F63" ca="1">IFERROR(INDEX('Nhập đơn'!F:F,AWSG!$A63,0),"")</f>
        <v>Green pepper 100 gr</v>
      </c>
      <c r="G63" s="39" cm="1">
        <f t="array" aca="1" ref="G63" ca="1">IFERROR(INDEX('Nhập đơn'!H:H,AWSG!$A63,0),"")</f>
        <v>0.8</v>
      </c>
      <c r="H63" s="39" cm="1">
        <f t="array" aca="1" ref="H63" ca="1">IFERROR(INDEX('Nhập đơn'!I:I,AWSG!$A63,0),"")</f>
        <v>8</v>
      </c>
      <c r="I63" s="40"/>
    </row>
    <row r="64" spans="1:9" ht="49.5">
      <c r="A64" s="24">
        <f ca="1">IFERROR(A63+MATCH(C64,OFFSET('Nhập đơn'!$C$1,AWSG!$A63,0,10000),0),"")</f>
        <v>399</v>
      </c>
      <c r="B64" s="38"/>
      <c r="C64" s="39" t="str">
        <f>IF(COUNTIFS($C$6:C63,$E$5)&lt;$J$1,$E$5,"")</f>
        <v>AWSG</v>
      </c>
      <c r="D64" s="39" t="str" cm="1">
        <f t="array" aca="1" ref="D64" ca="1">IFERROR(INDEX('Nhập đơn'!D:D,AWSG!$A64,0),"")</f>
        <v>191</v>
      </c>
      <c r="E64" s="40" t="str" cm="1">
        <f t="array" aca="1" ref="E64" ca="1">IFERROR(INDEX('Nhập đơn'!E:E,AWSG!$A64,0),"")</f>
        <v>Thì là 100 gr</v>
      </c>
      <c r="F64" s="40" t="str" cm="1">
        <f t="array" aca="1" ref="F64" ca="1">IFERROR(INDEX('Nhập đơn'!F:F,AWSG!$A64,0),"")</f>
        <v>Dill 100 gr</v>
      </c>
      <c r="G64" s="39" cm="1">
        <f t="array" aca="1" ref="G64" ca="1">IFERROR(INDEX('Nhập đơn'!H:H,AWSG!$A64,0),"")</f>
        <v>0.4</v>
      </c>
      <c r="H64" s="39" cm="1">
        <f t="array" aca="1" ref="H64" ca="1">IFERROR(INDEX('Nhập đơn'!I:I,AWSG!$A64,0),"")</f>
        <v>4</v>
      </c>
      <c r="I64" s="40"/>
    </row>
    <row r="65" spans="1:9" ht="49.5">
      <c r="A65" s="24" t="str">
        <f ca="1">IFERROR(A64+MATCH(C65,OFFSET('Nhập đơn'!$C$1,AWSG!$A64,0,10000),0),"")</f>
        <v/>
      </c>
      <c r="B65" s="38"/>
      <c r="C65" s="39" t="str">
        <f>IF(COUNTIFS($C$6:C64,$E$5)&lt;$J$1,$E$5,"")</f>
        <v/>
      </c>
      <c r="D65" s="39" t="str" cm="1">
        <f t="array" aca="1" ref="D65" ca="1">IFERROR(INDEX('Nhập đơn'!D:D,AWSG!$A65,0),"")</f>
        <v/>
      </c>
      <c r="E65" s="40" t="str" cm="1">
        <f t="array" aca="1" ref="E65" ca="1">IFERROR(INDEX('Nhập đơn'!E:E,AWSG!$A65,0),"")</f>
        <v/>
      </c>
      <c r="F65" s="40" t="str" cm="1">
        <f t="array" aca="1" ref="F65" ca="1">IFERROR(INDEX('Nhập đơn'!F:F,AWSG!$A65,0),"")</f>
        <v/>
      </c>
      <c r="G65" s="39" t="str" cm="1">
        <f t="array" aca="1" ref="G65" ca="1">IFERROR(INDEX('Nhập đơn'!H:H,AWSG!$A65,0),"")</f>
        <v/>
      </c>
      <c r="H65" s="39" t="str" cm="1">
        <f t="array" aca="1" ref="H65" ca="1">IFERROR(INDEX('Nhập đơn'!I:I,AWSG!$A65,0),"")</f>
        <v/>
      </c>
      <c r="I65" s="40"/>
    </row>
    <row r="66" spans="1:9">
      <c r="A66" s="24" t="str">
        <f ca="1">IFERROR(A65+MATCH(C66,OFFSET('Nhập đơn'!$C$1,AWSG!$A65,0,10000),0),"")</f>
        <v/>
      </c>
      <c r="B66" s="38"/>
      <c r="C66" s="39" t="str">
        <f>IF(COUNTIFS($C$6:C65,$E$5)&lt;$J$1,$E$5,"")</f>
        <v/>
      </c>
      <c r="D66" s="39" t="str" cm="1">
        <f t="array" aca="1" ref="D66" ca="1">IFERROR(INDEX('Nhập đơn'!D:D,AWSG!$A66,0),"")</f>
        <v/>
      </c>
      <c r="E66" s="40" t="str" cm="1">
        <f t="array" aca="1" ref="E66" ca="1">IFERROR(INDEX('Nhập đơn'!E:E,AWSG!$A66,0),"")</f>
        <v/>
      </c>
      <c r="F66" s="40" t="str" cm="1">
        <f t="array" aca="1" ref="F66" ca="1">IFERROR(INDEX('Nhập đơn'!F:F,AWSG!$A66,0),"")</f>
        <v/>
      </c>
      <c r="G66" s="39" t="str" cm="1">
        <f t="array" aca="1" ref="G66" ca="1">IFERROR(INDEX('Nhập đơn'!H:H,AWSG!$A66,0),"")</f>
        <v/>
      </c>
      <c r="H66" s="39" t="str" cm="1">
        <f t="array" aca="1" ref="H66" ca="1">IFERROR(INDEX('Nhập đơn'!I:I,AWSG!$A66,0),"")</f>
        <v/>
      </c>
      <c r="I66" s="40"/>
    </row>
    <row r="67" spans="1:9">
      <c r="A67" s="24" t="str">
        <f ca="1">IFERROR(A66+MATCH(C67,OFFSET('Nhập đơn'!$C$1,AWSG!$A66,0,10000),0),"")</f>
        <v/>
      </c>
      <c r="B67" s="38"/>
      <c r="C67" s="39" t="str">
        <f>IF(COUNTIFS($C$6:C66,$E$5)&lt;$J$1,$E$5,"")</f>
        <v/>
      </c>
      <c r="D67" s="39" t="str" cm="1">
        <f t="array" aca="1" ref="D67" ca="1">IFERROR(INDEX('Nhập đơn'!D:D,AWSG!$A67,0),"")</f>
        <v/>
      </c>
      <c r="E67" s="40" t="str" cm="1">
        <f t="array" aca="1" ref="E67" ca="1">IFERROR(INDEX('Nhập đơn'!E:E,AWSG!$A67,0),"")</f>
        <v/>
      </c>
      <c r="F67" s="40" t="str" cm="1">
        <f t="array" aca="1" ref="F67" ca="1">IFERROR(INDEX('Nhập đơn'!F:F,AWSG!$A67,0),"")</f>
        <v/>
      </c>
      <c r="G67" s="39" t="str" cm="1">
        <f t="array" aca="1" ref="G67" ca="1">IFERROR(INDEX('Nhập đơn'!H:H,AWSG!$A67,0),"")</f>
        <v/>
      </c>
      <c r="H67" s="39" t="str" cm="1">
        <f t="array" aca="1" ref="H67" ca="1">IFERROR(INDEX('Nhập đơn'!I:I,AWSG!$A67,0),"")</f>
        <v/>
      </c>
      <c r="I67" s="40"/>
    </row>
    <row r="68" spans="1:9">
      <c r="A68" s="24" t="str">
        <f ca="1">IFERROR(A67+MATCH(C68,OFFSET('Nhập đơn'!$C$1,AWSG!$A67,0,10000),0),"")</f>
        <v/>
      </c>
      <c r="B68" s="38"/>
      <c r="C68" s="39" t="str">
        <f>IF(COUNTIFS($C$6:C67,$E$5)&lt;$J$1,$E$5,"")</f>
        <v/>
      </c>
      <c r="D68" s="39" t="str" cm="1">
        <f t="array" aca="1" ref="D68" ca="1">IFERROR(INDEX('Nhập đơn'!D:D,AWSG!$A68,0),"")</f>
        <v/>
      </c>
      <c r="E68" s="40" t="str" cm="1">
        <f t="array" aca="1" ref="E68" ca="1">IFERROR(INDEX('Nhập đơn'!E:E,AWSG!$A68,0),"")</f>
        <v/>
      </c>
      <c r="F68" s="40" t="str" cm="1">
        <f t="array" aca="1" ref="F68" ca="1">IFERROR(INDEX('Nhập đơn'!F:F,AWSG!$A68,0),"")</f>
        <v/>
      </c>
      <c r="G68" s="39" t="str" cm="1">
        <f t="array" aca="1" ref="G68" ca="1">IFERROR(INDEX('Nhập đơn'!H:H,AWSG!$A68,0),"")</f>
        <v/>
      </c>
      <c r="H68" s="39" t="str" cm="1">
        <f t="array" aca="1" ref="H68" ca="1">IFERROR(INDEX('Nhập đơn'!I:I,AWSG!$A68,0),"")</f>
        <v/>
      </c>
      <c r="I68" s="40"/>
    </row>
    <row r="69" spans="1:9">
      <c r="A69" s="24" t="str">
        <f ca="1">IFERROR(A68+MATCH(C69,OFFSET('Nhập đơn'!$C$1,AWSG!$A68,0,10000),0),"")</f>
        <v/>
      </c>
      <c r="B69" s="38"/>
      <c r="C69" s="39" t="str">
        <f>IF(COUNTIFS($C$6:C68,$E$5)&lt;$J$1,$E$5,"")</f>
        <v/>
      </c>
      <c r="D69" s="39" t="str" cm="1">
        <f t="array" aca="1" ref="D69" ca="1">IFERROR(INDEX('Nhập đơn'!D:D,AWSG!$A69,0),"")</f>
        <v/>
      </c>
      <c r="E69" s="40" t="str" cm="1">
        <f t="array" aca="1" ref="E69" ca="1">IFERROR(INDEX('Nhập đơn'!E:E,AWSG!$A69,0),"")</f>
        <v/>
      </c>
      <c r="F69" s="40" t="str" cm="1">
        <f t="array" aca="1" ref="F69" ca="1">IFERROR(INDEX('Nhập đơn'!F:F,AWSG!$A69,0),"")</f>
        <v/>
      </c>
      <c r="G69" s="39" t="str" cm="1">
        <f t="array" aca="1" ref="G69" ca="1">IFERROR(INDEX('Nhập đơn'!H:H,AWSG!$A69,0),"")</f>
        <v/>
      </c>
      <c r="H69" s="39" t="str" cm="1">
        <f t="array" aca="1" ref="H69" ca="1">IFERROR(INDEX('Nhập đơn'!I:I,AWSG!$A69,0),"")</f>
        <v/>
      </c>
      <c r="I69" s="40"/>
    </row>
    <row r="70" spans="1:9">
      <c r="A70" s="24" t="str">
        <f ca="1">IFERROR(A69+MATCH(C70,OFFSET('Nhập đơn'!$C$1,AWSG!$A69,0,10000),0),"")</f>
        <v/>
      </c>
      <c r="B70" s="38"/>
      <c r="C70" s="39" t="str">
        <f>IF(COUNTIFS($C$6:C69,$E$5)&lt;$J$1,$E$5,"")</f>
        <v/>
      </c>
      <c r="D70" s="39" t="str" cm="1">
        <f t="array" aca="1" ref="D70" ca="1">IFERROR(INDEX('Nhập đơn'!D:D,AWSG!$A70,0),"")</f>
        <v/>
      </c>
      <c r="E70" s="40" t="str" cm="1">
        <f t="array" aca="1" ref="E70" ca="1">IFERROR(INDEX('Nhập đơn'!E:E,AWSG!$A70,0),"")</f>
        <v/>
      </c>
      <c r="F70" s="40" t="str" cm="1">
        <f t="array" aca="1" ref="F70" ca="1">IFERROR(INDEX('Nhập đơn'!F:F,AWSG!$A70,0),"")</f>
        <v/>
      </c>
      <c r="G70" s="39" t="str" cm="1">
        <f t="array" aca="1" ref="G70" ca="1">IFERROR(INDEX('Nhập đơn'!H:H,AWSG!$A70,0),"")</f>
        <v/>
      </c>
      <c r="H70" s="39" t="str" cm="1">
        <f t="array" aca="1" ref="H70" ca="1">IFERROR(INDEX('Nhập đơn'!I:I,AWSG!$A70,0),"")</f>
        <v/>
      </c>
      <c r="I70" s="40"/>
    </row>
    <row r="71" spans="1:9">
      <c r="A71" s="24" t="str">
        <f ca="1">IFERROR(A70+MATCH(C71,OFFSET('Nhập đơn'!$C$1,AWSG!$A70,0,10000),0),"")</f>
        <v/>
      </c>
      <c r="B71" s="38"/>
      <c r="C71" s="39" t="str">
        <f>IF(COUNTIFS($C$6:C70,$E$5)&lt;$J$1,$E$5,"")</f>
        <v/>
      </c>
      <c r="D71" s="39" t="str" cm="1">
        <f t="array" aca="1" ref="D71" ca="1">IFERROR(INDEX('Nhập đơn'!D:D,AWSG!$A71,0),"")</f>
        <v/>
      </c>
      <c r="E71" s="40" t="str" cm="1">
        <f t="array" aca="1" ref="E71" ca="1">IFERROR(INDEX('Nhập đơn'!E:E,AWSG!$A71,0),"")</f>
        <v/>
      </c>
      <c r="F71" s="40" t="str" cm="1">
        <f t="array" aca="1" ref="F71" ca="1">IFERROR(INDEX('Nhập đơn'!F:F,AWSG!$A71,0),"")</f>
        <v/>
      </c>
      <c r="G71" s="39" t="str" cm="1">
        <f t="array" aca="1" ref="G71" ca="1">IFERROR(INDEX('Nhập đơn'!H:H,AWSG!$A71,0),"")</f>
        <v/>
      </c>
      <c r="H71" s="39" t="str" cm="1">
        <f t="array" aca="1" ref="H71" ca="1">IFERROR(INDEX('Nhập đơn'!I:I,AWSG!$A71,0),"")</f>
        <v/>
      </c>
      <c r="I71" s="40"/>
    </row>
    <row r="72" spans="1:9">
      <c r="A72" s="24" t="str">
        <f ca="1">IFERROR(A71+MATCH(C72,OFFSET('Nhập đơn'!$C$1,AWSG!$A71,0,10000),0),"")</f>
        <v/>
      </c>
      <c r="B72" s="38"/>
      <c r="C72" s="39" t="str">
        <f>IF(COUNTIFS($C$6:C71,$E$5)&lt;$J$1,$E$5,"")</f>
        <v/>
      </c>
      <c r="D72" s="39" t="str" cm="1">
        <f t="array" aca="1" ref="D72" ca="1">IFERROR(INDEX('Nhập đơn'!D:D,AWSG!$A72,0),"")</f>
        <v/>
      </c>
      <c r="E72" s="40" t="str" cm="1">
        <f t="array" aca="1" ref="E72" ca="1">IFERROR(INDEX('Nhập đơn'!E:E,AWSG!$A72,0),"")</f>
        <v/>
      </c>
      <c r="F72" s="40" t="str" cm="1">
        <f t="array" aca="1" ref="F72" ca="1">IFERROR(INDEX('Nhập đơn'!F:F,AWSG!$A72,0),"")</f>
        <v/>
      </c>
      <c r="G72" s="39" t="str" cm="1">
        <f t="array" aca="1" ref="G72" ca="1">IFERROR(INDEX('Nhập đơn'!H:H,AWSG!$A72,0),"")</f>
        <v/>
      </c>
      <c r="H72" s="39" t="str" cm="1">
        <f t="array" aca="1" ref="H72" ca="1">IFERROR(INDEX('Nhập đơn'!I:I,AWSG!$A72,0),"")</f>
        <v/>
      </c>
      <c r="I72" s="40"/>
    </row>
    <row r="73" spans="1:9">
      <c r="A73" s="24" t="str">
        <f ca="1">IFERROR(A72+MATCH(C73,OFFSET('Nhập đơn'!$C$1,AWSG!$A72,0,10000),0),"")</f>
        <v/>
      </c>
      <c r="B73" s="38"/>
      <c r="C73" s="39" t="str">
        <f>IF(COUNTIFS($C$6:C72,$E$5)&lt;$J$1,$E$5,"")</f>
        <v/>
      </c>
      <c r="D73" s="39" t="str" cm="1">
        <f t="array" aca="1" ref="D73" ca="1">IFERROR(INDEX('Nhập đơn'!D:D,AWSG!$A73,0),"")</f>
        <v/>
      </c>
      <c r="E73" s="40" t="str" cm="1">
        <f t="array" aca="1" ref="E73" ca="1">IFERROR(INDEX('Nhập đơn'!E:E,AWSG!$A73,0),"")</f>
        <v/>
      </c>
      <c r="F73" s="40" t="str" cm="1">
        <f t="array" aca="1" ref="F73" ca="1">IFERROR(INDEX('Nhập đơn'!F:F,AWSG!$A73,0),"")</f>
        <v/>
      </c>
      <c r="G73" s="39" t="str" cm="1">
        <f t="array" aca="1" ref="G73" ca="1">IFERROR(INDEX('Nhập đơn'!H:H,AWSG!$A73,0),"")</f>
        <v/>
      </c>
      <c r="H73" s="39" t="str" cm="1">
        <f t="array" aca="1" ref="H73" ca="1">IFERROR(INDEX('Nhập đơn'!I:I,AWSG!$A73,0),"")</f>
        <v/>
      </c>
      <c r="I73" s="40"/>
    </row>
    <row r="74" spans="1:9">
      <c r="A74" s="24" t="str">
        <f ca="1">IFERROR(A73+MATCH(C74,OFFSET('Nhập đơn'!$C$1,AWSG!$A73,0,10000),0),"")</f>
        <v/>
      </c>
      <c r="B74" s="38"/>
      <c r="C74" s="39" t="str">
        <f>IF(COUNTIFS($C$6:C73,$E$5)&lt;$J$1,$E$5,"")</f>
        <v/>
      </c>
      <c r="D74" s="39" t="str" cm="1">
        <f t="array" aca="1" ref="D74" ca="1">IFERROR(INDEX('Nhập đơn'!D:D,AWSG!$A74,0),"")</f>
        <v/>
      </c>
      <c r="E74" s="40" t="str" cm="1">
        <f t="array" aca="1" ref="E74" ca="1">IFERROR(INDEX('Nhập đơn'!E:E,AWSG!$A74,0),"")</f>
        <v/>
      </c>
      <c r="F74" s="40" t="str" cm="1">
        <f t="array" aca="1" ref="F74" ca="1">IFERROR(INDEX('Nhập đơn'!F:F,AWSG!$A74,0),"")</f>
        <v/>
      </c>
      <c r="G74" s="39" t="str" cm="1">
        <f t="array" aca="1" ref="G74" ca="1">IFERROR(INDEX('Nhập đơn'!H:H,AWSG!$A74,0),"")</f>
        <v/>
      </c>
      <c r="H74" s="39" t="str" cm="1">
        <f t="array" aca="1" ref="H74" ca="1">IFERROR(INDEX('Nhập đơn'!I:I,AWSG!$A74,0),"")</f>
        <v/>
      </c>
      <c r="I74" s="40"/>
    </row>
    <row r="75" spans="1:9">
      <c r="A75" s="24" t="str">
        <f ca="1">IFERROR(A74+MATCH(C75,OFFSET('Nhập đơn'!$C$1,AWSG!$A74,0,10000),0),"")</f>
        <v/>
      </c>
      <c r="B75" s="38"/>
      <c r="C75" s="39" t="str">
        <f>IF(COUNTIFS($C$6:C74,$E$5)&lt;$J$1,$E$5,"")</f>
        <v/>
      </c>
      <c r="D75" s="39" t="str" cm="1">
        <f t="array" aca="1" ref="D75" ca="1">IFERROR(INDEX('Nhập đơn'!D:D,AWSG!$A75,0),"")</f>
        <v/>
      </c>
      <c r="E75" s="40" t="str" cm="1">
        <f t="array" aca="1" ref="E75" ca="1">IFERROR(INDEX('Nhập đơn'!E:E,AWSG!$A75,0),"")</f>
        <v/>
      </c>
      <c r="F75" s="40" t="str" cm="1">
        <f t="array" aca="1" ref="F75" ca="1">IFERROR(INDEX('Nhập đơn'!F:F,AWSG!$A75,0),"")</f>
        <v/>
      </c>
      <c r="G75" s="39" t="str" cm="1">
        <f t="array" aca="1" ref="G75" ca="1">IFERROR(INDEX('Nhập đơn'!H:H,AWSG!$A75,0),"")</f>
        <v/>
      </c>
      <c r="H75" s="39" t="str" cm="1">
        <f t="array" aca="1" ref="H75" ca="1">IFERROR(INDEX('Nhập đơn'!I:I,AWSG!$A75,0),"")</f>
        <v/>
      </c>
      <c r="I75" s="40"/>
    </row>
    <row r="76" spans="1:9">
      <c r="A76" s="24" t="str">
        <f ca="1">IFERROR(A75+MATCH(C76,OFFSET('Nhập đơn'!$C$1,AWSG!$A75,0,10000),0),"")</f>
        <v/>
      </c>
      <c r="B76" s="38"/>
      <c r="C76" s="39" t="str">
        <f>IF(COUNTIFS($C$6:C75,$E$5)&lt;$J$1,$E$5,"")</f>
        <v/>
      </c>
      <c r="D76" s="39" t="str" cm="1">
        <f t="array" aca="1" ref="D76" ca="1">IFERROR(INDEX('Nhập đơn'!D:D,AWSG!$A76,0),"")</f>
        <v/>
      </c>
      <c r="E76" s="40" t="str" cm="1">
        <f t="array" aca="1" ref="E76" ca="1">IFERROR(INDEX('Nhập đơn'!E:E,AWSG!$A76,0),"")</f>
        <v/>
      </c>
      <c r="F76" s="40" t="str" cm="1">
        <f t="array" aca="1" ref="F76" ca="1">IFERROR(INDEX('Nhập đơn'!F:F,AWSG!$A76,0),"")</f>
        <v/>
      </c>
      <c r="G76" s="39" t="str" cm="1">
        <f t="array" aca="1" ref="G76" ca="1">IFERROR(INDEX('Nhập đơn'!H:H,AWSG!$A76,0),"")</f>
        <v/>
      </c>
      <c r="H76" s="39" t="str" cm="1">
        <f t="array" aca="1" ref="H76" ca="1">IFERROR(INDEX('Nhập đơn'!I:I,AWSG!$A76,0),"")</f>
        <v/>
      </c>
      <c r="I76" s="40"/>
    </row>
    <row r="77" spans="1:9">
      <c r="A77" s="24" t="str">
        <f ca="1">IFERROR(A76+MATCH(C77,OFFSET('Nhập đơn'!$C$1,AWSG!$A76,0,10000),0),"")</f>
        <v/>
      </c>
      <c r="B77" s="38"/>
      <c r="C77" s="39" t="str">
        <f>IF(COUNTIFS($C$6:C76,$E$5)&lt;$J$1,$E$5,"")</f>
        <v/>
      </c>
      <c r="D77" s="39" t="str" cm="1">
        <f t="array" aca="1" ref="D77" ca="1">IFERROR(INDEX('Nhập đơn'!D:D,AWSG!$A77,0),"")</f>
        <v/>
      </c>
      <c r="E77" s="40" t="str" cm="1">
        <f t="array" aca="1" ref="E77" ca="1">IFERROR(INDEX('Nhập đơn'!E:E,AWSG!$A77,0),"")</f>
        <v/>
      </c>
      <c r="F77" s="40" t="str" cm="1">
        <f t="array" aca="1" ref="F77" ca="1">IFERROR(INDEX('Nhập đơn'!F:F,AWSG!$A77,0),"")</f>
        <v/>
      </c>
      <c r="G77" s="39" t="str" cm="1">
        <f t="array" aca="1" ref="G77" ca="1">IFERROR(INDEX('Nhập đơn'!H:H,AWSG!$A77,0),"")</f>
        <v/>
      </c>
      <c r="H77" s="39" t="str" cm="1">
        <f t="array" aca="1" ref="H77" ca="1">IFERROR(INDEX('Nhập đơn'!I:I,AWSG!$A77,0),"")</f>
        <v/>
      </c>
      <c r="I77" s="40"/>
    </row>
    <row r="78" spans="1:9">
      <c r="A78" s="24" t="str">
        <f ca="1">IFERROR(A77+MATCH(C78,OFFSET('Nhập đơn'!$C$1,AWSG!$A77,0,10000),0),"")</f>
        <v/>
      </c>
      <c r="B78" s="38"/>
      <c r="C78" s="39" t="str">
        <f>IF(COUNTIFS($C$6:C77,$E$5)&lt;$J$1,$E$5,"")</f>
        <v/>
      </c>
      <c r="D78" s="39" t="str" cm="1">
        <f t="array" aca="1" ref="D78" ca="1">IFERROR(INDEX('Nhập đơn'!D:D,AWSG!$A78,0),"")</f>
        <v/>
      </c>
      <c r="E78" s="40" t="str" cm="1">
        <f t="array" aca="1" ref="E78" ca="1">IFERROR(INDEX('Nhập đơn'!E:E,AWSG!$A78,0),"")</f>
        <v/>
      </c>
      <c r="F78" s="40" t="str" cm="1">
        <f t="array" aca="1" ref="F78" ca="1">IFERROR(INDEX('Nhập đơn'!F:F,AWSG!$A78,0),"")</f>
        <v/>
      </c>
      <c r="G78" s="39" t="str" cm="1">
        <f t="array" aca="1" ref="G78" ca="1">IFERROR(INDEX('Nhập đơn'!H:H,AWSG!$A78,0),"")</f>
        <v/>
      </c>
      <c r="H78" s="39" t="str" cm="1">
        <f t="array" aca="1" ref="H78" ca="1">IFERROR(INDEX('Nhập đơn'!I:I,AWSG!$A78,0),"")</f>
        <v/>
      </c>
      <c r="I78" s="40"/>
    </row>
    <row r="79" spans="1:9">
      <c r="A79" s="24" t="str">
        <f ca="1">IFERROR(A78+MATCH(C79,OFFSET('Nhập đơn'!$C$1,AWSG!$A78,0,10000),0),"")</f>
        <v/>
      </c>
      <c r="B79" s="38"/>
      <c r="C79" s="39" t="str">
        <f>IF(COUNTIFS($C$6:C78,$E$5)&lt;$J$1,$E$5,"")</f>
        <v/>
      </c>
      <c r="D79" s="39" t="str" cm="1">
        <f t="array" aca="1" ref="D79" ca="1">IFERROR(INDEX('Nhập đơn'!D:D,AWSG!$A79,0),"")</f>
        <v/>
      </c>
      <c r="E79" s="40" t="str" cm="1">
        <f t="array" aca="1" ref="E79" ca="1">IFERROR(INDEX('Nhập đơn'!E:E,AWSG!$A79,0),"")</f>
        <v/>
      </c>
      <c r="F79" s="40" t="str" cm="1">
        <f t="array" aca="1" ref="F79" ca="1">IFERROR(INDEX('Nhập đơn'!F:F,AWSG!$A79,0),"")</f>
        <v/>
      </c>
      <c r="G79" s="39" t="str" cm="1">
        <f t="array" aca="1" ref="G79" ca="1">IFERROR(INDEX('Nhập đơn'!H:H,AWSG!$A79,0),"")</f>
        <v/>
      </c>
      <c r="H79" s="39" t="str" cm="1">
        <f t="array" aca="1" ref="H79" ca="1">IFERROR(INDEX('Nhập đơn'!I:I,AWSG!$A79,0),"")</f>
        <v/>
      </c>
      <c r="I79" s="40"/>
    </row>
    <row r="80" spans="1:9">
      <c r="A80" s="24" t="str">
        <f ca="1">IFERROR(A79+MATCH(C80,OFFSET('Nhập đơn'!$C$1,AWSG!$A79,0,10000),0),"")</f>
        <v/>
      </c>
      <c r="B80" s="38"/>
      <c r="C80" s="39" t="str">
        <f>IF(COUNTIFS($C$6:C79,$E$5)&lt;$J$1,$E$5,"")</f>
        <v/>
      </c>
      <c r="D80" s="39" t="str" cm="1">
        <f t="array" aca="1" ref="D80" ca="1">IFERROR(INDEX('Nhập đơn'!D:D,AWSG!$A80,0),"")</f>
        <v/>
      </c>
      <c r="E80" s="40" t="str" cm="1">
        <f t="array" aca="1" ref="E80" ca="1">IFERROR(INDEX('Nhập đơn'!E:E,AWSG!$A80,0),"")</f>
        <v/>
      </c>
      <c r="F80" s="40" t="str" cm="1">
        <f t="array" aca="1" ref="F80" ca="1">IFERROR(INDEX('Nhập đơn'!F:F,AWSG!$A80,0),"")</f>
        <v/>
      </c>
      <c r="G80" s="39" t="str" cm="1">
        <f t="array" aca="1" ref="G80" ca="1">IFERROR(INDEX('Nhập đơn'!H:H,AWSG!$A80,0),"")</f>
        <v/>
      </c>
      <c r="H80" s="39" t="str" cm="1">
        <f t="array" aca="1" ref="H80" ca="1">IFERROR(INDEX('Nhập đơn'!I:I,AWSG!$A80,0),"")</f>
        <v/>
      </c>
      <c r="I80" s="40"/>
    </row>
    <row r="81" spans="1:9">
      <c r="A81" s="24" t="str">
        <f ca="1">IFERROR(A80+MATCH(C81,OFFSET('Nhập đơn'!$C$1,AWSG!$A80,0,10000),0),"")</f>
        <v/>
      </c>
      <c r="B81" s="38"/>
      <c r="C81" s="39" t="str">
        <f>IF(COUNTIFS($C$6:C80,$E$5)&lt;$J$1,$E$5,"")</f>
        <v/>
      </c>
      <c r="D81" s="39" t="str" cm="1">
        <f t="array" aca="1" ref="D81" ca="1">IFERROR(INDEX('Nhập đơn'!D:D,AWSG!$A81,0),"")</f>
        <v/>
      </c>
      <c r="E81" s="40" t="str" cm="1">
        <f t="array" aca="1" ref="E81" ca="1">IFERROR(INDEX('Nhập đơn'!E:E,AWSG!$A81,0),"")</f>
        <v/>
      </c>
      <c r="F81" s="40" t="str" cm="1">
        <f t="array" aca="1" ref="F81" ca="1">IFERROR(INDEX('Nhập đơn'!F:F,AWSG!$A81,0),"")</f>
        <v/>
      </c>
      <c r="G81" s="39" t="str" cm="1">
        <f t="array" aca="1" ref="G81" ca="1">IFERROR(INDEX('Nhập đơn'!H:H,AWSG!$A81,0),"")</f>
        <v/>
      </c>
      <c r="H81" s="39" t="str" cm="1">
        <f t="array" aca="1" ref="H81" ca="1">IFERROR(INDEX('Nhập đơn'!I:I,AWSG!$A81,0),"")</f>
        <v/>
      </c>
      <c r="I81" s="40"/>
    </row>
    <row r="82" spans="1:9">
      <c r="A82" s="24" t="str">
        <f ca="1">IFERROR(A81+MATCH(C82,OFFSET('Nhập đơn'!$C$1,AWSG!$A81,0,10000),0),"")</f>
        <v/>
      </c>
      <c r="B82" s="38"/>
      <c r="C82" s="39" t="str">
        <f>IF(COUNTIFS($C$6:C81,$E$5)&lt;$J$1,$E$5,"")</f>
        <v/>
      </c>
      <c r="D82" s="39" t="str" cm="1">
        <f t="array" aca="1" ref="D82" ca="1">IFERROR(INDEX('Nhập đơn'!D:D,AWSG!$A82,0),"")</f>
        <v/>
      </c>
      <c r="E82" s="40" t="str" cm="1">
        <f t="array" aca="1" ref="E82" ca="1">IFERROR(INDEX('Nhập đơn'!E:E,AWSG!$A82,0),"")</f>
        <v/>
      </c>
      <c r="F82" s="40" t="str" cm="1">
        <f t="array" aca="1" ref="F82" ca="1">IFERROR(INDEX('Nhập đơn'!F:F,AWSG!$A82,0),"")</f>
        <v/>
      </c>
      <c r="G82" s="39" t="str" cm="1">
        <f t="array" aca="1" ref="G82" ca="1">IFERROR(INDEX('Nhập đơn'!H:H,AWSG!$A82,0),"")</f>
        <v/>
      </c>
      <c r="H82" s="39" t="str" cm="1">
        <f t="array" aca="1" ref="H82" ca="1">IFERROR(INDEX('Nhập đơn'!I:I,AWSG!$A82,0),"")</f>
        <v/>
      </c>
      <c r="I82" s="40"/>
    </row>
    <row r="83" spans="1:9">
      <c r="A83" s="24" t="str">
        <f ca="1">IFERROR(A82+MATCH(C83,OFFSET('Nhập đơn'!$C$1,AWSG!$A82,0,10000),0),"")</f>
        <v/>
      </c>
      <c r="B83" s="38"/>
      <c r="C83" s="39" t="str">
        <f>IF(COUNTIFS($C$6:C82,$E$5)&lt;$J$1,$E$5,"")</f>
        <v/>
      </c>
      <c r="D83" s="39" t="str" cm="1">
        <f t="array" aca="1" ref="D83" ca="1">IFERROR(INDEX('Nhập đơn'!D:D,AWSG!$A83,0),"")</f>
        <v/>
      </c>
      <c r="E83" s="40" t="str" cm="1">
        <f t="array" aca="1" ref="E83" ca="1">IFERROR(INDEX('Nhập đơn'!E:E,AWSG!$A83,0),"")</f>
        <v/>
      </c>
      <c r="F83" s="40" t="str" cm="1">
        <f t="array" aca="1" ref="F83" ca="1">IFERROR(INDEX('Nhập đơn'!F:F,AWSG!$A83,0),"")</f>
        <v/>
      </c>
      <c r="G83" s="39" t="str" cm="1">
        <f t="array" aca="1" ref="G83" ca="1">IFERROR(INDEX('Nhập đơn'!H:H,AWSG!$A83,0),"")</f>
        <v/>
      </c>
      <c r="H83" s="39" t="str" cm="1">
        <f t="array" aca="1" ref="H83" ca="1">IFERROR(INDEX('Nhập đơn'!I:I,AWSG!$A83,0),"")</f>
        <v/>
      </c>
      <c r="I83" s="40"/>
    </row>
    <row r="84" spans="1:9">
      <c r="A84" s="24" t="str">
        <f ca="1">IFERROR(A83+MATCH(C84,OFFSET('Nhập đơn'!$C$1,AWSG!$A83,0,10000),0),"")</f>
        <v/>
      </c>
      <c r="B84" s="38"/>
      <c r="C84" s="39" t="str">
        <f>IF(COUNTIFS($C$6:C83,$E$5)&lt;$J$1,$E$5,"")</f>
        <v/>
      </c>
      <c r="D84" s="39" t="str" cm="1">
        <f t="array" aca="1" ref="D84" ca="1">IFERROR(INDEX('Nhập đơn'!D:D,AWSG!$A84,0),"")</f>
        <v/>
      </c>
      <c r="E84" s="40" t="str" cm="1">
        <f t="array" aca="1" ref="E84" ca="1">IFERROR(INDEX('Nhập đơn'!E:E,AWSG!$A84,0),"")</f>
        <v/>
      </c>
      <c r="F84" s="40" t="str" cm="1">
        <f t="array" aca="1" ref="F84" ca="1">IFERROR(INDEX('Nhập đơn'!F:F,AWSG!$A84,0),"")</f>
        <v/>
      </c>
      <c r="G84" s="39" t="str" cm="1">
        <f t="array" aca="1" ref="G84" ca="1">IFERROR(INDEX('Nhập đơn'!H:H,AWSG!$A84,0),"")</f>
        <v/>
      </c>
      <c r="H84" s="39" t="str" cm="1">
        <f t="array" aca="1" ref="H84" ca="1">IFERROR(INDEX('Nhập đơn'!I:I,AWSG!$A84,0),"")</f>
        <v/>
      </c>
      <c r="I84" s="40"/>
    </row>
    <row r="85" spans="1:9">
      <c r="A85" s="24" t="str">
        <f ca="1">IFERROR(A84+MATCH(C85,OFFSET('Nhập đơn'!$C$1,AWSG!$A84,0,10000),0),"")</f>
        <v/>
      </c>
      <c r="B85" s="38"/>
      <c r="C85" s="39" t="str">
        <f>IF(COUNTIFS($C$6:C84,$E$5)&lt;$J$1,$E$5,"")</f>
        <v/>
      </c>
      <c r="D85" s="39" t="str" cm="1">
        <f t="array" aca="1" ref="D85" ca="1">IFERROR(INDEX('Nhập đơn'!D:D,AWSG!$A85,0),"")</f>
        <v/>
      </c>
      <c r="E85" s="40" t="str" cm="1">
        <f t="array" aca="1" ref="E85" ca="1">IFERROR(INDEX('Nhập đơn'!E:E,AWSG!$A85,0),"")</f>
        <v/>
      </c>
      <c r="F85" s="40" t="str" cm="1">
        <f t="array" aca="1" ref="F85" ca="1">IFERROR(INDEX('Nhập đơn'!F:F,AWSG!$A85,0),"")</f>
        <v/>
      </c>
      <c r="G85" s="39" t="str" cm="1">
        <f t="array" aca="1" ref="G85" ca="1">IFERROR(INDEX('Nhập đơn'!H:H,AWSG!$A85,0),"")</f>
        <v/>
      </c>
      <c r="H85" s="39" t="str" cm="1">
        <f t="array" aca="1" ref="H85" ca="1">IFERROR(INDEX('Nhập đơn'!I:I,AWSG!$A85,0),"")</f>
        <v/>
      </c>
      <c r="I85" s="40"/>
    </row>
    <row r="86" spans="1:9">
      <c r="A86" s="24" t="str">
        <f ca="1">IFERROR(A85+MATCH(C86,OFFSET('Nhập đơn'!$C$1,AWSG!$A85,0,10000),0),"")</f>
        <v/>
      </c>
      <c r="B86" s="38"/>
      <c r="C86" s="39" t="str">
        <f>IF(COUNTIFS($C$6:C85,$E$5)&lt;$J$1,$E$5,"")</f>
        <v/>
      </c>
      <c r="D86" s="39" t="str" cm="1">
        <f t="array" aca="1" ref="D86" ca="1">IFERROR(INDEX('Nhập đơn'!D:D,AWSG!$A86,0),"")</f>
        <v/>
      </c>
      <c r="E86" s="40" t="str" cm="1">
        <f t="array" aca="1" ref="E86" ca="1">IFERROR(INDEX('Nhập đơn'!E:E,AWSG!$A86,0),"")</f>
        <v/>
      </c>
      <c r="F86" s="40" t="str" cm="1">
        <f t="array" aca="1" ref="F86" ca="1">IFERROR(INDEX('Nhập đơn'!F:F,AWSG!$A86,0),"")</f>
        <v/>
      </c>
      <c r="G86" s="39" t="str" cm="1">
        <f t="array" aca="1" ref="G86" ca="1">IFERROR(INDEX('Nhập đơn'!H:H,AWSG!$A86,0),"")</f>
        <v/>
      </c>
      <c r="H86" s="39" t="str" cm="1">
        <f t="array" aca="1" ref="H86" ca="1">IFERROR(INDEX('Nhập đơn'!I:I,AWSG!$A86,0),"")</f>
        <v/>
      </c>
      <c r="I86" s="40"/>
    </row>
    <row r="87" spans="1:9">
      <c r="A87" s="24" t="str">
        <f ca="1">IFERROR(A86+MATCH(C87,OFFSET('Nhập đơn'!$C$1,AWSG!$A86,0,10000),0),"")</f>
        <v/>
      </c>
      <c r="B87" s="38"/>
      <c r="C87" s="39" t="str">
        <f>IF(COUNTIFS($C$6:C86,$E$5)&lt;$J$1,$E$5,"")</f>
        <v/>
      </c>
      <c r="D87" s="39" t="str" cm="1">
        <f t="array" aca="1" ref="D87" ca="1">IFERROR(INDEX('Nhập đơn'!D:D,AWSG!$A87,0),"")</f>
        <v/>
      </c>
      <c r="E87" s="40" t="str" cm="1">
        <f t="array" aca="1" ref="E87" ca="1">IFERROR(INDEX('Nhập đơn'!E:E,AWSG!$A87,0),"")</f>
        <v/>
      </c>
      <c r="F87" s="40" t="str" cm="1">
        <f t="array" aca="1" ref="F87" ca="1">IFERROR(INDEX('Nhập đơn'!F:F,AWSG!$A87,0),"")</f>
        <v/>
      </c>
      <c r="G87" s="39" t="str" cm="1">
        <f t="array" aca="1" ref="G87" ca="1">IFERROR(INDEX('Nhập đơn'!H:H,AWSG!$A87,0),"")</f>
        <v/>
      </c>
      <c r="H87" s="39" t="str" cm="1">
        <f t="array" aca="1" ref="H87" ca="1">IFERROR(INDEX('Nhập đơn'!I:I,AWSG!$A87,0),"")</f>
        <v/>
      </c>
      <c r="I87" s="40"/>
    </row>
    <row r="88" spans="1:9">
      <c r="A88" s="24" t="str">
        <f ca="1">IFERROR(A87+MATCH(C88,OFFSET('Nhập đơn'!$C$1,AWSG!$A87,0,10000),0),"")</f>
        <v/>
      </c>
      <c r="B88" s="38"/>
      <c r="C88" s="39" t="str">
        <f>IF(COUNTIFS($C$6:C87,$E$5)&lt;$J$1,$E$5,"")</f>
        <v/>
      </c>
      <c r="D88" s="39" t="str" cm="1">
        <f t="array" aca="1" ref="D88" ca="1">IFERROR(INDEX('Nhập đơn'!D:D,AWSG!$A88,0),"")</f>
        <v/>
      </c>
      <c r="E88" s="40" t="str" cm="1">
        <f t="array" aca="1" ref="E88" ca="1">IFERROR(INDEX('Nhập đơn'!E:E,AWSG!$A88,0),"")</f>
        <v/>
      </c>
      <c r="F88" s="40" t="str" cm="1">
        <f t="array" aca="1" ref="F88" ca="1">IFERROR(INDEX('Nhập đơn'!F:F,AWSG!$A88,0),"")</f>
        <v/>
      </c>
      <c r="G88" s="39" t="str" cm="1">
        <f t="array" aca="1" ref="G88" ca="1">IFERROR(INDEX('Nhập đơn'!H:H,AWSG!$A88,0),"")</f>
        <v/>
      </c>
      <c r="H88" s="39" t="str" cm="1">
        <f t="array" aca="1" ref="H88" ca="1">IFERROR(INDEX('Nhập đơn'!I:I,AWSG!$A88,0),"")</f>
        <v/>
      </c>
      <c r="I88" s="40"/>
    </row>
    <row r="89" spans="1:9">
      <c r="A89" s="24" t="str">
        <f ca="1">IFERROR(A88+MATCH(C89,OFFSET('Nhập đơn'!$C$1,AWSG!$A88,0,10000),0),"")</f>
        <v/>
      </c>
      <c r="B89" s="38"/>
      <c r="C89" s="39" t="str">
        <f>IF(COUNTIFS($C$6:C88,$E$5)&lt;$J$1,$E$5,"")</f>
        <v/>
      </c>
      <c r="D89" s="39" t="str" cm="1">
        <f t="array" aca="1" ref="D89" ca="1">IFERROR(INDEX('Nhập đơn'!D:D,AWSG!$A89,0),"")</f>
        <v/>
      </c>
      <c r="E89" s="40" t="str" cm="1">
        <f t="array" aca="1" ref="E89" ca="1">IFERROR(INDEX('Nhập đơn'!E:E,AWSG!$A89,0),"")</f>
        <v/>
      </c>
      <c r="F89" s="40" t="str" cm="1">
        <f t="array" aca="1" ref="F89" ca="1">IFERROR(INDEX('Nhập đơn'!F:F,AWSG!$A89,0),"")</f>
        <v/>
      </c>
      <c r="G89" s="39" t="str" cm="1">
        <f t="array" aca="1" ref="G89" ca="1">IFERROR(INDEX('Nhập đơn'!H:H,AWSG!$A89,0),"")</f>
        <v/>
      </c>
      <c r="H89" s="39" t="str" cm="1">
        <f t="array" aca="1" ref="H89" ca="1">IFERROR(INDEX('Nhập đơn'!I:I,AWSG!$A89,0),"")</f>
        <v/>
      </c>
      <c r="I89" s="40"/>
    </row>
    <row r="90" spans="1:9">
      <c r="A90" s="24" t="str">
        <f ca="1">IFERROR(A89+MATCH(C90,OFFSET('Nhập đơn'!$C$1,AWSG!$A89,0,10000),0),"")</f>
        <v/>
      </c>
      <c r="B90" s="38"/>
      <c r="C90" s="39" t="str">
        <f>IF(COUNTIFS($C$6:C89,$E$5)&lt;$J$1,$E$5,"")</f>
        <v/>
      </c>
      <c r="D90" s="39" t="str" cm="1">
        <f t="array" aca="1" ref="D90" ca="1">IFERROR(INDEX('Nhập đơn'!D:D,AWSG!$A90,0),"")</f>
        <v/>
      </c>
      <c r="E90" s="40" t="str" cm="1">
        <f t="array" aca="1" ref="E90" ca="1">IFERROR(INDEX('Nhập đơn'!E:E,AWSG!$A90,0),"")</f>
        <v/>
      </c>
      <c r="F90" s="40" t="str" cm="1">
        <f t="array" aca="1" ref="F90" ca="1">IFERROR(INDEX('Nhập đơn'!F:F,AWSG!$A90,0),"")</f>
        <v/>
      </c>
      <c r="G90" s="39" t="str" cm="1">
        <f t="array" aca="1" ref="G90" ca="1">IFERROR(INDEX('Nhập đơn'!H:H,AWSG!$A90,0),"")</f>
        <v/>
      </c>
      <c r="H90" s="39" t="str" cm="1">
        <f t="array" aca="1" ref="H90" ca="1">IFERROR(INDEX('Nhập đơn'!I:I,AWSG!$A90,0),"")</f>
        <v/>
      </c>
      <c r="I90" s="40"/>
    </row>
    <row r="91" spans="1:9">
      <c r="A91" s="24" t="str">
        <f ca="1">IFERROR(A90+MATCH(C91,OFFSET('Nhập đơn'!$C$1,AWSG!$A90,0,10000),0),"")</f>
        <v/>
      </c>
      <c r="B91" s="38"/>
      <c r="C91" s="39" t="str">
        <f>IF(COUNTIFS($C$6:C90,$E$5)&lt;$J$1,$E$5,"")</f>
        <v/>
      </c>
      <c r="D91" s="39" t="str" cm="1">
        <f t="array" aca="1" ref="D91" ca="1">IFERROR(INDEX('Nhập đơn'!D:D,AWSG!$A91,0),"")</f>
        <v/>
      </c>
      <c r="E91" s="40" t="str" cm="1">
        <f t="array" aca="1" ref="E91" ca="1">IFERROR(INDEX('Nhập đơn'!E:E,AWSG!$A91,0),"")</f>
        <v/>
      </c>
      <c r="F91" s="40" t="str" cm="1">
        <f t="array" aca="1" ref="F91" ca="1">IFERROR(INDEX('Nhập đơn'!F:F,AWSG!$A91,0),"")</f>
        <v/>
      </c>
      <c r="G91" s="39" t="str" cm="1">
        <f t="array" aca="1" ref="G91" ca="1">IFERROR(INDEX('Nhập đơn'!H:H,AWSG!$A91,0),"")</f>
        <v/>
      </c>
      <c r="H91" s="39" t="str" cm="1">
        <f t="array" aca="1" ref="H91" ca="1">IFERROR(INDEX('Nhập đơn'!I:I,AWSG!$A91,0),"")</f>
        <v/>
      </c>
      <c r="I91" s="40"/>
    </row>
    <row r="92" spans="1:9">
      <c r="A92" s="24" t="str">
        <f ca="1">IFERROR(A91+MATCH(C92,OFFSET('Nhập đơn'!$C$1,AWSG!$A91,0,10000),0),"")</f>
        <v/>
      </c>
      <c r="B92" s="38"/>
      <c r="C92" s="39" t="str">
        <f>IF(COUNTIFS($C$6:C91,$E$5)&lt;$J$1,$E$5,"")</f>
        <v/>
      </c>
      <c r="D92" s="39" t="str" cm="1">
        <f t="array" aca="1" ref="D92" ca="1">IFERROR(INDEX('Nhập đơn'!D:D,AWSG!$A92,0),"")</f>
        <v/>
      </c>
      <c r="E92" s="40" t="str" cm="1">
        <f t="array" aca="1" ref="E92" ca="1">IFERROR(INDEX('Nhập đơn'!E:E,AWSG!$A92,0),"")</f>
        <v/>
      </c>
      <c r="F92" s="40" t="str" cm="1">
        <f t="array" aca="1" ref="F92" ca="1">IFERROR(INDEX('Nhập đơn'!F:F,AWSG!$A92,0),"")</f>
        <v/>
      </c>
      <c r="G92" s="39" t="str" cm="1">
        <f t="array" aca="1" ref="G92" ca="1">IFERROR(INDEX('Nhập đơn'!H:H,AWSG!$A92,0),"")</f>
        <v/>
      </c>
      <c r="H92" s="39" t="str" cm="1">
        <f t="array" aca="1" ref="H92" ca="1">IFERROR(INDEX('Nhập đơn'!I:I,AWSG!$A92,0),"")</f>
        <v/>
      </c>
      <c r="I92" s="40"/>
    </row>
    <row r="93" spans="1:9">
      <c r="A93" s="24" t="str">
        <f ca="1">IFERROR(A92+MATCH(C93,OFFSET('Nhập đơn'!$C$1,AWSG!$A92,0,10000),0),"")</f>
        <v/>
      </c>
      <c r="B93" s="38"/>
      <c r="C93" s="39" t="str">
        <f>IF(COUNTIFS($C$6:C92,$E$5)&lt;$J$1,$E$5,"")</f>
        <v/>
      </c>
      <c r="D93" s="39" t="str" cm="1">
        <f t="array" aca="1" ref="D93" ca="1">IFERROR(INDEX('Nhập đơn'!D:D,AWSG!$A93,0),"")</f>
        <v/>
      </c>
      <c r="E93" s="40" t="str" cm="1">
        <f t="array" aca="1" ref="E93" ca="1">IFERROR(INDEX('Nhập đơn'!E:E,AWSG!$A93,0),"")</f>
        <v/>
      </c>
      <c r="F93" s="40" t="str" cm="1">
        <f t="array" aca="1" ref="F93" ca="1">IFERROR(INDEX('Nhập đơn'!F:F,AWSG!$A93,0),"")</f>
        <v/>
      </c>
      <c r="G93" s="39" t="str" cm="1">
        <f t="array" aca="1" ref="G93" ca="1">IFERROR(INDEX('Nhập đơn'!H:H,AWSG!$A93,0),"")</f>
        <v/>
      </c>
      <c r="H93" s="39" t="str" cm="1">
        <f t="array" aca="1" ref="H93" ca="1">IFERROR(INDEX('Nhập đơn'!I:I,AWSG!$A93,0),"")</f>
        <v/>
      </c>
      <c r="I93" s="40"/>
    </row>
    <row r="94" spans="1:9">
      <c r="A94" s="24" t="str">
        <f ca="1">IFERROR(A93+MATCH(C94,OFFSET('Nhập đơn'!$C$1,AWSG!$A93,0,10000),0),"")</f>
        <v/>
      </c>
      <c r="B94" s="38"/>
      <c r="C94" s="39" t="str">
        <f>IF(COUNTIFS($C$6:C93,$E$5)&lt;$J$1,$E$5,"")</f>
        <v/>
      </c>
      <c r="D94" s="39" t="str" cm="1">
        <f t="array" aca="1" ref="D94" ca="1">IFERROR(INDEX('Nhập đơn'!D:D,AWSG!$A94,0),"")</f>
        <v/>
      </c>
      <c r="E94" s="40" t="str" cm="1">
        <f t="array" aca="1" ref="E94" ca="1">IFERROR(INDEX('Nhập đơn'!E:E,AWSG!$A94,0),"")</f>
        <v/>
      </c>
      <c r="F94" s="40" t="str" cm="1">
        <f t="array" aca="1" ref="F94" ca="1">IFERROR(INDEX('Nhập đơn'!F:F,AWSG!$A94,0),"")</f>
        <v/>
      </c>
      <c r="G94" s="39" t="str" cm="1">
        <f t="array" aca="1" ref="G94" ca="1">IFERROR(INDEX('Nhập đơn'!H:H,AWSG!$A94,0),"")</f>
        <v/>
      </c>
      <c r="H94" s="39" t="str" cm="1">
        <f t="array" aca="1" ref="H94" ca="1">IFERROR(INDEX('Nhập đơn'!I:I,AWSG!$A94,0),"")</f>
        <v/>
      </c>
      <c r="I94" s="40"/>
    </row>
    <row r="95" spans="1:9">
      <c r="A95" s="24" t="str">
        <f ca="1">IFERROR(A94+MATCH(C95,OFFSET('Nhập đơn'!$C$1,AWSG!$A94,0,10000),0),"")</f>
        <v/>
      </c>
      <c r="B95" s="38"/>
      <c r="C95" s="39" t="str">
        <f>IF(COUNTIFS($C$6:C94,$E$5)&lt;$J$1,$E$5,"")</f>
        <v/>
      </c>
      <c r="D95" s="39" t="str" cm="1">
        <f t="array" aca="1" ref="D95" ca="1">IFERROR(INDEX('Nhập đơn'!D:D,AWSG!$A95,0),"")</f>
        <v/>
      </c>
      <c r="E95" s="40" t="str" cm="1">
        <f t="array" aca="1" ref="E95" ca="1">IFERROR(INDEX('Nhập đơn'!E:E,AWSG!$A95,0),"")</f>
        <v/>
      </c>
      <c r="F95" s="40" t="str" cm="1">
        <f t="array" aca="1" ref="F95" ca="1">IFERROR(INDEX('Nhập đơn'!F:F,AWSG!$A95,0),"")</f>
        <v/>
      </c>
      <c r="G95" s="39" t="str" cm="1">
        <f t="array" aca="1" ref="G95" ca="1">IFERROR(INDEX('Nhập đơn'!H:H,AWSG!$A95,0),"")</f>
        <v/>
      </c>
      <c r="H95" s="39" t="str" cm="1">
        <f t="array" aca="1" ref="H95" ca="1">IFERROR(INDEX('Nhập đơn'!I:I,AWSG!$A95,0),"")</f>
        <v/>
      </c>
      <c r="I95" s="40"/>
    </row>
    <row r="96" spans="1:9">
      <c r="A96" s="24" t="str">
        <f ca="1">IFERROR(A95+MATCH(C96,OFFSET('Nhập đơn'!$C$1,AWSG!$A95,0,10000),0),"")</f>
        <v/>
      </c>
      <c r="B96" s="38"/>
      <c r="C96" s="39" t="str">
        <f>IF(COUNTIFS($C$6:C95,$E$5)&lt;$J$1,$E$5,"")</f>
        <v/>
      </c>
      <c r="D96" s="39" t="str" cm="1">
        <f t="array" aca="1" ref="D96" ca="1">IFERROR(INDEX('Nhập đơn'!D:D,AWSG!$A96,0),"")</f>
        <v/>
      </c>
      <c r="E96" s="40" t="str" cm="1">
        <f t="array" aca="1" ref="E96" ca="1">IFERROR(INDEX('Nhập đơn'!E:E,AWSG!$A96,0),"")</f>
        <v/>
      </c>
      <c r="F96" s="40" t="str" cm="1">
        <f t="array" aca="1" ref="F96" ca="1">IFERROR(INDEX('Nhập đơn'!F:F,AWSG!$A96,0),"")</f>
        <v/>
      </c>
      <c r="G96" s="39" t="str" cm="1">
        <f t="array" aca="1" ref="G96" ca="1">IFERROR(INDEX('Nhập đơn'!H:H,AWSG!$A96,0),"")</f>
        <v/>
      </c>
      <c r="H96" s="39" t="str" cm="1">
        <f t="array" aca="1" ref="H96" ca="1">IFERROR(INDEX('Nhập đơn'!I:I,AWSG!$A96,0),"")</f>
        <v/>
      </c>
      <c r="I96" s="40"/>
    </row>
    <row r="97" spans="1:9">
      <c r="A97" s="24" t="str">
        <f ca="1">IFERROR(A96+MATCH(C97,OFFSET('Nhập đơn'!$C$1,AWSG!$A96,0,10000),0),"")</f>
        <v/>
      </c>
      <c r="B97" s="38"/>
      <c r="C97" s="39" t="str">
        <f>IF(COUNTIFS($C$6:C96,$E$5)&lt;$J$1,$E$5,"")</f>
        <v/>
      </c>
      <c r="D97" s="39" t="str" cm="1">
        <f t="array" aca="1" ref="D97" ca="1">IFERROR(INDEX('Nhập đơn'!D:D,AWSG!$A97,0),"")</f>
        <v/>
      </c>
      <c r="E97" s="40" t="str" cm="1">
        <f t="array" aca="1" ref="E97" ca="1">IFERROR(INDEX('Nhập đơn'!E:E,AWSG!$A97,0),"")</f>
        <v/>
      </c>
      <c r="F97" s="40" t="str" cm="1">
        <f t="array" aca="1" ref="F97" ca="1">IFERROR(INDEX('Nhập đơn'!F:F,AWSG!$A97,0),"")</f>
        <v/>
      </c>
      <c r="G97" s="39" t="str" cm="1">
        <f t="array" aca="1" ref="G97" ca="1">IFERROR(INDEX('Nhập đơn'!H:H,AWSG!$A97,0),"")</f>
        <v/>
      </c>
      <c r="H97" s="39" t="str" cm="1">
        <f t="array" aca="1" ref="H97" ca="1">IFERROR(INDEX('Nhập đơn'!I:I,AWSG!$A97,0),"")</f>
        <v/>
      </c>
      <c r="I97" s="40"/>
    </row>
    <row r="98" spans="1:9">
      <c r="A98" s="24" t="str">
        <f ca="1">IFERROR(A97+MATCH(C98,OFFSET('Nhập đơn'!$C$1,AWSG!$A97,0,10000),0),"")</f>
        <v/>
      </c>
      <c r="B98" s="38"/>
      <c r="C98" s="39" t="str">
        <f>IF(COUNTIFS($C$6:C97,$E$5)&lt;$J$1,$E$5,"")</f>
        <v/>
      </c>
      <c r="D98" s="39" t="str" cm="1">
        <f t="array" aca="1" ref="D98" ca="1">IFERROR(INDEX('Nhập đơn'!D:D,AWSG!$A98,0),"")</f>
        <v/>
      </c>
      <c r="E98" s="40" t="str" cm="1">
        <f t="array" aca="1" ref="E98" ca="1">IFERROR(INDEX('Nhập đơn'!E:E,AWSG!$A98,0),"")</f>
        <v/>
      </c>
      <c r="F98" s="40" t="str" cm="1">
        <f t="array" aca="1" ref="F98" ca="1">IFERROR(INDEX('Nhập đơn'!F:F,AWSG!$A98,0),"")</f>
        <v/>
      </c>
      <c r="G98" s="39" t="str" cm="1">
        <f t="array" aca="1" ref="G98" ca="1">IFERROR(INDEX('Nhập đơn'!H:H,AWSG!$A98,0),"")</f>
        <v/>
      </c>
      <c r="H98" s="39" t="str" cm="1">
        <f t="array" aca="1" ref="H98" ca="1">IFERROR(INDEX('Nhập đơn'!I:I,AWSG!$A98,0),"")</f>
        <v/>
      </c>
      <c r="I98" s="40"/>
    </row>
    <row r="99" spans="1:9">
      <c r="A99" s="24" t="str">
        <f ca="1">IFERROR(A98+MATCH(C99,OFFSET('Nhập đơn'!$C$1,AWSG!$A98,0,10000),0),"")</f>
        <v/>
      </c>
      <c r="B99" s="38"/>
      <c r="C99" s="39" t="str">
        <f>IF(COUNTIFS($C$6:C98,$E$5)&lt;$J$1,$E$5,"")</f>
        <v/>
      </c>
      <c r="D99" s="39" t="str" cm="1">
        <f t="array" aca="1" ref="D99" ca="1">IFERROR(INDEX('Nhập đơn'!D:D,AWSG!$A99,0),"")</f>
        <v/>
      </c>
      <c r="E99" s="40" t="str" cm="1">
        <f t="array" aca="1" ref="E99" ca="1">IFERROR(INDEX('Nhập đơn'!E:E,AWSG!$A99,0),"")</f>
        <v/>
      </c>
      <c r="F99" s="40" t="str" cm="1">
        <f t="array" aca="1" ref="F99" ca="1">IFERROR(INDEX('Nhập đơn'!F:F,AWSG!$A99,0),"")</f>
        <v/>
      </c>
      <c r="G99" s="39" t="str" cm="1">
        <f t="array" aca="1" ref="G99" ca="1">IFERROR(INDEX('Nhập đơn'!H:H,AWSG!$A99,0),"")</f>
        <v/>
      </c>
      <c r="H99" s="39" t="str" cm="1">
        <f t="array" aca="1" ref="H99" ca="1">IFERROR(INDEX('Nhập đơn'!I:I,AWSG!$A99,0),"")</f>
        <v/>
      </c>
      <c r="I99" s="40"/>
    </row>
    <row r="100" spans="1:9">
      <c r="A100" s="24" t="str">
        <f ca="1">IFERROR(A99+MATCH(C100,OFFSET('Nhập đơn'!$C$1,AWSG!$A99,0,10000),0),"")</f>
        <v/>
      </c>
      <c r="B100" s="38"/>
      <c r="C100" s="39" t="str">
        <f>IF(COUNTIFS($C$6:C99,$E$5)&lt;$J$1,$E$5,"")</f>
        <v/>
      </c>
      <c r="D100" s="39" t="str" cm="1">
        <f t="array" aca="1" ref="D100" ca="1">IFERROR(INDEX('Nhập đơn'!D:D,AWSG!$A100,0),"")</f>
        <v/>
      </c>
      <c r="E100" s="40" t="str" cm="1">
        <f t="array" aca="1" ref="E100" ca="1">IFERROR(INDEX('Nhập đơn'!E:E,AWSG!$A100,0),"")</f>
        <v/>
      </c>
      <c r="F100" s="40" t="str" cm="1">
        <f t="array" aca="1" ref="F100" ca="1">IFERROR(INDEX('Nhập đơn'!F:F,AWSG!$A100,0),"")</f>
        <v/>
      </c>
      <c r="G100" s="39" t="str" cm="1">
        <f t="array" aca="1" ref="G100" ca="1">IFERROR(INDEX('Nhập đơn'!H:H,AWSG!$A100,0),"")</f>
        <v/>
      </c>
      <c r="H100" s="39" t="str" cm="1">
        <f t="array" aca="1" ref="H100" ca="1">IFERROR(INDEX('Nhập đơn'!I:I,AWSG!$A100,0),"")</f>
        <v/>
      </c>
      <c r="I100" s="40"/>
    </row>
    <row r="101" spans="1:9">
      <c r="A101" s="24" t="str">
        <f ca="1">IFERROR(A100+MATCH(C101,OFFSET('Nhập đơn'!$C$1,AWSG!$A100,0,10000),0),"")</f>
        <v/>
      </c>
      <c r="B101" s="38"/>
      <c r="C101" s="39" t="str">
        <f>IF(COUNTIFS($C$6:C100,$E$5)&lt;$J$1,$E$5,"")</f>
        <v/>
      </c>
      <c r="D101" s="39" t="str" cm="1">
        <f t="array" aca="1" ref="D101" ca="1">IFERROR(INDEX('Nhập đơn'!D:D,AWSG!$A101,0),"")</f>
        <v/>
      </c>
      <c r="E101" s="40" t="str" cm="1">
        <f t="array" aca="1" ref="E101" ca="1">IFERROR(INDEX('Nhập đơn'!E:E,AWSG!$A101,0),"")</f>
        <v/>
      </c>
      <c r="F101" s="40" t="str" cm="1">
        <f t="array" aca="1" ref="F101" ca="1">IFERROR(INDEX('Nhập đơn'!F:F,AWSG!$A101,0),"")</f>
        <v/>
      </c>
      <c r="G101" s="39" t="str" cm="1">
        <f t="array" aca="1" ref="G101" ca="1">IFERROR(INDEX('Nhập đơn'!H:H,AWSG!$A101,0),"")</f>
        <v/>
      </c>
      <c r="H101" s="39" t="str" cm="1">
        <f t="array" aca="1" ref="H101" ca="1">IFERROR(INDEX('Nhập đơn'!I:I,AWSG!$A101,0),"")</f>
        <v/>
      </c>
      <c r="I101" s="40"/>
    </row>
    <row r="102" spans="1:9">
      <c r="A102" s="24" t="str">
        <f ca="1">IFERROR(A101+MATCH(C102,OFFSET('Nhập đơn'!$C$1,AWSG!$A101,0,10000),0),"")</f>
        <v/>
      </c>
      <c r="B102" s="38"/>
      <c r="C102" s="39" t="str">
        <f>IF(COUNTIFS($C$6:C101,$E$5)&lt;$J$1,$E$5,"")</f>
        <v/>
      </c>
      <c r="D102" s="39" t="str" cm="1">
        <f t="array" aca="1" ref="D102" ca="1">IFERROR(INDEX('Nhập đơn'!D:D,AWSG!$A102,0),"")</f>
        <v/>
      </c>
      <c r="E102" s="40" t="str" cm="1">
        <f t="array" aca="1" ref="E102" ca="1">IFERROR(INDEX('Nhập đơn'!E:E,AWSG!$A102,0),"")</f>
        <v/>
      </c>
      <c r="F102" s="40" t="str" cm="1">
        <f t="array" aca="1" ref="F102" ca="1">IFERROR(INDEX('Nhập đơn'!F:F,AWSG!$A102,0),"")</f>
        <v/>
      </c>
      <c r="G102" s="39" t="str" cm="1">
        <f t="array" aca="1" ref="G102" ca="1">IFERROR(INDEX('Nhập đơn'!H:H,AWSG!$A102,0),"")</f>
        <v/>
      </c>
      <c r="H102" s="39" t="str" cm="1">
        <f t="array" aca="1" ref="H102" ca="1">IFERROR(INDEX('Nhập đơn'!I:I,AWSG!$A102,0),"")</f>
        <v/>
      </c>
      <c r="I102" s="40"/>
    </row>
    <row r="103" spans="1:9">
      <c r="A103" s="24" t="str">
        <f ca="1">IFERROR(A102+MATCH(C103,OFFSET('Nhập đơn'!$C$1,AWSG!$A102,0,10000),0),"")</f>
        <v/>
      </c>
      <c r="B103" s="38"/>
      <c r="C103" s="39" t="str">
        <f>IF(COUNTIFS($C$6:C102,$E$5)&lt;$J$1,$E$5,"")</f>
        <v/>
      </c>
      <c r="D103" s="39" t="str" cm="1">
        <f t="array" aca="1" ref="D103" ca="1">IFERROR(INDEX('Nhập đơn'!D:D,AWSG!$A103,0),"")</f>
        <v/>
      </c>
      <c r="E103" s="40" t="str" cm="1">
        <f t="array" aca="1" ref="E103" ca="1">IFERROR(INDEX('Nhập đơn'!E:E,AWSG!$A103,0),"")</f>
        <v/>
      </c>
      <c r="F103" s="40" t="str" cm="1">
        <f t="array" aca="1" ref="F103" ca="1">IFERROR(INDEX('Nhập đơn'!F:F,AWSG!$A103,0),"")</f>
        <v/>
      </c>
      <c r="G103" s="39" t="str" cm="1">
        <f t="array" aca="1" ref="G103" ca="1">IFERROR(INDEX('Nhập đơn'!H:H,AWSG!$A103,0),"")</f>
        <v/>
      </c>
      <c r="H103" s="39" t="str" cm="1">
        <f t="array" aca="1" ref="H103" ca="1">IFERROR(INDEX('Nhập đơn'!I:I,AWSG!$A103,0),"")</f>
        <v/>
      </c>
      <c r="I103" s="40"/>
    </row>
    <row r="104" spans="1:9">
      <c r="A104" s="24" t="str">
        <f ca="1">IFERROR(A103+MATCH(C104,OFFSET('Nhập đơn'!$C$1,AWSG!$A103,0,10000),0),"")</f>
        <v/>
      </c>
      <c r="B104" s="38"/>
      <c r="C104" s="39" t="str">
        <f>IF(COUNTIFS($C$6:C103,$E$5)&lt;$J$1,$E$5,"")</f>
        <v/>
      </c>
      <c r="D104" s="39" t="str" cm="1">
        <f t="array" aca="1" ref="D104" ca="1">IFERROR(INDEX('Nhập đơn'!D:D,AWSG!$A104,0),"")</f>
        <v/>
      </c>
      <c r="E104" s="40" t="str" cm="1">
        <f t="array" aca="1" ref="E104" ca="1">IFERROR(INDEX('Nhập đơn'!E:E,AWSG!$A104,0),"")</f>
        <v/>
      </c>
      <c r="F104" s="40" t="str" cm="1">
        <f t="array" aca="1" ref="F104" ca="1">IFERROR(INDEX('Nhập đơn'!F:F,AWSG!$A104,0),"")</f>
        <v/>
      </c>
      <c r="G104" s="39" t="str" cm="1">
        <f t="array" aca="1" ref="G104" ca="1">IFERROR(INDEX('Nhập đơn'!H:H,AWSG!$A104,0),"")</f>
        <v/>
      </c>
      <c r="H104" s="39" t="str" cm="1">
        <f t="array" aca="1" ref="H104" ca="1">IFERROR(INDEX('Nhập đơn'!I:I,AWSG!$A104,0),"")</f>
        <v/>
      </c>
      <c r="I104" s="40"/>
    </row>
    <row r="105" spans="1:9">
      <c r="A105" s="24" t="str">
        <f ca="1">IFERROR(A104+MATCH(C105,OFFSET('Nhập đơn'!$C$1,AWSG!$A104,0,10000),0),"")</f>
        <v/>
      </c>
      <c r="B105" s="38"/>
      <c r="C105" s="39" t="str">
        <f>IF(COUNTIFS($C$6:C104,$E$5)&lt;$J$1,$E$5,"")</f>
        <v/>
      </c>
      <c r="D105" s="39" t="str" cm="1">
        <f t="array" aca="1" ref="D105" ca="1">IFERROR(INDEX('Nhập đơn'!D:D,AWSG!$A105,0),"")</f>
        <v/>
      </c>
      <c r="E105" s="40" t="str" cm="1">
        <f t="array" aca="1" ref="E105" ca="1">IFERROR(INDEX('Nhập đơn'!E:E,AWSG!$A105,0),"")</f>
        <v/>
      </c>
      <c r="F105" s="40" t="str" cm="1">
        <f t="array" aca="1" ref="F105" ca="1">IFERROR(INDEX('Nhập đơn'!F:F,AWSG!$A105,0),"")</f>
        <v/>
      </c>
      <c r="G105" s="39" t="str" cm="1">
        <f t="array" aca="1" ref="G105" ca="1">IFERROR(INDEX('Nhập đơn'!H:H,AWSG!$A105,0),"")</f>
        <v/>
      </c>
      <c r="H105" s="39" t="str" cm="1">
        <f t="array" aca="1" ref="H105" ca="1">IFERROR(INDEX('Nhập đơn'!I:I,AWSG!$A105,0),"")</f>
        <v/>
      </c>
      <c r="I105" s="40"/>
    </row>
    <row r="106" spans="1:9">
      <c r="A106" s="24" t="str">
        <f ca="1">IFERROR(A105+MATCH(C106,OFFSET('Nhập đơn'!$C$1,AWSG!$A105,0,10000),0),"")</f>
        <v/>
      </c>
      <c r="B106" s="38"/>
      <c r="C106" s="39" t="str">
        <f>IF(COUNTIFS($C$6:C105,$E$5)&lt;$J$1,$E$5,"")</f>
        <v/>
      </c>
      <c r="D106" s="39" t="str" cm="1">
        <f t="array" aca="1" ref="D106" ca="1">IFERROR(INDEX('Nhập đơn'!D:D,AWSG!$A106,0),"")</f>
        <v/>
      </c>
      <c r="E106" s="40" t="str" cm="1">
        <f t="array" aca="1" ref="E106" ca="1">IFERROR(INDEX('Nhập đơn'!E:E,AWSG!$A106,0),"")</f>
        <v/>
      </c>
      <c r="F106" s="40" t="str" cm="1">
        <f t="array" aca="1" ref="F106" ca="1">IFERROR(INDEX('Nhập đơn'!F:F,AWSG!$A106,0),"")</f>
        <v/>
      </c>
      <c r="G106" s="39" t="str" cm="1">
        <f t="array" aca="1" ref="G106" ca="1">IFERROR(INDEX('Nhập đơn'!H:H,AWSG!$A106,0),"")</f>
        <v/>
      </c>
      <c r="H106" s="39" t="str" cm="1">
        <f t="array" aca="1" ref="H106" ca="1">IFERROR(INDEX('Nhập đơn'!I:I,AWSG!$A106,0),"")</f>
        <v/>
      </c>
      <c r="I106" s="40"/>
    </row>
    <row r="107" spans="1:9">
      <c r="A107" s="24" t="str">
        <f ca="1">IFERROR(A106+MATCH(C107,OFFSET('Nhập đơn'!$C$1,AWSG!$A106,0,10000),0),"")</f>
        <v/>
      </c>
      <c r="B107" s="38"/>
      <c r="C107" s="39" t="str">
        <f>IF(COUNTIFS($C$6:C106,$E$5)&lt;$J$1,$E$5,"")</f>
        <v/>
      </c>
      <c r="D107" s="39" t="str" cm="1">
        <f t="array" aca="1" ref="D107" ca="1">IFERROR(INDEX('Nhập đơn'!D:D,AWSG!$A107,0),"")</f>
        <v/>
      </c>
      <c r="E107" s="40" t="str" cm="1">
        <f t="array" aca="1" ref="E107" ca="1">IFERROR(INDEX('Nhập đơn'!E:E,AWSG!$A107,0),"")</f>
        <v/>
      </c>
      <c r="F107" s="40" t="str" cm="1">
        <f t="array" aca="1" ref="F107" ca="1">IFERROR(INDEX('Nhập đơn'!F:F,AWSG!$A107,0),"")</f>
        <v/>
      </c>
      <c r="G107" s="39" t="str" cm="1">
        <f t="array" aca="1" ref="G107" ca="1">IFERROR(INDEX('Nhập đơn'!H:H,AWSG!$A107,0),"")</f>
        <v/>
      </c>
      <c r="H107" s="39" t="str" cm="1">
        <f t="array" aca="1" ref="H107" ca="1">IFERROR(INDEX('Nhập đơn'!I:I,AWSG!$A107,0),"")</f>
        <v/>
      </c>
      <c r="I107" s="40"/>
    </row>
    <row r="108" spans="1:9">
      <c r="A108" s="24" t="str">
        <f ca="1">IFERROR(A107+MATCH(C108,OFFSET('Nhập đơn'!$C$1,AWSG!$A107,0,10000),0),"")</f>
        <v/>
      </c>
      <c r="B108" s="38"/>
      <c r="C108" s="39" t="str">
        <f>IF(COUNTIFS($C$6:C107,$E$5)&lt;$J$1,$E$5,"")</f>
        <v/>
      </c>
      <c r="D108" s="39" t="str" cm="1">
        <f t="array" aca="1" ref="D108" ca="1">IFERROR(INDEX('Nhập đơn'!D:D,AWSG!$A108,0),"")</f>
        <v/>
      </c>
      <c r="E108" s="40" t="str" cm="1">
        <f t="array" aca="1" ref="E108" ca="1">IFERROR(INDEX('Nhập đơn'!E:E,AWSG!$A108,0),"")</f>
        <v/>
      </c>
      <c r="F108" s="40" t="str" cm="1">
        <f t="array" aca="1" ref="F108" ca="1">IFERROR(INDEX('Nhập đơn'!F:F,AWSG!$A108,0),"")</f>
        <v/>
      </c>
      <c r="G108" s="39" t="str" cm="1">
        <f t="array" aca="1" ref="G108" ca="1">IFERROR(INDEX('Nhập đơn'!H:H,AWSG!$A108,0),"")</f>
        <v/>
      </c>
      <c r="H108" s="39" t="str" cm="1">
        <f t="array" aca="1" ref="H108" ca="1">IFERROR(INDEX('Nhập đơn'!I:I,AWSG!$A108,0),"")</f>
        <v/>
      </c>
      <c r="I108" s="40"/>
    </row>
    <row r="109" spans="1:9">
      <c r="A109" s="24" t="str">
        <f ca="1">IFERROR(A108+MATCH(C109,OFFSET('Nhập đơn'!$C$1,AWSG!$A108,0,10000),0),"")</f>
        <v/>
      </c>
      <c r="B109" s="38"/>
      <c r="C109" s="39" t="str">
        <f>IF(COUNTIFS($C$6:C108,$E$5)&lt;$J$1,$E$5,"")</f>
        <v/>
      </c>
      <c r="D109" s="39" t="str" cm="1">
        <f t="array" aca="1" ref="D109" ca="1">IFERROR(INDEX('Nhập đơn'!D:D,AWSG!$A109,0),"")</f>
        <v/>
      </c>
      <c r="E109" s="40" t="str" cm="1">
        <f t="array" aca="1" ref="E109" ca="1">IFERROR(INDEX('Nhập đơn'!E:E,AWSG!$A109,0),"")</f>
        <v/>
      </c>
      <c r="F109" s="40" t="str" cm="1">
        <f t="array" aca="1" ref="F109" ca="1">IFERROR(INDEX('Nhập đơn'!F:F,AWSG!$A109,0),"")</f>
        <v/>
      </c>
      <c r="G109" s="39" t="str" cm="1">
        <f t="array" aca="1" ref="G109" ca="1">IFERROR(INDEX('Nhập đơn'!H:H,AWSG!$A109,0),"")</f>
        <v/>
      </c>
      <c r="H109" s="39" t="str" cm="1">
        <f t="array" aca="1" ref="H109" ca="1">IFERROR(INDEX('Nhập đơn'!I:I,AWSG!$A109,0),"")</f>
        <v/>
      </c>
      <c r="I109" s="40"/>
    </row>
    <row r="110" spans="1:9">
      <c r="A110" s="24" t="str">
        <f ca="1">IFERROR(A109+MATCH(C110,OFFSET('Nhập đơn'!$C$1,AWSG!$A109,0,10000),0),"")</f>
        <v/>
      </c>
      <c r="B110" s="38"/>
      <c r="C110" s="39" t="str">
        <f>IF(COUNTIFS($C$6:C109,$E$5)&lt;$J$1,$E$5,"")</f>
        <v/>
      </c>
      <c r="D110" s="39" t="str" cm="1">
        <f t="array" aca="1" ref="D110" ca="1">IFERROR(INDEX('Nhập đơn'!D:D,AWSG!$A110,0),"")</f>
        <v/>
      </c>
      <c r="E110" s="40" t="str" cm="1">
        <f t="array" aca="1" ref="E110" ca="1">IFERROR(INDEX('Nhập đơn'!E:E,AWSG!$A110,0),"")</f>
        <v/>
      </c>
      <c r="F110" s="40" t="str" cm="1">
        <f t="array" aca="1" ref="F110" ca="1">IFERROR(INDEX('Nhập đơn'!F:F,AWSG!$A110,0),"")</f>
        <v/>
      </c>
      <c r="G110" s="39" t="str" cm="1">
        <f t="array" aca="1" ref="G110" ca="1">IFERROR(INDEX('Nhập đơn'!H:H,AWSG!$A110,0),"")</f>
        <v/>
      </c>
      <c r="H110" s="39" t="str" cm="1">
        <f t="array" aca="1" ref="H110" ca="1">IFERROR(INDEX('Nhập đơn'!I:I,AWSG!$A110,0),"")</f>
        <v/>
      </c>
      <c r="I110" s="40"/>
    </row>
    <row r="111" spans="1:9">
      <c r="A111" s="24" t="str">
        <f ca="1">IFERROR(A110+MATCH(C111,OFFSET('Nhập đơn'!$C$1,AWSG!$A110,0,10000),0),"")</f>
        <v/>
      </c>
      <c r="B111" s="38"/>
      <c r="C111" s="39" t="str">
        <f>IF(COUNTIFS($C$6:C110,$E$5)&lt;$J$1,$E$5,"")</f>
        <v/>
      </c>
      <c r="D111" s="39" t="str" cm="1">
        <f t="array" aca="1" ref="D111" ca="1">IFERROR(INDEX('Nhập đơn'!D:D,AWSG!$A111,0),"")</f>
        <v/>
      </c>
      <c r="E111" s="40" t="str" cm="1">
        <f t="array" aca="1" ref="E111" ca="1">IFERROR(INDEX('Nhập đơn'!E:E,AWSG!$A111,0),"")</f>
        <v/>
      </c>
      <c r="F111" s="40" t="str" cm="1">
        <f t="array" aca="1" ref="F111" ca="1">IFERROR(INDEX('Nhập đơn'!F:F,AWSG!$A111,0),"")</f>
        <v/>
      </c>
      <c r="G111" s="39" t="str" cm="1">
        <f t="array" aca="1" ref="G111" ca="1">IFERROR(INDEX('Nhập đơn'!H:H,AWSG!$A111,0),"")</f>
        <v/>
      </c>
      <c r="H111" s="39" t="str" cm="1">
        <f t="array" aca="1" ref="H111" ca="1">IFERROR(INDEX('Nhập đơn'!I:I,AWSG!$A111,0),"")</f>
        <v/>
      </c>
      <c r="I111" s="40"/>
    </row>
    <row r="112" spans="1:9">
      <c r="A112" s="24" t="str">
        <f ca="1">IFERROR(A111+MATCH(C112,OFFSET('Nhập đơn'!$C$1,AWSG!$A111,0,10000),0),"")</f>
        <v/>
      </c>
      <c r="B112" s="38"/>
      <c r="C112" s="39" t="str">
        <f>IF(COUNTIFS($C$6:C111,$E$5)&lt;$J$1,$E$5,"")</f>
        <v/>
      </c>
      <c r="D112" s="39" t="str" cm="1">
        <f t="array" aca="1" ref="D112" ca="1">IFERROR(INDEX('Nhập đơn'!D:D,AWSG!$A112,0),"")</f>
        <v/>
      </c>
      <c r="E112" s="40" t="str" cm="1">
        <f t="array" aca="1" ref="E112" ca="1">IFERROR(INDEX('Nhập đơn'!E:E,AWSG!$A112,0),"")</f>
        <v/>
      </c>
      <c r="F112" s="40" t="str" cm="1">
        <f t="array" aca="1" ref="F112" ca="1">IFERROR(INDEX('Nhập đơn'!F:F,AWSG!$A112,0),"")</f>
        <v/>
      </c>
      <c r="G112" s="39" t="str" cm="1">
        <f t="array" aca="1" ref="G112" ca="1">IFERROR(INDEX('Nhập đơn'!H:H,AWSG!$A112,0),"")</f>
        <v/>
      </c>
      <c r="H112" s="39" t="str" cm="1">
        <f t="array" aca="1" ref="H112" ca="1">IFERROR(INDEX('Nhập đơn'!I:I,AWSG!$A112,0),"")</f>
        <v/>
      </c>
      <c r="I112" s="40"/>
    </row>
    <row r="113" spans="1:9">
      <c r="A113" s="24" t="str">
        <f ca="1">IFERROR(A112+MATCH(C113,OFFSET('Nhập đơn'!$C$1,AWSG!$A112,0,10000),0),"")</f>
        <v/>
      </c>
      <c r="B113" s="38"/>
      <c r="C113" s="39" t="str">
        <f>IF(COUNTIFS($C$6:C112,$E$5)&lt;$J$1,$E$5,"")</f>
        <v/>
      </c>
      <c r="D113" s="39" t="str" cm="1">
        <f t="array" aca="1" ref="D113" ca="1">IFERROR(INDEX('Nhập đơn'!D:D,AWSG!$A113,0),"")</f>
        <v/>
      </c>
      <c r="E113" s="40" t="str" cm="1">
        <f t="array" aca="1" ref="E113" ca="1">IFERROR(INDEX('Nhập đơn'!E:E,AWSG!$A113,0),"")</f>
        <v/>
      </c>
      <c r="F113" s="40" t="str" cm="1">
        <f t="array" aca="1" ref="F113" ca="1">IFERROR(INDEX('Nhập đơn'!F:F,AWSG!$A113,0),"")</f>
        <v/>
      </c>
      <c r="G113" s="39" t="str" cm="1">
        <f t="array" aca="1" ref="G113" ca="1">IFERROR(INDEX('Nhập đơn'!H:H,AWSG!$A113,0),"")</f>
        <v/>
      </c>
      <c r="H113" s="39" t="str" cm="1">
        <f t="array" aca="1" ref="H113" ca="1">IFERROR(INDEX('Nhập đơn'!I:I,AWSG!$A113,0),"")</f>
        <v/>
      </c>
      <c r="I113" s="40"/>
    </row>
    <row r="114" spans="1:9">
      <c r="A114" s="24" t="str">
        <f ca="1">IFERROR(A113+MATCH(C114,OFFSET('Nhập đơn'!$C$1,AWSG!$A113,0,10000),0),"")</f>
        <v/>
      </c>
      <c r="B114" s="38"/>
      <c r="C114" s="39" t="str">
        <f>IF(COUNTIFS($C$6:C113,$E$5)&lt;$J$1,$E$5,"")</f>
        <v/>
      </c>
      <c r="D114" s="39" t="str" cm="1">
        <f t="array" aca="1" ref="D114" ca="1">IFERROR(INDEX('Nhập đơn'!D:D,AWSG!$A114,0),"")</f>
        <v/>
      </c>
      <c r="E114" s="40" t="str" cm="1">
        <f t="array" aca="1" ref="E114" ca="1">IFERROR(INDEX('Nhập đơn'!E:E,AWSG!$A114,0),"")</f>
        <v/>
      </c>
      <c r="F114" s="40" t="str" cm="1">
        <f t="array" aca="1" ref="F114" ca="1">IFERROR(INDEX('Nhập đơn'!F:F,AWSG!$A114,0),"")</f>
        <v/>
      </c>
      <c r="G114" s="39" t="str" cm="1">
        <f t="array" aca="1" ref="G114" ca="1">IFERROR(INDEX('Nhập đơn'!H:H,AWSG!$A114,0),"")</f>
        <v/>
      </c>
      <c r="H114" s="39" t="str" cm="1">
        <f t="array" aca="1" ref="H114" ca="1">IFERROR(INDEX('Nhập đơn'!I:I,AWSG!$A114,0),"")</f>
        <v/>
      </c>
      <c r="I114" s="40"/>
    </row>
    <row r="115" spans="1:9">
      <c r="A115" s="24" t="str">
        <f ca="1">IFERROR(A114+MATCH(C115,OFFSET('Nhập đơn'!$C$1,AWSG!$A114,0,10000),0),"")</f>
        <v/>
      </c>
      <c r="B115" s="38"/>
      <c r="C115" s="39" t="str">
        <f>IF(COUNTIFS($C$6:C114,$E$5)&lt;$J$1,$E$5,"")</f>
        <v/>
      </c>
      <c r="D115" s="39" t="str" cm="1">
        <f t="array" aca="1" ref="D115" ca="1">IFERROR(INDEX('Nhập đơn'!D:D,AWSG!$A115,0),"")</f>
        <v/>
      </c>
      <c r="E115" s="40" t="str" cm="1">
        <f t="array" aca="1" ref="E115" ca="1">IFERROR(INDEX('Nhập đơn'!E:E,AWSG!$A115,0),"")</f>
        <v/>
      </c>
      <c r="F115" s="40" t="str" cm="1">
        <f t="array" aca="1" ref="F115" ca="1">IFERROR(INDEX('Nhập đơn'!F:F,AWSG!$A115,0),"")</f>
        <v/>
      </c>
      <c r="G115" s="39" t="str" cm="1">
        <f t="array" aca="1" ref="G115" ca="1">IFERROR(INDEX('Nhập đơn'!H:H,AWSG!$A115,0),"")</f>
        <v/>
      </c>
      <c r="H115" s="39" t="str" cm="1">
        <f t="array" aca="1" ref="H115" ca="1">IFERROR(INDEX('Nhập đơn'!I:I,AWSG!$A115,0),"")</f>
        <v/>
      </c>
      <c r="I115" s="40"/>
    </row>
    <row r="116" spans="1:9">
      <c r="A116" s="24" t="str">
        <f ca="1">IFERROR(A115+MATCH(C116,OFFSET('Nhập đơn'!$C$1,AWSG!$A115,0,10000),0),"")</f>
        <v/>
      </c>
      <c r="B116" s="38"/>
      <c r="C116" s="39" t="str">
        <f>IF(COUNTIFS($C$6:C115,$E$5)&lt;$J$1,$E$5,"")</f>
        <v/>
      </c>
      <c r="D116" s="39" t="str" cm="1">
        <f t="array" aca="1" ref="D116" ca="1">IFERROR(INDEX('Nhập đơn'!D:D,AWSG!$A116,0),"")</f>
        <v/>
      </c>
      <c r="E116" s="40" t="str" cm="1">
        <f t="array" aca="1" ref="E116" ca="1">IFERROR(INDEX('Nhập đơn'!E:E,AWSG!$A116,0),"")</f>
        <v/>
      </c>
      <c r="F116" s="40" t="str" cm="1">
        <f t="array" aca="1" ref="F116" ca="1">IFERROR(INDEX('Nhập đơn'!F:F,AWSG!$A116,0),"")</f>
        <v/>
      </c>
      <c r="G116" s="39" t="str" cm="1">
        <f t="array" aca="1" ref="G116" ca="1">IFERROR(INDEX('Nhập đơn'!H:H,AWSG!$A116,0),"")</f>
        <v/>
      </c>
      <c r="H116" s="39" t="str" cm="1">
        <f t="array" aca="1" ref="H116" ca="1">IFERROR(INDEX('Nhập đơn'!I:I,AWSG!$A116,0),"")</f>
        <v/>
      </c>
      <c r="I116" s="40"/>
    </row>
    <row r="117" spans="1:9">
      <c r="A117" s="24" t="str">
        <f ca="1">IFERROR(A116+MATCH(C117,OFFSET('Nhập đơn'!$C$1,AWSG!$A116,0,10000),0),"")</f>
        <v/>
      </c>
      <c r="B117" s="38"/>
      <c r="C117" s="39" t="str">
        <f>IF(COUNTIFS($C$6:C116,$E$5)&lt;$J$1,$E$5,"")</f>
        <v/>
      </c>
      <c r="D117" s="39" t="str" cm="1">
        <f t="array" aca="1" ref="D117" ca="1">IFERROR(INDEX('Nhập đơn'!D:D,AWSG!$A117,0),"")</f>
        <v/>
      </c>
      <c r="E117" s="40" t="str" cm="1">
        <f t="array" aca="1" ref="E117" ca="1">IFERROR(INDEX('Nhập đơn'!E:E,AWSG!$A117,0),"")</f>
        <v/>
      </c>
      <c r="F117" s="40" t="str" cm="1">
        <f t="array" aca="1" ref="F117" ca="1">IFERROR(INDEX('Nhập đơn'!F:F,AWSG!$A117,0),"")</f>
        <v/>
      </c>
      <c r="G117" s="39" t="str" cm="1">
        <f t="array" aca="1" ref="G117" ca="1">IFERROR(INDEX('Nhập đơn'!H:H,AWSG!$A117,0),"")</f>
        <v/>
      </c>
      <c r="H117" s="39" t="str" cm="1">
        <f t="array" aca="1" ref="H117" ca="1">IFERROR(INDEX('Nhập đơn'!I:I,AWSG!$A117,0),"")</f>
        <v/>
      </c>
      <c r="I117" s="40"/>
    </row>
    <row r="118" spans="1:9">
      <c r="A118" s="24" t="str">
        <f ca="1">IFERROR(A117+MATCH(C118,OFFSET('Nhập đơn'!$C$1,AWSG!$A117,0,10000),0),"")</f>
        <v/>
      </c>
      <c r="B118" s="38"/>
      <c r="C118" s="39" t="str">
        <f>IF(COUNTIFS($C$6:C117,$E$5)&lt;$J$1,$E$5,"")</f>
        <v/>
      </c>
      <c r="D118" s="39" t="str" cm="1">
        <f t="array" aca="1" ref="D118" ca="1">IFERROR(INDEX('Nhập đơn'!D:D,AWSG!$A118,0),"")</f>
        <v/>
      </c>
      <c r="E118" s="40" t="str" cm="1">
        <f t="array" aca="1" ref="E118" ca="1">IFERROR(INDEX('Nhập đơn'!E:E,AWSG!$A118,0),"")</f>
        <v/>
      </c>
      <c r="F118" s="40" t="str" cm="1">
        <f t="array" aca="1" ref="F118" ca="1">IFERROR(INDEX('Nhập đơn'!F:F,AWSG!$A118,0),"")</f>
        <v/>
      </c>
      <c r="G118" s="39" t="str" cm="1">
        <f t="array" aca="1" ref="G118" ca="1">IFERROR(INDEX('Nhập đơn'!H:H,AWSG!$A118,0),"")</f>
        <v/>
      </c>
      <c r="H118" s="39" t="str" cm="1">
        <f t="array" aca="1" ref="H118" ca="1">IFERROR(INDEX('Nhập đơn'!I:I,AWSG!$A118,0),"")</f>
        <v/>
      </c>
      <c r="I118" s="40"/>
    </row>
    <row r="119" spans="1:9">
      <c r="A119" s="24" t="str">
        <f ca="1">IFERROR(A118+MATCH(C119,OFFSET('Nhập đơn'!$C$1,AWSG!$A118,0,10000),0),"")</f>
        <v/>
      </c>
      <c r="B119" s="38"/>
      <c r="C119" s="39" t="str">
        <f>IF(COUNTIFS($C$6:C118,$E$5)&lt;$J$1,$E$5,"")</f>
        <v/>
      </c>
      <c r="D119" s="39" t="str" cm="1">
        <f t="array" aca="1" ref="D119" ca="1">IFERROR(INDEX('Nhập đơn'!D:D,AWSG!$A119,0),"")</f>
        <v/>
      </c>
      <c r="E119" s="40" t="str" cm="1">
        <f t="array" aca="1" ref="E119" ca="1">IFERROR(INDEX('Nhập đơn'!E:E,AWSG!$A119,0),"")</f>
        <v/>
      </c>
      <c r="F119" s="40" t="str" cm="1">
        <f t="array" aca="1" ref="F119" ca="1">IFERROR(INDEX('Nhập đơn'!F:F,AWSG!$A119,0),"")</f>
        <v/>
      </c>
      <c r="G119" s="39" t="str" cm="1">
        <f t="array" aca="1" ref="G119" ca="1">IFERROR(INDEX('Nhập đơn'!H:H,AWSG!$A119,0),"")</f>
        <v/>
      </c>
      <c r="H119" s="39" t="str" cm="1">
        <f t="array" aca="1" ref="H119" ca="1">IFERROR(INDEX('Nhập đơn'!I:I,AWSG!$A119,0),"")</f>
        <v/>
      </c>
      <c r="I119" s="40"/>
    </row>
    <row r="120" spans="1:9">
      <c r="A120" s="24" t="str">
        <f ca="1">IFERROR(A119+MATCH(C120,OFFSET('Nhập đơn'!$C$1,AWSG!$A119,0,10000),0),"")</f>
        <v/>
      </c>
      <c r="B120" s="38"/>
      <c r="C120" s="39" t="str">
        <f>IF(COUNTIFS($C$6:C119,$E$5)&lt;$J$1,$E$5,"")</f>
        <v/>
      </c>
      <c r="D120" s="39" t="str" cm="1">
        <f t="array" aca="1" ref="D120" ca="1">IFERROR(INDEX('Nhập đơn'!D:D,AWSG!$A120,0),"")</f>
        <v/>
      </c>
      <c r="E120" s="40" t="str" cm="1">
        <f t="array" aca="1" ref="E120" ca="1">IFERROR(INDEX('Nhập đơn'!E:E,AWSG!$A120,0),"")</f>
        <v/>
      </c>
      <c r="F120" s="40" t="str" cm="1">
        <f t="array" aca="1" ref="F120" ca="1">IFERROR(INDEX('Nhập đơn'!F:F,AWSG!$A120,0),"")</f>
        <v/>
      </c>
      <c r="G120" s="39" t="str" cm="1">
        <f t="array" aca="1" ref="G120" ca="1">IFERROR(INDEX('Nhập đơn'!H:H,AWSG!$A120,0),"")</f>
        <v/>
      </c>
      <c r="H120" s="39" t="str" cm="1">
        <f t="array" aca="1" ref="H120" ca="1">IFERROR(INDEX('Nhập đơn'!I:I,AWSG!$A120,0),"")</f>
        <v/>
      </c>
      <c r="I120" s="40"/>
    </row>
    <row r="121" spans="1:9">
      <c r="A121" s="24" t="str">
        <f ca="1">IFERROR(A120+MATCH(C121,OFFSET('Nhập đơn'!$C$1,AWSG!$A120,0,10000),0),"")</f>
        <v/>
      </c>
      <c r="B121" s="38"/>
      <c r="C121" s="39" t="str">
        <f>IF(COUNTIFS($C$6:C120,$E$5)&lt;$J$1,$E$5,"")</f>
        <v/>
      </c>
      <c r="D121" s="39" t="str" cm="1">
        <f t="array" aca="1" ref="D121" ca="1">IFERROR(INDEX('Nhập đơn'!D:D,AWSG!$A121,0),"")</f>
        <v/>
      </c>
      <c r="E121" s="40" t="str" cm="1">
        <f t="array" aca="1" ref="E121" ca="1">IFERROR(INDEX('Nhập đơn'!E:E,AWSG!$A121,0),"")</f>
        <v/>
      </c>
      <c r="F121" s="40" t="str" cm="1">
        <f t="array" aca="1" ref="F121" ca="1">IFERROR(INDEX('Nhập đơn'!F:F,AWSG!$A121,0),"")</f>
        <v/>
      </c>
      <c r="G121" s="39" t="str" cm="1">
        <f t="array" aca="1" ref="G121" ca="1">IFERROR(INDEX('Nhập đơn'!H:H,AWSG!$A121,0),"")</f>
        <v/>
      </c>
      <c r="H121" s="39" t="str" cm="1">
        <f t="array" aca="1" ref="H121" ca="1">IFERROR(INDEX('Nhập đơn'!I:I,AWSG!$A121,0),"")</f>
        <v/>
      </c>
      <c r="I121" s="40"/>
    </row>
    <row r="122" spans="1:9">
      <c r="A122" s="24" t="str">
        <f ca="1">IFERROR(A121+MATCH(C122,OFFSET('Nhập đơn'!$C$1,AWSG!$A121,0,10000),0),"")</f>
        <v/>
      </c>
      <c r="B122" s="38"/>
      <c r="C122" s="39" t="str">
        <f>IF(COUNTIFS($C$6:C121,$E$5)&lt;$J$1,$E$5,"")</f>
        <v/>
      </c>
      <c r="D122" s="39" t="str" cm="1">
        <f t="array" aca="1" ref="D122" ca="1">IFERROR(INDEX('Nhập đơn'!D:D,AWSG!$A122,0),"")</f>
        <v/>
      </c>
      <c r="E122" s="40" t="str" cm="1">
        <f t="array" aca="1" ref="E122" ca="1">IFERROR(INDEX('Nhập đơn'!E:E,AWSG!$A122,0),"")</f>
        <v/>
      </c>
      <c r="F122" s="40" t="str" cm="1">
        <f t="array" aca="1" ref="F122" ca="1">IFERROR(INDEX('Nhập đơn'!F:F,AWSG!$A122,0),"")</f>
        <v/>
      </c>
      <c r="G122" s="39" t="str" cm="1">
        <f t="array" aca="1" ref="G122" ca="1">IFERROR(INDEX('Nhập đơn'!H:H,AWSG!$A122,0),"")</f>
        <v/>
      </c>
      <c r="H122" s="39" t="str" cm="1">
        <f t="array" aca="1" ref="H122" ca="1">IFERROR(INDEX('Nhập đơn'!I:I,AWSG!$A122,0),"")</f>
        <v/>
      </c>
      <c r="I122" s="40"/>
    </row>
    <row r="123" spans="1:9">
      <c r="A123" s="24" t="str">
        <f ca="1">IFERROR(A122+MATCH(C123,OFFSET('Nhập đơn'!$C$1,AWSG!$A122,0,10000),0),"")</f>
        <v/>
      </c>
      <c r="B123" s="38"/>
      <c r="C123" s="39" t="str">
        <f>IF(COUNTIFS($C$6:C122,$E$5)&lt;$J$1,$E$5,"")</f>
        <v/>
      </c>
      <c r="D123" s="39" t="str" cm="1">
        <f t="array" aca="1" ref="D123" ca="1">IFERROR(INDEX('Nhập đơn'!D:D,AWSG!$A123,0),"")</f>
        <v/>
      </c>
      <c r="E123" s="40" t="str" cm="1">
        <f t="array" aca="1" ref="E123" ca="1">IFERROR(INDEX('Nhập đơn'!E:E,AWSG!$A123,0),"")</f>
        <v/>
      </c>
      <c r="F123" s="40" t="str" cm="1">
        <f t="array" aca="1" ref="F123" ca="1">IFERROR(INDEX('Nhập đơn'!F:F,AWSG!$A123,0),"")</f>
        <v/>
      </c>
      <c r="G123" s="39" t="str" cm="1">
        <f t="array" aca="1" ref="G123" ca="1">IFERROR(INDEX('Nhập đơn'!H:H,AWSG!$A123,0),"")</f>
        <v/>
      </c>
      <c r="H123" s="39" t="str" cm="1">
        <f t="array" aca="1" ref="H123" ca="1">IFERROR(INDEX('Nhập đơn'!I:I,AWSG!$A123,0),"")</f>
        <v/>
      </c>
      <c r="I123" s="40"/>
    </row>
    <row r="124" spans="1:9">
      <c r="A124" s="24" t="str">
        <f ca="1">IFERROR(A123+MATCH(C124,OFFSET('Nhập đơn'!$C$1,AWSG!$A123,0,10000),0),"")</f>
        <v/>
      </c>
      <c r="B124" s="38"/>
      <c r="C124" s="39" t="str">
        <f>IF(COUNTIFS($C$6:C123,$E$5)&lt;$J$1,$E$5,"")</f>
        <v/>
      </c>
      <c r="D124" s="39" t="str" cm="1">
        <f t="array" aca="1" ref="D124" ca="1">IFERROR(INDEX('Nhập đơn'!D:D,AWSG!$A124,0),"")</f>
        <v/>
      </c>
      <c r="E124" s="40" t="str" cm="1">
        <f t="array" aca="1" ref="E124" ca="1">IFERROR(INDEX('Nhập đơn'!E:E,AWSG!$A124,0),"")</f>
        <v/>
      </c>
      <c r="F124" s="40" t="str" cm="1">
        <f t="array" aca="1" ref="F124" ca="1">IFERROR(INDEX('Nhập đơn'!F:F,AWSG!$A124,0),"")</f>
        <v/>
      </c>
      <c r="G124" s="39" t="str" cm="1">
        <f t="array" aca="1" ref="G124" ca="1">IFERROR(INDEX('Nhập đơn'!H:H,AWSG!$A124,0),"")</f>
        <v/>
      </c>
      <c r="H124" s="39" t="str" cm="1">
        <f t="array" aca="1" ref="H124" ca="1">IFERROR(INDEX('Nhập đơn'!I:I,AWSG!$A124,0),"")</f>
        <v/>
      </c>
      <c r="I124" s="40"/>
    </row>
    <row r="125" spans="1:9">
      <c r="A125" s="24" t="str">
        <f ca="1">IFERROR(A124+MATCH(C125,OFFSET('Nhập đơn'!$C$1,AWSG!$A124,0,10000),0),"")</f>
        <v/>
      </c>
      <c r="B125" s="38"/>
      <c r="C125" s="39" t="str">
        <f>IF(COUNTIFS($C$6:C124,$E$5)&lt;$J$1,$E$5,"")</f>
        <v/>
      </c>
      <c r="D125" s="39" t="str" cm="1">
        <f t="array" aca="1" ref="D125" ca="1">IFERROR(INDEX('Nhập đơn'!D:D,AWSG!$A125,0),"")</f>
        <v/>
      </c>
      <c r="E125" s="40" t="str" cm="1">
        <f t="array" aca="1" ref="E125" ca="1">IFERROR(INDEX('Nhập đơn'!E:E,AWSG!$A125,0),"")</f>
        <v/>
      </c>
      <c r="F125" s="40" t="str" cm="1">
        <f t="array" aca="1" ref="F125" ca="1">IFERROR(INDEX('Nhập đơn'!F:F,AWSG!$A125,0),"")</f>
        <v/>
      </c>
      <c r="G125" s="39" t="str" cm="1">
        <f t="array" aca="1" ref="G125" ca="1">IFERROR(INDEX('Nhập đơn'!H:H,AWSG!$A125,0),"")</f>
        <v/>
      </c>
      <c r="H125" s="39" t="str" cm="1">
        <f t="array" aca="1" ref="H125" ca="1">IFERROR(INDEX('Nhập đơn'!I:I,AWSG!$A125,0),"")</f>
        <v/>
      </c>
      <c r="I125" s="40"/>
    </row>
    <row r="126" spans="1:9">
      <c r="G126" s="42"/>
      <c r="H126" s="42"/>
    </row>
  </sheetData>
  <sheetProtection algorithmName="SHA-512" hashValue="Oe/8j4i0lwOt4FC9diPNXx1CytZGT3p08VnNDANQ3qZIebK8RvP5JEuli5rw0Bum2ZrvO2dD/vv6FJ111IDrWw==" saltValue="upIFf7gMMtL8RUwl6/3pcQ==" spinCount="100000" sheet="1" objects="1" scenarios="1"/>
  <mergeCells count="1">
    <mergeCell ref="H5:I5"/>
  </mergeCells>
  <conditionalFormatting sqref="B6:I6">
    <cfRule type="expression" dxfId="15" priority="1">
      <formula>COUNTA(B7)&gt;0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J141"/>
  <sheetViews>
    <sheetView workbookViewId="0">
      <selection activeCell="J2" sqref="J2"/>
    </sheetView>
  </sheetViews>
  <sheetFormatPr defaultColWidth="9.125" defaultRowHeight="17.25"/>
  <cols>
    <col min="1" max="1" width="2.375" style="23" customWidth="1"/>
    <col min="2" max="2" width="8" style="23" customWidth="1"/>
    <col min="3" max="3" width="8.375" style="23" customWidth="1"/>
    <col min="4" max="4" width="10.375" style="23" customWidth="1"/>
    <col min="5" max="5" width="24.375" style="23" customWidth="1"/>
    <col min="6" max="6" width="22.375" style="23" customWidth="1"/>
    <col min="7" max="9" width="13.375" style="23" customWidth="1"/>
    <col min="10" max="10" width="4.375" style="23" customWidth="1"/>
    <col min="11" max="16384" width="9.125" style="23"/>
  </cols>
  <sheetData>
    <row r="1" spans="1:10">
      <c r="B1" s="2" t="s">
        <v>4198</v>
      </c>
      <c r="C1" s="3"/>
      <c r="D1" s="4"/>
      <c r="E1" s="3"/>
      <c r="F1" s="3"/>
      <c r="G1" s="3"/>
      <c r="H1" s="3"/>
      <c r="I1" s="1"/>
      <c r="J1" s="23">
        <f>COUNTIFS('Nhập đơn'!C:C,$E$5)</f>
        <v>58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>
      <c r="B3" s="1"/>
      <c r="C3" s="3"/>
      <c r="D3" s="4"/>
      <c r="E3" s="3"/>
      <c r="F3" s="3"/>
      <c r="G3" s="3"/>
      <c r="H3" s="3"/>
      <c r="I3" s="1"/>
    </row>
    <row r="4" spans="1:10">
      <c r="B4" s="1"/>
      <c r="C4" s="3"/>
      <c r="D4" s="4"/>
      <c r="E4" s="3"/>
      <c r="F4" s="3"/>
      <c r="G4" s="3"/>
      <c r="H4" s="3"/>
      <c r="I4" s="1"/>
    </row>
    <row r="5" spans="1:10">
      <c r="B5" s="7" t="s">
        <v>4327</v>
      </c>
      <c r="C5" s="8"/>
      <c r="E5" s="10" t="s">
        <v>2</v>
      </c>
      <c r="F5" s="8"/>
      <c r="G5" s="11" t="s">
        <v>4328</v>
      </c>
      <c r="H5" s="785" t="s">
        <v>4329</v>
      </c>
      <c r="I5" s="785"/>
    </row>
    <row r="6" spans="1:10" ht="49.5"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33">
      <c r="A7" s="23">
        <f ca="1">IFERROR(A6+MATCH(C7,OFFSET('Nhập đơn'!$C$1,AWWT!$A6,0,10000),0),"")</f>
        <v>208</v>
      </c>
      <c r="B7" s="18">
        <v>1</v>
      </c>
      <c r="C7" s="14" t="str">
        <f>IF(COUNTIFS($C$6:C6,$E$5)&lt;$J$1,$E$5,"")</f>
        <v>AWWT</v>
      </c>
      <c r="D7" s="14" t="str" cm="1">
        <f t="array" aca="1" ref="D7" ca="1">IFERROR(INDEX('Nhập đơn'!D:D,AWWT!$A7,0),"")</f>
        <v>321</v>
      </c>
      <c r="E7" s="15" t="str" cm="1">
        <f t="array" aca="1" ref="E7" ca="1">IFERROR(INDEX('Nhập đơn'!E:E,AWWT!$A7,0),"")</f>
        <v>Bạc hà 200 gr</v>
      </c>
      <c r="F7" s="15" t="str" cm="1">
        <f t="array" aca="1" ref="F7" ca="1">IFERROR(INDEX('Nhập đơn'!F:F,AWWT!$A7,0),"")</f>
        <v>Galadium 200 gr</v>
      </c>
      <c r="G7" s="14" cm="1">
        <f t="array" aca="1" ref="G7" ca="1">IFERROR(INDEX('Nhập đơn'!H:H,AWWT!$A7,0),"")</f>
        <v>0.8</v>
      </c>
      <c r="H7" s="14" cm="1">
        <f t="array" aca="1" ref="H7" ca="1">IFERROR(INDEX('Nhập đơn'!I:I,AWWT!$A7,0),"")</f>
        <v>4</v>
      </c>
      <c r="I7" s="15"/>
    </row>
    <row r="8" spans="1:10" ht="33">
      <c r="A8" s="23">
        <f ca="1">IFERROR(A7+MATCH(C8,OFFSET('Nhập đơn'!$C$1,AWWT!$A7,0,10000),0),"")</f>
        <v>209</v>
      </c>
      <c r="B8" s="18">
        <v>2</v>
      </c>
      <c r="C8" s="14" t="str">
        <f>IF(COUNTIFS($C$6:C7,$E$5)&lt;$J$1,$E$5,"")</f>
        <v>AWWT</v>
      </c>
      <c r="D8" s="14" t="str" cm="1">
        <f t="array" aca="1" ref="D8" ca="1">IFERROR(INDEX('Nhập đơn'!D:D,AWWT!$A8,0),"")</f>
        <v>341</v>
      </c>
      <c r="E8" s="15" t="str" cm="1">
        <f t="array" aca="1" ref="E8" ca="1">IFERROR(INDEX('Nhập đơn'!E:E,AWWT!$A8,0),"")</f>
        <v>Bắp chuối weight</v>
      </c>
      <c r="F8" s="15" t="str" cm="1">
        <f t="array" aca="1" ref="F8" ca="1">IFERROR(INDEX('Nhập đơn'!F:F,AWWT!$A8,0),"")</f>
        <v>Banana Flower weight</v>
      </c>
      <c r="G8" s="14" cm="1">
        <f t="array" aca="1" ref="G8" ca="1">IFERROR(INDEX('Nhập đơn'!H:H,AWWT!$A8,0),"")</f>
        <v>3.2</v>
      </c>
      <c r="H8" s="14" t="str" cm="1">
        <f t="array" aca="1" ref="H8" ca="1">IFERROR(INDEX('Nhập đơn'!I:I,AWWT!$A8,0),"")</f>
        <v/>
      </c>
      <c r="I8" s="15"/>
    </row>
    <row r="9" spans="1:10" ht="33">
      <c r="A9" s="23">
        <f ca="1">IFERROR(A8+MATCH(C9,OFFSET('Nhập đơn'!$C$1,AWWT!$A8,0,10000),0),"")</f>
        <v>210</v>
      </c>
      <c r="B9" s="18">
        <v>3</v>
      </c>
      <c r="C9" s="14" t="str">
        <f>IF(COUNTIFS($C$6:C8,$E$5)&lt;$J$1,$E$5,"")</f>
        <v>AWWT</v>
      </c>
      <c r="D9" s="14" t="str" cm="1">
        <f t="array" aca="1" ref="D9" ca="1">IFERROR(INDEX('Nhập đơn'!D:D,AWWT!$A9,0),"")</f>
        <v>311</v>
      </c>
      <c r="E9" s="15" t="str" cm="1">
        <f t="array" aca="1" ref="E9" ca="1">IFERROR(INDEX('Nhập đơn'!E:E,AWWT!$A9,0),"")</f>
        <v>Bắp non 100 gr</v>
      </c>
      <c r="F9" s="15" t="str" cm="1">
        <f t="array" aca="1" ref="F9" ca="1">IFERROR(INDEX('Nhập đơn'!F:F,AWWT!$A9,0),"")</f>
        <v>Baby Corn 100 gr</v>
      </c>
      <c r="G9" s="14" cm="1">
        <f t="array" aca="1" ref="G9" ca="1">IFERROR(INDEX('Nhập đơn'!H:H,AWWT!$A9,0),"")</f>
        <v>0.5</v>
      </c>
      <c r="H9" s="14" cm="1">
        <f t="array" aca="1" ref="H9" ca="1">IFERROR(INDEX('Nhập đơn'!I:I,AWWT!$A9,0),"")</f>
        <v>5</v>
      </c>
      <c r="I9" s="15"/>
    </row>
    <row r="10" spans="1:10" ht="33">
      <c r="A10" s="23">
        <f ca="1">IFERROR(A9+MATCH(C10,OFFSET('Nhập đơn'!$C$1,AWWT!$A9,0,10000),0),"")</f>
        <v>211</v>
      </c>
      <c r="B10" s="18">
        <v>4</v>
      </c>
      <c r="C10" s="14" t="str">
        <f>IF(COUNTIFS($C$6:C9,$E$5)&lt;$J$1,$E$5,"")</f>
        <v>AWWT</v>
      </c>
      <c r="D10" s="14" t="str" cm="1">
        <f t="array" aca="1" ref="D10" ca="1">IFERROR(INDEX('Nhập đơn'!D:D,AWWT!$A10,0),"")</f>
        <v>101</v>
      </c>
      <c r="E10" s="15" t="str" cm="1">
        <f t="array" aca="1" ref="E10" ca="1">IFERROR(INDEX('Nhập đơn'!E:E,AWWT!$A10,0),"")</f>
        <v>Cà pháo Thái 1 kg</v>
      </c>
      <c r="F10" s="15" t="str" cm="1">
        <f t="array" aca="1" ref="F10" ca="1">IFERROR(INDEX('Nhập đơn'!F:F,AWWT!$A10,0),"")</f>
        <v>Green Eggplant 1 kg</v>
      </c>
      <c r="G10" s="14" cm="1">
        <f t="array" aca="1" ref="G10" ca="1">IFERROR(INDEX('Nhập đơn'!H:H,AWWT!$A10,0),"")</f>
        <v>7</v>
      </c>
      <c r="H10" s="14" cm="1">
        <f t="array" aca="1" ref="H10" ca="1">IFERROR(INDEX('Nhập đơn'!I:I,AWWT!$A10,0),"")</f>
        <v>7</v>
      </c>
      <c r="I10" s="15"/>
    </row>
    <row r="11" spans="1:10" ht="33">
      <c r="A11" s="23">
        <f ca="1">IFERROR(A10+MATCH(C11,OFFSET('Nhập đơn'!$C$1,AWWT!$A10,0,10000),0),"")</f>
        <v>212</v>
      </c>
      <c r="B11" s="18">
        <v>5</v>
      </c>
      <c r="C11" s="14" t="str">
        <f>IF(COUNTIFS($C$6:C10,$E$5)&lt;$J$1,$E$5,"")</f>
        <v>AWWT</v>
      </c>
      <c r="D11" s="14" cm="1">
        <f t="array" aca="1" ref="D11" ca="1">IFERROR(INDEX('Nhập đơn'!D:D,AWWT!$A11,0),"")</f>
        <v>101</v>
      </c>
      <c r="E11" s="15" t="str" cm="1">
        <f t="array" aca="1" ref="E11" ca="1">IFERROR(INDEX('Nhập đơn'!E:E,AWWT!$A11,0),"")</f>
        <v>Cà pháo Thái 200 gr</v>
      </c>
      <c r="F11" s="15" t="str" cm="1">
        <f t="array" aca="1" ref="F11" ca="1">IFERROR(INDEX('Nhập đơn'!F:F,AWWT!$A11,0),"")</f>
        <v>Green Eggplant 200 gr</v>
      </c>
      <c r="G11" s="14" cm="1">
        <f t="array" aca="1" ref="G11" ca="1">IFERROR(INDEX('Nhập đơn'!H:H,AWWT!$A11,0),"")</f>
        <v>5</v>
      </c>
      <c r="H11" s="14" cm="1">
        <f t="array" aca="1" ref="H11" ca="1">IFERROR(INDEX('Nhập đơn'!I:I,AWWT!$A11,0),"")</f>
        <v>25</v>
      </c>
      <c r="I11" s="15"/>
    </row>
    <row r="12" spans="1:10" ht="33">
      <c r="A12" s="23">
        <f ca="1">IFERROR(A11+MATCH(C12,OFFSET('Nhập đơn'!$C$1,AWWT!$A11,0,10000),0),"")</f>
        <v>213</v>
      </c>
      <c r="B12" s="18">
        <v>6</v>
      </c>
      <c r="C12" s="14" t="str">
        <f>IF(COUNTIFS($C$6:C11,$E$5)&lt;$J$1,$E$5,"")</f>
        <v>AWWT</v>
      </c>
      <c r="D12" s="14" t="str" cm="1">
        <f t="array" aca="1" ref="D12" ca="1">IFERROR(INDEX('Nhập đơn'!D:D,AWWT!$A12,0),"")</f>
        <v>101</v>
      </c>
      <c r="E12" s="15" t="str" cm="1">
        <f t="array" aca="1" ref="E12" ca="1">IFERROR(INDEX('Nhập đơn'!E:E,AWWT!$A12,0),"")</f>
        <v>Cà pháo Thái 500 gr</v>
      </c>
      <c r="F12" s="15" t="str" cm="1">
        <f t="array" aca="1" ref="F12" ca="1">IFERROR(INDEX('Nhập đơn'!F:F,AWWT!$A12,0),"")</f>
        <v>Green Eggplant 500 gr</v>
      </c>
      <c r="G12" s="14" cm="1">
        <f t="array" aca="1" ref="G12" ca="1">IFERROR(INDEX('Nhập đơn'!H:H,AWWT!$A12,0),"")</f>
        <v>3.5</v>
      </c>
      <c r="H12" s="14" cm="1">
        <f t="array" aca="1" ref="H12" ca="1">IFERROR(INDEX('Nhập đơn'!I:I,AWWT!$A12,0),"")</f>
        <v>7</v>
      </c>
      <c r="I12" s="15"/>
    </row>
    <row r="13" spans="1:10" ht="33">
      <c r="A13" s="23">
        <f ca="1">IFERROR(A12+MATCH(C13,OFFSET('Nhập đơn'!$C$1,AWWT!$A12,0,10000),0),"")</f>
        <v>214</v>
      </c>
      <c r="B13" s="18">
        <v>7</v>
      </c>
      <c r="C13" s="14" t="str">
        <f>IF(COUNTIFS($C$6:C12,$E$5)&lt;$J$1,$E$5,"")</f>
        <v>AWWT</v>
      </c>
      <c r="D13" s="14" t="str" cm="1">
        <f t="array" aca="1" ref="D13" ca="1">IFERROR(INDEX('Nhập đơn'!D:D,AWWT!$A13,0),"")</f>
        <v>143</v>
      </c>
      <c r="E13" s="15" t="str" cm="1">
        <f t="array" aca="1" ref="E13" ca="1">IFERROR(INDEX('Nhập đơn'!E:E,AWWT!$A13,0),"")</f>
        <v>Cải bẹ xanh 300 gr</v>
      </c>
      <c r="F13" s="15" t="str" cm="1">
        <f t="array" aca="1" ref="F13" ca="1">IFERROR(INDEX('Nhập đơn'!F:F,AWWT!$A13,0),"")</f>
        <v>Chinese Mustard 300 gr</v>
      </c>
      <c r="G13" s="14" cm="1">
        <f t="array" aca="1" ref="G13" ca="1">IFERROR(INDEX('Nhập đơn'!H:H,AWWT!$A13,0),"")</f>
        <v>1.2</v>
      </c>
      <c r="H13" s="14" cm="1">
        <f t="array" aca="1" ref="H13" ca="1">IFERROR(INDEX('Nhập đơn'!I:I,AWWT!$A13,0),"")</f>
        <v>4</v>
      </c>
      <c r="I13" s="15"/>
    </row>
    <row r="14" spans="1:10" ht="33">
      <c r="A14" s="23">
        <f ca="1">IFERROR(A13+MATCH(C14,OFFSET('Nhập đơn'!$C$1,AWWT!$A13,0,10000),0),"")</f>
        <v>215</v>
      </c>
      <c r="B14" s="18">
        <v>8</v>
      </c>
      <c r="C14" s="14" t="str">
        <f>IF(COUNTIFS($C$6:C13,$E$5)&lt;$J$1,$E$5,"")</f>
        <v>AWWT</v>
      </c>
      <c r="D14" s="14" t="str" cm="1">
        <f t="array" aca="1" ref="D14" ca="1">IFERROR(INDEX('Nhập đơn'!D:D,AWWT!$A14,0),"")</f>
        <v>141</v>
      </c>
      <c r="E14" s="15" t="str" cm="1">
        <f t="array" aca="1" ref="E14" ca="1">IFERROR(INDEX('Nhập đơn'!E:E,AWWT!$A14,0),"")</f>
        <v>Cải ngọt 250 gr</v>
      </c>
      <c r="F14" s="15" t="str" cm="1">
        <f t="array" aca="1" ref="F14" ca="1">IFERROR(INDEX('Nhập đơn'!F:F,AWWT!$A14,0),"")</f>
        <v>Celery Cabbage 250 gr</v>
      </c>
      <c r="G14" s="14" cm="1">
        <f t="array" aca="1" ref="G14" ca="1">IFERROR(INDEX('Nhập đơn'!H:H,AWWT!$A14,0),"")</f>
        <v>3.75</v>
      </c>
      <c r="H14" s="14" cm="1">
        <f t="array" aca="1" ref="H14" ca="1">IFERROR(INDEX('Nhập đơn'!I:I,AWWT!$A14,0),"")</f>
        <v>15</v>
      </c>
      <c r="I14" s="15"/>
    </row>
    <row r="15" spans="1:10" ht="33">
      <c r="A15" s="23">
        <f ca="1">IFERROR(A14+MATCH(C15,OFFSET('Nhập đơn'!$C$1,AWWT!$A14,0,10000),0),"")</f>
        <v>216</v>
      </c>
      <c r="B15" s="18">
        <v>9</v>
      </c>
      <c r="C15" s="14" t="str">
        <f>IF(COUNTIFS($C$6:C14,$E$5)&lt;$J$1,$E$5,"")</f>
        <v>AWWT</v>
      </c>
      <c r="D15" s="14" t="str" cm="1">
        <f t="array" aca="1" ref="D15" ca="1">IFERROR(INDEX('Nhập đơn'!D:D,AWWT!$A15,0),"")</f>
        <v>144</v>
      </c>
      <c r="E15" s="15" t="str" cm="1">
        <f t="array" aca="1" ref="E15" ca="1">IFERROR(INDEX('Nhập đơn'!E:E,AWWT!$A15,0),"")</f>
        <v>Cải rổ 250 gr</v>
      </c>
      <c r="F15" s="15" t="str" cm="1">
        <f t="array" aca="1" ref="F15" ca="1">IFERROR(INDEX('Nhập đơn'!F:F,AWWT!$A15,0),"")</f>
        <v>Chinese Kale 250 gr</v>
      </c>
      <c r="G15" s="14" cm="1">
        <f t="array" aca="1" ref="G15" ca="1">IFERROR(INDEX('Nhập đơn'!H:H,AWWT!$A15,0),"")</f>
        <v>10</v>
      </c>
      <c r="H15" s="14" cm="1">
        <f t="array" aca="1" ref="H15" ca="1">IFERROR(INDEX('Nhập đơn'!I:I,AWWT!$A15,0),"")</f>
        <v>40</v>
      </c>
      <c r="I15" s="15"/>
    </row>
    <row r="16" spans="1:10" ht="33">
      <c r="A16" s="23">
        <f ca="1">IFERROR(A15+MATCH(C16,OFFSET('Nhập đơn'!$C$1,AWWT!$A15,0,10000),0),"")</f>
        <v>217</v>
      </c>
      <c r="B16" s="18">
        <v>10</v>
      </c>
      <c r="C16" s="14" t="str">
        <f>IF(COUNTIFS($C$6:C15,$E$5)&lt;$J$1,$E$5,"")</f>
        <v>AWWT</v>
      </c>
      <c r="D16" s="14" t="str" cm="1">
        <f t="array" aca="1" ref="D16" ca="1">IFERROR(INDEX('Nhập đơn'!D:D,AWWT!$A16,0),"")</f>
        <v>142</v>
      </c>
      <c r="E16" s="15" t="str" cm="1">
        <f t="array" aca="1" ref="E16" ca="1">IFERROR(INDEX('Nhập đơn'!E:E,AWWT!$A16,0),"")</f>
        <v>Cải thìa 250 gr</v>
      </c>
      <c r="F16" s="15" t="str" cm="1">
        <f t="array" aca="1" ref="F16" ca="1">IFERROR(INDEX('Nhập đơn'!F:F,AWWT!$A16,0),"")</f>
        <v>Bok Choi 250 gr</v>
      </c>
      <c r="G16" s="14" cm="1">
        <f t="array" aca="1" ref="G16" ca="1">IFERROR(INDEX('Nhập đơn'!H:H,AWWT!$A16,0),"")</f>
        <v>8.75</v>
      </c>
      <c r="H16" s="14" cm="1">
        <f t="array" aca="1" ref="H16" ca="1">IFERROR(INDEX('Nhập đơn'!I:I,AWWT!$A16,0),"")</f>
        <v>35</v>
      </c>
      <c r="I16" s="15"/>
    </row>
    <row r="17" spans="1:9" ht="33">
      <c r="A17" s="23">
        <f ca="1">IFERROR(A16+MATCH(C17,OFFSET('Nhập đơn'!$C$1,AWWT!$A16,0,10000),0),"")</f>
        <v>218</v>
      </c>
      <c r="B17" s="18"/>
      <c r="C17" s="14" t="str">
        <f>IF(COUNTIFS($C$6:C16,$E$5)&lt;$J$1,$E$5,"")</f>
        <v>AWWT</v>
      </c>
      <c r="D17" s="14" t="str" cm="1">
        <f t="array" aca="1" ref="D17" ca="1">IFERROR(INDEX('Nhập đơn'!D:D,AWWT!$A17,0),"")</f>
        <v>232</v>
      </c>
      <c r="E17" s="15" t="str" cm="1">
        <f t="array" aca="1" ref="E17" ca="1">IFERROR(INDEX('Nhập đơn'!E:E,AWWT!$A17,0),"")</f>
        <v>Cần tây 100 gr</v>
      </c>
      <c r="F17" s="15" t="str" cm="1">
        <f t="array" aca="1" ref="F17" ca="1">IFERROR(INDEX('Nhập đơn'!F:F,AWWT!$A17,0),"")</f>
        <v>Chinese Cellery 100 gr</v>
      </c>
      <c r="G17" s="14" cm="1">
        <f t="array" aca="1" ref="G17" ca="1">IFERROR(INDEX('Nhập đơn'!H:H,AWWT!$A17,0),"")</f>
        <v>0.3</v>
      </c>
      <c r="H17" s="14" cm="1">
        <f t="array" aca="1" ref="H17" ca="1">IFERROR(INDEX('Nhập đơn'!I:I,AWWT!$A17,0),"")</f>
        <v>3</v>
      </c>
      <c r="I17" s="15"/>
    </row>
    <row r="18" spans="1:9" ht="33">
      <c r="A18" s="23">
        <f ca="1">IFERROR(A17+MATCH(C18,OFFSET('Nhập đơn'!$C$1,AWWT!$A17,0,10000),0),"")</f>
        <v>219</v>
      </c>
      <c r="B18" s="18"/>
      <c r="C18" s="14" t="str">
        <f>IF(COUNTIFS($C$6:C17,$E$5)&lt;$J$1,$E$5,"")</f>
        <v>AWWT</v>
      </c>
      <c r="D18" s="14" t="str" cm="1">
        <f t="array" aca="1" ref="D18" ca="1">IFERROR(INDEX('Nhập đơn'!D:D,AWWT!$A18,0),"")</f>
        <v>930</v>
      </c>
      <c r="E18" s="15" t="str" cm="1">
        <f t="array" aca="1" ref="E18" ca="1">IFERROR(INDEX('Nhập đơn'!E:E,AWWT!$A18,0),"")</f>
        <v>Chuối xiêm weight</v>
      </c>
      <c r="F18" s="15" t="str" cm="1">
        <f t="array" aca="1" ref="F18" ca="1">IFERROR(INDEX('Nhập đơn'!F:F,AWWT!$A18,0),"")</f>
        <v>Siamese Banana weight</v>
      </c>
      <c r="G18" s="14" cm="1">
        <f t="array" aca="1" ref="G18" ca="1">IFERROR(INDEX('Nhập đơn'!H:H,AWWT!$A18,0),"")</f>
        <v>2</v>
      </c>
      <c r="H18" s="14" t="str" cm="1">
        <f t="array" aca="1" ref="H18" ca="1">IFERROR(INDEX('Nhập đơn'!I:I,AWWT!$A18,0),"")</f>
        <v/>
      </c>
      <c r="I18" s="15"/>
    </row>
    <row r="19" spans="1:9" ht="33">
      <c r="A19" s="23">
        <f ca="1">IFERROR(A18+MATCH(C19,OFFSET('Nhập đơn'!$C$1,AWWT!$A18,0,10000),0),"")</f>
        <v>220</v>
      </c>
      <c r="B19" s="18"/>
      <c r="C19" s="14" t="str">
        <f>IF(COUNTIFS($C$6:C18,$E$5)&lt;$J$1,$E$5,"")</f>
        <v>AWWT</v>
      </c>
      <c r="D19" s="14" t="str" cm="1">
        <f t="array" aca="1" ref="D19" ca="1">IFERROR(INDEX('Nhập đơn'!D:D,AWWT!$A19,0),"")</f>
        <v>946</v>
      </c>
      <c r="E19" s="15" t="str" cm="1">
        <f t="array" aca="1" ref="E19" ca="1">IFERROR(INDEX('Nhập đơn'!E:E,AWWT!$A19,0),"")</f>
        <v>Cóc non 500 gr</v>
      </c>
      <c r="F19" s="15" t="str" cm="1">
        <f t="array" aca="1" ref="F19" ca="1">IFERROR(INDEX('Nhập đơn'!F:F,AWWT!$A19,0),"")</f>
        <v>Young Ambarella 500 gr</v>
      </c>
      <c r="G19" s="14" cm="1">
        <f t="array" aca="1" ref="G19" ca="1">IFERROR(INDEX('Nhập đơn'!H:H,AWWT!$A19,0),"")</f>
        <v>1.5</v>
      </c>
      <c r="H19" s="14" cm="1">
        <f t="array" aca="1" ref="H19" ca="1">IFERROR(INDEX('Nhập đơn'!I:I,AWWT!$A19,0),"")</f>
        <v>3</v>
      </c>
      <c r="I19" s="15"/>
    </row>
    <row r="20" spans="1:9" ht="33">
      <c r="A20" s="23">
        <f ca="1">IFERROR(A19+MATCH(C20,OFFSET('Nhập đơn'!$C$1,AWWT!$A19,0,10000),0),"")</f>
        <v>221</v>
      </c>
      <c r="B20" s="18"/>
      <c r="C20" s="14" t="str">
        <f>IF(COUNTIFS($C$6:C19,$E$5)&lt;$J$1,$E$5,"")</f>
        <v>AWWT</v>
      </c>
      <c r="D20" s="14" t="str" cm="1">
        <f t="array" aca="1" ref="D20" ca="1">IFERROR(INDEX('Nhập đơn'!D:D,AWWT!$A20,0),"")</f>
        <v>713</v>
      </c>
      <c r="E20" s="15" t="str" cm="1">
        <f t="array" aca="1" ref="E20" ca="1">IFERROR(INDEX('Nhập đơn'!E:E,AWWT!$A20,0),"")</f>
        <v>Củ hành tím 200 gr</v>
      </c>
      <c r="F20" s="15" t="str" cm="1">
        <f t="array" aca="1" ref="F20" ca="1">IFERROR(INDEX('Nhập đơn'!F:F,AWWT!$A20,0),"")</f>
        <v>Shallot 200 gr</v>
      </c>
      <c r="G20" s="14" cm="1">
        <f t="array" aca="1" ref="G20" ca="1">IFERROR(INDEX('Nhập đơn'!H:H,AWWT!$A20,0),"")</f>
        <v>2</v>
      </c>
      <c r="H20" s="14" cm="1">
        <f t="array" aca="1" ref="H20" ca="1">IFERROR(INDEX('Nhập đơn'!I:I,AWWT!$A20,0),"")</f>
        <v>10</v>
      </c>
      <c r="I20" s="15"/>
    </row>
    <row r="21" spans="1:9" ht="33">
      <c r="A21" s="23">
        <f ca="1">IFERROR(A20+MATCH(C21,OFFSET('Nhập đơn'!$C$1,AWWT!$A20,0,10000),0),"")</f>
        <v>222</v>
      </c>
      <c r="B21" s="18"/>
      <c r="C21" s="14" t="str">
        <f>IF(COUNTIFS($C$6:C20,$E$5)&lt;$J$1,$E$5,"")</f>
        <v>AWWT</v>
      </c>
      <c r="D21" s="14" t="str" cm="1">
        <f t="array" aca="1" ref="D21" ca="1">IFERROR(INDEX('Nhập đơn'!D:D,AWWT!$A21,0),"")</f>
        <v>7947</v>
      </c>
      <c r="E21" s="15" t="str" cm="1">
        <f t="array" aca="1" ref="E21" ca="1">IFERROR(INDEX('Nhập đơn'!E:E,AWWT!$A21,0),"")</f>
        <v>Chuối sấy dẻo 500 gr</v>
      </c>
      <c r="F21" s="15" t="str" cm="1">
        <f t="array" aca="1" ref="F21" ca="1">IFERROR(INDEX('Nhập đơn'!F:F,AWWT!$A21,0),"")</f>
        <v>Dried Banana 500 gr</v>
      </c>
      <c r="G21" s="14" cm="1">
        <f t="array" aca="1" ref="G21" ca="1">IFERROR(INDEX('Nhập đơn'!H:H,AWWT!$A21,0),"")</f>
        <v>5</v>
      </c>
      <c r="H21" s="14" cm="1">
        <f t="array" aca="1" ref="H21" ca="1">IFERROR(INDEX('Nhập đơn'!I:I,AWWT!$A21,0),"")</f>
        <v>10</v>
      </c>
      <c r="I21" s="15"/>
    </row>
    <row r="22" spans="1:9" ht="33">
      <c r="A22" s="23">
        <f ca="1">IFERROR(A21+MATCH(C22,OFFSET('Nhập đơn'!$C$1,AWWT!$A21,0,10000),0),"")</f>
        <v>223</v>
      </c>
      <c r="B22" s="18"/>
      <c r="C22" s="14" t="str">
        <f>IF(COUNTIFS($C$6:C21,$E$5)&lt;$J$1,$E$5,"")</f>
        <v>AWWT</v>
      </c>
      <c r="D22" s="14" t="str" cm="1">
        <f t="array" aca="1" ref="D22" ca="1">IFERROR(INDEX('Nhập đơn'!D:D,AWWT!$A22,0),"")</f>
        <v>7925</v>
      </c>
      <c r="E22" s="15" t="str" cm="1">
        <f t="array" aca="1" ref="E22" ca="1">IFERROR(INDEX('Nhập đơn'!E:E,AWWT!$A22,0),"")</f>
        <v>Xoài sấy dẻo 500 gr</v>
      </c>
      <c r="F22" s="15" t="str" cm="1">
        <f t="array" aca="1" ref="F22" ca="1">IFERROR(INDEX('Nhập đơn'!F:F,AWWT!$A22,0),"")</f>
        <v>Dried Mango 500 gr</v>
      </c>
      <c r="G22" s="14" cm="1">
        <f t="array" aca="1" ref="G22" ca="1">IFERROR(INDEX('Nhập đơn'!H:H,AWWT!$A22,0),"")</f>
        <v>10</v>
      </c>
      <c r="H22" s="14" cm="1">
        <f t="array" aca="1" ref="H22" ca="1">IFERROR(INDEX('Nhập đơn'!I:I,AWWT!$A22,0),"")</f>
        <v>20</v>
      </c>
      <c r="I22" s="15"/>
    </row>
    <row r="23" spans="1:9" ht="33">
      <c r="A23" s="23">
        <f ca="1">IFERROR(A22+MATCH(C23,OFFSET('Nhập đơn'!$C$1,AWWT!$A22,0,10000),0),"")</f>
        <v>224</v>
      </c>
      <c r="B23" s="18"/>
      <c r="C23" s="14" t="str">
        <f>IF(COUNTIFS($C$6:C22,$E$5)&lt;$J$1,$E$5,"")</f>
        <v>AWWT</v>
      </c>
      <c r="D23" s="14" t="str" cm="1">
        <f t="array" aca="1" ref="D23" ca="1">IFERROR(INDEX('Nhập đơn'!D:D,AWWT!$A23,0),"")</f>
        <v>711</v>
      </c>
      <c r="E23" s="15" t="str" cm="1">
        <f t="array" aca="1" ref="E23" ca="1">IFERROR(INDEX('Nhập đơn'!E:E,AWWT!$A23,0),"")</f>
        <v>Củ sắn weight</v>
      </c>
      <c r="F23" s="15" t="str" cm="1">
        <f t="array" aca="1" ref="F23" ca="1">IFERROR(INDEX('Nhập đơn'!F:F,AWWT!$A23,0),"")</f>
        <v>Yam bean weight</v>
      </c>
      <c r="G23" s="14" cm="1">
        <f t="array" aca="1" ref="G23" ca="1">IFERROR(INDEX('Nhập đơn'!H:H,AWWT!$A23,0),"")</f>
        <v>1</v>
      </c>
      <c r="H23" s="14" t="str" cm="1">
        <f t="array" aca="1" ref="H23" ca="1">IFERROR(INDEX('Nhập đơn'!I:I,AWWT!$A23,0),"")</f>
        <v/>
      </c>
      <c r="I23" s="15"/>
    </row>
    <row r="24" spans="1:9" ht="33">
      <c r="A24" s="23">
        <f ca="1">IFERROR(A23+MATCH(C24,OFFSET('Nhập đơn'!$C$1,AWWT!$A23,0,10000),0),"")</f>
        <v>225</v>
      </c>
      <c r="B24" s="18"/>
      <c r="C24" s="14" t="str">
        <f>IF(COUNTIFS($C$6:C23,$E$5)&lt;$J$1,$E$5,"")</f>
        <v>AWWT</v>
      </c>
      <c r="D24" s="14" t="str" cm="1">
        <f t="array" aca="1" ref="D24" ca="1">IFERROR(INDEX('Nhập đơn'!D:D,AWWT!$A24,0),"")</f>
        <v>323</v>
      </c>
      <c r="E24" s="15" t="str" cm="1">
        <f t="array" aca="1" ref="E24" ca="1">IFERROR(INDEX('Nhập đơn'!E:E,AWWT!$A24,0),"")</f>
        <v>Dấp cá 100 gr</v>
      </c>
      <c r="F24" s="15" t="str" cm="1">
        <f t="array" aca="1" ref="F24" ca="1">IFERROR(INDEX('Nhập đơn'!F:F,AWWT!$A24,0),"")</f>
        <v>Fish Herb 100 gr</v>
      </c>
      <c r="G24" s="14" cm="1">
        <f t="array" aca="1" ref="G24" ca="1">IFERROR(INDEX('Nhập đơn'!H:H,AWWT!$A24,0),"")</f>
        <v>0.6</v>
      </c>
      <c r="H24" s="14" cm="1">
        <f t="array" aca="1" ref="H24" ca="1">IFERROR(INDEX('Nhập đơn'!I:I,AWWT!$A24,0),"")</f>
        <v>6</v>
      </c>
      <c r="I24" s="15"/>
    </row>
    <row r="25" spans="1:9" ht="33">
      <c r="A25" s="23">
        <f ca="1">IFERROR(A24+MATCH(C25,OFFSET('Nhập đơn'!$C$1,AWWT!$A24,0,10000),0),"")</f>
        <v>226</v>
      </c>
      <c r="B25" s="18"/>
      <c r="C25" s="14" t="str">
        <f>IF(COUNTIFS($C$6:C24,$E$5)&lt;$J$1,$E$5,"")</f>
        <v>AWWT</v>
      </c>
      <c r="D25" s="14" t="str" cm="1">
        <f t="array" aca="1" ref="D25" ca="1">IFERROR(INDEX('Nhập đơn'!D:D,AWWT!$A25,0),"")</f>
        <v>261</v>
      </c>
      <c r="E25" s="15" t="str" cm="1">
        <f t="array" aca="1" ref="E25" ca="1">IFERROR(INDEX('Nhập đơn'!E:E,AWWT!$A25,0),"")</f>
        <v>Đậu đũa 300 gr</v>
      </c>
      <c r="F25" s="15" t="str" cm="1">
        <f t="array" aca="1" ref="F25" ca="1">IFERROR(INDEX('Nhập đơn'!F:F,AWWT!$A25,0),"")</f>
        <v>Yardlong Bean 300 gr</v>
      </c>
      <c r="G25" s="14" cm="1">
        <f t="array" aca="1" ref="G25" ca="1">IFERROR(INDEX('Nhập đơn'!H:H,AWWT!$A25,0),"")</f>
        <v>15</v>
      </c>
      <c r="H25" s="14" cm="1">
        <f t="array" aca="1" ref="H25" ca="1">IFERROR(INDEX('Nhập đơn'!I:I,AWWT!$A25,0),"")</f>
        <v>50</v>
      </c>
      <c r="I25" s="15"/>
    </row>
    <row r="26" spans="1:9" ht="33">
      <c r="A26" s="23">
        <f ca="1">IFERROR(A25+MATCH(C26,OFFSET('Nhập đơn'!$C$1,AWWT!$A25,0,10000),0),"")</f>
        <v>227</v>
      </c>
      <c r="B26" s="18"/>
      <c r="C26" s="14" t="str">
        <f>IF(COUNTIFS($C$6:C25,$E$5)&lt;$J$1,$E$5,"")</f>
        <v>AWWT</v>
      </c>
      <c r="D26" s="14" t="str" cm="1">
        <f t="array" aca="1" ref="D26" ca="1">IFERROR(INDEX('Nhập đơn'!D:D,AWWT!$A26,0),"")</f>
        <v>262</v>
      </c>
      <c r="E26" s="15" t="str" cm="1">
        <f t="array" aca="1" ref="E26" ca="1">IFERROR(INDEX('Nhập đơn'!E:E,AWWT!$A26,0),"")</f>
        <v>Đậu rồng 100 gr</v>
      </c>
      <c r="F26" s="15" t="str" cm="1">
        <f t="array" aca="1" ref="F26" ca="1">IFERROR(INDEX('Nhập đơn'!F:F,AWWT!$A26,0),"")</f>
        <v>Winged Bean 100 gr</v>
      </c>
      <c r="G26" s="14" cm="1">
        <f t="array" aca="1" ref="G26" ca="1">IFERROR(INDEX('Nhập đơn'!H:H,AWWT!$A26,0),"")</f>
        <v>0.5</v>
      </c>
      <c r="H26" s="14" cm="1">
        <f t="array" aca="1" ref="H26" ca="1">IFERROR(INDEX('Nhập đơn'!I:I,AWWT!$A26,0),"")</f>
        <v>5</v>
      </c>
      <c r="I26" s="15"/>
    </row>
    <row r="27" spans="1:9" ht="33">
      <c r="A27" s="23">
        <f ca="1">IFERROR(A26+MATCH(C27,OFFSET('Nhập đơn'!$C$1,AWWT!$A26,0,10000),0),"")</f>
        <v>228</v>
      </c>
      <c r="B27" s="18"/>
      <c r="C27" s="14" t="str">
        <f>IF(COUNTIFS($C$6:C26,$E$5)&lt;$J$1,$E$5,"")</f>
        <v>AWWT</v>
      </c>
      <c r="D27" s="14" t="str" cm="1">
        <f t="array" aca="1" ref="D27" ca="1">IFERROR(INDEX('Nhập đơn'!D:D,AWWT!$A27,0),"")</f>
        <v>121</v>
      </c>
      <c r="E27" s="15" t="str" cm="1">
        <f t="array" aca="1" ref="E27" ca="1">IFERROR(INDEX('Nhập đơn'!E:E,AWWT!$A27,0),"")</f>
        <v>Đu đủ weight</v>
      </c>
      <c r="F27" s="15" t="str" cm="1">
        <f t="array" aca="1" ref="F27" ca="1">IFERROR(INDEX('Nhập đơn'!F:F,AWWT!$A27,0),"")</f>
        <v>Papaya weight</v>
      </c>
      <c r="G27" s="14" cm="1">
        <f t="array" aca="1" ref="G27" ca="1">IFERROR(INDEX('Nhập đơn'!H:H,AWWT!$A27,0),"")</f>
        <v>40</v>
      </c>
      <c r="H27" s="14" t="str" cm="1">
        <f t="array" aca="1" ref="H27" ca="1">IFERROR(INDEX('Nhập đơn'!I:I,AWWT!$A27,0),"")</f>
        <v/>
      </c>
      <c r="I27" s="15"/>
    </row>
    <row r="28" spans="1:9" ht="33">
      <c r="A28" s="23">
        <f ca="1">IFERROR(A27+MATCH(C28,OFFSET('Nhập đơn'!$C$1,AWWT!$A27,0,10000),0),"")</f>
        <v>229</v>
      </c>
      <c r="B28" s="18"/>
      <c r="C28" s="14" t="str">
        <f>IF(COUNTIFS($C$6:C27,$E$5)&lt;$J$1,$E$5,"")</f>
        <v>AWWT</v>
      </c>
      <c r="D28" s="14" t="str" cm="1">
        <f t="array" aca="1" ref="D28" ca="1">IFERROR(INDEX('Nhập đơn'!D:D,AWWT!$A28,0),"")</f>
        <v>983</v>
      </c>
      <c r="E28" s="15" t="str" cm="1">
        <f t="array" aca="1" ref="E28" ca="1">IFERROR(INDEX('Nhập đơn'!E:E,AWWT!$A28,0),"")</f>
        <v>Cây trường sinh 50 gr</v>
      </c>
      <c r="F28" s="15" t="str" cm="1">
        <f t="array" aca="1" ref="F28" ca="1">IFERROR(INDEX('Nhập đơn'!F:F,AWWT!$A28,0),"")</f>
        <v>Ker Gawl 50 gr</v>
      </c>
      <c r="G28" s="14" cm="1">
        <f t="array" aca="1" ref="G28" ca="1">IFERROR(INDEX('Nhập đơn'!H:H,AWWT!$A28,0),"")</f>
        <v>0.5</v>
      </c>
      <c r="H28" s="14" cm="1">
        <f t="array" aca="1" ref="H28" ca="1">IFERROR(INDEX('Nhập đơn'!I:I,AWWT!$A28,0),"")</f>
        <v>10</v>
      </c>
      <c r="I28" s="15"/>
    </row>
    <row r="29" spans="1:9" ht="33">
      <c r="A29" s="23">
        <f ca="1">IFERROR(A28+MATCH(C29,OFFSET('Nhập đơn'!$C$1,AWWT!$A28,0,10000),0),"")</f>
        <v>230</v>
      </c>
      <c r="B29" s="18"/>
      <c r="C29" s="14" t="str">
        <f>IF(COUNTIFS($C$6:C28,$E$5)&lt;$J$1,$E$5,"")</f>
        <v>AWWT</v>
      </c>
      <c r="D29" s="14" t="str" cm="1">
        <f t="array" aca="1" ref="D29" ca="1">IFERROR(INDEX('Nhập đơn'!D:D,AWWT!$A29,0),"")</f>
        <v>181</v>
      </c>
      <c r="E29" s="15" t="str" cm="1">
        <f t="array" aca="1" ref="E29" ca="1">IFERROR(INDEX('Nhập đơn'!E:E,AWWT!$A29,0),"")</f>
        <v>Hành lá 100 gr</v>
      </c>
      <c r="F29" s="15" t="str" cm="1">
        <f t="array" aca="1" ref="F29" ca="1">IFERROR(INDEX('Nhập đơn'!F:F,AWWT!$A29,0),"")</f>
        <v>Welsh Onion 100 gr</v>
      </c>
      <c r="G29" s="14" cm="1">
        <f t="array" aca="1" ref="G29" ca="1">IFERROR(INDEX('Nhập đơn'!H:H,AWWT!$A29,0),"")</f>
        <v>4.5</v>
      </c>
      <c r="H29" s="14" cm="1">
        <f t="array" aca="1" ref="H29" ca="1">IFERROR(INDEX('Nhập đơn'!I:I,AWWT!$A29,0),"")</f>
        <v>45</v>
      </c>
      <c r="I29" s="15"/>
    </row>
    <row r="30" spans="1:9" ht="33">
      <c r="A30" s="23">
        <f ca="1">IFERROR(A29+MATCH(C30,OFFSET('Nhập đơn'!$C$1,AWWT!$A29,0,10000),0),"")</f>
        <v>231</v>
      </c>
      <c r="B30" s="18"/>
      <c r="C30" s="14" t="str">
        <f>IF(COUNTIFS($C$6:C29,$E$5)&lt;$J$1,$E$5,"")</f>
        <v>AWWT</v>
      </c>
      <c r="D30" s="14" t="str" cm="1">
        <f t="array" aca="1" ref="D30" ca="1">IFERROR(INDEX('Nhập đơn'!D:D,AWWT!$A30,0),"")</f>
        <v>181</v>
      </c>
      <c r="E30" s="15" t="str" cm="1">
        <f t="array" aca="1" ref="E30" ca="1">IFERROR(INDEX('Nhập đơn'!E:E,AWWT!$A30,0),"")</f>
        <v>Hành lá 200 gr</v>
      </c>
      <c r="F30" s="15" t="str" cm="1">
        <f t="array" aca="1" ref="F30" ca="1">IFERROR(INDEX('Nhập đơn'!F:F,AWWT!$A30,0),"")</f>
        <v>Welsh Onion 200 gr</v>
      </c>
      <c r="G30" s="14" cm="1">
        <f t="array" aca="1" ref="G30" ca="1">IFERROR(INDEX('Nhập đơn'!H:H,AWWT!$A30,0),"")</f>
        <v>7</v>
      </c>
      <c r="H30" s="14" cm="1">
        <f t="array" aca="1" ref="H30" ca="1">IFERROR(INDEX('Nhập đơn'!I:I,AWWT!$A30,0),"")</f>
        <v>35</v>
      </c>
      <c r="I30" s="15"/>
    </row>
    <row r="31" spans="1:9" ht="33">
      <c r="A31" s="23">
        <f ca="1">IFERROR(A30+MATCH(C31,OFFSET('Nhập đơn'!$C$1,AWWT!$A30,0,10000),0),"")</f>
        <v>232</v>
      </c>
      <c r="B31" s="18"/>
      <c r="C31" s="14" t="str">
        <f>IF(COUNTIFS($C$6:C30,$E$5)&lt;$J$1,$E$5,"")</f>
        <v>AWWT</v>
      </c>
      <c r="D31" s="14" t="str" cm="1">
        <f t="array" aca="1" ref="D31" ca="1">IFERROR(INDEX('Nhập đơn'!D:D,AWWT!$A31,0),"")</f>
        <v>201</v>
      </c>
      <c r="E31" s="15" t="str" cm="1">
        <f t="array" aca="1" ref="E31" ca="1">IFERROR(INDEX('Nhập đơn'!E:E,AWWT!$A31,0),"")</f>
        <v>Hẹ lá 100 gr</v>
      </c>
      <c r="F31" s="15" t="str" cm="1">
        <f t="array" aca="1" ref="F31" ca="1">IFERROR(INDEX('Nhập đơn'!F:F,AWWT!$A31,0),"")</f>
        <v>Guichai Leaf 100 gr</v>
      </c>
      <c r="G31" s="14" cm="1">
        <f t="array" aca="1" ref="G31" ca="1">IFERROR(INDEX('Nhập đơn'!H:H,AWWT!$A31,0),"")</f>
        <v>1</v>
      </c>
      <c r="H31" s="14" cm="1">
        <f t="array" aca="1" ref="H31" ca="1">IFERROR(INDEX('Nhập đơn'!I:I,AWWT!$A31,0),"")</f>
        <v>10</v>
      </c>
      <c r="I31" s="15"/>
    </row>
    <row r="32" spans="1:9" ht="33">
      <c r="A32" s="23">
        <f ca="1">IFERROR(A31+MATCH(C32,OFFSET('Nhập đơn'!$C$1,AWWT!$A31,0,10000),0),"")</f>
        <v>233</v>
      </c>
      <c r="B32" s="18"/>
      <c r="C32" s="14" t="str">
        <f>IF(COUNTIFS($C$6:C31,$E$5)&lt;$J$1,$E$5,"")</f>
        <v>AWWT</v>
      </c>
      <c r="D32" s="14" t="str" cm="1">
        <f t="array" aca="1" ref="D32" ca="1">IFERROR(INDEX('Nhập đơn'!D:D,AWWT!$A32,0),"")</f>
        <v>201</v>
      </c>
      <c r="E32" s="15" t="str" cm="1">
        <f t="array" aca="1" ref="E32" ca="1">IFERROR(INDEX('Nhập đơn'!E:E,AWWT!$A32,0),"")</f>
        <v>Hẹ lá 200 gr</v>
      </c>
      <c r="F32" s="15" t="str" cm="1">
        <f t="array" aca="1" ref="F32" ca="1">IFERROR(INDEX('Nhập đơn'!F:F,AWWT!$A32,0),"")</f>
        <v>Guichai Leaf 200 gr</v>
      </c>
      <c r="G32" s="14" cm="1">
        <f t="array" aca="1" ref="G32" ca="1">IFERROR(INDEX('Nhập đơn'!H:H,AWWT!$A32,0),"")</f>
        <v>4</v>
      </c>
      <c r="H32" s="14" cm="1">
        <f t="array" aca="1" ref="H32" ca="1">IFERROR(INDEX('Nhập đơn'!I:I,AWWT!$A32,0),"")</f>
        <v>20</v>
      </c>
      <c r="I32" s="15"/>
    </row>
    <row r="33" spans="1:9" ht="33">
      <c r="A33" s="23">
        <f ca="1">IFERROR(A32+MATCH(C33,OFFSET('Nhập đơn'!$C$1,AWWT!$A32,0,10000),0),"")</f>
        <v>234</v>
      </c>
      <c r="B33" s="18"/>
      <c r="C33" s="14" t="str">
        <f>IF(COUNTIFS($C$6:C32,$E$5)&lt;$J$1,$E$5,"")</f>
        <v>AWWT</v>
      </c>
      <c r="D33" s="14" t="str" cm="1">
        <f t="array" aca="1" ref="D33" ca="1">IFERROR(INDEX('Nhập đơn'!D:D,AWWT!$A33,0),"")</f>
        <v>172</v>
      </c>
      <c r="E33" s="15" t="str" cm="1">
        <f t="array" aca="1" ref="E33" ca="1">IFERROR(INDEX('Nhập đơn'!E:E,AWWT!$A33,0),"")</f>
        <v>Hương nhu 100 gr</v>
      </c>
      <c r="F33" s="15" t="str" cm="1">
        <f t="array" aca="1" ref="F33" ca="1">IFERROR(INDEX('Nhập đơn'!F:F,AWWT!$A33,0),"")</f>
        <v>Holy Basil Leaf 100 gr</v>
      </c>
      <c r="G33" s="14" cm="1">
        <f t="array" aca="1" ref="G33" ca="1">IFERROR(INDEX('Nhập đơn'!H:H,AWWT!$A33,0),"")</f>
        <v>4</v>
      </c>
      <c r="H33" s="14" cm="1">
        <f t="array" aca="1" ref="H33" ca="1">IFERROR(INDEX('Nhập đơn'!I:I,AWWT!$A33,0),"")</f>
        <v>40</v>
      </c>
      <c r="I33" s="15"/>
    </row>
    <row r="34" spans="1:9" ht="33">
      <c r="A34" s="23">
        <f ca="1">IFERROR(A33+MATCH(C34,OFFSET('Nhập đơn'!$C$1,AWWT!$A33,0,10000),0),"")</f>
        <v>235</v>
      </c>
      <c r="B34" s="18"/>
      <c r="C34" s="14" t="str">
        <f>IF(COUNTIFS($C$6:C33,$E$5)&lt;$J$1,$E$5,"")</f>
        <v>AWWT</v>
      </c>
      <c r="D34" s="14" t="str" cm="1">
        <f t="array" aca="1" ref="D34" ca="1">IFERROR(INDEX('Nhập đơn'!D:D,AWWT!$A34,0),"")</f>
        <v>707</v>
      </c>
      <c r="E34" s="15" t="str" cm="1">
        <f t="array" aca="1" ref="E34" ca="1">IFERROR(INDEX('Nhập đơn'!E:E,AWWT!$A34,0),"")</f>
        <v>Khoai lang trắng (củ lớn) weight</v>
      </c>
      <c r="F34" s="15" t="str" cm="1">
        <f t="array" aca="1" ref="F34" ca="1">IFERROR(INDEX('Nhập đơn'!F:F,AWWT!$A34,0),"")</f>
        <v>White Batata weight</v>
      </c>
      <c r="G34" s="14" cm="1">
        <f t="array" aca="1" ref="G34" ca="1">IFERROR(INDEX('Nhập đơn'!H:H,AWWT!$A34,0),"")</f>
        <v>1</v>
      </c>
      <c r="H34" s="14" t="str" cm="1">
        <f t="array" aca="1" ref="H34" ca="1">IFERROR(INDEX('Nhập đơn'!I:I,AWWT!$A34,0),"")</f>
        <v/>
      </c>
      <c r="I34" s="15"/>
    </row>
    <row r="35" spans="1:9" ht="33">
      <c r="A35" s="23">
        <f ca="1">IFERROR(A34+MATCH(C35,OFFSET('Nhập đơn'!$C$1,AWWT!$A34,0,10000),0),"")</f>
        <v>236</v>
      </c>
      <c r="B35" s="18"/>
      <c r="C35" s="14" t="str">
        <f>IF(COUNTIFS($C$6:C34,$E$5)&lt;$J$1,$E$5,"")</f>
        <v>AWWT</v>
      </c>
      <c r="D35" s="14" t="str" cm="1">
        <f t="array" aca="1" ref="D35" ca="1">IFERROR(INDEX('Nhập đơn'!D:D,AWWT!$A35,0),"")</f>
        <v>989</v>
      </c>
      <c r="E35" s="15" t="str" cm="1">
        <f t="array" aca="1" ref="E35" ca="1">IFERROR(INDEX('Nhập đơn'!E:E,AWWT!$A35,0),"")</f>
        <v>Kim chi cải trắng Box 500 gr</v>
      </c>
      <c r="F35" s="15" t="str" cm="1">
        <f t="array" aca="1" ref="F35" ca="1">IFERROR(INDEX('Nhập đơn'!F:F,AWWT!$A35,0),"")</f>
        <v>Radish Kimchi Box 500 gr</v>
      </c>
      <c r="G35" s="14" cm="1">
        <f t="array" aca="1" ref="G35" ca="1">IFERROR(INDEX('Nhập đơn'!H:H,AWWT!$A35,0),"")</f>
        <v>5</v>
      </c>
      <c r="H35" s="14" cm="1">
        <f t="array" aca="1" ref="H35" ca="1">IFERROR(INDEX('Nhập đơn'!I:I,AWWT!$A35,0),"")</f>
        <v>10</v>
      </c>
      <c r="I35" s="15"/>
    </row>
    <row r="36" spans="1:9" ht="33">
      <c r="A36" s="23">
        <f ca="1">IFERROR(A35+MATCH(C36,OFFSET('Nhập đơn'!$C$1,AWWT!$A35,0,10000),0),"")</f>
        <v>237</v>
      </c>
      <c r="B36" s="18"/>
      <c r="C36" s="14" t="str">
        <f>IF(COUNTIFS($C$6:C35,$E$5)&lt;$J$1,$E$5,"")</f>
        <v>AWWT</v>
      </c>
      <c r="D36" s="14" t="str" cm="1">
        <f t="array" aca="1" ref="D36" ca="1">IFERROR(INDEX('Nhập đơn'!D:D,AWWT!$A36,0),"")</f>
        <v>714</v>
      </c>
      <c r="E36" s="15" t="str" cm="1">
        <f t="array" aca="1" ref="E36" ca="1">IFERROR(INDEX('Nhập đơn'!E:E,AWWT!$A36,0),"")</f>
        <v>Khoai lang vàng (củ lớn) weight</v>
      </c>
      <c r="F36" s="15" t="str" cm="1">
        <f t="array" aca="1" ref="F36" ca="1">IFERROR(INDEX('Nhập đơn'!F:F,AWWT!$A36,0),"")</f>
        <v>Yellow Batata weight</v>
      </c>
      <c r="G36" s="14" cm="1">
        <f t="array" aca="1" ref="G36" ca="1">IFERROR(INDEX('Nhập đơn'!H:H,AWWT!$A36,0),"")</f>
        <v>1</v>
      </c>
      <c r="H36" s="14" t="str" cm="1">
        <f t="array" aca="1" ref="H36" ca="1">IFERROR(INDEX('Nhập đơn'!I:I,AWWT!$A36,0),"")</f>
        <v/>
      </c>
      <c r="I36" s="15"/>
    </row>
    <row r="37" spans="1:9" ht="33">
      <c r="A37" s="23">
        <f ca="1">IFERROR(A36+MATCH(C37,OFFSET('Nhập đơn'!$C$1,AWWT!$A36,0,10000),0),"")</f>
        <v>238</v>
      </c>
      <c r="B37" s="18"/>
      <c r="C37" s="14" t="str">
        <f>IF(COUNTIFS($C$6:C36,$E$5)&lt;$J$1,$E$5,"")</f>
        <v>AWWT</v>
      </c>
      <c r="D37" s="14" t="str" cm="1">
        <f t="array" aca="1" ref="D37" ca="1">IFERROR(INDEX('Nhập đơn'!D:D,AWWT!$A37,0),"")</f>
        <v>969</v>
      </c>
      <c r="E37" s="15" t="str" cm="1">
        <f t="array" aca="1" ref="E37" ca="1">IFERROR(INDEX('Nhập đơn'!E:E,AWWT!$A37,0),"")</f>
        <v>Khoai sọ 500 gr</v>
      </c>
      <c r="F37" s="15" t="str" cm="1">
        <f t="array" aca="1" ref="F37" ca="1">IFERROR(INDEX('Nhập đơn'!F:F,AWWT!$A37,0),"")</f>
        <v>Small Taro 500 gr</v>
      </c>
      <c r="G37" s="14" cm="1">
        <f t="array" aca="1" ref="G37" ca="1">IFERROR(INDEX('Nhập đơn'!H:H,AWWT!$A37,0),"")</f>
        <v>1</v>
      </c>
      <c r="H37" s="14" cm="1">
        <f t="array" aca="1" ref="H37" ca="1">IFERROR(INDEX('Nhập đơn'!I:I,AWWT!$A37,0),"")</f>
        <v>2</v>
      </c>
      <c r="I37" s="15"/>
    </row>
    <row r="38" spans="1:9" ht="33">
      <c r="A38" s="23">
        <f ca="1">IFERROR(A37+MATCH(C38,OFFSET('Nhập đơn'!$C$1,AWWT!$A37,0,10000),0),"")</f>
        <v>239</v>
      </c>
      <c r="B38" s="18"/>
      <c r="C38" s="14" t="str">
        <f>IF(COUNTIFS($C$6:C37,$E$5)&lt;$J$1,$E$5,"")</f>
        <v>AWWT</v>
      </c>
      <c r="D38" s="14" t="str" cm="1">
        <f t="array" aca="1" ref="D38" ca="1">IFERROR(INDEX('Nhập đơn'!D:D,AWWT!$A38,0),"")</f>
        <v>211</v>
      </c>
      <c r="E38" s="15" t="str" cm="1">
        <f t="array" aca="1" ref="E38" ca="1">IFERROR(INDEX('Nhập đơn'!E:E,AWWT!$A38,0),"")</f>
        <v>Kinh giới 100 gr</v>
      </c>
      <c r="F38" s="15" t="str" cm="1">
        <f t="array" aca="1" ref="F38" ca="1">IFERROR(INDEX('Nhập đơn'!F:F,AWWT!$A38,0),"")</f>
        <v>Coks Comb Leaf 100 gr</v>
      </c>
      <c r="G38" s="14" cm="1">
        <f t="array" aca="1" ref="G38" ca="1">IFERROR(INDEX('Nhập đơn'!H:H,AWWT!$A38,0),"")</f>
        <v>0.3</v>
      </c>
      <c r="H38" s="14" cm="1">
        <f t="array" aca="1" ref="H38" ca="1">IFERROR(INDEX('Nhập đơn'!I:I,AWWT!$A38,0),"")</f>
        <v>3</v>
      </c>
      <c r="I38" s="15"/>
    </row>
    <row r="39" spans="1:9" ht="33">
      <c r="A39" s="23">
        <f ca="1">IFERROR(A38+MATCH(C39,OFFSET('Nhập đơn'!$C$1,AWWT!$A38,0,10000),0),"")</f>
        <v>240</v>
      </c>
      <c r="B39" s="18"/>
      <c r="C39" s="14" t="str">
        <f>IF(COUNTIFS($C$6:C38,$E$5)&lt;$J$1,$E$5,"")</f>
        <v>AWWT</v>
      </c>
      <c r="D39" s="14" t="str" cm="1">
        <f t="array" aca="1" ref="D39" ca="1">IFERROR(INDEX('Nhập đơn'!D:D,AWWT!$A39,0),"")</f>
        <v>725</v>
      </c>
      <c r="E39" s="15" t="str" cm="1">
        <f t="array" aca="1" ref="E39" ca="1">IFERROR(INDEX('Nhập đơn'!E:E,AWWT!$A39,0),"")</f>
        <v>Lá chuối 500 gr</v>
      </c>
      <c r="F39" s="15" t="str" cm="1">
        <f t="array" aca="1" ref="F39" ca="1">IFERROR(INDEX('Nhập đơn'!F:F,AWWT!$A39,0),"")</f>
        <v>Banana leaf 500 gr</v>
      </c>
      <c r="G39" s="14" cm="1">
        <f t="array" aca="1" ref="G39" ca="1">IFERROR(INDEX('Nhập đơn'!H:H,AWWT!$A39,0),"")</f>
        <v>2.5</v>
      </c>
      <c r="H39" s="14" cm="1">
        <f t="array" aca="1" ref="H39" ca="1">IFERROR(INDEX('Nhập đơn'!I:I,AWWT!$A39,0),"")</f>
        <v>5</v>
      </c>
      <c r="I39" s="15"/>
    </row>
    <row r="40" spans="1:9" ht="33">
      <c r="A40" s="23">
        <f ca="1">IFERROR(A39+MATCH(C40,OFFSET('Nhập đơn'!$C$1,AWWT!$A39,0,10000),0),"")</f>
        <v>241</v>
      </c>
      <c r="B40" s="18"/>
      <c r="C40" s="14" t="str">
        <f>IF(COUNTIFS($C$6:C39,$E$5)&lt;$J$1,$E$5,"")</f>
        <v>AWWT</v>
      </c>
      <c r="D40" s="14" t="str" cm="1">
        <f t="array" aca="1" ref="D40" ca="1">IFERROR(INDEX('Nhập đơn'!D:D,AWWT!$A40,0),"")</f>
        <v>324</v>
      </c>
      <c r="E40" s="15" t="str" cm="1">
        <f t="array" aca="1" ref="E40" ca="1">IFERROR(INDEX('Nhập đơn'!E:E,AWWT!$A40,0),"")</f>
        <v>Lá lốt 100 gr</v>
      </c>
      <c r="F40" s="15" t="str" cm="1">
        <f t="array" aca="1" ref="F40" ca="1">IFERROR(INDEX('Nhập đơn'!F:F,AWWT!$A40,0),"")</f>
        <v>Cha Plu Leaves 100 gr</v>
      </c>
      <c r="G40" s="14" cm="1">
        <f t="array" aca="1" ref="G40" ca="1">IFERROR(INDEX('Nhập đơn'!H:H,AWWT!$A40,0),"")</f>
        <v>0.5</v>
      </c>
      <c r="H40" s="14" cm="1">
        <f t="array" aca="1" ref="H40" ca="1">IFERROR(INDEX('Nhập đơn'!I:I,AWWT!$A40,0),"")</f>
        <v>5</v>
      </c>
      <c r="I40" s="15"/>
    </row>
    <row r="41" spans="1:9" ht="33">
      <c r="A41" s="23">
        <f ca="1">IFERROR(A40+MATCH(C41,OFFSET('Nhập đơn'!$C$1,AWWT!$A40,0,10000),0),"")</f>
        <v>242</v>
      </c>
      <c r="B41" s="18"/>
      <c r="C41" s="14" t="str">
        <f>IF(COUNTIFS($C$6:C40,$E$5)&lt;$J$1,$E$5,"")</f>
        <v>AWWT</v>
      </c>
      <c r="D41" s="14" t="str" cm="1">
        <f t="array" aca="1" ref="D41" ca="1">IFERROR(INDEX('Nhập đơn'!D:D,AWWT!$A41,0),"")</f>
        <v>171</v>
      </c>
      <c r="E41" s="15" t="str" cm="1">
        <f t="array" aca="1" ref="E41" ca="1">IFERROR(INDEX('Nhập đơn'!E:E,AWWT!$A41,0),"")</f>
        <v>Lá quế 100 gr</v>
      </c>
      <c r="F41" s="15" t="str" cm="1">
        <f t="array" aca="1" ref="F41" ca="1">IFERROR(INDEX('Nhập đơn'!F:F,AWWT!$A41,0),"")</f>
        <v>Basil Leaf 100 gr</v>
      </c>
      <c r="G41" s="14" cm="1">
        <f t="array" aca="1" ref="G41" ca="1">IFERROR(INDEX('Nhập đơn'!H:H,AWWT!$A41,0),"")</f>
        <v>6</v>
      </c>
      <c r="H41" s="14" cm="1">
        <f t="array" aca="1" ref="H41" ca="1">IFERROR(INDEX('Nhập đơn'!I:I,AWWT!$A41,0),"")</f>
        <v>60</v>
      </c>
      <c r="I41" s="15"/>
    </row>
    <row r="42" spans="1:9" ht="33">
      <c r="A42" s="23">
        <f ca="1">IFERROR(A41+MATCH(C42,OFFSET('Nhập đơn'!$C$1,AWWT!$A41,0,10000),0),"")</f>
        <v>243</v>
      </c>
      <c r="B42" s="18"/>
      <c r="C42" s="14" t="str">
        <f>IF(COUNTIFS($C$6:C41,$E$5)&lt;$J$1,$E$5,"")</f>
        <v>AWWT</v>
      </c>
      <c r="D42" s="14" t="str" cm="1">
        <f t="array" aca="1" ref="D42" ca="1">IFERROR(INDEX('Nhập đơn'!D:D,AWWT!$A42,0),"")</f>
        <v>814</v>
      </c>
      <c r="E42" s="15" t="str" cm="1">
        <f t="array" aca="1" ref="E42" ca="1">IFERROR(INDEX('Nhập đơn'!E:E,AWWT!$A42,0),"")</f>
        <v>Măng tươi weight</v>
      </c>
      <c r="F42" s="15" t="str" cm="1">
        <f t="array" aca="1" ref="F42" ca="1">IFERROR(INDEX('Nhập đơn'!F:F,AWWT!$A42,0),"")</f>
        <v>Bamboo Shoot weight</v>
      </c>
      <c r="G42" s="14" cm="1">
        <f t="array" aca="1" ref="G42" ca="1">IFERROR(INDEX('Nhập đơn'!H:H,AWWT!$A42,0),"")</f>
        <v>1.6</v>
      </c>
      <c r="H42" s="14" t="str" cm="1">
        <f t="array" aca="1" ref="H42" ca="1">IFERROR(INDEX('Nhập đơn'!I:I,AWWT!$A42,0),"")</f>
        <v/>
      </c>
      <c r="I42" s="15"/>
    </row>
    <row r="43" spans="1:9" ht="33">
      <c r="A43" s="23">
        <f ca="1">IFERROR(A42+MATCH(C43,OFFSET('Nhập đơn'!$C$1,AWWT!$A42,0,10000),0),"")</f>
        <v>244</v>
      </c>
      <c r="B43" s="18"/>
      <c r="C43" s="14" t="str">
        <f>IF(COUNTIFS($C$6:C42,$E$5)&lt;$J$1,$E$5,"")</f>
        <v>AWWT</v>
      </c>
      <c r="D43" s="14" t="str" cm="1">
        <f t="array" aca="1" ref="D43" ca="1">IFERROR(INDEX('Nhập đơn'!D:D,AWWT!$A43,0),"")</f>
        <v>911</v>
      </c>
      <c r="E43" s="15" t="str" cm="1">
        <f t="array" aca="1" ref="E43" ca="1">IFERROR(INDEX('Nhập đơn'!E:E,AWWT!$A43,0),"")</f>
        <v>Mít đỏ ( tách hạt)  300 gr</v>
      </c>
      <c r="F43" s="15" t="str" cm="1">
        <f t="array" aca="1" ref="F43" ca="1">IFERROR(INDEX('Nhập đơn'!F:F,AWWT!$A43,0),"")</f>
        <v>Red Jackfruit (tách hạt)  300 gr</v>
      </c>
      <c r="G43" s="14" cm="1">
        <f t="array" aca="1" ref="G43" ca="1">IFERROR(INDEX('Nhập đơn'!H:H,AWWT!$A43,0),"")</f>
        <v>1.8</v>
      </c>
      <c r="H43" s="14" cm="1">
        <f t="array" aca="1" ref="H43" ca="1">IFERROR(INDEX('Nhập đơn'!I:I,AWWT!$A43,0),"")</f>
        <v>6</v>
      </c>
      <c r="I43" s="15"/>
    </row>
    <row r="44" spans="1:9" ht="33">
      <c r="A44" s="23">
        <f ca="1">IFERROR(A43+MATCH(C44,OFFSET('Nhập đơn'!$C$1,AWWT!$A43,0,10000),0),"")</f>
        <v>245</v>
      </c>
      <c r="B44" s="18"/>
      <c r="C44" s="14" t="str">
        <f>IF(COUNTIFS($C$6:C43,$E$5)&lt;$J$1,$E$5,"")</f>
        <v>AWWT</v>
      </c>
      <c r="D44" s="14" cm="1">
        <f t="array" aca="1" ref="D44" ca="1">IFERROR(INDEX('Nhập đơn'!D:D,AWWT!$A44,0),"")</f>
        <v>1051</v>
      </c>
      <c r="E44" s="15" t="str" cm="1">
        <f t="array" aca="1" ref="E44" ca="1">IFERROR(INDEX('Nhập đơn'!E:E,AWWT!$A44,0),"")</f>
        <v>Nước màu dừa đặc sản 150 gr</v>
      </c>
      <c r="F44" s="15" t="str" cm="1">
        <f t="array" aca="1" ref="F44" ca="1">IFERROR(INDEX('Nhập đơn'!F:F,AWWT!$A44,0),"")</f>
        <v>Special coconut caramel 150 gr</v>
      </c>
      <c r="G44" s="14" cm="1">
        <f t="array" aca="1" ref="G44" ca="1">IFERROR(INDEX('Nhập đơn'!H:H,AWWT!$A44,0),"")</f>
        <v>0.75</v>
      </c>
      <c r="H44" s="14" cm="1">
        <f t="array" aca="1" ref="H44" ca="1">IFERROR(INDEX('Nhập đơn'!I:I,AWWT!$A44,0),"")</f>
        <v>5</v>
      </c>
      <c r="I44" s="15"/>
    </row>
    <row r="45" spans="1:9" ht="33">
      <c r="A45" s="23">
        <f ca="1">IFERROR(A44+MATCH(C45,OFFSET('Nhập đơn'!$C$1,AWWT!$A44,0,10000),0),"")</f>
        <v>246</v>
      </c>
      <c r="B45" s="18"/>
      <c r="C45" s="14" t="str">
        <f>IF(COUNTIFS($C$6:C44,$E$5)&lt;$J$1,$E$5,"")</f>
        <v>AWWT</v>
      </c>
      <c r="D45" s="14" t="str" cm="1">
        <f t="array" aca="1" ref="D45" ca="1">IFERROR(INDEX('Nhập đơn'!D:D,AWWT!$A45,0),"")</f>
        <v>921</v>
      </c>
      <c r="E45" s="15" t="str" cm="1">
        <f t="array" aca="1" ref="E45" ca="1">IFERROR(INDEX('Nhập đơn'!E:E,AWWT!$A45,0),"")</f>
        <v>Mít Thái ( tách hạt)  300 gr</v>
      </c>
      <c r="F45" s="15" t="str" cm="1">
        <f t="array" aca="1" ref="F45" ca="1">IFERROR(INDEX('Nhập đơn'!F:F,AWWT!$A45,0),"")</f>
        <v>Jackfruit (tách hạt)  300 gr</v>
      </c>
      <c r="G45" s="14" cm="1">
        <f t="array" aca="1" ref="G45" ca="1">IFERROR(INDEX('Nhập đơn'!H:H,AWWT!$A45,0),"")</f>
        <v>3</v>
      </c>
      <c r="H45" s="14" cm="1">
        <f t="array" aca="1" ref="H45" ca="1">IFERROR(INDEX('Nhập đơn'!I:I,AWWT!$A45,0),"")</f>
        <v>10</v>
      </c>
      <c r="I45" s="15"/>
    </row>
    <row r="46" spans="1:9" ht="33">
      <c r="A46" s="23">
        <f ca="1">IFERROR(A45+MATCH(C46,OFFSET('Nhập đơn'!$C$1,AWWT!$A45,0,10000),0),"")</f>
        <v>247</v>
      </c>
      <c r="B46" s="18"/>
      <c r="C46" s="14" t="str">
        <f>IF(COUNTIFS($C$6:C45,$E$5)&lt;$J$1,$E$5,"")</f>
        <v>AWWT</v>
      </c>
      <c r="D46" s="14" t="str" cm="1">
        <f t="array" aca="1" ref="D46" ca="1">IFERROR(INDEX('Nhập đơn'!D:D,AWWT!$A46,0),"")</f>
        <v>151</v>
      </c>
      <c r="E46" s="15" t="str" cm="1">
        <f t="array" aca="1" ref="E46" ca="1">IFERROR(INDEX('Nhập đơn'!E:E,AWWT!$A46,0),"")</f>
        <v>Mồng tơi 300 gr</v>
      </c>
      <c r="F46" s="15" t="str" cm="1">
        <f t="array" aca="1" ref="F46" ca="1">IFERROR(INDEX('Nhập đơn'!F:F,AWWT!$A46,0),"")</f>
        <v>Ceylon Spinach 300 gr</v>
      </c>
      <c r="G46" s="14" cm="1">
        <f t="array" aca="1" ref="G46" ca="1">IFERROR(INDEX('Nhập đơn'!H:H,AWWT!$A46,0),"")</f>
        <v>0.6</v>
      </c>
      <c r="H46" s="14" cm="1">
        <f t="array" aca="1" ref="H46" ca="1">IFERROR(INDEX('Nhập đơn'!I:I,AWWT!$A46,0),"")</f>
        <v>2</v>
      </c>
      <c r="I46" s="15"/>
    </row>
    <row r="47" spans="1:9" ht="33">
      <c r="A47" s="23">
        <f ca="1">IFERROR(A46+MATCH(C47,OFFSET('Nhập đơn'!$C$1,AWWT!$A46,0,10000),0),"")</f>
        <v>248</v>
      </c>
      <c r="B47" s="18"/>
      <c r="C47" s="14" t="str">
        <f>IF(COUNTIFS($C$6:C46,$E$5)&lt;$J$1,$E$5,"")</f>
        <v>AWWT</v>
      </c>
      <c r="D47" s="14" t="str" cm="1">
        <f t="array" aca="1" ref="D47" ca="1">IFERROR(INDEX('Nhập đơn'!D:D,AWWT!$A47,0),"")</f>
        <v>271</v>
      </c>
      <c r="E47" s="15" t="str" cm="1">
        <f t="array" aca="1" ref="E47" ca="1">IFERROR(INDEX('Nhập đơn'!E:E,AWWT!$A47,0),"")</f>
        <v>Mướp hương weight</v>
      </c>
      <c r="F47" s="15" t="str" cm="1">
        <f t="array" aca="1" ref="F47" ca="1">IFERROR(INDEX('Nhập đơn'!F:F,AWWT!$A47,0),"")</f>
        <v>Round Luffa weight</v>
      </c>
      <c r="G47" s="14" cm="1">
        <f t="array" aca="1" ref="G47" ca="1">IFERROR(INDEX('Nhập đơn'!H:H,AWWT!$A47,0),"")</f>
        <v>1.2</v>
      </c>
      <c r="H47" s="14" t="str" cm="1">
        <f t="array" aca="1" ref="H47" ca="1">IFERROR(INDEX('Nhập đơn'!I:I,AWWT!$A47,0),"")</f>
        <v/>
      </c>
      <c r="I47" s="15"/>
    </row>
    <row r="48" spans="1:9" ht="33">
      <c r="A48" s="23">
        <f ca="1">IFERROR(A47+MATCH(C48,OFFSET('Nhập đơn'!$C$1,AWWT!$A47,0,10000),0),"")</f>
        <v>249</v>
      </c>
      <c r="B48" s="18"/>
      <c r="C48" s="14" t="str">
        <f>IF(COUNTIFS($C$6:C47,$E$5)&lt;$J$1,$E$5,"")</f>
        <v>AWWT</v>
      </c>
      <c r="D48" s="14" t="str" cm="1">
        <f t="array" aca="1" ref="D48" ca="1">IFERROR(INDEX('Nhập đơn'!D:D,AWWT!$A48,0),"")</f>
        <v>858</v>
      </c>
      <c r="E48" s="15" t="str" cm="1">
        <f t="array" aca="1" ref="E48" ca="1">IFERROR(INDEX('Nhập đơn'!E:E,AWWT!$A48,0),"")</f>
        <v>Nấm bạch tuyết 150 gr</v>
      </c>
      <c r="F48" s="15" t="str" cm="1">
        <f t="array" aca="1" ref="F48" ca="1">IFERROR(INDEX('Nhập đơn'!F:F,AWWT!$A48,0),"")</f>
        <v>Seafood Mushroom 150 gr</v>
      </c>
      <c r="G48" s="14" cm="1">
        <f t="array" aca="1" ref="G48" ca="1">IFERROR(INDEX('Nhập đơn'!H:H,AWWT!$A48,0),"")</f>
        <v>1.2</v>
      </c>
      <c r="H48" s="14" cm="1">
        <f t="array" aca="1" ref="H48" ca="1">IFERROR(INDEX('Nhập đơn'!I:I,AWWT!$A48,0),"")</f>
        <v>8</v>
      </c>
      <c r="I48" s="15"/>
    </row>
    <row r="49" spans="1:9" ht="33">
      <c r="A49" s="23">
        <f ca="1">IFERROR(A48+MATCH(C49,OFFSET('Nhập đơn'!$C$1,AWWT!$A48,0,10000),0),"")</f>
        <v>250</v>
      </c>
      <c r="B49" s="18"/>
      <c r="C49" s="14" t="str">
        <f>IF(COUNTIFS($C$6:C48,$E$5)&lt;$J$1,$E$5,"")</f>
        <v>AWWT</v>
      </c>
      <c r="D49" s="14" t="str" cm="1">
        <f t="array" aca="1" ref="D49" ca="1">IFERROR(INDEX('Nhập đơn'!D:D,AWWT!$A49,0),"")</f>
        <v>973</v>
      </c>
      <c r="E49" s="15" t="str" cm="1">
        <f t="array" aca="1" ref="E49" ca="1">IFERROR(INDEX('Nhập đơn'!E:E,AWWT!$A49,0),"")</f>
        <v>Nấm đông cô 175 gr</v>
      </c>
      <c r="F49" s="15" t="str" cm="1">
        <f t="array" aca="1" ref="F49" ca="1">IFERROR(INDEX('Nhập đơn'!F:F,AWWT!$A49,0),"")</f>
        <v>Shiitake Mushroom 175 gr</v>
      </c>
      <c r="G49" s="14" cm="1">
        <f t="array" aca="1" ref="G49" ca="1">IFERROR(INDEX('Nhập đơn'!H:H,AWWT!$A49,0),"")</f>
        <v>1.4</v>
      </c>
      <c r="H49" s="14" cm="1">
        <f t="array" aca="1" ref="H49" ca="1">IFERROR(INDEX('Nhập đơn'!I:I,AWWT!$A49,0),"")</f>
        <v>8</v>
      </c>
      <c r="I49" s="15"/>
    </row>
    <row r="50" spans="1:9" ht="33">
      <c r="A50" s="23">
        <f ca="1">IFERROR(A49+MATCH(C50,OFFSET('Nhập đơn'!$C$1,AWWT!$A49,0,10000),0),"")</f>
        <v>251</v>
      </c>
      <c r="B50" s="18"/>
      <c r="C50" s="14" t="str">
        <f>IF(COUNTIFS($C$6:C49,$E$5)&lt;$J$1,$E$5,"")</f>
        <v>AWWT</v>
      </c>
      <c r="D50" s="14" t="str" cm="1">
        <f t="array" aca="1" ref="D50" ca="1">IFERROR(INDEX('Nhập đơn'!D:D,AWWT!$A50,0),"")</f>
        <v>972</v>
      </c>
      <c r="E50" s="15" t="str" cm="1">
        <f t="array" aca="1" ref="E50" ca="1">IFERROR(INDEX('Nhập đơn'!E:E,AWWT!$A50,0),"")</f>
        <v>Nấm đùi gà lớn weight</v>
      </c>
      <c r="F50" s="15" t="str" cm="1">
        <f t="array" aca="1" ref="F50" ca="1">IFERROR(INDEX('Nhập đơn'!F:F,AWWT!$A50,0),"")</f>
        <v>King Oyster Mushroom weight</v>
      </c>
      <c r="G50" s="14" cm="1">
        <f t="array" aca="1" ref="G50" ca="1">IFERROR(INDEX('Nhập đơn'!H:H,AWWT!$A50,0),"")</f>
        <v>2</v>
      </c>
      <c r="H50" s="14" t="str" cm="1">
        <f t="array" aca="1" ref="H50" ca="1">IFERROR(INDEX('Nhập đơn'!I:I,AWWT!$A50,0),"")</f>
        <v/>
      </c>
      <c r="I50" s="15"/>
    </row>
    <row r="51" spans="1:9" ht="33">
      <c r="A51" s="23">
        <f ca="1">IFERROR(A50+MATCH(C51,OFFSET('Nhập đơn'!$C$1,AWWT!$A50,0,10000),0),"")</f>
        <v>252</v>
      </c>
      <c r="B51" s="18"/>
      <c r="C51" s="14" t="str">
        <f>IF(COUNTIFS($C$6:C50,$E$5)&lt;$J$1,$E$5,"")</f>
        <v>AWWT</v>
      </c>
      <c r="D51" s="14" t="str" cm="1">
        <f t="array" aca="1" ref="D51" ca="1">IFERROR(INDEX('Nhập đơn'!D:D,AWWT!$A51,0),"")</f>
        <v>726</v>
      </c>
      <c r="E51" s="15" t="str" cm="1">
        <f t="array" aca="1" ref="E51" ca="1">IFERROR(INDEX('Nhập đơn'!E:E,AWWT!$A51,0),"")</f>
        <v>Nấm đùi gà nhỏ 100 gr</v>
      </c>
      <c r="F51" s="15" t="str" cm="1">
        <f t="array" aca="1" ref="F51" ca="1">IFERROR(INDEX('Nhập đơn'!F:F,AWWT!$A51,0),"")</f>
        <v>King Oyster Mushroom 100 gr</v>
      </c>
      <c r="G51" s="14" cm="1">
        <f t="array" aca="1" ref="G51" ca="1">IFERROR(INDEX('Nhập đơn'!H:H,AWWT!$A51,0),"")</f>
        <v>1</v>
      </c>
      <c r="H51" s="14" cm="1">
        <f t="array" aca="1" ref="H51" ca="1">IFERROR(INDEX('Nhập đơn'!I:I,AWWT!$A51,0),"")</f>
        <v>10</v>
      </c>
      <c r="I51" s="15"/>
    </row>
    <row r="52" spans="1:9" ht="33">
      <c r="A52" s="23">
        <f ca="1">IFERROR(A51+MATCH(C52,OFFSET('Nhập đơn'!$C$1,AWWT!$A51,0,10000),0),"")</f>
        <v>253</v>
      </c>
      <c r="B52" s="18"/>
      <c r="C52" s="14" t="str">
        <f>IF(COUNTIFS($C$6:C51,$E$5)&lt;$J$1,$E$5,"")</f>
        <v>AWWT</v>
      </c>
      <c r="D52" s="14" t="str" cm="1">
        <f t="array" aca="1" ref="D52" ca="1">IFERROR(INDEX('Nhập đơn'!D:D,AWWT!$A52,0),"")</f>
        <v>727</v>
      </c>
      <c r="E52" s="15" t="str" cm="1">
        <f t="array" aca="1" ref="E52" ca="1">IFERROR(INDEX('Nhập đơn'!E:E,AWWT!$A52,0),"")</f>
        <v>Nấm kim châm 200 gr</v>
      </c>
      <c r="F52" s="15" t="str" cm="1">
        <f t="array" aca="1" ref="F52" ca="1">IFERROR(INDEX('Nhập đơn'!F:F,AWWT!$A52,0),"")</f>
        <v>Enoki Mushroom 200 gr</v>
      </c>
      <c r="G52" s="14" cm="1">
        <f t="array" aca="1" ref="G52" ca="1">IFERROR(INDEX('Nhập đơn'!H:H,AWWT!$A52,0),"")</f>
        <v>4</v>
      </c>
      <c r="H52" s="14" cm="1">
        <f t="array" aca="1" ref="H52" ca="1">IFERROR(INDEX('Nhập đơn'!I:I,AWWT!$A52,0),"")</f>
        <v>20</v>
      </c>
      <c r="I52" s="15"/>
    </row>
    <row r="53" spans="1:9" ht="33">
      <c r="A53" s="23">
        <f ca="1">IFERROR(A52+MATCH(C53,OFFSET('Nhập đơn'!$C$1,AWWT!$A52,0,10000),0),"")</f>
        <v>254</v>
      </c>
      <c r="B53" s="18"/>
      <c r="C53" s="14" t="str">
        <f>IF(COUNTIFS($C$6:C52,$E$5)&lt;$J$1,$E$5,"")</f>
        <v>AWWT</v>
      </c>
      <c r="D53" s="14" t="str" cm="1">
        <f t="array" aca="1" ref="D53" ca="1">IFERROR(INDEX('Nhập đơn'!D:D,AWWT!$A53,0),"")</f>
        <v>729</v>
      </c>
      <c r="E53" s="15" t="str" cm="1">
        <f t="array" aca="1" ref="E53" ca="1">IFERROR(INDEX('Nhập đơn'!E:E,AWWT!$A53,0),"")</f>
        <v>Nấm linh chi nâu 125 gr</v>
      </c>
      <c r="F53" s="15" t="str" cm="1">
        <f t="array" aca="1" ref="F53" ca="1">IFERROR(INDEX('Nhập đơn'!F:F,AWWT!$A53,0),"")</f>
        <v>Brown Ganoderma 125 gr</v>
      </c>
      <c r="G53" s="14" cm="1">
        <f t="array" aca="1" ref="G53" ca="1">IFERROR(INDEX('Nhập đơn'!H:H,AWWT!$A53,0),"")</f>
        <v>1.25</v>
      </c>
      <c r="H53" s="14" cm="1">
        <f t="array" aca="1" ref="H53" ca="1">IFERROR(INDEX('Nhập đơn'!I:I,AWWT!$A53,0),"")</f>
        <v>10</v>
      </c>
      <c r="I53" s="15"/>
    </row>
    <row r="54" spans="1:9" ht="33">
      <c r="A54" s="23">
        <f ca="1">IFERROR(A53+MATCH(C54,OFFSET('Nhập đơn'!$C$1,AWWT!$A53,0,10000),0),"")</f>
        <v>255</v>
      </c>
      <c r="B54" s="18"/>
      <c r="C54" s="14" t="str">
        <f>IF(COUNTIFS($C$6:C53,$E$5)&lt;$J$1,$E$5,"")</f>
        <v>AWWT</v>
      </c>
      <c r="D54" s="14" t="str" cm="1">
        <f t="array" aca="1" ref="D54" ca="1">IFERROR(INDEX('Nhập đơn'!D:D,AWWT!$A54,0),"")</f>
        <v>728</v>
      </c>
      <c r="E54" s="15" t="str" cm="1">
        <f t="array" aca="1" ref="E54" ca="1">IFERROR(INDEX('Nhập đơn'!E:E,AWWT!$A54,0),"")</f>
        <v>Nấm linh chi trắng 125 gr</v>
      </c>
      <c r="F54" s="15" t="str" cm="1">
        <f t="array" aca="1" ref="F54" ca="1">IFERROR(INDEX('Nhập đơn'!F:F,AWWT!$A54,0),"")</f>
        <v>White Ganoderma 125 gr</v>
      </c>
      <c r="G54" s="14" cm="1">
        <f t="array" aca="1" ref="G54" ca="1">IFERROR(INDEX('Nhập đơn'!H:H,AWWT!$A54,0),"")</f>
        <v>1.25</v>
      </c>
      <c r="H54" s="14" cm="1">
        <f t="array" aca="1" ref="H54" ca="1">IFERROR(INDEX('Nhập đơn'!I:I,AWWT!$A54,0),"")</f>
        <v>10</v>
      </c>
      <c r="I54" s="15"/>
    </row>
    <row r="55" spans="1:9" ht="33">
      <c r="A55" s="23">
        <f ca="1">IFERROR(A54+MATCH(C55,OFFSET('Nhập đơn'!$C$1,AWWT!$A54,0,10000),0),"")</f>
        <v>256</v>
      </c>
      <c r="B55" s="18"/>
      <c r="C55" s="14" t="str">
        <f>IF(COUNTIFS($C$6:C54,$E$5)&lt;$J$1,$E$5,"")</f>
        <v>AWWT</v>
      </c>
      <c r="D55" s="14" t="str" cm="1">
        <f t="array" aca="1" ref="D55" ca="1">IFERROR(INDEX('Nhập đơn'!D:D,AWWT!$A55,0),"")</f>
        <v>730</v>
      </c>
      <c r="E55" s="15" t="str" cm="1">
        <f t="array" aca="1" ref="E55" ca="1">IFERROR(INDEX('Nhập đơn'!E:E,AWWT!$A55,0),"")</f>
        <v>Nấm mèo tươi 100 gr</v>
      </c>
      <c r="F55" s="15" t="str" cm="1">
        <f t="array" aca="1" ref="F55" ca="1">IFERROR(INDEX('Nhập đơn'!F:F,AWWT!$A55,0),"")</f>
        <v>Jew's Ear 100 gr</v>
      </c>
      <c r="G55" s="14" cm="1">
        <f t="array" aca="1" ref="G55" ca="1">IFERROR(INDEX('Nhập đơn'!H:H,AWWT!$A55,0),"")</f>
        <v>0.3</v>
      </c>
      <c r="H55" s="14" cm="1">
        <f t="array" aca="1" ref="H55" ca="1">IFERROR(INDEX('Nhập đơn'!I:I,AWWT!$A55,0),"")</f>
        <v>3</v>
      </c>
      <c r="I55" s="15"/>
    </row>
    <row r="56" spans="1:9" ht="33">
      <c r="A56" s="23">
        <f ca="1">IFERROR(A55+MATCH(C56,OFFSET('Nhập đơn'!$C$1,AWWT!$A55,0,10000),0),"")</f>
        <v>257</v>
      </c>
      <c r="B56" s="18"/>
      <c r="C56" s="14" t="str">
        <f>IF(COUNTIFS($C$6:C55,$E$5)&lt;$J$1,$E$5,"")</f>
        <v>AWWT</v>
      </c>
      <c r="D56" s="14" t="str" cm="1">
        <f t="array" aca="1" ref="D56" ca="1">IFERROR(INDEX('Nhập đơn'!D:D,AWWT!$A56,0),"")</f>
        <v>732</v>
      </c>
      <c r="E56" s="15" t="str" cm="1">
        <f t="array" aca="1" ref="E56" ca="1">IFERROR(INDEX('Nhập đơn'!E:E,AWWT!$A56,0),"")</f>
        <v>Ngải bún 100 gr</v>
      </c>
      <c r="F56" s="15" t="str" cm="1">
        <f t="array" aca="1" ref="F56" ca="1">IFERROR(INDEX('Nhập đơn'!F:F,AWWT!$A56,0),"")</f>
        <v>Finger Root 100 gr</v>
      </c>
      <c r="G56" s="14" cm="1">
        <f t="array" aca="1" ref="G56" ca="1">IFERROR(INDEX('Nhập đơn'!H:H,AWWT!$A56,0),"")</f>
        <v>2</v>
      </c>
      <c r="H56" s="14" cm="1">
        <f t="array" aca="1" ref="H56" ca="1">IFERROR(INDEX('Nhập đơn'!I:I,AWWT!$A56,0),"")</f>
        <v>20</v>
      </c>
      <c r="I56" s="15"/>
    </row>
    <row r="57" spans="1:9" ht="33">
      <c r="A57" s="23">
        <f ca="1">IFERROR(A56+MATCH(C57,OFFSET('Nhập đơn'!$C$1,AWWT!$A56,0,10000),0),"")</f>
        <v>258</v>
      </c>
      <c r="B57" s="18"/>
      <c r="C57" s="14" t="str">
        <f>IF(COUNTIFS($C$6:C56,$E$5)&lt;$J$1,$E$5,"")</f>
        <v>AWWT</v>
      </c>
      <c r="D57" s="14" t="str" cm="1">
        <f t="array" aca="1" ref="D57" ca="1">IFERROR(INDEX('Nhập đơn'!D:D,AWWT!$A57,0),"")</f>
        <v>718</v>
      </c>
      <c r="E57" s="15" t="str" cm="1">
        <f t="array" aca="1" ref="E57" ca="1">IFERROR(INDEX('Nhập đơn'!E:E,AWWT!$A57,0),"")</f>
        <v>Nghệ tươi 100 gr</v>
      </c>
      <c r="F57" s="15" t="str" cm="1">
        <f t="array" aca="1" ref="F57" ca="1">IFERROR(INDEX('Nhập đơn'!F:F,AWWT!$A57,0),"")</f>
        <v>Turmeric 100 gr</v>
      </c>
      <c r="G57" s="14" cm="1">
        <f t="array" aca="1" ref="G57" ca="1">IFERROR(INDEX('Nhập đơn'!H:H,AWWT!$A57,0),"")</f>
        <v>0.5</v>
      </c>
      <c r="H57" s="14" cm="1">
        <f t="array" aca="1" ref="H57" ca="1">IFERROR(INDEX('Nhập đơn'!I:I,AWWT!$A57,0),"")</f>
        <v>5</v>
      </c>
      <c r="I57" s="15"/>
    </row>
    <row r="58" spans="1:9" ht="33">
      <c r="A58" s="23">
        <f ca="1">IFERROR(A57+MATCH(C58,OFFSET('Nhập đơn'!$C$1,AWWT!$A57,0,10000),0),"")</f>
        <v>259</v>
      </c>
      <c r="B58" s="18"/>
      <c r="C58" s="14" t="str">
        <f>IF(COUNTIFS($C$6:C57,$E$5)&lt;$J$1,$E$5,"")</f>
        <v>AWWT</v>
      </c>
      <c r="D58" s="14" t="str" cm="1">
        <f t="array" aca="1" ref="D58" ca="1">IFERROR(INDEX('Nhập đơn'!D:D,AWWT!$A58,0),"")</f>
        <v>131</v>
      </c>
      <c r="E58" s="15" t="str" cm="1">
        <f t="array" aca="1" ref="E58" ca="1">IFERROR(INDEX('Nhập đơn'!E:E,AWWT!$A58,0),"")</f>
        <v>Ngò gai 100 gr</v>
      </c>
      <c r="F58" s="15" t="str" cm="1">
        <f t="array" aca="1" ref="F58" ca="1">IFERROR(INDEX('Nhập đơn'!F:F,AWWT!$A58,0),"")</f>
        <v>Culantro 100 gr</v>
      </c>
      <c r="G58" s="14" cm="1">
        <f t="array" aca="1" ref="G58" ca="1">IFERROR(INDEX('Nhập đơn'!H:H,AWWT!$A58,0),"")</f>
        <v>4.5</v>
      </c>
      <c r="H58" s="14" cm="1">
        <f t="array" aca="1" ref="H58" ca="1">IFERROR(INDEX('Nhập đơn'!I:I,AWWT!$A58,0),"")</f>
        <v>45</v>
      </c>
      <c r="I58" s="15"/>
    </row>
    <row r="59" spans="1:9" ht="33">
      <c r="A59" s="23">
        <f ca="1">IFERROR(A58+MATCH(C59,OFFSET('Nhập đơn'!$C$1,AWWT!$A58,0,10000),0),"")</f>
        <v>260</v>
      </c>
      <c r="B59" s="18"/>
      <c r="C59" s="14" t="str">
        <f>IF(COUNTIFS($C$6:C58,$E$5)&lt;$J$1,$E$5,"")</f>
        <v>AWWT</v>
      </c>
      <c r="D59" s="14" t="str" cm="1">
        <f t="array" aca="1" ref="D59" ca="1">IFERROR(INDEX('Nhập đơn'!D:D,AWWT!$A59,0),"")</f>
        <v>133</v>
      </c>
      <c r="E59" s="15" t="str" cm="1">
        <f t="array" aca="1" ref="E59" ca="1">IFERROR(INDEX('Nhập đơn'!E:E,AWWT!$A59,0),"")</f>
        <v>Ngò om 100 gr</v>
      </c>
      <c r="F59" s="15" t="str" cm="1">
        <f t="array" aca="1" ref="F59" ca="1">IFERROR(INDEX('Nhập đơn'!F:F,AWWT!$A59,0),"")</f>
        <v>Rice Paddy Herb 100 gr</v>
      </c>
      <c r="G59" s="14" cm="1">
        <f t="array" aca="1" ref="G59" ca="1">IFERROR(INDEX('Nhập đơn'!H:H,AWWT!$A59,0),"")</f>
        <v>0.5</v>
      </c>
      <c r="H59" s="14" cm="1">
        <f t="array" aca="1" ref="H59" ca="1">IFERROR(INDEX('Nhập đơn'!I:I,AWWT!$A59,0),"")</f>
        <v>5</v>
      </c>
      <c r="I59" s="15"/>
    </row>
    <row r="60" spans="1:9" ht="33">
      <c r="A60" s="23">
        <f ca="1">IFERROR(A59+MATCH(C60,OFFSET('Nhập đơn'!$C$1,AWWT!$A59,0,10000),0),"")</f>
        <v>261</v>
      </c>
      <c r="B60" s="18"/>
      <c r="C60" s="14" t="str">
        <f>IF(COUNTIFS($C$6:C59,$E$5)&lt;$J$1,$E$5,"")</f>
        <v>AWWT</v>
      </c>
      <c r="D60" s="14" t="str" cm="1">
        <f t="array" aca="1" ref="D60" ca="1">IFERROR(INDEX('Nhập đơn'!D:D,AWWT!$A60,0),"")</f>
        <v>161</v>
      </c>
      <c r="E60" s="15" t="str" cm="1">
        <f t="array" aca="1" ref="E60" ca="1">IFERROR(INDEX('Nhập đơn'!E:E,AWWT!$A60,0),"")</f>
        <v>Rau muống 200 gr</v>
      </c>
      <c r="F60" s="15" t="str" cm="1">
        <f t="array" aca="1" ref="F60" ca="1">IFERROR(INDEX('Nhập đơn'!F:F,AWWT!$A60,0),"")</f>
        <v>Morning Glory 200 gr</v>
      </c>
      <c r="G60" s="14" cm="1">
        <f t="array" aca="1" ref="G60" ca="1">IFERROR(INDEX('Nhập đơn'!H:H,AWWT!$A60,0),"")</f>
        <v>12</v>
      </c>
      <c r="H60" s="14" cm="1">
        <f t="array" aca="1" ref="H60" ca="1">IFERROR(INDEX('Nhập đơn'!I:I,AWWT!$A60,0),"")</f>
        <v>60</v>
      </c>
      <c r="I60" s="15"/>
    </row>
    <row r="61" spans="1:9" ht="33">
      <c r="A61" s="23">
        <f ca="1">IFERROR(A60+MATCH(C61,OFFSET('Nhập đơn'!$C$1,AWWT!$A60,0,10000),0),"")</f>
        <v>262</v>
      </c>
      <c r="B61" s="18"/>
      <c r="C61" s="14" t="str">
        <f>IF(COUNTIFS($C$6:C60,$E$5)&lt;$J$1,$E$5,"")</f>
        <v>AWWT</v>
      </c>
      <c r="D61" s="14" t="str" cm="1">
        <f t="array" aca="1" ref="D61" ca="1">IFERROR(INDEX('Nhập đơn'!D:D,AWWT!$A61,0),"")</f>
        <v>325</v>
      </c>
      <c r="E61" s="15" t="str" cm="1">
        <f t="array" aca="1" ref="E61" ca="1">IFERROR(INDEX('Nhập đơn'!E:E,AWWT!$A61,0),"")</f>
        <v>Sả tươi 100 gr</v>
      </c>
      <c r="F61" s="15" t="str" cm="1">
        <f t="array" aca="1" ref="F61" ca="1">IFERROR(INDEX('Nhập đơn'!F:F,AWWT!$A61,0),"")</f>
        <v>Lemon Grass 100 gr</v>
      </c>
      <c r="G61" s="14" cm="1">
        <f t="array" aca="1" ref="G61" ca="1">IFERROR(INDEX('Nhập đơn'!H:H,AWWT!$A61,0),"")</f>
        <v>12</v>
      </c>
      <c r="H61" s="14" cm="1">
        <f t="array" aca="1" ref="H61" ca="1">IFERROR(INDEX('Nhập đơn'!I:I,AWWT!$A61,0),"")</f>
        <v>120</v>
      </c>
      <c r="I61" s="15"/>
    </row>
    <row r="62" spans="1:9" ht="33">
      <c r="A62" s="23">
        <f ca="1">IFERROR(A61+MATCH(C62,OFFSET('Nhập đơn'!$C$1,AWWT!$A61,0,10000),0),"")</f>
        <v>263</v>
      </c>
      <c r="B62" s="18"/>
      <c r="C62" s="14" t="str">
        <f>IF(COUNTIFS($C$6:C61,$E$5)&lt;$J$1,$E$5,"")</f>
        <v>AWWT</v>
      </c>
      <c r="D62" s="14" t="str" cm="1">
        <f t="array" aca="1" ref="D62" ca="1">IFERROR(INDEX('Nhập đơn'!D:D,AWWT!$A62,0),"")</f>
        <v>221</v>
      </c>
      <c r="E62" s="15" t="str" cm="1">
        <f t="array" aca="1" ref="E62" ca="1">IFERROR(INDEX('Nhập đơn'!E:E,AWWT!$A62,0),"")</f>
        <v>Tía tô 100 gr</v>
      </c>
      <c r="F62" s="15" t="str" cm="1">
        <f t="array" aca="1" ref="F62" ca="1">IFERROR(INDEX('Nhập đơn'!F:F,AWWT!$A62,0),"")</f>
        <v>Perilla Leaf 100 gr</v>
      </c>
      <c r="G62" s="14" cm="1">
        <f t="array" aca="1" ref="G62" ca="1">IFERROR(INDEX('Nhập đơn'!H:H,AWWT!$A62,0),"")</f>
        <v>1</v>
      </c>
      <c r="H62" s="14" cm="1">
        <f t="array" aca="1" ref="H62" ca="1">IFERROR(INDEX('Nhập đơn'!I:I,AWWT!$A62,0),"")</f>
        <v>10</v>
      </c>
      <c r="I62" s="15"/>
    </row>
    <row r="63" spans="1:9" ht="33">
      <c r="A63" s="23">
        <f ca="1">IFERROR(A62+MATCH(C63,OFFSET('Nhập đơn'!$C$1,AWWT!$A62,0,10000),0),"")</f>
        <v>264</v>
      </c>
      <c r="B63" s="18"/>
      <c r="C63" s="14" t="str">
        <f>IF(COUNTIFS($C$6:C62,$E$5)&lt;$J$1,$E$5,"")</f>
        <v>AWWT</v>
      </c>
      <c r="D63" s="14" t="str" cm="1">
        <f t="array" aca="1" ref="D63" ca="1">IFERROR(INDEX('Nhập đơn'!D:D,AWWT!$A63,0),"")</f>
        <v>966</v>
      </c>
      <c r="E63" s="15" t="str" cm="1">
        <f t="array" aca="1" ref="E63" ca="1">IFERROR(INDEX('Nhập đơn'!E:E,AWWT!$A63,0),"")</f>
        <v>Tiêu xanh 100 gr</v>
      </c>
      <c r="F63" s="15" t="str" cm="1">
        <f t="array" aca="1" ref="F63" ca="1">IFERROR(INDEX('Nhập đơn'!F:F,AWWT!$A63,0),"")</f>
        <v>Green pepper 100 gr</v>
      </c>
      <c r="G63" s="14" cm="1">
        <f t="array" aca="1" ref="G63" ca="1">IFERROR(INDEX('Nhập đơn'!H:H,AWWT!$A63,0),"")</f>
        <v>0.5</v>
      </c>
      <c r="H63" s="14" cm="1">
        <f t="array" aca="1" ref="H63" ca="1">IFERROR(INDEX('Nhập đơn'!I:I,AWWT!$A63,0),"")</f>
        <v>5</v>
      </c>
      <c r="I63" s="15"/>
    </row>
    <row r="64" spans="1:9" ht="33">
      <c r="A64" s="23">
        <f ca="1">IFERROR(A63+MATCH(C64,OFFSET('Nhập đơn'!$C$1,AWWT!$A63,0,10000),0),"")</f>
        <v>400</v>
      </c>
      <c r="B64" s="18"/>
      <c r="C64" s="14" t="str">
        <f>IF(COUNTIFS($C$6:C63,$E$5)&lt;$J$1,$E$5,"")</f>
        <v>AWWT</v>
      </c>
      <c r="D64" s="14" t="str" cm="1">
        <f t="array" aca="1" ref="D64" ca="1">IFERROR(INDEX('Nhập đơn'!D:D,AWWT!$A64,0),"")</f>
        <v>191</v>
      </c>
      <c r="E64" s="15" t="str" cm="1">
        <f t="array" aca="1" ref="E64" ca="1">IFERROR(INDEX('Nhập đơn'!E:E,AWWT!$A64,0),"")</f>
        <v>Thì là 100 gr</v>
      </c>
      <c r="F64" s="15" t="str" cm="1">
        <f t="array" aca="1" ref="F64" ca="1">IFERROR(INDEX('Nhập đơn'!F:F,AWWT!$A64,0),"")</f>
        <v>Dill 100 gr</v>
      </c>
      <c r="G64" s="14" cm="1">
        <f t="array" aca="1" ref="G64" ca="1">IFERROR(INDEX('Nhập đơn'!H:H,AWWT!$A64,0),"")</f>
        <v>0.8</v>
      </c>
      <c r="H64" s="14" cm="1">
        <f t="array" aca="1" ref="H64" ca="1">IFERROR(INDEX('Nhập đơn'!I:I,AWWT!$A64,0),"")</f>
        <v>8</v>
      </c>
      <c r="I64" s="15"/>
    </row>
    <row r="65" spans="1:9" ht="33">
      <c r="A65" s="23" t="str">
        <f ca="1">IFERROR(A64+MATCH(C65,OFFSET('Nhập đơn'!$C$1,AWWT!$A64,0,10000),0),"")</f>
        <v/>
      </c>
      <c r="B65" s="18"/>
      <c r="C65" s="14" t="str">
        <f>IF(COUNTIFS($C$6:C64,$E$5)&lt;$J$1,$E$5,"")</f>
        <v/>
      </c>
      <c r="D65" s="14" t="str" cm="1">
        <f t="array" aca="1" ref="D65" ca="1">IFERROR(INDEX('Nhập đơn'!D:D,AWWT!$A65,0),"")</f>
        <v/>
      </c>
      <c r="E65" s="15" t="str" cm="1">
        <f t="array" aca="1" ref="E65" ca="1">IFERROR(INDEX('Nhập đơn'!E:E,AWWT!$A65,0),"")</f>
        <v/>
      </c>
      <c r="F65" s="15" t="str" cm="1">
        <f t="array" aca="1" ref="F65" ca="1">IFERROR(INDEX('Nhập đơn'!F:F,AWWT!$A65,0),"")</f>
        <v/>
      </c>
      <c r="G65" s="14" t="str" cm="1">
        <f t="array" aca="1" ref="G65" ca="1">IFERROR(INDEX('Nhập đơn'!H:H,AWWT!$A65,0),"")</f>
        <v/>
      </c>
      <c r="H65" s="14" t="str" cm="1">
        <f t="array" aca="1" ref="H65" ca="1">IFERROR(INDEX('Nhập đơn'!I:I,AWWT!$A65,0),"")</f>
        <v/>
      </c>
      <c r="I65" s="15"/>
    </row>
    <row r="66" spans="1:9" ht="33">
      <c r="A66" s="23" t="str">
        <f ca="1">IFERROR(A65+MATCH(C66,OFFSET('Nhập đơn'!$C$1,AWWT!$A65,0,10000),0),"")</f>
        <v/>
      </c>
      <c r="B66" s="18"/>
      <c r="C66" s="14" t="str">
        <f>IF(COUNTIFS($C$6:C65,$E$5)&lt;$J$1,$E$5,"")</f>
        <v/>
      </c>
      <c r="D66" s="14" t="str" cm="1">
        <f t="array" aca="1" ref="D66" ca="1">IFERROR(INDEX('Nhập đơn'!D:D,AWWT!$A66,0),"")</f>
        <v/>
      </c>
      <c r="E66" s="15" t="str" cm="1">
        <f t="array" aca="1" ref="E66" ca="1">IFERROR(INDEX('Nhập đơn'!E:E,AWWT!$A66,0),"")</f>
        <v/>
      </c>
      <c r="F66" s="15" t="str" cm="1">
        <f t="array" aca="1" ref="F66" ca="1">IFERROR(INDEX('Nhập đơn'!F:F,AWWT!$A66,0),"")</f>
        <v/>
      </c>
      <c r="G66" s="14" t="str" cm="1">
        <f t="array" aca="1" ref="G66" ca="1">IFERROR(INDEX('Nhập đơn'!H:H,AWWT!$A66,0),"")</f>
        <v/>
      </c>
      <c r="H66" s="14" t="str" cm="1">
        <f t="array" aca="1" ref="H66" ca="1">IFERROR(INDEX('Nhập đơn'!I:I,AWWT!$A66,0),"")</f>
        <v/>
      </c>
      <c r="I66" s="15"/>
    </row>
    <row r="67" spans="1:9">
      <c r="A67" s="23" t="str">
        <f ca="1">IFERROR(A66+MATCH(C67,OFFSET('Nhập đơn'!$C$1,AWWT!$A66,0,10000),0),"")</f>
        <v/>
      </c>
      <c r="B67" s="18"/>
      <c r="C67" s="14" t="str">
        <f>IF(COUNTIFS($C$6:C66,$E$5)&lt;$J$1,$E$5,"")</f>
        <v/>
      </c>
      <c r="D67" s="14" t="str" cm="1">
        <f t="array" aca="1" ref="D67" ca="1">IFERROR(INDEX('Nhập đơn'!D:D,AWWT!$A67,0),"")</f>
        <v/>
      </c>
      <c r="E67" s="15" t="str" cm="1">
        <f t="array" aca="1" ref="E67" ca="1">IFERROR(INDEX('Nhập đơn'!E:E,AWWT!$A67,0),"")</f>
        <v/>
      </c>
      <c r="F67" s="15" t="str" cm="1">
        <f t="array" aca="1" ref="F67" ca="1">IFERROR(INDEX('Nhập đơn'!F:F,AWWT!$A67,0),"")</f>
        <v/>
      </c>
      <c r="G67" s="14" t="str" cm="1">
        <f t="array" aca="1" ref="G67" ca="1">IFERROR(INDEX('Nhập đơn'!H:H,AWWT!$A67,0),"")</f>
        <v/>
      </c>
      <c r="H67" s="14" t="str" cm="1">
        <f t="array" aca="1" ref="H67" ca="1">IFERROR(INDEX('Nhập đơn'!I:I,AWWT!$A67,0),"")</f>
        <v/>
      </c>
      <c r="I67" s="15"/>
    </row>
    <row r="68" spans="1:9">
      <c r="A68" s="23" t="str">
        <f ca="1">IFERROR(A67+MATCH(C68,OFFSET('Nhập đơn'!$C$1,AWWT!$A67,0,10000),0),"")</f>
        <v/>
      </c>
      <c r="B68" s="18"/>
      <c r="C68" s="14" t="str">
        <f>IF(COUNTIFS($C$6:C67,$E$5)&lt;$J$1,$E$5,"")</f>
        <v/>
      </c>
      <c r="D68" s="14" t="str" cm="1">
        <f t="array" aca="1" ref="D68" ca="1">IFERROR(INDEX('Nhập đơn'!D:D,AWWT!$A68,0),"")</f>
        <v/>
      </c>
      <c r="E68" s="15" t="str" cm="1">
        <f t="array" aca="1" ref="E68" ca="1">IFERROR(INDEX('Nhập đơn'!E:E,AWWT!$A68,0),"")</f>
        <v/>
      </c>
      <c r="F68" s="15" t="str" cm="1">
        <f t="array" aca="1" ref="F68" ca="1">IFERROR(INDEX('Nhập đơn'!F:F,AWWT!$A68,0),"")</f>
        <v/>
      </c>
      <c r="G68" s="14" t="str" cm="1">
        <f t="array" aca="1" ref="G68" ca="1">IFERROR(INDEX('Nhập đơn'!H:H,AWWT!$A68,0),"")</f>
        <v/>
      </c>
      <c r="H68" s="14" t="str" cm="1">
        <f t="array" aca="1" ref="H68" ca="1">IFERROR(INDEX('Nhập đơn'!I:I,AWWT!$A68,0),"")</f>
        <v/>
      </c>
      <c r="I68" s="15"/>
    </row>
    <row r="69" spans="1:9">
      <c r="A69" s="23" t="str">
        <f ca="1">IFERROR(A68+MATCH(C69,OFFSET('Nhập đơn'!$C$1,AWWT!$A68,0,10000),0),"")</f>
        <v/>
      </c>
      <c r="B69" s="18"/>
      <c r="C69" s="14" t="str">
        <f>IF(COUNTIFS($C$6:C68,$E$5)&lt;$J$1,$E$5,"")</f>
        <v/>
      </c>
      <c r="D69" s="14" t="str" cm="1">
        <f t="array" aca="1" ref="D69" ca="1">IFERROR(INDEX('Nhập đơn'!D:D,AWWT!$A69,0),"")</f>
        <v/>
      </c>
      <c r="E69" s="15" t="str" cm="1">
        <f t="array" aca="1" ref="E69" ca="1">IFERROR(INDEX('Nhập đơn'!E:E,AWWT!$A69,0),"")</f>
        <v/>
      </c>
      <c r="F69" s="15" t="str" cm="1">
        <f t="array" aca="1" ref="F69" ca="1">IFERROR(INDEX('Nhập đơn'!F:F,AWWT!$A69,0),"")</f>
        <v/>
      </c>
      <c r="G69" s="14" t="str" cm="1">
        <f t="array" aca="1" ref="G69" ca="1">IFERROR(INDEX('Nhập đơn'!H:H,AWWT!$A69,0),"")</f>
        <v/>
      </c>
      <c r="H69" s="14" t="str" cm="1">
        <f t="array" aca="1" ref="H69" ca="1">IFERROR(INDEX('Nhập đơn'!I:I,AWWT!$A69,0),"")</f>
        <v/>
      </c>
      <c r="I69" s="15"/>
    </row>
    <row r="70" spans="1:9">
      <c r="A70" s="23" t="str">
        <f ca="1">IFERROR(A69+MATCH(C70,OFFSET('Nhập đơn'!$C$1,AWWT!$A69,0,10000),0),"")</f>
        <v/>
      </c>
      <c r="B70" s="18"/>
      <c r="C70" s="14" t="str">
        <f>IF(COUNTIFS($C$6:C69,$E$5)&lt;$J$1,$E$5,"")</f>
        <v/>
      </c>
      <c r="D70" s="14" t="str" cm="1">
        <f t="array" aca="1" ref="D70" ca="1">IFERROR(INDEX('Nhập đơn'!D:D,AWWT!$A70,0),"")</f>
        <v/>
      </c>
      <c r="E70" s="15" t="str" cm="1">
        <f t="array" aca="1" ref="E70" ca="1">IFERROR(INDEX('Nhập đơn'!E:E,AWWT!$A70,0),"")</f>
        <v/>
      </c>
      <c r="F70" s="15" t="str" cm="1">
        <f t="array" aca="1" ref="F70" ca="1">IFERROR(INDEX('Nhập đơn'!F:F,AWWT!$A70,0),"")</f>
        <v/>
      </c>
      <c r="G70" s="14" t="str" cm="1">
        <f t="array" aca="1" ref="G70" ca="1">IFERROR(INDEX('Nhập đơn'!H:H,AWWT!$A70,0),"")</f>
        <v/>
      </c>
      <c r="H70" s="14" t="str" cm="1">
        <f t="array" aca="1" ref="H70" ca="1">IFERROR(INDEX('Nhập đơn'!I:I,AWWT!$A70,0),"")</f>
        <v/>
      </c>
      <c r="I70" s="15"/>
    </row>
    <row r="71" spans="1:9">
      <c r="A71" s="23" t="str">
        <f ca="1">IFERROR(A70+MATCH(C71,OFFSET('Nhập đơn'!$C$1,AWWT!$A70,0,10000),0),"")</f>
        <v/>
      </c>
      <c r="B71" s="18"/>
      <c r="C71" s="14" t="str">
        <f>IF(COUNTIFS($C$6:C70,$E$5)&lt;$J$1,$E$5,"")</f>
        <v/>
      </c>
      <c r="D71" s="14" t="str" cm="1">
        <f t="array" aca="1" ref="D71" ca="1">IFERROR(INDEX('Nhập đơn'!D:D,AWWT!$A71,0),"")</f>
        <v/>
      </c>
      <c r="E71" s="15" t="str" cm="1">
        <f t="array" aca="1" ref="E71" ca="1">IFERROR(INDEX('Nhập đơn'!E:E,AWWT!$A71,0),"")</f>
        <v/>
      </c>
      <c r="F71" s="15" t="str" cm="1">
        <f t="array" aca="1" ref="F71" ca="1">IFERROR(INDEX('Nhập đơn'!F:F,AWWT!$A71,0),"")</f>
        <v/>
      </c>
      <c r="G71" s="14" t="str" cm="1">
        <f t="array" aca="1" ref="G71" ca="1">IFERROR(INDEX('Nhập đơn'!H:H,AWWT!$A71,0),"")</f>
        <v/>
      </c>
      <c r="H71" s="14" t="str" cm="1">
        <f t="array" aca="1" ref="H71" ca="1">IFERROR(INDEX('Nhập đơn'!I:I,AWWT!$A71,0),"")</f>
        <v/>
      </c>
      <c r="I71" s="15"/>
    </row>
    <row r="72" spans="1:9">
      <c r="A72" s="23" t="str">
        <f ca="1">IFERROR(A71+MATCH(C72,OFFSET('Nhập đơn'!$C$1,AWWT!$A71,0,10000),0),"")</f>
        <v/>
      </c>
      <c r="B72" s="18"/>
      <c r="C72" s="14" t="str">
        <f>IF(COUNTIFS($C$6:C71,$E$5)&lt;$J$1,$E$5,"")</f>
        <v/>
      </c>
      <c r="D72" s="14" t="str" cm="1">
        <f t="array" aca="1" ref="D72" ca="1">IFERROR(INDEX('Nhập đơn'!D:D,AWWT!$A72,0),"")</f>
        <v/>
      </c>
      <c r="E72" s="15" t="str" cm="1">
        <f t="array" aca="1" ref="E72" ca="1">IFERROR(INDEX('Nhập đơn'!E:E,AWWT!$A72,0),"")</f>
        <v/>
      </c>
      <c r="F72" s="15" t="str" cm="1">
        <f t="array" aca="1" ref="F72" ca="1">IFERROR(INDEX('Nhập đơn'!F:F,AWWT!$A72,0),"")</f>
        <v/>
      </c>
      <c r="G72" s="14" t="str" cm="1">
        <f t="array" aca="1" ref="G72" ca="1">IFERROR(INDEX('Nhập đơn'!H:H,AWWT!$A72,0),"")</f>
        <v/>
      </c>
      <c r="H72" s="14" t="str" cm="1">
        <f t="array" aca="1" ref="H72" ca="1">IFERROR(INDEX('Nhập đơn'!I:I,AWWT!$A72,0),"")</f>
        <v/>
      </c>
      <c r="I72" s="15"/>
    </row>
    <row r="73" spans="1:9">
      <c r="A73" s="23" t="str">
        <f ca="1">IFERROR(A72+MATCH(C73,OFFSET('Nhập đơn'!$C$1,AWWT!$A72,0,10000),0),"")</f>
        <v/>
      </c>
      <c r="B73" s="18"/>
      <c r="C73" s="14" t="str">
        <f>IF(COUNTIFS($C$6:C72,$E$5)&lt;$J$1,$E$5,"")</f>
        <v/>
      </c>
      <c r="D73" s="14" t="str" cm="1">
        <f t="array" aca="1" ref="D73" ca="1">IFERROR(INDEX('Nhập đơn'!D:D,AWWT!$A73,0),"")</f>
        <v/>
      </c>
      <c r="E73" s="15" t="str" cm="1">
        <f t="array" aca="1" ref="E73" ca="1">IFERROR(INDEX('Nhập đơn'!E:E,AWWT!$A73,0),"")</f>
        <v/>
      </c>
      <c r="F73" s="15" t="str" cm="1">
        <f t="array" aca="1" ref="F73" ca="1">IFERROR(INDEX('Nhập đơn'!F:F,AWWT!$A73,0),"")</f>
        <v/>
      </c>
      <c r="G73" s="14" t="str" cm="1">
        <f t="array" aca="1" ref="G73" ca="1">IFERROR(INDEX('Nhập đơn'!H:H,AWWT!$A73,0),"")</f>
        <v/>
      </c>
      <c r="H73" s="14" t="str" cm="1">
        <f t="array" aca="1" ref="H73" ca="1">IFERROR(INDEX('Nhập đơn'!I:I,AWWT!$A73,0),"")</f>
        <v/>
      </c>
      <c r="I73" s="15"/>
    </row>
    <row r="74" spans="1:9">
      <c r="A74" s="23" t="str">
        <f ca="1">IFERROR(A73+MATCH(C74,OFFSET('Nhập đơn'!$C$1,AWWT!$A73,0,10000),0),"")</f>
        <v/>
      </c>
      <c r="B74" s="18"/>
      <c r="C74" s="14" t="str">
        <f>IF(COUNTIFS($C$6:C73,$E$5)&lt;$J$1,$E$5,"")</f>
        <v/>
      </c>
      <c r="D74" s="14" t="str" cm="1">
        <f t="array" aca="1" ref="D74" ca="1">IFERROR(INDEX('Nhập đơn'!D:D,AWWT!$A74,0),"")</f>
        <v/>
      </c>
      <c r="E74" s="15" t="str" cm="1">
        <f t="array" aca="1" ref="E74" ca="1">IFERROR(INDEX('Nhập đơn'!E:E,AWWT!$A74,0),"")</f>
        <v/>
      </c>
      <c r="F74" s="15" t="str" cm="1">
        <f t="array" aca="1" ref="F74" ca="1">IFERROR(INDEX('Nhập đơn'!F:F,AWWT!$A74,0),"")</f>
        <v/>
      </c>
      <c r="G74" s="14" t="str" cm="1">
        <f t="array" aca="1" ref="G74" ca="1">IFERROR(INDEX('Nhập đơn'!H:H,AWWT!$A74,0),"")</f>
        <v/>
      </c>
      <c r="H74" s="14" t="str" cm="1">
        <f t="array" aca="1" ref="H74" ca="1">IFERROR(INDEX('Nhập đơn'!I:I,AWWT!$A74,0),"")</f>
        <v/>
      </c>
      <c r="I74" s="15"/>
    </row>
    <row r="75" spans="1:9">
      <c r="A75" s="23" t="str">
        <f ca="1">IFERROR(A74+MATCH(C75,OFFSET('Nhập đơn'!$C$1,AWWT!$A74,0,10000),0),"")</f>
        <v/>
      </c>
      <c r="B75" s="18"/>
      <c r="C75" s="14" t="str">
        <f>IF(COUNTIFS($C$6:C74,$E$5)&lt;$J$1,$E$5,"")</f>
        <v/>
      </c>
      <c r="D75" s="14" t="str" cm="1">
        <f t="array" aca="1" ref="D75" ca="1">IFERROR(INDEX('Nhập đơn'!D:D,AWWT!$A75,0),"")</f>
        <v/>
      </c>
      <c r="E75" s="15" t="str" cm="1">
        <f t="array" aca="1" ref="E75" ca="1">IFERROR(INDEX('Nhập đơn'!E:E,AWWT!$A75,0),"")</f>
        <v/>
      </c>
      <c r="F75" s="15" t="str" cm="1">
        <f t="array" aca="1" ref="F75" ca="1">IFERROR(INDEX('Nhập đơn'!F:F,AWWT!$A75,0),"")</f>
        <v/>
      </c>
      <c r="G75" s="14" t="str" cm="1">
        <f t="array" aca="1" ref="G75" ca="1">IFERROR(INDEX('Nhập đơn'!H:H,AWWT!$A75,0),"")</f>
        <v/>
      </c>
      <c r="H75" s="14" t="str" cm="1">
        <f t="array" aca="1" ref="H75" ca="1">IFERROR(INDEX('Nhập đơn'!I:I,AWWT!$A75,0),"")</f>
        <v/>
      </c>
      <c r="I75" s="15"/>
    </row>
    <row r="76" spans="1:9">
      <c r="A76" s="23" t="str">
        <f ca="1">IFERROR(A75+MATCH(C76,OFFSET('Nhập đơn'!$C$1,AWWT!$A75,0,10000),0),"")</f>
        <v/>
      </c>
      <c r="B76" s="18"/>
      <c r="C76" s="14" t="str">
        <f>IF(COUNTIFS($C$6:C75,$E$5)&lt;$J$1,$E$5,"")</f>
        <v/>
      </c>
      <c r="D76" s="14" t="str" cm="1">
        <f t="array" aca="1" ref="D76" ca="1">IFERROR(INDEX('Nhập đơn'!D:D,AWWT!$A76,0),"")</f>
        <v/>
      </c>
      <c r="E76" s="15" t="str" cm="1">
        <f t="array" aca="1" ref="E76" ca="1">IFERROR(INDEX('Nhập đơn'!E:E,AWWT!$A76,0),"")</f>
        <v/>
      </c>
      <c r="F76" s="15" t="str" cm="1">
        <f t="array" aca="1" ref="F76" ca="1">IFERROR(INDEX('Nhập đơn'!F:F,AWWT!$A76,0),"")</f>
        <v/>
      </c>
      <c r="G76" s="14" t="str" cm="1">
        <f t="array" aca="1" ref="G76" ca="1">IFERROR(INDEX('Nhập đơn'!H:H,AWWT!$A76,0),"")</f>
        <v/>
      </c>
      <c r="H76" s="14" t="str" cm="1">
        <f t="array" aca="1" ref="H76" ca="1">IFERROR(INDEX('Nhập đơn'!I:I,AWWT!$A76,0),"")</f>
        <v/>
      </c>
      <c r="I76" s="15"/>
    </row>
    <row r="77" spans="1:9">
      <c r="A77" s="23" t="str">
        <f ca="1">IFERROR(A76+MATCH(C77,OFFSET('Nhập đơn'!$C$1,AWWT!$A76,0,10000),0),"")</f>
        <v/>
      </c>
      <c r="B77" s="18"/>
      <c r="C77" s="14" t="str">
        <f>IF(COUNTIFS($C$6:C76,$E$5)&lt;$J$1,$E$5,"")</f>
        <v/>
      </c>
      <c r="D77" s="14" t="str" cm="1">
        <f t="array" aca="1" ref="D77" ca="1">IFERROR(INDEX('Nhập đơn'!D:D,AWWT!$A77,0),"")</f>
        <v/>
      </c>
      <c r="E77" s="15" t="str" cm="1">
        <f t="array" aca="1" ref="E77" ca="1">IFERROR(INDEX('Nhập đơn'!E:E,AWWT!$A77,0),"")</f>
        <v/>
      </c>
      <c r="F77" s="15" t="str" cm="1">
        <f t="array" aca="1" ref="F77" ca="1">IFERROR(INDEX('Nhập đơn'!F:F,AWWT!$A77,0),"")</f>
        <v/>
      </c>
      <c r="G77" s="14" t="str" cm="1">
        <f t="array" aca="1" ref="G77" ca="1">IFERROR(INDEX('Nhập đơn'!H:H,AWWT!$A77,0),"")</f>
        <v/>
      </c>
      <c r="H77" s="14" t="str" cm="1">
        <f t="array" aca="1" ref="H77" ca="1">IFERROR(INDEX('Nhập đơn'!I:I,AWWT!$A77,0),"")</f>
        <v/>
      </c>
      <c r="I77" s="15"/>
    </row>
    <row r="78" spans="1:9">
      <c r="A78" s="23" t="str">
        <f ca="1">IFERROR(A77+MATCH(C78,OFFSET('Nhập đơn'!$C$1,AWWT!$A77,0,10000),0),"")</f>
        <v/>
      </c>
      <c r="B78" s="18"/>
      <c r="C78" s="14" t="str">
        <f>IF(COUNTIFS($C$6:C77,$E$5)&lt;$J$1,$E$5,"")</f>
        <v/>
      </c>
      <c r="D78" s="14" t="str" cm="1">
        <f t="array" aca="1" ref="D78" ca="1">IFERROR(INDEX('Nhập đơn'!D:D,AWWT!$A78,0),"")</f>
        <v/>
      </c>
      <c r="E78" s="15" t="str" cm="1">
        <f t="array" aca="1" ref="E78" ca="1">IFERROR(INDEX('Nhập đơn'!E:E,AWWT!$A78,0),"")</f>
        <v/>
      </c>
      <c r="F78" s="15" t="str" cm="1">
        <f t="array" aca="1" ref="F78" ca="1">IFERROR(INDEX('Nhập đơn'!F:F,AWWT!$A78,0),"")</f>
        <v/>
      </c>
      <c r="G78" s="14" t="str" cm="1">
        <f t="array" aca="1" ref="G78" ca="1">IFERROR(INDEX('Nhập đơn'!H:H,AWWT!$A78,0),"")</f>
        <v/>
      </c>
      <c r="H78" s="14" t="str" cm="1">
        <f t="array" aca="1" ref="H78" ca="1">IFERROR(INDEX('Nhập đơn'!I:I,AWWT!$A78,0),"")</f>
        <v/>
      </c>
      <c r="I78" s="15"/>
    </row>
    <row r="79" spans="1:9">
      <c r="A79" s="23" t="str">
        <f ca="1">IFERROR(A78+MATCH(C79,OFFSET('Nhập đơn'!$C$1,AWWT!$A78,0,10000),0),"")</f>
        <v/>
      </c>
      <c r="B79" s="18"/>
      <c r="C79" s="14" t="str">
        <f>IF(COUNTIFS($C$6:C78,$E$5)&lt;$J$1,$E$5,"")</f>
        <v/>
      </c>
      <c r="D79" s="14" t="str" cm="1">
        <f t="array" aca="1" ref="D79" ca="1">IFERROR(INDEX('Nhập đơn'!D:D,AWWT!$A79,0),"")</f>
        <v/>
      </c>
      <c r="E79" s="15" t="str" cm="1">
        <f t="array" aca="1" ref="E79" ca="1">IFERROR(INDEX('Nhập đơn'!E:E,AWWT!$A79,0),"")</f>
        <v/>
      </c>
      <c r="F79" s="15" t="str" cm="1">
        <f t="array" aca="1" ref="F79" ca="1">IFERROR(INDEX('Nhập đơn'!F:F,AWWT!$A79,0),"")</f>
        <v/>
      </c>
      <c r="G79" s="14" t="str" cm="1">
        <f t="array" aca="1" ref="G79" ca="1">IFERROR(INDEX('Nhập đơn'!H:H,AWWT!$A79,0),"")</f>
        <v/>
      </c>
      <c r="H79" s="14" t="str" cm="1">
        <f t="array" aca="1" ref="H79" ca="1">IFERROR(INDEX('Nhập đơn'!I:I,AWWT!$A79,0),"")</f>
        <v/>
      </c>
      <c r="I79" s="15"/>
    </row>
    <row r="80" spans="1:9">
      <c r="A80" s="23" t="str">
        <f ca="1">IFERROR(A79+MATCH(C80,OFFSET('Nhập đơn'!$C$1,AWWT!$A79,0,10000),0),"")</f>
        <v/>
      </c>
      <c r="B80" s="18"/>
      <c r="C80" s="14" t="str">
        <f>IF(COUNTIFS($C$6:C79,$E$5)&lt;$J$1,$E$5,"")</f>
        <v/>
      </c>
      <c r="D80" s="14" t="str" cm="1">
        <f t="array" aca="1" ref="D80" ca="1">IFERROR(INDEX('Nhập đơn'!D:D,AWWT!$A80,0),"")</f>
        <v/>
      </c>
      <c r="E80" s="15" t="str" cm="1">
        <f t="array" aca="1" ref="E80" ca="1">IFERROR(INDEX('Nhập đơn'!E:E,AWWT!$A80,0),"")</f>
        <v/>
      </c>
      <c r="F80" s="15" t="str" cm="1">
        <f t="array" aca="1" ref="F80" ca="1">IFERROR(INDEX('Nhập đơn'!F:F,AWWT!$A80,0),"")</f>
        <v/>
      </c>
      <c r="G80" s="14" t="str" cm="1">
        <f t="array" aca="1" ref="G80" ca="1">IFERROR(INDEX('Nhập đơn'!H:H,AWWT!$A80,0),"")</f>
        <v/>
      </c>
      <c r="H80" s="14" t="str" cm="1">
        <f t="array" aca="1" ref="H80" ca="1">IFERROR(INDEX('Nhập đơn'!I:I,AWWT!$A80,0),"")</f>
        <v/>
      </c>
      <c r="I80" s="15"/>
    </row>
    <row r="81" spans="1:9">
      <c r="A81" s="23" t="str">
        <f ca="1">IFERROR(A80+MATCH(C81,OFFSET('Nhập đơn'!$C$1,AWWT!$A80,0,10000),0),"")</f>
        <v/>
      </c>
      <c r="B81" s="18"/>
      <c r="C81" s="14" t="str">
        <f>IF(COUNTIFS($C$6:C80,$E$5)&lt;$J$1,$E$5,"")</f>
        <v/>
      </c>
      <c r="D81" s="14" t="str" cm="1">
        <f t="array" aca="1" ref="D81" ca="1">IFERROR(INDEX('Nhập đơn'!D:D,AWWT!$A81,0),"")</f>
        <v/>
      </c>
      <c r="E81" s="15" t="str" cm="1">
        <f t="array" aca="1" ref="E81" ca="1">IFERROR(INDEX('Nhập đơn'!E:E,AWWT!$A81,0),"")</f>
        <v/>
      </c>
      <c r="F81" s="15" t="str" cm="1">
        <f t="array" aca="1" ref="F81" ca="1">IFERROR(INDEX('Nhập đơn'!F:F,AWWT!$A81,0),"")</f>
        <v/>
      </c>
      <c r="G81" s="14" t="str" cm="1">
        <f t="array" aca="1" ref="G81" ca="1">IFERROR(INDEX('Nhập đơn'!H:H,AWWT!$A81,0),"")</f>
        <v/>
      </c>
      <c r="H81" s="14" t="str" cm="1">
        <f t="array" aca="1" ref="H81" ca="1">IFERROR(INDEX('Nhập đơn'!I:I,AWWT!$A81,0),"")</f>
        <v/>
      </c>
      <c r="I81" s="15"/>
    </row>
    <row r="82" spans="1:9">
      <c r="A82" s="23" t="str">
        <f ca="1">IFERROR(A81+MATCH(C82,OFFSET('Nhập đơn'!$C$1,AWWT!$A81,0,10000),0),"")</f>
        <v/>
      </c>
      <c r="B82" s="18"/>
      <c r="C82" s="14" t="str">
        <f>IF(COUNTIFS($C$6:C81,$E$5)&lt;$J$1,$E$5,"")</f>
        <v/>
      </c>
      <c r="D82" s="14" t="str" cm="1">
        <f t="array" aca="1" ref="D82" ca="1">IFERROR(INDEX('Nhập đơn'!D:D,AWWT!$A82,0),"")</f>
        <v/>
      </c>
      <c r="E82" s="15" t="str" cm="1">
        <f t="array" aca="1" ref="E82" ca="1">IFERROR(INDEX('Nhập đơn'!E:E,AWWT!$A82,0),"")</f>
        <v/>
      </c>
      <c r="F82" s="15" t="str" cm="1">
        <f t="array" aca="1" ref="F82" ca="1">IFERROR(INDEX('Nhập đơn'!F:F,AWWT!$A82,0),"")</f>
        <v/>
      </c>
      <c r="G82" s="14" t="str" cm="1">
        <f t="array" aca="1" ref="G82" ca="1">IFERROR(INDEX('Nhập đơn'!H:H,AWWT!$A82,0),"")</f>
        <v/>
      </c>
      <c r="H82" s="14" t="str" cm="1">
        <f t="array" aca="1" ref="H82" ca="1">IFERROR(INDEX('Nhập đơn'!I:I,AWWT!$A82,0),"")</f>
        <v/>
      </c>
      <c r="I82" s="15"/>
    </row>
    <row r="83" spans="1:9">
      <c r="A83" s="23" t="str">
        <f ca="1">IFERROR(A82+MATCH(C83,OFFSET('Nhập đơn'!$C$1,AWWT!$A82,0,10000),0),"")</f>
        <v/>
      </c>
      <c r="B83" s="18"/>
      <c r="C83" s="14" t="str">
        <f>IF(COUNTIFS($C$6:C82,$E$5)&lt;$J$1,$E$5,"")</f>
        <v/>
      </c>
      <c r="D83" s="14" t="str" cm="1">
        <f t="array" aca="1" ref="D83" ca="1">IFERROR(INDEX('Nhập đơn'!D:D,AWWT!$A83,0),"")</f>
        <v/>
      </c>
      <c r="E83" s="15" t="str" cm="1">
        <f t="array" aca="1" ref="E83" ca="1">IFERROR(INDEX('Nhập đơn'!E:E,AWWT!$A83,0),"")</f>
        <v/>
      </c>
      <c r="F83" s="15" t="str" cm="1">
        <f t="array" aca="1" ref="F83" ca="1">IFERROR(INDEX('Nhập đơn'!F:F,AWWT!$A83,0),"")</f>
        <v/>
      </c>
      <c r="G83" s="14" t="str" cm="1">
        <f t="array" aca="1" ref="G83" ca="1">IFERROR(INDEX('Nhập đơn'!H:H,AWWT!$A83,0),"")</f>
        <v/>
      </c>
      <c r="H83" s="14" t="str" cm="1">
        <f t="array" aca="1" ref="H83" ca="1">IFERROR(INDEX('Nhập đơn'!I:I,AWWT!$A83,0),"")</f>
        <v/>
      </c>
      <c r="I83" s="15"/>
    </row>
    <row r="84" spans="1:9">
      <c r="A84" s="23" t="str">
        <f ca="1">IFERROR(A83+MATCH(C84,OFFSET('Nhập đơn'!$C$1,AWWT!$A83,0,10000),0),"")</f>
        <v/>
      </c>
      <c r="B84" s="18"/>
      <c r="C84" s="14" t="str">
        <f>IF(COUNTIFS($C$6:C83,$E$5)&lt;$J$1,$E$5,"")</f>
        <v/>
      </c>
      <c r="D84" s="14" t="str" cm="1">
        <f t="array" aca="1" ref="D84" ca="1">IFERROR(INDEX('Nhập đơn'!D:D,AWWT!$A84,0),"")</f>
        <v/>
      </c>
      <c r="E84" s="15" t="str" cm="1">
        <f t="array" aca="1" ref="E84" ca="1">IFERROR(INDEX('Nhập đơn'!E:E,AWWT!$A84,0),"")</f>
        <v/>
      </c>
      <c r="F84" s="15" t="str" cm="1">
        <f t="array" aca="1" ref="F84" ca="1">IFERROR(INDEX('Nhập đơn'!F:F,AWWT!$A84,0),"")</f>
        <v/>
      </c>
      <c r="G84" s="14" t="str" cm="1">
        <f t="array" aca="1" ref="G84" ca="1">IFERROR(INDEX('Nhập đơn'!H:H,AWWT!$A84,0),"")</f>
        <v/>
      </c>
      <c r="H84" s="14" t="str" cm="1">
        <f t="array" aca="1" ref="H84" ca="1">IFERROR(INDEX('Nhập đơn'!I:I,AWWT!$A84,0),"")</f>
        <v/>
      </c>
      <c r="I84" s="15"/>
    </row>
    <row r="85" spans="1:9">
      <c r="A85" s="23" t="str">
        <f ca="1">IFERROR(A84+MATCH(C85,OFFSET('Nhập đơn'!$C$1,AWWT!$A84,0,10000),0),"")</f>
        <v/>
      </c>
      <c r="B85" s="18"/>
      <c r="C85" s="14" t="str">
        <f>IF(COUNTIFS($C$6:C84,$E$5)&lt;$J$1,$E$5,"")</f>
        <v/>
      </c>
      <c r="D85" s="14" t="str" cm="1">
        <f t="array" aca="1" ref="D85" ca="1">IFERROR(INDEX('Nhập đơn'!D:D,AWWT!$A85,0),"")</f>
        <v/>
      </c>
      <c r="E85" s="15" t="str" cm="1">
        <f t="array" aca="1" ref="E85" ca="1">IFERROR(INDEX('Nhập đơn'!E:E,AWWT!$A85,0),"")</f>
        <v/>
      </c>
      <c r="F85" s="15" t="str" cm="1">
        <f t="array" aca="1" ref="F85" ca="1">IFERROR(INDEX('Nhập đơn'!F:F,AWWT!$A85,0),"")</f>
        <v/>
      </c>
      <c r="G85" s="14" t="str" cm="1">
        <f t="array" aca="1" ref="G85" ca="1">IFERROR(INDEX('Nhập đơn'!H:H,AWWT!$A85,0),"")</f>
        <v/>
      </c>
      <c r="H85" s="14" t="str" cm="1">
        <f t="array" aca="1" ref="H85" ca="1">IFERROR(INDEX('Nhập đơn'!I:I,AWWT!$A85,0),"")</f>
        <v/>
      </c>
      <c r="I85" s="15"/>
    </row>
    <row r="86" spans="1:9">
      <c r="A86" s="23" t="str">
        <f ca="1">IFERROR(A85+MATCH(C86,OFFSET('Nhập đơn'!$C$1,AWWT!$A85,0,10000),0),"")</f>
        <v/>
      </c>
      <c r="B86" s="18"/>
      <c r="C86" s="14" t="str">
        <f>IF(COUNTIFS($C$6:C85,$E$5)&lt;$J$1,$E$5,"")</f>
        <v/>
      </c>
      <c r="D86" s="14" t="str" cm="1">
        <f t="array" aca="1" ref="D86" ca="1">IFERROR(INDEX('Nhập đơn'!D:D,AWWT!$A86,0),"")</f>
        <v/>
      </c>
      <c r="E86" s="15" t="str" cm="1">
        <f t="array" aca="1" ref="E86" ca="1">IFERROR(INDEX('Nhập đơn'!E:E,AWWT!$A86,0),"")</f>
        <v/>
      </c>
      <c r="F86" s="15" t="str" cm="1">
        <f t="array" aca="1" ref="F86" ca="1">IFERROR(INDEX('Nhập đơn'!F:F,AWWT!$A86,0),"")</f>
        <v/>
      </c>
      <c r="G86" s="14" t="str" cm="1">
        <f t="array" aca="1" ref="G86" ca="1">IFERROR(INDEX('Nhập đơn'!H:H,AWWT!$A86,0),"")</f>
        <v/>
      </c>
      <c r="H86" s="14" t="str" cm="1">
        <f t="array" aca="1" ref="H86" ca="1">IFERROR(INDEX('Nhập đơn'!I:I,AWWT!$A86,0),"")</f>
        <v/>
      </c>
      <c r="I86" s="15"/>
    </row>
    <row r="87" spans="1:9">
      <c r="A87" s="23" t="str">
        <f ca="1">IFERROR(A86+MATCH(C87,OFFSET('Nhập đơn'!$C$1,AWWT!$A86,0,10000),0),"")</f>
        <v/>
      </c>
      <c r="B87" s="18"/>
      <c r="C87" s="14" t="str">
        <f>IF(COUNTIFS($C$6:C86,$E$5)&lt;$J$1,$E$5,"")</f>
        <v/>
      </c>
      <c r="D87" s="14" t="str" cm="1">
        <f t="array" aca="1" ref="D87" ca="1">IFERROR(INDEX('Nhập đơn'!D:D,AWWT!$A87,0),"")</f>
        <v/>
      </c>
      <c r="E87" s="15" t="str" cm="1">
        <f t="array" aca="1" ref="E87" ca="1">IFERROR(INDEX('Nhập đơn'!E:E,AWWT!$A87,0),"")</f>
        <v/>
      </c>
      <c r="F87" s="15" t="str" cm="1">
        <f t="array" aca="1" ref="F87" ca="1">IFERROR(INDEX('Nhập đơn'!F:F,AWWT!$A87,0),"")</f>
        <v/>
      </c>
      <c r="G87" s="14" t="str" cm="1">
        <f t="array" aca="1" ref="G87" ca="1">IFERROR(INDEX('Nhập đơn'!H:H,AWWT!$A87,0),"")</f>
        <v/>
      </c>
      <c r="H87" s="14" t="str" cm="1">
        <f t="array" aca="1" ref="H87" ca="1">IFERROR(INDEX('Nhập đơn'!I:I,AWWT!$A87,0),"")</f>
        <v/>
      </c>
      <c r="I87" s="15"/>
    </row>
    <row r="88" spans="1:9">
      <c r="A88" s="23" t="str">
        <f ca="1">IFERROR(A87+MATCH(C88,OFFSET('Nhập đơn'!$C$1,AWWT!$A87,0,10000),0),"")</f>
        <v/>
      </c>
      <c r="B88" s="18"/>
      <c r="C88" s="14" t="str">
        <f>IF(COUNTIFS($C$6:C87,$E$5)&lt;$J$1,$E$5,"")</f>
        <v/>
      </c>
      <c r="D88" s="14" t="str" cm="1">
        <f t="array" aca="1" ref="D88" ca="1">IFERROR(INDEX('Nhập đơn'!D:D,AWWT!$A88,0),"")</f>
        <v/>
      </c>
      <c r="E88" s="15" t="str" cm="1">
        <f t="array" aca="1" ref="E88" ca="1">IFERROR(INDEX('Nhập đơn'!E:E,AWWT!$A88,0),"")</f>
        <v/>
      </c>
      <c r="F88" s="15" t="str" cm="1">
        <f t="array" aca="1" ref="F88" ca="1">IFERROR(INDEX('Nhập đơn'!F:F,AWWT!$A88,0),"")</f>
        <v/>
      </c>
      <c r="G88" s="14" t="str" cm="1">
        <f t="array" aca="1" ref="G88" ca="1">IFERROR(INDEX('Nhập đơn'!H:H,AWWT!$A88,0),"")</f>
        <v/>
      </c>
      <c r="H88" s="14" t="str" cm="1">
        <f t="array" aca="1" ref="H88" ca="1">IFERROR(INDEX('Nhập đơn'!I:I,AWWT!$A88,0),"")</f>
        <v/>
      </c>
      <c r="I88" s="15"/>
    </row>
    <row r="89" spans="1:9">
      <c r="A89" s="23" t="str">
        <f ca="1">IFERROR(A88+MATCH(C89,OFFSET('Nhập đơn'!$C$1,AWWT!$A88,0,10000),0),"")</f>
        <v/>
      </c>
      <c r="B89" s="18"/>
      <c r="C89" s="14" t="str">
        <f>IF(COUNTIFS($C$6:C88,$E$5)&lt;$J$1,$E$5,"")</f>
        <v/>
      </c>
      <c r="D89" s="14" t="str" cm="1">
        <f t="array" aca="1" ref="D89" ca="1">IFERROR(INDEX('Nhập đơn'!D:D,AWWT!$A89,0),"")</f>
        <v/>
      </c>
      <c r="E89" s="15" t="str" cm="1">
        <f t="array" aca="1" ref="E89" ca="1">IFERROR(INDEX('Nhập đơn'!E:E,AWWT!$A89,0),"")</f>
        <v/>
      </c>
      <c r="F89" s="15" t="str" cm="1">
        <f t="array" aca="1" ref="F89" ca="1">IFERROR(INDEX('Nhập đơn'!F:F,AWWT!$A89,0),"")</f>
        <v/>
      </c>
      <c r="G89" s="14" t="str" cm="1">
        <f t="array" aca="1" ref="G89" ca="1">IFERROR(INDEX('Nhập đơn'!H:H,AWWT!$A89,0),"")</f>
        <v/>
      </c>
      <c r="H89" s="14" t="str" cm="1">
        <f t="array" aca="1" ref="H89" ca="1">IFERROR(INDEX('Nhập đơn'!I:I,AWWT!$A89,0),"")</f>
        <v/>
      </c>
      <c r="I89" s="15"/>
    </row>
    <row r="90" spans="1:9">
      <c r="A90" s="23" t="str">
        <f ca="1">IFERROR(A89+MATCH(C90,OFFSET('Nhập đơn'!$C$1,AWWT!$A89,0,10000),0),"")</f>
        <v/>
      </c>
      <c r="B90" s="18"/>
      <c r="C90" s="14" t="str">
        <f>IF(COUNTIFS($C$6:C89,$E$5)&lt;$J$1,$E$5,"")</f>
        <v/>
      </c>
      <c r="D90" s="14" t="str" cm="1">
        <f t="array" aca="1" ref="D90" ca="1">IFERROR(INDEX('Nhập đơn'!D:D,AWWT!$A90,0),"")</f>
        <v/>
      </c>
      <c r="E90" s="15" t="str" cm="1">
        <f t="array" aca="1" ref="E90" ca="1">IFERROR(INDEX('Nhập đơn'!E:E,AWWT!$A90,0),"")</f>
        <v/>
      </c>
      <c r="F90" s="15" t="str" cm="1">
        <f t="array" aca="1" ref="F90" ca="1">IFERROR(INDEX('Nhập đơn'!F:F,AWWT!$A90,0),"")</f>
        <v/>
      </c>
      <c r="G90" s="14" t="str" cm="1">
        <f t="array" aca="1" ref="G90" ca="1">IFERROR(INDEX('Nhập đơn'!H:H,AWWT!$A90,0),"")</f>
        <v/>
      </c>
      <c r="H90" s="14" t="str" cm="1">
        <f t="array" aca="1" ref="H90" ca="1">IFERROR(INDEX('Nhập đơn'!I:I,AWWT!$A90,0),"")</f>
        <v/>
      </c>
      <c r="I90" s="15"/>
    </row>
    <row r="91" spans="1:9">
      <c r="A91" s="23" t="str">
        <f ca="1">IFERROR(A90+MATCH(C91,OFFSET('Nhập đơn'!$C$1,AWWT!$A90,0,10000),0),"")</f>
        <v/>
      </c>
      <c r="B91" s="18"/>
      <c r="C91" s="14" t="str">
        <f>IF(COUNTIFS($C$6:C90,$E$5)&lt;$J$1,$E$5,"")</f>
        <v/>
      </c>
      <c r="D91" s="14" t="str" cm="1">
        <f t="array" aca="1" ref="D91" ca="1">IFERROR(INDEX('Nhập đơn'!D:D,AWWT!$A91,0),"")</f>
        <v/>
      </c>
      <c r="E91" s="15" t="str" cm="1">
        <f t="array" aca="1" ref="E91" ca="1">IFERROR(INDEX('Nhập đơn'!E:E,AWWT!$A91,0),"")</f>
        <v/>
      </c>
      <c r="F91" s="15" t="str" cm="1">
        <f t="array" aca="1" ref="F91" ca="1">IFERROR(INDEX('Nhập đơn'!F:F,AWWT!$A91,0),"")</f>
        <v/>
      </c>
      <c r="G91" s="14" t="str" cm="1">
        <f t="array" aca="1" ref="G91" ca="1">IFERROR(INDEX('Nhập đơn'!H:H,AWWT!$A91,0),"")</f>
        <v/>
      </c>
      <c r="H91" s="14" t="str" cm="1">
        <f t="array" aca="1" ref="H91" ca="1">IFERROR(INDEX('Nhập đơn'!I:I,AWWT!$A91,0),"")</f>
        <v/>
      </c>
      <c r="I91" s="15"/>
    </row>
    <row r="92" spans="1:9">
      <c r="A92" s="23" t="str">
        <f ca="1">IFERROR(A91+MATCH(C92,OFFSET('Nhập đơn'!$C$1,AWWT!$A91,0,10000),0),"")</f>
        <v/>
      </c>
      <c r="B92" s="18"/>
      <c r="C92" s="14" t="str">
        <f>IF(COUNTIFS($C$6:C91,$E$5)&lt;$J$1,$E$5,"")</f>
        <v/>
      </c>
      <c r="D92" s="14" t="str" cm="1">
        <f t="array" aca="1" ref="D92" ca="1">IFERROR(INDEX('Nhập đơn'!D:D,AWWT!$A92,0),"")</f>
        <v/>
      </c>
      <c r="E92" s="15" t="str" cm="1">
        <f t="array" aca="1" ref="E92" ca="1">IFERROR(INDEX('Nhập đơn'!E:E,AWWT!$A92,0),"")</f>
        <v/>
      </c>
      <c r="F92" s="15" t="str" cm="1">
        <f t="array" aca="1" ref="F92" ca="1">IFERROR(INDEX('Nhập đơn'!F:F,AWWT!$A92,0),"")</f>
        <v/>
      </c>
      <c r="G92" s="14" t="str" cm="1">
        <f t="array" aca="1" ref="G92" ca="1">IFERROR(INDEX('Nhập đơn'!H:H,AWWT!$A92,0),"")</f>
        <v/>
      </c>
      <c r="H92" s="14" t="str" cm="1">
        <f t="array" aca="1" ref="H92" ca="1">IFERROR(INDEX('Nhập đơn'!I:I,AWWT!$A92,0),"")</f>
        <v/>
      </c>
      <c r="I92" s="15"/>
    </row>
    <row r="93" spans="1:9">
      <c r="A93" s="23" t="str">
        <f ca="1">IFERROR(A92+MATCH(C93,OFFSET('Nhập đơn'!$C$1,AWWT!$A92,0,10000),0),"")</f>
        <v/>
      </c>
      <c r="B93" s="18"/>
      <c r="C93" s="14" t="str">
        <f>IF(COUNTIFS($C$6:C92,$E$5)&lt;$J$1,$E$5,"")</f>
        <v/>
      </c>
      <c r="D93" s="14" t="str" cm="1">
        <f t="array" aca="1" ref="D93" ca="1">IFERROR(INDEX('Nhập đơn'!D:D,AWWT!$A93,0),"")</f>
        <v/>
      </c>
      <c r="E93" s="15" t="str" cm="1">
        <f t="array" aca="1" ref="E93" ca="1">IFERROR(INDEX('Nhập đơn'!E:E,AWWT!$A93,0),"")</f>
        <v/>
      </c>
      <c r="F93" s="15" t="str" cm="1">
        <f t="array" aca="1" ref="F93" ca="1">IFERROR(INDEX('Nhập đơn'!F:F,AWWT!$A93,0),"")</f>
        <v/>
      </c>
      <c r="G93" s="14" t="str" cm="1">
        <f t="array" aca="1" ref="G93" ca="1">IFERROR(INDEX('Nhập đơn'!H:H,AWWT!$A93,0),"")</f>
        <v/>
      </c>
      <c r="H93" s="14" t="str" cm="1">
        <f t="array" aca="1" ref="H93" ca="1">IFERROR(INDEX('Nhập đơn'!I:I,AWWT!$A93,0),"")</f>
        <v/>
      </c>
      <c r="I93" s="15"/>
    </row>
    <row r="94" spans="1:9">
      <c r="A94" s="23" t="str">
        <f ca="1">IFERROR(A93+MATCH(C94,OFFSET('Nhập đơn'!$C$1,AWWT!$A93,0,10000),0),"")</f>
        <v/>
      </c>
      <c r="B94" s="18"/>
      <c r="C94" s="14" t="str">
        <f>IF(COUNTIFS($C$6:C93,$E$5)&lt;$J$1,$E$5,"")</f>
        <v/>
      </c>
      <c r="D94" s="14" t="str" cm="1">
        <f t="array" aca="1" ref="D94" ca="1">IFERROR(INDEX('Nhập đơn'!D:D,AWWT!$A94,0),"")</f>
        <v/>
      </c>
      <c r="E94" s="15" t="str" cm="1">
        <f t="array" aca="1" ref="E94" ca="1">IFERROR(INDEX('Nhập đơn'!E:E,AWWT!$A94,0),"")</f>
        <v/>
      </c>
      <c r="F94" s="15" t="str" cm="1">
        <f t="array" aca="1" ref="F94" ca="1">IFERROR(INDEX('Nhập đơn'!F:F,AWWT!$A94,0),"")</f>
        <v/>
      </c>
      <c r="G94" s="14" t="str" cm="1">
        <f t="array" aca="1" ref="G94" ca="1">IFERROR(INDEX('Nhập đơn'!H:H,AWWT!$A94,0),"")</f>
        <v/>
      </c>
      <c r="H94" s="14" t="str" cm="1">
        <f t="array" aca="1" ref="H94" ca="1">IFERROR(INDEX('Nhập đơn'!I:I,AWWT!$A94,0),"")</f>
        <v/>
      </c>
      <c r="I94" s="15"/>
    </row>
    <row r="95" spans="1:9">
      <c r="A95" s="23" t="str">
        <f ca="1">IFERROR(A94+MATCH(C95,OFFSET('Nhập đơn'!$C$1,AWWT!$A94,0,10000),0),"")</f>
        <v/>
      </c>
      <c r="B95" s="18"/>
      <c r="C95" s="14" t="str">
        <f>IF(COUNTIFS($C$6:C94,$E$5)&lt;$J$1,$E$5,"")</f>
        <v/>
      </c>
      <c r="D95" s="14" t="str" cm="1">
        <f t="array" aca="1" ref="D95" ca="1">IFERROR(INDEX('Nhập đơn'!D:D,AWWT!$A95,0),"")</f>
        <v/>
      </c>
      <c r="E95" s="15" t="str" cm="1">
        <f t="array" aca="1" ref="E95" ca="1">IFERROR(INDEX('Nhập đơn'!E:E,AWWT!$A95,0),"")</f>
        <v/>
      </c>
      <c r="F95" s="15" t="str" cm="1">
        <f t="array" aca="1" ref="F95" ca="1">IFERROR(INDEX('Nhập đơn'!F:F,AWWT!$A95,0),"")</f>
        <v/>
      </c>
      <c r="G95" s="14" t="str" cm="1">
        <f t="array" aca="1" ref="G95" ca="1">IFERROR(INDEX('Nhập đơn'!H:H,AWWT!$A95,0),"")</f>
        <v/>
      </c>
      <c r="H95" s="14" t="str" cm="1">
        <f t="array" aca="1" ref="H95" ca="1">IFERROR(INDEX('Nhập đơn'!I:I,AWWT!$A95,0),"")</f>
        <v/>
      </c>
      <c r="I95" s="15"/>
    </row>
    <row r="96" spans="1:9">
      <c r="A96" s="23" t="str">
        <f ca="1">IFERROR(A95+MATCH(C96,OFFSET('Nhập đơn'!$C$1,AWWT!$A95,0,10000),0),"")</f>
        <v/>
      </c>
      <c r="B96" s="18"/>
      <c r="C96" s="14" t="str">
        <f>IF(COUNTIFS($C$6:C95,$E$5)&lt;$J$1,$E$5,"")</f>
        <v/>
      </c>
      <c r="D96" s="14" t="str" cm="1">
        <f t="array" aca="1" ref="D96" ca="1">IFERROR(INDEX('Nhập đơn'!D:D,AWWT!$A96,0),"")</f>
        <v/>
      </c>
      <c r="E96" s="15" t="str" cm="1">
        <f t="array" aca="1" ref="E96" ca="1">IFERROR(INDEX('Nhập đơn'!E:E,AWWT!$A96,0),"")</f>
        <v/>
      </c>
      <c r="F96" s="15" t="str" cm="1">
        <f t="array" aca="1" ref="F96" ca="1">IFERROR(INDEX('Nhập đơn'!F:F,AWWT!$A96,0),"")</f>
        <v/>
      </c>
      <c r="G96" s="14" t="str" cm="1">
        <f t="array" aca="1" ref="G96" ca="1">IFERROR(INDEX('Nhập đơn'!H:H,AWWT!$A96,0),"")</f>
        <v/>
      </c>
      <c r="H96" s="14" t="str" cm="1">
        <f t="array" aca="1" ref="H96" ca="1">IFERROR(INDEX('Nhập đơn'!I:I,AWWT!$A96,0),"")</f>
        <v/>
      </c>
      <c r="I96" s="15"/>
    </row>
    <row r="97" spans="1:9">
      <c r="A97" s="23" t="str">
        <f ca="1">IFERROR(A96+MATCH(C97,OFFSET('Nhập đơn'!$C$1,AWWT!$A96,0,10000),0),"")</f>
        <v/>
      </c>
      <c r="B97" s="18"/>
      <c r="C97" s="14" t="str">
        <f>IF(COUNTIFS($C$6:C96,$E$5)&lt;$J$1,$E$5,"")</f>
        <v/>
      </c>
      <c r="D97" s="14" t="str" cm="1">
        <f t="array" aca="1" ref="D97" ca="1">IFERROR(INDEX('Nhập đơn'!D:D,AWWT!$A97,0),"")</f>
        <v/>
      </c>
      <c r="E97" s="15" t="str" cm="1">
        <f t="array" aca="1" ref="E97" ca="1">IFERROR(INDEX('Nhập đơn'!E:E,AWWT!$A97,0),"")</f>
        <v/>
      </c>
      <c r="F97" s="15" t="str" cm="1">
        <f t="array" aca="1" ref="F97" ca="1">IFERROR(INDEX('Nhập đơn'!F:F,AWWT!$A97,0),"")</f>
        <v/>
      </c>
      <c r="G97" s="14" t="str" cm="1">
        <f t="array" aca="1" ref="G97" ca="1">IFERROR(INDEX('Nhập đơn'!H:H,AWWT!$A97,0),"")</f>
        <v/>
      </c>
      <c r="H97" s="14" t="str" cm="1">
        <f t="array" aca="1" ref="H97" ca="1">IFERROR(INDEX('Nhập đơn'!I:I,AWWT!$A97,0),"")</f>
        <v/>
      </c>
      <c r="I97" s="15"/>
    </row>
    <row r="98" spans="1:9">
      <c r="A98" s="23" t="str">
        <f ca="1">IFERROR(A97+MATCH(C98,OFFSET('Nhập đơn'!$C$1,AWWT!$A97,0,10000),0),"")</f>
        <v/>
      </c>
      <c r="B98" s="18"/>
      <c r="C98" s="14" t="str">
        <f>IF(COUNTIFS($C$6:C97,$E$5)&lt;$J$1,$E$5,"")</f>
        <v/>
      </c>
      <c r="D98" s="14" t="str" cm="1">
        <f t="array" aca="1" ref="D98" ca="1">IFERROR(INDEX('Nhập đơn'!D:D,AWWT!$A98,0),"")</f>
        <v/>
      </c>
      <c r="E98" s="15" t="str" cm="1">
        <f t="array" aca="1" ref="E98" ca="1">IFERROR(INDEX('Nhập đơn'!E:E,AWWT!$A98,0),"")</f>
        <v/>
      </c>
      <c r="F98" s="15" t="str" cm="1">
        <f t="array" aca="1" ref="F98" ca="1">IFERROR(INDEX('Nhập đơn'!F:F,AWWT!$A98,0),"")</f>
        <v/>
      </c>
      <c r="G98" s="14" t="str" cm="1">
        <f t="array" aca="1" ref="G98" ca="1">IFERROR(INDEX('Nhập đơn'!H:H,AWWT!$A98,0),"")</f>
        <v/>
      </c>
      <c r="H98" s="14" t="str" cm="1">
        <f t="array" aca="1" ref="H98" ca="1">IFERROR(INDEX('Nhập đơn'!I:I,AWWT!$A98,0),"")</f>
        <v/>
      </c>
      <c r="I98" s="15"/>
    </row>
    <row r="99" spans="1:9">
      <c r="A99" s="23" t="str">
        <f ca="1">IFERROR(A98+MATCH(C99,OFFSET('Nhập đơn'!$C$1,AWWT!$A98,0,10000),0),"")</f>
        <v/>
      </c>
      <c r="B99" s="18"/>
      <c r="C99" s="14" t="str">
        <f>IF(COUNTIFS($C$6:C98,$E$5)&lt;$J$1,$E$5,"")</f>
        <v/>
      </c>
      <c r="D99" s="14" t="str" cm="1">
        <f t="array" aca="1" ref="D99" ca="1">IFERROR(INDEX('Nhập đơn'!D:D,AWWT!$A99,0),"")</f>
        <v/>
      </c>
      <c r="E99" s="15" t="str" cm="1">
        <f t="array" aca="1" ref="E99" ca="1">IFERROR(INDEX('Nhập đơn'!E:E,AWWT!$A99,0),"")</f>
        <v/>
      </c>
      <c r="F99" s="15" t="str" cm="1">
        <f t="array" aca="1" ref="F99" ca="1">IFERROR(INDEX('Nhập đơn'!F:F,AWWT!$A99,0),"")</f>
        <v/>
      </c>
      <c r="G99" s="14" t="str" cm="1">
        <f t="array" aca="1" ref="G99" ca="1">IFERROR(INDEX('Nhập đơn'!H:H,AWWT!$A99,0),"")</f>
        <v/>
      </c>
      <c r="H99" s="14" t="str" cm="1">
        <f t="array" aca="1" ref="H99" ca="1">IFERROR(INDEX('Nhập đơn'!I:I,AWWT!$A99,0),"")</f>
        <v/>
      </c>
      <c r="I99" s="15"/>
    </row>
    <row r="100" spans="1:9">
      <c r="A100" s="23" t="str">
        <f ca="1">IFERROR(A99+MATCH(C100,OFFSET('Nhập đơn'!$C$1,AWWT!$A99,0,10000),0),"")</f>
        <v/>
      </c>
      <c r="B100" s="18"/>
      <c r="C100" s="14" t="str">
        <f>IF(COUNTIFS($C$6:C99,$E$5)&lt;$J$1,$E$5,"")</f>
        <v/>
      </c>
      <c r="D100" s="14" t="str" cm="1">
        <f t="array" aca="1" ref="D100" ca="1">IFERROR(INDEX('Nhập đơn'!D:D,AWWT!$A100,0),"")</f>
        <v/>
      </c>
      <c r="E100" s="15" t="str" cm="1">
        <f t="array" aca="1" ref="E100" ca="1">IFERROR(INDEX('Nhập đơn'!E:E,AWWT!$A100,0),"")</f>
        <v/>
      </c>
      <c r="F100" s="15" t="str" cm="1">
        <f t="array" aca="1" ref="F100" ca="1">IFERROR(INDEX('Nhập đơn'!F:F,AWWT!$A100,0),"")</f>
        <v/>
      </c>
      <c r="G100" s="14" t="str" cm="1">
        <f t="array" aca="1" ref="G100" ca="1">IFERROR(INDEX('Nhập đơn'!H:H,AWWT!$A100,0),"")</f>
        <v/>
      </c>
      <c r="H100" s="14" t="str" cm="1">
        <f t="array" aca="1" ref="H100" ca="1">IFERROR(INDEX('Nhập đơn'!I:I,AWWT!$A100,0),"")</f>
        <v/>
      </c>
      <c r="I100" s="15"/>
    </row>
    <row r="101" spans="1:9">
      <c r="A101" s="23" t="str">
        <f ca="1">IFERROR(A100+MATCH(C101,OFFSET('Nhập đơn'!$C$1,AWWT!$A100,0,10000),0),"")</f>
        <v/>
      </c>
      <c r="B101" s="18"/>
      <c r="C101" s="14" t="str">
        <f>IF(COUNTIFS($C$6:C100,$E$5)&lt;$J$1,$E$5,"")</f>
        <v/>
      </c>
      <c r="D101" s="14" t="str" cm="1">
        <f t="array" aca="1" ref="D101" ca="1">IFERROR(INDEX('Nhập đơn'!D:D,AWWT!$A101,0),"")</f>
        <v/>
      </c>
      <c r="E101" s="15" t="str" cm="1">
        <f t="array" aca="1" ref="E101" ca="1">IFERROR(INDEX('Nhập đơn'!E:E,AWWT!$A101,0),"")</f>
        <v/>
      </c>
      <c r="F101" s="15" t="str" cm="1">
        <f t="array" aca="1" ref="F101" ca="1">IFERROR(INDEX('Nhập đơn'!F:F,AWWT!$A101,0),"")</f>
        <v/>
      </c>
      <c r="G101" s="14" t="str" cm="1">
        <f t="array" aca="1" ref="G101" ca="1">IFERROR(INDEX('Nhập đơn'!H:H,AWWT!$A101,0),"")</f>
        <v/>
      </c>
      <c r="H101" s="14" t="str" cm="1">
        <f t="array" aca="1" ref="H101" ca="1">IFERROR(INDEX('Nhập đơn'!I:I,AWWT!$A101,0),"")</f>
        <v/>
      </c>
      <c r="I101" s="15"/>
    </row>
    <row r="102" spans="1:9">
      <c r="A102" s="23" t="str">
        <f ca="1">IFERROR(A101+MATCH(C102,OFFSET('Nhập đơn'!$C$1,AWWT!$A101,0,10000),0),"")</f>
        <v/>
      </c>
      <c r="B102" s="18"/>
      <c r="C102" s="14" t="str">
        <f>IF(COUNTIFS($C$6:C101,$E$5)&lt;$J$1,$E$5,"")</f>
        <v/>
      </c>
      <c r="D102" s="14" t="str" cm="1">
        <f t="array" aca="1" ref="D102" ca="1">IFERROR(INDEX('Nhập đơn'!D:D,AWWT!$A102,0),"")</f>
        <v/>
      </c>
      <c r="E102" s="15" t="str" cm="1">
        <f t="array" aca="1" ref="E102" ca="1">IFERROR(INDEX('Nhập đơn'!E:E,AWWT!$A102,0),"")</f>
        <v/>
      </c>
      <c r="F102" s="15" t="str" cm="1">
        <f t="array" aca="1" ref="F102" ca="1">IFERROR(INDEX('Nhập đơn'!F:F,AWWT!$A102,0),"")</f>
        <v/>
      </c>
      <c r="G102" s="14" t="str" cm="1">
        <f t="array" aca="1" ref="G102" ca="1">IFERROR(INDEX('Nhập đơn'!H:H,AWWT!$A102,0),"")</f>
        <v/>
      </c>
      <c r="H102" s="14" t="str" cm="1">
        <f t="array" aca="1" ref="H102" ca="1">IFERROR(INDEX('Nhập đơn'!I:I,AWWT!$A102,0),"")</f>
        <v/>
      </c>
      <c r="I102" s="15"/>
    </row>
    <row r="103" spans="1:9">
      <c r="A103" s="23" t="str">
        <f ca="1">IFERROR(A102+MATCH(C103,OFFSET('Nhập đơn'!$C$1,AWWT!$A102,0,10000),0),"")</f>
        <v/>
      </c>
      <c r="B103" s="18"/>
      <c r="C103" s="14" t="str">
        <f>IF(COUNTIFS($C$6:C102,$E$5)&lt;$J$1,$E$5,"")</f>
        <v/>
      </c>
      <c r="D103" s="14" t="str" cm="1">
        <f t="array" aca="1" ref="D103" ca="1">IFERROR(INDEX('Nhập đơn'!D:D,AWWT!$A103,0),"")</f>
        <v/>
      </c>
      <c r="E103" s="15" t="str" cm="1">
        <f t="array" aca="1" ref="E103" ca="1">IFERROR(INDEX('Nhập đơn'!E:E,AWWT!$A103,0),"")</f>
        <v/>
      </c>
      <c r="F103" s="15" t="str" cm="1">
        <f t="array" aca="1" ref="F103" ca="1">IFERROR(INDEX('Nhập đơn'!F:F,AWWT!$A103,0),"")</f>
        <v/>
      </c>
      <c r="G103" s="14" t="str" cm="1">
        <f t="array" aca="1" ref="G103" ca="1">IFERROR(INDEX('Nhập đơn'!H:H,AWWT!$A103,0),"")</f>
        <v/>
      </c>
      <c r="H103" s="14" t="str" cm="1">
        <f t="array" aca="1" ref="H103" ca="1">IFERROR(INDEX('Nhập đơn'!I:I,AWWT!$A103,0),"")</f>
        <v/>
      </c>
      <c r="I103" s="15"/>
    </row>
    <row r="104" spans="1:9">
      <c r="A104" s="23" t="str">
        <f ca="1">IFERROR(A103+MATCH(C104,OFFSET('Nhập đơn'!$C$1,AWWT!$A103,0,10000),0),"")</f>
        <v/>
      </c>
      <c r="B104" s="18"/>
      <c r="C104" s="14" t="str">
        <f>IF(COUNTIFS($C$6:C103,$E$5)&lt;$J$1,$E$5,"")</f>
        <v/>
      </c>
      <c r="D104" s="14" t="str" cm="1">
        <f t="array" aca="1" ref="D104" ca="1">IFERROR(INDEX('Nhập đơn'!D:D,AWWT!$A104,0),"")</f>
        <v/>
      </c>
      <c r="E104" s="15" t="str" cm="1">
        <f t="array" aca="1" ref="E104" ca="1">IFERROR(INDEX('Nhập đơn'!E:E,AWWT!$A104,0),"")</f>
        <v/>
      </c>
      <c r="F104" s="15" t="str" cm="1">
        <f t="array" aca="1" ref="F104" ca="1">IFERROR(INDEX('Nhập đơn'!F:F,AWWT!$A104,0),"")</f>
        <v/>
      </c>
      <c r="G104" s="14" t="str" cm="1">
        <f t="array" aca="1" ref="G104" ca="1">IFERROR(INDEX('Nhập đơn'!H:H,AWWT!$A104,0),"")</f>
        <v/>
      </c>
      <c r="H104" s="14" t="str" cm="1">
        <f t="array" aca="1" ref="H104" ca="1">IFERROR(INDEX('Nhập đơn'!I:I,AWWT!$A104,0),"")</f>
        <v/>
      </c>
      <c r="I104" s="15"/>
    </row>
    <row r="105" spans="1:9">
      <c r="A105" s="23" t="str">
        <f ca="1">IFERROR(A104+MATCH(C105,OFFSET('Nhập đơn'!$C$1,AWWT!$A104,0,10000),0),"")</f>
        <v/>
      </c>
      <c r="B105" s="18"/>
      <c r="C105" s="14" t="str">
        <f>IF(COUNTIFS($C$6:C104,$E$5)&lt;$J$1,$E$5,"")</f>
        <v/>
      </c>
      <c r="D105" s="14" t="str" cm="1">
        <f t="array" aca="1" ref="D105" ca="1">IFERROR(INDEX('Nhập đơn'!D:D,AWWT!$A105,0),"")</f>
        <v/>
      </c>
      <c r="E105" s="15" t="str" cm="1">
        <f t="array" aca="1" ref="E105" ca="1">IFERROR(INDEX('Nhập đơn'!E:E,AWWT!$A105,0),"")</f>
        <v/>
      </c>
      <c r="F105" s="15" t="str" cm="1">
        <f t="array" aca="1" ref="F105" ca="1">IFERROR(INDEX('Nhập đơn'!F:F,AWWT!$A105,0),"")</f>
        <v/>
      </c>
      <c r="G105" s="14" t="str" cm="1">
        <f t="array" aca="1" ref="G105" ca="1">IFERROR(INDEX('Nhập đơn'!H:H,AWWT!$A105,0),"")</f>
        <v/>
      </c>
      <c r="H105" s="14" t="str" cm="1">
        <f t="array" aca="1" ref="H105" ca="1">IFERROR(INDEX('Nhập đơn'!I:I,AWWT!$A105,0),"")</f>
        <v/>
      </c>
      <c r="I105" s="15"/>
    </row>
    <row r="106" spans="1:9">
      <c r="A106" s="23" t="str">
        <f ca="1">IFERROR(A105+MATCH(C106,OFFSET('Nhập đơn'!$C$1,AWWT!$A105,0,10000),0),"")</f>
        <v/>
      </c>
      <c r="B106" s="18"/>
      <c r="C106" s="14" t="str">
        <f>IF(COUNTIFS($C$6:C105,$E$5)&lt;$J$1,$E$5,"")</f>
        <v/>
      </c>
      <c r="D106" s="14" t="str" cm="1">
        <f t="array" aca="1" ref="D106" ca="1">IFERROR(INDEX('Nhập đơn'!D:D,AWWT!$A106,0),"")</f>
        <v/>
      </c>
      <c r="E106" s="15" t="str" cm="1">
        <f t="array" aca="1" ref="E106" ca="1">IFERROR(INDEX('Nhập đơn'!E:E,AWWT!$A106,0),"")</f>
        <v/>
      </c>
      <c r="F106" s="15" t="str" cm="1">
        <f t="array" aca="1" ref="F106" ca="1">IFERROR(INDEX('Nhập đơn'!F:F,AWWT!$A106,0),"")</f>
        <v/>
      </c>
      <c r="G106" s="14" t="str" cm="1">
        <f t="array" aca="1" ref="G106" ca="1">IFERROR(INDEX('Nhập đơn'!H:H,AWWT!$A106,0),"")</f>
        <v/>
      </c>
      <c r="H106" s="14" t="str" cm="1">
        <f t="array" aca="1" ref="H106" ca="1">IFERROR(INDEX('Nhập đơn'!I:I,AWWT!$A106,0),"")</f>
        <v/>
      </c>
      <c r="I106" s="15"/>
    </row>
    <row r="107" spans="1:9">
      <c r="A107" s="23" t="str">
        <f ca="1">IFERROR(A106+MATCH(C107,OFFSET('Nhập đơn'!$C$1,AWWT!$A106,0,10000),0),"")</f>
        <v/>
      </c>
      <c r="B107" s="18"/>
      <c r="C107" s="14" t="str">
        <f>IF(COUNTIFS($C$6:C106,$E$5)&lt;$J$1,$E$5,"")</f>
        <v/>
      </c>
      <c r="D107" s="14" t="str" cm="1">
        <f t="array" aca="1" ref="D107" ca="1">IFERROR(INDEX('Nhập đơn'!D:D,AWWT!$A107,0),"")</f>
        <v/>
      </c>
      <c r="E107" s="15" t="str" cm="1">
        <f t="array" aca="1" ref="E107" ca="1">IFERROR(INDEX('Nhập đơn'!E:E,AWWT!$A107,0),"")</f>
        <v/>
      </c>
      <c r="F107" s="15" t="str" cm="1">
        <f t="array" aca="1" ref="F107" ca="1">IFERROR(INDEX('Nhập đơn'!F:F,AWWT!$A107,0),"")</f>
        <v/>
      </c>
      <c r="G107" s="14" t="str" cm="1">
        <f t="array" aca="1" ref="G107" ca="1">IFERROR(INDEX('Nhập đơn'!H:H,AWWT!$A107,0),"")</f>
        <v/>
      </c>
      <c r="H107" s="14" t="str" cm="1">
        <f t="array" aca="1" ref="H107" ca="1">IFERROR(INDEX('Nhập đơn'!I:I,AWWT!$A107,0),"")</f>
        <v/>
      </c>
      <c r="I107" s="15"/>
    </row>
    <row r="108" spans="1:9">
      <c r="A108" s="23" t="str">
        <f ca="1">IFERROR(A107+MATCH(C108,OFFSET('Nhập đơn'!$C$1,AWWT!$A107,0,10000),0),"")</f>
        <v/>
      </c>
      <c r="B108" s="18"/>
      <c r="C108" s="14" t="str">
        <f>IF(COUNTIFS($C$6:C107,$E$5)&lt;$J$1,$E$5,"")</f>
        <v/>
      </c>
      <c r="D108" s="14" t="str" cm="1">
        <f t="array" aca="1" ref="D108" ca="1">IFERROR(INDEX('Nhập đơn'!D:D,AWWT!$A108,0),"")</f>
        <v/>
      </c>
      <c r="E108" s="15" t="str" cm="1">
        <f t="array" aca="1" ref="E108" ca="1">IFERROR(INDEX('Nhập đơn'!E:E,AWWT!$A108,0),"")</f>
        <v/>
      </c>
      <c r="F108" s="15" t="str" cm="1">
        <f t="array" aca="1" ref="F108" ca="1">IFERROR(INDEX('Nhập đơn'!F:F,AWWT!$A108,0),"")</f>
        <v/>
      </c>
      <c r="G108" s="14" t="str" cm="1">
        <f t="array" aca="1" ref="G108" ca="1">IFERROR(INDEX('Nhập đơn'!H:H,AWWT!$A108,0),"")</f>
        <v/>
      </c>
      <c r="H108" s="14" t="str" cm="1">
        <f t="array" aca="1" ref="H108" ca="1">IFERROR(INDEX('Nhập đơn'!I:I,AWWT!$A108,0),"")</f>
        <v/>
      </c>
      <c r="I108" s="15"/>
    </row>
    <row r="109" spans="1:9">
      <c r="A109" s="23" t="str">
        <f ca="1">IFERROR(A108+MATCH(C109,OFFSET('Nhập đơn'!$C$1,AWWT!$A108,0,10000),0),"")</f>
        <v/>
      </c>
      <c r="B109" s="18"/>
      <c r="C109" s="14" t="str">
        <f>IF(COUNTIFS($C$6:C108,$E$5)&lt;$J$1,$E$5,"")</f>
        <v/>
      </c>
      <c r="D109" s="14" t="str" cm="1">
        <f t="array" aca="1" ref="D109" ca="1">IFERROR(INDEX('Nhập đơn'!D:D,AWWT!$A109,0),"")</f>
        <v/>
      </c>
      <c r="E109" s="15" t="str" cm="1">
        <f t="array" aca="1" ref="E109" ca="1">IFERROR(INDEX('Nhập đơn'!E:E,AWWT!$A109,0),"")</f>
        <v/>
      </c>
      <c r="F109" s="15" t="str" cm="1">
        <f t="array" aca="1" ref="F109" ca="1">IFERROR(INDEX('Nhập đơn'!F:F,AWWT!$A109,0),"")</f>
        <v/>
      </c>
      <c r="G109" s="14" t="str" cm="1">
        <f t="array" aca="1" ref="G109" ca="1">IFERROR(INDEX('Nhập đơn'!H:H,AWWT!$A109,0),"")</f>
        <v/>
      </c>
      <c r="H109" s="14" t="str" cm="1">
        <f t="array" aca="1" ref="H109" ca="1">IFERROR(INDEX('Nhập đơn'!I:I,AWWT!$A109,0),"")</f>
        <v/>
      </c>
      <c r="I109" s="15"/>
    </row>
    <row r="110" spans="1:9">
      <c r="A110" s="23" t="str">
        <f ca="1">IFERROR(A109+MATCH(C110,OFFSET('Nhập đơn'!$C$1,AWWT!$A109,0,10000),0),"")</f>
        <v/>
      </c>
      <c r="B110" s="18"/>
      <c r="C110" s="14" t="str">
        <f>IF(COUNTIFS($C$6:C109,$E$5)&lt;$J$1,$E$5,"")</f>
        <v/>
      </c>
      <c r="D110" s="14" t="str" cm="1">
        <f t="array" aca="1" ref="D110" ca="1">IFERROR(INDEX('Nhập đơn'!D:D,AWWT!$A110,0),"")</f>
        <v/>
      </c>
      <c r="E110" s="15" t="str" cm="1">
        <f t="array" aca="1" ref="E110" ca="1">IFERROR(INDEX('Nhập đơn'!E:E,AWWT!$A110,0),"")</f>
        <v/>
      </c>
      <c r="F110" s="15" t="str" cm="1">
        <f t="array" aca="1" ref="F110" ca="1">IFERROR(INDEX('Nhập đơn'!F:F,AWWT!$A110,0),"")</f>
        <v/>
      </c>
      <c r="G110" s="14" t="str" cm="1">
        <f t="array" aca="1" ref="G110" ca="1">IFERROR(INDEX('Nhập đơn'!H:H,AWWT!$A110,0),"")</f>
        <v/>
      </c>
      <c r="H110" s="14" t="str" cm="1">
        <f t="array" aca="1" ref="H110" ca="1">IFERROR(INDEX('Nhập đơn'!I:I,AWWT!$A110,0),"")</f>
        <v/>
      </c>
      <c r="I110" s="15"/>
    </row>
    <row r="111" spans="1:9">
      <c r="A111" s="23" t="str">
        <f ca="1">IFERROR(A110+MATCH(C111,OFFSET('Nhập đơn'!$C$1,AWWT!$A110,0,10000),0),"")</f>
        <v/>
      </c>
      <c r="B111" s="18"/>
      <c r="C111" s="14" t="str">
        <f>IF(COUNTIFS($C$6:C110,$E$5)&lt;$J$1,$E$5,"")</f>
        <v/>
      </c>
      <c r="D111" s="14" t="str" cm="1">
        <f t="array" aca="1" ref="D111" ca="1">IFERROR(INDEX('Nhập đơn'!D:D,AWWT!$A111,0),"")</f>
        <v/>
      </c>
      <c r="E111" s="15" t="str" cm="1">
        <f t="array" aca="1" ref="E111" ca="1">IFERROR(INDEX('Nhập đơn'!E:E,AWWT!$A111,0),"")</f>
        <v/>
      </c>
      <c r="F111" s="15" t="str" cm="1">
        <f t="array" aca="1" ref="F111" ca="1">IFERROR(INDEX('Nhập đơn'!F:F,AWWT!$A111,0),"")</f>
        <v/>
      </c>
      <c r="G111" s="14" t="str" cm="1">
        <f t="array" aca="1" ref="G111" ca="1">IFERROR(INDEX('Nhập đơn'!H:H,AWWT!$A111,0),"")</f>
        <v/>
      </c>
      <c r="H111" s="14" t="str" cm="1">
        <f t="array" aca="1" ref="H111" ca="1">IFERROR(INDEX('Nhập đơn'!I:I,AWWT!$A111,0),"")</f>
        <v/>
      </c>
      <c r="I111" s="15"/>
    </row>
    <row r="112" spans="1:9">
      <c r="A112" s="23" t="str">
        <f ca="1">IFERROR(A111+MATCH(C112,OFFSET('Nhập đơn'!$C$1,AWWT!$A111,0,10000),0),"")</f>
        <v/>
      </c>
      <c r="B112" s="18"/>
      <c r="C112" s="14" t="str">
        <f>IF(COUNTIFS($C$6:C111,$E$5)&lt;$J$1,$E$5,"")</f>
        <v/>
      </c>
      <c r="D112" s="14" t="str" cm="1">
        <f t="array" aca="1" ref="D112" ca="1">IFERROR(INDEX('Nhập đơn'!D:D,AWWT!$A112,0),"")</f>
        <v/>
      </c>
      <c r="E112" s="15" t="str" cm="1">
        <f t="array" aca="1" ref="E112" ca="1">IFERROR(INDEX('Nhập đơn'!E:E,AWWT!$A112,0),"")</f>
        <v/>
      </c>
      <c r="F112" s="15" t="str" cm="1">
        <f t="array" aca="1" ref="F112" ca="1">IFERROR(INDEX('Nhập đơn'!F:F,AWWT!$A112,0),"")</f>
        <v/>
      </c>
      <c r="G112" s="14" t="str" cm="1">
        <f t="array" aca="1" ref="G112" ca="1">IFERROR(INDEX('Nhập đơn'!H:H,AWWT!$A112,0),"")</f>
        <v/>
      </c>
      <c r="H112" s="14" t="str" cm="1">
        <f t="array" aca="1" ref="H112" ca="1">IFERROR(INDEX('Nhập đơn'!I:I,AWWT!$A112,0),"")</f>
        <v/>
      </c>
      <c r="I112" s="15"/>
    </row>
    <row r="113" spans="1:9">
      <c r="A113" s="23" t="str">
        <f ca="1">IFERROR(A112+MATCH(C113,OFFSET('Nhập đơn'!$C$1,AWWT!$A112,0,10000),0),"")</f>
        <v/>
      </c>
      <c r="B113" s="18"/>
      <c r="C113" s="14" t="str">
        <f>IF(COUNTIFS($C$6:C112,$E$5)&lt;$J$1,$E$5,"")</f>
        <v/>
      </c>
      <c r="D113" s="14" t="str" cm="1">
        <f t="array" aca="1" ref="D113" ca="1">IFERROR(INDEX('Nhập đơn'!D:D,AWWT!$A113,0),"")</f>
        <v/>
      </c>
      <c r="E113" s="15" t="str" cm="1">
        <f t="array" aca="1" ref="E113" ca="1">IFERROR(INDEX('Nhập đơn'!E:E,AWWT!$A113,0),"")</f>
        <v/>
      </c>
      <c r="F113" s="15" t="str" cm="1">
        <f t="array" aca="1" ref="F113" ca="1">IFERROR(INDEX('Nhập đơn'!F:F,AWWT!$A113,0),"")</f>
        <v/>
      </c>
      <c r="G113" s="14" t="str" cm="1">
        <f t="array" aca="1" ref="G113" ca="1">IFERROR(INDEX('Nhập đơn'!H:H,AWWT!$A113,0),"")</f>
        <v/>
      </c>
      <c r="H113" s="14" t="str" cm="1">
        <f t="array" aca="1" ref="H113" ca="1">IFERROR(INDEX('Nhập đơn'!I:I,AWWT!$A113,0),"")</f>
        <v/>
      </c>
      <c r="I113" s="15"/>
    </row>
    <row r="114" spans="1:9">
      <c r="A114" s="23" t="str">
        <f ca="1">IFERROR(A113+MATCH(C114,OFFSET('Nhập đơn'!$C$1,AWWT!$A113,0,10000),0),"")</f>
        <v/>
      </c>
      <c r="B114" s="18"/>
      <c r="C114" s="14" t="str">
        <f>IF(COUNTIFS($C$6:C113,$E$5)&lt;$J$1,$E$5,"")</f>
        <v/>
      </c>
      <c r="D114" s="14" t="str" cm="1">
        <f t="array" aca="1" ref="D114" ca="1">IFERROR(INDEX('Nhập đơn'!D:D,AWWT!$A114,0),"")</f>
        <v/>
      </c>
      <c r="E114" s="15" t="str" cm="1">
        <f t="array" aca="1" ref="E114" ca="1">IFERROR(INDEX('Nhập đơn'!E:E,AWWT!$A114,0),"")</f>
        <v/>
      </c>
      <c r="F114" s="15" t="str" cm="1">
        <f t="array" aca="1" ref="F114" ca="1">IFERROR(INDEX('Nhập đơn'!F:F,AWWT!$A114,0),"")</f>
        <v/>
      </c>
      <c r="G114" s="14" t="str" cm="1">
        <f t="array" aca="1" ref="G114" ca="1">IFERROR(INDEX('Nhập đơn'!H:H,AWWT!$A114,0),"")</f>
        <v/>
      </c>
      <c r="H114" s="14" t="str" cm="1">
        <f t="array" aca="1" ref="H114" ca="1">IFERROR(INDEX('Nhập đơn'!I:I,AWWT!$A114,0),"")</f>
        <v/>
      </c>
      <c r="I114" s="15"/>
    </row>
    <row r="115" spans="1:9">
      <c r="A115" s="23" t="str">
        <f ca="1">IFERROR(A114+MATCH(C115,OFFSET('Nhập đơn'!$C$1,AWWT!$A114,0,10000),0),"")</f>
        <v/>
      </c>
      <c r="B115" s="18"/>
      <c r="C115" s="14" t="str">
        <f>IF(COUNTIFS($C$6:C114,$E$5)&lt;$J$1,$E$5,"")</f>
        <v/>
      </c>
      <c r="D115" s="14" t="str" cm="1">
        <f t="array" aca="1" ref="D115" ca="1">IFERROR(INDEX('Nhập đơn'!D:D,AWWT!$A115,0),"")</f>
        <v/>
      </c>
      <c r="E115" s="15" t="str" cm="1">
        <f t="array" aca="1" ref="E115" ca="1">IFERROR(INDEX('Nhập đơn'!E:E,AWWT!$A115,0),"")</f>
        <v/>
      </c>
      <c r="F115" s="15" t="str" cm="1">
        <f t="array" aca="1" ref="F115" ca="1">IFERROR(INDEX('Nhập đơn'!F:F,AWWT!$A115,0),"")</f>
        <v/>
      </c>
      <c r="G115" s="14" t="str" cm="1">
        <f t="array" aca="1" ref="G115" ca="1">IFERROR(INDEX('Nhập đơn'!H:H,AWWT!$A115,0),"")</f>
        <v/>
      </c>
      <c r="H115" s="14" t="str" cm="1">
        <f t="array" aca="1" ref="H115" ca="1">IFERROR(INDEX('Nhập đơn'!I:I,AWWT!$A115,0),"")</f>
        <v/>
      </c>
      <c r="I115" s="15"/>
    </row>
    <row r="116" spans="1:9">
      <c r="A116" s="23" t="str">
        <f ca="1">IFERROR(A115+MATCH(C116,OFFSET('Nhập đơn'!$C$1,AWWT!$A115,0,10000),0),"")</f>
        <v/>
      </c>
      <c r="B116" s="18"/>
      <c r="C116" s="14" t="str">
        <f>IF(COUNTIFS($C$6:C115,$E$5)&lt;$J$1,$E$5,"")</f>
        <v/>
      </c>
      <c r="D116" s="14" t="str" cm="1">
        <f t="array" aca="1" ref="D116" ca="1">IFERROR(INDEX('Nhập đơn'!D:D,AWWT!$A116,0),"")</f>
        <v/>
      </c>
      <c r="E116" s="15" t="str" cm="1">
        <f t="array" aca="1" ref="E116" ca="1">IFERROR(INDEX('Nhập đơn'!E:E,AWWT!$A116,0),"")</f>
        <v/>
      </c>
      <c r="F116" s="15" t="str" cm="1">
        <f t="array" aca="1" ref="F116" ca="1">IFERROR(INDEX('Nhập đơn'!F:F,AWWT!$A116,0),"")</f>
        <v/>
      </c>
      <c r="G116" s="14" t="str" cm="1">
        <f t="array" aca="1" ref="G116" ca="1">IFERROR(INDEX('Nhập đơn'!H:H,AWWT!$A116,0),"")</f>
        <v/>
      </c>
      <c r="H116" s="14" t="str" cm="1">
        <f t="array" aca="1" ref="H116" ca="1">IFERROR(INDEX('Nhập đơn'!I:I,AWWT!$A116,0),"")</f>
        <v/>
      </c>
      <c r="I116" s="15"/>
    </row>
    <row r="117" spans="1:9">
      <c r="A117" s="23" t="str">
        <f ca="1">IFERROR(A116+MATCH(C117,OFFSET('Nhập đơn'!$C$1,AWWT!$A116,0,10000),0),"")</f>
        <v/>
      </c>
      <c r="B117" s="18"/>
      <c r="C117" s="14" t="str">
        <f>IF(COUNTIFS($C$6:C116,$E$5)&lt;$J$1,$E$5,"")</f>
        <v/>
      </c>
      <c r="D117" s="14" t="str" cm="1">
        <f t="array" aca="1" ref="D117" ca="1">IFERROR(INDEX('Nhập đơn'!D:D,AWWT!$A117,0),"")</f>
        <v/>
      </c>
      <c r="E117" s="15" t="str" cm="1">
        <f t="array" aca="1" ref="E117" ca="1">IFERROR(INDEX('Nhập đơn'!E:E,AWWT!$A117,0),"")</f>
        <v/>
      </c>
      <c r="F117" s="15" t="str" cm="1">
        <f t="array" aca="1" ref="F117" ca="1">IFERROR(INDEX('Nhập đơn'!F:F,AWWT!$A117,0),"")</f>
        <v/>
      </c>
      <c r="G117" s="14" t="str" cm="1">
        <f t="array" aca="1" ref="G117" ca="1">IFERROR(INDEX('Nhập đơn'!H:H,AWWT!$A117,0),"")</f>
        <v/>
      </c>
      <c r="H117" s="14" t="str" cm="1">
        <f t="array" aca="1" ref="H117" ca="1">IFERROR(INDEX('Nhập đơn'!I:I,AWWT!$A117,0),"")</f>
        <v/>
      </c>
      <c r="I117" s="15"/>
    </row>
    <row r="118" spans="1:9">
      <c r="A118" s="23" t="str">
        <f ca="1">IFERROR(A117+MATCH(C118,OFFSET('Nhập đơn'!$C$1,AWWT!$A117,0,10000),0),"")</f>
        <v/>
      </c>
      <c r="B118" s="18"/>
      <c r="C118" s="14" t="str">
        <f>IF(COUNTIFS($C$6:C117,$E$5)&lt;$J$1,$E$5,"")</f>
        <v/>
      </c>
      <c r="D118" s="14" t="str" cm="1">
        <f t="array" aca="1" ref="D118" ca="1">IFERROR(INDEX('Nhập đơn'!D:D,AWWT!$A118,0),"")</f>
        <v/>
      </c>
      <c r="E118" s="15" t="str" cm="1">
        <f t="array" aca="1" ref="E118" ca="1">IFERROR(INDEX('Nhập đơn'!E:E,AWWT!$A118,0),"")</f>
        <v/>
      </c>
      <c r="F118" s="15" t="str" cm="1">
        <f t="array" aca="1" ref="F118" ca="1">IFERROR(INDEX('Nhập đơn'!F:F,AWWT!$A118,0),"")</f>
        <v/>
      </c>
      <c r="G118" s="14" t="str" cm="1">
        <f t="array" aca="1" ref="G118" ca="1">IFERROR(INDEX('Nhập đơn'!H:H,AWWT!$A118,0),"")</f>
        <v/>
      </c>
      <c r="H118" s="14" t="str" cm="1">
        <f t="array" aca="1" ref="H118" ca="1">IFERROR(INDEX('Nhập đơn'!I:I,AWWT!$A118,0),"")</f>
        <v/>
      </c>
      <c r="I118" s="15"/>
    </row>
    <row r="119" spans="1:9">
      <c r="A119" s="23" t="str">
        <f ca="1">IFERROR(A118+MATCH(C119,OFFSET('Nhập đơn'!$C$1,AWWT!$A118,0,10000),0),"")</f>
        <v/>
      </c>
      <c r="B119" s="18"/>
      <c r="C119" s="14" t="str">
        <f>IF(COUNTIFS($C$6:C118,$E$5)&lt;$J$1,$E$5,"")</f>
        <v/>
      </c>
      <c r="D119" s="14" t="str" cm="1">
        <f t="array" aca="1" ref="D119" ca="1">IFERROR(INDEX('Nhập đơn'!D:D,AWWT!$A119,0),"")</f>
        <v/>
      </c>
      <c r="E119" s="15" t="str" cm="1">
        <f t="array" aca="1" ref="E119" ca="1">IFERROR(INDEX('Nhập đơn'!E:E,AWWT!$A119,0),"")</f>
        <v/>
      </c>
      <c r="F119" s="15" t="str" cm="1">
        <f t="array" aca="1" ref="F119" ca="1">IFERROR(INDEX('Nhập đơn'!F:F,AWWT!$A119,0),"")</f>
        <v/>
      </c>
      <c r="G119" s="14" t="str" cm="1">
        <f t="array" aca="1" ref="G119" ca="1">IFERROR(INDEX('Nhập đơn'!H:H,AWWT!$A119,0),"")</f>
        <v/>
      </c>
      <c r="H119" s="14" t="str" cm="1">
        <f t="array" aca="1" ref="H119" ca="1">IFERROR(INDEX('Nhập đơn'!I:I,AWWT!$A119,0),"")</f>
        <v/>
      </c>
      <c r="I119" s="15"/>
    </row>
    <row r="120" spans="1:9">
      <c r="A120" s="23" t="str">
        <f ca="1">IFERROR(A119+MATCH(C120,OFFSET('Nhập đơn'!$C$1,AWWT!$A119,0,10000),0),"")</f>
        <v/>
      </c>
      <c r="B120" s="18"/>
      <c r="C120" s="14" t="str">
        <f>IF(COUNTIFS($C$6:C119,$E$5)&lt;$J$1,$E$5,"")</f>
        <v/>
      </c>
      <c r="D120" s="14" t="str" cm="1">
        <f t="array" aca="1" ref="D120" ca="1">IFERROR(INDEX('Nhập đơn'!D:D,AWWT!$A120,0),"")</f>
        <v/>
      </c>
      <c r="E120" s="15" t="str" cm="1">
        <f t="array" aca="1" ref="E120" ca="1">IFERROR(INDEX('Nhập đơn'!E:E,AWWT!$A120,0),"")</f>
        <v/>
      </c>
      <c r="F120" s="15" t="str" cm="1">
        <f t="array" aca="1" ref="F120" ca="1">IFERROR(INDEX('Nhập đơn'!F:F,AWWT!$A120,0),"")</f>
        <v/>
      </c>
      <c r="G120" s="14" t="str" cm="1">
        <f t="array" aca="1" ref="G120" ca="1">IFERROR(INDEX('Nhập đơn'!H:H,AWWT!$A120,0),"")</f>
        <v/>
      </c>
      <c r="H120" s="14" t="str" cm="1">
        <f t="array" aca="1" ref="H120" ca="1">IFERROR(INDEX('Nhập đơn'!I:I,AWWT!$A120,0),"")</f>
        <v/>
      </c>
      <c r="I120" s="15"/>
    </row>
    <row r="121" spans="1:9">
      <c r="A121" s="23" t="str">
        <f ca="1">IFERROR(A120+MATCH(C121,OFFSET('Nhập đơn'!$C$1,AWWT!$A120,0,10000),0),"")</f>
        <v/>
      </c>
      <c r="B121" s="18"/>
      <c r="C121" s="14" t="str">
        <f>IF(COUNTIFS($C$6:C120,$E$5)&lt;$J$1,$E$5,"")</f>
        <v/>
      </c>
      <c r="D121" s="14" t="str" cm="1">
        <f t="array" aca="1" ref="D121" ca="1">IFERROR(INDEX('Nhập đơn'!D:D,AWWT!$A121,0),"")</f>
        <v/>
      </c>
      <c r="E121" s="15" t="str" cm="1">
        <f t="array" aca="1" ref="E121" ca="1">IFERROR(INDEX('Nhập đơn'!E:E,AWWT!$A121,0),"")</f>
        <v/>
      </c>
      <c r="F121" s="15" t="str" cm="1">
        <f t="array" aca="1" ref="F121" ca="1">IFERROR(INDEX('Nhập đơn'!F:F,AWWT!$A121,0),"")</f>
        <v/>
      </c>
      <c r="G121" s="14" t="str" cm="1">
        <f t="array" aca="1" ref="G121" ca="1">IFERROR(INDEX('Nhập đơn'!H:H,AWWT!$A121,0),"")</f>
        <v/>
      </c>
      <c r="H121" s="14" t="str" cm="1">
        <f t="array" aca="1" ref="H121" ca="1">IFERROR(INDEX('Nhập đơn'!I:I,AWWT!$A121,0),"")</f>
        <v/>
      </c>
      <c r="I121" s="15"/>
    </row>
    <row r="122" spans="1:9">
      <c r="A122" s="23" t="str">
        <f ca="1">IFERROR(A121+MATCH(C122,OFFSET('Nhập đơn'!$C$1,AWWT!$A121,0,10000),0),"")</f>
        <v/>
      </c>
      <c r="B122" s="18"/>
      <c r="C122" s="14" t="str">
        <f>IF(COUNTIFS($C$6:C121,$E$5)&lt;$J$1,$E$5,"")</f>
        <v/>
      </c>
      <c r="D122" s="14" t="str" cm="1">
        <f t="array" aca="1" ref="D122" ca="1">IFERROR(INDEX('Nhập đơn'!D:D,AWWT!$A122,0),"")</f>
        <v/>
      </c>
      <c r="E122" s="15" t="str" cm="1">
        <f t="array" aca="1" ref="E122" ca="1">IFERROR(INDEX('Nhập đơn'!E:E,AWWT!$A122,0),"")</f>
        <v/>
      </c>
      <c r="F122" s="15" t="str" cm="1">
        <f t="array" aca="1" ref="F122" ca="1">IFERROR(INDEX('Nhập đơn'!F:F,AWWT!$A122,0),"")</f>
        <v/>
      </c>
      <c r="G122" s="14" t="str" cm="1">
        <f t="array" aca="1" ref="G122" ca="1">IFERROR(INDEX('Nhập đơn'!H:H,AWWT!$A122,0),"")</f>
        <v/>
      </c>
      <c r="H122" s="14" t="str" cm="1">
        <f t="array" aca="1" ref="H122" ca="1">IFERROR(INDEX('Nhập đơn'!I:I,AWWT!$A122,0),"")</f>
        <v/>
      </c>
      <c r="I122" s="15"/>
    </row>
    <row r="123" spans="1:9">
      <c r="A123" s="23" t="str">
        <f ca="1">IFERROR(A122+MATCH(C123,OFFSET('Nhập đơn'!$C$1,AWWT!$A122,0,10000),0),"")</f>
        <v/>
      </c>
      <c r="B123" s="18"/>
      <c r="C123" s="14" t="str">
        <f>IF(COUNTIFS($C$6:C122,$E$5)&lt;$J$1,$E$5,"")</f>
        <v/>
      </c>
      <c r="D123" s="14" t="str" cm="1">
        <f t="array" aca="1" ref="D123" ca="1">IFERROR(INDEX('Nhập đơn'!D:D,AWWT!$A123,0),"")</f>
        <v/>
      </c>
      <c r="E123" s="15" t="str" cm="1">
        <f t="array" aca="1" ref="E123" ca="1">IFERROR(INDEX('Nhập đơn'!E:E,AWWT!$A123,0),"")</f>
        <v/>
      </c>
      <c r="F123" s="15" t="str" cm="1">
        <f t="array" aca="1" ref="F123" ca="1">IFERROR(INDEX('Nhập đơn'!F:F,AWWT!$A123,0),"")</f>
        <v/>
      </c>
      <c r="G123" s="14" t="str" cm="1">
        <f t="array" aca="1" ref="G123" ca="1">IFERROR(INDEX('Nhập đơn'!H:H,AWWT!$A123,0),"")</f>
        <v/>
      </c>
      <c r="H123" s="14" t="str" cm="1">
        <f t="array" aca="1" ref="H123" ca="1">IFERROR(INDEX('Nhập đơn'!I:I,AWWT!$A123,0),"")</f>
        <v/>
      </c>
      <c r="I123" s="15"/>
    </row>
    <row r="124" spans="1:9">
      <c r="A124" s="23" t="str">
        <f ca="1">IFERROR(A123+MATCH(C124,OFFSET('Nhập đơn'!$C$1,AWWT!$A123,0,10000),0),"")</f>
        <v/>
      </c>
      <c r="B124" s="18"/>
      <c r="C124" s="14" t="str">
        <f>IF(COUNTIFS($C$6:C123,$E$5)&lt;$J$1,$E$5,"")</f>
        <v/>
      </c>
      <c r="D124" s="14" t="str" cm="1">
        <f t="array" aca="1" ref="D124" ca="1">IFERROR(INDEX('Nhập đơn'!D:D,AWWT!$A124,0),"")</f>
        <v/>
      </c>
      <c r="E124" s="15" t="str" cm="1">
        <f t="array" aca="1" ref="E124" ca="1">IFERROR(INDEX('Nhập đơn'!E:E,AWWT!$A124,0),"")</f>
        <v/>
      </c>
      <c r="F124" s="15" t="str" cm="1">
        <f t="array" aca="1" ref="F124" ca="1">IFERROR(INDEX('Nhập đơn'!F:F,AWWT!$A124,0),"")</f>
        <v/>
      </c>
      <c r="G124" s="14" t="str" cm="1">
        <f t="array" aca="1" ref="G124" ca="1">IFERROR(INDEX('Nhập đơn'!H:H,AWWT!$A124,0),"")</f>
        <v/>
      </c>
      <c r="H124" s="14" t="str" cm="1">
        <f t="array" aca="1" ref="H124" ca="1">IFERROR(INDEX('Nhập đơn'!I:I,AWWT!$A124,0),"")</f>
        <v/>
      </c>
      <c r="I124" s="15"/>
    </row>
    <row r="125" spans="1:9">
      <c r="A125" s="23" t="str">
        <f ca="1">IFERROR(A124+MATCH(C125,OFFSET('Nhập đơn'!$C$1,AWWT!$A124,0,10000),0),"")</f>
        <v/>
      </c>
      <c r="B125" s="18"/>
      <c r="C125" s="14" t="str">
        <f>IF(COUNTIFS($C$6:C124,$E$5)&lt;$J$1,$E$5,"")</f>
        <v/>
      </c>
      <c r="D125" s="14" t="str" cm="1">
        <f t="array" aca="1" ref="D125" ca="1">IFERROR(INDEX('Nhập đơn'!D:D,AWWT!$A125,0),"")</f>
        <v/>
      </c>
      <c r="E125" s="15" t="str" cm="1">
        <f t="array" aca="1" ref="E125" ca="1">IFERROR(INDEX('Nhập đơn'!E:E,AWWT!$A125,0),"")</f>
        <v/>
      </c>
      <c r="F125" s="15" t="str" cm="1">
        <f t="array" aca="1" ref="F125" ca="1">IFERROR(INDEX('Nhập đơn'!F:F,AWWT!$A125,0),"")</f>
        <v/>
      </c>
      <c r="G125" s="14" t="str" cm="1">
        <f t="array" aca="1" ref="G125" ca="1">IFERROR(INDEX('Nhập đơn'!H:H,AWWT!$A125,0),"")</f>
        <v/>
      </c>
      <c r="H125" s="14" t="str" cm="1">
        <f t="array" aca="1" ref="H125" ca="1">IFERROR(INDEX('Nhập đơn'!I:I,AWWT!$A125,0),"")</f>
        <v/>
      </c>
      <c r="I125" s="15"/>
    </row>
    <row r="126" spans="1:9">
      <c r="A126" s="23" t="str">
        <f ca="1">IFERROR(A125+MATCH(C126,OFFSET('Nhập đơn'!$C$1,AWWT!$A125,0,10000),0),"")</f>
        <v/>
      </c>
      <c r="B126" s="18"/>
      <c r="C126" s="14" t="str">
        <f>IF(COUNTIFS($C$6:C125,$E$5)&lt;$J$1,$E$5,"")</f>
        <v/>
      </c>
      <c r="D126" s="14" t="str" cm="1">
        <f t="array" aca="1" ref="D126" ca="1">IFERROR(INDEX('Nhập đơn'!D:D,AWWT!$A126,0),"")</f>
        <v/>
      </c>
      <c r="E126" s="15" t="str" cm="1">
        <f t="array" aca="1" ref="E126" ca="1">IFERROR(INDEX('Nhập đơn'!E:E,AWWT!$A126,0),"")</f>
        <v/>
      </c>
      <c r="F126" s="15" t="str" cm="1">
        <f t="array" aca="1" ref="F126" ca="1">IFERROR(INDEX('Nhập đơn'!F:F,AWWT!$A126,0),"")</f>
        <v/>
      </c>
      <c r="G126" s="14" t="str" cm="1">
        <f t="array" aca="1" ref="G126" ca="1">IFERROR(INDEX('Nhập đơn'!H:H,AWWT!$A126,0),"")</f>
        <v/>
      </c>
      <c r="H126" s="14" t="str" cm="1">
        <f t="array" aca="1" ref="H126" ca="1">IFERROR(INDEX('Nhập đơn'!I:I,AWWT!$A126,0),"")</f>
        <v/>
      </c>
      <c r="I126" s="15"/>
    </row>
    <row r="127" spans="1:9">
      <c r="A127" s="23" t="str">
        <f ca="1">IFERROR(A126+MATCH(C127,OFFSET('Nhập đơn'!$C$1,AWWT!$A126,0,10000),0),"")</f>
        <v/>
      </c>
      <c r="B127" s="18"/>
      <c r="C127" s="14" t="str">
        <f>IF(COUNTIFS($C$6:C126,$E$5)&lt;$J$1,$E$5,"")</f>
        <v/>
      </c>
      <c r="D127" s="14" t="str" cm="1">
        <f t="array" aca="1" ref="D127" ca="1">IFERROR(INDEX('Nhập đơn'!D:D,AWWT!$A127,0),"")</f>
        <v/>
      </c>
      <c r="E127" s="15" t="str" cm="1">
        <f t="array" aca="1" ref="E127" ca="1">IFERROR(INDEX('Nhập đơn'!E:E,AWWT!$A127,0),"")</f>
        <v/>
      </c>
      <c r="F127" s="15" t="str" cm="1">
        <f t="array" aca="1" ref="F127" ca="1">IFERROR(INDEX('Nhập đơn'!F:F,AWWT!$A127,0),"")</f>
        <v/>
      </c>
      <c r="G127" s="14" t="str" cm="1">
        <f t="array" aca="1" ref="G127" ca="1">IFERROR(INDEX('Nhập đơn'!H:H,AWWT!$A127,0),"")</f>
        <v/>
      </c>
      <c r="H127" s="14" t="str" cm="1">
        <f t="array" aca="1" ref="H127" ca="1">IFERROR(INDEX('Nhập đơn'!I:I,AWWT!$A127,0),"")</f>
        <v/>
      </c>
      <c r="I127" s="15"/>
    </row>
    <row r="128" spans="1:9">
      <c r="A128" s="23" t="str">
        <f ca="1">IFERROR(A127+MATCH(C128,OFFSET('Nhập đơn'!$C$1,AWWT!$A127,0,10000),0),"")</f>
        <v/>
      </c>
      <c r="B128" s="18"/>
      <c r="C128" s="14" t="str">
        <f>IF(COUNTIFS($C$6:C127,$E$5)&lt;$J$1,$E$5,"")</f>
        <v/>
      </c>
      <c r="D128" s="14" t="str" cm="1">
        <f t="array" aca="1" ref="D128" ca="1">IFERROR(INDEX('Nhập đơn'!D:D,AWWT!$A128,0),"")</f>
        <v/>
      </c>
      <c r="E128" s="15" t="str" cm="1">
        <f t="array" aca="1" ref="E128" ca="1">IFERROR(INDEX('Nhập đơn'!E:E,AWWT!$A128,0),"")</f>
        <v/>
      </c>
      <c r="F128" s="15" t="str" cm="1">
        <f t="array" aca="1" ref="F128" ca="1">IFERROR(INDEX('Nhập đơn'!F:F,AWWT!$A128,0),"")</f>
        <v/>
      </c>
      <c r="G128" s="14" t="str" cm="1">
        <f t="array" aca="1" ref="G128" ca="1">IFERROR(INDEX('Nhập đơn'!H:H,AWWT!$A128,0),"")</f>
        <v/>
      </c>
      <c r="H128" s="14" t="str" cm="1">
        <f t="array" aca="1" ref="H128" ca="1">IFERROR(INDEX('Nhập đơn'!I:I,AWWT!$A128,0),"")</f>
        <v/>
      </c>
      <c r="I128" s="15"/>
    </row>
    <row r="129" spans="1:9">
      <c r="A129" s="23" t="str">
        <f ca="1">IFERROR(A128+MATCH(C129,OFFSET('Nhập đơn'!$C$1,AWWT!$A128,0,10000),0),"")</f>
        <v/>
      </c>
      <c r="B129" s="18"/>
      <c r="C129" s="14" t="str">
        <f>IF(COUNTIFS($C$6:C128,$E$5)&lt;$J$1,$E$5,"")</f>
        <v/>
      </c>
      <c r="D129" s="14" t="str" cm="1">
        <f t="array" aca="1" ref="D129" ca="1">IFERROR(INDEX('Nhập đơn'!D:D,AWWT!$A129,0),"")</f>
        <v/>
      </c>
      <c r="E129" s="15" t="str" cm="1">
        <f t="array" aca="1" ref="E129" ca="1">IFERROR(INDEX('Nhập đơn'!E:E,AWWT!$A129,0),"")</f>
        <v/>
      </c>
      <c r="F129" s="15" t="str" cm="1">
        <f t="array" aca="1" ref="F129" ca="1">IFERROR(INDEX('Nhập đơn'!F:F,AWWT!$A129,0),"")</f>
        <v/>
      </c>
      <c r="G129" s="14" t="str" cm="1">
        <f t="array" aca="1" ref="G129" ca="1">IFERROR(INDEX('Nhập đơn'!H:H,AWWT!$A129,0),"")</f>
        <v/>
      </c>
      <c r="H129" s="14" t="str" cm="1">
        <f t="array" aca="1" ref="H129" ca="1">IFERROR(INDEX('Nhập đơn'!I:I,AWWT!$A129,0),"")</f>
        <v/>
      </c>
      <c r="I129" s="15"/>
    </row>
    <row r="130" spans="1:9">
      <c r="A130" s="23" t="str">
        <f ca="1">IFERROR(A129+MATCH(C130,OFFSET('Nhập đơn'!$C$1,AWWT!$A129,0,10000),0),"")</f>
        <v/>
      </c>
      <c r="B130" s="18"/>
      <c r="C130" s="14" t="str">
        <f>IF(COUNTIFS($C$6:C129,$E$5)&lt;$J$1,$E$5,"")</f>
        <v/>
      </c>
      <c r="D130" s="14" t="str" cm="1">
        <f t="array" aca="1" ref="D130" ca="1">IFERROR(INDEX('Nhập đơn'!D:D,AWWT!$A130,0),"")</f>
        <v/>
      </c>
      <c r="E130" s="15" t="str" cm="1">
        <f t="array" aca="1" ref="E130" ca="1">IFERROR(INDEX('Nhập đơn'!E:E,AWWT!$A130,0),"")</f>
        <v/>
      </c>
      <c r="F130" s="15" t="str" cm="1">
        <f t="array" aca="1" ref="F130" ca="1">IFERROR(INDEX('Nhập đơn'!F:F,AWWT!$A130,0),"")</f>
        <v/>
      </c>
      <c r="G130" s="14" t="str" cm="1">
        <f t="array" aca="1" ref="G130" ca="1">IFERROR(INDEX('Nhập đơn'!H:H,AWWT!$A130,0),"")</f>
        <v/>
      </c>
      <c r="H130" s="14" t="str" cm="1">
        <f t="array" aca="1" ref="H130" ca="1">IFERROR(INDEX('Nhập đơn'!I:I,AWWT!$A130,0),"")</f>
        <v/>
      </c>
      <c r="I130" s="15"/>
    </row>
    <row r="131" spans="1:9">
      <c r="A131" s="23" t="str">
        <f ca="1">IFERROR(A130+MATCH(C131,OFFSET('Nhập đơn'!$C$1,AWWT!$A130,0,10000),0),"")</f>
        <v/>
      </c>
      <c r="B131" s="18"/>
      <c r="C131" s="14" t="str">
        <f>IF(COUNTIFS($C$6:C130,$E$5)&lt;$J$1,$E$5,"")</f>
        <v/>
      </c>
      <c r="D131" s="14" t="str" cm="1">
        <f t="array" aca="1" ref="D131" ca="1">IFERROR(INDEX('Nhập đơn'!D:D,AWWT!$A131,0),"")</f>
        <v/>
      </c>
      <c r="E131" s="15" t="str" cm="1">
        <f t="array" aca="1" ref="E131" ca="1">IFERROR(INDEX('Nhập đơn'!E:E,AWWT!$A131,0),"")</f>
        <v/>
      </c>
      <c r="F131" s="15" t="str" cm="1">
        <f t="array" aca="1" ref="F131" ca="1">IFERROR(INDEX('Nhập đơn'!F:F,AWWT!$A131,0),"")</f>
        <v/>
      </c>
      <c r="G131" s="14" t="str" cm="1">
        <f t="array" aca="1" ref="G131" ca="1">IFERROR(INDEX('Nhập đơn'!H:H,AWWT!$A131,0),"")</f>
        <v/>
      </c>
      <c r="H131" s="14" t="str" cm="1">
        <f t="array" aca="1" ref="H131" ca="1">IFERROR(INDEX('Nhập đơn'!I:I,AWWT!$A131,0),"")</f>
        <v/>
      </c>
      <c r="I131" s="15"/>
    </row>
    <row r="132" spans="1:9">
      <c r="A132" s="23" t="str">
        <f ca="1">IFERROR(A131+MATCH(C132,OFFSET('Nhập đơn'!$C$1,AWWT!$A131,0,10000),0),"")</f>
        <v/>
      </c>
      <c r="B132" s="18"/>
      <c r="C132" s="14" t="str">
        <f>IF(COUNTIFS($C$6:C131,$E$5)&lt;$J$1,$E$5,"")</f>
        <v/>
      </c>
      <c r="D132" s="14" t="str" cm="1">
        <f t="array" aca="1" ref="D132" ca="1">IFERROR(INDEX('Nhập đơn'!D:D,AWWT!$A132,0),"")</f>
        <v/>
      </c>
      <c r="E132" s="15" t="str" cm="1">
        <f t="array" aca="1" ref="E132" ca="1">IFERROR(INDEX('Nhập đơn'!E:E,AWWT!$A132,0),"")</f>
        <v/>
      </c>
      <c r="F132" s="15" t="str" cm="1">
        <f t="array" aca="1" ref="F132" ca="1">IFERROR(INDEX('Nhập đơn'!F:F,AWWT!$A132,0),"")</f>
        <v/>
      </c>
      <c r="G132" s="14" t="str" cm="1">
        <f t="array" aca="1" ref="G132" ca="1">IFERROR(INDEX('Nhập đơn'!H:H,AWWT!$A132,0),"")</f>
        <v/>
      </c>
      <c r="H132" s="14" t="str" cm="1">
        <f t="array" aca="1" ref="H132" ca="1">IFERROR(INDEX('Nhập đơn'!I:I,AWWT!$A132,0),"")</f>
        <v/>
      </c>
      <c r="I132" s="15"/>
    </row>
    <row r="133" spans="1:9">
      <c r="A133" s="23" t="str">
        <f ca="1">IFERROR(A132+MATCH(C133,OFFSET('Nhập đơn'!$C$1,AWWT!$A132,0,10000),0),"")</f>
        <v/>
      </c>
      <c r="B133" s="18"/>
      <c r="C133" s="14" t="str">
        <f>IF(COUNTIFS($C$6:C132,$E$5)&lt;$J$1,$E$5,"")</f>
        <v/>
      </c>
      <c r="D133" s="14" t="str" cm="1">
        <f t="array" aca="1" ref="D133" ca="1">IFERROR(INDEX('Nhập đơn'!D:D,AWWT!$A133,0),"")</f>
        <v/>
      </c>
      <c r="E133" s="15" t="str" cm="1">
        <f t="array" aca="1" ref="E133" ca="1">IFERROR(INDEX('Nhập đơn'!E:E,AWWT!$A133,0),"")</f>
        <v/>
      </c>
      <c r="F133" s="15" t="str" cm="1">
        <f t="array" aca="1" ref="F133" ca="1">IFERROR(INDEX('Nhập đơn'!F:F,AWWT!$A133,0),"")</f>
        <v/>
      </c>
      <c r="G133" s="14" t="str" cm="1">
        <f t="array" aca="1" ref="G133" ca="1">IFERROR(INDEX('Nhập đơn'!H:H,AWWT!$A133,0),"")</f>
        <v/>
      </c>
      <c r="H133" s="14" t="str" cm="1">
        <f t="array" aca="1" ref="H133" ca="1">IFERROR(INDEX('Nhập đơn'!I:I,AWWT!$A133,0),"")</f>
        <v/>
      </c>
      <c r="I133" s="15"/>
    </row>
    <row r="134" spans="1:9">
      <c r="A134" s="23" t="str">
        <f ca="1">IFERROR(A133+MATCH(C134,OFFSET('Nhập đơn'!$C$1,AWWT!$A133,0,10000),0),"")</f>
        <v/>
      </c>
      <c r="B134" s="18"/>
      <c r="C134" s="14" t="str">
        <f>IF(COUNTIFS($C$6:C133,$E$5)&lt;$J$1,$E$5,"")</f>
        <v/>
      </c>
      <c r="D134" s="14" t="str" cm="1">
        <f t="array" aca="1" ref="D134" ca="1">IFERROR(INDEX('Nhập đơn'!D:D,AWWT!$A134,0),"")</f>
        <v/>
      </c>
      <c r="E134" s="15" t="str" cm="1">
        <f t="array" aca="1" ref="E134" ca="1">IFERROR(INDEX('Nhập đơn'!E:E,AWWT!$A134,0),"")</f>
        <v/>
      </c>
      <c r="F134" s="15" t="str" cm="1">
        <f t="array" aca="1" ref="F134" ca="1">IFERROR(INDEX('Nhập đơn'!F:F,AWWT!$A134,0),"")</f>
        <v/>
      </c>
      <c r="G134" s="14" t="str" cm="1">
        <f t="array" aca="1" ref="G134" ca="1">IFERROR(INDEX('Nhập đơn'!H:H,AWWT!$A134,0),"")</f>
        <v/>
      </c>
      <c r="H134" s="14" t="str" cm="1">
        <f t="array" aca="1" ref="H134" ca="1">IFERROR(INDEX('Nhập đơn'!I:I,AWWT!$A134,0),"")</f>
        <v/>
      </c>
      <c r="I134" s="15"/>
    </row>
    <row r="135" spans="1:9">
      <c r="A135" s="23" t="str">
        <f ca="1">IFERROR(A134+MATCH(C135,OFFSET('Nhập đơn'!$C$1,AWWT!$A134,0,10000),0),"")</f>
        <v/>
      </c>
      <c r="B135" s="18"/>
      <c r="C135" s="14" t="str">
        <f>IF(COUNTIFS($C$6:C134,$E$5)&lt;$J$1,$E$5,"")</f>
        <v/>
      </c>
      <c r="D135" s="14" t="str" cm="1">
        <f t="array" aca="1" ref="D135" ca="1">IFERROR(INDEX('Nhập đơn'!D:D,AWWT!$A135,0),"")</f>
        <v/>
      </c>
      <c r="E135" s="15" t="str" cm="1">
        <f t="array" aca="1" ref="E135" ca="1">IFERROR(INDEX('Nhập đơn'!E:E,AWWT!$A135,0),"")</f>
        <v/>
      </c>
      <c r="F135" s="15" t="str" cm="1">
        <f t="array" aca="1" ref="F135" ca="1">IFERROR(INDEX('Nhập đơn'!F:F,AWWT!$A135,0),"")</f>
        <v/>
      </c>
      <c r="G135" s="14" t="str" cm="1">
        <f t="array" aca="1" ref="G135" ca="1">IFERROR(INDEX('Nhập đơn'!H:H,AWWT!$A135,0),"")</f>
        <v/>
      </c>
      <c r="H135" s="14" t="str" cm="1">
        <f t="array" aca="1" ref="H135" ca="1">IFERROR(INDEX('Nhập đơn'!I:I,AWWT!$A135,0),"")</f>
        <v/>
      </c>
      <c r="I135" s="15"/>
    </row>
    <row r="136" spans="1:9">
      <c r="A136" s="23" t="str">
        <f ca="1">IFERROR(A135+MATCH(C136,OFFSET('Nhập đơn'!$C$1,AWWT!$A135,0,10000),0),"")</f>
        <v/>
      </c>
      <c r="B136" s="18"/>
      <c r="C136" s="14" t="str">
        <f>IF(COUNTIFS($C$6:C135,$E$5)&lt;$J$1,$E$5,"")</f>
        <v/>
      </c>
      <c r="D136" s="14" t="str" cm="1">
        <f t="array" aca="1" ref="D136" ca="1">IFERROR(INDEX('Nhập đơn'!D:D,AWWT!$A136,0),"")</f>
        <v/>
      </c>
      <c r="E136" s="15" t="str" cm="1">
        <f t="array" aca="1" ref="E136" ca="1">IFERROR(INDEX('Nhập đơn'!E:E,AWWT!$A136,0),"")</f>
        <v/>
      </c>
      <c r="F136" s="15" t="str" cm="1">
        <f t="array" aca="1" ref="F136" ca="1">IFERROR(INDEX('Nhập đơn'!F:F,AWWT!$A136,0),"")</f>
        <v/>
      </c>
      <c r="G136" s="14" t="str" cm="1">
        <f t="array" aca="1" ref="G136" ca="1">IFERROR(INDEX('Nhập đơn'!H:H,AWWT!$A136,0),"")</f>
        <v/>
      </c>
      <c r="H136" s="14" t="str" cm="1">
        <f t="array" aca="1" ref="H136" ca="1">IFERROR(INDEX('Nhập đơn'!I:I,AWWT!$A136,0),"")</f>
        <v/>
      </c>
      <c r="I136" s="15"/>
    </row>
    <row r="137" spans="1:9">
      <c r="A137" s="23" t="str">
        <f ca="1">IFERROR(A136+MATCH(C137,OFFSET('Nhập đơn'!$C$1,AWWT!$A136,0,10000),0),"")</f>
        <v/>
      </c>
      <c r="B137" s="18"/>
      <c r="C137" s="14" t="str">
        <f>IF(COUNTIFS($C$6:C136,$E$5)&lt;$J$1,$E$5,"")</f>
        <v/>
      </c>
      <c r="D137" s="14" t="str" cm="1">
        <f t="array" aca="1" ref="D137" ca="1">IFERROR(INDEX('Nhập đơn'!D:D,AWWT!$A137,0),"")</f>
        <v/>
      </c>
      <c r="E137" s="15" t="str" cm="1">
        <f t="array" aca="1" ref="E137" ca="1">IFERROR(INDEX('Nhập đơn'!E:E,AWWT!$A137,0),"")</f>
        <v/>
      </c>
      <c r="F137" s="15" t="str" cm="1">
        <f t="array" aca="1" ref="F137" ca="1">IFERROR(INDEX('Nhập đơn'!F:F,AWWT!$A137,0),"")</f>
        <v/>
      </c>
      <c r="G137" s="14" t="str" cm="1">
        <f t="array" aca="1" ref="G137" ca="1">IFERROR(INDEX('Nhập đơn'!H:H,AWWT!$A137,0),"")</f>
        <v/>
      </c>
      <c r="H137" s="14" t="str" cm="1">
        <f t="array" aca="1" ref="H137" ca="1">IFERROR(INDEX('Nhập đơn'!I:I,AWWT!$A137,0),"")</f>
        <v/>
      </c>
      <c r="I137" s="15"/>
    </row>
    <row r="138" spans="1:9">
      <c r="A138" s="23" t="str">
        <f ca="1">IFERROR(A137+MATCH(C138,OFFSET('Nhập đơn'!$C$1,AWWT!$A137,0,10000),0),"")</f>
        <v/>
      </c>
      <c r="B138" s="18"/>
      <c r="C138" s="14" t="str">
        <f>IF(COUNTIFS($C$6:C137,$E$5)&lt;$J$1,$E$5,"")</f>
        <v/>
      </c>
      <c r="D138" s="14" t="str" cm="1">
        <f t="array" aca="1" ref="D138" ca="1">IFERROR(INDEX('Nhập đơn'!D:D,AWWT!$A138,0),"")</f>
        <v/>
      </c>
      <c r="E138" s="15" t="str" cm="1">
        <f t="array" aca="1" ref="E138" ca="1">IFERROR(INDEX('Nhập đơn'!E:E,AWWT!$A138,0),"")</f>
        <v/>
      </c>
      <c r="F138" s="15" t="str" cm="1">
        <f t="array" aca="1" ref="F138" ca="1">IFERROR(INDEX('Nhập đơn'!F:F,AWWT!$A138,0),"")</f>
        <v/>
      </c>
      <c r="G138" s="14" t="str" cm="1">
        <f t="array" aca="1" ref="G138" ca="1">IFERROR(INDEX('Nhập đơn'!H:H,AWWT!$A138,0),"")</f>
        <v/>
      </c>
      <c r="H138" s="14" t="str" cm="1">
        <f t="array" aca="1" ref="H138" ca="1">IFERROR(INDEX('Nhập đơn'!I:I,AWWT!$A138,0),"")</f>
        <v/>
      </c>
      <c r="I138" s="15"/>
    </row>
    <row r="139" spans="1:9">
      <c r="A139" s="23" t="str">
        <f ca="1">IFERROR(A138+MATCH(C139,OFFSET('Nhập đơn'!$C$1,AWWT!$A138,0,10000),0),"")</f>
        <v/>
      </c>
      <c r="B139" s="18"/>
      <c r="C139" s="14" t="str">
        <f>IF(COUNTIFS($C$6:C138,$E$5)&lt;$J$1,$E$5,"")</f>
        <v/>
      </c>
      <c r="D139" s="14" t="str" cm="1">
        <f t="array" aca="1" ref="D139" ca="1">IFERROR(INDEX('Nhập đơn'!D:D,AWWT!$A139,0),"")</f>
        <v/>
      </c>
      <c r="E139" s="15" t="str" cm="1">
        <f t="array" aca="1" ref="E139" ca="1">IFERROR(INDEX('Nhập đơn'!E:E,AWWT!$A139,0),"")</f>
        <v/>
      </c>
      <c r="F139" s="15" t="str" cm="1">
        <f t="array" aca="1" ref="F139" ca="1">IFERROR(INDEX('Nhập đơn'!F:F,AWWT!$A139,0),"")</f>
        <v/>
      </c>
      <c r="G139" s="14" t="str" cm="1">
        <f t="array" aca="1" ref="G139" ca="1">IFERROR(INDEX('Nhập đơn'!H:H,AWWT!$A139,0),"")</f>
        <v/>
      </c>
      <c r="H139" s="14" t="str" cm="1">
        <f t="array" aca="1" ref="H139" ca="1">IFERROR(INDEX('Nhập đơn'!I:I,AWWT!$A139,0),"")</f>
        <v/>
      </c>
      <c r="I139" s="15"/>
    </row>
    <row r="140" spans="1:9">
      <c r="A140" s="23" t="str">
        <f ca="1">IFERROR(A139+MATCH(C140,OFFSET('Nhập đơn'!$C$1,AWWT!$A139,0,10000),0),"")</f>
        <v/>
      </c>
      <c r="B140" s="18"/>
      <c r="C140" s="14" t="str">
        <f>IF(COUNTIFS($C$6:C139,$E$5)&lt;$J$1,$E$5,"")</f>
        <v/>
      </c>
      <c r="D140" s="14" t="str" cm="1">
        <f t="array" aca="1" ref="D140" ca="1">IFERROR(INDEX('Nhập đơn'!D:D,AWWT!$A140,0),"")</f>
        <v/>
      </c>
      <c r="E140" s="15" t="str" cm="1">
        <f t="array" aca="1" ref="E140" ca="1">IFERROR(INDEX('Nhập đơn'!E:E,AWWT!$A140,0),"")</f>
        <v/>
      </c>
      <c r="F140" s="15" t="str" cm="1">
        <f t="array" aca="1" ref="F140" ca="1">IFERROR(INDEX('Nhập đơn'!F:F,AWWT!$A140,0),"")</f>
        <v/>
      </c>
      <c r="G140" s="14" t="str" cm="1">
        <f t="array" aca="1" ref="G140" ca="1">IFERROR(INDEX('Nhập đơn'!H:H,AWWT!$A140,0),"")</f>
        <v/>
      </c>
      <c r="H140" s="14" t="str" cm="1">
        <f t="array" aca="1" ref="H140" ca="1">IFERROR(INDEX('Nhập đơn'!I:I,AWWT!$A140,0),"")</f>
        <v/>
      </c>
      <c r="I140" s="15"/>
    </row>
    <row r="141" spans="1:9">
      <c r="A141" s="23" t="str">
        <f ca="1">IFERROR(A140+MATCH(C141,OFFSET('Nhập đơn'!$C$1,AWWT!$A140,0,10000),0),"")</f>
        <v/>
      </c>
      <c r="B141" s="18"/>
      <c r="C141" s="14" t="str">
        <f>IF(COUNTIFS($C$6:C140,$E$5)&lt;$J$1,$E$5,"")</f>
        <v/>
      </c>
      <c r="D141" s="14" t="str" cm="1">
        <f t="array" aca="1" ref="D141" ca="1">IFERROR(INDEX('Nhập đơn'!D:D,AWWT!$A141,0),"")</f>
        <v/>
      </c>
      <c r="E141" s="15" t="str" cm="1">
        <f t="array" aca="1" ref="E141" ca="1">IFERROR(INDEX('Nhập đơn'!E:E,AWWT!$A141,0),"")</f>
        <v/>
      </c>
      <c r="F141" s="15" t="str" cm="1">
        <f t="array" aca="1" ref="F141" ca="1">IFERROR(INDEX('Nhập đơn'!F:F,AWWT!$A141,0),"")</f>
        <v/>
      </c>
      <c r="G141" s="14" t="str" cm="1">
        <f t="array" aca="1" ref="G141" ca="1">IFERROR(INDEX('Nhập đơn'!H:H,AWWT!$A141,0),"")</f>
        <v/>
      </c>
      <c r="H141" s="14" t="str" cm="1">
        <f t="array" aca="1" ref="H141" ca="1">IFERROR(INDEX('Nhập đơn'!I:I,AWWT!$A141,0),"")</f>
        <v/>
      </c>
      <c r="I141" s="15"/>
    </row>
  </sheetData>
  <mergeCells count="1">
    <mergeCell ref="H5:I5"/>
  </mergeCells>
  <conditionalFormatting sqref="B6:I6">
    <cfRule type="expression" dxfId="14" priority="1">
      <formula>COUNTA(B7)&gt;0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J138"/>
  <sheetViews>
    <sheetView topLeftCell="B1" workbookViewId="0">
      <selection activeCell="F12" sqref="F12"/>
    </sheetView>
  </sheetViews>
  <sheetFormatPr defaultColWidth="9.125" defaultRowHeight="16.5"/>
  <cols>
    <col min="1" max="1" width="9.375" style="1" hidden="1" customWidth="1"/>
    <col min="2" max="2" width="9.375" style="1" customWidth="1"/>
    <col min="3" max="3" width="9" style="1" hidden="1" customWidth="1"/>
    <col min="4" max="4" width="11" style="1" customWidth="1"/>
    <col min="5" max="5" width="24.375" style="1" customWidth="1"/>
    <col min="6" max="6" width="29.625" style="1" customWidth="1"/>
    <col min="7" max="9" width="13.625" style="1" customWidth="1"/>
    <col min="10" max="10" width="9.375" style="1" hidden="1" customWidth="1"/>
    <col min="11" max="16384" width="9.125" style="1"/>
  </cols>
  <sheetData>
    <row r="1" spans="1:10">
      <c r="B1" s="2" t="s">
        <v>4198</v>
      </c>
      <c r="C1" s="3"/>
      <c r="D1" s="4"/>
      <c r="E1" s="3"/>
      <c r="F1" s="3"/>
      <c r="G1" s="3"/>
      <c r="H1" s="3"/>
      <c r="J1" s="1">
        <f>COUNTIFS('Nhập đơn'!C:C,$E$5)</f>
        <v>62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>
      <c r="C3" s="3"/>
      <c r="D3" s="4"/>
      <c r="E3" s="3"/>
      <c r="F3" s="3"/>
      <c r="G3" s="3"/>
      <c r="H3" s="3"/>
    </row>
    <row r="4" spans="1:10">
      <c r="C4" s="3"/>
      <c r="D4" s="4"/>
      <c r="E4" s="3"/>
      <c r="F4" s="3"/>
      <c r="G4" s="3"/>
      <c r="H4" s="3"/>
    </row>
    <row r="5" spans="1:10" ht="21" customHeight="1">
      <c r="B5" s="7" t="s">
        <v>4327</v>
      </c>
      <c r="C5" s="8"/>
      <c r="E5" s="10" t="s">
        <v>3</v>
      </c>
      <c r="F5" s="8"/>
      <c r="G5" s="11" t="s">
        <v>4328</v>
      </c>
      <c r="H5" s="785" t="s">
        <v>4329</v>
      </c>
      <c r="I5" s="785"/>
    </row>
    <row r="6" spans="1:10" ht="49.5"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>
      <c r="A7" s="1">
        <f ca="1">IFERROR(A6+MATCH(C7,OFFSET('Nhập đơn'!$C$1,AWZH!$A6,0,10000),0),"")</f>
        <v>265</v>
      </c>
      <c r="B7" s="16">
        <v>1</v>
      </c>
      <c r="C7" s="14" t="str">
        <f>IF(COUNTIFS($C$6:C6,$E$5)&lt;$J$1,$E$5,"")</f>
        <v>AWZH</v>
      </c>
      <c r="D7" s="14" t="str" cm="1">
        <f t="array" aca="1" ref="D7" ca="1">IFERROR(INDEX('Nhập đơn'!D:D,AWZH!$A7,0),"")</f>
        <v>321</v>
      </c>
      <c r="E7" s="15" t="str" cm="1">
        <f t="array" aca="1" ref="E7" ca="1">IFERROR(INDEX('Nhập đơn'!E:E,AWZH!$A7,0),"")</f>
        <v>Bạc hà 200 gr</v>
      </c>
      <c r="F7" s="15" t="str" cm="1">
        <f t="array" aca="1" ref="F7" ca="1">IFERROR(INDEX('Nhập đơn'!F:F,AWZH!$A7,0),"")</f>
        <v>Galadium 200 gr</v>
      </c>
      <c r="G7" s="14" cm="1">
        <f t="array" aca="1" ref="G7" ca="1">IFERROR(INDEX('Nhập đơn'!H:H,AWZH!$A7,0),"")</f>
        <v>1</v>
      </c>
      <c r="H7" s="14" cm="1">
        <f t="array" aca="1" ref="H7" ca="1">IFERROR(INDEX('Nhập đơn'!I:I,AWZH!$A7,0),"")</f>
        <v>5</v>
      </c>
      <c r="I7" s="15"/>
    </row>
    <row r="8" spans="1:10">
      <c r="A8" s="1">
        <f ca="1">IFERROR(A7+MATCH(C8,OFFSET('Nhập đơn'!$C$1,AWZH!$A7,0,10000),0),"")</f>
        <v>266</v>
      </c>
      <c r="B8" s="16">
        <v>2</v>
      </c>
      <c r="C8" s="14" t="str">
        <f>IF(COUNTIFS($C$6:C7,$E$5)&lt;$J$1,$E$5,"")</f>
        <v>AWZH</v>
      </c>
      <c r="D8" s="14" t="str" cm="1">
        <f t="array" aca="1" ref="D8" ca="1">IFERROR(INDEX('Nhập đơn'!D:D,AWZH!$A8,0),"")</f>
        <v>341</v>
      </c>
      <c r="E8" s="15" t="str" cm="1">
        <f t="array" aca="1" ref="E8" ca="1">IFERROR(INDEX('Nhập đơn'!E:E,AWZH!$A8,0),"")</f>
        <v>Bắp chuối weight</v>
      </c>
      <c r="F8" s="15" t="str" cm="1">
        <f t="array" aca="1" ref="F8" ca="1">IFERROR(INDEX('Nhập đơn'!F:F,AWZH!$A8,0),"")</f>
        <v>Banana Flower weight</v>
      </c>
      <c r="G8" s="14" cm="1">
        <f t="array" aca="1" ref="G8" ca="1">IFERROR(INDEX('Nhập đơn'!H:H,AWZH!$A8,0),"")</f>
        <v>1.6</v>
      </c>
      <c r="H8" s="14" t="str" cm="1">
        <f t="array" aca="1" ref="H8" ca="1">IFERROR(INDEX('Nhập đơn'!I:I,AWZH!$A8,0),"")</f>
        <v/>
      </c>
      <c r="I8" s="15"/>
    </row>
    <row r="9" spans="1:10">
      <c r="A9" s="1">
        <f ca="1">IFERROR(A8+MATCH(C9,OFFSET('Nhập đơn'!$C$1,AWZH!$A8,0,10000),0),"")</f>
        <v>267</v>
      </c>
      <c r="B9" s="16">
        <v>3</v>
      </c>
      <c r="C9" s="14" t="str">
        <f>IF(COUNTIFS($C$6:C8,$E$5)&lt;$J$1,$E$5,"")</f>
        <v>AWZH</v>
      </c>
      <c r="D9" s="14" t="str" cm="1">
        <f t="array" aca="1" ref="D9" ca="1">IFERROR(INDEX('Nhập đơn'!D:D,AWZH!$A9,0),"")</f>
        <v>311</v>
      </c>
      <c r="E9" s="15" t="str" cm="1">
        <f t="array" aca="1" ref="E9" ca="1">IFERROR(INDEX('Nhập đơn'!E:E,AWZH!$A9,0),"")</f>
        <v>Bắp non 100 gr</v>
      </c>
      <c r="F9" s="15" t="str" cm="1">
        <f t="array" aca="1" ref="F9" ca="1">IFERROR(INDEX('Nhập đơn'!F:F,AWZH!$A9,0),"")</f>
        <v>Baby Corn 100 gr</v>
      </c>
      <c r="G9" s="14" cm="1">
        <f t="array" aca="1" ref="G9" ca="1">IFERROR(INDEX('Nhập đơn'!H:H,AWZH!$A9,0),"")</f>
        <v>1.5</v>
      </c>
      <c r="H9" s="14" cm="1">
        <f t="array" aca="1" ref="H9" ca="1">IFERROR(INDEX('Nhập đơn'!I:I,AWZH!$A9,0),"")</f>
        <v>15</v>
      </c>
      <c r="I9" s="15"/>
    </row>
    <row r="10" spans="1:10">
      <c r="A10" s="1">
        <f ca="1">IFERROR(A9+MATCH(C10,OFFSET('Nhập đơn'!$C$1,AWZH!$A9,0,10000),0),"")</f>
        <v>268</v>
      </c>
      <c r="B10" s="16">
        <v>4</v>
      </c>
      <c r="C10" s="14" t="str">
        <f>IF(COUNTIFS($C$6:C9,$E$5)&lt;$J$1,$E$5,"")</f>
        <v>AWZH</v>
      </c>
      <c r="D10" s="14" t="str" cm="1">
        <f t="array" aca="1" ref="D10" ca="1">IFERROR(INDEX('Nhập đơn'!D:D,AWZH!$A10,0),"")</f>
        <v>291</v>
      </c>
      <c r="E10" s="15" t="str" cm="1">
        <f t="array" aca="1" ref="E10" ca="1">IFERROR(INDEX('Nhập đơn'!E:E,AWZH!$A10,0),"")</f>
        <v>Bí đao chanh weight</v>
      </c>
      <c r="F10" s="15" t="str" cm="1">
        <f t="array" aca="1" ref="F10" ca="1">IFERROR(INDEX('Nhập đơn'!F:F,AWZH!$A10,0),"")</f>
        <v>Winter Melon weight</v>
      </c>
      <c r="G10" s="14" cm="1">
        <f t="array" aca="1" ref="G10" ca="1">IFERROR(INDEX('Nhập đơn'!H:H,AWZH!$A10,0),"")</f>
        <v>1</v>
      </c>
      <c r="H10" s="14" t="str" cm="1">
        <f t="array" aca="1" ref="H10" ca="1">IFERROR(INDEX('Nhập đơn'!I:I,AWZH!$A10,0),"")</f>
        <v/>
      </c>
      <c r="I10" s="15"/>
    </row>
    <row r="11" spans="1:10">
      <c r="A11" s="1">
        <f ca="1">IFERROR(A10+MATCH(C11,OFFSET('Nhập đơn'!$C$1,AWZH!$A10,0,10000),0),"")</f>
        <v>269</v>
      </c>
      <c r="B11" s="16">
        <v>5</v>
      </c>
      <c r="C11" s="14" t="str">
        <f>IF(COUNTIFS($C$6:C10,$E$5)&lt;$J$1,$E$5,"")</f>
        <v>AWZH</v>
      </c>
      <c r="D11" s="14" t="str" cm="1">
        <f t="array" aca="1" ref="D11" ca="1">IFERROR(INDEX('Nhập đơn'!D:D,AWZH!$A11,0),"")</f>
        <v>292</v>
      </c>
      <c r="E11" s="15" t="str" cm="1">
        <f t="array" aca="1" ref="E11" ca="1">IFERROR(INDEX('Nhập đơn'!E:E,AWZH!$A11,0),"")</f>
        <v>Bí đỏ weight</v>
      </c>
      <c r="F11" s="15" t="str" cm="1">
        <f t="array" aca="1" ref="F11" ca="1">IFERROR(INDEX('Nhập đơn'!F:F,AWZH!$A11,0),"")</f>
        <v>Pumpkin weight</v>
      </c>
      <c r="G11" s="14" cm="1">
        <f t="array" aca="1" ref="G11" ca="1">IFERROR(INDEX('Nhập đơn'!H:H,AWZH!$A11,0),"")</f>
        <v>5</v>
      </c>
      <c r="H11" s="14" t="str" cm="1">
        <f t="array" aca="1" ref="H11" ca="1">IFERROR(INDEX('Nhập đơn'!I:I,AWZH!$A11,0),"")</f>
        <v/>
      </c>
      <c r="I11" s="15"/>
    </row>
    <row r="12" spans="1:10">
      <c r="A12" s="1">
        <f ca="1">IFERROR(A11+MATCH(C12,OFFSET('Nhập đơn'!$C$1,AWZH!$A11,0,10000),0),"")</f>
        <v>270</v>
      </c>
      <c r="B12" s="16">
        <v>6</v>
      </c>
      <c r="C12" s="14" t="str">
        <f>IF(COUNTIFS($C$6:C11,$E$5)&lt;$J$1,$E$5,"")</f>
        <v>AWZH</v>
      </c>
      <c r="D12" s="14" t="str" cm="1">
        <f t="array" aca="1" ref="D12" ca="1">IFERROR(INDEX('Nhập đơn'!D:D,AWZH!$A12,0),"")</f>
        <v>101</v>
      </c>
      <c r="E12" s="15" t="str" cm="1">
        <f t="array" aca="1" ref="E12" ca="1">IFERROR(INDEX('Nhập đơn'!E:E,AWZH!$A12,0),"")</f>
        <v>Cà pháo Thái 1 kg</v>
      </c>
      <c r="F12" s="15" t="str" cm="1">
        <f t="array" aca="1" ref="F12" ca="1">IFERROR(INDEX('Nhập đơn'!F:F,AWZH!$A12,0),"")</f>
        <v>Green Eggplant 1 kg</v>
      </c>
      <c r="G12" s="14" cm="1">
        <f t="array" aca="1" ref="G12" ca="1">IFERROR(INDEX('Nhập đơn'!H:H,AWZH!$A12,0),"")</f>
        <v>3</v>
      </c>
      <c r="H12" s="14" cm="1">
        <f t="array" aca="1" ref="H12" ca="1">IFERROR(INDEX('Nhập đơn'!I:I,AWZH!$A12,0),"")</f>
        <v>3</v>
      </c>
      <c r="I12" s="15"/>
    </row>
    <row r="13" spans="1:10">
      <c r="A13" s="1">
        <f ca="1">IFERROR(A12+MATCH(C13,OFFSET('Nhập đơn'!$C$1,AWZH!$A12,0,10000),0),"")</f>
        <v>271</v>
      </c>
      <c r="B13" s="16">
        <v>7</v>
      </c>
      <c r="C13" s="14" t="str">
        <f>IF(COUNTIFS($C$6:C12,$E$5)&lt;$J$1,$E$5,"")</f>
        <v>AWZH</v>
      </c>
      <c r="D13" s="14" cm="1">
        <f t="array" aca="1" ref="D13" ca="1">IFERROR(INDEX('Nhập đơn'!D:D,AWZH!$A13,0),"")</f>
        <v>101</v>
      </c>
      <c r="E13" s="15" t="str" cm="1">
        <f t="array" aca="1" ref="E13" ca="1">IFERROR(INDEX('Nhập đơn'!E:E,AWZH!$A13,0),"")</f>
        <v>Cà pháo Thái 200 gr</v>
      </c>
      <c r="F13" s="15" t="str" cm="1">
        <f t="array" aca="1" ref="F13" ca="1">IFERROR(INDEX('Nhập đơn'!F:F,AWZH!$A13,0),"")</f>
        <v>Green Eggplant 200 gr</v>
      </c>
      <c r="G13" s="14" cm="1">
        <f t="array" aca="1" ref="G13" ca="1">IFERROR(INDEX('Nhập đơn'!H:H,AWZH!$A13,0),"")</f>
        <v>1</v>
      </c>
      <c r="H13" s="14" cm="1">
        <f t="array" aca="1" ref="H13" ca="1">IFERROR(INDEX('Nhập đơn'!I:I,AWZH!$A13,0),"")</f>
        <v>5</v>
      </c>
      <c r="I13" s="15"/>
    </row>
    <row r="14" spans="1:10">
      <c r="A14" s="1">
        <f ca="1">IFERROR(A13+MATCH(C14,OFFSET('Nhập đơn'!$C$1,AWZH!$A13,0,10000),0),"")</f>
        <v>272</v>
      </c>
      <c r="B14" s="16">
        <v>8</v>
      </c>
      <c r="C14" s="14" t="str">
        <f>IF(COUNTIFS($C$6:C13,$E$5)&lt;$J$1,$E$5,"")</f>
        <v>AWZH</v>
      </c>
      <c r="D14" s="14" t="str" cm="1">
        <f t="array" aca="1" ref="D14" ca="1">IFERROR(INDEX('Nhập đơn'!D:D,AWZH!$A14,0),"")</f>
        <v>101</v>
      </c>
      <c r="E14" s="15" t="str" cm="1">
        <f t="array" aca="1" ref="E14" ca="1">IFERROR(INDEX('Nhập đơn'!E:E,AWZH!$A14,0),"")</f>
        <v>Cà pháo Thái 500 gr</v>
      </c>
      <c r="F14" s="15" t="str" cm="1">
        <f t="array" aca="1" ref="F14" ca="1">IFERROR(INDEX('Nhập đơn'!F:F,AWZH!$A14,0),"")</f>
        <v>Green Eggplant 500 gr</v>
      </c>
      <c r="G14" s="14" cm="1">
        <f t="array" aca="1" ref="G14" ca="1">IFERROR(INDEX('Nhập đơn'!H:H,AWZH!$A14,0),"")</f>
        <v>2.5</v>
      </c>
      <c r="H14" s="14" cm="1">
        <f t="array" aca="1" ref="H14" ca="1">IFERROR(INDEX('Nhập đơn'!I:I,AWZH!$A14,0),"")</f>
        <v>5</v>
      </c>
      <c r="I14" s="15"/>
    </row>
    <row r="15" spans="1:10">
      <c r="A15" s="1">
        <f ca="1">IFERROR(A14+MATCH(C15,OFFSET('Nhập đơn'!$C$1,AWZH!$A14,0,10000),0),"")</f>
        <v>273</v>
      </c>
      <c r="B15" s="16">
        <v>9</v>
      </c>
      <c r="C15" s="14" t="str">
        <f>IF(COUNTIFS($C$6:C14,$E$5)&lt;$J$1,$E$5,"")</f>
        <v>AWZH</v>
      </c>
      <c r="D15" s="14" t="str" cm="1">
        <f t="array" aca="1" ref="D15" ca="1">IFERROR(INDEX('Nhập đơn'!D:D,AWZH!$A15,0),"")</f>
        <v>143</v>
      </c>
      <c r="E15" s="15" t="str" cm="1">
        <f t="array" aca="1" ref="E15" ca="1">IFERROR(INDEX('Nhập đơn'!E:E,AWZH!$A15,0),"")</f>
        <v>Cải bẹ xanh 300 gr</v>
      </c>
      <c r="F15" s="15" t="str" cm="1">
        <f t="array" aca="1" ref="F15" ca="1">IFERROR(INDEX('Nhập đơn'!F:F,AWZH!$A15,0),"")</f>
        <v>Chinese Mustard 300 gr</v>
      </c>
      <c r="G15" s="14" cm="1">
        <f t="array" aca="1" ref="G15" ca="1">IFERROR(INDEX('Nhập đơn'!H:H,AWZH!$A15,0),"")</f>
        <v>0.9</v>
      </c>
      <c r="H15" s="14" cm="1">
        <f t="array" aca="1" ref="H15" ca="1">IFERROR(INDEX('Nhập đơn'!I:I,AWZH!$A15,0),"")</f>
        <v>3</v>
      </c>
      <c r="I15" s="16"/>
    </row>
    <row r="16" spans="1:10">
      <c r="A16" s="1">
        <f ca="1">IFERROR(A15+MATCH(C16,OFFSET('Nhập đơn'!$C$1,AWZH!$A15,0,10000),0),"")</f>
        <v>274</v>
      </c>
      <c r="B16" s="16">
        <v>10</v>
      </c>
      <c r="C16" s="14" t="str">
        <f>IF(COUNTIFS($C$6:C15,$E$5)&lt;$J$1,$E$5,"")</f>
        <v>AWZH</v>
      </c>
      <c r="D16" s="14" t="str" cm="1">
        <f t="array" aca="1" ref="D16" ca="1">IFERROR(INDEX('Nhập đơn'!D:D,AWZH!$A16,0),"")</f>
        <v>141</v>
      </c>
      <c r="E16" s="15" t="str" cm="1">
        <f t="array" aca="1" ref="E16" ca="1">IFERROR(INDEX('Nhập đơn'!E:E,AWZH!$A16,0),"")</f>
        <v>Cải ngọt 250 gr</v>
      </c>
      <c r="F16" s="15" t="str" cm="1">
        <f t="array" aca="1" ref="F16" ca="1">IFERROR(INDEX('Nhập đơn'!F:F,AWZH!$A16,0),"")</f>
        <v>Celery Cabbage 250 gr</v>
      </c>
      <c r="G16" s="14" cm="1">
        <f t="array" aca="1" ref="G16" ca="1">IFERROR(INDEX('Nhập đơn'!H:H,AWZH!$A16,0),"")</f>
        <v>3</v>
      </c>
      <c r="H16" s="14" cm="1">
        <f t="array" aca="1" ref="H16" ca="1">IFERROR(INDEX('Nhập đơn'!I:I,AWZH!$A16,0),"")</f>
        <v>12</v>
      </c>
      <c r="I16" s="16"/>
    </row>
    <row r="17" spans="1:9">
      <c r="A17" s="1">
        <f ca="1">IFERROR(A16+MATCH(C17,OFFSET('Nhập đơn'!$C$1,AWZH!$A16,0,10000),0),"")</f>
        <v>275</v>
      </c>
      <c r="B17" s="16">
        <v>11</v>
      </c>
      <c r="C17" s="14" t="str">
        <f>IF(COUNTIFS($C$6:C16,$E$5)&lt;$J$1,$E$5,"")</f>
        <v>AWZH</v>
      </c>
      <c r="D17" s="14" t="str" cm="1">
        <f t="array" aca="1" ref="D17" ca="1">IFERROR(INDEX('Nhập đơn'!D:D,AWZH!$A17,0),"")</f>
        <v>144</v>
      </c>
      <c r="E17" s="15" t="str" cm="1">
        <f t="array" aca="1" ref="E17" ca="1">IFERROR(INDEX('Nhập đơn'!E:E,AWZH!$A17,0),"")</f>
        <v>Cải rổ 250 gr</v>
      </c>
      <c r="F17" s="15" t="str" cm="1">
        <f t="array" aca="1" ref="F17" ca="1">IFERROR(INDEX('Nhập đơn'!F:F,AWZH!$A17,0),"")</f>
        <v>Chinese Kale 250 gr</v>
      </c>
      <c r="G17" s="14" cm="1">
        <f t="array" aca="1" ref="G17" ca="1">IFERROR(INDEX('Nhập đơn'!H:H,AWZH!$A17,0),"")</f>
        <v>3</v>
      </c>
      <c r="H17" s="14" cm="1">
        <f t="array" aca="1" ref="H17" ca="1">IFERROR(INDEX('Nhập đơn'!I:I,AWZH!$A17,0),"")</f>
        <v>12</v>
      </c>
      <c r="I17" s="16"/>
    </row>
    <row r="18" spans="1:9">
      <c r="A18" s="1">
        <f ca="1">IFERROR(A17+MATCH(C18,OFFSET('Nhập đơn'!$C$1,AWZH!$A17,0,10000),0),"")</f>
        <v>276</v>
      </c>
      <c r="B18" s="16"/>
      <c r="C18" s="14" t="str">
        <f>IF(COUNTIFS($C$6:C17,$E$5)&lt;$J$1,$E$5,"")</f>
        <v>AWZH</v>
      </c>
      <c r="D18" s="14" t="str" cm="1">
        <f t="array" aca="1" ref="D18" ca="1">IFERROR(INDEX('Nhập đơn'!D:D,AWZH!$A18,0),"")</f>
        <v>142</v>
      </c>
      <c r="E18" s="15" t="str" cm="1">
        <f t="array" aca="1" ref="E18" ca="1">IFERROR(INDEX('Nhập đơn'!E:E,AWZH!$A18,0),"")</f>
        <v>Cải thìa 250 gr</v>
      </c>
      <c r="F18" s="15" t="str" cm="1">
        <f t="array" aca="1" ref="F18" ca="1">IFERROR(INDEX('Nhập đơn'!F:F,AWZH!$A18,0),"")</f>
        <v>Bok Choi 250 gr</v>
      </c>
      <c r="G18" s="14" cm="1">
        <f t="array" aca="1" ref="G18" ca="1">IFERROR(INDEX('Nhập đơn'!H:H,AWZH!$A18,0),"")</f>
        <v>3</v>
      </c>
      <c r="H18" s="14" cm="1">
        <f t="array" aca="1" ref="H18" ca="1">IFERROR(INDEX('Nhập đơn'!I:I,AWZH!$A18,0),"")</f>
        <v>12</v>
      </c>
      <c r="I18" s="16"/>
    </row>
    <row r="19" spans="1:9">
      <c r="A19" s="1">
        <f ca="1">IFERROR(A18+MATCH(C19,OFFSET('Nhập đơn'!$C$1,AWZH!$A18,0,10000),0),"")</f>
        <v>277</v>
      </c>
      <c r="B19" s="16"/>
      <c r="C19" s="14" t="str">
        <f>IF(COUNTIFS($C$6:C18,$E$5)&lt;$J$1,$E$5,"")</f>
        <v>AWZH</v>
      </c>
      <c r="D19" s="14" t="str" cm="1">
        <f t="array" aca="1" ref="D19" ca="1">IFERROR(INDEX('Nhập đơn'!D:D,AWZH!$A19,0),"")</f>
        <v>232</v>
      </c>
      <c r="E19" s="15" t="str" cm="1">
        <f t="array" aca="1" ref="E19" ca="1">IFERROR(INDEX('Nhập đơn'!E:E,AWZH!$A19,0),"")</f>
        <v>Cần tây 100 gr</v>
      </c>
      <c r="F19" s="15" t="str" cm="1">
        <f t="array" aca="1" ref="F19" ca="1">IFERROR(INDEX('Nhập đơn'!F:F,AWZH!$A19,0),"")</f>
        <v>Chinese Cellery 100 gr</v>
      </c>
      <c r="G19" s="14" cm="1">
        <f t="array" aca="1" ref="G19" ca="1">IFERROR(INDEX('Nhập đơn'!H:H,AWZH!$A19,0),"")</f>
        <v>1</v>
      </c>
      <c r="H19" s="14" cm="1">
        <f t="array" aca="1" ref="H19" ca="1">IFERROR(INDEX('Nhập đơn'!I:I,AWZH!$A19,0),"")</f>
        <v>10</v>
      </c>
      <c r="I19" s="16"/>
    </row>
    <row r="20" spans="1:9">
      <c r="A20" s="1">
        <f ca="1">IFERROR(A19+MATCH(C20,OFFSET('Nhập đơn'!$C$1,AWZH!$A19,0,10000),0),"")</f>
        <v>278</v>
      </c>
      <c r="B20" s="16"/>
      <c r="C20" s="14" t="str">
        <f>IF(COUNTIFS($C$6:C19,$E$5)&lt;$J$1,$E$5,"")</f>
        <v>AWZH</v>
      </c>
      <c r="D20" s="14" t="str" cm="1">
        <f t="array" aca="1" ref="D20" ca="1">IFERROR(INDEX('Nhập đơn'!D:D,AWZH!$A20,0),"")</f>
        <v>930</v>
      </c>
      <c r="E20" s="15" t="str" cm="1">
        <f t="array" aca="1" ref="E20" ca="1">IFERROR(INDEX('Nhập đơn'!E:E,AWZH!$A20,0),"")</f>
        <v>Chuối xiêm weight</v>
      </c>
      <c r="F20" s="15" t="str" cm="1">
        <f t="array" aca="1" ref="F20" ca="1">IFERROR(INDEX('Nhập đơn'!F:F,AWZH!$A20,0),"")</f>
        <v>Siamese Banana weight</v>
      </c>
      <c r="G20" s="14" cm="1">
        <f t="array" aca="1" ref="G20" ca="1">IFERROR(INDEX('Nhập đơn'!H:H,AWZH!$A20,0),"")</f>
        <v>6</v>
      </c>
      <c r="H20" s="14" t="str" cm="1">
        <f t="array" aca="1" ref="H20" ca="1">IFERROR(INDEX('Nhập đơn'!I:I,AWZH!$A20,0),"")</f>
        <v/>
      </c>
      <c r="I20" s="16"/>
    </row>
    <row r="21" spans="1:9">
      <c r="A21" s="1">
        <f ca="1">IFERROR(A20+MATCH(C21,OFFSET('Nhập đơn'!$C$1,AWZH!$A20,0,10000),0),"")</f>
        <v>279</v>
      </c>
      <c r="B21" s="16"/>
      <c r="C21" s="14" t="str">
        <f>IF(COUNTIFS($C$6:C20,$E$5)&lt;$J$1,$E$5,"")</f>
        <v>AWZH</v>
      </c>
      <c r="D21" s="14" t="str" cm="1">
        <f t="array" aca="1" ref="D21" ca="1">IFERROR(INDEX('Nhập đơn'!D:D,AWZH!$A21,0),"")</f>
        <v>946</v>
      </c>
      <c r="E21" s="15" t="str" cm="1">
        <f t="array" aca="1" ref="E21" ca="1">IFERROR(INDEX('Nhập đơn'!E:E,AWZH!$A21,0),"")</f>
        <v>Cóc non 500 gr</v>
      </c>
      <c r="F21" s="15" t="str" cm="1">
        <f t="array" aca="1" ref="F21" ca="1">IFERROR(INDEX('Nhập đơn'!F:F,AWZH!$A21,0),"")</f>
        <v>Young Ambarella 500 gr</v>
      </c>
      <c r="G21" s="14" cm="1">
        <f t="array" aca="1" ref="G21" ca="1">IFERROR(INDEX('Nhập đơn'!H:H,AWZH!$A21,0),"")</f>
        <v>1</v>
      </c>
      <c r="H21" s="14" cm="1">
        <f t="array" aca="1" ref="H21" ca="1">IFERROR(INDEX('Nhập đơn'!I:I,AWZH!$A21,0),"")</f>
        <v>2</v>
      </c>
      <c r="I21" s="16"/>
    </row>
    <row r="22" spans="1:9">
      <c r="A22" s="1">
        <f ca="1">IFERROR(A21+MATCH(C22,OFFSET('Nhập đơn'!$C$1,AWZH!$A21,0,10000),0),"")</f>
        <v>280</v>
      </c>
      <c r="B22" s="16"/>
      <c r="C22" s="14" t="str">
        <f>IF(COUNTIFS($C$6:C21,$E$5)&lt;$J$1,$E$5,"")</f>
        <v>AWZH</v>
      </c>
      <c r="D22" s="14" t="str" cm="1">
        <f t="array" aca="1" ref="D22" ca="1">IFERROR(INDEX('Nhập đơn'!D:D,AWZH!$A22,0),"")</f>
        <v>713</v>
      </c>
      <c r="E22" s="15" t="str" cm="1">
        <f t="array" aca="1" ref="E22" ca="1">IFERROR(INDEX('Nhập đơn'!E:E,AWZH!$A22,0),"")</f>
        <v>Củ hành tím 200 gr</v>
      </c>
      <c r="F22" s="15" t="str" cm="1">
        <f t="array" aca="1" ref="F22" ca="1">IFERROR(INDEX('Nhập đơn'!F:F,AWZH!$A22,0),"")</f>
        <v>Shallot 200 gr</v>
      </c>
      <c r="G22" s="14" cm="1">
        <f t="array" aca="1" ref="G22" ca="1">IFERROR(INDEX('Nhập đơn'!H:H,AWZH!$A22,0),"")</f>
        <v>1</v>
      </c>
      <c r="H22" s="14" cm="1">
        <f t="array" aca="1" ref="H22" ca="1">IFERROR(INDEX('Nhập đơn'!I:I,AWZH!$A22,0),"")</f>
        <v>5</v>
      </c>
      <c r="I22" s="16"/>
    </row>
    <row r="23" spans="1:9" ht="33">
      <c r="A23" s="1">
        <f ca="1">IFERROR(A22+MATCH(C23,OFFSET('Nhập đơn'!$C$1,AWZH!$A22,0,10000),0),"")</f>
        <v>281</v>
      </c>
      <c r="B23" s="16"/>
      <c r="C23" s="14" t="str">
        <f>IF(COUNTIFS($C$6:C22,$E$5)&lt;$J$1,$E$5,"")</f>
        <v>AWZH</v>
      </c>
      <c r="D23" s="14" t="str" cm="1">
        <f t="array" aca="1" ref="D23" ca="1">IFERROR(INDEX('Nhập đơn'!D:D,AWZH!$A23,0),"")</f>
        <v>717</v>
      </c>
      <c r="E23" s="15" t="str" cm="1">
        <f t="array" aca="1" ref="E23" ca="1">IFERROR(INDEX('Nhập đơn'!E:E,AWZH!$A23,0),"")</f>
        <v>Củ riềng 100 gr</v>
      </c>
      <c r="F23" s="15" t="str" cm="1">
        <f t="array" aca="1" ref="F23" ca="1">IFERROR(INDEX('Nhập đơn'!F:F,AWZH!$A23,0),"")</f>
        <v>Galangal 100 gr</v>
      </c>
      <c r="G23" s="14" cm="1">
        <f t="array" aca="1" ref="G23" ca="1">IFERROR(INDEX('Nhập đơn'!H:H,AWZH!$A23,0),"")</f>
        <v>1</v>
      </c>
      <c r="H23" s="14" cm="1">
        <f t="array" aca="1" ref="H23" ca="1">IFERROR(INDEX('Nhập đơn'!I:I,AWZH!$A23,0),"")</f>
        <v>10</v>
      </c>
      <c r="I23" s="16"/>
    </row>
    <row r="24" spans="1:9">
      <c r="A24" s="1">
        <f ca="1">IFERROR(A23+MATCH(C24,OFFSET('Nhập đơn'!$C$1,AWZH!$A23,0,10000),0),"")</f>
        <v>282</v>
      </c>
      <c r="B24" s="16"/>
      <c r="C24" s="14" t="str">
        <f>IF(COUNTIFS($C$6:C23,$E$5)&lt;$J$1,$E$5,"")</f>
        <v>AWZH</v>
      </c>
      <c r="D24" s="14" t="str" cm="1">
        <f t="array" aca="1" ref="D24" ca="1">IFERROR(INDEX('Nhập đơn'!D:D,AWZH!$A24,0),"")</f>
        <v>989</v>
      </c>
      <c r="E24" s="15" t="str" cm="1">
        <f t="array" aca="1" ref="E24" ca="1">IFERROR(INDEX('Nhập đơn'!E:E,AWZH!$A24,0),"")</f>
        <v>Kim chi cải trắng Box 500 gr</v>
      </c>
      <c r="F24" s="15" t="str" cm="1">
        <f t="array" aca="1" ref="F24" ca="1">IFERROR(INDEX('Nhập đơn'!F:F,AWZH!$A24,0),"")</f>
        <v>Radish Kimchi Box 500 gr</v>
      </c>
      <c r="G24" s="14" cm="1">
        <f t="array" aca="1" ref="G24" ca="1">IFERROR(INDEX('Nhập đơn'!H:H,AWZH!$A24,0),"")</f>
        <v>5</v>
      </c>
      <c r="H24" s="14" cm="1">
        <f t="array" aca="1" ref="H24" ca="1">IFERROR(INDEX('Nhập đơn'!I:I,AWZH!$A24,0),"")</f>
        <v>10</v>
      </c>
      <c r="I24" s="16"/>
    </row>
    <row r="25" spans="1:9">
      <c r="A25" s="1">
        <f ca="1">IFERROR(A24+MATCH(C25,OFFSET('Nhập đơn'!$C$1,AWZH!$A24,0,10000),0),"")</f>
        <v>283</v>
      </c>
      <c r="B25" s="16"/>
      <c r="C25" s="14" t="str">
        <f>IF(COUNTIFS($C$6:C24,$E$5)&lt;$J$1,$E$5,"")</f>
        <v>AWZH</v>
      </c>
      <c r="D25" s="14" t="str" cm="1">
        <f t="array" aca="1" ref="D25" ca="1">IFERROR(INDEX('Nhập đơn'!D:D,AWZH!$A25,0),"")</f>
        <v>711</v>
      </c>
      <c r="E25" s="15" t="str" cm="1">
        <f t="array" aca="1" ref="E25" ca="1">IFERROR(INDEX('Nhập đơn'!E:E,AWZH!$A25,0),"")</f>
        <v>Củ sắn weight</v>
      </c>
      <c r="F25" s="15" t="str" cm="1">
        <f t="array" aca="1" ref="F25" ca="1">IFERROR(INDEX('Nhập đơn'!F:F,AWZH!$A25,0),"")</f>
        <v>Yam bean weight</v>
      </c>
      <c r="G25" s="14" cm="1">
        <f t="array" aca="1" ref="G25" ca="1">IFERROR(INDEX('Nhập đơn'!H:H,AWZH!$A25,0),"")</f>
        <v>2</v>
      </c>
      <c r="H25" s="14" t="str" cm="1">
        <f t="array" aca="1" ref="H25" ca="1">IFERROR(INDEX('Nhập đơn'!I:I,AWZH!$A25,0),"")</f>
        <v/>
      </c>
      <c r="I25" s="16"/>
    </row>
    <row r="26" spans="1:9">
      <c r="A26" s="1">
        <f ca="1">IFERROR(A25+MATCH(C26,OFFSET('Nhập đơn'!$C$1,AWZH!$A25,0,10000),0),"")</f>
        <v>284</v>
      </c>
      <c r="B26" s="16"/>
      <c r="C26" s="14" t="str">
        <f>IF(COUNTIFS($C$6:C25,$E$5)&lt;$J$1,$E$5,"")</f>
        <v>AWZH</v>
      </c>
      <c r="D26" s="14" t="str" cm="1">
        <f t="array" aca="1" ref="D26" ca="1">IFERROR(INDEX('Nhập đơn'!D:D,AWZH!$A26,0),"")</f>
        <v>323</v>
      </c>
      <c r="E26" s="15" t="str" cm="1">
        <f t="array" aca="1" ref="E26" ca="1">IFERROR(INDEX('Nhập đơn'!E:E,AWZH!$A26,0),"")</f>
        <v>Dấp cá 100 gr</v>
      </c>
      <c r="F26" s="15" t="str" cm="1">
        <f t="array" aca="1" ref="F26" ca="1">IFERROR(INDEX('Nhập đơn'!F:F,AWZH!$A26,0),"")</f>
        <v>Fish Herb 100 gr</v>
      </c>
      <c r="G26" s="14" cm="1">
        <f t="array" aca="1" ref="G26" ca="1">IFERROR(INDEX('Nhập đơn'!H:H,AWZH!$A26,0),"")</f>
        <v>0.8</v>
      </c>
      <c r="H26" s="14" cm="1">
        <f t="array" aca="1" ref="H26" ca="1">IFERROR(INDEX('Nhập đơn'!I:I,AWZH!$A26,0),"")</f>
        <v>8</v>
      </c>
      <c r="I26" s="16"/>
    </row>
    <row r="27" spans="1:9">
      <c r="A27" s="1">
        <f ca="1">IFERROR(A26+MATCH(C27,OFFSET('Nhập đơn'!$C$1,AWZH!$A26,0,10000),0),"")</f>
        <v>285</v>
      </c>
      <c r="B27" s="16"/>
      <c r="C27" s="14" t="str">
        <f>IF(COUNTIFS($C$6:C26,$E$5)&lt;$J$1,$E$5,"")</f>
        <v>AWZH</v>
      </c>
      <c r="D27" s="14" t="str" cm="1">
        <f t="array" aca="1" ref="D27" ca="1">IFERROR(INDEX('Nhập đơn'!D:D,AWZH!$A27,0),"")</f>
        <v>261</v>
      </c>
      <c r="E27" s="15" t="str" cm="1">
        <f t="array" aca="1" ref="E27" ca="1">IFERROR(INDEX('Nhập đơn'!E:E,AWZH!$A27,0),"")</f>
        <v>Đậu đũa 300 gr</v>
      </c>
      <c r="F27" s="15" t="str" cm="1">
        <f t="array" aca="1" ref="F27" ca="1">IFERROR(INDEX('Nhập đơn'!F:F,AWZH!$A27,0),"")</f>
        <v>Yardlong Bean 300 gr</v>
      </c>
      <c r="G27" s="14" cm="1">
        <f t="array" aca="1" ref="G27" ca="1">IFERROR(INDEX('Nhập đơn'!H:H,AWZH!$A27,0),"")</f>
        <v>6</v>
      </c>
      <c r="H27" s="14" cm="1">
        <f t="array" aca="1" ref="H27" ca="1">IFERROR(INDEX('Nhập đơn'!I:I,AWZH!$A27,0),"")</f>
        <v>20</v>
      </c>
      <c r="I27" s="16"/>
    </row>
    <row r="28" spans="1:9">
      <c r="A28" s="1">
        <f ca="1">IFERROR(A27+MATCH(C28,OFFSET('Nhập đơn'!$C$1,AWZH!$A27,0,10000),0),"")</f>
        <v>286</v>
      </c>
      <c r="B28" s="16"/>
      <c r="C28" s="14" t="str">
        <f>IF(COUNTIFS($C$6:C27,$E$5)&lt;$J$1,$E$5,"")</f>
        <v>AWZH</v>
      </c>
      <c r="D28" s="14" t="str" cm="1">
        <f t="array" aca="1" ref="D28" ca="1">IFERROR(INDEX('Nhập đơn'!D:D,AWZH!$A28,0),"")</f>
        <v>262</v>
      </c>
      <c r="E28" s="15" t="str" cm="1">
        <f t="array" aca="1" ref="E28" ca="1">IFERROR(INDEX('Nhập đơn'!E:E,AWZH!$A28,0),"")</f>
        <v>Đậu rồng 100 gr</v>
      </c>
      <c r="F28" s="15" t="str" cm="1">
        <f t="array" aca="1" ref="F28" ca="1">IFERROR(INDEX('Nhập đơn'!F:F,AWZH!$A28,0),"")</f>
        <v>Winged Bean 100 gr</v>
      </c>
      <c r="G28" s="14" cm="1">
        <f t="array" aca="1" ref="G28" ca="1">IFERROR(INDEX('Nhập đơn'!H:H,AWZH!$A28,0),"")</f>
        <v>0.5</v>
      </c>
      <c r="H28" s="14" cm="1">
        <f t="array" aca="1" ref="H28" ca="1">IFERROR(INDEX('Nhập đơn'!I:I,AWZH!$A28,0),"")</f>
        <v>5</v>
      </c>
      <c r="I28" s="16"/>
    </row>
    <row r="29" spans="1:9">
      <c r="A29" s="1">
        <f ca="1">IFERROR(A28+MATCH(C29,OFFSET('Nhập đơn'!$C$1,AWZH!$A28,0,10000),0),"")</f>
        <v>287</v>
      </c>
      <c r="B29" s="16"/>
      <c r="C29" s="14" t="str">
        <f>IF(COUNTIFS($C$6:C28,$E$5)&lt;$J$1,$E$5,"")</f>
        <v>AWZH</v>
      </c>
      <c r="D29" s="14" t="str" cm="1">
        <f t="array" aca="1" ref="D29" ca="1">IFERROR(INDEX('Nhập đơn'!D:D,AWZH!$A29,0),"")</f>
        <v>121</v>
      </c>
      <c r="E29" s="15" t="str" cm="1">
        <f t="array" aca="1" ref="E29" ca="1">IFERROR(INDEX('Nhập đơn'!E:E,AWZH!$A29,0),"")</f>
        <v>Đu đủ weight</v>
      </c>
      <c r="F29" s="15" t="str" cm="1">
        <f t="array" aca="1" ref="F29" ca="1">IFERROR(INDEX('Nhập đơn'!F:F,AWZH!$A29,0),"")</f>
        <v>Papaya weight</v>
      </c>
      <c r="G29" s="14" cm="1">
        <f t="array" aca="1" ref="G29" ca="1">IFERROR(INDEX('Nhập đơn'!H:H,AWZH!$A29,0),"")</f>
        <v>20</v>
      </c>
      <c r="H29" s="14" t="str" cm="1">
        <f t="array" aca="1" ref="H29" ca="1">IFERROR(INDEX('Nhập đơn'!I:I,AWZH!$A29,0),"")</f>
        <v/>
      </c>
      <c r="I29" s="16"/>
    </row>
    <row r="30" spans="1:9">
      <c r="A30" s="1">
        <f ca="1">IFERROR(A29+MATCH(C30,OFFSET('Nhập đơn'!$C$1,AWZH!$A29,0,10000),0),"")</f>
        <v>288</v>
      </c>
      <c r="B30" s="16"/>
      <c r="C30" s="14" t="str">
        <f>IF(COUNTIFS($C$6:C29,$E$5)&lt;$J$1,$E$5,"")</f>
        <v>AWZH</v>
      </c>
      <c r="D30" s="14" cm="1">
        <f t="array" aca="1" ref="D30" ca="1">IFERROR(INDEX('Nhập đơn'!D:D,AWZH!$A30,0),"")</f>
        <v>932</v>
      </c>
      <c r="E30" s="15" t="str" cm="1">
        <f t="array" aca="1" ref="E30" ca="1">IFERROR(INDEX('Nhập đơn'!E:E,AWZH!$A30,0),"")</f>
        <v>Dừa xiêm trái nhỏ 500 gr</v>
      </c>
      <c r="F30" s="15" t="str" cm="1">
        <f t="array" aca="1" ref="F30" ca="1">IFERROR(INDEX('Nhập đơn'!F:F,AWZH!$A30,0),"")</f>
        <v>Siam coconut 500 gr</v>
      </c>
      <c r="G30" s="14" cm="1">
        <f t="array" aca="1" ref="G30" ca="1">IFERROR(INDEX('Nhập đơn'!H:H,AWZH!$A30,0),"")</f>
        <v>2.5</v>
      </c>
      <c r="H30" s="14" cm="1">
        <f t="array" aca="1" ref="H30" ca="1">IFERROR(INDEX('Nhập đơn'!I:I,AWZH!$A30,0),"")</f>
        <v>5</v>
      </c>
      <c r="I30" s="16"/>
    </row>
    <row r="31" spans="1:9">
      <c r="A31" s="1">
        <f ca="1">IFERROR(A30+MATCH(C31,OFFSET('Nhập đơn'!$C$1,AWZH!$A30,0,10000),0),"")</f>
        <v>289</v>
      </c>
      <c r="B31" s="16"/>
      <c r="C31" s="14" t="str">
        <f>IF(COUNTIFS($C$6:C30,$E$5)&lt;$J$1,$E$5,"")</f>
        <v>AWZH</v>
      </c>
      <c r="D31" s="14" t="str" cm="1">
        <f t="array" aca="1" ref="D31" ca="1">IFERROR(INDEX('Nhập đơn'!D:D,AWZH!$A31,0),"")</f>
        <v>181</v>
      </c>
      <c r="E31" s="15" t="str" cm="1">
        <f t="array" aca="1" ref="E31" ca="1">IFERROR(INDEX('Nhập đơn'!E:E,AWZH!$A31,0),"")</f>
        <v>Hành lá 100 gr</v>
      </c>
      <c r="F31" s="15" t="str" cm="1">
        <f t="array" aca="1" ref="F31" ca="1">IFERROR(INDEX('Nhập đơn'!F:F,AWZH!$A31,0),"")</f>
        <v>Welsh Onion 100 gr</v>
      </c>
      <c r="G31" s="14" cm="1">
        <f t="array" aca="1" ref="G31" ca="1">IFERROR(INDEX('Nhập đơn'!H:H,AWZH!$A31,0),"")</f>
        <v>2.5</v>
      </c>
      <c r="H31" s="14" cm="1">
        <f t="array" aca="1" ref="H31" ca="1">IFERROR(INDEX('Nhập đơn'!I:I,AWZH!$A31,0),"")</f>
        <v>25</v>
      </c>
      <c r="I31" s="16"/>
    </row>
    <row r="32" spans="1:9">
      <c r="A32" s="1">
        <f ca="1">IFERROR(A31+MATCH(C32,OFFSET('Nhập đơn'!$C$1,AWZH!$A31,0,10000),0),"")</f>
        <v>290</v>
      </c>
      <c r="B32" s="16"/>
      <c r="C32" s="14" t="str">
        <f>IF(COUNTIFS($C$6:C31,$E$5)&lt;$J$1,$E$5,"")</f>
        <v>AWZH</v>
      </c>
      <c r="D32" s="14" t="str" cm="1">
        <f t="array" aca="1" ref="D32" ca="1">IFERROR(INDEX('Nhập đơn'!D:D,AWZH!$A32,0),"")</f>
        <v>181</v>
      </c>
      <c r="E32" s="15" t="str" cm="1">
        <f t="array" aca="1" ref="E32" ca="1">IFERROR(INDEX('Nhập đơn'!E:E,AWZH!$A32,0),"")</f>
        <v>Hành lá 200 gr</v>
      </c>
      <c r="F32" s="15" t="str" cm="1">
        <f t="array" aca="1" ref="F32" ca="1">IFERROR(INDEX('Nhập đơn'!F:F,AWZH!$A32,0),"")</f>
        <v>Welsh Onion 200 gr</v>
      </c>
      <c r="G32" s="14" cm="1">
        <f t="array" aca="1" ref="G32" ca="1">IFERROR(INDEX('Nhập đơn'!H:H,AWZH!$A32,0),"")</f>
        <v>5</v>
      </c>
      <c r="H32" s="14" cm="1">
        <f t="array" aca="1" ref="H32" ca="1">IFERROR(INDEX('Nhập đơn'!I:I,AWZH!$A32,0),"")</f>
        <v>25</v>
      </c>
      <c r="I32" s="16"/>
    </row>
    <row r="33" spans="1:9">
      <c r="A33" s="1">
        <f ca="1">IFERROR(A32+MATCH(C33,OFFSET('Nhập đơn'!$C$1,AWZH!$A32,0,10000),0),"")</f>
        <v>291</v>
      </c>
      <c r="B33" s="16"/>
      <c r="C33" s="14" t="str">
        <f>IF(COUNTIFS($C$6:C32,$E$5)&lt;$J$1,$E$5,"")</f>
        <v>AWZH</v>
      </c>
      <c r="D33" s="14" t="str" cm="1">
        <f t="array" aca="1" ref="D33" ca="1">IFERROR(INDEX('Nhập đơn'!D:D,AWZH!$A33,0),"")</f>
        <v>201</v>
      </c>
      <c r="E33" s="15" t="str" cm="1">
        <f t="array" aca="1" ref="E33" ca="1">IFERROR(INDEX('Nhập đơn'!E:E,AWZH!$A33,0),"")</f>
        <v>Hẹ lá 100 gr</v>
      </c>
      <c r="F33" s="15" t="str" cm="1">
        <f t="array" aca="1" ref="F33" ca="1">IFERROR(INDEX('Nhập đơn'!F:F,AWZH!$A33,0),"")</f>
        <v>Guichai Leaf 100 gr</v>
      </c>
      <c r="G33" s="14" cm="1">
        <f t="array" aca="1" ref="G33" ca="1">IFERROR(INDEX('Nhập đơn'!H:H,AWZH!$A33,0),"")</f>
        <v>1</v>
      </c>
      <c r="H33" s="14" cm="1">
        <f t="array" aca="1" ref="H33" ca="1">IFERROR(INDEX('Nhập đơn'!I:I,AWZH!$A33,0),"")</f>
        <v>10</v>
      </c>
      <c r="I33" s="16"/>
    </row>
    <row r="34" spans="1:9" ht="33">
      <c r="A34" s="1">
        <f ca="1">IFERROR(A33+MATCH(C34,OFFSET('Nhập đơn'!$C$1,AWZH!$A33,0,10000),0),"")</f>
        <v>292</v>
      </c>
      <c r="B34" s="16"/>
      <c r="C34" s="14" t="str">
        <f>IF(COUNTIFS($C$6:C33,$E$5)&lt;$J$1,$E$5,"")</f>
        <v>AWZH</v>
      </c>
      <c r="D34" s="14" t="str" cm="1">
        <f t="array" aca="1" ref="D34" ca="1">IFERROR(INDEX('Nhập đơn'!D:D,AWZH!$A34,0),"")</f>
        <v>201</v>
      </c>
      <c r="E34" s="15" t="str" cm="1">
        <f t="array" aca="1" ref="E34" ca="1">IFERROR(INDEX('Nhập đơn'!E:E,AWZH!$A34,0),"")</f>
        <v>Hẹ lá 200 gr</v>
      </c>
      <c r="F34" s="15" t="str" cm="1">
        <f t="array" aca="1" ref="F34" ca="1">IFERROR(INDEX('Nhập đơn'!F:F,AWZH!$A34,0),"")</f>
        <v>Guichai Leaf 200 gr</v>
      </c>
      <c r="G34" s="14" cm="1">
        <f t="array" aca="1" ref="G34" ca="1">IFERROR(INDEX('Nhập đơn'!H:H,AWZH!$A34,0),"")</f>
        <v>3</v>
      </c>
      <c r="H34" s="14" cm="1">
        <f t="array" aca="1" ref="H34" ca="1">IFERROR(INDEX('Nhập đơn'!I:I,AWZH!$A34,0),"")</f>
        <v>15</v>
      </c>
      <c r="I34" s="16"/>
    </row>
    <row r="35" spans="1:9" ht="33">
      <c r="A35" s="1">
        <f ca="1">IFERROR(A34+MATCH(C35,OFFSET('Nhập đơn'!$C$1,AWZH!$A34,0,10000),0),"")</f>
        <v>293</v>
      </c>
      <c r="B35" s="16"/>
      <c r="C35" s="14" t="str">
        <f>IF(COUNTIFS($C$6:C34,$E$5)&lt;$J$1,$E$5,"")</f>
        <v>AWZH</v>
      </c>
      <c r="D35" s="14" t="str" cm="1">
        <f t="array" aca="1" ref="D35" ca="1">IFERROR(INDEX('Nhập đơn'!D:D,AWZH!$A35,0),"")</f>
        <v>172</v>
      </c>
      <c r="E35" s="15" t="str" cm="1">
        <f t="array" aca="1" ref="E35" ca="1">IFERROR(INDEX('Nhập đơn'!E:E,AWZH!$A35,0),"")</f>
        <v>Hương nhu 100 gr</v>
      </c>
      <c r="F35" s="15" t="str" cm="1">
        <f t="array" aca="1" ref="F35" ca="1">IFERROR(INDEX('Nhập đơn'!F:F,AWZH!$A35,0),"")</f>
        <v>Holy Basil Leaf 100 gr</v>
      </c>
      <c r="G35" s="14" cm="1">
        <f t="array" aca="1" ref="G35" ca="1">IFERROR(INDEX('Nhập đơn'!H:H,AWZH!$A35,0),"")</f>
        <v>2.5</v>
      </c>
      <c r="H35" s="14" cm="1">
        <f t="array" aca="1" ref="H35" ca="1">IFERROR(INDEX('Nhập đơn'!I:I,AWZH!$A35,0),"")</f>
        <v>25</v>
      </c>
      <c r="I35" s="16"/>
    </row>
    <row r="36" spans="1:9" ht="33">
      <c r="A36" s="1">
        <f ca="1">IFERROR(A35+MATCH(C36,OFFSET('Nhập đơn'!$C$1,AWZH!$A35,0,10000),0),"")</f>
        <v>294</v>
      </c>
      <c r="B36" s="16"/>
      <c r="C36" s="14" t="str">
        <f>IF(COUNTIFS($C$6:C35,$E$5)&lt;$J$1,$E$5,"")</f>
        <v>AWZH</v>
      </c>
      <c r="D36" s="14" t="str" cm="1">
        <f t="array" aca="1" ref="D36" ca="1">IFERROR(INDEX('Nhập đơn'!D:D,AWZH!$A36,0),"")</f>
        <v>705</v>
      </c>
      <c r="E36" s="15" t="str" cm="1">
        <f t="array" aca="1" ref="E36" ca="1">IFERROR(INDEX('Nhập đơn'!E:E,AWZH!$A36,0),"")</f>
        <v>Khoai lang ruột đỏ weight</v>
      </c>
      <c r="F36" s="15" t="str" cm="1">
        <f t="array" aca="1" ref="F36" ca="1">IFERROR(INDEX('Nhập đơn'!F:F,AWZH!$A36,0),"")</f>
        <v>Red Batata weight</v>
      </c>
      <c r="G36" s="14" cm="1">
        <f t="array" aca="1" ref="G36" ca="1">IFERROR(INDEX('Nhập đơn'!H:H,AWZH!$A36,0),"")</f>
        <v>0.5</v>
      </c>
      <c r="H36" s="14" t="str" cm="1">
        <f t="array" aca="1" ref="H36" ca="1">IFERROR(INDEX('Nhập đơn'!I:I,AWZH!$A36,0),"")</f>
        <v/>
      </c>
      <c r="I36" s="16"/>
    </row>
    <row r="37" spans="1:9" ht="33">
      <c r="A37" s="1">
        <f ca="1">IFERROR(A36+MATCH(C37,OFFSET('Nhập đơn'!$C$1,AWZH!$A36,0,10000),0),"")</f>
        <v>295</v>
      </c>
      <c r="B37" s="16"/>
      <c r="C37" s="14" t="str">
        <f>IF(COUNTIFS($C$6:C36,$E$5)&lt;$J$1,$E$5,"")</f>
        <v>AWZH</v>
      </c>
      <c r="D37" s="14" t="str" cm="1">
        <f t="array" aca="1" ref="D37" ca="1">IFERROR(INDEX('Nhập đơn'!D:D,AWZH!$A37,0),"")</f>
        <v>706</v>
      </c>
      <c r="E37" s="15" t="str" cm="1">
        <f t="array" aca="1" ref="E37" ca="1">IFERROR(INDEX('Nhập đơn'!E:E,AWZH!$A37,0),"")</f>
        <v>Khoai lang tím (củ lớn) weight</v>
      </c>
      <c r="F37" s="15" t="str" cm="1">
        <f t="array" aca="1" ref="F37" ca="1">IFERROR(INDEX('Nhập đơn'!F:F,AWZH!$A37,0),"")</f>
        <v>Purple Batata weight</v>
      </c>
      <c r="G37" s="14" cm="1">
        <f t="array" aca="1" ref="G37" ca="1">IFERROR(INDEX('Nhập đơn'!H:H,AWZH!$A37,0),"")</f>
        <v>1</v>
      </c>
      <c r="H37" s="14" t="str" cm="1">
        <f t="array" aca="1" ref="H37" ca="1">IFERROR(INDEX('Nhập đơn'!I:I,AWZH!$A37,0),"")</f>
        <v/>
      </c>
      <c r="I37" s="16"/>
    </row>
    <row r="38" spans="1:9">
      <c r="A38" s="1">
        <f ca="1">IFERROR(A37+MATCH(C38,OFFSET('Nhập đơn'!$C$1,AWZH!$A37,0,10000),0),"")</f>
        <v>296</v>
      </c>
      <c r="B38" s="16"/>
      <c r="C38" s="14" t="str">
        <f>IF(COUNTIFS($C$6:C37,$E$5)&lt;$J$1,$E$5,"")</f>
        <v>AWZH</v>
      </c>
      <c r="D38" s="14" t="str" cm="1">
        <f t="array" aca="1" ref="D38" ca="1">IFERROR(INDEX('Nhập đơn'!D:D,AWZH!$A38,0),"")</f>
        <v>7951</v>
      </c>
      <c r="E38" s="15" t="str" cm="1">
        <f t="array" aca="1" ref="E38" ca="1">IFERROR(INDEX('Nhập đơn'!E:E,AWZH!$A38,0),"")</f>
        <v>Bột matcha Tam Đường 100 gr</v>
      </c>
      <c r="F38" s="15" t="str" cm="1">
        <f t="array" aca="1" ref="F38" ca="1">IFERROR(INDEX('Nhập đơn'!F:F,AWZH!$A38,0),"")</f>
        <v>Matcha Tea Powder 100 gr</v>
      </c>
      <c r="G38" s="14" cm="1">
        <f t="array" aca="1" ref="G38" ca="1">IFERROR(INDEX('Nhập đơn'!H:H,AWZH!$A38,0),"")</f>
        <v>1</v>
      </c>
      <c r="H38" s="14" cm="1">
        <f t="array" aca="1" ref="H38" ca="1">IFERROR(INDEX('Nhập đơn'!I:I,AWZH!$A38,0),"")</f>
        <v>10</v>
      </c>
      <c r="I38" s="16"/>
    </row>
    <row r="39" spans="1:9" ht="33">
      <c r="A39" s="1">
        <f ca="1">IFERROR(A38+MATCH(C39,OFFSET('Nhập đơn'!$C$1,AWZH!$A38,0,10000),0),"")</f>
        <v>297</v>
      </c>
      <c r="B39" s="16"/>
      <c r="C39" s="14" t="str">
        <f>IF(COUNTIFS($C$6:C38,$E$5)&lt;$J$1,$E$5,"")</f>
        <v>AWZH</v>
      </c>
      <c r="D39" s="14" t="str" cm="1">
        <f t="array" aca="1" ref="D39" ca="1">IFERROR(INDEX('Nhập đơn'!D:D,AWZH!$A39,0),"")</f>
        <v>707</v>
      </c>
      <c r="E39" s="15" t="str" cm="1">
        <f t="array" aca="1" ref="E39" ca="1">IFERROR(INDEX('Nhập đơn'!E:E,AWZH!$A39,0),"")</f>
        <v>Khoai lang trắng (củ lớn) weight</v>
      </c>
      <c r="F39" s="15" t="str" cm="1">
        <f t="array" aca="1" ref="F39" ca="1">IFERROR(INDEX('Nhập đơn'!F:F,AWZH!$A39,0),"")</f>
        <v>White Batata weight</v>
      </c>
      <c r="G39" s="14" cm="1">
        <f t="array" aca="1" ref="G39" ca="1">IFERROR(INDEX('Nhập đơn'!H:H,AWZH!$A39,0),"")</f>
        <v>1</v>
      </c>
      <c r="H39" s="14" t="str" cm="1">
        <f t="array" aca="1" ref="H39" ca="1">IFERROR(INDEX('Nhập đơn'!I:I,AWZH!$A39,0),"")</f>
        <v/>
      </c>
      <c r="I39" s="16"/>
    </row>
    <row r="40" spans="1:9">
      <c r="A40" s="1">
        <f ca="1">IFERROR(A39+MATCH(C40,OFFSET('Nhập đơn'!$C$1,AWZH!$A39,0,10000),0),"")</f>
        <v>298</v>
      </c>
      <c r="B40" s="16"/>
      <c r="C40" s="14" t="str">
        <f>IF(COUNTIFS($C$6:C39,$E$5)&lt;$J$1,$E$5,"")</f>
        <v>AWZH</v>
      </c>
      <c r="D40" s="14" t="str" cm="1">
        <f t="array" aca="1" ref="D40" ca="1">IFERROR(INDEX('Nhập đơn'!D:D,AWZH!$A40,0),"")</f>
        <v>7925</v>
      </c>
      <c r="E40" s="15" t="str" cm="1">
        <f t="array" aca="1" ref="E40" ca="1">IFERROR(INDEX('Nhập đơn'!E:E,AWZH!$A40,0),"")</f>
        <v>Xoài sấy dẻo 500 gr</v>
      </c>
      <c r="F40" s="15" t="str" cm="1">
        <f t="array" aca="1" ref="F40" ca="1">IFERROR(INDEX('Nhập đơn'!F:F,AWZH!$A40,0),"")</f>
        <v>Dried Mango 500 gr</v>
      </c>
      <c r="G40" s="14" cm="1">
        <f t="array" aca="1" ref="G40" ca="1">IFERROR(INDEX('Nhập đơn'!H:H,AWZH!$A40,0),"")</f>
        <v>5</v>
      </c>
      <c r="H40" s="14" cm="1">
        <f t="array" aca="1" ref="H40" ca="1">IFERROR(INDEX('Nhập đơn'!I:I,AWZH!$A40,0),"")</f>
        <v>10</v>
      </c>
      <c r="I40" s="16"/>
    </row>
    <row r="41" spans="1:9">
      <c r="A41" s="1">
        <f ca="1">IFERROR(A40+MATCH(C41,OFFSET('Nhập đơn'!$C$1,AWZH!$A40,0,10000),0),"")</f>
        <v>299</v>
      </c>
      <c r="B41" s="16"/>
      <c r="C41" s="14" t="str">
        <f>IF(COUNTIFS($C$6:C40,$E$5)&lt;$J$1,$E$5,"")</f>
        <v>AWZH</v>
      </c>
      <c r="D41" s="14" t="str" cm="1">
        <f t="array" aca="1" ref="D41" ca="1">IFERROR(INDEX('Nhập đơn'!D:D,AWZH!$A41,0),"")</f>
        <v>714</v>
      </c>
      <c r="E41" s="15" t="str" cm="1">
        <f t="array" aca="1" ref="E41" ca="1">IFERROR(INDEX('Nhập đơn'!E:E,AWZH!$A41,0),"")</f>
        <v>Khoai lang vàng (củ lớn) weight</v>
      </c>
      <c r="F41" s="15" t="str" cm="1">
        <f t="array" aca="1" ref="F41" ca="1">IFERROR(INDEX('Nhập đơn'!F:F,AWZH!$A41,0),"")</f>
        <v>Yellow Batata weight</v>
      </c>
      <c r="G41" s="14" cm="1">
        <f t="array" aca="1" ref="G41" ca="1">IFERROR(INDEX('Nhập đơn'!H:H,AWZH!$A41,0),"")</f>
        <v>1</v>
      </c>
      <c r="H41" s="14" t="str" cm="1">
        <f t="array" aca="1" ref="H41" ca="1">IFERROR(INDEX('Nhập đơn'!I:I,AWZH!$A41,0),"")</f>
        <v/>
      </c>
      <c r="I41" s="16"/>
    </row>
    <row r="42" spans="1:9">
      <c r="A42" s="1">
        <f ca="1">IFERROR(A41+MATCH(C42,OFFSET('Nhập đơn'!$C$1,AWZH!$A41,0,10000),0),"")</f>
        <v>300</v>
      </c>
      <c r="B42" s="16"/>
      <c r="C42" s="14" t="str">
        <f>IF(COUNTIFS($C$6:C41,$E$5)&lt;$J$1,$E$5,"")</f>
        <v>AWZH</v>
      </c>
      <c r="D42" s="14" t="str" cm="1">
        <f t="array" aca="1" ref="D42" ca="1">IFERROR(INDEX('Nhập đơn'!D:D,AWZH!$A42,0),"")</f>
        <v>351</v>
      </c>
      <c r="E42" s="15" t="str" cm="1">
        <f t="array" aca="1" ref="E42" ca="1">IFERROR(INDEX('Nhập đơn'!E:E,AWZH!$A42,0),"")</f>
        <v>Khoai môn weight</v>
      </c>
      <c r="F42" s="15" t="str" cm="1">
        <f t="array" aca="1" ref="F42" ca="1">IFERROR(INDEX('Nhập đơn'!F:F,AWZH!$A42,0),"")</f>
        <v>Taro Root weight</v>
      </c>
      <c r="G42" s="14" cm="1">
        <f t="array" aca="1" ref="G42" ca="1">IFERROR(INDEX('Nhập đơn'!H:H,AWZH!$A42,0),"")</f>
        <v>1.4</v>
      </c>
      <c r="H42" s="14" t="str" cm="1">
        <f t="array" aca="1" ref="H42" ca="1">IFERROR(INDEX('Nhập đơn'!I:I,AWZH!$A42,0),"")</f>
        <v/>
      </c>
      <c r="I42" s="16"/>
    </row>
    <row r="43" spans="1:9">
      <c r="A43" s="1">
        <f ca="1">IFERROR(A42+MATCH(C43,OFFSET('Nhập đơn'!$C$1,AWZH!$A42,0,10000),0),"")</f>
        <v>301</v>
      </c>
      <c r="B43" s="16"/>
      <c r="C43" s="14" t="str">
        <f>IF(COUNTIFS($C$6:C42,$E$5)&lt;$J$1,$E$5,"")</f>
        <v>AWZH</v>
      </c>
      <c r="D43" s="14" t="str" cm="1">
        <f t="array" aca="1" ref="D43" ca="1">IFERROR(INDEX('Nhập đơn'!D:D,AWZH!$A43,0),"")</f>
        <v>725</v>
      </c>
      <c r="E43" s="15" t="str" cm="1">
        <f t="array" aca="1" ref="E43" ca="1">IFERROR(INDEX('Nhập đơn'!E:E,AWZH!$A43,0),"")</f>
        <v>Lá chuối 500 gr</v>
      </c>
      <c r="F43" s="15" t="str" cm="1">
        <f t="array" aca="1" ref="F43" ca="1">IFERROR(INDEX('Nhập đơn'!F:F,AWZH!$A43,0),"")</f>
        <v>Banana leaf 500 gr</v>
      </c>
      <c r="G43" s="14" cm="1">
        <f t="array" aca="1" ref="G43" ca="1">IFERROR(INDEX('Nhập đơn'!H:H,AWZH!$A43,0),"")</f>
        <v>2</v>
      </c>
      <c r="H43" s="14" cm="1">
        <f t="array" aca="1" ref="H43" ca="1">IFERROR(INDEX('Nhập đơn'!I:I,AWZH!$A43,0),"")</f>
        <v>4</v>
      </c>
      <c r="I43" s="16"/>
    </row>
    <row r="44" spans="1:9">
      <c r="A44" s="1">
        <f ca="1">IFERROR(A43+MATCH(C44,OFFSET('Nhập đơn'!$C$1,AWZH!$A43,0,10000),0),"")</f>
        <v>302</v>
      </c>
      <c r="B44" s="16"/>
      <c r="C44" s="14" t="str">
        <f>IF(COUNTIFS($C$6:C43,$E$5)&lt;$J$1,$E$5,"")</f>
        <v>AWZH</v>
      </c>
      <c r="D44" s="14" t="str" cm="1">
        <f t="array" aca="1" ref="D44" ca="1">IFERROR(INDEX('Nhập đơn'!D:D,AWZH!$A44,0),"")</f>
        <v>324</v>
      </c>
      <c r="E44" s="15" t="str" cm="1">
        <f t="array" aca="1" ref="E44" ca="1">IFERROR(INDEX('Nhập đơn'!E:E,AWZH!$A44,0),"")</f>
        <v>Lá lốt 100 gr</v>
      </c>
      <c r="F44" s="15" t="str" cm="1">
        <f t="array" aca="1" ref="F44" ca="1">IFERROR(INDEX('Nhập đơn'!F:F,AWZH!$A44,0),"")</f>
        <v>Cha Plu Leaves 100 gr</v>
      </c>
      <c r="G44" s="14" cm="1">
        <f t="array" aca="1" ref="G44" ca="1">IFERROR(INDEX('Nhập đơn'!H:H,AWZH!$A44,0),"")</f>
        <v>1</v>
      </c>
      <c r="H44" s="14" cm="1">
        <f t="array" aca="1" ref="H44" ca="1">IFERROR(INDEX('Nhập đơn'!I:I,AWZH!$A44,0),"")</f>
        <v>10</v>
      </c>
      <c r="I44" s="16"/>
    </row>
    <row r="45" spans="1:9" ht="33">
      <c r="A45" s="1">
        <f ca="1">IFERROR(A44+MATCH(C45,OFFSET('Nhập đơn'!$C$1,AWZH!$A44,0,10000),0),"")</f>
        <v>303</v>
      </c>
      <c r="B45" s="16"/>
      <c r="C45" s="14" t="str">
        <f>IF(COUNTIFS($C$6:C44,$E$5)&lt;$J$1,$E$5,"")</f>
        <v>AWZH</v>
      </c>
      <c r="D45" s="14" t="str" cm="1">
        <f t="array" aca="1" ref="D45" ca="1">IFERROR(INDEX('Nhập đơn'!D:D,AWZH!$A45,0),"")</f>
        <v>171</v>
      </c>
      <c r="E45" s="15" t="str" cm="1">
        <f t="array" aca="1" ref="E45" ca="1">IFERROR(INDEX('Nhập đơn'!E:E,AWZH!$A45,0),"")</f>
        <v>Lá quế 100 gr</v>
      </c>
      <c r="F45" s="15" t="str" cm="1">
        <f t="array" aca="1" ref="F45" ca="1">IFERROR(INDEX('Nhập đơn'!F:F,AWZH!$A45,0),"")</f>
        <v>Basil Leaf 100 gr</v>
      </c>
      <c r="G45" s="14" cm="1">
        <f t="array" aca="1" ref="G45" ca="1">IFERROR(INDEX('Nhập đơn'!H:H,AWZH!$A45,0),"")</f>
        <v>6.5</v>
      </c>
      <c r="H45" s="14" cm="1">
        <f t="array" aca="1" ref="H45" ca="1">IFERROR(INDEX('Nhập đơn'!I:I,AWZH!$A45,0),"")</f>
        <v>65</v>
      </c>
      <c r="I45" s="16"/>
    </row>
    <row r="46" spans="1:9" ht="33">
      <c r="A46" s="1">
        <f ca="1">IFERROR(A45+MATCH(C46,OFFSET('Nhập đơn'!$C$1,AWZH!$A45,0,10000),0),"")</f>
        <v>304</v>
      </c>
      <c r="B46" s="16"/>
      <c r="C46" s="14" t="str">
        <f>IF(COUNTIFS($C$6:C45,$E$5)&lt;$J$1,$E$5,"")</f>
        <v>AWZH</v>
      </c>
      <c r="D46" s="14" t="str" cm="1">
        <f t="array" aca="1" ref="D46" ca="1">IFERROR(INDEX('Nhập đơn'!D:D,AWZH!$A46,0),"")</f>
        <v>814</v>
      </c>
      <c r="E46" s="15" t="str" cm="1">
        <f t="array" aca="1" ref="E46" ca="1">IFERROR(INDEX('Nhập đơn'!E:E,AWZH!$A46,0),"")</f>
        <v>Măng tươi weight</v>
      </c>
      <c r="F46" s="15" t="str" cm="1">
        <f t="array" aca="1" ref="F46" ca="1">IFERROR(INDEX('Nhập đơn'!F:F,AWZH!$A46,0),"")</f>
        <v>Bamboo Shoot weight</v>
      </c>
      <c r="G46" s="14" cm="1">
        <f t="array" aca="1" ref="G46" ca="1">IFERROR(INDEX('Nhập đơn'!H:H,AWZH!$A46,0),"")</f>
        <v>1.6</v>
      </c>
      <c r="H46" s="14" t="str" cm="1">
        <f t="array" aca="1" ref="H46" ca="1">IFERROR(INDEX('Nhập đơn'!I:I,AWZH!$A46,0),"")</f>
        <v/>
      </c>
      <c r="I46" s="16"/>
    </row>
    <row r="47" spans="1:9" ht="33">
      <c r="A47" s="1">
        <f ca="1">IFERROR(A46+MATCH(C47,OFFSET('Nhập đơn'!$C$1,AWZH!$A46,0,10000),0),"")</f>
        <v>305</v>
      </c>
      <c r="B47" s="16"/>
      <c r="C47" s="14" t="str">
        <f>IF(COUNTIFS($C$6:C46,$E$5)&lt;$J$1,$E$5,"")</f>
        <v>AWZH</v>
      </c>
      <c r="D47" s="14" t="str" cm="1">
        <f t="array" aca="1" ref="D47" ca="1">IFERROR(INDEX('Nhập đơn'!D:D,AWZH!$A47,0),"")</f>
        <v>911</v>
      </c>
      <c r="E47" s="15" t="str" cm="1">
        <f t="array" aca="1" ref="E47" ca="1">IFERROR(INDEX('Nhập đơn'!E:E,AWZH!$A47,0),"")</f>
        <v>Mít đỏ ( tách hạt)  300 gr</v>
      </c>
      <c r="F47" s="15" t="str" cm="1">
        <f t="array" aca="1" ref="F47" ca="1">IFERROR(INDEX('Nhập đơn'!F:F,AWZH!$A47,0),"")</f>
        <v>Red Jackfruit (tách hạt)  300 gr</v>
      </c>
      <c r="G47" s="14" cm="1">
        <f t="array" aca="1" ref="G47" ca="1">IFERROR(INDEX('Nhập đơn'!H:H,AWZH!$A47,0),"")</f>
        <v>0.9</v>
      </c>
      <c r="H47" s="14" cm="1">
        <f t="array" aca="1" ref="H47" ca="1">IFERROR(INDEX('Nhập đơn'!I:I,AWZH!$A47,0),"")</f>
        <v>3</v>
      </c>
      <c r="I47" s="16"/>
    </row>
    <row r="48" spans="1:9">
      <c r="A48" s="1">
        <f ca="1">IFERROR(A47+MATCH(C48,OFFSET('Nhập đơn'!$C$1,AWZH!$A47,0,10000),0),"")</f>
        <v>306</v>
      </c>
      <c r="B48" s="16"/>
      <c r="C48" s="14" t="str">
        <f>IF(COUNTIFS($C$6:C47,$E$5)&lt;$J$1,$E$5,"")</f>
        <v>AWZH</v>
      </c>
      <c r="D48" s="14" t="str" cm="1">
        <f t="array" aca="1" ref="D48" ca="1">IFERROR(INDEX('Nhập đơn'!D:D,AWZH!$A48,0),"")</f>
        <v>911</v>
      </c>
      <c r="E48" s="15" t="str" cm="1">
        <f t="array" aca="1" ref="E48" ca="1">IFERROR(INDEX('Nhập đơn'!E:E,AWZH!$A48,0),"")</f>
        <v>Mít đỏ ( xẻ miếng) weight</v>
      </c>
      <c r="F48" s="15" t="str" cm="1">
        <f t="array" aca="1" ref="F48" ca="1">IFERROR(INDEX('Nhập đơn'!F:F,AWZH!$A48,0),"")</f>
        <v>Red Jackfruit (xẻ miếng) weight</v>
      </c>
      <c r="G48" s="14" cm="1">
        <f t="array" aca="1" ref="G48" ca="1">IFERROR(INDEX('Nhập đơn'!H:H,AWZH!$A48,0),"")</f>
        <v>1</v>
      </c>
      <c r="H48" s="14" t="str" cm="1">
        <f t="array" aca="1" ref="H48" ca="1">IFERROR(INDEX('Nhập đơn'!I:I,AWZH!$A48,0),"")</f>
        <v/>
      </c>
      <c r="I48" s="16"/>
    </row>
    <row r="49" spans="1:9">
      <c r="A49" s="1">
        <f ca="1">IFERROR(A48+MATCH(C49,OFFSET('Nhập đơn'!$C$1,AWZH!$A48,0,10000),0),"")</f>
        <v>307</v>
      </c>
      <c r="B49" s="16"/>
      <c r="C49" s="14" t="str">
        <f>IF(COUNTIFS($C$6:C48,$E$5)&lt;$J$1,$E$5,"")</f>
        <v>AWZH</v>
      </c>
      <c r="D49" s="14" t="str" cm="1">
        <f t="array" aca="1" ref="D49" ca="1">IFERROR(INDEX('Nhập đơn'!D:D,AWZH!$A49,0),"")</f>
        <v>921</v>
      </c>
      <c r="E49" s="15" t="str" cm="1">
        <f t="array" aca="1" ref="E49" ca="1">IFERROR(INDEX('Nhập đơn'!E:E,AWZH!$A49,0),"")</f>
        <v>Mít Thái ( tách hạt)  300 gr</v>
      </c>
      <c r="F49" s="15" t="str" cm="1">
        <f t="array" aca="1" ref="F49" ca="1">IFERROR(INDEX('Nhập đơn'!F:F,AWZH!$A49,0),"")</f>
        <v>Jackfruit (tách hạt)  300 gr</v>
      </c>
      <c r="G49" s="14" cm="1">
        <f t="array" aca="1" ref="G49" ca="1">IFERROR(INDEX('Nhập đơn'!H:H,AWZH!$A49,0),"")</f>
        <v>1.5</v>
      </c>
      <c r="H49" s="14" cm="1">
        <f t="array" aca="1" ref="H49" ca="1">IFERROR(INDEX('Nhập đơn'!I:I,AWZH!$A49,0),"")</f>
        <v>5</v>
      </c>
      <c r="I49" s="16"/>
    </row>
    <row r="50" spans="1:9">
      <c r="A50" s="1">
        <f ca="1">IFERROR(A49+MATCH(C50,OFFSET('Nhập đơn'!$C$1,AWZH!$A49,0,10000),0),"")</f>
        <v>308</v>
      </c>
      <c r="B50" s="16"/>
      <c r="C50" s="14" t="str">
        <f>IF(COUNTIFS($C$6:C49,$E$5)&lt;$J$1,$E$5,"")</f>
        <v>AWZH</v>
      </c>
      <c r="D50" s="14" t="str" cm="1">
        <f t="array" aca="1" ref="D50" ca="1">IFERROR(INDEX('Nhập đơn'!D:D,AWZH!$A50,0),"")</f>
        <v>921</v>
      </c>
      <c r="E50" s="15" t="str" cm="1">
        <f t="array" aca="1" ref="E50" ca="1">IFERROR(INDEX('Nhập đơn'!E:E,AWZH!$A50,0),"")</f>
        <v>Mít Thái weight</v>
      </c>
      <c r="F50" s="15" t="str" cm="1">
        <f t="array" aca="1" ref="F50" ca="1">IFERROR(INDEX('Nhập đơn'!F:F,AWZH!$A50,0),"")</f>
        <v>Jackfruit weight</v>
      </c>
      <c r="G50" s="14" cm="1">
        <f t="array" aca="1" ref="G50" ca="1">IFERROR(INDEX('Nhập đơn'!H:H,AWZH!$A50,0),"")</f>
        <v>1</v>
      </c>
      <c r="H50" s="14" t="str" cm="1">
        <f t="array" aca="1" ref="H50" ca="1">IFERROR(INDEX('Nhập đơn'!I:I,AWZH!$A50,0),"")</f>
        <v/>
      </c>
      <c r="I50" s="16"/>
    </row>
    <row r="51" spans="1:9">
      <c r="A51" s="1">
        <f ca="1">IFERROR(A50+MATCH(C51,OFFSET('Nhập đơn'!$C$1,AWZH!$A50,0,10000),0),"")</f>
        <v>309</v>
      </c>
      <c r="B51" s="16"/>
      <c r="C51" s="14" t="str">
        <f>IF(COUNTIFS($C$6:C50,$E$5)&lt;$J$1,$E$5,"")</f>
        <v>AWZH</v>
      </c>
      <c r="D51" s="14" t="str" cm="1">
        <f t="array" aca="1" ref="D51" ca="1">IFERROR(INDEX('Nhập đơn'!D:D,AWZH!$A51,0),"")</f>
        <v>151</v>
      </c>
      <c r="E51" s="15" t="str" cm="1">
        <f t="array" aca="1" ref="E51" ca="1">IFERROR(INDEX('Nhập đơn'!E:E,AWZH!$A51,0),"")</f>
        <v>Mồng tơi 300 gr</v>
      </c>
      <c r="F51" s="15" t="str" cm="1">
        <f t="array" aca="1" ref="F51" ca="1">IFERROR(INDEX('Nhập đơn'!F:F,AWZH!$A51,0),"")</f>
        <v>Ceylon Spinach 300 gr</v>
      </c>
      <c r="G51" s="14" cm="1">
        <f t="array" aca="1" ref="G51" ca="1">IFERROR(INDEX('Nhập đơn'!H:H,AWZH!$A51,0),"")</f>
        <v>0.9</v>
      </c>
      <c r="H51" s="14" cm="1">
        <f t="array" aca="1" ref="H51" ca="1">IFERROR(INDEX('Nhập đơn'!I:I,AWZH!$A51,0),"")</f>
        <v>3</v>
      </c>
      <c r="I51" s="16"/>
    </row>
    <row r="52" spans="1:9">
      <c r="A52" s="1">
        <f ca="1">IFERROR(A51+MATCH(C52,OFFSET('Nhập đơn'!$C$1,AWZH!$A51,0,10000),0),"")</f>
        <v>310</v>
      </c>
      <c r="B52" s="16"/>
      <c r="C52" s="14" t="str">
        <f>IF(COUNTIFS($C$6:C51,$E$5)&lt;$J$1,$E$5,"")</f>
        <v>AWZH</v>
      </c>
      <c r="D52" s="14" t="str" cm="1">
        <f t="array" aca="1" ref="D52" ca="1">IFERROR(INDEX('Nhập đơn'!D:D,AWZH!$A52,0),"")</f>
        <v>271</v>
      </c>
      <c r="E52" s="15" t="str" cm="1">
        <f t="array" aca="1" ref="E52" ca="1">IFERROR(INDEX('Nhập đơn'!E:E,AWZH!$A52,0),"")</f>
        <v>Mướp hương weight</v>
      </c>
      <c r="F52" s="15" t="str" cm="1">
        <f t="array" aca="1" ref="F52" ca="1">IFERROR(INDEX('Nhập đơn'!F:F,AWZH!$A52,0),"")</f>
        <v>Round Luffa weight</v>
      </c>
      <c r="G52" s="14" cm="1">
        <f t="array" aca="1" ref="G52" ca="1">IFERROR(INDEX('Nhập đơn'!H:H,AWZH!$A52,0),"")</f>
        <v>1.8</v>
      </c>
      <c r="H52" s="14" t="str" cm="1">
        <f t="array" aca="1" ref="H52" ca="1">IFERROR(INDEX('Nhập đơn'!I:I,AWZH!$A52,0),"")</f>
        <v/>
      </c>
      <c r="I52" s="16"/>
    </row>
    <row r="53" spans="1:9" ht="33">
      <c r="A53" s="1">
        <f ca="1">IFERROR(A52+MATCH(C53,OFFSET('Nhập đơn'!$C$1,AWZH!$A52,0,10000),0),"")</f>
        <v>311</v>
      </c>
      <c r="B53" s="16"/>
      <c r="C53" s="14" t="str">
        <f>IF(COUNTIFS($C$6:C52,$E$5)&lt;$J$1,$E$5,"")</f>
        <v>AWZH</v>
      </c>
      <c r="D53" s="14" t="str" cm="1">
        <f t="array" aca="1" ref="D53" ca="1">IFERROR(INDEX('Nhập đơn'!D:D,AWZH!$A53,0),"")</f>
        <v>858</v>
      </c>
      <c r="E53" s="15" t="str" cm="1">
        <f t="array" aca="1" ref="E53" ca="1">IFERROR(INDEX('Nhập đơn'!E:E,AWZH!$A53,0),"")</f>
        <v>Nấm bạch tuyết 150 gr</v>
      </c>
      <c r="F53" s="15" t="str" cm="1">
        <f t="array" aca="1" ref="F53" ca="1">IFERROR(INDEX('Nhập đơn'!F:F,AWZH!$A53,0),"")</f>
        <v>Seafood Mushroom 150 gr</v>
      </c>
      <c r="G53" s="14" cm="1">
        <f t="array" aca="1" ref="G53" ca="1">IFERROR(INDEX('Nhập đơn'!H:H,AWZH!$A53,0),"")</f>
        <v>1.2</v>
      </c>
      <c r="H53" s="14" cm="1">
        <f t="array" aca="1" ref="H53" ca="1">IFERROR(INDEX('Nhập đơn'!I:I,AWZH!$A53,0),"")</f>
        <v>8</v>
      </c>
      <c r="I53" s="16"/>
    </row>
    <row r="54" spans="1:9" ht="33">
      <c r="A54" s="1">
        <f ca="1">IFERROR(A53+MATCH(C54,OFFSET('Nhập đơn'!$C$1,AWZH!$A53,0,10000),0),"")</f>
        <v>312</v>
      </c>
      <c r="B54" s="16"/>
      <c r="C54" s="14" t="str">
        <f>IF(COUNTIFS($C$6:C53,$E$5)&lt;$J$1,$E$5,"")</f>
        <v>AWZH</v>
      </c>
      <c r="D54" s="14" t="str" cm="1">
        <f t="array" aca="1" ref="D54" ca="1">IFERROR(INDEX('Nhập đơn'!D:D,AWZH!$A54,0),"")</f>
        <v>964</v>
      </c>
      <c r="E54" s="15" t="str" cm="1">
        <f t="array" aca="1" ref="E54" ca="1">IFERROR(INDEX('Nhập đơn'!E:E,AWZH!$A54,0),"")</f>
        <v>Cơm Cháy Chà Bông Chay 200 gr</v>
      </c>
      <c r="F54" s="15" t="str" cm="1">
        <f t="array" aca="1" ref="F54" ca="1">IFERROR(INDEX('Nhập đơn'!F:F,AWZH!$A54,0),"")</f>
        <v>Vegetarian crispy fried rice 200 gr</v>
      </c>
      <c r="G54" s="14" cm="1">
        <f t="array" aca="1" ref="G54" ca="1">IFERROR(INDEX('Nhập đơn'!H:H,AWZH!$A54,0),"")</f>
        <v>1</v>
      </c>
      <c r="H54" s="14" cm="1">
        <f t="array" aca="1" ref="H54" ca="1">IFERROR(INDEX('Nhập đơn'!I:I,AWZH!$A54,0),"")</f>
        <v>5</v>
      </c>
      <c r="I54" s="16"/>
    </row>
    <row r="55" spans="1:9">
      <c r="A55" s="1">
        <f ca="1">IFERROR(A54+MATCH(C55,OFFSET('Nhập đơn'!$C$1,AWZH!$A54,0,10000),0),"")</f>
        <v>313</v>
      </c>
      <c r="B55" s="16"/>
      <c r="C55" s="14" t="str">
        <f>IF(COUNTIFS($C$6:C54,$E$5)&lt;$J$1,$E$5,"")</f>
        <v>AWZH</v>
      </c>
      <c r="D55" s="14" t="str" cm="1">
        <f t="array" aca="1" ref="D55" ca="1">IFERROR(INDEX('Nhập đơn'!D:D,AWZH!$A55,0),"")</f>
        <v>972</v>
      </c>
      <c r="E55" s="15" t="str" cm="1">
        <f t="array" aca="1" ref="E55" ca="1">IFERROR(INDEX('Nhập đơn'!E:E,AWZH!$A55,0),"")</f>
        <v>Nấm đùi gà lớn weight</v>
      </c>
      <c r="F55" s="15" t="str" cm="1">
        <f t="array" aca="1" ref="F55" ca="1">IFERROR(INDEX('Nhập đơn'!F:F,AWZH!$A55,0),"")</f>
        <v>King Oyster Mushroom weight</v>
      </c>
      <c r="G55" s="14" cm="1">
        <f t="array" aca="1" ref="G55" ca="1">IFERROR(INDEX('Nhập đơn'!H:H,AWZH!$A55,0),"")</f>
        <v>0.8</v>
      </c>
      <c r="H55" s="14" t="str" cm="1">
        <f t="array" aca="1" ref="H55" ca="1">IFERROR(INDEX('Nhập đơn'!I:I,AWZH!$A55,0),"")</f>
        <v/>
      </c>
      <c r="I55" s="16"/>
    </row>
    <row r="56" spans="1:9" ht="33">
      <c r="A56" s="1">
        <f ca="1">IFERROR(A55+MATCH(C56,OFFSET('Nhập đơn'!$C$1,AWZH!$A55,0,10000),0),"")</f>
        <v>314</v>
      </c>
      <c r="B56" s="16"/>
      <c r="C56" s="14" t="str">
        <f>IF(COUNTIFS($C$6:C55,$E$5)&lt;$J$1,$E$5,"")</f>
        <v>AWZH</v>
      </c>
      <c r="D56" s="14" t="str" cm="1">
        <f t="array" aca="1" ref="D56" ca="1">IFERROR(INDEX('Nhập đơn'!D:D,AWZH!$A56,0),"")</f>
        <v>726</v>
      </c>
      <c r="E56" s="15" t="str" cm="1">
        <f t="array" aca="1" ref="E56" ca="1">IFERROR(INDEX('Nhập đơn'!E:E,AWZH!$A56,0),"")</f>
        <v>Nấm đùi gà nhỏ 100 gr</v>
      </c>
      <c r="F56" s="15" t="str" cm="1">
        <f t="array" aca="1" ref="F56" ca="1">IFERROR(INDEX('Nhập đơn'!F:F,AWZH!$A56,0),"")</f>
        <v>King Oyster Mushroom 100 gr</v>
      </c>
      <c r="G56" s="14" cm="1">
        <f t="array" aca="1" ref="G56" ca="1">IFERROR(INDEX('Nhập đơn'!H:H,AWZH!$A56,0),"")</f>
        <v>0.4</v>
      </c>
      <c r="H56" s="14" cm="1">
        <f t="array" aca="1" ref="H56" ca="1">IFERROR(INDEX('Nhập đơn'!I:I,AWZH!$A56,0),"")</f>
        <v>4</v>
      </c>
      <c r="I56" s="16"/>
    </row>
    <row r="57" spans="1:9" ht="33">
      <c r="A57" s="1">
        <f ca="1">IFERROR(A56+MATCH(C57,OFFSET('Nhập đơn'!$C$1,AWZH!$A56,0,10000),0),"")</f>
        <v>315</v>
      </c>
      <c r="B57" s="16"/>
      <c r="C57" s="14" t="str">
        <f>IF(COUNTIFS($C$6:C56,$E$5)&lt;$J$1,$E$5,"")</f>
        <v>AWZH</v>
      </c>
      <c r="D57" s="14" t="str" cm="1">
        <f t="array" aca="1" ref="D57" ca="1">IFERROR(INDEX('Nhập đơn'!D:D,AWZH!$A57,0),"")</f>
        <v>727</v>
      </c>
      <c r="E57" s="15" t="str" cm="1">
        <f t="array" aca="1" ref="E57" ca="1">IFERROR(INDEX('Nhập đơn'!E:E,AWZH!$A57,0),"")</f>
        <v>Nấm kim châm 200 gr</v>
      </c>
      <c r="F57" s="15" t="str" cm="1">
        <f t="array" aca="1" ref="F57" ca="1">IFERROR(INDEX('Nhập đơn'!F:F,AWZH!$A57,0),"")</f>
        <v>Enoki Mushroom 200 gr</v>
      </c>
      <c r="G57" s="14" cm="1">
        <f t="array" aca="1" ref="G57" ca="1">IFERROR(INDEX('Nhập đơn'!H:H,AWZH!$A57,0),"")</f>
        <v>3</v>
      </c>
      <c r="H57" s="14" cm="1">
        <f t="array" aca="1" ref="H57" ca="1">IFERROR(INDEX('Nhập đơn'!I:I,AWZH!$A57,0),"")</f>
        <v>15</v>
      </c>
      <c r="I57" s="16"/>
    </row>
    <row r="58" spans="1:9">
      <c r="A58" s="1">
        <f ca="1">IFERROR(A57+MATCH(C58,OFFSET('Nhập đơn'!$C$1,AWZH!$A57,0,10000),0),"")</f>
        <v>316</v>
      </c>
      <c r="B58" s="16"/>
      <c r="C58" s="14" t="str">
        <f>IF(COUNTIFS($C$6:C57,$E$5)&lt;$J$1,$E$5,"")</f>
        <v>AWZH</v>
      </c>
      <c r="D58" s="14" t="str" cm="1">
        <f t="array" aca="1" ref="D58" ca="1">IFERROR(INDEX('Nhập đơn'!D:D,AWZH!$A58,0),"")</f>
        <v>729</v>
      </c>
      <c r="E58" s="15" t="str" cm="1">
        <f t="array" aca="1" ref="E58" ca="1">IFERROR(INDEX('Nhập đơn'!E:E,AWZH!$A58,0),"")</f>
        <v>Nấm linh chi nâu 125 gr</v>
      </c>
      <c r="F58" s="15" t="str" cm="1">
        <f t="array" aca="1" ref="F58" ca="1">IFERROR(INDEX('Nhập đơn'!F:F,AWZH!$A58,0),"")</f>
        <v>Brown Ganoderma 125 gr</v>
      </c>
      <c r="G58" s="14" cm="1">
        <f t="array" aca="1" ref="G58" ca="1">IFERROR(INDEX('Nhập đơn'!H:H,AWZH!$A58,0),"")</f>
        <v>0.5</v>
      </c>
      <c r="H58" s="14" cm="1">
        <f t="array" aca="1" ref="H58" ca="1">IFERROR(INDEX('Nhập đơn'!I:I,AWZH!$A58,0),"")</f>
        <v>4</v>
      </c>
      <c r="I58" s="16"/>
    </row>
    <row r="59" spans="1:9">
      <c r="A59" s="1">
        <f ca="1">IFERROR(A58+MATCH(C59,OFFSET('Nhập đơn'!$C$1,AWZH!$A58,0,10000),0),"")</f>
        <v>317</v>
      </c>
      <c r="B59" s="16"/>
      <c r="C59" s="14" t="str">
        <f>IF(COUNTIFS($C$6:C58,$E$5)&lt;$J$1,$E$5,"")</f>
        <v>AWZH</v>
      </c>
      <c r="D59" s="14" t="str" cm="1">
        <f t="array" aca="1" ref="D59" ca="1">IFERROR(INDEX('Nhập đơn'!D:D,AWZH!$A59,0),"")</f>
        <v>728</v>
      </c>
      <c r="E59" s="15" t="str" cm="1">
        <f t="array" aca="1" ref="E59" ca="1">IFERROR(INDEX('Nhập đơn'!E:E,AWZH!$A59,0),"")</f>
        <v>Nấm linh chi trắng 125 gr</v>
      </c>
      <c r="F59" s="15" t="str" cm="1">
        <f t="array" aca="1" ref="F59" ca="1">IFERROR(INDEX('Nhập đơn'!F:F,AWZH!$A59,0),"")</f>
        <v>White Ganoderma 125 gr</v>
      </c>
      <c r="G59" s="14" cm="1">
        <f t="array" aca="1" ref="G59" ca="1">IFERROR(INDEX('Nhập đơn'!H:H,AWZH!$A59,0),"")</f>
        <v>0.5</v>
      </c>
      <c r="H59" s="14" cm="1">
        <f t="array" aca="1" ref="H59" ca="1">IFERROR(INDEX('Nhập đơn'!I:I,AWZH!$A59,0),"")</f>
        <v>4</v>
      </c>
      <c r="I59" s="16"/>
    </row>
    <row r="60" spans="1:9">
      <c r="A60" s="1">
        <f ca="1">IFERROR(A59+MATCH(C60,OFFSET('Nhập đơn'!$C$1,AWZH!$A59,0,10000),0),"")</f>
        <v>318</v>
      </c>
      <c r="B60" s="16"/>
      <c r="C60" s="14" t="str">
        <f>IF(COUNTIFS($C$6:C59,$E$5)&lt;$J$1,$E$5,"")</f>
        <v>AWZH</v>
      </c>
      <c r="D60" s="14" t="str" cm="1">
        <f t="array" aca="1" ref="D60" ca="1">IFERROR(INDEX('Nhập đơn'!D:D,AWZH!$A60,0),"")</f>
        <v>730</v>
      </c>
      <c r="E60" s="15" t="str" cm="1">
        <f t="array" aca="1" ref="E60" ca="1">IFERROR(INDEX('Nhập đơn'!E:E,AWZH!$A60,0),"")</f>
        <v>Nấm mèo tươi 100 gr</v>
      </c>
      <c r="F60" s="15" t="str" cm="1">
        <f t="array" aca="1" ref="F60" ca="1">IFERROR(INDEX('Nhập đơn'!F:F,AWZH!$A60,0),"")</f>
        <v>Jew's Ear 100 gr</v>
      </c>
      <c r="G60" s="14" cm="1">
        <f t="array" aca="1" ref="G60" ca="1">IFERROR(INDEX('Nhập đơn'!H:H,AWZH!$A60,0),"")</f>
        <v>0.2</v>
      </c>
      <c r="H60" s="14" cm="1">
        <f t="array" aca="1" ref="H60" ca="1">IFERROR(INDEX('Nhập đơn'!I:I,AWZH!$A60,0),"")</f>
        <v>2</v>
      </c>
      <c r="I60" s="16"/>
    </row>
    <row r="61" spans="1:9">
      <c r="A61" s="1">
        <f ca="1">IFERROR(A60+MATCH(C61,OFFSET('Nhập đơn'!$C$1,AWZH!$A60,0,10000),0),"")</f>
        <v>319</v>
      </c>
      <c r="B61" s="16"/>
      <c r="C61" s="14" t="str">
        <f>IF(COUNTIFS($C$6:C60,$E$5)&lt;$J$1,$E$5,"")</f>
        <v>AWZH</v>
      </c>
      <c r="D61" s="14" t="str" cm="1">
        <f t="array" aca="1" ref="D61" ca="1">IFERROR(INDEX('Nhập đơn'!D:D,AWZH!$A61,0),"")</f>
        <v>732</v>
      </c>
      <c r="E61" s="15" t="str" cm="1">
        <f t="array" aca="1" ref="E61" ca="1">IFERROR(INDEX('Nhập đơn'!E:E,AWZH!$A61,0),"")</f>
        <v>Ngải bún 100 gr</v>
      </c>
      <c r="F61" s="15" t="str" cm="1">
        <f t="array" aca="1" ref="F61" ca="1">IFERROR(INDEX('Nhập đơn'!F:F,AWZH!$A61,0),"")</f>
        <v>Finger Root 100 gr</v>
      </c>
      <c r="G61" s="14" cm="1">
        <f t="array" aca="1" ref="G61" ca="1">IFERROR(INDEX('Nhập đơn'!H:H,AWZH!$A61,0),"")</f>
        <v>1</v>
      </c>
      <c r="H61" s="14" cm="1">
        <f t="array" aca="1" ref="H61" ca="1">IFERROR(INDEX('Nhập đơn'!I:I,AWZH!$A61,0),"")</f>
        <v>10</v>
      </c>
      <c r="I61" s="16"/>
    </row>
    <row r="62" spans="1:9">
      <c r="A62" s="1">
        <f ca="1">IFERROR(A61+MATCH(C62,OFFSET('Nhập đơn'!$C$1,AWZH!$A61,0,10000),0),"")</f>
        <v>320</v>
      </c>
      <c r="B62" s="16"/>
      <c r="C62" s="14" t="str">
        <f>IF(COUNTIFS($C$6:C61,$E$5)&lt;$J$1,$E$5,"")</f>
        <v>AWZH</v>
      </c>
      <c r="D62" s="14" t="str" cm="1">
        <f t="array" aca="1" ref="D62" ca="1">IFERROR(INDEX('Nhập đơn'!D:D,AWZH!$A62,0),"")</f>
        <v>718</v>
      </c>
      <c r="E62" s="15" t="str" cm="1">
        <f t="array" aca="1" ref="E62" ca="1">IFERROR(INDEX('Nhập đơn'!E:E,AWZH!$A62,0),"")</f>
        <v>Nghệ tươi 100 gr</v>
      </c>
      <c r="F62" s="15" t="str" cm="1">
        <f t="array" aca="1" ref="F62" ca="1">IFERROR(INDEX('Nhập đơn'!F:F,AWZH!$A62,0),"")</f>
        <v>Turmeric 100 gr</v>
      </c>
      <c r="G62" s="14" cm="1">
        <f t="array" aca="1" ref="G62" ca="1">IFERROR(INDEX('Nhập đơn'!H:H,AWZH!$A62,0),"")</f>
        <v>0.3</v>
      </c>
      <c r="H62" s="14" cm="1">
        <f t="array" aca="1" ref="H62" ca="1">IFERROR(INDEX('Nhập đơn'!I:I,AWZH!$A62,0),"")</f>
        <v>3</v>
      </c>
      <c r="I62" s="16"/>
    </row>
    <row r="63" spans="1:9">
      <c r="A63" s="1">
        <f ca="1">IFERROR(A62+MATCH(C63,OFFSET('Nhập đơn'!$C$1,AWZH!$A62,0,10000),0),"")</f>
        <v>321</v>
      </c>
      <c r="B63" s="16"/>
      <c r="C63" s="14" t="str">
        <f>IF(COUNTIFS($C$6:C62,$E$5)&lt;$J$1,$E$5,"")</f>
        <v>AWZH</v>
      </c>
      <c r="D63" s="14" t="str" cm="1">
        <f t="array" aca="1" ref="D63" ca="1">IFERROR(INDEX('Nhập đơn'!D:D,AWZH!$A63,0),"")</f>
        <v>131</v>
      </c>
      <c r="E63" s="15" t="str" cm="1">
        <f t="array" aca="1" ref="E63" ca="1">IFERROR(INDEX('Nhập đơn'!E:E,AWZH!$A63,0),"")</f>
        <v>Ngò gai 100 gr</v>
      </c>
      <c r="F63" s="15" t="str" cm="1">
        <f t="array" aca="1" ref="F63" ca="1">IFERROR(INDEX('Nhập đơn'!F:F,AWZH!$A63,0),"")</f>
        <v>Culantro 100 gr</v>
      </c>
      <c r="G63" s="14" cm="1">
        <f t="array" aca="1" ref="G63" ca="1">IFERROR(INDEX('Nhập đơn'!H:H,AWZH!$A63,0),"")</f>
        <v>4</v>
      </c>
      <c r="H63" s="14" cm="1">
        <f t="array" aca="1" ref="H63" ca="1">IFERROR(INDEX('Nhập đơn'!I:I,AWZH!$A63,0),"")</f>
        <v>40</v>
      </c>
      <c r="I63" s="16"/>
    </row>
    <row r="64" spans="1:9">
      <c r="A64" s="1">
        <f ca="1">IFERROR(A63+MATCH(C64,OFFSET('Nhập đơn'!$C$1,AWZH!$A63,0,10000),0),"")</f>
        <v>322</v>
      </c>
      <c r="B64" s="16"/>
      <c r="C64" s="14" t="str">
        <f>IF(COUNTIFS($C$6:C63,$E$5)&lt;$J$1,$E$5,"")</f>
        <v>AWZH</v>
      </c>
      <c r="D64" s="14" t="str" cm="1">
        <f t="array" aca="1" ref="D64" ca="1">IFERROR(INDEX('Nhập đơn'!D:D,AWZH!$A64,0),"")</f>
        <v>161</v>
      </c>
      <c r="E64" s="15" t="str" cm="1">
        <f t="array" aca="1" ref="E64" ca="1">IFERROR(INDEX('Nhập đơn'!E:E,AWZH!$A64,0),"")</f>
        <v>Rau muống 200 gr</v>
      </c>
      <c r="F64" s="15" t="str" cm="1">
        <f t="array" aca="1" ref="F64" ca="1">IFERROR(INDEX('Nhập đơn'!F:F,AWZH!$A64,0),"")</f>
        <v>Morning Glory 200 gr</v>
      </c>
      <c r="G64" s="14" cm="1">
        <f t="array" aca="1" ref="G64" ca="1">IFERROR(INDEX('Nhập đơn'!H:H,AWZH!$A64,0),"")</f>
        <v>13</v>
      </c>
      <c r="H64" s="14" cm="1">
        <f t="array" aca="1" ref="H64" ca="1">IFERROR(INDEX('Nhập đơn'!I:I,AWZH!$A64,0),"")</f>
        <v>65</v>
      </c>
      <c r="I64" s="16"/>
    </row>
    <row r="65" spans="1:9">
      <c r="A65" s="1">
        <f ca="1">IFERROR(A64+MATCH(C65,OFFSET('Nhập đơn'!$C$1,AWZH!$A64,0,10000),0),"")</f>
        <v>323</v>
      </c>
      <c r="B65" s="16"/>
      <c r="C65" s="14" t="str">
        <f>IF(COUNTIFS($C$6:C64,$E$5)&lt;$J$1,$E$5,"")</f>
        <v>AWZH</v>
      </c>
      <c r="D65" s="14" t="str" cm="1">
        <f t="array" aca="1" ref="D65" ca="1">IFERROR(INDEX('Nhập đơn'!D:D,AWZH!$A65,0),"")</f>
        <v>325</v>
      </c>
      <c r="E65" s="15" t="str" cm="1">
        <f t="array" aca="1" ref="E65" ca="1">IFERROR(INDEX('Nhập đơn'!E:E,AWZH!$A65,0),"")</f>
        <v>Sả tươi 100 gr</v>
      </c>
      <c r="F65" s="15" t="str" cm="1">
        <f t="array" aca="1" ref="F65" ca="1">IFERROR(INDEX('Nhập đơn'!F:F,AWZH!$A65,0),"")</f>
        <v>Lemon Grass 100 gr</v>
      </c>
      <c r="G65" s="14" cm="1">
        <f t="array" aca="1" ref="G65" ca="1">IFERROR(INDEX('Nhập đơn'!H:H,AWZH!$A65,0),"")</f>
        <v>7</v>
      </c>
      <c r="H65" s="14" cm="1">
        <f t="array" aca="1" ref="H65" ca="1">IFERROR(INDEX('Nhập đơn'!I:I,AWZH!$A65,0),"")</f>
        <v>70</v>
      </c>
      <c r="I65" s="16"/>
    </row>
    <row r="66" spans="1:9">
      <c r="A66" s="1">
        <f ca="1">IFERROR(A65+MATCH(C66,OFFSET('Nhập đơn'!$C$1,AWZH!$A65,0,10000),0),"")</f>
        <v>324</v>
      </c>
      <c r="B66" s="16"/>
      <c r="C66" s="14" t="str">
        <f>IF(COUNTIFS($C$6:C65,$E$5)&lt;$J$1,$E$5,"")</f>
        <v>AWZH</v>
      </c>
      <c r="D66" s="14" t="str" cm="1">
        <f t="array" aca="1" ref="D66" ca="1">IFERROR(INDEX('Nhập đơn'!D:D,AWZH!$A66,0),"")</f>
        <v>221</v>
      </c>
      <c r="E66" s="15" t="str" cm="1">
        <f t="array" aca="1" ref="E66" ca="1">IFERROR(INDEX('Nhập đơn'!E:E,AWZH!$A66,0),"")</f>
        <v>Tía tô 100 gr</v>
      </c>
      <c r="F66" s="15" t="str" cm="1">
        <f t="array" aca="1" ref="F66" ca="1">IFERROR(INDEX('Nhập đơn'!F:F,AWZH!$A66,0),"")</f>
        <v>Perilla Leaf 100 gr</v>
      </c>
      <c r="G66" s="14" cm="1">
        <f t="array" aca="1" ref="G66" ca="1">IFERROR(INDEX('Nhập đơn'!H:H,AWZH!$A66,0),"")</f>
        <v>1</v>
      </c>
      <c r="H66" s="14" cm="1">
        <f t="array" aca="1" ref="H66" ca="1">IFERROR(INDEX('Nhập đơn'!I:I,AWZH!$A66,0),"")</f>
        <v>10</v>
      </c>
      <c r="I66" s="16"/>
    </row>
    <row r="67" spans="1:9">
      <c r="A67" s="1">
        <f ca="1">IFERROR(A66+MATCH(C67,OFFSET('Nhập đơn'!$C$1,AWZH!$A66,0,10000),0),"")</f>
        <v>325</v>
      </c>
      <c r="B67" s="16"/>
      <c r="C67" s="14" t="str">
        <f>IF(COUNTIFS($C$6:C66,$E$5)&lt;$J$1,$E$5,"")</f>
        <v>AWZH</v>
      </c>
      <c r="D67" s="14" t="str" cm="1">
        <f t="array" aca="1" ref="D67" ca="1">IFERROR(INDEX('Nhập đơn'!D:D,AWZH!$A67,0),"")</f>
        <v>966</v>
      </c>
      <c r="E67" s="15" t="str" cm="1">
        <f t="array" aca="1" ref="E67" ca="1">IFERROR(INDEX('Nhập đơn'!E:E,AWZH!$A67,0),"")</f>
        <v>Tiêu xanh 100 gr</v>
      </c>
      <c r="F67" s="15" t="str" cm="1">
        <f t="array" aca="1" ref="F67" ca="1">IFERROR(INDEX('Nhập đơn'!F:F,AWZH!$A67,0),"")</f>
        <v>Green pepper 100 gr</v>
      </c>
      <c r="G67" s="14" cm="1">
        <f t="array" aca="1" ref="G67" ca="1">IFERROR(INDEX('Nhập đơn'!H:H,AWZH!$A67,0),"")</f>
        <v>0.3</v>
      </c>
      <c r="H67" s="14" cm="1">
        <f t="array" aca="1" ref="H67" ca="1">IFERROR(INDEX('Nhập đơn'!I:I,AWZH!$A67,0),"")</f>
        <v>3</v>
      </c>
      <c r="I67" s="16"/>
    </row>
    <row r="68" spans="1:9">
      <c r="A68" s="1">
        <f ca="1">IFERROR(A67+MATCH(C68,OFFSET('Nhập đơn'!$C$1,AWZH!$A67,0,10000),0),"")</f>
        <v>401</v>
      </c>
      <c r="B68" s="16"/>
      <c r="C68" s="14" t="str">
        <f>IF(COUNTIFS($C$6:C67,$E$5)&lt;$J$1,$E$5,"")</f>
        <v>AWZH</v>
      </c>
      <c r="D68" s="14" t="str" cm="1">
        <f t="array" aca="1" ref="D68" ca="1">IFERROR(INDEX('Nhập đơn'!D:D,AWZH!$A68,0),"")</f>
        <v>191</v>
      </c>
      <c r="E68" s="15" t="str" cm="1">
        <f t="array" aca="1" ref="E68" ca="1">IFERROR(INDEX('Nhập đơn'!E:E,AWZH!$A68,0),"")</f>
        <v>Thì là 100 gr</v>
      </c>
      <c r="F68" s="15" t="str" cm="1">
        <f t="array" aca="1" ref="F68" ca="1">IFERROR(INDEX('Nhập đơn'!F:F,AWZH!$A68,0),"")</f>
        <v>Dill 100 gr</v>
      </c>
      <c r="G68" s="14" cm="1">
        <f t="array" aca="1" ref="G68" ca="1">IFERROR(INDEX('Nhập đơn'!H:H,AWZH!$A68,0),"")</f>
        <v>1</v>
      </c>
      <c r="H68" s="14" cm="1">
        <f t="array" aca="1" ref="H68" ca="1">IFERROR(INDEX('Nhập đơn'!I:I,AWZH!$A68,0),"")</f>
        <v>10</v>
      </c>
      <c r="I68" s="16"/>
    </row>
    <row r="69" spans="1:9">
      <c r="A69" s="1" t="str">
        <f ca="1">IFERROR(A68+MATCH(C69,OFFSET('Nhập đơn'!$C$1,AWZH!$A68,0,10000),0),"")</f>
        <v/>
      </c>
      <c r="B69" s="16"/>
      <c r="C69" s="14" t="str">
        <f>IF(COUNTIFS($C$6:C68,$E$5)&lt;$J$1,$E$5,"")</f>
        <v/>
      </c>
      <c r="D69" s="14" t="str" cm="1">
        <f t="array" aca="1" ref="D69" ca="1">IFERROR(INDEX('Nhập đơn'!D:D,AWZH!$A69,0),"")</f>
        <v/>
      </c>
      <c r="E69" s="15" t="str" cm="1">
        <f t="array" aca="1" ref="E69" ca="1">IFERROR(INDEX('Nhập đơn'!E:E,AWZH!$A69,0),"")</f>
        <v/>
      </c>
      <c r="F69" s="15" t="str" cm="1">
        <f t="array" aca="1" ref="F69" ca="1">IFERROR(INDEX('Nhập đơn'!F:F,AWZH!$A69,0),"")</f>
        <v/>
      </c>
      <c r="G69" s="14" t="str" cm="1">
        <f t="array" aca="1" ref="G69" ca="1">IFERROR(INDEX('Nhập đơn'!H:H,AWZH!$A69,0),"")</f>
        <v/>
      </c>
      <c r="H69" s="14" t="str" cm="1">
        <f t="array" aca="1" ref="H69" ca="1">IFERROR(INDEX('Nhập đơn'!I:I,AWZH!$A69,0),"")</f>
        <v/>
      </c>
      <c r="I69" s="16"/>
    </row>
    <row r="70" spans="1:9">
      <c r="A70" s="1" t="str">
        <f ca="1">IFERROR(A69+MATCH(C70,OFFSET('Nhập đơn'!$C$1,AWZH!$A69,0,10000),0),"")</f>
        <v/>
      </c>
      <c r="B70" s="16"/>
      <c r="C70" s="14" t="str">
        <f>IF(COUNTIFS($C$6:C69,$E$5)&lt;$J$1,$E$5,"")</f>
        <v/>
      </c>
      <c r="D70" s="14" t="str" cm="1">
        <f t="array" aca="1" ref="D70" ca="1">IFERROR(INDEX('Nhập đơn'!D:D,AWZH!$A70,0),"")</f>
        <v/>
      </c>
      <c r="E70" s="15" t="str" cm="1">
        <f t="array" aca="1" ref="E70" ca="1">IFERROR(INDEX('Nhập đơn'!E:E,AWZH!$A70,0),"")</f>
        <v/>
      </c>
      <c r="F70" s="15" t="str" cm="1">
        <f t="array" aca="1" ref="F70" ca="1">IFERROR(INDEX('Nhập đơn'!F:F,AWZH!$A70,0),"")</f>
        <v/>
      </c>
      <c r="G70" s="14" t="str" cm="1">
        <f t="array" aca="1" ref="G70" ca="1">IFERROR(INDEX('Nhập đơn'!H:H,AWZH!$A70,0),"")</f>
        <v/>
      </c>
      <c r="H70" s="14" t="str" cm="1">
        <f t="array" aca="1" ref="H70" ca="1">IFERROR(INDEX('Nhập đơn'!I:I,AWZH!$A70,0),"")</f>
        <v/>
      </c>
      <c r="I70" s="16"/>
    </row>
    <row r="71" spans="1:9">
      <c r="A71" s="1" t="str">
        <f ca="1">IFERROR(A70+MATCH(C71,OFFSET('Nhập đơn'!$C$1,AWZH!$A70,0,10000),0),"")</f>
        <v/>
      </c>
      <c r="B71" s="16"/>
      <c r="C71" s="14" t="str">
        <f>IF(COUNTIFS($C$6:C70,$E$5)&lt;$J$1,$E$5,"")</f>
        <v/>
      </c>
      <c r="D71" s="14" t="str" cm="1">
        <f t="array" aca="1" ref="D71" ca="1">IFERROR(INDEX('Nhập đơn'!D:D,AWZH!$A71,0),"")</f>
        <v/>
      </c>
      <c r="E71" s="15" t="str" cm="1">
        <f t="array" aca="1" ref="E71" ca="1">IFERROR(INDEX('Nhập đơn'!E:E,AWZH!$A71,0),"")</f>
        <v/>
      </c>
      <c r="F71" s="15" t="str" cm="1">
        <f t="array" aca="1" ref="F71" ca="1">IFERROR(INDEX('Nhập đơn'!F:F,AWZH!$A71,0),"")</f>
        <v/>
      </c>
      <c r="G71" s="14" t="str" cm="1">
        <f t="array" aca="1" ref="G71" ca="1">IFERROR(INDEX('Nhập đơn'!H:H,AWZH!$A71,0),"")</f>
        <v/>
      </c>
      <c r="H71" s="14" t="str" cm="1">
        <f t="array" aca="1" ref="H71" ca="1">IFERROR(INDEX('Nhập đơn'!I:I,AWZH!$A71,0),"")</f>
        <v/>
      </c>
      <c r="I71" s="16"/>
    </row>
    <row r="72" spans="1:9">
      <c r="A72" s="1" t="str">
        <f ca="1">IFERROR(A71+MATCH(C72,OFFSET('Nhập đơn'!$C$1,AWZH!$A71,0,10000),0),"")</f>
        <v/>
      </c>
      <c r="B72" s="16"/>
      <c r="C72" s="14" t="str">
        <f>IF(COUNTIFS($C$6:C71,$E$5)&lt;$J$1,$E$5,"")</f>
        <v/>
      </c>
      <c r="D72" s="14" t="str" cm="1">
        <f t="array" aca="1" ref="D72" ca="1">IFERROR(INDEX('Nhập đơn'!D:D,AWZH!$A72,0),"")</f>
        <v/>
      </c>
      <c r="E72" s="15" t="str" cm="1">
        <f t="array" aca="1" ref="E72" ca="1">IFERROR(INDEX('Nhập đơn'!E:E,AWZH!$A72,0),"")</f>
        <v/>
      </c>
      <c r="F72" s="15" t="str" cm="1">
        <f t="array" aca="1" ref="F72" ca="1">IFERROR(INDEX('Nhập đơn'!F:F,AWZH!$A72,0),"")</f>
        <v/>
      </c>
      <c r="G72" s="14" t="str" cm="1">
        <f t="array" aca="1" ref="G72" ca="1">IFERROR(INDEX('Nhập đơn'!H:H,AWZH!$A72,0),"")</f>
        <v/>
      </c>
      <c r="H72" s="14" t="str" cm="1">
        <f t="array" aca="1" ref="H72" ca="1">IFERROR(INDEX('Nhập đơn'!I:I,AWZH!$A72,0),"")</f>
        <v/>
      </c>
      <c r="I72" s="16"/>
    </row>
    <row r="73" spans="1:9">
      <c r="A73" s="1" t="str">
        <f ca="1">IFERROR(A72+MATCH(C73,OFFSET('Nhập đơn'!$C$1,AWZH!$A72,0,10000),0),"")</f>
        <v/>
      </c>
      <c r="B73" s="16"/>
      <c r="C73" s="14" t="str">
        <f>IF(COUNTIFS($C$6:C72,$E$5)&lt;$J$1,$E$5,"")</f>
        <v/>
      </c>
      <c r="D73" s="14" t="str" cm="1">
        <f t="array" aca="1" ref="D73" ca="1">IFERROR(INDEX('Nhập đơn'!D:D,AWZH!$A73,0),"")</f>
        <v/>
      </c>
      <c r="E73" s="15" t="str" cm="1">
        <f t="array" aca="1" ref="E73" ca="1">IFERROR(INDEX('Nhập đơn'!E:E,AWZH!$A73,0),"")</f>
        <v/>
      </c>
      <c r="F73" s="15" t="str" cm="1">
        <f t="array" aca="1" ref="F73" ca="1">IFERROR(INDEX('Nhập đơn'!F:F,AWZH!$A73,0),"")</f>
        <v/>
      </c>
      <c r="G73" s="14" t="str" cm="1">
        <f t="array" aca="1" ref="G73" ca="1">IFERROR(INDEX('Nhập đơn'!H:H,AWZH!$A73,0),"")</f>
        <v/>
      </c>
      <c r="H73" s="14" t="str" cm="1">
        <f t="array" aca="1" ref="H73" ca="1">IFERROR(INDEX('Nhập đơn'!I:I,AWZH!$A73,0),"")</f>
        <v/>
      </c>
      <c r="I73" s="16"/>
    </row>
    <row r="74" spans="1:9">
      <c r="A74" s="1" t="str">
        <f ca="1">IFERROR(A73+MATCH(C74,OFFSET('Nhập đơn'!$C$1,AWZH!$A73,0,10000),0),"")</f>
        <v/>
      </c>
      <c r="B74" s="16"/>
      <c r="C74" s="14" t="str">
        <f>IF(COUNTIFS($C$6:C73,$E$5)&lt;$J$1,$E$5,"")</f>
        <v/>
      </c>
      <c r="D74" s="14" t="str" cm="1">
        <f t="array" aca="1" ref="D74" ca="1">IFERROR(INDEX('Nhập đơn'!D:D,AWZH!$A74,0),"")</f>
        <v/>
      </c>
      <c r="E74" s="15" t="str" cm="1">
        <f t="array" aca="1" ref="E74" ca="1">IFERROR(INDEX('Nhập đơn'!E:E,AWZH!$A74,0),"")</f>
        <v/>
      </c>
      <c r="F74" s="15" t="str" cm="1">
        <f t="array" aca="1" ref="F74" ca="1">IFERROR(INDEX('Nhập đơn'!F:F,AWZH!$A74,0),"")</f>
        <v/>
      </c>
      <c r="G74" s="14" t="str" cm="1">
        <f t="array" aca="1" ref="G74" ca="1">IFERROR(INDEX('Nhập đơn'!H:H,AWZH!$A74,0),"")</f>
        <v/>
      </c>
      <c r="H74" s="14" t="str" cm="1">
        <f t="array" aca="1" ref="H74" ca="1">IFERROR(INDEX('Nhập đơn'!I:I,AWZH!$A74,0),"")</f>
        <v/>
      </c>
      <c r="I74" s="16"/>
    </row>
    <row r="75" spans="1:9">
      <c r="A75" s="1" t="str">
        <f ca="1">IFERROR(A74+MATCH(C75,OFFSET('Nhập đơn'!$C$1,AWZH!$A74,0,10000),0),"")</f>
        <v/>
      </c>
      <c r="B75" s="16"/>
      <c r="C75" s="14" t="str">
        <f>IF(COUNTIFS($C$6:C74,$E$5)&lt;$J$1,$E$5,"")</f>
        <v/>
      </c>
      <c r="D75" s="14" t="str" cm="1">
        <f t="array" aca="1" ref="D75" ca="1">IFERROR(INDEX('Nhập đơn'!D:D,AWZH!$A75,0),"")</f>
        <v/>
      </c>
      <c r="E75" s="15" t="str" cm="1">
        <f t="array" aca="1" ref="E75" ca="1">IFERROR(INDEX('Nhập đơn'!E:E,AWZH!$A75,0),"")</f>
        <v/>
      </c>
      <c r="F75" s="15" t="str" cm="1">
        <f t="array" aca="1" ref="F75" ca="1">IFERROR(INDEX('Nhập đơn'!F:F,AWZH!$A75,0),"")</f>
        <v/>
      </c>
      <c r="G75" s="14" t="str" cm="1">
        <f t="array" aca="1" ref="G75" ca="1">IFERROR(INDEX('Nhập đơn'!H:H,AWZH!$A75,0),"")</f>
        <v/>
      </c>
      <c r="H75" s="14" t="str" cm="1">
        <f t="array" aca="1" ref="H75" ca="1">IFERROR(INDEX('Nhập đơn'!I:I,AWZH!$A75,0),"")</f>
        <v/>
      </c>
      <c r="I75" s="16"/>
    </row>
    <row r="76" spans="1:9">
      <c r="A76" s="1" t="str">
        <f ca="1">IFERROR(A75+MATCH(C76,OFFSET('Nhập đơn'!$C$1,AWZH!$A75,0,10000),0),"")</f>
        <v/>
      </c>
      <c r="B76" s="16"/>
      <c r="C76" s="14" t="str">
        <f>IF(COUNTIFS($C$6:C75,$E$5)&lt;$J$1,$E$5,"")</f>
        <v/>
      </c>
      <c r="D76" s="14" t="str" cm="1">
        <f t="array" aca="1" ref="D76" ca="1">IFERROR(INDEX('Nhập đơn'!D:D,AWZH!$A76,0),"")</f>
        <v/>
      </c>
      <c r="E76" s="15" t="str" cm="1">
        <f t="array" aca="1" ref="E76" ca="1">IFERROR(INDEX('Nhập đơn'!E:E,AWZH!$A76,0),"")</f>
        <v/>
      </c>
      <c r="F76" s="15" t="str" cm="1">
        <f t="array" aca="1" ref="F76" ca="1">IFERROR(INDEX('Nhập đơn'!F:F,AWZH!$A76,0),"")</f>
        <v/>
      </c>
      <c r="G76" s="14" t="str" cm="1">
        <f t="array" aca="1" ref="G76" ca="1">IFERROR(INDEX('Nhập đơn'!H:H,AWZH!$A76,0),"")</f>
        <v/>
      </c>
      <c r="H76" s="14" t="str" cm="1">
        <f t="array" aca="1" ref="H76" ca="1">IFERROR(INDEX('Nhập đơn'!I:I,AWZH!$A76,0),"")</f>
        <v/>
      </c>
      <c r="I76" s="16"/>
    </row>
    <row r="77" spans="1:9">
      <c r="A77" s="1" t="str">
        <f ca="1">IFERROR(A76+MATCH(C77,OFFSET('Nhập đơn'!$C$1,AWZH!$A76,0,10000),0),"")</f>
        <v/>
      </c>
      <c r="B77" s="16"/>
      <c r="C77" s="14" t="str">
        <f>IF(COUNTIFS($C$6:C76,$E$5)&lt;$J$1,$E$5,"")</f>
        <v/>
      </c>
      <c r="D77" s="14" t="str" cm="1">
        <f t="array" aca="1" ref="D77" ca="1">IFERROR(INDEX('Nhập đơn'!D:D,AWZH!$A77,0),"")</f>
        <v/>
      </c>
      <c r="E77" s="15" t="str" cm="1">
        <f t="array" aca="1" ref="E77" ca="1">IFERROR(INDEX('Nhập đơn'!E:E,AWZH!$A77,0),"")</f>
        <v/>
      </c>
      <c r="F77" s="15" t="str" cm="1">
        <f t="array" aca="1" ref="F77" ca="1">IFERROR(INDEX('Nhập đơn'!F:F,AWZH!$A77,0),"")</f>
        <v/>
      </c>
      <c r="G77" s="14" t="str" cm="1">
        <f t="array" aca="1" ref="G77" ca="1">IFERROR(INDEX('Nhập đơn'!H:H,AWZH!$A77,0),"")</f>
        <v/>
      </c>
      <c r="H77" s="14" t="str" cm="1">
        <f t="array" aca="1" ref="H77" ca="1">IFERROR(INDEX('Nhập đơn'!I:I,AWZH!$A77,0),"")</f>
        <v/>
      </c>
      <c r="I77" s="16"/>
    </row>
    <row r="78" spans="1:9">
      <c r="A78" s="1" t="str">
        <f ca="1">IFERROR(A77+MATCH(C78,OFFSET('Nhập đơn'!$C$1,AWZH!$A77,0,10000),0),"")</f>
        <v/>
      </c>
      <c r="B78" s="16"/>
      <c r="C78" s="14" t="str">
        <f>IF(COUNTIFS($C$6:C77,$E$5)&lt;$J$1,$E$5,"")</f>
        <v/>
      </c>
      <c r="D78" s="14" t="str" cm="1">
        <f t="array" aca="1" ref="D78" ca="1">IFERROR(INDEX('Nhập đơn'!D:D,AWZH!$A78,0),"")</f>
        <v/>
      </c>
      <c r="E78" s="15" t="str" cm="1">
        <f t="array" aca="1" ref="E78" ca="1">IFERROR(INDEX('Nhập đơn'!E:E,AWZH!$A78,0),"")</f>
        <v/>
      </c>
      <c r="F78" s="15" t="str" cm="1">
        <f t="array" aca="1" ref="F78" ca="1">IFERROR(INDEX('Nhập đơn'!F:F,AWZH!$A78,0),"")</f>
        <v/>
      </c>
      <c r="G78" s="14" t="str" cm="1">
        <f t="array" aca="1" ref="G78" ca="1">IFERROR(INDEX('Nhập đơn'!H:H,AWZH!$A78,0),"")</f>
        <v/>
      </c>
      <c r="H78" s="14" t="str" cm="1">
        <f t="array" aca="1" ref="H78" ca="1">IFERROR(INDEX('Nhập đơn'!I:I,AWZH!$A78,0),"")</f>
        <v/>
      </c>
      <c r="I78" s="16"/>
    </row>
    <row r="79" spans="1:9">
      <c r="A79" s="1" t="str">
        <f ca="1">IFERROR(A78+MATCH(C79,OFFSET('Nhập đơn'!$C$1,AWZH!$A78,0,10000),0),"")</f>
        <v/>
      </c>
      <c r="B79" s="16"/>
      <c r="C79" s="14" t="str">
        <f>IF(COUNTIFS($C$6:C78,$E$5)&lt;$J$1,$E$5,"")</f>
        <v/>
      </c>
      <c r="D79" s="14" t="str" cm="1">
        <f t="array" aca="1" ref="D79" ca="1">IFERROR(INDEX('Nhập đơn'!D:D,AWZH!$A79,0),"")</f>
        <v/>
      </c>
      <c r="E79" s="15" t="str" cm="1">
        <f t="array" aca="1" ref="E79" ca="1">IFERROR(INDEX('Nhập đơn'!E:E,AWZH!$A79,0),"")</f>
        <v/>
      </c>
      <c r="F79" s="15" t="str" cm="1">
        <f t="array" aca="1" ref="F79" ca="1">IFERROR(INDEX('Nhập đơn'!F:F,AWZH!$A79,0),"")</f>
        <v/>
      </c>
      <c r="G79" s="14" t="str" cm="1">
        <f t="array" aca="1" ref="G79" ca="1">IFERROR(INDEX('Nhập đơn'!H:H,AWZH!$A79,0),"")</f>
        <v/>
      </c>
      <c r="H79" s="14" t="str" cm="1">
        <f t="array" aca="1" ref="H79" ca="1">IFERROR(INDEX('Nhập đơn'!I:I,AWZH!$A79,0),"")</f>
        <v/>
      </c>
      <c r="I79" s="16"/>
    </row>
    <row r="80" spans="1:9">
      <c r="A80" s="1" t="str">
        <f ca="1">IFERROR(A79+MATCH(C80,OFFSET('Nhập đơn'!$C$1,AWZH!$A79,0,10000),0),"")</f>
        <v/>
      </c>
      <c r="B80" s="16"/>
      <c r="C80" s="14" t="str">
        <f>IF(COUNTIFS($C$6:C79,$E$5)&lt;$J$1,$E$5,"")</f>
        <v/>
      </c>
      <c r="D80" s="14" t="str" cm="1">
        <f t="array" aca="1" ref="D80" ca="1">IFERROR(INDEX('Nhập đơn'!D:D,AWZH!$A80,0),"")</f>
        <v/>
      </c>
      <c r="E80" s="15" t="str" cm="1">
        <f t="array" aca="1" ref="E80" ca="1">IFERROR(INDEX('Nhập đơn'!E:E,AWZH!$A80,0),"")</f>
        <v/>
      </c>
      <c r="F80" s="15" t="str" cm="1">
        <f t="array" aca="1" ref="F80" ca="1">IFERROR(INDEX('Nhập đơn'!F:F,AWZH!$A80,0),"")</f>
        <v/>
      </c>
      <c r="G80" s="14" t="str" cm="1">
        <f t="array" aca="1" ref="G80" ca="1">IFERROR(INDEX('Nhập đơn'!H:H,AWZH!$A80,0),"")</f>
        <v/>
      </c>
      <c r="H80" s="14" t="str" cm="1">
        <f t="array" aca="1" ref="H80" ca="1">IFERROR(INDEX('Nhập đơn'!I:I,AWZH!$A80,0),"")</f>
        <v/>
      </c>
      <c r="I80" s="16"/>
    </row>
    <row r="81" spans="1:9">
      <c r="A81" s="1" t="str">
        <f ca="1">IFERROR(A80+MATCH(C81,OFFSET('Nhập đơn'!$C$1,AWZH!$A80,0,10000),0),"")</f>
        <v/>
      </c>
      <c r="B81" s="16"/>
      <c r="C81" s="14" t="str">
        <f>IF(COUNTIFS($C$6:C80,$E$5)&lt;$J$1,$E$5,"")</f>
        <v/>
      </c>
      <c r="D81" s="14" t="str" cm="1">
        <f t="array" aca="1" ref="D81" ca="1">IFERROR(INDEX('Nhập đơn'!D:D,AWZH!$A81,0),"")</f>
        <v/>
      </c>
      <c r="E81" s="15" t="str" cm="1">
        <f t="array" aca="1" ref="E81" ca="1">IFERROR(INDEX('Nhập đơn'!E:E,AWZH!$A81,0),"")</f>
        <v/>
      </c>
      <c r="F81" s="15" t="str" cm="1">
        <f t="array" aca="1" ref="F81" ca="1">IFERROR(INDEX('Nhập đơn'!F:F,AWZH!$A81,0),"")</f>
        <v/>
      </c>
      <c r="G81" s="14" t="str" cm="1">
        <f t="array" aca="1" ref="G81" ca="1">IFERROR(INDEX('Nhập đơn'!H:H,AWZH!$A81,0),"")</f>
        <v/>
      </c>
      <c r="H81" s="14" t="str" cm="1">
        <f t="array" aca="1" ref="H81" ca="1">IFERROR(INDEX('Nhập đơn'!I:I,AWZH!$A81,0),"")</f>
        <v/>
      </c>
      <c r="I81" s="16"/>
    </row>
    <row r="82" spans="1:9">
      <c r="A82" s="1" t="str">
        <f ca="1">IFERROR(A81+MATCH(C82,OFFSET('Nhập đơn'!$C$1,AWZH!$A81,0,10000),0),"")</f>
        <v/>
      </c>
      <c r="B82" s="16"/>
      <c r="C82" s="14" t="str">
        <f>IF(COUNTIFS($C$6:C81,$E$5)&lt;$J$1,$E$5,"")</f>
        <v/>
      </c>
      <c r="D82" s="14" t="str" cm="1">
        <f t="array" aca="1" ref="D82" ca="1">IFERROR(INDEX('Nhập đơn'!D:D,AWZH!$A82,0),"")</f>
        <v/>
      </c>
      <c r="E82" s="15" t="str" cm="1">
        <f t="array" aca="1" ref="E82" ca="1">IFERROR(INDEX('Nhập đơn'!E:E,AWZH!$A82,0),"")</f>
        <v/>
      </c>
      <c r="F82" s="15" t="str" cm="1">
        <f t="array" aca="1" ref="F82" ca="1">IFERROR(INDEX('Nhập đơn'!F:F,AWZH!$A82,0),"")</f>
        <v/>
      </c>
      <c r="G82" s="14" t="str" cm="1">
        <f t="array" aca="1" ref="G82" ca="1">IFERROR(INDEX('Nhập đơn'!H:H,AWZH!$A82,0),"")</f>
        <v/>
      </c>
      <c r="H82" s="14" t="str" cm="1">
        <f t="array" aca="1" ref="H82" ca="1">IFERROR(INDEX('Nhập đơn'!I:I,AWZH!$A82,0),"")</f>
        <v/>
      </c>
      <c r="I82" s="16"/>
    </row>
    <row r="83" spans="1:9">
      <c r="A83" s="1" t="str">
        <f ca="1">IFERROR(A82+MATCH(C83,OFFSET('Nhập đơn'!$C$1,AWZH!$A82,0,10000),0),"")</f>
        <v/>
      </c>
      <c r="B83" s="16"/>
      <c r="C83" s="14" t="str">
        <f>IF(COUNTIFS($C$6:C82,$E$5)&lt;$J$1,$E$5,"")</f>
        <v/>
      </c>
      <c r="D83" s="14" t="str" cm="1">
        <f t="array" aca="1" ref="D83" ca="1">IFERROR(INDEX('Nhập đơn'!D:D,AWZH!$A83,0),"")</f>
        <v/>
      </c>
      <c r="E83" s="15" t="str" cm="1">
        <f t="array" aca="1" ref="E83" ca="1">IFERROR(INDEX('Nhập đơn'!E:E,AWZH!$A83,0),"")</f>
        <v/>
      </c>
      <c r="F83" s="15" t="str" cm="1">
        <f t="array" aca="1" ref="F83" ca="1">IFERROR(INDEX('Nhập đơn'!F:F,AWZH!$A83,0),"")</f>
        <v/>
      </c>
      <c r="G83" s="14" t="str" cm="1">
        <f t="array" aca="1" ref="G83" ca="1">IFERROR(INDEX('Nhập đơn'!H:H,AWZH!$A83,0),"")</f>
        <v/>
      </c>
      <c r="H83" s="14" t="str" cm="1">
        <f t="array" aca="1" ref="H83" ca="1">IFERROR(INDEX('Nhập đơn'!I:I,AWZH!$A83,0),"")</f>
        <v/>
      </c>
      <c r="I83" s="16"/>
    </row>
    <row r="84" spans="1:9">
      <c r="A84" s="1" t="str">
        <f ca="1">IFERROR(A83+MATCH(C84,OFFSET('Nhập đơn'!$C$1,AWZH!$A83,0,10000),0),"")</f>
        <v/>
      </c>
      <c r="B84" s="16"/>
      <c r="C84" s="14" t="str">
        <f>IF(COUNTIFS($C$6:C83,$E$5)&lt;$J$1,$E$5,"")</f>
        <v/>
      </c>
      <c r="D84" s="14" t="str" cm="1">
        <f t="array" aca="1" ref="D84" ca="1">IFERROR(INDEX('Nhập đơn'!D:D,AWZH!$A84,0),"")</f>
        <v/>
      </c>
      <c r="E84" s="15" t="str" cm="1">
        <f t="array" aca="1" ref="E84" ca="1">IFERROR(INDEX('Nhập đơn'!E:E,AWZH!$A84,0),"")</f>
        <v/>
      </c>
      <c r="F84" s="15" t="str" cm="1">
        <f t="array" aca="1" ref="F84" ca="1">IFERROR(INDEX('Nhập đơn'!F:F,AWZH!$A84,0),"")</f>
        <v/>
      </c>
      <c r="G84" s="14" t="str" cm="1">
        <f t="array" aca="1" ref="G84" ca="1">IFERROR(INDEX('Nhập đơn'!H:H,AWZH!$A84,0),"")</f>
        <v/>
      </c>
      <c r="H84" s="14" t="str" cm="1">
        <f t="array" aca="1" ref="H84" ca="1">IFERROR(INDEX('Nhập đơn'!I:I,AWZH!$A84,0),"")</f>
        <v/>
      </c>
      <c r="I84" s="16"/>
    </row>
    <row r="85" spans="1:9">
      <c r="A85" s="1" t="str">
        <f ca="1">IFERROR(A84+MATCH(C85,OFFSET('Nhập đơn'!$C$1,AWZH!$A84,0,10000),0),"")</f>
        <v/>
      </c>
      <c r="B85" s="16"/>
      <c r="C85" s="14" t="str">
        <f>IF(COUNTIFS($C$6:C84,$E$5)&lt;$J$1,$E$5,"")</f>
        <v/>
      </c>
      <c r="D85" s="14" t="str" cm="1">
        <f t="array" aca="1" ref="D85" ca="1">IFERROR(INDEX('Nhập đơn'!D:D,AWZH!$A85,0),"")</f>
        <v/>
      </c>
      <c r="E85" s="15" t="str" cm="1">
        <f t="array" aca="1" ref="E85" ca="1">IFERROR(INDEX('Nhập đơn'!E:E,AWZH!$A85,0),"")</f>
        <v/>
      </c>
      <c r="F85" s="15" t="str" cm="1">
        <f t="array" aca="1" ref="F85" ca="1">IFERROR(INDEX('Nhập đơn'!F:F,AWZH!$A85,0),"")</f>
        <v/>
      </c>
      <c r="G85" s="14" t="str" cm="1">
        <f t="array" aca="1" ref="G85" ca="1">IFERROR(INDEX('Nhập đơn'!H:H,AWZH!$A85,0),"")</f>
        <v/>
      </c>
      <c r="H85" s="14" t="str" cm="1">
        <f t="array" aca="1" ref="H85" ca="1">IFERROR(INDEX('Nhập đơn'!I:I,AWZH!$A85,0),"")</f>
        <v/>
      </c>
      <c r="I85" s="16"/>
    </row>
    <row r="86" spans="1:9">
      <c r="A86" s="1" t="str">
        <f ca="1">IFERROR(A85+MATCH(C86,OFFSET('Nhập đơn'!$C$1,AWZH!$A85,0,10000),0),"")</f>
        <v/>
      </c>
      <c r="B86" s="16"/>
      <c r="C86" s="14" t="str">
        <f>IF(COUNTIFS($C$6:C85,$E$5)&lt;$J$1,$E$5,"")</f>
        <v/>
      </c>
      <c r="D86" s="14" t="str" cm="1">
        <f t="array" aca="1" ref="D86" ca="1">IFERROR(INDEX('Nhập đơn'!D:D,AWZH!$A86,0),"")</f>
        <v/>
      </c>
      <c r="E86" s="15" t="str" cm="1">
        <f t="array" aca="1" ref="E86" ca="1">IFERROR(INDEX('Nhập đơn'!E:E,AWZH!$A86,0),"")</f>
        <v/>
      </c>
      <c r="F86" s="15" t="str" cm="1">
        <f t="array" aca="1" ref="F86" ca="1">IFERROR(INDEX('Nhập đơn'!F:F,AWZH!$A86,0),"")</f>
        <v/>
      </c>
      <c r="G86" s="14" t="str" cm="1">
        <f t="array" aca="1" ref="G86" ca="1">IFERROR(INDEX('Nhập đơn'!H:H,AWZH!$A86,0),"")</f>
        <v/>
      </c>
      <c r="H86" s="14" t="str" cm="1">
        <f t="array" aca="1" ref="H86" ca="1">IFERROR(INDEX('Nhập đơn'!I:I,AWZH!$A86,0),"")</f>
        <v/>
      </c>
      <c r="I86" s="16"/>
    </row>
    <row r="87" spans="1:9">
      <c r="A87" s="1" t="str">
        <f ca="1">IFERROR(A86+MATCH(C87,OFFSET('Nhập đơn'!$C$1,AWZH!$A86,0,10000),0),"")</f>
        <v/>
      </c>
      <c r="B87" s="16"/>
      <c r="C87" s="14" t="str">
        <f>IF(COUNTIFS($C$6:C86,$E$5)&lt;$J$1,$E$5,"")</f>
        <v/>
      </c>
      <c r="D87" s="14" t="str" cm="1">
        <f t="array" aca="1" ref="D87" ca="1">IFERROR(INDEX('Nhập đơn'!D:D,AWZH!$A87,0),"")</f>
        <v/>
      </c>
      <c r="E87" s="15" t="str" cm="1">
        <f t="array" aca="1" ref="E87" ca="1">IFERROR(INDEX('Nhập đơn'!E:E,AWZH!$A87,0),"")</f>
        <v/>
      </c>
      <c r="F87" s="15" t="str" cm="1">
        <f t="array" aca="1" ref="F87" ca="1">IFERROR(INDEX('Nhập đơn'!F:F,AWZH!$A87,0),"")</f>
        <v/>
      </c>
      <c r="G87" s="14" t="str" cm="1">
        <f t="array" aca="1" ref="G87" ca="1">IFERROR(INDEX('Nhập đơn'!H:H,AWZH!$A87,0),"")</f>
        <v/>
      </c>
      <c r="H87" s="14" t="str" cm="1">
        <f t="array" aca="1" ref="H87" ca="1">IFERROR(INDEX('Nhập đơn'!I:I,AWZH!$A87,0),"")</f>
        <v/>
      </c>
      <c r="I87" s="16"/>
    </row>
    <row r="88" spans="1:9">
      <c r="A88" s="1" t="str">
        <f ca="1">IFERROR(A87+MATCH(C88,OFFSET('Nhập đơn'!$C$1,AWZH!$A87,0,10000),0),"")</f>
        <v/>
      </c>
      <c r="B88" s="16"/>
      <c r="C88" s="14" t="str">
        <f>IF(COUNTIFS($C$6:C87,$E$5)&lt;$J$1,$E$5,"")</f>
        <v/>
      </c>
      <c r="D88" s="14" t="str" cm="1">
        <f t="array" aca="1" ref="D88" ca="1">IFERROR(INDEX('Nhập đơn'!D:D,AWZH!$A88,0),"")</f>
        <v/>
      </c>
      <c r="E88" s="15" t="str" cm="1">
        <f t="array" aca="1" ref="E88" ca="1">IFERROR(INDEX('Nhập đơn'!E:E,AWZH!$A88,0),"")</f>
        <v/>
      </c>
      <c r="F88" s="15" t="str" cm="1">
        <f t="array" aca="1" ref="F88" ca="1">IFERROR(INDEX('Nhập đơn'!F:F,AWZH!$A88,0),"")</f>
        <v/>
      </c>
      <c r="G88" s="14" t="str" cm="1">
        <f t="array" aca="1" ref="G88" ca="1">IFERROR(INDEX('Nhập đơn'!H:H,AWZH!$A88,0),"")</f>
        <v/>
      </c>
      <c r="H88" s="14" t="str" cm="1">
        <f t="array" aca="1" ref="H88" ca="1">IFERROR(INDEX('Nhập đơn'!I:I,AWZH!$A88,0),"")</f>
        <v/>
      </c>
      <c r="I88" s="16"/>
    </row>
    <row r="89" spans="1:9">
      <c r="A89" s="1" t="str">
        <f ca="1">IFERROR(A88+MATCH(C89,OFFSET('Nhập đơn'!$C$1,AWZH!$A88,0,10000),0),"")</f>
        <v/>
      </c>
      <c r="B89" s="16"/>
      <c r="C89" s="14" t="str">
        <f>IF(COUNTIFS($C$6:C88,$E$5)&lt;$J$1,$E$5,"")</f>
        <v/>
      </c>
      <c r="D89" s="14" t="str" cm="1">
        <f t="array" aca="1" ref="D89" ca="1">IFERROR(INDEX('Nhập đơn'!D:D,AWZH!$A89,0),"")</f>
        <v/>
      </c>
      <c r="E89" s="15" t="str" cm="1">
        <f t="array" aca="1" ref="E89" ca="1">IFERROR(INDEX('Nhập đơn'!E:E,AWZH!$A89,0),"")</f>
        <v/>
      </c>
      <c r="F89" s="15" t="str" cm="1">
        <f t="array" aca="1" ref="F89" ca="1">IFERROR(INDEX('Nhập đơn'!F:F,AWZH!$A89,0),"")</f>
        <v/>
      </c>
      <c r="G89" s="14" t="str" cm="1">
        <f t="array" aca="1" ref="G89" ca="1">IFERROR(INDEX('Nhập đơn'!H:H,AWZH!$A89,0),"")</f>
        <v/>
      </c>
      <c r="H89" s="14" t="str" cm="1">
        <f t="array" aca="1" ref="H89" ca="1">IFERROR(INDEX('Nhập đơn'!I:I,AWZH!$A89,0),"")</f>
        <v/>
      </c>
      <c r="I89" s="16"/>
    </row>
    <row r="90" spans="1:9">
      <c r="A90" s="1" t="str">
        <f ca="1">IFERROR(A89+MATCH(C90,OFFSET('Nhập đơn'!$C$1,AWZH!$A89,0,10000),0),"")</f>
        <v/>
      </c>
      <c r="B90" s="16"/>
      <c r="C90" s="14" t="str">
        <f>IF(COUNTIFS($C$6:C89,$E$5)&lt;$J$1,$E$5,"")</f>
        <v/>
      </c>
      <c r="D90" s="14" t="str" cm="1">
        <f t="array" aca="1" ref="D90" ca="1">IFERROR(INDEX('Nhập đơn'!D:D,AWZH!$A90,0),"")</f>
        <v/>
      </c>
      <c r="E90" s="15" t="str" cm="1">
        <f t="array" aca="1" ref="E90" ca="1">IFERROR(INDEX('Nhập đơn'!E:E,AWZH!$A90,0),"")</f>
        <v/>
      </c>
      <c r="F90" s="15" t="str" cm="1">
        <f t="array" aca="1" ref="F90" ca="1">IFERROR(INDEX('Nhập đơn'!F:F,AWZH!$A90,0),"")</f>
        <v/>
      </c>
      <c r="G90" s="14" t="str" cm="1">
        <f t="array" aca="1" ref="G90" ca="1">IFERROR(INDEX('Nhập đơn'!H:H,AWZH!$A90,0),"")</f>
        <v/>
      </c>
      <c r="H90" s="14" t="str" cm="1">
        <f t="array" aca="1" ref="H90" ca="1">IFERROR(INDEX('Nhập đơn'!I:I,AWZH!$A90,0),"")</f>
        <v/>
      </c>
      <c r="I90" s="16"/>
    </row>
    <row r="91" spans="1:9">
      <c r="A91" s="1" t="str">
        <f ca="1">IFERROR(A90+MATCH(C91,OFFSET('Nhập đơn'!$C$1,AWZH!$A90,0,10000),0),"")</f>
        <v/>
      </c>
      <c r="B91" s="16"/>
      <c r="C91" s="14" t="str">
        <f>IF(COUNTIFS($C$6:C90,$E$5)&lt;$J$1,$E$5,"")</f>
        <v/>
      </c>
      <c r="D91" s="14" t="str" cm="1">
        <f t="array" aca="1" ref="D91" ca="1">IFERROR(INDEX('Nhập đơn'!D:D,AWZH!$A91,0),"")</f>
        <v/>
      </c>
      <c r="E91" s="15" t="str" cm="1">
        <f t="array" aca="1" ref="E91" ca="1">IFERROR(INDEX('Nhập đơn'!E:E,AWZH!$A91,0),"")</f>
        <v/>
      </c>
      <c r="F91" s="15" t="str" cm="1">
        <f t="array" aca="1" ref="F91" ca="1">IFERROR(INDEX('Nhập đơn'!F:F,AWZH!$A91,0),"")</f>
        <v/>
      </c>
      <c r="G91" s="14" t="str" cm="1">
        <f t="array" aca="1" ref="G91" ca="1">IFERROR(INDEX('Nhập đơn'!H:H,AWZH!$A91,0),"")</f>
        <v/>
      </c>
      <c r="H91" s="14" t="str" cm="1">
        <f t="array" aca="1" ref="H91" ca="1">IFERROR(INDEX('Nhập đơn'!I:I,AWZH!$A91,0),"")</f>
        <v/>
      </c>
      <c r="I91" s="16"/>
    </row>
    <row r="92" spans="1:9">
      <c r="A92" s="1" t="str">
        <f ca="1">IFERROR(A91+MATCH(C92,OFFSET('Nhập đơn'!$C$1,AWZH!$A91,0,10000),0),"")</f>
        <v/>
      </c>
      <c r="B92" s="16"/>
      <c r="C92" s="14" t="str">
        <f>IF(COUNTIFS($C$6:C91,$E$5)&lt;$J$1,$E$5,"")</f>
        <v/>
      </c>
      <c r="D92" s="14" t="str" cm="1">
        <f t="array" aca="1" ref="D92" ca="1">IFERROR(INDEX('Nhập đơn'!D:D,AWZH!$A92,0),"")</f>
        <v/>
      </c>
      <c r="E92" s="15" t="str" cm="1">
        <f t="array" aca="1" ref="E92" ca="1">IFERROR(INDEX('Nhập đơn'!E:E,AWZH!$A92,0),"")</f>
        <v/>
      </c>
      <c r="F92" s="15" t="str" cm="1">
        <f t="array" aca="1" ref="F92" ca="1">IFERROR(INDEX('Nhập đơn'!F:F,AWZH!$A92,0),"")</f>
        <v/>
      </c>
      <c r="G92" s="14" t="str" cm="1">
        <f t="array" aca="1" ref="G92" ca="1">IFERROR(INDEX('Nhập đơn'!H:H,AWZH!$A92,0),"")</f>
        <v/>
      </c>
      <c r="H92" s="14" t="str" cm="1">
        <f t="array" aca="1" ref="H92" ca="1">IFERROR(INDEX('Nhập đơn'!I:I,AWZH!$A92,0),"")</f>
        <v/>
      </c>
      <c r="I92" s="16"/>
    </row>
    <row r="93" spans="1:9">
      <c r="A93" s="1" t="str">
        <f ca="1">IFERROR(A92+MATCH(C93,OFFSET('Nhập đơn'!$C$1,AWZH!$A92,0,10000),0),"")</f>
        <v/>
      </c>
      <c r="B93" s="16"/>
      <c r="C93" s="14" t="str">
        <f>IF(COUNTIFS($C$6:C92,$E$5)&lt;$J$1,$E$5,"")</f>
        <v/>
      </c>
      <c r="D93" s="14" t="str" cm="1">
        <f t="array" aca="1" ref="D93" ca="1">IFERROR(INDEX('Nhập đơn'!D:D,AWZH!$A93,0),"")</f>
        <v/>
      </c>
      <c r="E93" s="15" t="str" cm="1">
        <f t="array" aca="1" ref="E93" ca="1">IFERROR(INDEX('Nhập đơn'!E:E,AWZH!$A93,0),"")</f>
        <v/>
      </c>
      <c r="F93" s="15" t="str" cm="1">
        <f t="array" aca="1" ref="F93" ca="1">IFERROR(INDEX('Nhập đơn'!F:F,AWZH!$A93,0),"")</f>
        <v/>
      </c>
      <c r="G93" s="14" t="str" cm="1">
        <f t="array" aca="1" ref="G93" ca="1">IFERROR(INDEX('Nhập đơn'!H:H,AWZH!$A93,0),"")</f>
        <v/>
      </c>
      <c r="H93" s="14" t="str" cm="1">
        <f t="array" aca="1" ref="H93" ca="1">IFERROR(INDEX('Nhập đơn'!I:I,AWZH!$A93,0),"")</f>
        <v/>
      </c>
      <c r="I93" s="16"/>
    </row>
    <row r="94" spans="1:9">
      <c r="A94" s="1" t="str">
        <f ca="1">IFERROR(A93+MATCH(C94,OFFSET('Nhập đơn'!$C$1,AWZH!$A93,0,10000),0),"")</f>
        <v/>
      </c>
      <c r="B94" s="16"/>
      <c r="C94" s="14" t="str">
        <f>IF(COUNTIFS($C$6:C93,$E$5)&lt;$J$1,$E$5,"")</f>
        <v/>
      </c>
      <c r="D94" s="14" t="str" cm="1">
        <f t="array" aca="1" ref="D94" ca="1">IFERROR(INDEX('Nhập đơn'!D:D,AWZH!$A94,0),"")</f>
        <v/>
      </c>
      <c r="E94" s="15" t="str" cm="1">
        <f t="array" aca="1" ref="E94" ca="1">IFERROR(INDEX('Nhập đơn'!E:E,AWZH!$A94,0),"")</f>
        <v/>
      </c>
      <c r="F94" s="15" t="str" cm="1">
        <f t="array" aca="1" ref="F94" ca="1">IFERROR(INDEX('Nhập đơn'!F:F,AWZH!$A94,0),"")</f>
        <v/>
      </c>
      <c r="G94" s="14" t="str" cm="1">
        <f t="array" aca="1" ref="G94" ca="1">IFERROR(INDEX('Nhập đơn'!H:H,AWZH!$A94,0),"")</f>
        <v/>
      </c>
      <c r="H94" s="14" t="str" cm="1">
        <f t="array" aca="1" ref="H94" ca="1">IFERROR(INDEX('Nhập đơn'!I:I,AWZH!$A94,0),"")</f>
        <v/>
      </c>
      <c r="I94" s="16"/>
    </row>
    <row r="95" spans="1:9">
      <c r="A95" s="1" t="str">
        <f ca="1">IFERROR(A94+MATCH(C95,OFFSET('Nhập đơn'!$C$1,AWZH!$A94,0,10000),0),"")</f>
        <v/>
      </c>
      <c r="B95" s="16"/>
      <c r="C95" s="14" t="str">
        <f>IF(COUNTIFS($C$6:C94,$E$5)&lt;$J$1,$E$5,"")</f>
        <v/>
      </c>
      <c r="D95" s="14" t="str" cm="1">
        <f t="array" aca="1" ref="D95" ca="1">IFERROR(INDEX('Nhập đơn'!D:D,AWZH!$A95,0),"")</f>
        <v/>
      </c>
      <c r="E95" s="15" t="str" cm="1">
        <f t="array" aca="1" ref="E95" ca="1">IFERROR(INDEX('Nhập đơn'!E:E,AWZH!$A95,0),"")</f>
        <v/>
      </c>
      <c r="F95" s="15" t="str" cm="1">
        <f t="array" aca="1" ref="F95" ca="1">IFERROR(INDEX('Nhập đơn'!F:F,AWZH!$A95,0),"")</f>
        <v/>
      </c>
      <c r="G95" s="14" t="str" cm="1">
        <f t="array" aca="1" ref="G95" ca="1">IFERROR(INDEX('Nhập đơn'!H:H,AWZH!$A95,0),"")</f>
        <v/>
      </c>
      <c r="H95" s="14" t="str" cm="1">
        <f t="array" aca="1" ref="H95" ca="1">IFERROR(INDEX('Nhập đơn'!I:I,AWZH!$A95,0),"")</f>
        <v/>
      </c>
      <c r="I95" s="16"/>
    </row>
    <row r="96" spans="1:9">
      <c r="A96" s="1" t="str">
        <f ca="1">IFERROR(A95+MATCH(C96,OFFSET('Nhập đơn'!$C$1,AWZH!$A95,0,10000),0),"")</f>
        <v/>
      </c>
      <c r="B96" s="16"/>
      <c r="C96" s="14" t="str">
        <f>IF(COUNTIFS($C$6:C95,$E$5)&lt;$J$1,$E$5,"")</f>
        <v/>
      </c>
      <c r="D96" s="14" t="str" cm="1">
        <f t="array" aca="1" ref="D96" ca="1">IFERROR(INDEX('Nhập đơn'!D:D,AWZH!$A96,0),"")</f>
        <v/>
      </c>
      <c r="E96" s="15" t="str" cm="1">
        <f t="array" aca="1" ref="E96" ca="1">IFERROR(INDEX('Nhập đơn'!E:E,AWZH!$A96,0),"")</f>
        <v/>
      </c>
      <c r="F96" s="15" t="str" cm="1">
        <f t="array" aca="1" ref="F96" ca="1">IFERROR(INDEX('Nhập đơn'!F:F,AWZH!$A96,0),"")</f>
        <v/>
      </c>
      <c r="G96" s="14" t="str" cm="1">
        <f t="array" aca="1" ref="G96" ca="1">IFERROR(INDEX('Nhập đơn'!H:H,AWZH!$A96,0),"")</f>
        <v/>
      </c>
      <c r="H96" s="14" t="str" cm="1">
        <f t="array" aca="1" ref="H96" ca="1">IFERROR(INDEX('Nhập đơn'!I:I,AWZH!$A96,0),"")</f>
        <v/>
      </c>
      <c r="I96" s="16"/>
    </row>
    <row r="97" spans="1:9">
      <c r="A97" s="1" t="str">
        <f ca="1">IFERROR(A96+MATCH(C97,OFFSET('Nhập đơn'!$C$1,AWZH!$A96,0,10000),0),"")</f>
        <v/>
      </c>
      <c r="B97" s="16"/>
      <c r="C97" s="14" t="str">
        <f>IF(COUNTIFS($C$6:C96,$E$5)&lt;$J$1,$E$5,"")</f>
        <v/>
      </c>
      <c r="D97" s="14" t="str" cm="1">
        <f t="array" aca="1" ref="D97" ca="1">IFERROR(INDEX('Nhập đơn'!D:D,AWZH!$A97,0),"")</f>
        <v/>
      </c>
      <c r="E97" s="15" t="str" cm="1">
        <f t="array" aca="1" ref="E97" ca="1">IFERROR(INDEX('Nhập đơn'!E:E,AWZH!$A97,0),"")</f>
        <v/>
      </c>
      <c r="F97" s="15" t="str" cm="1">
        <f t="array" aca="1" ref="F97" ca="1">IFERROR(INDEX('Nhập đơn'!F:F,AWZH!$A97,0),"")</f>
        <v/>
      </c>
      <c r="G97" s="14" t="str" cm="1">
        <f t="array" aca="1" ref="G97" ca="1">IFERROR(INDEX('Nhập đơn'!H:H,AWZH!$A97,0),"")</f>
        <v/>
      </c>
      <c r="H97" s="14" t="str" cm="1">
        <f t="array" aca="1" ref="H97" ca="1">IFERROR(INDEX('Nhập đơn'!I:I,AWZH!$A97,0),"")</f>
        <v/>
      </c>
      <c r="I97" s="16"/>
    </row>
    <row r="98" spans="1:9">
      <c r="A98" s="1" t="str">
        <f ca="1">IFERROR(A97+MATCH(C98,OFFSET('Nhập đơn'!$C$1,AWZH!$A97,0,10000),0),"")</f>
        <v/>
      </c>
      <c r="B98" s="16"/>
      <c r="C98" s="14" t="str">
        <f>IF(COUNTIFS($C$6:C97,$E$5)&lt;$J$1,$E$5,"")</f>
        <v/>
      </c>
      <c r="D98" s="14" t="str" cm="1">
        <f t="array" aca="1" ref="D98" ca="1">IFERROR(INDEX('Nhập đơn'!D:D,AWZH!$A98,0),"")</f>
        <v/>
      </c>
      <c r="E98" s="15" t="str" cm="1">
        <f t="array" aca="1" ref="E98" ca="1">IFERROR(INDEX('Nhập đơn'!E:E,AWZH!$A98,0),"")</f>
        <v/>
      </c>
      <c r="F98" s="15" t="str" cm="1">
        <f t="array" aca="1" ref="F98" ca="1">IFERROR(INDEX('Nhập đơn'!F:F,AWZH!$A98,0),"")</f>
        <v/>
      </c>
      <c r="G98" s="14" t="str" cm="1">
        <f t="array" aca="1" ref="G98" ca="1">IFERROR(INDEX('Nhập đơn'!H:H,AWZH!$A98,0),"")</f>
        <v/>
      </c>
      <c r="H98" s="14" t="str" cm="1">
        <f t="array" aca="1" ref="H98" ca="1">IFERROR(INDEX('Nhập đơn'!I:I,AWZH!$A98,0),"")</f>
        <v/>
      </c>
      <c r="I98" s="16"/>
    </row>
    <row r="99" spans="1:9">
      <c r="A99" s="1" t="str">
        <f ca="1">IFERROR(A98+MATCH(C99,OFFSET('Nhập đơn'!$C$1,AWZH!$A98,0,10000),0),"")</f>
        <v/>
      </c>
      <c r="B99" s="16"/>
      <c r="C99" s="14" t="str">
        <f>IF(COUNTIFS($C$6:C98,$E$5)&lt;$J$1,$E$5,"")</f>
        <v/>
      </c>
      <c r="D99" s="14" t="str" cm="1">
        <f t="array" aca="1" ref="D99" ca="1">IFERROR(INDEX('Nhập đơn'!D:D,AWZH!$A99,0),"")</f>
        <v/>
      </c>
      <c r="E99" s="15" t="str" cm="1">
        <f t="array" aca="1" ref="E99" ca="1">IFERROR(INDEX('Nhập đơn'!E:E,AWZH!$A99,0),"")</f>
        <v/>
      </c>
      <c r="F99" s="15" t="str" cm="1">
        <f t="array" aca="1" ref="F99" ca="1">IFERROR(INDEX('Nhập đơn'!F:F,AWZH!$A99,0),"")</f>
        <v/>
      </c>
      <c r="G99" s="14" t="str" cm="1">
        <f t="array" aca="1" ref="G99" ca="1">IFERROR(INDEX('Nhập đơn'!H:H,AWZH!$A99,0),"")</f>
        <v/>
      </c>
      <c r="H99" s="14" t="str" cm="1">
        <f t="array" aca="1" ref="H99" ca="1">IFERROR(INDEX('Nhập đơn'!I:I,AWZH!$A99,0),"")</f>
        <v/>
      </c>
      <c r="I99" s="16"/>
    </row>
    <row r="100" spans="1:9">
      <c r="A100" s="1" t="str">
        <f ca="1">IFERROR(A99+MATCH(C100,OFFSET('Nhập đơn'!$C$1,AWZH!$A99,0,10000),0),"")</f>
        <v/>
      </c>
      <c r="B100" s="16"/>
      <c r="C100" s="14" t="str">
        <f>IF(COUNTIFS($C$6:C99,$E$5)&lt;$J$1,$E$5,"")</f>
        <v/>
      </c>
      <c r="D100" s="14" t="str" cm="1">
        <f t="array" aca="1" ref="D100" ca="1">IFERROR(INDEX('Nhập đơn'!D:D,AWZH!$A100,0),"")</f>
        <v/>
      </c>
      <c r="E100" s="15" t="str" cm="1">
        <f t="array" aca="1" ref="E100" ca="1">IFERROR(INDEX('Nhập đơn'!E:E,AWZH!$A100,0),"")</f>
        <v/>
      </c>
      <c r="F100" s="15" t="str" cm="1">
        <f t="array" aca="1" ref="F100" ca="1">IFERROR(INDEX('Nhập đơn'!F:F,AWZH!$A100,0),"")</f>
        <v/>
      </c>
      <c r="G100" s="14" t="str" cm="1">
        <f t="array" aca="1" ref="G100" ca="1">IFERROR(INDEX('Nhập đơn'!H:H,AWZH!$A100,0),"")</f>
        <v/>
      </c>
      <c r="H100" s="14" t="str" cm="1">
        <f t="array" aca="1" ref="H100" ca="1">IFERROR(INDEX('Nhập đơn'!I:I,AWZH!$A100,0),"")</f>
        <v/>
      </c>
      <c r="I100" s="16"/>
    </row>
    <row r="101" spans="1:9">
      <c r="A101" s="1" t="str">
        <f ca="1">IFERROR(A100+MATCH(C101,OFFSET('Nhập đơn'!$C$1,AWZH!$A100,0,10000),0),"")</f>
        <v/>
      </c>
      <c r="B101" s="16"/>
      <c r="C101" s="14" t="str">
        <f>IF(COUNTIFS($C$6:C100,$E$5)&lt;$J$1,$E$5,"")</f>
        <v/>
      </c>
      <c r="D101" s="14" t="str" cm="1">
        <f t="array" aca="1" ref="D101" ca="1">IFERROR(INDEX('Nhập đơn'!D:D,AWZH!$A101,0),"")</f>
        <v/>
      </c>
      <c r="E101" s="15" t="str" cm="1">
        <f t="array" aca="1" ref="E101" ca="1">IFERROR(INDEX('Nhập đơn'!E:E,AWZH!$A101,0),"")</f>
        <v/>
      </c>
      <c r="F101" s="15" t="str" cm="1">
        <f t="array" aca="1" ref="F101" ca="1">IFERROR(INDEX('Nhập đơn'!F:F,AWZH!$A101,0),"")</f>
        <v/>
      </c>
      <c r="G101" s="14" t="str" cm="1">
        <f t="array" aca="1" ref="G101" ca="1">IFERROR(INDEX('Nhập đơn'!H:H,AWZH!$A101,0),"")</f>
        <v/>
      </c>
      <c r="H101" s="14" t="str" cm="1">
        <f t="array" aca="1" ref="H101" ca="1">IFERROR(INDEX('Nhập đơn'!I:I,AWZH!$A101,0),"")</f>
        <v/>
      </c>
      <c r="I101" s="16"/>
    </row>
    <row r="102" spans="1:9">
      <c r="A102" s="1" t="str">
        <f ca="1">IFERROR(A101+MATCH(C102,OFFSET('Nhập đơn'!$C$1,AWZH!$A101,0,10000),0),"")</f>
        <v/>
      </c>
      <c r="B102" s="16"/>
      <c r="C102" s="14" t="str">
        <f>IF(COUNTIFS($C$6:C101,$E$5)&lt;$J$1,$E$5,"")</f>
        <v/>
      </c>
      <c r="D102" s="14" t="str" cm="1">
        <f t="array" aca="1" ref="D102" ca="1">IFERROR(INDEX('Nhập đơn'!D:D,AWZH!$A102,0),"")</f>
        <v/>
      </c>
      <c r="E102" s="15" t="str" cm="1">
        <f t="array" aca="1" ref="E102" ca="1">IFERROR(INDEX('Nhập đơn'!E:E,AWZH!$A102,0),"")</f>
        <v/>
      </c>
      <c r="F102" s="15" t="str" cm="1">
        <f t="array" aca="1" ref="F102" ca="1">IFERROR(INDEX('Nhập đơn'!F:F,AWZH!$A102,0),"")</f>
        <v/>
      </c>
      <c r="G102" s="14" t="str" cm="1">
        <f t="array" aca="1" ref="G102" ca="1">IFERROR(INDEX('Nhập đơn'!H:H,AWZH!$A102,0),"")</f>
        <v/>
      </c>
      <c r="H102" s="14" t="str" cm="1">
        <f t="array" aca="1" ref="H102" ca="1">IFERROR(INDEX('Nhập đơn'!I:I,AWZH!$A102,0),"")</f>
        <v/>
      </c>
      <c r="I102" s="16"/>
    </row>
    <row r="103" spans="1:9">
      <c r="A103" s="1" t="str">
        <f ca="1">IFERROR(A102+MATCH(C103,OFFSET('Nhập đơn'!$C$1,AWZH!$A102,0,10000),0),"")</f>
        <v/>
      </c>
      <c r="B103" s="16"/>
      <c r="C103" s="14" t="str">
        <f>IF(COUNTIFS($C$6:C102,$E$5)&lt;$J$1,$E$5,"")</f>
        <v/>
      </c>
      <c r="D103" s="14" t="str" cm="1">
        <f t="array" aca="1" ref="D103" ca="1">IFERROR(INDEX('Nhập đơn'!D:D,AWZH!$A103,0),"")</f>
        <v/>
      </c>
      <c r="E103" s="15" t="str" cm="1">
        <f t="array" aca="1" ref="E103" ca="1">IFERROR(INDEX('Nhập đơn'!E:E,AWZH!$A103,0),"")</f>
        <v/>
      </c>
      <c r="F103" s="15" t="str" cm="1">
        <f t="array" aca="1" ref="F103" ca="1">IFERROR(INDEX('Nhập đơn'!F:F,AWZH!$A103,0),"")</f>
        <v/>
      </c>
      <c r="G103" s="14" t="str" cm="1">
        <f t="array" aca="1" ref="G103" ca="1">IFERROR(INDEX('Nhập đơn'!H:H,AWZH!$A103,0),"")</f>
        <v/>
      </c>
      <c r="H103" s="14" t="str" cm="1">
        <f t="array" aca="1" ref="H103" ca="1">IFERROR(INDEX('Nhập đơn'!I:I,AWZH!$A103,0),"")</f>
        <v/>
      </c>
      <c r="I103" s="16"/>
    </row>
    <row r="104" spans="1:9">
      <c r="A104" s="1" t="str">
        <f ca="1">IFERROR(A103+MATCH(C104,OFFSET('Nhập đơn'!$C$1,AWZH!$A103,0,10000),0),"")</f>
        <v/>
      </c>
      <c r="B104" s="16"/>
      <c r="C104" s="14" t="str">
        <f>IF(COUNTIFS($C$6:C103,$E$5)&lt;$J$1,$E$5,"")</f>
        <v/>
      </c>
      <c r="D104" s="14" t="str" cm="1">
        <f t="array" aca="1" ref="D104" ca="1">IFERROR(INDEX('Nhập đơn'!D:D,AWZH!$A104,0),"")</f>
        <v/>
      </c>
      <c r="E104" s="15" t="str" cm="1">
        <f t="array" aca="1" ref="E104" ca="1">IFERROR(INDEX('Nhập đơn'!E:E,AWZH!$A104,0),"")</f>
        <v/>
      </c>
      <c r="F104" s="15" t="str" cm="1">
        <f t="array" aca="1" ref="F104" ca="1">IFERROR(INDEX('Nhập đơn'!F:F,AWZH!$A104,0),"")</f>
        <v/>
      </c>
      <c r="G104" s="14" t="str" cm="1">
        <f t="array" aca="1" ref="G104" ca="1">IFERROR(INDEX('Nhập đơn'!H:H,AWZH!$A104,0),"")</f>
        <v/>
      </c>
      <c r="H104" s="14" t="str" cm="1">
        <f t="array" aca="1" ref="H104" ca="1">IFERROR(INDEX('Nhập đơn'!I:I,AWZH!$A104,0),"")</f>
        <v/>
      </c>
      <c r="I104" s="16"/>
    </row>
    <row r="105" spans="1:9">
      <c r="A105" s="1" t="str">
        <f ca="1">IFERROR(A104+MATCH(C105,OFFSET('Nhập đơn'!$C$1,AWZH!$A104,0,10000),0),"")</f>
        <v/>
      </c>
      <c r="B105" s="16"/>
      <c r="C105" s="14" t="str">
        <f>IF(COUNTIFS($C$6:C104,$E$5)&lt;$J$1,$E$5,"")</f>
        <v/>
      </c>
      <c r="D105" s="14" t="str" cm="1">
        <f t="array" aca="1" ref="D105" ca="1">IFERROR(INDEX('Nhập đơn'!D:D,AWZH!$A105,0),"")</f>
        <v/>
      </c>
      <c r="E105" s="15" t="str" cm="1">
        <f t="array" aca="1" ref="E105" ca="1">IFERROR(INDEX('Nhập đơn'!E:E,AWZH!$A105,0),"")</f>
        <v/>
      </c>
      <c r="F105" s="15" t="str" cm="1">
        <f t="array" aca="1" ref="F105" ca="1">IFERROR(INDEX('Nhập đơn'!F:F,AWZH!$A105,0),"")</f>
        <v/>
      </c>
      <c r="G105" s="14" t="str" cm="1">
        <f t="array" aca="1" ref="G105" ca="1">IFERROR(INDEX('Nhập đơn'!H:H,AWZH!$A105,0),"")</f>
        <v/>
      </c>
      <c r="H105" s="14" t="str" cm="1">
        <f t="array" aca="1" ref="H105" ca="1">IFERROR(INDEX('Nhập đơn'!I:I,AWZH!$A105,0),"")</f>
        <v/>
      </c>
      <c r="I105" s="16"/>
    </row>
    <row r="106" spans="1:9">
      <c r="A106" s="1" t="str">
        <f ca="1">IFERROR(A105+MATCH(C106,OFFSET('Nhập đơn'!$C$1,AWZH!$A105,0,10000),0),"")</f>
        <v/>
      </c>
      <c r="B106" s="16"/>
      <c r="C106" s="14" t="str">
        <f>IF(COUNTIFS($C$6:C105,$E$5)&lt;$J$1,$E$5,"")</f>
        <v/>
      </c>
      <c r="D106" s="14" t="str" cm="1">
        <f t="array" aca="1" ref="D106" ca="1">IFERROR(INDEX('Nhập đơn'!D:D,AWZH!$A106,0),"")</f>
        <v/>
      </c>
      <c r="E106" s="15" t="str" cm="1">
        <f t="array" aca="1" ref="E106" ca="1">IFERROR(INDEX('Nhập đơn'!E:E,AWZH!$A106,0),"")</f>
        <v/>
      </c>
      <c r="F106" s="15" t="str" cm="1">
        <f t="array" aca="1" ref="F106" ca="1">IFERROR(INDEX('Nhập đơn'!F:F,AWZH!$A106,0),"")</f>
        <v/>
      </c>
      <c r="G106" s="14" t="str" cm="1">
        <f t="array" aca="1" ref="G106" ca="1">IFERROR(INDEX('Nhập đơn'!H:H,AWZH!$A106,0),"")</f>
        <v/>
      </c>
      <c r="H106" s="14" t="str" cm="1">
        <f t="array" aca="1" ref="H106" ca="1">IFERROR(INDEX('Nhập đơn'!I:I,AWZH!$A106,0),"")</f>
        <v/>
      </c>
      <c r="I106" s="16"/>
    </row>
    <row r="107" spans="1:9">
      <c r="A107" s="1" t="str">
        <f ca="1">IFERROR(A106+MATCH(C107,OFFSET('Nhập đơn'!$C$1,AWZH!$A106,0,10000),0),"")</f>
        <v/>
      </c>
      <c r="B107" s="16"/>
      <c r="C107" s="14" t="str">
        <f>IF(COUNTIFS($C$6:C106,$E$5)&lt;$J$1,$E$5,"")</f>
        <v/>
      </c>
      <c r="D107" s="14" t="str" cm="1">
        <f t="array" aca="1" ref="D107" ca="1">IFERROR(INDEX('Nhập đơn'!D:D,AWZH!$A107,0),"")</f>
        <v/>
      </c>
      <c r="E107" s="15" t="str" cm="1">
        <f t="array" aca="1" ref="E107" ca="1">IFERROR(INDEX('Nhập đơn'!E:E,AWZH!$A107,0),"")</f>
        <v/>
      </c>
      <c r="F107" s="15" t="str" cm="1">
        <f t="array" aca="1" ref="F107" ca="1">IFERROR(INDEX('Nhập đơn'!F:F,AWZH!$A107,0),"")</f>
        <v/>
      </c>
      <c r="G107" s="14" t="str" cm="1">
        <f t="array" aca="1" ref="G107" ca="1">IFERROR(INDEX('Nhập đơn'!H:H,AWZH!$A107,0),"")</f>
        <v/>
      </c>
      <c r="H107" s="14" t="str" cm="1">
        <f t="array" aca="1" ref="H107" ca="1">IFERROR(INDEX('Nhập đơn'!I:I,AWZH!$A107,0),"")</f>
        <v/>
      </c>
      <c r="I107" s="16"/>
    </row>
    <row r="108" spans="1:9">
      <c r="A108" s="1" t="str">
        <f ca="1">IFERROR(A107+MATCH(C108,OFFSET('Nhập đơn'!$C$1,AWZH!$A107,0,10000),0),"")</f>
        <v/>
      </c>
      <c r="B108" s="16"/>
      <c r="C108" s="14" t="str">
        <f>IF(COUNTIFS($C$6:C107,$E$5)&lt;$J$1,$E$5,"")</f>
        <v/>
      </c>
      <c r="D108" s="14" t="str" cm="1">
        <f t="array" aca="1" ref="D108" ca="1">IFERROR(INDEX('Nhập đơn'!D:D,AWZH!$A108,0),"")</f>
        <v/>
      </c>
      <c r="E108" s="15" t="str" cm="1">
        <f t="array" aca="1" ref="E108" ca="1">IFERROR(INDEX('Nhập đơn'!E:E,AWZH!$A108,0),"")</f>
        <v/>
      </c>
      <c r="F108" s="15" t="str" cm="1">
        <f t="array" aca="1" ref="F108" ca="1">IFERROR(INDEX('Nhập đơn'!F:F,AWZH!$A108,0),"")</f>
        <v/>
      </c>
      <c r="G108" s="14" t="str" cm="1">
        <f t="array" aca="1" ref="G108" ca="1">IFERROR(INDEX('Nhập đơn'!H:H,AWZH!$A108,0),"")</f>
        <v/>
      </c>
      <c r="H108" s="14" t="str" cm="1">
        <f t="array" aca="1" ref="H108" ca="1">IFERROR(INDEX('Nhập đơn'!I:I,AWZH!$A108,0),"")</f>
        <v/>
      </c>
      <c r="I108" s="16"/>
    </row>
    <row r="109" spans="1:9">
      <c r="A109" s="1" t="str">
        <f ca="1">IFERROR(A108+MATCH(C109,OFFSET('Nhập đơn'!$C$1,AWZH!$A108,0,10000),0),"")</f>
        <v/>
      </c>
      <c r="B109" s="16"/>
      <c r="C109" s="14" t="str">
        <f>IF(COUNTIFS($C$6:C108,$E$5)&lt;$J$1,$E$5,"")</f>
        <v/>
      </c>
      <c r="D109" s="14" t="str" cm="1">
        <f t="array" aca="1" ref="D109" ca="1">IFERROR(INDEX('Nhập đơn'!D:D,AWZH!$A109,0),"")</f>
        <v/>
      </c>
      <c r="E109" s="15" t="str" cm="1">
        <f t="array" aca="1" ref="E109" ca="1">IFERROR(INDEX('Nhập đơn'!E:E,AWZH!$A109,0),"")</f>
        <v/>
      </c>
      <c r="F109" s="15" t="str" cm="1">
        <f t="array" aca="1" ref="F109" ca="1">IFERROR(INDEX('Nhập đơn'!F:F,AWZH!$A109,0),"")</f>
        <v/>
      </c>
      <c r="G109" s="14" t="str" cm="1">
        <f t="array" aca="1" ref="G109" ca="1">IFERROR(INDEX('Nhập đơn'!H:H,AWZH!$A109,0),"")</f>
        <v/>
      </c>
      <c r="H109" s="14" t="str" cm="1">
        <f t="array" aca="1" ref="H109" ca="1">IFERROR(INDEX('Nhập đơn'!I:I,AWZH!$A109,0),"")</f>
        <v/>
      </c>
      <c r="I109" s="16"/>
    </row>
    <row r="110" spans="1:9">
      <c r="A110" s="1" t="str">
        <f ca="1">IFERROR(A109+MATCH(C110,OFFSET('Nhập đơn'!$C$1,AWZH!$A109,0,10000),0),"")</f>
        <v/>
      </c>
      <c r="B110" s="16"/>
      <c r="C110" s="14" t="str">
        <f>IF(COUNTIFS($C$6:C109,$E$5)&lt;$J$1,$E$5,"")</f>
        <v/>
      </c>
      <c r="D110" s="14" t="str" cm="1">
        <f t="array" aca="1" ref="D110" ca="1">IFERROR(INDEX('Nhập đơn'!D:D,AWZH!$A110,0),"")</f>
        <v/>
      </c>
      <c r="E110" s="15" t="str" cm="1">
        <f t="array" aca="1" ref="E110" ca="1">IFERROR(INDEX('Nhập đơn'!E:E,AWZH!$A110,0),"")</f>
        <v/>
      </c>
      <c r="F110" s="15" t="str" cm="1">
        <f t="array" aca="1" ref="F110" ca="1">IFERROR(INDEX('Nhập đơn'!F:F,AWZH!$A110,0),"")</f>
        <v/>
      </c>
      <c r="G110" s="14" t="str" cm="1">
        <f t="array" aca="1" ref="G110" ca="1">IFERROR(INDEX('Nhập đơn'!H:H,AWZH!$A110,0),"")</f>
        <v/>
      </c>
      <c r="H110" s="14" t="str" cm="1">
        <f t="array" aca="1" ref="H110" ca="1">IFERROR(INDEX('Nhập đơn'!I:I,AWZH!$A110,0),"")</f>
        <v/>
      </c>
      <c r="I110" s="16"/>
    </row>
    <row r="111" spans="1:9">
      <c r="A111" s="1" t="str">
        <f ca="1">IFERROR(A110+MATCH(C111,OFFSET('Nhập đơn'!$C$1,AWZH!$A110,0,10000),0),"")</f>
        <v/>
      </c>
      <c r="B111" s="16"/>
      <c r="C111" s="14" t="str">
        <f>IF(COUNTIFS($C$6:C110,$E$5)&lt;$J$1,$E$5,"")</f>
        <v/>
      </c>
      <c r="D111" s="14" t="str" cm="1">
        <f t="array" aca="1" ref="D111" ca="1">IFERROR(INDEX('Nhập đơn'!D:D,AWZH!$A111,0),"")</f>
        <v/>
      </c>
      <c r="E111" s="15" t="str" cm="1">
        <f t="array" aca="1" ref="E111" ca="1">IFERROR(INDEX('Nhập đơn'!E:E,AWZH!$A111,0),"")</f>
        <v/>
      </c>
      <c r="F111" s="15" t="str" cm="1">
        <f t="array" aca="1" ref="F111" ca="1">IFERROR(INDEX('Nhập đơn'!F:F,AWZH!$A111,0),"")</f>
        <v/>
      </c>
      <c r="G111" s="14" t="str" cm="1">
        <f t="array" aca="1" ref="G111" ca="1">IFERROR(INDEX('Nhập đơn'!H:H,AWZH!$A111,0),"")</f>
        <v/>
      </c>
      <c r="H111" s="14" t="str" cm="1">
        <f t="array" aca="1" ref="H111" ca="1">IFERROR(INDEX('Nhập đơn'!I:I,AWZH!$A111,0),"")</f>
        <v/>
      </c>
      <c r="I111" s="16"/>
    </row>
    <row r="112" spans="1:9">
      <c r="A112" s="1" t="str">
        <f ca="1">IFERROR(A111+MATCH(C112,OFFSET('Nhập đơn'!$C$1,AWZH!$A111,0,10000),0),"")</f>
        <v/>
      </c>
      <c r="B112" s="16"/>
      <c r="C112" s="14" t="str">
        <f>IF(COUNTIFS($C$6:C111,$E$5)&lt;$J$1,$E$5,"")</f>
        <v/>
      </c>
      <c r="D112" s="14" t="str" cm="1">
        <f t="array" aca="1" ref="D112" ca="1">IFERROR(INDEX('Nhập đơn'!D:D,AWZH!$A112,0),"")</f>
        <v/>
      </c>
      <c r="E112" s="15" t="str" cm="1">
        <f t="array" aca="1" ref="E112" ca="1">IFERROR(INDEX('Nhập đơn'!E:E,AWZH!$A112,0),"")</f>
        <v/>
      </c>
      <c r="F112" s="15" t="str" cm="1">
        <f t="array" aca="1" ref="F112" ca="1">IFERROR(INDEX('Nhập đơn'!F:F,AWZH!$A112,0),"")</f>
        <v/>
      </c>
      <c r="G112" s="14" t="str" cm="1">
        <f t="array" aca="1" ref="G112" ca="1">IFERROR(INDEX('Nhập đơn'!H:H,AWZH!$A112,0),"")</f>
        <v/>
      </c>
      <c r="H112" s="14" t="str" cm="1">
        <f t="array" aca="1" ref="H112" ca="1">IFERROR(INDEX('Nhập đơn'!I:I,AWZH!$A112,0),"")</f>
        <v/>
      </c>
      <c r="I112" s="16"/>
    </row>
    <row r="113" spans="1:9">
      <c r="A113" s="1" t="str">
        <f ca="1">IFERROR(A112+MATCH(C113,OFFSET('Nhập đơn'!$C$1,AWZH!$A112,0,10000),0),"")</f>
        <v/>
      </c>
      <c r="B113" s="16"/>
      <c r="C113" s="14" t="str">
        <f>IF(COUNTIFS($C$6:C112,$E$5)&lt;$J$1,$E$5,"")</f>
        <v/>
      </c>
      <c r="D113" s="14" t="str" cm="1">
        <f t="array" aca="1" ref="D113" ca="1">IFERROR(INDEX('Nhập đơn'!D:D,AWZH!$A113,0),"")</f>
        <v/>
      </c>
      <c r="E113" s="15" t="str" cm="1">
        <f t="array" aca="1" ref="E113" ca="1">IFERROR(INDEX('Nhập đơn'!E:E,AWZH!$A113,0),"")</f>
        <v/>
      </c>
      <c r="F113" s="15" t="str" cm="1">
        <f t="array" aca="1" ref="F113" ca="1">IFERROR(INDEX('Nhập đơn'!F:F,AWZH!$A113,0),"")</f>
        <v/>
      </c>
      <c r="G113" s="14" t="str" cm="1">
        <f t="array" aca="1" ref="G113" ca="1">IFERROR(INDEX('Nhập đơn'!H:H,AWZH!$A113,0),"")</f>
        <v/>
      </c>
      <c r="H113" s="14" t="str" cm="1">
        <f t="array" aca="1" ref="H113" ca="1">IFERROR(INDEX('Nhập đơn'!I:I,AWZH!$A113,0),"")</f>
        <v/>
      </c>
      <c r="I113" s="16"/>
    </row>
    <row r="114" spans="1:9">
      <c r="A114" s="1" t="str">
        <f ca="1">IFERROR(A113+MATCH(C114,OFFSET('Nhập đơn'!$C$1,AWZH!$A113,0,10000),0),"")</f>
        <v/>
      </c>
      <c r="B114" s="16"/>
      <c r="C114" s="14" t="str">
        <f>IF(COUNTIFS($C$6:C113,$E$5)&lt;$J$1,$E$5,"")</f>
        <v/>
      </c>
      <c r="D114" s="14" t="str" cm="1">
        <f t="array" aca="1" ref="D114" ca="1">IFERROR(INDEX('Nhập đơn'!D:D,AWZH!$A114,0),"")</f>
        <v/>
      </c>
      <c r="E114" s="15" t="str" cm="1">
        <f t="array" aca="1" ref="E114" ca="1">IFERROR(INDEX('Nhập đơn'!E:E,AWZH!$A114,0),"")</f>
        <v/>
      </c>
      <c r="F114" s="15" t="str" cm="1">
        <f t="array" aca="1" ref="F114" ca="1">IFERROR(INDEX('Nhập đơn'!F:F,AWZH!$A114,0),"")</f>
        <v/>
      </c>
      <c r="G114" s="14" t="str" cm="1">
        <f t="array" aca="1" ref="G114" ca="1">IFERROR(INDEX('Nhập đơn'!H:H,AWZH!$A114,0),"")</f>
        <v/>
      </c>
      <c r="H114" s="14" t="str" cm="1">
        <f t="array" aca="1" ref="H114" ca="1">IFERROR(INDEX('Nhập đơn'!I:I,AWZH!$A114,0),"")</f>
        <v/>
      </c>
      <c r="I114" s="16"/>
    </row>
    <row r="115" spans="1:9">
      <c r="A115" s="1" t="str">
        <f ca="1">IFERROR(A114+MATCH(C115,OFFSET('Nhập đơn'!$C$1,AWZH!$A114,0,10000),0),"")</f>
        <v/>
      </c>
      <c r="B115" s="16"/>
      <c r="C115" s="14" t="str">
        <f>IF(COUNTIFS($C$6:C114,$E$5)&lt;$J$1,$E$5,"")</f>
        <v/>
      </c>
      <c r="D115" s="14" t="str" cm="1">
        <f t="array" aca="1" ref="D115" ca="1">IFERROR(INDEX('Nhập đơn'!D:D,AWZH!$A115,0),"")</f>
        <v/>
      </c>
      <c r="E115" s="15" t="str" cm="1">
        <f t="array" aca="1" ref="E115" ca="1">IFERROR(INDEX('Nhập đơn'!E:E,AWZH!$A115,0),"")</f>
        <v/>
      </c>
      <c r="F115" s="15" t="str" cm="1">
        <f t="array" aca="1" ref="F115" ca="1">IFERROR(INDEX('Nhập đơn'!F:F,AWZH!$A115,0),"")</f>
        <v/>
      </c>
      <c r="G115" s="14" t="str" cm="1">
        <f t="array" aca="1" ref="G115" ca="1">IFERROR(INDEX('Nhập đơn'!H:H,AWZH!$A115,0),"")</f>
        <v/>
      </c>
      <c r="H115" s="14" t="str" cm="1">
        <f t="array" aca="1" ref="H115" ca="1">IFERROR(INDEX('Nhập đơn'!I:I,AWZH!$A115,0),"")</f>
        <v/>
      </c>
      <c r="I115" s="16"/>
    </row>
    <row r="116" spans="1:9">
      <c r="A116" s="1" t="str">
        <f ca="1">IFERROR(A115+MATCH(C116,OFFSET('Nhập đơn'!$C$1,AWZH!$A115,0,10000),0),"")</f>
        <v/>
      </c>
      <c r="B116" s="16"/>
      <c r="C116" s="14" t="str">
        <f>IF(COUNTIFS($C$6:C115,$E$5)&lt;$J$1,$E$5,"")</f>
        <v/>
      </c>
      <c r="D116" s="14" t="str" cm="1">
        <f t="array" aca="1" ref="D116" ca="1">IFERROR(INDEX('Nhập đơn'!D:D,AWZH!$A116,0),"")</f>
        <v/>
      </c>
      <c r="E116" s="15" t="str" cm="1">
        <f t="array" aca="1" ref="E116" ca="1">IFERROR(INDEX('Nhập đơn'!E:E,AWZH!$A116,0),"")</f>
        <v/>
      </c>
      <c r="F116" s="15" t="str" cm="1">
        <f t="array" aca="1" ref="F116" ca="1">IFERROR(INDEX('Nhập đơn'!F:F,AWZH!$A116,0),"")</f>
        <v/>
      </c>
      <c r="G116" s="14" t="str" cm="1">
        <f t="array" aca="1" ref="G116" ca="1">IFERROR(INDEX('Nhập đơn'!H:H,AWZH!$A116,0),"")</f>
        <v/>
      </c>
      <c r="H116" s="14" t="str" cm="1">
        <f t="array" aca="1" ref="H116" ca="1">IFERROR(INDEX('Nhập đơn'!I:I,AWZH!$A116,0),"")</f>
        <v/>
      </c>
      <c r="I116" s="16"/>
    </row>
    <row r="117" spans="1:9">
      <c r="A117" s="1" t="str">
        <f ca="1">IFERROR(A116+MATCH(C117,OFFSET('Nhập đơn'!$C$1,AWZH!$A116,0,10000),0),"")</f>
        <v/>
      </c>
      <c r="B117" s="16"/>
      <c r="C117" s="14" t="str">
        <f>IF(COUNTIFS($C$6:C116,$E$5)&lt;$J$1,$E$5,"")</f>
        <v/>
      </c>
      <c r="D117" s="14" t="str" cm="1">
        <f t="array" aca="1" ref="D117" ca="1">IFERROR(INDEX('Nhập đơn'!D:D,AWZH!$A117,0),"")</f>
        <v/>
      </c>
      <c r="E117" s="15" t="str" cm="1">
        <f t="array" aca="1" ref="E117" ca="1">IFERROR(INDEX('Nhập đơn'!E:E,AWZH!$A117,0),"")</f>
        <v/>
      </c>
      <c r="F117" s="15" t="str" cm="1">
        <f t="array" aca="1" ref="F117" ca="1">IFERROR(INDEX('Nhập đơn'!F:F,AWZH!$A117,0),"")</f>
        <v/>
      </c>
      <c r="G117" s="14" t="str" cm="1">
        <f t="array" aca="1" ref="G117" ca="1">IFERROR(INDEX('Nhập đơn'!H:H,AWZH!$A117,0),"")</f>
        <v/>
      </c>
      <c r="H117" s="14" t="str" cm="1">
        <f t="array" aca="1" ref="H117" ca="1">IFERROR(INDEX('Nhập đơn'!I:I,AWZH!$A117,0),"")</f>
        <v/>
      </c>
      <c r="I117" s="16"/>
    </row>
    <row r="118" spans="1:9">
      <c r="A118" s="1" t="str">
        <f ca="1">IFERROR(A117+MATCH(C118,OFFSET('Nhập đơn'!$C$1,AWZH!$A117,0,10000),0),"")</f>
        <v/>
      </c>
      <c r="B118" s="16"/>
      <c r="C118" s="14" t="str">
        <f>IF(COUNTIFS($C$6:C117,$E$5)&lt;$J$1,$E$5,"")</f>
        <v/>
      </c>
      <c r="D118" s="14" t="str" cm="1">
        <f t="array" aca="1" ref="D118" ca="1">IFERROR(INDEX('Nhập đơn'!D:D,AWZH!$A118,0),"")</f>
        <v/>
      </c>
      <c r="E118" s="15" t="str" cm="1">
        <f t="array" aca="1" ref="E118" ca="1">IFERROR(INDEX('Nhập đơn'!E:E,AWZH!$A118,0),"")</f>
        <v/>
      </c>
      <c r="F118" s="15" t="str" cm="1">
        <f t="array" aca="1" ref="F118" ca="1">IFERROR(INDEX('Nhập đơn'!F:F,AWZH!$A118,0),"")</f>
        <v/>
      </c>
      <c r="G118" s="14" t="str" cm="1">
        <f t="array" aca="1" ref="G118" ca="1">IFERROR(INDEX('Nhập đơn'!H:H,AWZH!$A118,0),"")</f>
        <v/>
      </c>
      <c r="H118" s="14" t="str" cm="1">
        <f t="array" aca="1" ref="H118" ca="1">IFERROR(INDEX('Nhập đơn'!I:I,AWZH!$A118,0),"")</f>
        <v/>
      </c>
      <c r="I118" s="16"/>
    </row>
    <row r="119" spans="1:9">
      <c r="A119" s="1" t="str">
        <f ca="1">IFERROR(A118+MATCH(C119,OFFSET('Nhập đơn'!$C$1,AWZH!$A118,0,10000),0),"")</f>
        <v/>
      </c>
      <c r="B119" s="16"/>
      <c r="C119" s="14" t="str">
        <f>IF(COUNTIFS($C$6:C118,$E$5)&lt;$J$1,$E$5,"")</f>
        <v/>
      </c>
      <c r="D119" s="14" t="str" cm="1">
        <f t="array" aca="1" ref="D119" ca="1">IFERROR(INDEX('Nhập đơn'!D:D,AWZH!$A119,0),"")</f>
        <v/>
      </c>
      <c r="E119" s="15" t="str" cm="1">
        <f t="array" aca="1" ref="E119" ca="1">IFERROR(INDEX('Nhập đơn'!E:E,AWZH!$A119,0),"")</f>
        <v/>
      </c>
      <c r="F119" s="15" t="str" cm="1">
        <f t="array" aca="1" ref="F119" ca="1">IFERROR(INDEX('Nhập đơn'!F:F,AWZH!$A119,0),"")</f>
        <v/>
      </c>
      <c r="G119" s="14" t="str" cm="1">
        <f t="array" aca="1" ref="G119" ca="1">IFERROR(INDEX('Nhập đơn'!H:H,AWZH!$A119,0),"")</f>
        <v/>
      </c>
      <c r="H119" s="14" t="str" cm="1">
        <f t="array" aca="1" ref="H119" ca="1">IFERROR(INDEX('Nhập đơn'!I:I,AWZH!$A119,0),"")</f>
        <v/>
      </c>
      <c r="I119" s="16"/>
    </row>
    <row r="120" spans="1:9">
      <c r="A120" s="1" t="str">
        <f ca="1">IFERROR(A119+MATCH(C120,OFFSET('Nhập đơn'!$C$1,AWZH!$A119,0,10000),0),"")</f>
        <v/>
      </c>
      <c r="B120" s="16"/>
      <c r="C120" s="14" t="str">
        <f>IF(COUNTIFS($C$6:C119,$E$5)&lt;$J$1,$E$5,"")</f>
        <v/>
      </c>
      <c r="D120" s="14" t="str" cm="1">
        <f t="array" aca="1" ref="D120" ca="1">IFERROR(INDEX('Nhập đơn'!D:D,AWZH!$A120,0),"")</f>
        <v/>
      </c>
      <c r="E120" s="15" t="str" cm="1">
        <f t="array" aca="1" ref="E120" ca="1">IFERROR(INDEX('Nhập đơn'!E:E,AWZH!$A120,0),"")</f>
        <v/>
      </c>
      <c r="F120" s="15" t="str" cm="1">
        <f t="array" aca="1" ref="F120" ca="1">IFERROR(INDEX('Nhập đơn'!F:F,AWZH!$A120,0),"")</f>
        <v/>
      </c>
      <c r="G120" s="14" t="str" cm="1">
        <f t="array" aca="1" ref="G120" ca="1">IFERROR(INDEX('Nhập đơn'!H:H,AWZH!$A120,0),"")</f>
        <v/>
      </c>
      <c r="H120" s="14" t="str" cm="1">
        <f t="array" aca="1" ref="H120" ca="1">IFERROR(INDEX('Nhập đơn'!I:I,AWZH!$A120,0),"")</f>
        <v/>
      </c>
      <c r="I120" s="16"/>
    </row>
    <row r="121" spans="1:9">
      <c r="A121" s="1" t="str">
        <f ca="1">IFERROR(A120+MATCH(C121,OFFSET('Nhập đơn'!$C$1,AWZH!$A120,0,10000),0),"")</f>
        <v/>
      </c>
      <c r="B121" s="16"/>
      <c r="C121" s="14" t="str">
        <f>IF(COUNTIFS($C$6:C120,$E$5)&lt;$J$1,$E$5,"")</f>
        <v/>
      </c>
      <c r="D121" s="14" t="str" cm="1">
        <f t="array" aca="1" ref="D121" ca="1">IFERROR(INDEX('Nhập đơn'!D:D,AWZH!$A121,0),"")</f>
        <v/>
      </c>
      <c r="E121" s="15" t="str" cm="1">
        <f t="array" aca="1" ref="E121" ca="1">IFERROR(INDEX('Nhập đơn'!E:E,AWZH!$A121,0),"")</f>
        <v/>
      </c>
      <c r="F121" s="15" t="str" cm="1">
        <f t="array" aca="1" ref="F121" ca="1">IFERROR(INDEX('Nhập đơn'!F:F,AWZH!$A121,0),"")</f>
        <v/>
      </c>
      <c r="G121" s="14" t="str" cm="1">
        <f t="array" aca="1" ref="G121" ca="1">IFERROR(INDEX('Nhập đơn'!H:H,AWZH!$A121,0),"")</f>
        <v/>
      </c>
      <c r="H121" s="14" t="str" cm="1">
        <f t="array" aca="1" ref="H121" ca="1">IFERROR(INDEX('Nhập đơn'!I:I,AWZH!$A121,0),"")</f>
        <v/>
      </c>
      <c r="I121" s="16"/>
    </row>
    <row r="122" spans="1:9">
      <c r="A122" s="1" t="str">
        <f ca="1">IFERROR(A121+MATCH(C122,OFFSET('Nhập đơn'!$C$1,AWZH!$A121,0,10000),0),"")</f>
        <v/>
      </c>
      <c r="B122" s="16"/>
      <c r="C122" s="14" t="str">
        <f>IF(COUNTIFS($C$6:C121,$E$5)&lt;$J$1,$E$5,"")</f>
        <v/>
      </c>
      <c r="D122" s="14" t="str" cm="1">
        <f t="array" aca="1" ref="D122" ca="1">IFERROR(INDEX('Nhập đơn'!D:D,AWZH!$A122,0),"")</f>
        <v/>
      </c>
      <c r="E122" s="15" t="str" cm="1">
        <f t="array" aca="1" ref="E122" ca="1">IFERROR(INDEX('Nhập đơn'!E:E,AWZH!$A122,0),"")</f>
        <v/>
      </c>
      <c r="F122" s="15" t="str" cm="1">
        <f t="array" aca="1" ref="F122" ca="1">IFERROR(INDEX('Nhập đơn'!F:F,AWZH!$A122,0),"")</f>
        <v/>
      </c>
      <c r="G122" s="14" t="str" cm="1">
        <f t="array" aca="1" ref="G122" ca="1">IFERROR(INDEX('Nhập đơn'!H:H,AWZH!$A122,0),"")</f>
        <v/>
      </c>
      <c r="H122" s="14" t="str" cm="1">
        <f t="array" aca="1" ref="H122" ca="1">IFERROR(INDEX('Nhập đơn'!I:I,AWZH!$A122,0),"")</f>
        <v/>
      </c>
      <c r="I122" s="16"/>
    </row>
    <row r="123" spans="1:9">
      <c r="A123" s="1" t="str">
        <f ca="1">IFERROR(A122+MATCH(C123,OFFSET('Nhập đơn'!$C$1,AWZH!$A122,0,10000),0),"")</f>
        <v/>
      </c>
      <c r="B123" s="16"/>
      <c r="C123" s="14" t="str">
        <f>IF(COUNTIFS($C$6:C122,$E$5)&lt;$J$1,$E$5,"")</f>
        <v/>
      </c>
      <c r="D123" s="14" t="str" cm="1">
        <f t="array" aca="1" ref="D123" ca="1">IFERROR(INDEX('Nhập đơn'!D:D,AWZH!$A123,0),"")</f>
        <v/>
      </c>
      <c r="E123" s="15" t="str" cm="1">
        <f t="array" aca="1" ref="E123" ca="1">IFERROR(INDEX('Nhập đơn'!E:E,AWZH!$A123,0),"")</f>
        <v/>
      </c>
      <c r="F123" s="15" t="str" cm="1">
        <f t="array" aca="1" ref="F123" ca="1">IFERROR(INDEX('Nhập đơn'!F:F,AWZH!$A123,0),"")</f>
        <v/>
      </c>
      <c r="G123" s="14" t="str" cm="1">
        <f t="array" aca="1" ref="G123" ca="1">IFERROR(INDEX('Nhập đơn'!H:H,AWZH!$A123,0),"")</f>
        <v/>
      </c>
      <c r="H123" s="14" t="str" cm="1">
        <f t="array" aca="1" ref="H123" ca="1">IFERROR(INDEX('Nhập đơn'!I:I,AWZH!$A123,0),"")</f>
        <v/>
      </c>
      <c r="I123" s="16"/>
    </row>
    <row r="124" spans="1:9">
      <c r="A124" s="1" t="str">
        <f ca="1">IFERROR(A123+MATCH(C124,OFFSET('Nhập đơn'!$C$1,AWZH!$A123,0,10000),0),"")</f>
        <v/>
      </c>
      <c r="B124" s="16"/>
      <c r="C124" s="14" t="str">
        <f>IF(COUNTIFS($C$6:C123,$E$5)&lt;$J$1,$E$5,"")</f>
        <v/>
      </c>
      <c r="D124" s="14" t="str" cm="1">
        <f t="array" aca="1" ref="D124" ca="1">IFERROR(INDEX('Nhập đơn'!D:D,AWZH!$A124,0),"")</f>
        <v/>
      </c>
      <c r="E124" s="15" t="str" cm="1">
        <f t="array" aca="1" ref="E124" ca="1">IFERROR(INDEX('Nhập đơn'!E:E,AWZH!$A124,0),"")</f>
        <v/>
      </c>
      <c r="F124" s="15" t="str" cm="1">
        <f t="array" aca="1" ref="F124" ca="1">IFERROR(INDEX('Nhập đơn'!F:F,AWZH!$A124,0),"")</f>
        <v/>
      </c>
      <c r="G124" s="14" t="str" cm="1">
        <f t="array" aca="1" ref="G124" ca="1">IFERROR(INDEX('Nhập đơn'!H:H,AWZH!$A124,0),"")</f>
        <v/>
      </c>
      <c r="H124" s="14" t="str" cm="1">
        <f t="array" aca="1" ref="H124" ca="1">IFERROR(INDEX('Nhập đơn'!I:I,AWZH!$A124,0),"")</f>
        <v/>
      </c>
      <c r="I124" s="16"/>
    </row>
    <row r="125" spans="1:9">
      <c r="A125" s="1" t="str">
        <f ca="1">IFERROR(A124+MATCH(C125,OFFSET('Nhập đơn'!$C$1,AWZH!$A124,0,10000),0),"")</f>
        <v/>
      </c>
      <c r="B125" s="16"/>
      <c r="C125" s="14" t="str">
        <f>IF(COUNTIFS($C$6:C124,$E$5)&lt;$J$1,$E$5,"")</f>
        <v/>
      </c>
      <c r="D125" s="14" t="str" cm="1">
        <f t="array" aca="1" ref="D125" ca="1">IFERROR(INDEX('Nhập đơn'!D:D,AWZH!$A125,0),"")</f>
        <v/>
      </c>
      <c r="E125" s="15" t="str" cm="1">
        <f t="array" aca="1" ref="E125" ca="1">IFERROR(INDEX('Nhập đơn'!E:E,AWZH!$A125,0),"")</f>
        <v/>
      </c>
      <c r="F125" s="15" t="str" cm="1">
        <f t="array" aca="1" ref="F125" ca="1">IFERROR(INDEX('Nhập đơn'!F:F,AWZH!$A125,0),"")</f>
        <v/>
      </c>
      <c r="G125" s="14" t="str" cm="1">
        <f t="array" aca="1" ref="G125" ca="1">IFERROR(INDEX('Nhập đơn'!H:H,AWZH!$A125,0),"")</f>
        <v/>
      </c>
      <c r="H125" s="14" t="str" cm="1">
        <f t="array" aca="1" ref="H125" ca="1">IFERROR(INDEX('Nhập đơn'!I:I,AWZH!$A125,0),"")</f>
        <v/>
      </c>
      <c r="I125" s="16"/>
    </row>
    <row r="126" spans="1:9">
      <c r="A126" s="1" t="str">
        <f ca="1">IFERROR(A125+MATCH(C126,OFFSET('Nhập đơn'!$C$1,AWZH!$A125,0,10000),0),"")</f>
        <v/>
      </c>
      <c r="B126" s="16"/>
      <c r="C126" s="14" t="str">
        <f>IF(COUNTIFS($C$6:C125,$E$5)&lt;$J$1,$E$5,"")</f>
        <v/>
      </c>
      <c r="D126" s="14" t="str" cm="1">
        <f t="array" aca="1" ref="D126" ca="1">IFERROR(INDEX('Nhập đơn'!D:D,AWZH!$A126,0),"")</f>
        <v/>
      </c>
      <c r="E126" s="15" t="str" cm="1">
        <f t="array" aca="1" ref="E126" ca="1">IFERROR(INDEX('Nhập đơn'!E:E,AWZH!$A126,0),"")</f>
        <v/>
      </c>
      <c r="F126" s="15" t="str" cm="1">
        <f t="array" aca="1" ref="F126" ca="1">IFERROR(INDEX('Nhập đơn'!F:F,AWZH!$A126,0),"")</f>
        <v/>
      </c>
      <c r="G126" s="14" t="str" cm="1">
        <f t="array" aca="1" ref="G126" ca="1">IFERROR(INDEX('Nhập đơn'!H:H,AWZH!$A126,0),"")</f>
        <v/>
      </c>
      <c r="H126" s="14" t="str" cm="1">
        <f t="array" aca="1" ref="H126" ca="1">IFERROR(INDEX('Nhập đơn'!I:I,AWZH!$A126,0),"")</f>
        <v/>
      </c>
      <c r="I126" s="16"/>
    </row>
    <row r="127" spans="1:9">
      <c r="A127" s="1" t="str">
        <f ca="1">IFERROR(A126+MATCH(C127,OFFSET('Nhập đơn'!$C$1,AWZH!$A126,0,10000),0),"")</f>
        <v/>
      </c>
      <c r="B127" s="16"/>
      <c r="C127" s="14" t="str">
        <f>IF(COUNTIFS($C$6:C126,$E$5)&lt;$J$1,$E$5,"")</f>
        <v/>
      </c>
      <c r="D127" s="14" t="str" cm="1">
        <f t="array" aca="1" ref="D127" ca="1">IFERROR(INDEX('Nhập đơn'!D:D,AWZH!$A127,0),"")</f>
        <v/>
      </c>
      <c r="E127" s="15" t="str" cm="1">
        <f t="array" aca="1" ref="E127" ca="1">IFERROR(INDEX('Nhập đơn'!E:E,AWZH!$A127,0),"")</f>
        <v/>
      </c>
      <c r="F127" s="15" t="str" cm="1">
        <f t="array" aca="1" ref="F127" ca="1">IFERROR(INDEX('Nhập đơn'!F:F,AWZH!$A127,0),"")</f>
        <v/>
      </c>
      <c r="G127" s="14" t="str" cm="1">
        <f t="array" aca="1" ref="G127" ca="1">IFERROR(INDEX('Nhập đơn'!H:H,AWZH!$A127,0),"")</f>
        <v/>
      </c>
      <c r="H127" s="14" t="str" cm="1">
        <f t="array" aca="1" ref="H127" ca="1">IFERROR(INDEX('Nhập đơn'!I:I,AWZH!$A127,0),"")</f>
        <v/>
      </c>
      <c r="I127" s="16"/>
    </row>
    <row r="128" spans="1:9">
      <c r="A128" s="1" t="str">
        <f ca="1">IFERROR(A127+MATCH(C128,OFFSET('Nhập đơn'!$C$1,AWZH!$A127,0,10000),0),"")</f>
        <v/>
      </c>
      <c r="B128" s="16"/>
      <c r="C128" s="14" t="str">
        <f>IF(COUNTIFS($C$6:C127,$E$5)&lt;$J$1,$E$5,"")</f>
        <v/>
      </c>
      <c r="D128" s="14" t="str" cm="1">
        <f t="array" aca="1" ref="D128" ca="1">IFERROR(INDEX('Nhập đơn'!D:D,AWZH!$A128,0),"")</f>
        <v/>
      </c>
      <c r="E128" s="15" t="str" cm="1">
        <f t="array" aca="1" ref="E128" ca="1">IFERROR(INDEX('Nhập đơn'!E:E,AWZH!$A128,0),"")</f>
        <v/>
      </c>
      <c r="F128" s="15" t="str" cm="1">
        <f t="array" aca="1" ref="F128" ca="1">IFERROR(INDEX('Nhập đơn'!F:F,AWZH!$A128,0),"")</f>
        <v/>
      </c>
      <c r="G128" s="14" t="str" cm="1">
        <f t="array" aca="1" ref="G128" ca="1">IFERROR(INDEX('Nhập đơn'!H:H,AWZH!$A128,0),"")</f>
        <v/>
      </c>
      <c r="H128" s="14" t="str" cm="1">
        <f t="array" aca="1" ref="H128" ca="1">IFERROR(INDEX('Nhập đơn'!I:I,AWZH!$A128,0),"")</f>
        <v/>
      </c>
      <c r="I128" s="16"/>
    </row>
    <row r="129" spans="1:9">
      <c r="A129" s="1" t="str">
        <f ca="1">IFERROR(A128+MATCH(C129,OFFSET('Nhập đơn'!$C$1,AWZH!$A128,0,10000),0),"")</f>
        <v/>
      </c>
      <c r="B129" s="16"/>
      <c r="C129" s="14" t="str">
        <f>IF(COUNTIFS($C$6:C128,$E$5)&lt;$J$1,$E$5,"")</f>
        <v/>
      </c>
      <c r="D129" s="14" t="str" cm="1">
        <f t="array" aca="1" ref="D129" ca="1">IFERROR(INDEX('Nhập đơn'!D:D,AWZH!$A129,0),"")</f>
        <v/>
      </c>
      <c r="E129" s="15" t="str" cm="1">
        <f t="array" aca="1" ref="E129" ca="1">IFERROR(INDEX('Nhập đơn'!E:E,AWZH!$A129,0),"")</f>
        <v/>
      </c>
      <c r="F129" s="15" t="str" cm="1">
        <f t="array" aca="1" ref="F129" ca="1">IFERROR(INDEX('Nhập đơn'!F:F,AWZH!$A129,0),"")</f>
        <v/>
      </c>
      <c r="G129" s="14" t="str" cm="1">
        <f t="array" aca="1" ref="G129" ca="1">IFERROR(INDEX('Nhập đơn'!H:H,AWZH!$A129,0),"")</f>
        <v/>
      </c>
      <c r="H129" s="14" t="str" cm="1">
        <f t="array" aca="1" ref="H129" ca="1">IFERROR(INDEX('Nhập đơn'!I:I,AWZH!$A129,0),"")</f>
        <v/>
      </c>
      <c r="I129" s="16"/>
    </row>
    <row r="130" spans="1:9">
      <c r="A130" s="1" t="str">
        <f ca="1">IFERROR(A129+MATCH(C130,OFFSET('Nhập đơn'!$C$1,AWZH!$A129,0,10000),0),"")</f>
        <v/>
      </c>
      <c r="B130" s="16"/>
      <c r="C130" s="14" t="str">
        <f>IF(COUNTIFS($C$6:C129,$E$5)&lt;$J$1,$E$5,"")</f>
        <v/>
      </c>
      <c r="D130" s="14" t="str" cm="1">
        <f t="array" aca="1" ref="D130" ca="1">IFERROR(INDEX('Nhập đơn'!D:D,AWZH!$A130,0),"")</f>
        <v/>
      </c>
      <c r="E130" s="15" t="str" cm="1">
        <f t="array" aca="1" ref="E130" ca="1">IFERROR(INDEX('Nhập đơn'!E:E,AWZH!$A130,0),"")</f>
        <v/>
      </c>
      <c r="F130" s="15" t="str" cm="1">
        <f t="array" aca="1" ref="F130" ca="1">IFERROR(INDEX('Nhập đơn'!F:F,AWZH!$A130,0),"")</f>
        <v/>
      </c>
      <c r="G130" s="14" t="str" cm="1">
        <f t="array" aca="1" ref="G130" ca="1">IFERROR(INDEX('Nhập đơn'!H:H,AWZH!$A130,0),"")</f>
        <v/>
      </c>
      <c r="H130" s="14" t="str" cm="1">
        <f t="array" aca="1" ref="H130" ca="1">IFERROR(INDEX('Nhập đơn'!I:I,AWZH!$A130,0),"")</f>
        <v/>
      </c>
      <c r="I130" s="16"/>
    </row>
    <row r="131" spans="1:9">
      <c r="A131" s="1" t="str">
        <f ca="1">IFERROR(A130+MATCH(C131,OFFSET('Nhập đơn'!$C$1,AWZH!$A130,0,10000),0),"")</f>
        <v/>
      </c>
      <c r="B131" s="16"/>
      <c r="C131" s="14" t="str">
        <f>IF(COUNTIFS($C$6:C130,$E$5)&lt;$J$1,$E$5,"")</f>
        <v/>
      </c>
      <c r="D131" s="14" t="str" cm="1">
        <f t="array" aca="1" ref="D131" ca="1">IFERROR(INDEX('Nhập đơn'!D:D,AWZH!$A131,0),"")</f>
        <v/>
      </c>
      <c r="E131" s="15" t="str" cm="1">
        <f t="array" aca="1" ref="E131" ca="1">IFERROR(INDEX('Nhập đơn'!E:E,AWZH!$A131,0),"")</f>
        <v/>
      </c>
      <c r="F131" s="15" t="str" cm="1">
        <f t="array" aca="1" ref="F131" ca="1">IFERROR(INDEX('Nhập đơn'!F:F,AWZH!$A131,0),"")</f>
        <v/>
      </c>
      <c r="G131" s="14" t="str" cm="1">
        <f t="array" aca="1" ref="G131" ca="1">IFERROR(INDEX('Nhập đơn'!H:H,AWZH!$A131,0),"")</f>
        <v/>
      </c>
      <c r="H131" s="14" t="str" cm="1">
        <f t="array" aca="1" ref="H131" ca="1">IFERROR(INDEX('Nhập đơn'!I:I,AWZH!$A131,0),"")</f>
        <v/>
      </c>
      <c r="I131" s="16"/>
    </row>
    <row r="132" spans="1:9">
      <c r="A132" s="1" t="str">
        <f ca="1">IFERROR(A131+MATCH(C132,OFFSET('Nhập đơn'!$C$1,AWZH!$A131,0,10000),0),"")</f>
        <v/>
      </c>
      <c r="B132" s="16"/>
      <c r="C132" s="14" t="str">
        <f>IF(COUNTIFS($C$6:C131,$E$5)&lt;$J$1,$E$5,"")</f>
        <v/>
      </c>
      <c r="D132" s="14" t="str" cm="1">
        <f t="array" aca="1" ref="D132" ca="1">IFERROR(INDEX('Nhập đơn'!D:D,AWZH!$A132,0),"")</f>
        <v/>
      </c>
      <c r="E132" s="15" t="str" cm="1">
        <f t="array" aca="1" ref="E132" ca="1">IFERROR(INDEX('Nhập đơn'!E:E,AWZH!$A132,0),"")</f>
        <v/>
      </c>
      <c r="F132" s="15" t="str" cm="1">
        <f t="array" aca="1" ref="F132" ca="1">IFERROR(INDEX('Nhập đơn'!F:F,AWZH!$A132,0),"")</f>
        <v/>
      </c>
      <c r="G132" s="14" t="str" cm="1">
        <f t="array" aca="1" ref="G132" ca="1">IFERROR(INDEX('Nhập đơn'!H:H,AWZH!$A132,0),"")</f>
        <v/>
      </c>
      <c r="H132" s="14" t="str" cm="1">
        <f t="array" aca="1" ref="H132" ca="1">IFERROR(INDEX('Nhập đơn'!I:I,AWZH!$A132,0),"")</f>
        <v/>
      </c>
      <c r="I132" s="16"/>
    </row>
    <row r="133" spans="1:9">
      <c r="A133" s="1" t="str">
        <f ca="1">IFERROR(A132+MATCH(C133,OFFSET('Nhập đơn'!$C$1,AWZH!$A132,0,10000),0),"")</f>
        <v/>
      </c>
      <c r="B133" s="16"/>
      <c r="C133" s="14" t="str">
        <f>IF(COUNTIFS($C$6:C132,$E$5)&lt;$J$1,$E$5,"")</f>
        <v/>
      </c>
      <c r="D133" s="14" t="str" cm="1">
        <f t="array" aca="1" ref="D133" ca="1">IFERROR(INDEX('Nhập đơn'!D:D,AWZH!$A133,0),"")</f>
        <v/>
      </c>
      <c r="E133" s="15" t="str" cm="1">
        <f t="array" aca="1" ref="E133" ca="1">IFERROR(INDEX('Nhập đơn'!E:E,AWZH!$A133,0),"")</f>
        <v/>
      </c>
      <c r="F133" s="15" t="str" cm="1">
        <f t="array" aca="1" ref="F133" ca="1">IFERROR(INDEX('Nhập đơn'!F:F,AWZH!$A133,0),"")</f>
        <v/>
      </c>
      <c r="G133" s="14" t="str" cm="1">
        <f t="array" aca="1" ref="G133" ca="1">IFERROR(INDEX('Nhập đơn'!H:H,AWZH!$A133,0),"")</f>
        <v/>
      </c>
      <c r="H133" s="14" t="str" cm="1">
        <f t="array" aca="1" ref="H133" ca="1">IFERROR(INDEX('Nhập đơn'!I:I,AWZH!$A133,0),"")</f>
        <v/>
      </c>
      <c r="I133" s="16"/>
    </row>
    <row r="134" spans="1:9">
      <c r="A134" s="1" t="str">
        <f ca="1">IFERROR(A133+MATCH(C134,OFFSET('Nhập đơn'!$C$1,AWZH!$A133,0,10000),0),"")</f>
        <v/>
      </c>
      <c r="B134" s="16"/>
      <c r="C134" s="14" t="str">
        <f>IF(COUNTIFS($C$6:C133,$E$5)&lt;$J$1,$E$5,"")</f>
        <v/>
      </c>
      <c r="D134" s="14" t="str" cm="1">
        <f t="array" aca="1" ref="D134" ca="1">IFERROR(INDEX('Nhập đơn'!D:D,AWZH!$A134,0),"")</f>
        <v/>
      </c>
      <c r="E134" s="15" t="str" cm="1">
        <f t="array" aca="1" ref="E134" ca="1">IFERROR(INDEX('Nhập đơn'!E:E,AWZH!$A134,0),"")</f>
        <v/>
      </c>
      <c r="F134" s="15" t="str" cm="1">
        <f t="array" aca="1" ref="F134" ca="1">IFERROR(INDEX('Nhập đơn'!F:F,AWZH!$A134,0),"")</f>
        <v/>
      </c>
      <c r="G134" s="14" t="str" cm="1">
        <f t="array" aca="1" ref="G134" ca="1">IFERROR(INDEX('Nhập đơn'!H:H,AWZH!$A134,0),"")</f>
        <v/>
      </c>
      <c r="H134" s="14" t="str" cm="1">
        <f t="array" aca="1" ref="H134" ca="1">IFERROR(INDEX('Nhập đơn'!I:I,AWZH!$A134,0),"")</f>
        <v/>
      </c>
      <c r="I134" s="16"/>
    </row>
    <row r="135" spans="1:9">
      <c r="A135" s="1" t="str">
        <f ca="1">IFERROR(A134+MATCH(C135,OFFSET('Nhập đơn'!$C$1,AWZH!$A134,0,10000),0),"")</f>
        <v/>
      </c>
      <c r="B135" s="16"/>
      <c r="C135" s="14" t="str">
        <f>IF(COUNTIFS($C$6:C134,$E$5)&lt;$J$1,$E$5,"")</f>
        <v/>
      </c>
      <c r="D135" s="14" t="str" cm="1">
        <f t="array" aca="1" ref="D135" ca="1">IFERROR(INDEX('Nhập đơn'!D:D,AWZH!$A135,0),"")</f>
        <v/>
      </c>
      <c r="E135" s="15" t="str" cm="1">
        <f t="array" aca="1" ref="E135" ca="1">IFERROR(INDEX('Nhập đơn'!E:E,AWZH!$A135,0),"")</f>
        <v/>
      </c>
      <c r="F135" s="15" t="str" cm="1">
        <f t="array" aca="1" ref="F135" ca="1">IFERROR(INDEX('Nhập đơn'!F:F,AWZH!$A135,0),"")</f>
        <v/>
      </c>
      <c r="G135" s="14" t="str" cm="1">
        <f t="array" aca="1" ref="G135" ca="1">IFERROR(INDEX('Nhập đơn'!H:H,AWZH!$A135,0),"")</f>
        <v/>
      </c>
      <c r="H135" s="14" t="str" cm="1">
        <f t="array" aca="1" ref="H135" ca="1">IFERROR(INDEX('Nhập đơn'!I:I,AWZH!$A135,0),"")</f>
        <v/>
      </c>
      <c r="I135" s="16"/>
    </row>
    <row r="136" spans="1:9">
      <c r="A136" s="1" t="str">
        <f ca="1">IFERROR(A135+MATCH(C136,OFFSET('Nhập đơn'!$C$1,AWZH!$A135,0,10000),0),"")</f>
        <v/>
      </c>
      <c r="B136" s="16"/>
      <c r="C136" s="14" t="str">
        <f>IF(COUNTIFS($C$6:C135,$E$5)&lt;$J$1,$E$5,"")</f>
        <v/>
      </c>
      <c r="D136" s="14" t="str" cm="1">
        <f t="array" aca="1" ref="D136" ca="1">IFERROR(INDEX('Nhập đơn'!D:D,AWZH!$A136,0),"")</f>
        <v/>
      </c>
      <c r="E136" s="15" t="str" cm="1">
        <f t="array" aca="1" ref="E136" ca="1">IFERROR(INDEX('Nhập đơn'!E:E,AWZH!$A136,0),"")</f>
        <v/>
      </c>
      <c r="F136" s="15" t="str" cm="1">
        <f t="array" aca="1" ref="F136" ca="1">IFERROR(INDEX('Nhập đơn'!F:F,AWZH!$A136,0),"")</f>
        <v/>
      </c>
      <c r="G136" s="14" t="str" cm="1">
        <f t="array" aca="1" ref="G136" ca="1">IFERROR(INDEX('Nhập đơn'!H:H,AWZH!$A136,0),"")</f>
        <v/>
      </c>
      <c r="H136" s="14" t="str" cm="1">
        <f t="array" aca="1" ref="H136" ca="1">IFERROR(INDEX('Nhập đơn'!I:I,AWZH!$A136,0),"")</f>
        <v/>
      </c>
      <c r="I136" s="16"/>
    </row>
    <row r="137" spans="1:9">
      <c r="A137" s="1" t="str">
        <f ca="1">IFERROR(A136+MATCH(C137,OFFSET('Nhập đơn'!$C$1,AWZH!$A136,0,10000),0),"")</f>
        <v/>
      </c>
      <c r="B137" s="16"/>
      <c r="C137" s="14" t="str">
        <f>IF(COUNTIFS($C$6:C136,$E$5)&lt;$J$1,$E$5,"")</f>
        <v/>
      </c>
      <c r="D137" s="14" t="str" cm="1">
        <f t="array" aca="1" ref="D137" ca="1">IFERROR(INDEX('Nhập đơn'!D:D,AWZH!$A137,0),"")</f>
        <v/>
      </c>
      <c r="E137" s="15" t="str" cm="1">
        <f t="array" aca="1" ref="E137" ca="1">IFERROR(INDEX('Nhập đơn'!E:E,AWZH!$A137,0),"")</f>
        <v/>
      </c>
      <c r="F137" s="15" t="str" cm="1">
        <f t="array" aca="1" ref="F137" ca="1">IFERROR(INDEX('Nhập đơn'!F:F,AWZH!$A137,0),"")</f>
        <v/>
      </c>
      <c r="G137" s="14" t="str" cm="1">
        <f t="array" aca="1" ref="G137" ca="1">IFERROR(INDEX('Nhập đơn'!H:H,AWZH!$A137,0),"")</f>
        <v/>
      </c>
      <c r="H137" s="14" t="str" cm="1">
        <f t="array" aca="1" ref="H137" ca="1">IFERROR(INDEX('Nhập đơn'!I:I,AWZH!$A137,0),"")</f>
        <v/>
      </c>
      <c r="I137" s="16"/>
    </row>
    <row r="138" spans="1:9">
      <c r="A138" s="1" t="str">
        <f ca="1">IFERROR(A137+MATCH(C138,OFFSET('Nhập đơn'!$C$1,AWZH!$A137,0,10000),0),"")</f>
        <v/>
      </c>
      <c r="B138" s="16"/>
      <c r="C138" s="14" t="str">
        <f>IF(COUNTIFS($C$6:C137,$E$5)&lt;$J$1,$E$5,"")</f>
        <v/>
      </c>
      <c r="D138" s="14" t="str" cm="1">
        <f t="array" aca="1" ref="D138" ca="1">IFERROR(INDEX('Nhập đơn'!D:D,AWZH!$A138,0),"")</f>
        <v/>
      </c>
      <c r="E138" s="15" t="str" cm="1">
        <f t="array" aca="1" ref="E138" ca="1">IFERROR(INDEX('Nhập đơn'!E:E,AWZH!$A138,0),"")</f>
        <v/>
      </c>
      <c r="F138" s="15" t="str" cm="1">
        <f t="array" aca="1" ref="F138" ca="1">IFERROR(INDEX('Nhập đơn'!F:F,AWZH!$A138,0),"")</f>
        <v/>
      </c>
      <c r="G138" s="14" t="str" cm="1">
        <f t="array" aca="1" ref="G138" ca="1">IFERROR(INDEX('Nhập đơn'!H:H,AWZH!$A138,0),"")</f>
        <v/>
      </c>
      <c r="H138" s="14" t="str" cm="1">
        <f t="array" aca="1" ref="H138" ca="1">IFERROR(INDEX('Nhập đơn'!I:I,AWZH!$A138,0),"")</f>
        <v/>
      </c>
      <c r="I138" s="16"/>
    </row>
  </sheetData>
  <mergeCells count="1">
    <mergeCell ref="H5:I5"/>
  </mergeCells>
  <conditionalFormatting sqref="B6:I6">
    <cfRule type="expression" dxfId="13" priority="1">
      <formula>COUNTA(B7)&gt;0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J113"/>
  <sheetViews>
    <sheetView topLeftCell="B1" workbookViewId="0">
      <selection activeCell="F12" sqref="F12"/>
    </sheetView>
  </sheetViews>
  <sheetFormatPr defaultColWidth="9.125" defaultRowHeight="16.5"/>
  <cols>
    <col min="1" max="1" width="9" style="1" hidden="1" customWidth="1"/>
    <col min="2" max="2" width="9.375" style="1" customWidth="1"/>
    <col min="3" max="3" width="9" style="1" hidden="1" customWidth="1"/>
    <col min="4" max="4" width="11" style="1" customWidth="1"/>
    <col min="5" max="5" width="24.375" style="1" customWidth="1"/>
    <col min="6" max="6" width="29.625" style="1" customWidth="1"/>
    <col min="7" max="9" width="13.625" style="1" customWidth="1"/>
    <col min="10" max="10" width="9" style="1" hidden="1" customWidth="1"/>
    <col min="11" max="16384" width="9.125" style="1"/>
  </cols>
  <sheetData>
    <row r="1" spans="1:10">
      <c r="B1" s="2" t="s">
        <v>4198</v>
      </c>
      <c r="C1" s="3"/>
      <c r="D1" s="4"/>
      <c r="E1" s="3"/>
      <c r="F1" s="3"/>
      <c r="G1" s="3"/>
      <c r="H1" s="3"/>
      <c r="J1" s="1">
        <f>COUNTIFS('Nhập đơn'!C:C,$E$5)</f>
        <v>0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>
      <c r="C3" s="3"/>
      <c r="D3" s="4"/>
      <c r="E3" s="3"/>
      <c r="F3" s="3"/>
      <c r="G3" s="3"/>
      <c r="H3" s="3"/>
    </row>
    <row r="4" spans="1:10">
      <c r="C4" s="3"/>
      <c r="D4" s="4"/>
      <c r="E4" s="3"/>
      <c r="F4" s="3"/>
      <c r="G4" s="3"/>
      <c r="H4" s="3"/>
    </row>
    <row r="5" spans="1:10" ht="18.75">
      <c r="B5" s="7" t="s">
        <v>4327</v>
      </c>
      <c r="C5" s="8"/>
      <c r="E5" s="21" t="s">
        <v>4196</v>
      </c>
      <c r="F5" s="8"/>
      <c r="G5" s="11" t="s">
        <v>4328</v>
      </c>
      <c r="H5" s="785" t="s">
        <v>4329</v>
      </c>
      <c r="I5" s="785"/>
    </row>
    <row r="6" spans="1:10" ht="49.5"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>
      <c r="A7" s="1" t="str">
        <f ca="1">IFERROR(A6+MATCH(C7,OFFSET('Nhập đơn'!$C$1,MK!$A6,0,10000),0),"")</f>
        <v/>
      </c>
      <c r="B7" s="16">
        <v>1</v>
      </c>
      <c r="C7" s="14" t="str">
        <f>IF(COUNTIFS($C$6:C6,$E$5)&lt;$J$1,$E$5,"")</f>
        <v/>
      </c>
      <c r="D7" s="14" t="str" cm="1">
        <f t="array" aca="1" ref="D7" ca="1">IFERROR(INDEX('Nhập đơn'!D:D,MK!$A7,0),"")</f>
        <v/>
      </c>
      <c r="E7" s="15" t="str" cm="1">
        <f t="array" aca="1" ref="E7" ca="1">IFERROR(INDEX('Nhập đơn'!E:E,MK!$A7,0),"")</f>
        <v/>
      </c>
      <c r="F7" s="15" t="str" cm="1">
        <f t="array" aca="1" ref="F7" ca="1">IFERROR(INDEX('Nhập đơn'!F:F,MK!$A7,0),"")</f>
        <v/>
      </c>
      <c r="G7" s="14" t="str" cm="1">
        <f t="array" aca="1" ref="G7" ca="1">IFERROR(INDEX('Nhập đơn'!H:H,MK!$A7,0),"")</f>
        <v/>
      </c>
      <c r="H7" s="14" t="str" cm="1">
        <f t="array" aca="1" ref="H7" ca="1">IFERROR(INDEX('Nhập đơn'!I:I,MK!$A7,0),"")</f>
        <v/>
      </c>
      <c r="I7" s="15"/>
    </row>
    <row r="8" spans="1:10">
      <c r="A8" s="1" t="str">
        <f ca="1">IFERROR(A7+MATCH(C8,OFFSET('Nhập đơn'!$C$1,MK!$A7,0,10000),0),"")</f>
        <v/>
      </c>
      <c r="B8" s="16">
        <v>2</v>
      </c>
      <c r="C8" s="14" t="str">
        <f>IF(COUNTIFS($C$6:C7,$E$5)&lt;$J$1,$E$5,"")</f>
        <v/>
      </c>
      <c r="D8" s="14" t="str" cm="1">
        <f t="array" aca="1" ref="D8" ca="1">IFERROR(INDEX('Nhập đơn'!D:D,MK!$A8,0),"")</f>
        <v/>
      </c>
      <c r="E8" s="15" t="str" cm="1">
        <f t="array" aca="1" ref="E8" ca="1">IFERROR(INDEX('Nhập đơn'!E:E,MK!$A8,0),"")</f>
        <v/>
      </c>
      <c r="F8" s="15" t="str" cm="1">
        <f t="array" aca="1" ref="F8" ca="1">IFERROR(INDEX('Nhập đơn'!F:F,MK!$A8,0),"")</f>
        <v/>
      </c>
      <c r="G8" s="14" t="str" cm="1">
        <f t="array" aca="1" ref="G8" ca="1">IFERROR(INDEX('Nhập đơn'!H:H,MK!$A8,0),"")</f>
        <v/>
      </c>
      <c r="H8" s="14" t="str" cm="1">
        <f t="array" aca="1" ref="H8" ca="1">IFERROR(INDEX('Nhập đơn'!I:I,MK!$A8,0),"")</f>
        <v/>
      </c>
      <c r="I8" s="15"/>
    </row>
    <row r="9" spans="1:10">
      <c r="A9" s="1" t="str">
        <f ca="1">IFERROR(A8+MATCH(C9,OFFSET('Nhập đơn'!$C$1,MK!$A8,0,10000),0),"")</f>
        <v/>
      </c>
      <c r="B9" s="16">
        <v>3</v>
      </c>
      <c r="C9" s="14" t="str">
        <f>IF(COUNTIFS($C$6:C8,$E$5)&lt;$J$1,$E$5,"")</f>
        <v/>
      </c>
      <c r="D9" s="14" t="str" cm="1">
        <f t="array" aca="1" ref="D9" ca="1">IFERROR(INDEX('Nhập đơn'!D:D,MK!$A9,0),"")</f>
        <v/>
      </c>
      <c r="E9" s="15" t="str" cm="1">
        <f t="array" aca="1" ref="E9" ca="1">IFERROR(INDEX('Nhập đơn'!E:E,MK!$A9,0),"")</f>
        <v/>
      </c>
      <c r="F9" s="15" t="str" cm="1">
        <f t="array" aca="1" ref="F9" ca="1">IFERROR(INDEX('Nhập đơn'!F:F,MK!$A9,0),"")</f>
        <v/>
      </c>
      <c r="G9" s="14" t="str" cm="1">
        <f t="array" aca="1" ref="G9" ca="1">IFERROR(INDEX('Nhập đơn'!H:H,MK!$A9,0),"")</f>
        <v/>
      </c>
      <c r="H9" s="14" t="str" cm="1">
        <f t="array" aca="1" ref="H9" ca="1">IFERROR(INDEX('Nhập đơn'!I:I,MK!$A9,0),"")</f>
        <v/>
      </c>
      <c r="I9" s="15"/>
    </row>
    <row r="10" spans="1:10">
      <c r="A10" s="1" t="str">
        <f ca="1">IFERROR(A9+MATCH(C10,OFFSET('Nhập đơn'!$C$1,MK!$A9,0,10000),0),"")</f>
        <v/>
      </c>
      <c r="B10" s="16">
        <v>4</v>
      </c>
      <c r="C10" s="14" t="str">
        <f>IF(COUNTIFS($C$6:C9,$E$5)&lt;$J$1,$E$5,"")</f>
        <v/>
      </c>
      <c r="D10" s="14" t="str" cm="1">
        <f t="array" aca="1" ref="D10" ca="1">IFERROR(INDEX('Nhập đơn'!D:D,MK!$A10,0),"")</f>
        <v/>
      </c>
      <c r="E10" s="15" t="str" cm="1">
        <f t="array" aca="1" ref="E10" ca="1">IFERROR(INDEX('Nhập đơn'!E:E,MK!$A10,0),"")</f>
        <v/>
      </c>
      <c r="F10" s="15" t="str" cm="1">
        <f t="array" aca="1" ref="F10" ca="1">IFERROR(INDEX('Nhập đơn'!F:F,MK!$A10,0),"")</f>
        <v/>
      </c>
      <c r="G10" s="14" t="str" cm="1">
        <f t="array" aca="1" ref="G10" ca="1">IFERROR(INDEX('Nhập đơn'!H:H,MK!$A10,0),"")</f>
        <v/>
      </c>
      <c r="H10" s="14" t="str" cm="1">
        <f t="array" aca="1" ref="H10" ca="1">IFERROR(INDEX('Nhập đơn'!I:I,MK!$A10,0),"")</f>
        <v/>
      </c>
      <c r="I10" s="15"/>
    </row>
    <row r="11" spans="1:10">
      <c r="A11" s="1" t="str">
        <f ca="1">IFERROR(A10+MATCH(C11,OFFSET('Nhập đơn'!$C$1,MK!$A10,0,10000),0),"")</f>
        <v/>
      </c>
      <c r="B11" s="16">
        <v>5</v>
      </c>
      <c r="C11" s="14" t="str">
        <f>IF(COUNTIFS($C$6:C10,$E$5)&lt;$J$1,$E$5,"")</f>
        <v/>
      </c>
      <c r="D11" s="14" t="str" cm="1">
        <f t="array" aca="1" ref="D11" ca="1">IFERROR(INDEX('Nhập đơn'!D:D,MK!$A11,0),"")</f>
        <v/>
      </c>
      <c r="E11" s="15" t="str" cm="1">
        <f t="array" aca="1" ref="E11" ca="1">IFERROR(INDEX('Nhập đơn'!E:E,MK!$A11,0),"")</f>
        <v/>
      </c>
      <c r="F11" s="15" t="str" cm="1">
        <f t="array" aca="1" ref="F11" ca="1">IFERROR(INDEX('Nhập đơn'!F:F,MK!$A11,0),"")</f>
        <v/>
      </c>
      <c r="G11" s="14" t="str" cm="1">
        <f t="array" aca="1" ref="G11" ca="1">IFERROR(INDEX('Nhập đơn'!H:H,MK!$A11,0),"")</f>
        <v/>
      </c>
      <c r="H11" s="14" t="str" cm="1">
        <f t="array" aca="1" ref="H11" ca="1">IFERROR(INDEX('Nhập đơn'!I:I,MK!$A11,0),"")</f>
        <v/>
      </c>
      <c r="I11" s="15"/>
    </row>
    <row r="12" spans="1:10">
      <c r="A12" s="1" t="str">
        <f ca="1">IFERROR(A11+MATCH(C12,OFFSET('Nhập đơn'!$C$1,MK!$A11,0,10000),0),"")</f>
        <v/>
      </c>
      <c r="B12" s="16">
        <v>6</v>
      </c>
      <c r="C12" s="14" t="str">
        <f>IF(COUNTIFS($C$6:C11,$E$5)&lt;$J$1,$E$5,"")</f>
        <v/>
      </c>
      <c r="D12" s="14" t="str" cm="1">
        <f t="array" aca="1" ref="D12" ca="1">IFERROR(INDEX('Nhập đơn'!D:D,MK!$A12,0),"")</f>
        <v/>
      </c>
      <c r="E12" s="15" t="str" cm="1">
        <f t="array" aca="1" ref="E12" ca="1">IFERROR(INDEX('Nhập đơn'!E:E,MK!$A12,0),"")</f>
        <v/>
      </c>
      <c r="F12" s="15" t="str" cm="1">
        <f t="array" aca="1" ref="F12" ca="1">IFERROR(INDEX('Nhập đơn'!F:F,MK!$A12,0),"")</f>
        <v/>
      </c>
      <c r="G12" s="14" t="str" cm="1">
        <f t="array" aca="1" ref="G12" ca="1">IFERROR(INDEX('Nhập đơn'!H:H,MK!$A12,0),"")</f>
        <v/>
      </c>
      <c r="H12" s="14" t="str" cm="1">
        <f t="array" aca="1" ref="H12" ca="1">IFERROR(INDEX('Nhập đơn'!I:I,MK!$A12,0),"")</f>
        <v/>
      </c>
      <c r="I12" s="15"/>
    </row>
    <row r="13" spans="1:10">
      <c r="A13" s="1" t="str">
        <f ca="1">IFERROR(A12+MATCH(C13,OFFSET('Nhập đơn'!$C$1,MK!$A12,0,10000),0),"")</f>
        <v/>
      </c>
      <c r="B13" s="16">
        <v>7</v>
      </c>
      <c r="C13" s="14" t="str">
        <f>IF(COUNTIFS($C$6:C12,$E$5)&lt;$J$1,$E$5,"")</f>
        <v/>
      </c>
      <c r="D13" s="14" t="str" cm="1">
        <f t="array" aca="1" ref="D13" ca="1">IFERROR(INDEX('Nhập đơn'!D:D,MK!$A13,0),"")</f>
        <v/>
      </c>
      <c r="E13" s="15" t="str" cm="1">
        <f t="array" aca="1" ref="E13" ca="1">IFERROR(INDEX('Nhập đơn'!E:E,MK!$A13,0),"")</f>
        <v/>
      </c>
      <c r="F13" s="15" t="str" cm="1">
        <f t="array" aca="1" ref="F13" ca="1">IFERROR(INDEX('Nhập đơn'!F:F,MK!$A13,0),"")</f>
        <v/>
      </c>
      <c r="G13" s="14" t="str" cm="1">
        <f t="array" aca="1" ref="G13" ca="1">IFERROR(INDEX('Nhập đơn'!H:H,MK!$A13,0),"")</f>
        <v/>
      </c>
      <c r="H13" s="14" t="str" cm="1">
        <f t="array" aca="1" ref="H13" ca="1">IFERROR(INDEX('Nhập đơn'!I:I,MK!$A13,0),"")</f>
        <v/>
      </c>
      <c r="I13" s="15"/>
    </row>
    <row r="14" spans="1:10">
      <c r="A14" s="1" t="str">
        <f ca="1">IFERROR(A13+MATCH(C14,OFFSET('Nhập đơn'!$C$1,MK!$A13,0,10000),0),"")</f>
        <v/>
      </c>
      <c r="B14" s="16">
        <v>8</v>
      </c>
      <c r="C14" s="14" t="str">
        <f>IF(COUNTIFS($C$6:C13,$E$5)&lt;$J$1,$E$5,"")</f>
        <v/>
      </c>
      <c r="D14" s="14" t="str" cm="1">
        <f t="array" aca="1" ref="D14" ca="1">IFERROR(INDEX('Nhập đơn'!D:D,MK!$A14,0),"")</f>
        <v/>
      </c>
      <c r="E14" s="15" t="str" cm="1">
        <f t="array" aca="1" ref="E14" ca="1">IFERROR(INDEX('Nhập đơn'!E:E,MK!$A14,0),"")</f>
        <v/>
      </c>
      <c r="F14" s="15" t="str" cm="1">
        <f t="array" aca="1" ref="F14" ca="1">IFERROR(INDEX('Nhập đơn'!F:F,MK!$A14,0),"")</f>
        <v/>
      </c>
      <c r="G14" s="14" t="str" cm="1">
        <f t="array" aca="1" ref="G14" ca="1">IFERROR(INDEX('Nhập đơn'!H:H,MK!$A14,0),"")</f>
        <v/>
      </c>
      <c r="H14" s="14" t="str" cm="1">
        <f t="array" aca="1" ref="H14" ca="1">IFERROR(INDEX('Nhập đơn'!I:I,MK!$A14,0),"")</f>
        <v/>
      </c>
      <c r="I14" s="15"/>
    </row>
    <row r="15" spans="1:10">
      <c r="A15" s="1" t="str">
        <f ca="1">IFERROR(A14+MATCH(C15,OFFSET('Nhập đơn'!$C$1,MK!$A14,0,10000),0),"")</f>
        <v/>
      </c>
      <c r="B15" s="16">
        <v>9</v>
      </c>
      <c r="C15" s="14" t="str">
        <f>IF(COUNTIFS($C$6:C14,$E$5)&lt;$J$1,$E$5,"")</f>
        <v/>
      </c>
      <c r="D15" s="14" t="str" cm="1">
        <f t="array" aca="1" ref="D15" ca="1">IFERROR(INDEX('Nhập đơn'!D:D,MK!$A15,0),"")</f>
        <v/>
      </c>
      <c r="E15" s="15" t="str" cm="1">
        <f t="array" aca="1" ref="E15" ca="1">IFERROR(INDEX('Nhập đơn'!E:E,MK!$A15,0),"")</f>
        <v/>
      </c>
      <c r="F15" s="15" t="str" cm="1">
        <f t="array" aca="1" ref="F15" ca="1">IFERROR(INDEX('Nhập đơn'!F:F,MK!$A15,0),"")</f>
        <v/>
      </c>
      <c r="G15" s="14" t="str" cm="1">
        <f t="array" aca="1" ref="G15" ca="1">IFERROR(INDEX('Nhập đơn'!H:H,MK!$A15,0),"")</f>
        <v/>
      </c>
      <c r="H15" s="14" t="str" cm="1">
        <f t="array" aca="1" ref="H15" ca="1">IFERROR(INDEX('Nhập đơn'!I:I,MK!$A15,0),"")</f>
        <v/>
      </c>
      <c r="I15" s="15"/>
    </row>
    <row r="16" spans="1:10">
      <c r="A16" s="1" t="str">
        <f ca="1">IFERROR(A15+MATCH(C16,OFFSET('Nhập đơn'!$C$1,MK!$A15,0,10000),0),"")</f>
        <v/>
      </c>
      <c r="B16" s="16">
        <v>10</v>
      </c>
      <c r="C16" s="14" t="str">
        <f>IF(COUNTIFS($C$6:C15,$E$5)&lt;$J$1,$E$5,"")</f>
        <v/>
      </c>
      <c r="D16" s="14" t="str" cm="1">
        <f t="array" aca="1" ref="D16" ca="1">IFERROR(INDEX('Nhập đơn'!D:D,MK!$A16,0),"")</f>
        <v/>
      </c>
      <c r="E16" s="15" t="str" cm="1">
        <f t="array" aca="1" ref="E16" ca="1">IFERROR(INDEX('Nhập đơn'!E:E,MK!$A16,0),"")</f>
        <v/>
      </c>
      <c r="F16" s="15" t="str" cm="1">
        <f t="array" aca="1" ref="F16" ca="1">IFERROR(INDEX('Nhập đơn'!F:F,MK!$A16,0),"")</f>
        <v/>
      </c>
      <c r="G16" s="14" t="str" cm="1">
        <f t="array" aca="1" ref="G16" ca="1">IFERROR(INDEX('Nhập đơn'!H:H,MK!$A16,0),"")</f>
        <v/>
      </c>
      <c r="H16" s="14" t="str" cm="1">
        <f t="array" aca="1" ref="H16" ca="1">IFERROR(INDEX('Nhập đơn'!I:I,MK!$A16,0),"")</f>
        <v/>
      </c>
      <c r="I16" s="15"/>
    </row>
    <row r="17" spans="1:9">
      <c r="A17" s="1" t="str">
        <f ca="1">IFERROR(A16+MATCH(C17,OFFSET('Nhập đơn'!$C$1,MK!$A16,0,10000),0),"")</f>
        <v/>
      </c>
      <c r="B17" s="16">
        <v>11</v>
      </c>
      <c r="C17" s="14" t="str">
        <f>IF(COUNTIFS($C$6:C16,$E$5)&lt;$J$1,$E$5,"")</f>
        <v/>
      </c>
      <c r="D17" s="14" t="str" cm="1">
        <f t="array" aca="1" ref="D17" ca="1">IFERROR(INDEX('Nhập đơn'!D:D,MK!$A17,0),"")</f>
        <v/>
      </c>
      <c r="E17" s="15" t="str" cm="1">
        <f t="array" aca="1" ref="E17" ca="1">IFERROR(INDEX('Nhập đơn'!E:E,MK!$A17,0),"")</f>
        <v/>
      </c>
      <c r="F17" s="15" t="str" cm="1">
        <f t="array" aca="1" ref="F17" ca="1">IFERROR(INDEX('Nhập đơn'!F:F,MK!$A17,0),"")</f>
        <v/>
      </c>
      <c r="G17" s="14" t="str" cm="1">
        <f t="array" aca="1" ref="G17" ca="1">IFERROR(INDEX('Nhập đơn'!H:H,MK!$A17,0),"")</f>
        <v/>
      </c>
      <c r="H17" s="14" t="str" cm="1">
        <f t="array" aca="1" ref="H17" ca="1">IFERROR(INDEX('Nhập đơn'!I:I,MK!$A17,0),"")</f>
        <v/>
      </c>
      <c r="I17" s="15"/>
    </row>
    <row r="18" spans="1:9">
      <c r="A18" s="1" t="str">
        <f ca="1">IFERROR(A17+MATCH(C18,OFFSET('Nhập đơn'!$C$1,MK!$A17,0,10000),0),"")</f>
        <v/>
      </c>
      <c r="B18" s="16"/>
      <c r="C18" s="16"/>
      <c r="D18" s="14" t="str" cm="1">
        <f t="array" aca="1" ref="D18" ca="1">IFERROR(INDEX('Nhập đơn'!D:D,MK!$A18,0),"")</f>
        <v/>
      </c>
      <c r="E18" s="15" t="str" cm="1">
        <f t="array" aca="1" ref="E18" ca="1">IFERROR(INDEX('Nhập đơn'!E:E,MK!$A18,0),"")</f>
        <v/>
      </c>
      <c r="F18" s="15" t="str" cm="1">
        <f t="array" aca="1" ref="F18" ca="1">IFERROR(INDEX('Nhập đơn'!F:F,MK!$A18,0),"")</f>
        <v/>
      </c>
      <c r="G18" s="14" t="str" cm="1">
        <f t="array" aca="1" ref="G18" ca="1">IFERROR(INDEX('Nhập đơn'!H:H,MK!$A18,0),"")</f>
        <v/>
      </c>
      <c r="H18" s="14" t="str" cm="1">
        <f t="array" aca="1" ref="H18" ca="1">IFERROR(INDEX('Nhập đơn'!I:I,MK!$A18,0),"")</f>
        <v/>
      </c>
      <c r="I18" s="15"/>
    </row>
    <row r="19" spans="1:9">
      <c r="A19" s="1" t="str">
        <f ca="1">IFERROR(A18+MATCH(C19,OFFSET('Nhập đơn'!$C$1,MK!$A18,0,10000),0),"")</f>
        <v/>
      </c>
      <c r="B19" s="16"/>
      <c r="C19" s="16"/>
      <c r="D19" s="14" t="str" cm="1">
        <f t="array" aca="1" ref="D19" ca="1">IFERROR(INDEX('Nhập đơn'!D:D,MK!$A19,0),"")</f>
        <v/>
      </c>
      <c r="E19" s="15" t="str" cm="1">
        <f t="array" aca="1" ref="E19" ca="1">IFERROR(INDEX('Nhập đơn'!E:E,MK!$A19,0),"")</f>
        <v/>
      </c>
      <c r="F19" s="15" t="str" cm="1">
        <f t="array" aca="1" ref="F19" ca="1">IFERROR(INDEX('Nhập đơn'!F:F,MK!$A19,0),"")</f>
        <v/>
      </c>
      <c r="G19" s="14" t="str" cm="1">
        <f t="array" aca="1" ref="G19" ca="1">IFERROR(INDEX('Nhập đơn'!H:H,MK!$A19,0),"")</f>
        <v/>
      </c>
      <c r="H19" s="14" t="str" cm="1">
        <f t="array" aca="1" ref="H19" ca="1">IFERROR(INDEX('Nhập đơn'!I:I,MK!$A19,0),"")</f>
        <v/>
      </c>
      <c r="I19" s="15"/>
    </row>
    <row r="20" spans="1:9">
      <c r="A20" s="1" t="str">
        <f ca="1">IFERROR(A19+MATCH(C20,OFFSET('Nhập đơn'!$C$1,MK!$A19,0,10000),0),"")</f>
        <v/>
      </c>
      <c r="B20" s="16"/>
      <c r="C20" s="16"/>
      <c r="D20" s="14" t="str" cm="1">
        <f t="array" aca="1" ref="D20" ca="1">IFERROR(INDEX('Nhập đơn'!D:D,MK!$A20,0),"")</f>
        <v/>
      </c>
      <c r="E20" s="15" t="str" cm="1">
        <f t="array" aca="1" ref="E20" ca="1">IFERROR(INDEX('Nhập đơn'!E:E,MK!$A20,0),"")</f>
        <v/>
      </c>
      <c r="F20" s="15" t="str" cm="1">
        <f t="array" aca="1" ref="F20" ca="1">IFERROR(INDEX('Nhập đơn'!F:F,MK!$A20,0),"")</f>
        <v/>
      </c>
      <c r="G20" s="14" t="str" cm="1">
        <f t="array" aca="1" ref="G20" ca="1">IFERROR(INDEX('Nhập đơn'!H:H,MK!$A20,0),"")</f>
        <v/>
      </c>
      <c r="H20" s="14" t="str" cm="1">
        <f t="array" aca="1" ref="H20" ca="1">IFERROR(INDEX('Nhập đơn'!I:I,MK!$A20,0),"")</f>
        <v/>
      </c>
      <c r="I20" s="15"/>
    </row>
    <row r="21" spans="1:9">
      <c r="A21" s="1" t="str">
        <f ca="1">IFERROR(A20+MATCH(C21,OFFSET('Nhập đơn'!$C$1,MK!$A20,0,10000),0),"")</f>
        <v/>
      </c>
      <c r="B21" s="16"/>
      <c r="C21" s="16"/>
      <c r="D21" s="14" t="str" cm="1">
        <f t="array" aca="1" ref="D21" ca="1">IFERROR(INDEX('Nhập đơn'!D:D,MK!$A21,0),"")</f>
        <v/>
      </c>
      <c r="E21" s="15" t="str" cm="1">
        <f t="array" aca="1" ref="E21" ca="1">IFERROR(INDEX('Nhập đơn'!E:E,MK!$A21,0),"")</f>
        <v/>
      </c>
      <c r="F21" s="15" t="str" cm="1">
        <f t="array" aca="1" ref="F21" ca="1">IFERROR(INDEX('Nhập đơn'!F:F,MK!$A21,0),"")</f>
        <v/>
      </c>
      <c r="G21" s="14" t="str" cm="1">
        <f t="array" aca="1" ref="G21" ca="1">IFERROR(INDEX('Nhập đơn'!H:H,MK!$A21,0),"")</f>
        <v/>
      </c>
      <c r="H21" s="14" t="str" cm="1">
        <f t="array" aca="1" ref="H21" ca="1">IFERROR(INDEX('Nhập đơn'!I:I,MK!$A21,0),"")</f>
        <v/>
      </c>
      <c r="I21" s="15"/>
    </row>
    <row r="22" spans="1:9">
      <c r="A22" s="1" t="str">
        <f ca="1">IFERROR(A21+MATCH(C22,OFFSET('Nhập đơn'!$C$1,MK!$A21,0,10000),0),"")</f>
        <v/>
      </c>
      <c r="B22" s="16"/>
      <c r="C22" s="16"/>
      <c r="D22" s="14" t="str" cm="1">
        <f t="array" aca="1" ref="D22" ca="1">IFERROR(INDEX('Nhập đơn'!D:D,MK!$A22,0),"")</f>
        <v/>
      </c>
      <c r="E22" s="15" t="str" cm="1">
        <f t="array" aca="1" ref="E22" ca="1">IFERROR(INDEX('Nhập đơn'!E:E,MK!$A22,0),"")</f>
        <v/>
      </c>
      <c r="F22" s="15" t="str" cm="1">
        <f t="array" aca="1" ref="F22" ca="1">IFERROR(INDEX('Nhập đơn'!F:F,MK!$A22,0),"")</f>
        <v/>
      </c>
      <c r="G22" s="14" t="str" cm="1">
        <f t="array" aca="1" ref="G22" ca="1">IFERROR(INDEX('Nhập đơn'!H:H,MK!$A22,0),"")</f>
        <v/>
      </c>
      <c r="H22" s="14" t="str" cm="1">
        <f t="array" aca="1" ref="H22" ca="1">IFERROR(INDEX('Nhập đơn'!I:I,MK!$A22,0),"")</f>
        <v/>
      </c>
      <c r="I22" s="15"/>
    </row>
    <row r="23" spans="1:9">
      <c r="A23" s="1" t="str">
        <f ca="1">IFERROR(A22+MATCH(C23,OFFSET('Nhập đơn'!$C$1,MK!$A22,0,10000),0),"")</f>
        <v/>
      </c>
      <c r="B23" s="16"/>
      <c r="C23" s="16"/>
      <c r="D23" s="14" t="str" cm="1">
        <f t="array" aca="1" ref="D23" ca="1">IFERROR(INDEX('Nhập đơn'!D:D,MK!$A23,0),"")</f>
        <v/>
      </c>
      <c r="E23" s="15" t="str" cm="1">
        <f t="array" aca="1" ref="E23" ca="1">IFERROR(INDEX('Nhập đơn'!E:E,MK!$A23,0),"")</f>
        <v/>
      </c>
      <c r="F23" s="15" t="str" cm="1">
        <f t="array" aca="1" ref="F23" ca="1">IFERROR(INDEX('Nhập đơn'!F:F,MK!$A23,0),"")</f>
        <v/>
      </c>
      <c r="G23" s="14" t="str" cm="1">
        <f t="array" aca="1" ref="G23" ca="1">IFERROR(INDEX('Nhập đơn'!H:H,MK!$A23,0),"")</f>
        <v/>
      </c>
      <c r="H23" s="14" t="str" cm="1">
        <f t="array" aca="1" ref="H23" ca="1">IFERROR(INDEX('Nhập đơn'!I:I,MK!$A23,0),"")</f>
        <v/>
      </c>
      <c r="I23" s="15"/>
    </row>
    <row r="24" spans="1:9">
      <c r="A24" s="1" t="str">
        <f ca="1">IFERROR(A23+MATCH(C24,OFFSET('Nhập đơn'!$C$1,MK!$A23,0,10000),0),"")</f>
        <v/>
      </c>
      <c r="B24" s="16"/>
      <c r="C24" s="16"/>
      <c r="D24" s="14" t="str" cm="1">
        <f t="array" aca="1" ref="D24" ca="1">IFERROR(INDEX('Nhập đơn'!D:D,MK!$A24,0),"")</f>
        <v/>
      </c>
      <c r="E24" s="15" t="str" cm="1">
        <f t="array" aca="1" ref="E24" ca="1">IFERROR(INDEX('Nhập đơn'!E:E,MK!$A24,0),"")</f>
        <v/>
      </c>
      <c r="F24" s="15" t="str" cm="1">
        <f t="array" aca="1" ref="F24" ca="1">IFERROR(INDEX('Nhập đơn'!F:F,MK!$A24,0),"")</f>
        <v/>
      </c>
      <c r="G24" s="14" t="str" cm="1">
        <f t="array" aca="1" ref="G24" ca="1">IFERROR(INDEX('Nhập đơn'!H:H,MK!$A24,0),"")</f>
        <v/>
      </c>
      <c r="H24" s="14" t="str" cm="1">
        <f t="array" aca="1" ref="H24" ca="1">IFERROR(INDEX('Nhập đơn'!I:I,MK!$A24,0),"")</f>
        <v/>
      </c>
      <c r="I24" s="15"/>
    </row>
    <row r="25" spans="1:9">
      <c r="A25" s="1" t="str">
        <f ca="1">IFERROR(A24+MATCH(C25,OFFSET('Nhập đơn'!$C$1,MK!$A24,0,10000),0),"")</f>
        <v/>
      </c>
      <c r="B25" s="16"/>
      <c r="C25" s="16"/>
      <c r="D25" s="14" t="str" cm="1">
        <f t="array" aca="1" ref="D25" ca="1">IFERROR(INDEX('Nhập đơn'!D:D,MK!$A25,0),"")</f>
        <v/>
      </c>
      <c r="E25" s="15" t="str" cm="1">
        <f t="array" aca="1" ref="E25" ca="1">IFERROR(INDEX('Nhập đơn'!E:E,MK!$A25,0),"")</f>
        <v/>
      </c>
      <c r="F25" s="15" t="str" cm="1">
        <f t="array" aca="1" ref="F25" ca="1">IFERROR(INDEX('Nhập đơn'!F:F,MK!$A25,0),"")</f>
        <v/>
      </c>
      <c r="G25" s="14" t="str" cm="1">
        <f t="array" aca="1" ref="G25" ca="1">IFERROR(INDEX('Nhập đơn'!H:H,MK!$A25,0),"")</f>
        <v/>
      </c>
      <c r="H25" s="14" t="str" cm="1">
        <f t="array" aca="1" ref="H25" ca="1">IFERROR(INDEX('Nhập đơn'!I:I,MK!$A25,0),"")</f>
        <v/>
      </c>
      <c r="I25" s="15"/>
    </row>
    <row r="26" spans="1:9">
      <c r="A26" s="1" t="str">
        <f ca="1">IFERROR(A25+MATCH(C26,OFFSET('Nhập đơn'!$C$1,MK!$A25,0,10000),0),"")</f>
        <v/>
      </c>
      <c r="B26" s="16"/>
      <c r="C26" s="16"/>
      <c r="D26" s="14" t="str" cm="1">
        <f t="array" aca="1" ref="D26" ca="1">IFERROR(INDEX('Nhập đơn'!D:D,MK!$A26,0),"")</f>
        <v/>
      </c>
      <c r="E26" s="15" t="str" cm="1">
        <f t="array" aca="1" ref="E26" ca="1">IFERROR(INDEX('Nhập đơn'!E:E,MK!$A26,0),"")</f>
        <v/>
      </c>
      <c r="F26" s="15" t="str" cm="1">
        <f t="array" aca="1" ref="F26" ca="1">IFERROR(INDEX('Nhập đơn'!F:F,MK!$A26,0),"")</f>
        <v/>
      </c>
      <c r="G26" s="14" t="str" cm="1">
        <f t="array" aca="1" ref="G26" ca="1">IFERROR(INDEX('Nhập đơn'!H:H,MK!$A26,0),"")</f>
        <v/>
      </c>
      <c r="H26" s="14" t="str" cm="1">
        <f t="array" aca="1" ref="H26" ca="1">IFERROR(INDEX('Nhập đơn'!I:I,MK!$A26,0),"")</f>
        <v/>
      </c>
      <c r="I26" s="15"/>
    </row>
    <row r="27" spans="1:9">
      <c r="A27" s="1" t="str">
        <f ca="1">IFERROR(A26+MATCH(C27,OFFSET('Nhập đơn'!$C$1,MK!$A26,0,10000),0),"")</f>
        <v/>
      </c>
      <c r="B27" s="16"/>
      <c r="C27" s="16"/>
      <c r="D27" s="14" t="str" cm="1">
        <f t="array" aca="1" ref="D27" ca="1">IFERROR(INDEX('Nhập đơn'!D:D,MK!$A27,0),"")</f>
        <v/>
      </c>
      <c r="E27" s="15" t="str" cm="1">
        <f t="array" aca="1" ref="E27" ca="1">IFERROR(INDEX('Nhập đơn'!E:E,MK!$A27,0),"")</f>
        <v/>
      </c>
      <c r="F27" s="15" t="str" cm="1">
        <f t="array" aca="1" ref="F27" ca="1">IFERROR(INDEX('Nhập đơn'!F:F,MK!$A27,0),"")</f>
        <v/>
      </c>
      <c r="G27" s="14" t="str" cm="1">
        <f t="array" aca="1" ref="G27" ca="1">IFERROR(INDEX('Nhập đơn'!H:H,MK!$A27,0),"")</f>
        <v/>
      </c>
      <c r="H27" s="14" t="str" cm="1">
        <f t="array" aca="1" ref="H27" ca="1">IFERROR(INDEX('Nhập đơn'!I:I,MK!$A27,0),"")</f>
        <v/>
      </c>
      <c r="I27" s="15"/>
    </row>
    <row r="28" spans="1:9">
      <c r="A28" s="1" t="str">
        <f ca="1">IFERROR(A27+MATCH(C28,OFFSET('Nhập đơn'!$C$1,MK!$A27,0,10000),0),"")</f>
        <v/>
      </c>
      <c r="B28" s="16"/>
      <c r="C28" s="16"/>
      <c r="D28" s="14" t="str" cm="1">
        <f t="array" aca="1" ref="D28" ca="1">IFERROR(INDEX('Nhập đơn'!D:D,MK!$A28,0),"")</f>
        <v/>
      </c>
      <c r="E28" s="15" t="str" cm="1">
        <f t="array" aca="1" ref="E28" ca="1">IFERROR(INDEX('Nhập đơn'!E:E,MK!$A28,0),"")</f>
        <v/>
      </c>
      <c r="F28" s="15" t="str" cm="1">
        <f t="array" aca="1" ref="F28" ca="1">IFERROR(INDEX('Nhập đơn'!F:F,MK!$A28,0),"")</f>
        <v/>
      </c>
      <c r="G28" s="14" t="str" cm="1">
        <f t="array" aca="1" ref="G28" ca="1">IFERROR(INDEX('Nhập đơn'!H:H,MK!$A28,0),"")</f>
        <v/>
      </c>
      <c r="H28" s="14" t="str" cm="1">
        <f t="array" aca="1" ref="H28" ca="1">IFERROR(INDEX('Nhập đơn'!I:I,MK!$A28,0),"")</f>
        <v/>
      </c>
      <c r="I28" s="15"/>
    </row>
    <row r="29" spans="1:9">
      <c r="A29" s="1" t="str">
        <f ca="1">IFERROR(A28+MATCH(C29,OFFSET('Nhập đơn'!$C$1,MK!$A28,0,10000),0),"")</f>
        <v/>
      </c>
      <c r="B29" s="16"/>
      <c r="C29" s="16"/>
      <c r="D29" s="14" t="str" cm="1">
        <f t="array" aca="1" ref="D29" ca="1">IFERROR(INDEX('Nhập đơn'!D:D,MK!$A29,0),"")</f>
        <v/>
      </c>
      <c r="E29" s="15" t="str" cm="1">
        <f t="array" aca="1" ref="E29" ca="1">IFERROR(INDEX('Nhập đơn'!E:E,MK!$A29,0),"")</f>
        <v/>
      </c>
      <c r="F29" s="15" t="str" cm="1">
        <f t="array" aca="1" ref="F29" ca="1">IFERROR(INDEX('Nhập đơn'!F:F,MK!$A29,0),"")</f>
        <v/>
      </c>
      <c r="G29" s="14" t="str" cm="1">
        <f t="array" aca="1" ref="G29" ca="1">IFERROR(INDEX('Nhập đơn'!H:H,MK!$A29,0),"")</f>
        <v/>
      </c>
      <c r="H29" s="14" t="str" cm="1">
        <f t="array" aca="1" ref="H29" ca="1">IFERROR(INDEX('Nhập đơn'!I:I,MK!$A29,0),"")</f>
        <v/>
      </c>
      <c r="I29" s="15"/>
    </row>
    <row r="30" spans="1:9">
      <c r="A30" s="1" t="str">
        <f ca="1">IFERROR(A29+MATCH(C30,OFFSET('Nhập đơn'!$C$1,MK!$A29,0,10000),0),"")</f>
        <v/>
      </c>
      <c r="B30" s="16"/>
      <c r="C30" s="16"/>
      <c r="D30" s="14" t="str" cm="1">
        <f t="array" aca="1" ref="D30" ca="1">IFERROR(INDEX('Nhập đơn'!D:D,MK!$A30,0),"")</f>
        <v/>
      </c>
      <c r="E30" s="15" t="str" cm="1">
        <f t="array" aca="1" ref="E30" ca="1">IFERROR(INDEX('Nhập đơn'!E:E,MK!$A30,0),"")</f>
        <v/>
      </c>
      <c r="F30" s="15" t="str" cm="1">
        <f t="array" aca="1" ref="F30" ca="1">IFERROR(INDEX('Nhập đơn'!F:F,MK!$A30,0),"")</f>
        <v/>
      </c>
      <c r="G30" s="14" t="str" cm="1">
        <f t="array" aca="1" ref="G30" ca="1">IFERROR(INDEX('Nhập đơn'!H:H,MK!$A30,0),"")</f>
        <v/>
      </c>
      <c r="H30" s="14" t="str" cm="1">
        <f t="array" aca="1" ref="H30" ca="1">IFERROR(INDEX('Nhập đơn'!I:I,MK!$A30,0),"")</f>
        <v/>
      </c>
      <c r="I30" s="15"/>
    </row>
    <row r="31" spans="1:9">
      <c r="A31" s="1" t="str">
        <f ca="1">IFERROR(A30+MATCH(C31,OFFSET('Nhập đơn'!$C$1,MK!$A30,0,10000),0),"")</f>
        <v/>
      </c>
      <c r="B31" s="16"/>
      <c r="C31" s="16"/>
      <c r="D31" s="14" t="str" cm="1">
        <f t="array" aca="1" ref="D31" ca="1">IFERROR(INDEX('Nhập đơn'!D:D,MK!$A31,0),"")</f>
        <v/>
      </c>
      <c r="E31" s="15" t="str" cm="1">
        <f t="array" aca="1" ref="E31" ca="1">IFERROR(INDEX('Nhập đơn'!E:E,MK!$A31,0),"")</f>
        <v/>
      </c>
      <c r="F31" s="15" t="str" cm="1">
        <f t="array" aca="1" ref="F31" ca="1">IFERROR(INDEX('Nhập đơn'!F:F,MK!$A31,0),"")</f>
        <v/>
      </c>
      <c r="G31" s="14" t="str" cm="1">
        <f t="array" aca="1" ref="G31" ca="1">IFERROR(INDEX('Nhập đơn'!H:H,MK!$A31,0),"")</f>
        <v/>
      </c>
      <c r="H31" s="14" t="str" cm="1">
        <f t="array" aca="1" ref="H31" ca="1">IFERROR(INDEX('Nhập đơn'!I:I,MK!$A31,0),"")</f>
        <v/>
      </c>
      <c r="I31" s="15"/>
    </row>
    <row r="32" spans="1:9">
      <c r="A32" s="1" t="str">
        <f ca="1">IFERROR(A31+MATCH(C32,OFFSET('Nhập đơn'!$C$1,MK!$A31,0,10000),0),"")</f>
        <v/>
      </c>
      <c r="B32" s="16"/>
      <c r="C32" s="16"/>
      <c r="D32" s="14" t="str" cm="1">
        <f t="array" aca="1" ref="D32" ca="1">IFERROR(INDEX('Nhập đơn'!D:D,MK!$A32,0),"")</f>
        <v/>
      </c>
      <c r="E32" s="15" t="str" cm="1">
        <f t="array" aca="1" ref="E32" ca="1">IFERROR(INDEX('Nhập đơn'!E:E,MK!$A32,0),"")</f>
        <v/>
      </c>
      <c r="F32" s="15" t="str" cm="1">
        <f t="array" aca="1" ref="F32" ca="1">IFERROR(INDEX('Nhập đơn'!F:F,MK!$A32,0),"")</f>
        <v/>
      </c>
      <c r="G32" s="14" t="str" cm="1">
        <f t="array" aca="1" ref="G32" ca="1">IFERROR(INDEX('Nhập đơn'!H:H,MK!$A32,0),"")</f>
        <v/>
      </c>
      <c r="H32" s="14" t="str" cm="1">
        <f t="array" aca="1" ref="H32" ca="1">IFERROR(INDEX('Nhập đơn'!I:I,MK!$A32,0),"")</f>
        <v/>
      </c>
      <c r="I32" s="15"/>
    </row>
    <row r="33" spans="1:9">
      <c r="A33" s="1" t="str">
        <f ca="1">IFERROR(A32+MATCH(C33,OFFSET('Nhập đơn'!$C$1,MK!$A32,0,10000),0),"")</f>
        <v/>
      </c>
      <c r="B33" s="16"/>
      <c r="C33" s="16"/>
      <c r="D33" s="14" t="str" cm="1">
        <f t="array" aca="1" ref="D33" ca="1">IFERROR(INDEX('Nhập đơn'!D:D,MK!$A33,0),"")</f>
        <v/>
      </c>
      <c r="E33" s="15" t="str" cm="1">
        <f t="array" aca="1" ref="E33" ca="1">IFERROR(INDEX('Nhập đơn'!E:E,MK!$A33,0),"")</f>
        <v/>
      </c>
      <c r="F33" s="15" t="str" cm="1">
        <f t="array" aca="1" ref="F33" ca="1">IFERROR(INDEX('Nhập đơn'!F:F,MK!$A33,0),"")</f>
        <v/>
      </c>
      <c r="G33" s="14" t="str" cm="1">
        <f t="array" aca="1" ref="G33" ca="1">IFERROR(INDEX('Nhập đơn'!H:H,MK!$A33,0),"")</f>
        <v/>
      </c>
      <c r="H33" s="14" t="str" cm="1">
        <f t="array" aca="1" ref="H33" ca="1">IFERROR(INDEX('Nhập đơn'!I:I,MK!$A33,0),"")</f>
        <v/>
      </c>
      <c r="I33" s="15"/>
    </row>
    <row r="34" spans="1:9">
      <c r="A34" s="1" t="str">
        <f ca="1">IFERROR(A33+MATCH(C34,OFFSET('Nhập đơn'!$C$1,MK!$A33,0,10000),0),"")</f>
        <v/>
      </c>
      <c r="B34" s="16"/>
      <c r="C34" s="16"/>
      <c r="D34" s="14" t="str" cm="1">
        <f t="array" aca="1" ref="D34" ca="1">IFERROR(INDEX('Nhập đơn'!D:D,MK!$A34,0),"")</f>
        <v/>
      </c>
      <c r="E34" s="15" t="str" cm="1">
        <f t="array" aca="1" ref="E34" ca="1">IFERROR(INDEX('Nhập đơn'!E:E,MK!$A34,0),"")</f>
        <v/>
      </c>
      <c r="F34" s="15" t="str" cm="1">
        <f t="array" aca="1" ref="F34" ca="1">IFERROR(INDEX('Nhập đơn'!F:F,MK!$A34,0),"")</f>
        <v/>
      </c>
      <c r="G34" s="14" t="str" cm="1">
        <f t="array" aca="1" ref="G34" ca="1">IFERROR(INDEX('Nhập đơn'!H:H,MK!$A34,0),"")</f>
        <v/>
      </c>
      <c r="H34" s="14" t="str" cm="1">
        <f t="array" aca="1" ref="H34" ca="1">IFERROR(INDEX('Nhập đơn'!I:I,MK!$A34,0),"")</f>
        <v/>
      </c>
      <c r="I34" s="15"/>
    </row>
    <row r="35" spans="1:9">
      <c r="A35" s="1" t="str">
        <f ca="1">IFERROR(A34+MATCH(C35,OFFSET('Nhập đơn'!$C$1,MK!$A34,0,10000),0),"")</f>
        <v/>
      </c>
      <c r="B35" s="16"/>
      <c r="C35" s="16"/>
      <c r="D35" s="14" t="str" cm="1">
        <f t="array" aca="1" ref="D35" ca="1">IFERROR(INDEX('Nhập đơn'!D:D,MK!$A35,0),"")</f>
        <v/>
      </c>
      <c r="E35" s="15" t="str" cm="1">
        <f t="array" aca="1" ref="E35" ca="1">IFERROR(INDEX('Nhập đơn'!E:E,MK!$A35,0),"")</f>
        <v/>
      </c>
      <c r="F35" s="15" t="str" cm="1">
        <f t="array" aca="1" ref="F35" ca="1">IFERROR(INDEX('Nhập đơn'!F:F,MK!$A35,0),"")</f>
        <v/>
      </c>
      <c r="G35" s="14" t="str" cm="1">
        <f t="array" aca="1" ref="G35" ca="1">IFERROR(INDEX('Nhập đơn'!H:H,MK!$A35,0),"")</f>
        <v/>
      </c>
      <c r="H35" s="14" t="str" cm="1">
        <f t="array" aca="1" ref="H35" ca="1">IFERROR(INDEX('Nhập đơn'!I:I,MK!$A35,0),"")</f>
        <v/>
      </c>
      <c r="I35" s="15"/>
    </row>
    <row r="36" spans="1:9">
      <c r="A36" s="1" t="str">
        <f ca="1">IFERROR(A35+MATCH(C36,OFFSET('Nhập đơn'!$C$1,MK!$A35,0,10000),0),"")</f>
        <v/>
      </c>
      <c r="B36" s="16"/>
      <c r="C36" s="16"/>
      <c r="D36" s="14" t="str" cm="1">
        <f t="array" aca="1" ref="D36" ca="1">IFERROR(INDEX('Nhập đơn'!D:D,MK!$A36,0),"")</f>
        <v/>
      </c>
      <c r="E36" s="15" t="str" cm="1">
        <f t="array" aca="1" ref="E36" ca="1">IFERROR(INDEX('Nhập đơn'!E:E,MK!$A36,0),"")</f>
        <v/>
      </c>
      <c r="F36" s="15" t="str" cm="1">
        <f t="array" aca="1" ref="F36" ca="1">IFERROR(INDEX('Nhập đơn'!F:F,MK!$A36,0),"")</f>
        <v/>
      </c>
      <c r="G36" s="14" t="str" cm="1">
        <f t="array" aca="1" ref="G36" ca="1">IFERROR(INDEX('Nhập đơn'!H:H,MK!$A36,0),"")</f>
        <v/>
      </c>
      <c r="H36" s="14" t="str" cm="1">
        <f t="array" aca="1" ref="H36" ca="1">IFERROR(INDEX('Nhập đơn'!I:I,MK!$A36,0),"")</f>
        <v/>
      </c>
      <c r="I36" s="15"/>
    </row>
    <row r="37" spans="1:9">
      <c r="A37" s="1" t="str">
        <f ca="1">IFERROR(A36+MATCH(C37,OFFSET('Nhập đơn'!$C$1,MK!$A36,0,10000),0),"")</f>
        <v/>
      </c>
      <c r="B37" s="16"/>
      <c r="C37" s="16"/>
      <c r="D37" s="14" t="str" cm="1">
        <f t="array" aca="1" ref="D37" ca="1">IFERROR(INDEX('Nhập đơn'!D:D,MK!$A37,0),"")</f>
        <v/>
      </c>
      <c r="E37" s="15" t="str" cm="1">
        <f t="array" aca="1" ref="E37" ca="1">IFERROR(INDEX('Nhập đơn'!E:E,MK!$A37,0),"")</f>
        <v/>
      </c>
      <c r="F37" s="15" t="str" cm="1">
        <f t="array" aca="1" ref="F37" ca="1">IFERROR(INDEX('Nhập đơn'!F:F,MK!$A37,0),"")</f>
        <v/>
      </c>
      <c r="G37" s="14" t="str" cm="1">
        <f t="array" aca="1" ref="G37" ca="1">IFERROR(INDEX('Nhập đơn'!H:H,MK!$A37,0),"")</f>
        <v/>
      </c>
      <c r="H37" s="14" t="str" cm="1">
        <f t="array" aca="1" ref="H37" ca="1">IFERROR(INDEX('Nhập đơn'!I:I,MK!$A37,0),"")</f>
        <v/>
      </c>
      <c r="I37" s="15"/>
    </row>
    <row r="38" spans="1:9">
      <c r="A38" s="1" t="str">
        <f ca="1">IFERROR(A37+MATCH(C38,OFFSET('Nhập đơn'!$C$1,MK!$A37,0,10000),0),"")</f>
        <v/>
      </c>
      <c r="B38" s="16"/>
      <c r="C38" s="16"/>
      <c r="D38" s="14" t="str" cm="1">
        <f t="array" aca="1" ref="D38" ca="1">IFERROR(INDEX('Nhập đơn'!D:D,MK!$A38,0),"")</f>
        <v/>
      </c>
      <c r="E38" s="15" t="str" cm="1">
        <f t="array" aca="1" ref="E38" ca="1">IFERROR(INDEX('Nhập đơn'!E:E,MK!$A38,0),"")</f>
        <v/>
      </c>
      <c r="F38" s="15" t="str" cm="1">
        <f t="array" aca="1" ref="F38" ca="1">IFERROR(INDEX('Nhập đơn'!F:F,MK!$A38,0),"")</f>
        <v/>
      </c>
      <c r="G38" s="14" t="str" cm="1">
        <f t="array" aca="1" ref="G38" ca="1">IFERROR(INDEX('Nhập đơn'!H:H,MK!$A38,0),"")</f>
        <v/>
      </c>
      <c r="H38" s="14" t="str" cm="1">
        <f t="array" aca="1" ref="H38" ca="1">IFERROR(INDEX('Nhập đơn'!I:I,MK!$A38,0),"")</f>
        <v/>
      </c>
      <c r="I38" s="15"/>
    </row>
    <row r="39" spans="1:9">
      <c r="A39" s="1" t="str">
        <f ca="1">IFERROR(A38+MATCH(C39,OFFSET('Nhập đơn'!$C$1,MK!$A38,0,10000),0),"")</f>
        <v/>
      </c>
      <c r="B39" s="16"/>
      <c r="C39" s="16"/>
      <c r="D39" s="14" t="str" cm="1">
        <f t="array" aca="1" ref="D39" ca="1">IFERROR(INDEX('Nhập đơn'!D:D,MK!$A39,0),"")</f>
        <v/>
      </c>
      <c r="E39" s="15" t="str" cm="1">
        <f t="array" aca="1" ref="E39" ca="1">IFERROR(INDEX('Nhập đơn'!E:E,MK!$A39,0),"")</f>
        <v/>
      </c>
      <c r="F39" s="15" t="str" cm="1">
        <f t="array" aca="1" ref="F39" ca="1">IFERROR(INDEX('Nhập đơn'!F:F,MK!$A39,0),"")</f>
        <v/>
      </c>
      <c r="G39" s="14" t="str" cm="1">
        <f t="array" aca="1" ref="G39" ca="1">IFERROR(INDEX('Nhập đơn'!H:H,MK!$A39,0),"")</f>
        <v/>
      </c>
      <c r="H39" s="14" t="str" cm="1">
        <f t="array" aca="1" ref="H39" ca="1">IFERROR(INDEX('Nhập đơn'!I:I,MK!$A39,0),"")</f>
        <v/>
      </c>
      <c r="I39" s="15"/>
    </row>
    <row r="40" spans="1:9">
      <c r="A40" s="1" t="str">
        <f ca="1">IFERROR(A39+MATCH(C40,OFFSET('Nhập đơn'!$C$1,MK!$A39,0,10000),0),"")</f>
        <v/>
      </c>
      <c r="B40" s="16"/>
      <c r="C40" s="16"/>
      <c r="D40" s="14" t="str" cm="1">
        <f t="array" aca="1" ref="D40" ca="1">IFERROR(INDEX('Nhập đơn'!D:D,MK!$A40,0),"")</f>
        <v/>
      </c>
      <c r="E40" s="15" t="str" cm="1">
        <f t="array" aca="1" ref="E40" ca="1">IFERROR(INDEX('Nhập đơn'!E:E,MK!$A40,0),"")</f>
        <v/>
      </c>
      <c r="F40" s="15" t="str" cm="1">
        <f t="array" aca="1" ref="F40" ca="1">IFERROR(INDEX('Nhập đơn'!F:F,MK!$A40,0),"")</f>
        <v/>
      </c>
      <c r="G40" s="14" t="str" cm="1">
        <f t="array" aca="1" ref="G40" ca="1">IFERROR(INDEX('Nhập đơn'!H:H,MK!$A40,0),"")</f>
        <v/>
      </c>
      <c r="H40" s="14" t="str" cm="1">
        <f t="array" aca="1" ref="H40" ca="1">IFERROR(INDEX('Nhập đơn'!I:I,MK!$A40,0),"")</f>
        <v/>
      </c>
      <c r="I40" s="15"/>
    </row>
    <row r="41" spans="1:9">
      <c r="A41" s="1" t="str">
        <f ca="1">IFERROR(A40+MATCH(C41,OFFSET('Nhập đơn'!$C$1,MK!$A40,0,10000),0),"")</f>
        <v/>
      </c>
      <c r="B41" s="16"/>
      <c r="C41" s="16"/>
      <c r="D41" s="14" t="str" cm="1">
        <f t="array" aca="1" ref="D41" ca="1">IFERROR(INDEX('Nhập đơn'!D:D,MK!$A41,0),"")</f>
        <v/>
      </c>
      <c r="E41" s="15" t="str" cm="1">
        <f t="array" aca="1" ref="E41" ca="1">IFERROR(INDEX('Nhập đơn'!E:E,MK!$A41,0),"")</f>
        <v/>
      </c>
      <c r="F41" s="15" t="str" cm="1">
        <f t="array" aca="1" ref="F41" ca="1">IFERROR(INDEX('Nhập đơn'!F:F,MK!$A41,0),"")</f>
        <v/>
      </c>
      <c r="G41" s="14" t="str" cm="1">
        <f t="array" aca="1" ref="G41" ca="1">IFERROR(INDEX('Nhập đơn'!H:H,MK!$A41,0),"")</f>
        <v/>
      </c>
      <c r="H41" s="14" t="str" cm="1">
        <f t="array" aca="1" ref="H41" ca="1">IFERROR(INDEX('Nhập đơn'!I:I,MK!$A41,0),"")</f>
        <v/>
      </c>
      <c r="I41" s="15"/>
    </row>
    <row r="42" spans="1:9">
      <c r="A42" s="1" t="str">
        <f ca="1">IFERROR(A41+MATCH(C42,OFFSET('Nhập đơn'!$C$1,MK!$A41,0,10000),0),"")</f>
        <v/>
      </c>
      <c r="B42" s="16"/>
      <c r="C42" s="16"/>
      <c r="D42" s="14" t="str" cm="1">
        <f t="array" aca="1" ref="D42" ca="1">IFERROR(INDEX('Nhập đơn'!D:D,MK!$A42,0),"")</f>
        <v/>
      </c>
      <c r="E42" s="15" t="str" cm="1">
        <f t="array" aca="1" ref="E42" ca="1">IFERROR(INDEX('Nhập đơn'!E:E,MK!$A42,0),"")</f>
        <v/>
      </c>
      <c r="F42" s="15" t="str" cm="1">
        <f t="array" aca="1" ref="F42" ca="1">IFERROR(INDEX('Nhập đơn'!F:F,MK!$A42,0),"")</f>
        <v/>
      </c>
      <c r="G42" s="14" t="str" cm="1">
        <f t="array" aca="1" ref="G42" ca="1">IFERROR(INDEX('Nhập đơn'!H:H,MK!$A42,0),"")</f>
        <v/>
      </c>
      <c r="H42" s="14" t="str" cm="1">
        <f t="array" aca="1" ref="H42" ca="1">IFERROR(INDEX('Nhập đơn'!I:I,MK!$A42,0),"")</f>
        <v/>
      </c>
      <c r="I42" s="15"/>
    </row>
    <row r="43" spans="1:9">
      <c r="A43" s="1" t="str">
        <f ca="1">IFERROR(A42+MATCH(C43,OFFSET('Nhập đơn'!$C$1,MK!$A42,0,10000),0),"")</f>
        <v/>
      </c>
      <c r="B43" s="16"/>
      <c r="C43" s="16"/>
      <c r="D43" s="14" t="str" cm="1">
        <f t="array" aca="1" ref="D43" ca="1">IFERROR(INDEX('Nhập đơn'!D:D,MK!$A43,0),"")</f>
        <v/>
      </c>
      <c r="E43" s="15" t="str" cm="1">
        <f t="array" aca="1" ref="E43" ca="1">IFERROR(INDEX('Nhập đơn'!E:E,MK!$A43,0),"")</f>
        <v/>
      </c>
      <c r="F43" s="15" t="str" cm="1">
        <f t="array" aca="1" ref="F43" ca="1">IFERROR(INDEX('Nhập đơn'!F:F,MK!$A43,0),"")</f>
        <v/>
      </c>
      <c r="G43" s="14" t="str" cm="1">
        <f t="array" aca="1" ref="G43" ca="1">IFERROR(INDEX('Nhập đơn'!H:H,MK!$A43,0),"")</f>
        <v/>
      </c>
      <c r="H43" s="14" t="str" cm="1">
        <f t="array" aca="1" ref="H43" ca="1">IFERROR(INDEX('Nhập đơn'!I:I,MK!$A43,0),"")</f>
        <v/>
      </c>
      <c r="I43" s="15"/>
    </row>
    <row r="44" spans="1:9">
      <c r="A44" s="1" t="str">
        <f ca="1">IFERROR(A43+MATCH(C44,OFFSET('Nhập đơn'!$C$1,MK!$A43,0,10000),0),"")</f>
        <v/>
      </c>
      <c r="B44" s="16"/>
      <c r="C44" s="16"/>
      <c r="D44" s="14" t="str" cm="1">
        <f t="array" aca="1" ref="D44" ca="1">IFERROR(INDEX('Nhập đơn'!D:D,MK!$A44,0),"")</f>
        <v/>
      </c>
      <c r="E44" s="15" t="str" cm="1">
        <f t="array" aca="1" ref="E44" ca="1">IFERROR(INDEX('Nhập đơn'!E:E,MK!$A44,0),"")</f>
        <v/>
      </c>
      <c r="F44" s="15" t="str" cm="1">
        <f t="array" aca="1" ref="F44" ca="1">IFERROR(INDEX('Nhập đơn'!F:F,MK!$A44,0),"")</f>
        <v/>
      </c>
      <c r="G44" s="14" t="str" cm="1">
        <f t="array" aca="1" ref="G44" ca="1">IFERROR(INDEX('Nhập đơn'!H:H,MK!$A44,0),"")</f>
        <v/>
      </c>
      <c r="H44" s="14" t="str" cm="1">
        <f t="array" aca="1" ref="H44" ca="1">IFERROR(INDEX('Nhập đơn'!I:I,MK!$A44,0),"")</f>
        <v/>
      </c>
      <c r="I44" s="15"/>
    </row>
    <row r="45" spans="1:9">
      <c r="A45" s="1" t="str">
        <f ca="1">IFERROR(A44+MATCH(C45,OFFSET('Nhập đơn'!$C$1,MK!$A44,0,10000),0),"")</f>
        <v/>
      </c>
      <c r="B45" s="16"/>
      <c r="C45" s="16"/>
      <c r="D45" s="14" t="str" cm="1">
        <f t="array" aca="1" ref="D45" ca="1">IFERROR(INDEX('Nhập đơn'!D:D,MK!$A45,0),"")</f>
        <v/>
      </c>
      <c r="E45" s="15" t="str" cm="1">
        <f t="array" aca="1" ref="E45" ca="1">IFERROR(INDEX('Nhập đơn'!E:E,MK!$A45,0),"")</f>
        <v/>
      </c>
      <c r="F45" s="15" t="str" cm="1">
        <f t="array" aca="1" ref="F45" ca="1">IFERROR(INDEX('Nhập đơn'!F:F,MK!$A45,0),"")</f>
        <v/>
      </c>
      <c r="G45" s="14" t="str" cm="1">
        <f t="array" aca="1" ref="G45" ca="1">IFERROR(INDEX('Nhập đơn'!H:H,MK!$A45,0),"")</f>
        <v/>
      </c>
      <c r="H45" s="14" t="str" cm="1">
        <f t="array" aca="1" ref="H45" ca="1">IFERROR(INDEX('Nhập đơn'!I:I,MK!$A45,0),"")</f>
        <v/>
      </c>
      <c r="I45" s="15"/>
    </row>
    <row r="46" spans="1:9">
      <c r="A46" s="1" t="str">
        <f ca="1">IFERROR(A45+MATCH(C46,OFFSET('Nhập đơn'!$C$1,MK!$A45,0,10000),0),"")</f>
        <v/>
      </c>
      <c r="B46" s="16"/>
      <c r="C46" s="16"/>
      <c r="D46" s="14" t="str" cm="1">
        <f t="array" aca="1" ref="D46" ca="1">IFERROR(INDEX('Nhập đơn'!D:D,MK!$A46,0),"")</f>
        <v/>
      </c>
      <c r="E46" s="15" t="str" cm="1">
        <f t="array" aca="1" ref="E46" ca="1">IFERROR(INDEX('Nhập đơn'!E:E,MK!$A46,0),"")</f>
        <v/>
      </c>
      <c r="F46" s="15" t="str" cm="1">
        <f t="array" aca="1" ref="F46" ca="1">IFERROR(INDEX('Nhập đơn'!F:F,MK!$A46,0),"")</f>
        <v/>
      </c>
      <c r="G46" s="14" t="str" cm="1">
        <f t="array" aca="1" ref="G46" ca="1">IFERROR(INDEX('Nhập đơn'!H:H,MK!$A46,0),"")</f>
        <v/>
      </c>
      <c r="H46" s="14" t="str" cm="1">
        <f t="array" aca="1" ref="H46" ca="1">IFERROR(INDEX('Nhập đơn'!I:I,MK!$A46,0),"")</f>
        <v/>
      </c>
      <c r="I46" s="15"/>
    </row>
    <row r="47" spans="1:9">
      <c r="A47" s="1" t="str">
        <f ca="1">IFERROR(A46+MATCH(C47,OFFSET('Nhập đơn'!$C$1,MK!$A46,0,10000),0),"")</f>
        <v/>
      </c>
      <c r="B47" s="16"/>
      <c r="C47" s="16"/>
      <c r="D47" s="14" t="str" cm="1">
        <f t="array" aca="1" ref="D47" ca="1">IFERROR(INDEX('Nhập đơn'!D:D,MK!$A47,0),"")</f>
        <v/>
      </c>
      <c r="E47" s="15" t="str" cm="1">
        <f t="array" aca="1" ref="E47" ca="1">IFERROR(INDEX('Nhập đơn'!E:E,MK!$A47,0),"")</f>
        <v/>
      </c>
      <c r="F47" s="15" t="str" cm="1">
        <f t="array" aca="1" ref="F47" ca="1">IFERROR(INDEX('Nhập đơn'!F:F,MK!$A47,0),"")</f>
        <v/>
      </c>
      <c r="G47" s="14" t="str" cm="1">
        <f t="array" aca="1" ref="G47" ca="1">IFERROR(INDEX('Nhập đơn'!H:H,MK!$A47,0),"")</f>
        <v/>
      </c>
      <c r="H47" s="14" t="str" cm="1">
        <f t="array" aca="1" ref="H47" ca="1">IFERROR(INDEX('Nhập đơn'!I:I,MK!$A47,0),"")</f>
        <v/>
      </c>
      <c r="I47" s="15"/>
    </row>
    <row r="48" spans="1:9">
      <c r="A48" s="1" t="str">
        <f ca="1">IFERROR(A47+MATCH(C48,OFFSET('Nhập đơn'!$C$1,MK!$A47,0,10000),0),"")</f>
        <v/>
      </c>
      <c r="B48" s="16"/>
      <c r="C48" s="16"/>
      <c r="D48" s="14" t="str" cm="1">
        <f t="array" aca="1" ref="D48" ca="1">IFERROR(INDEX('Nhập đơn'!D:D,MK!$A48,0),"")</f>
        <v/>
      </c>
      <c r="E48" s="15" t="str" cm="1">
        <f t="array" aca="1" ref="E48" ca="1">IFERROR(INDEX('Nhập đơn'!E:E,MK!$A48,0),"")</f>
        <v/>
      </c>
      <c r="F48" s="15" t="str" cm="1">
        <f t="array" aca="1" ref="F48" ca="1">IFERROR(INDEX('Nhập đơn'!F:F,MK!$A48,0),"")</f>
        <v/>
      </c>
      <c r="G48" s="14" t="str" cm="1">
        <f t="array" aca="1" ref="G48" ca="1">IFERROR(INDEX('Nhập đơn'!H:H,MK!$A48,0),"")</f>
        <v/>
      </c>
      <c r="H48" s="14" t="str" cm="1">
        <f t="array" aca="1" ref="H48" ca="1">IFERROR(INDEX('Nhập đơn'!I:I,MK!$A48,0),"")</f>
        <v/>
      </c>
      <c r="I48" s="15"/>
    </row>
    <row r="49" spans="1:9">
      <c r="A49" s="1" t="str">
        <f ca="1">IFERROR(A48+MATCH(C49,OFFSET('Nhập đơn'!$C$1,MK!$A48,0,10000),0),"")</f>
        <v/>
      </c>
      <c r="B49" s="16"/>
      <c r="C49" s="16"/>
      <c r="D49" s="14" t="str" cm="1">
        <f t="array" aca="1" ref="D49" ca="1">IFERROR(INDEX('Nhập đơn'!D:D,MK!$A49,0),"")</f>
        <v/>
      </c>
      <c r="E49" s="15" t="str" cm="1">
        <f t="array" aca="1" ref="E49" ca="1">IFERROR(INDEX('Nhập đơn'!E:E,MK!$A49,0),"")</f>
        <v/>
      </c>
      <c r="F49" s="15" t="str" cm="1">
        <f t="array" aca="1" ref="F49" ca="1">IFERROR(INDEX('Nhập đơn'!F:F,MK!$A49,0),"")</f>
        <v/>
      </c>
      <c r="G49" s="14" t="str" cm="1">
        <f t="array" aca="1" ref="G49" ca="1">IFERROR(INDEX('Nhập đơn'!H:H,MK!$A49,0),"")</f>
        <v/>
      </c>
      <c r="H49" s="14" t="str" cm="1">
        <f t="array" aca="1" ref="H49" ca="1">IFERROR(INDEX('Nhập đơn'!I:I,MK!$A49,0),"")</f>
        <v/>
      </c>
      <c r="I49" s="15"/>
    </row>
    <row r="50" spans="1:9">
      <c r="A50" s="1" t="str">
        <f ca="1">IFERROR(A49+MATCH(C50,OFFSET('Nhập đơn'!$C$1,MK!$A49,0,10000),0),"")</f>
        <v/>
      </c>
      <c r="B50" s="16"/>
      <c r="C50" s="16"/>
      <c r="D50" s="14" t="str" cm="1">
        <f t="array" aca="1" ref="D50" ca="1">IFERROR(INDEX('Nhập đơn'!D:D,MK!$A50,0),"")</f>
        <v/>
      </c>
      <c r="E50" s="15" t="str" cm="1">
        <f t="array" aca="1" ref="E50" ca="1">IFERROR(INDEX('Nhập đơn'!E:E,MK!$A50,0),"")</f>
        <v/>
      </c>
      <c r="F50" s="15" t="str" cm="1">
        <f t="array" aca="1" ref="F50" ca="1">IFERROR(INDEX('Nhập đơn'!F:F,MK!$A50,0),"")</f>
        <v/>
      </c>
      <c r="G50" s="14" t="str" cm="1">
        <f t="array" aca="1" ref="G50" ca="1">IFERROR(INDEX('Nhập đơn'!H:H,MK!$A50,0),"")</f>
        <v/>
      </c>
      <c r="H50" s="14" t="str" cm="1">
        <f t="array" aca="1" ref="H50" ca="1">IFERROR(INDEX('Nhập đơn'!I:I,MK!$A50,0),"")</f>
        <v/>
      </c>
      <c r="I50" s="15"/>
    </row>
    <row r="51" spans="1:9">
      <c r="A51" s="1" t="str">
        <f ca="1">IFERROR(A50+MATCH(C51,OFFSET('Nhập đơn'!$C$1,MK!$A50,0,10000),0),"")</f>
        <v/>
      </c>
      <c r="B51" s="16"/>
      <c r="C51" s="16"/>
      <c r="D51" s="14" t="str" cm="1">
        <f t="array" aca="1" ref="D51" ca="1">IFERROR(INDEX('Nhập đơn'!D:D,MK!$A51,0),"")</f>
        <v/>
      </c>
      <c r="E51" s="15" t="str" cm="1">
        <f t="array" aca="1" ref="E51" ca="1">IFERROR(INDEX('Nhập đơn'!E:E,MK!$A51,0),"")</f>
        <v/>
      </c>
      <c r="F51" s="15" t="str" cm="1">
        <f t="array" aca="1" ref="F51" ca="1">IFERROR(INDEX('Nhập đơn'!F:F,MK!$A51,0),"")</f>
        <v/>
      </c>
      <c r="G51" s="14" t="str" cm="1">
        <f t="array" aca="1" ref="G51" ca="1">IFERROR(INDEX('Nhập đơn'!H:H,MK!$A51,0),"")</f>
        <v/>
      </c>
      <c r="H51" s="14" t="str" cm="1">
        <f t="array" aca="1" ref="H51" ca="1">IFERROR(INDEX('Nhập đơn'!I:I,MK!$A51,0),"")</f>
        <v/>
      </c>
      <c r="I51" s="15"/>
    </row>
    <row r="52" spans="1:9">
      <c r="A52" s="1" t="str">
        <f ca="1">IFERROR(A51+MATCH(C52,OFFSET('Nhập đơn'!$C$1,MK!$A51,0,10000),0),"")</f>
        <v/>
      </c>
      <c r="B52" s="16"/>
      <c r="C52" s="16"/>
      <c r="D52" s="14" t="str" cm="1">
        <f t="array" aca="1" ref="D52" ca="1">IFERROR(INDEX('Nhập đơn'!D:D,MK!$A52,0),"")</f>
        <v/>
      </c>
      <c r="E52" s="15" t="str" cm="1">
        <f t="array" aca="1" ref="E52" ca="1">IFERROR(INDEX('Nhập đơn'!E:E,MK!$A52,0),"")</f>
        <v/>
      </c>
      <c r="F52" s="15" t="str" cm="1">
        <f t="array" aca="1" ref="F52" ca="1">IFERROR(INDEX('Nhập đơn'!F:F,MK!$A52,0),"")</f>
        <v/>
      </c>
      <c r="G52" s="14" t="str" cm="1">
        <f t="array" aca="1" ref="G52" ca="1">IFERROR(INDEX('Nhập đơn'!H:H,MK!$A52,0),"")</f>
        <v/>
      </c>
      <c r="H52" s="14" t="str" cm="1">
        <f t="array" aca="1" ref="H52" ca="1">IFERROR(INDEX('Nhập đơn'!I:I,MK!$A52,0),"")</f>
        <v/>
      </c>
      <c r="I52" s="15"/>
    </row>
    <row r="53" spans="1:9">
      <c r="A53" s="1" t="str">
        <f ca="1">IFERROR(A52+MATCH(C53,OFFSET('Nhập đơn'!$C$1,MK!$A52,0,10000),0),"")</f>
        <v/>
      </c>
      <c r="B53" s="16"/>
      <c r="C53" s="16"/>
      <c r="D53" s="14" t="str" cm="1">
        <f t="array" aca="1" ref="D53" ca="1">IFERROR(INDEX('Nhập đơn'!D:D,MK!$A53,0),"")</f>
        <v/>
      </c>
      <c r="E53" s="15" t="str" cm="1">
        <f t="array" aca="1" ref="E53" ca="1">IFERROR(INDEX('Nhập đơn'!E:E,MK!$A53,0),"")</f>
        <v/>
      </c>
      <c r="F53" s="15" t="str" cm="1">
        <f t="array" aca="1" ref="F53" ca="1">IFERROR(INDEX('Nhập đơn'!F:F,MK!$A53,0),"")</f>
        <v/>
      </c>
      <c r="G53" s="14" t="str" cm="1">
        <f t="array" aca="1" ref="G53" ca="1">IFERROR(INDEX('Nhập đơn'!H:H,MK!$A53,0),"")</f>
        <v/>
      </c>
      <c r="H53" s="14" t="str" cm="1">
        <f t="array" aca="1" ref="H53" ca="1">IFERROR(INDEX('Nhập đơn'!I:I,MK!$A53,0),"")</f>
        <v/>
      </c>
      <c r="I53" s="15"/>
    </row>
    <row r="54" spans="1:9">
      <c r="A54" s="1" t="str">
        <f ca="1">IFERROR(A53+MATCH(C54,OFFSET('Nhập đơn'!$C$1,MK!$A53,0,10000),0),"")</f>
        <v/>
      </c>
      <c r="B54" s="16"/>
      <c r="C54" s="16"/>
      <c r="D54" s="14" t="str" cm="1">
        <f t="array" aca="1" ref="D54" ca="1">IFERROR(INDEX('Nhập đơn'!D:D,MK!$A54,0),"")</f>
        <v/>
      </c>
      <c r="E54" s="15" t="str" cm="1">
        <f t="array" aca="1" ref="E54" ca="1">IFERROR(INDEX('Nhập đơn'!E:E,MK!$A54,0),"")</f>
        <v/>
      </c>
      <c r="F54" s="15" t="str" cm="1">
        <f t="array" aca="1" ref="F54" ca="1">IFERROR(INDEX('Nhập đơn'!F:F,MK!$A54,0),"")</f>
        <v/>
      </c>
      <c r="G54" s="14" t="str" cm="1">
        <f t="array" aca="1" ref="G54" ca="1">IFERROR(INDEX('Nhập đơn'!H:H,MK!$A54,0),"")</f>
        <v/>
      </c>
      <c r="H54" s="14" t="str" cm="1">
        <f t="array" aca="1" ref="H54" ca="1">IFERROR(INDEX('Nhập đơn'!I:I,MK!$A54,0),"")</f>
        <v/>
      </c>
      <c r="I54" s="15"/>
    </row>
    <row r="55" spans="1:9">
      <c r="A55" s="1" t="str">
        <f ca="1">IFERROR(A54+MATCH(C55,OFFSET('Nhập đơn'!$C$1,MK!$A54,0,10000),0),"")</f>
        <v/>
      </c>
      <c r="B55" s="16"/>
      <c r="C55" s="16"/>
      <c r="D55" s="14" t="str" cm="1">
        <f t="array" aca="1" ref="D55" ca="1">IFERROR(INDEX('Nhập đơn'!D:D,MK!$A55,0),"")</f>
        <v/>
      </c>
      <c r="E55" s="15" t="str" cm="1">
        <f t="array" aca="1" ref="E55" ca="1">IFERROR(INDEX('Nhập đơn'!E:E,MK!$A55,0),"")</f>
        <v/>
      </c>
      <c r="F55" s="15" t="str" cm="1">
        <f t="array" aca="1" ref="F55" ca="1">IFERROR(INDEX('Nhập đơn'!F:F,MK!$A55,0),"")</f>
        <v/>
      </c>
      <c r="G55" s="14" t="str" cm="1">
        <f t="array" aca="1" ref="G55" ca="1">IFERROR(INDEX('Nhập đơn'!H:H,MK!$A55,0),"")</f>
        <v/>
      </c>
      <c r="H55" s="14" t="str" cm="1">
        <f t="array" aca="1" ref="H55" ca="1">IFERROR(INDEX('Nhập đơn'!I:I,MK!$A55,0),"")</f>
        <v/>
      </c>
      <c r="I55" s="15"/>
    </row>
    <row r="56" spans="1:9">
      <c r="A56" s="1" t="str">
        <f ca="1">IFERROR(A55+MATCH(C56,OFFSET('Nhập đơn'!$C$1,MK!$A55,0,10000),0),"")</f>
        <v/>
      </c>
      <c r="B56" s="16"/>
      <c r="C56" s="16"/>
      <c r="D56" s="14" t="str" cm="1">
        <f t="array" aca="1" ref="D56" ca="1">IFERROR(INDEX('Nhập đơn'!D:D,MK!$A56,0),"")</f>
        <v/>
      </c>
      <c r="E56" s="15" t="str" cm="1">
        <f t="array" aca="1" ref="E56" ca="1">IFERROR(INDEX('Nhập đơn'!E:E,MK!$A56,0),"")</f>
        <v/>
      </c>
      <c r="F56" s="15" t="str" cm="1">
        <f t="array" aca="1" ref="F56" ca="1">IFERROR(INDEX('Nhập đơn'!F:F,MK!$A56,0),"")</f>
        <v/>
      </c>
      <c r="G56" s="14" t="str" cm="1">
        <f t="array" aca="1" ref="G56" ca="1">IFERROR(INDEX('Nhập đơn'!H:H,MK!$A56,0),"")</f>
        <v/>
      </c>
      <c r="H56" s="14" t="str" cm="1">
        <f t="array" aca="1" ref="H56" ca="1">IFERROR(INDEX('Nhập đơn'!I:I,MK!$A56,0),"")</f>
        <v/>
      </c>
      <c r="I56" s="15"/>
    </row>
    <row r="57" spans="1:9">
      <c r="A57" s="1" t="str">
        <f ca="1">IFERROR(A56+MATCH(C57,OFFSET('Nhập đơn'!$C$1,MK!$A56,0,10000),0),"")</f>
        <v/>
      </c>
      <c r="B57" s="16"/>
      <c r="C57" s="16"/>
      <c r="D57" s="14" t="str" cm="1">
        <f t="array" aca="1" ref="D57" ca="1">IFERROR(INDEX('Nhập đơn'!D:D,MK!$A57,0),"")</f>
        <v/>
      </c>
      <c r="E57" s="15" t="str" cm="1">
        <f t="array" aca="1" ref="E57" ca="1">IFERROR(INDEX('Nhập đơn'!E:E,MK!$A57,0),"")</f>
        <v/>
      </c>
      <c r="F57" s="15" t="str" cm="1">
        <f t="array" aca="1" ref="F57" ca="1">IFERROR(INDEX('Nhập đơn'!F:F,MK!$A57,0),"")</f>
        <v/>
      </c>
      <c r="G57" s="14" t="str" cm="1">
        <f t="array" aca="1" ref="G57" ca="1">IFERROR(INDEX('Nhập đơn'!H:H,MK!$A57,0),"")</f>
        <v/>
      </c>
      <c r="H57" s="14" t="str" cm="1">
        <f t="array" aca="1" ref="H57" ca="1">IFERROR(INDEX('Nhập đơn'!I:I,MK!$A57,0),"")</f>
        <v/>
      </c>
      <c r="I57" s="15"/>
    </row>
    <row r="58" spans="1:9">
      <c r="A58" s="1" t="str">
        <f ca="1">IFERROR(A57+MATCH(C58,OFFSET('Nhập đơn'!$C$1,MK!$A57,0,10000),0),"")</f>
        <v/>
      </c>
      <c r="B58" s="16"/>
      <c r="C58" s="16"/>
      <c r="D58" s="14" t="str" cm="1">
        <f t="array" aca="1" ref="D58" ca="1">IFERROR(INDEX('Nhập đơn'!D:D,MK!$A58,0),"")</f>
        <v/>
      </c>
      <c r="E58" s="15" t="str" cm="1">
        <f t="array" aca="1" ref="E58" ca="1">IFERROR(INDEX('Nhập đơn'!E:E,MK!$A58,0),"")</f>
        <v/>
      </c>
      <c r="F58" s="15" t="str" cm="1">
        <f t="array" aca="1" ref="F58" ca="1">IFERROR(INDEX('Nhập đơn'!F:F,MK!$A58,0),"")</f>
        <v/>
      </c>
      <c r="G58" s="14" t="str" cm="1">
        <f t="array" aca="1" ref="G58" ca="1">IFERROR(INDEX('Nhập đơn'!H:H,MK!$A58,0),"")</f>
        <v/>
      </c>
      <c r="H58" s="14" t="str" cm="1">
        <f t="array" aca="1" ref="H58" ca="1">IFERROR(INDEX('Nhập đơn'!I:I,MK!$A58,0),"")</f>
        <v/>
      </c>
      <c r="I58" s="15"/>
    </row>
    <row r="59" spans="1:9">
      <c r="A59" s="1" t="str">
        <f ca="1">IFERROR(A58+MATCH(C59,OFFSET('Nhập đơn'!$C$1,MK!$A58,0,10000),0),"")</f>
        <v/>
      </c>
      <c r="B59" s="16"/>
      <c r="C59" s="16"/>
      <c r="D59" s="14" t="str" cm="1">
        <f t="array" aca="1" ref="D59" ca="1">IFERROR(INDEX('Nhập đơn'!D:D,MK!$A59,0),"")</f>
        <v/>
      </c>
      <c r="E59" s="15" t="str" cm="1">
        <f t="array" aca="1" ref="E59" ca="1">IFERROR(INDEX('Nhập đơn'!E:E,MK!$A59,0),"")</f>
        <v/>
      </c>
      <c r="F59" s="15" t="str" cm="1">
        <f t="array" aca="1" ref="F59" ca="1">IFERROR(INDEX('Nhập đơn'!F:F,MK!$A59,0),"")</f>
        <v/>
      </c>
      <c r="G59" s="14" t="str" cm="1">
        <f t="array" aca="1" ref="G59" ca="1">IFERROR(INDEX('Nhập đơn'!H:H,MK!$A59,0),"")</f>
        <v/>
      </c>
      <c r="H59" s="14" t="str" cm="1">
        <f t="array" aca="1" ref="H59" ca="1">IFERROR(INDEX('Nhập đơn'!I:I,MK!$A59,0),"")</f>
        <v/>
      </c>
      <c r="I59" s="15"/>
    </row>
    <row r="60" spans="1:9">
      <c r="A60" s="1" t="str">
        <f ca="1">IFERROR(A59+MATCH(C60,OFFSET('Nhập đơn'!$C$1,MK!$A59,0,10000),0),"")</f>
        <v/>
      </c>
      <c r="B60" s="16"/>
      <c r="C60" s="16"/>
      <c r="D60" s="14" t="str" cm="1">
        <f t="array" aca="1" ref="D60" ca="1">IFERROR(INDEX('Nhập đơn'!D:D,MK!$A60,0),"")</f>
        <v/>
      </c>
      <c r="E60" s="15" t="str" cm="1">
        <f t="array" aca="1" ref="E60" ca="1">IFERROR(INDEX('Nhập đơn'!E:E,MK!$A60,0),"")</f>
        <v/>
      </c>
      <c r="F60" s="15" t="str" cm="1">
        <f t="array" aca="1" ref="F60" ca="1">IFERROR(INDEX('Nhập đơn'!F:F,MK!$A60,0),"")</f>
        <v/>
      </c>
      <c r="G60" s="14" t="str" cm="1">
        <f t="array" aca="1" ref="G60" ca="1">IFERROR(INDEX('Nhập đơn'!H:H,MK!$A60,0),"")</f>
        <v/>
      </c>
      <c r="H60" s="14" t="str" cm="1">
        <f t="array" aca="1" ref="H60" ca="1">IFERROR(INDEX('Nhập đơn'!I:I,MK!$A60,0),"")</f>
        <v/>
      </c>
      <c r="I60" s="15"/>
    </row>
    <row r="61" spans="1:9">
      <c r="A61" s="1" t="str">
        <f ca="1">IFERROR(A60+MATCH(C61,OFFSET('Nhập đơn'!$C$1,MK!$A60,0,10000),0),"")</f>
        <v/>
      </c>
      <c r="B61" s="16"/>
      <c r="C61" s="16"/>
      <c r="D61" s="14" t="str" cm="1">
        <f t="array" aca="1" ref="D61" ca="1">IFERROR(INDEX('Nhập đơn'!D:D,MK!$A61,0),"")</f>
        <v/>
      </c>
      <c r="E61" s="15" t="str" cm="1">
        <f t="array" aca="1" ref="E61" ca="1">IFERROR(INDEX('Nhập đơn'!E:E,MK!$A61,0),"")</f>
        <v/>
      </c>
      <c r="F61" s="15" t="str" cm="1">
        <f t="array" aca="1" ref="F61" ca="1">IFERROR(INDEX('Nhập đơn'!F:F,MK!$A61,0),"")</f>
        <v/>
      </c>
      <c r="G61" s="14" t="str" cm="1">
        <f t="array" aca="1" ref="G61" ca="1">IFERROR(INDEX('Nhập đơn'!H:H,MK!$A61,0),"")</f>
        <v/>
      </c>
      <c r="H61" s="14" t="str" cm="1">
        <f t="array" aca="1" ref="H61" ca="1">IFERROR(INDEX('Nhập đơn'!I:I,MK!$A61,0),"")</f>
        <v/>
      </c>
      <c r="I61" s="15"/>
    </row>
    <row r="62" spans="1:9">
      <c r="A62" s="1" t="str">
        <f ca="1">IFERROR(A61+MATCH(C62,OFFSET('Nhập đơn'!$C$1,MK!$A61,0,10000),0),"")</f>
        <v/>
      </c>
      <c r="B62" s="16"/>
      <c r="C62" s="16"/>
      <c r="D62" s="14" t="str" cm="1">
        <f t="array" aca="1" ref="D62" ca="1">IFERROR(INDEX('Nhập đơn'!D:D,MK!$A62,0),"")</f>
        <v/>
      </c>
      <c r="E62" s="15" t="str" cm="1">
        <f t="array" aca="1" ref="E62" ca="1">IFERROR(INDEX('Nhập đơn'!E:E,MK!$A62,0),"")</f>
        <v/>
      </c>
      <c r="F62" s="15" t="str" cm="1">
        <f t="array" aca="1" ref="F62" ca="1">IFERROR(INDEX('Nhập đơn'!F:F,MK!$A62,0),"")</f>
        <v/>
      </c>
      <c r="G62" s="14" t="str" cm="1">
        <f t="array" aca="1" ref="G62" ca="1">IFERROR(INDEX('Nhập đơn'!H:H,MK!$A62,0),"")</f>
        <v/>
      </c>
      <c r="H62" s="14" t="str" cm="1">
        <f t="array" aca="1" ref="H62" ca="1">IFERROR(INDEX('Nhập đơn'!I:I,MK!$A62,0),"")</f>
        <v/>
      </c>
      <c r="I62" s="15"/>
    </row>
    <row r="63" spans="1:9">
      <c r="A63" s="1" t="str">
        <f ca="1">IFERROR(A62+MATCH(C63,OFFSET('Nhập đơn'!$C$1,MK!$A62,0,10000),0),"")</f>
        <v/>
      </c>
      <c r="B63" s="16"/>
      <c r="C63" s="16"/>
      <c r="D63" s="14" t="str" cm="1">
        <f t="array" aca="1" ref="D63" ca="1">IFERROR(INDEX('Nhập đơn'!D:D,MK!$A63,0),"")</f>
        <v/>
      </c>
      <c r="E63" s="15" t="str" cm="1">
        <f t="array" aca="1" ref="E63" ca="1">IFERROR(INDEX('Nhập đơn'!E:E,MK!$A63,0),"")</f>
        <v/>
      </c>
      <c r="F63" s="15" t="str" cm="1">
        <f t="array" aca="1" ref="F63" ca="1">IFERROR(INDEX('Nhập đơn'!F:F,MK!$A63,0),"")</f>
        <v/>
      </c>
      <c r="G63" s="14" t="str" cm="1">
        <f t="array" aca="1" ref="G63" ca="1">IFERROR(INDEX('Nhập đơn'!H:H,MK!$A63,0),"")</f>
        <v/>
      </c>
      <c r="H63" s="14" t="str" cm="1">
        <f t="array" aca="1" ref="H63" ca="1">IFERROR(INDEX('Nhập đơn'!I:I,MK!$A63,0),"")</f>
        <v/>
      </c>
      <c r="I63" s="15"/>
    </row>
    <row r="64" spans="1:9">
      <c r="A64" s="1" t="str">
        <f ca="1">IFERROR(A63+MATCH(C64,OFFSET('Nhập đơn'!$C$1,MK!$A63,0,10000),0),"")</f>
        <v/>
      </c>
      <c r="B64" s="16"/>
      <c r="C64" s="16"/>
      <c r="D64" s="14" t="str" cm="1">
        <f t="array" aca="1" ref="D64" ca="1">IFERROR(INDEX('Nhập đơn'!D:D,MK!$A64,0),"")</f>
        <v/>
      </c>
      <c r="E64" s="15" t="str" cm="1">
        <f t="array" aca="1" ref="E64" ca="1">IFERROR(INDEX('Nhập đơn'!E:E,MK!$A64,0),"")</f>
        <v/>
      </c>
      <c r="F64" s="15" t="str" cm="1">
        <f t="array" aca="1" ref="F64" ca="1">IFERROR(INDEX('Nhập đơn'!F:F,MK!$A64,0),"")</f>
        <v/>
      </c>
      <c r="G64" s="14" t="str" cm="1">
        <f t="array" aca="1" ref="G64" ca="1">IFERROR(INDEX('Nhập đơn'!H:H,MK!$A64,0),"")</f>
        <v/>
      </c>
      <c r="H64" s="14" t="str" cm="1">
        <f t="array" aca="1" ref="H64" ca="1">IFERROR(INDEX('Nhập đơn'!I:I,MK!$A64,0),"")</f>
        <v/>
      </c>
      <c r="I64" s="15"/>
    </row>
    <row r="65" spans="1:9">
      <c r="A65" s="1" t="str">
        <f ca="1">IFERROR(A64+MATCH(C65,OFFSET('Nhập đơn'!$C$1,MK!$A64,0,10000),0),"")</f>
        <v/>
      </c>
      <c r="B65" s="16"/>
      <c r="C65" s="16"/>
      <c r="D65" s="14" t="str" cm="1">
        <f t="array" aca="1" ref="D65" ca="1">IFERROR(INDEX('Nhập đơn'!D:D,MK!$A65,0),"")</f>
        <v/>
      </c>
      <c r="E65" s="15" t="str" cm="1">
        <f t="array" aca="1" ref="E65" ca="1">IFERROR(INDEX('Nhập đơn'!E:E,MK!$A65,0),"")</f>
        <v/>
      </c>
      <c r="F65" s="15" t="str" cm="1">
        <f t="array" aca="1" ref="F65" ca="1">IFERROR(INDEX('Nhập đơn'!F:F,MK!$A65,0),"")</f>
        <v/>
      </c>
      <c r="G65" s="14" t="str" cm="1">
        <f t="array" aca="1" ref="G65" ca="1">IFERROR(INDEX('Nhập đơn'!H:H,MK!$A65,0),"")</f>
        <v/>
      </c>
      <c r="H65" s="14" t="str" cm="1">
        <f t="array" aca="1" ref="H65" ca="1">IFERROR(INDEX('Nhập đơn'!I:I,MK!$A65,0),"")</f>
        <v/>
      </c>
      <c r="I65" s="15"/>
    </row>
    <row r="66" spans="1:9">
      <c r="A66" s="1" t="str">
        <f ca="1">IFERROR(A65+MATCH(C66,OFFSET('Nhập đơn'!$C$1,MK!$A65,0,10000),0),"")</f>
        <v/>
      </c>
      <c r="B66" s="16"/>
      <c r="C66" s="16"/>
      <c r="D66" s="14" t="str" cm="1">
        <f t="array" aca="1" ref="D66" ca="1">IFERROR(INDEX('Nhập đơn'!D:D,MK!$A66,0),"")</f>
        <v/>
      </c>
      <c r="E66" s="15" t="str" cm="1">
        <f t="array" aca="1" ref="E66" ca="1">IFERROR(INDEX('Nhập đơn'!E:E,MK!$A66,0),"")</f>
        <v/>
      </c>
      <c r="F66" s="15" t="str" cm="1">
        <f t="array" aca="1" ref="F66" ca="1">IFERROR(INDEX('Nhập đơn'!F:F,MK!$A66,0),"")</f>
        <v/>
      </c>
      <c r="G66" s="14" t="str" cm="1">
        <f t="array" aca="1" ref="G66" ca="1">IFERROR(INDEX('Nhập đơn'!H:H,MK!$A66,0),"")</f>
        <v/>
      </c>
      <c r="H66" s="14" t="str" cm="1">
        <f t="array" aca="1" ref="H66" ca="1">IFERROR(INDEX('Nhập đơn'!I:I,MK!$A66,0),"")</f>
        <v/>
      </c>
      <c r="I66" s="15"/>
    </row>
    <row r="67" spans="1:9">
      <c r="A67" s="1" t="str">
        <f ca="1">IFERROR(A66+MATCH(C67,OFFSET('Nhập đơn'!$C$1,MK!$A66,0,10000),0),"")</f>
        <v/>
      </c>
      <c r="B67" s="16"/>
      <c r="C67" s="16"/>
      <c r="D67" s="14" t="str" cm="1">
        <f t="array" aca="1" ref="D67" ca="1">IFERROR(INDEX('Nhập đơn'!D:D,MK!$A67,0),"")</f>
        <v/>
      </c>
      <c r="E67" s="15" t="str" cm="1">
        <f t="array" aca="1" ref="E67" ca="1">IFERROR(INDEX('Nhập đơn'!E:E,MK!$A67,0),"")</f>
        <v/>
      </c>
      <c r="F67" s="15" t="str" cm="1">
        <f t="array" aca="1" ref="F67" ca="1">IFERROR(INDEX('Nhập đơn'!F:F,MK!$A67,0),"")</f>
        <v/>
      </c>
      <c r="G67" s="14" t="str" cm="1">
        <f t="array" aca="1" ref="G67" ca="1">IFERROR(INDEX('Nhập đơn'!H:H,MK!$A67,0),"")</f>
        <v/>
      </c>
      <c r="H67" s="14" t="str" cm="1">
        <f t="array" aca="1" ref="H67" ca="1">IFERROR(INDEX('Nhập đơn'!I:I,MK!$A67,0),"")</f>
        <v/>
      </c>
      <c r="I67" s="15"/>
    </row>
    <row r="68" spans="1:9">
      <c r="A68" s="1" t="str">
        <f ca="1">IFERROR(A67+MATCH(C68,OFFSET('Nhập đơn'!$C$1,MK!$A67,0,10000),0),"")</f>
        <v/>
      </c>
      <c r="B68" s="16"/>
      <c r="C68" s="16"/>
      <c r="D68" s="14" t="str" cm="1">
        <f t="array" aca="1" ref="D68" ca="1">IFERROR(INDEX('Nhập đơn'!D:D,MK!$A68,0),"")</f>
        <v/>
      </c>
      <c r="E68" s="15" t="str" cm="1">
        <f t="array" aca="1" ref="E68" ca="1">IFERROR(INDEX('Nhập đơn'!E:E,MK!$A68,0),"")</f>
        <v/>
      </c>
      <c r="F68" s="15" t="str" cm="1">
        <f t="array" aca="1" ref="F68" ca="1">IFERROR(INDEX('Nhập đơn'!F:F,MK!$A68,0),"")</f>
        <v/>
      </c>
      <c r="G68" s="14" t="str" cm="1">
        <f t="array" aca="1" ref="G68" ca="1">IFERROR(INDEX('Nhập đơn'!H:H,MK!$A68,0),"")</f>
        <v/>
      </c>
      <c r="H68" s="14" t="str" cm="1">
        <f t="array" aca="1" ref="H68" ca="1">IFERROR(INDEX('Nhập đơn'!I:I,MK!$A68,0),"")</f>
        <v/>
      </c>
      <c r="I68" s="15"/>
    </row>
    <row r="69" spans="1:9">
      <c r="A69" s="1" t="str">
        <f ca="1">IFERROR(A68+MATCH(C69,OFFSET('Nhập đơn'!$C$1,MK!$A68,0,10000),0),"")</f>
        <v/>
      </c>
      <c r="B69" s="16"/>
      <c r="C69" s="16"/>
      <c r="D69" s="14" t="str" cm="1">
        <f t="array" aca="1" ref="D69" ca="1">IFERROR(INDEX('Nhập đơn'!D:D,MK!$A69,0),"")</f>
        <v/>
      </c>
      <c r="E69" s="15" t="str" cm="1">
        <f t="array" aca="1" ref="E69" ca="1">IFERROR(INDEX('Nhập đơn'!E:E,MK!$A69,0),"")</f>
        <v/>
      </c>
      <c r="F69" s="15" t="str" cm="1">
        <f t="array" aca="1" ref="F69" ca="1">IFERROR(INDEX('Nhập đơn'!F:F,MK!$A69,0),"")</f>
        <v/>
      </c>
      <c r="G69" s="14" t="str" cm="1">
        <f t="array" aca="1" ref="G69" ca="1">IFERROR(INDEX('Nhập đơn'!H:H,MK!$A69,0),"")</f>
        <v/>
      </c>
      <c r="H69" s="14" t="str" cm="1">
        <f t="array" aca="1" ref="H69" ca="1">IFERROR(INDEX('Nhập đơn'!I:I,MK!$A69,0),"")</f>
        <v/>
      </c>
      <c r="I69" s="15"/>
    </row>
    <row r="70" spans="1:9">
      <c r="A70" s="1" t="str">
        <f ca="1">IFERROR(A69+MATCH(C70,OFFSET('Nhập đơn'!$C$1,MK!$A69,0,10000),0),"")</f>
        <v/>
      </c>
      <c r="B70" s="16"/>
      <c r="C70" s="16"/>
      <c r="D70" s="14" t="str" cm="1">
        <f t="array" aca="1" ref="D70" ca="1">IFERROR(INDEX('Nhập đơn'!D:D,MK!$A70,0),"")</f>
        <v/>
      </c>
      <c r="E70" s="15" t="str" cm="1">
        <f t="array" aca="1" ref="E70" ca="1">IFERROR(INDEX('Nhập đơn'!E:E,MK!$A70,0),"")</f>
        <v/>
      </c>
      <c r="F70" s="15" t="str" cm="1">
        <f t="array" aca="1" ref="F70" ca="1">IFERROR(INDEX('Nhập đơn'!F:F,MK!$A70,0),"")</f>
        <v/>
      </c>
      <c r="G70" s="14" t="str" cm="1">
        <f t="array" aca="1" ref="G70" ca="1">IFERROR(INDEX('Nhập đơn'!H:H,MK!$A70,0),"")</f>
        <v/>
      </c>
      <c r="H70" s="14" t="str" cm="1">
        <f t="array" aca="1" ref="H70" ca="1">IFERROR(INDEX('Nhập đơn'!I:I,MK!$A70,0),"")</f>
        <v/>
      </c>
      <c r="I70" s="15"/>
    </row>
    <row r="71" spans="1:9">
      <c r="A71" s="1" t="str">
        <f ca="1">IFERROR(A70+MATCH(C71,OFFSET('Nhập đơn'!$C$1,MK!$A70,0,10000),0),"")</f>
        <v/>
      </c>
      <c r="B71" s="16"/>
      <c r="C71" s="16"/>
      <c r="D71" s="14" t="str" cm="1">
        <f t="array" aca="1" ref="D71" ca="1">IFERROR(INDEX('Nhập đơn'!D:D,MK!$A71,0),"")</f>
        <v/>
      </c>
      <c r="E71" s="15" t="str" cm="1">
        <f t="array" aca="1" ref="E71" ca="1">IFERROR(INDEX('Nhập đơn'!E:E,MK!$A71,0),"")</f>
        <v/>
      </c>
      <c r="F71" s="15" t="str" cm="1">
        <f t="array" aca="1" ref="F71" ca="1">IFERROR(INDEX('Nhập đơn'!F:F,MK!$A71,0),"")</f>
        <v/>
      </c>
      <c r="G71" s="14" t="str" cm="1">
        <f t="array" aca="1" ref="G71" ca="1">IFERROR(INDEX('Nhập đơn'!H:H,MK!$A71,0),"")</f>
        <v/>
      </c>
      <c r="H71" s="14" t="str" cm="1">
        <f t="array" aca="1" ref="H71" ca="1">IFERROR(INDEX('Nhập đơn'!I:I,MK!$A71,0),"")</f>
        <v/>
      </c>
      <c r="I71" s="15"/>
    </row>
    <row r="72" spans="1:9">
      <c r="A72" s="1" t="str">
        <f ca="1">IFERROR(A71+MATCH(C72,OFFSET('Nhập đơn'!$C$1,MK!$A71,0,10000),0),"")</f>
        <v/>
      </c>
      <c r="B72" s="16"/>
      <c r="C72" s="16"/>
      <c r="D72" s="14" t="str" cm="1">
        <f t="array" aca="1" ref="D72" ca="1">IFERROR(INDEX('Nhập đơn'!D:D,MK!$A72,0),"")</f>
        <v/>
      </c>
      <c r="E72" s="15" t="str" cm="1">
        <f t="array" aca="1" ref="E72" ca="1">IFERROR(INDEX('Nhập đơn'!E:E,MK!$A72,0),"")</f>
        <v/>
      </c>
      <c r="F72" s="15" t="str" cm="1">
        <f t="array" aca="1" ref="F72" ca="1">IFERROR(INDEX('Nhập đơn'!F:F,MK!$A72,0),"")</f>
        <v/>
      </c>
      <c r="G72" s="14" t="str" cm="1">
        <f t="array" aca="1" ref="G72" ca="1">IFERROR(INDEX('Nhập đơn'!H:H,MK!$A72,0),"")</f>
        <v/>
      </c>
      <c r="H72" s="14" t="str" cm="1">
        <f t="array" aca="1" ref="H72" ca="1">IFERROR(INDEX('Nhập đơn'!I:I,MK!$A72,0),"")</f>
        <v/>
      </c>
      <c r="I72" s="15"/>
    </row>
    <row r="73" spans="1:9">
      <c r="A73" s="1" t="str">
        <f ca="1">IFERROR(A72+MATCH(C73,OFFSET('Nhập đơn'!$C$1,MK!$A72,0,10000),0),"")</f>
        <v/>
      </c>
      <c r="B73" s="16"/>
      <c r="C73" s="16"/>
      <c r="D73" s="14" t="str" cm="1">
        <f t="array" aca="1" ref="D73" ca="1">IFERROR(INDEX('Nhập đơn'!D:D,MK!$A73,0),"")</f>
        <v/>
      </c>
      <c r="E73" s="15" t="str" cm="1">
        <f t="array" aca="1" ref="E73" ca="1">IFERROR(INDEX('Nhập đơn'!E:E,MK!$A73,0),"")</f>
        <v/>
      </c>
      <c r="F73" s="15" t="str" cm="1">
        <f t="array" aca="1" ref="F73" ca="1">IFERROR(INDEX('Nhập đơn'!F:F,MK!$A73,0),"")</f>
        <v/>
      </c>
      <c r="G73" s="14" t="str" cm="1">
        <f t="array" aca="1" ref="G73" ca="1">IFERROR(INDEX('Nhập đơn'!H:H,MK!$A73,0),"")</f>
        <v/>
      </c>
      <c r="H73" s="14" t="str" cm="1">
        <f t="array" aca="1" ref="H73" ca="1">IFERROR(INDEX('Nhập đơn'!I:I,MK!$A73,0),"")</f>
        <v/>
      </c>
      <c r="I73" s="15"/>
    </row>
    <row r="74" spans="1:9">
      <c r="A74" s="1" t="str">
        <f ca="1">IFERROR(A73+MATCH(C74,OFFSET('Nhập đơn'!$C$1,MK!$A73,0,10000),0),"")</f>
        <v/>
      </c>
      <c r="B74" s="16"/>
      <c r="C74" s="16"/>
      <c r="D74" s="14" t="str" cm="1">
        <f t="array" aca="1" ref="D74" ca="1">IFERROR(INDEX('Nhập đơn'!D:D,MK!$A74,0),"")</f>
        <v/>
      </c>
      <c r="E74" s="15" t="str" cm="1">
        <f t="array" aca="1" ref="E74" ca="1">IFERROR(INDEX('Nhập đơn'!E:E,MK!$A74,0),"")</f>
        <v/>
      </c>
      <c r="F74" s="15" t="str" cm="1">
        <f t="array" aca="1" ref="F74" ca="1">IFERROR(INDEX('Nhập đơn'!F:F,MK!$A74,0),"")</f>
        <v/>
      </c>
      <c r="G74" s="14" t="str" cm="1">
        <f t="array" aca="1" ref="G74" ca="1">IFERROR(INDEX('Nhập đơn'!H:H,MK!$A74,0),"")</f>
        <v/>
      </c>
      <c r="H74" s="14" t="str" cm="1">
        <f t="array" aca="1" ref="H74" ca="1">IFERROR(INDEX('Nhập đơn'!I:I,MK!$A74,0),"")</f>
        <v/>
      </c>
      <c r="I74" s="15"/>
    </row>
    <row r="75" spans="1:9">
      <c r="A75" s="1" t="str">
        <f ca="1">IFERROR(A74+MATCH(C75,OFFSET('Nhập đơn'!$C$1,MK!$A74,0,10000),0),"")</f>
        <v/>
      </c>
      <c r="B75" s="16"/>
      <c r="C75" s="16"/>
      <c r="D75" s="14" t="str" cm="1">
        <f t="array" aca="1" ref="D75" ca="1">IFERROR(INDEX('Nhập đơn'!D:D,MK!$A75,0),"")</f>
        <v/>
      </c>
      <c r="E75" s="15" t="str" cm="1">
        <f t="array" aca="1" ref="E75" ca="1">IFERROR(INDEX('Nhập đơn'!E:E,MK!$A75,0),"")</f>
        <v/>
      </c>
      <c r="F75" s="15" t="str" cm="1">
        <f t="array" aca="1" ref="F75" ca="1">IFERROR(INDEX('Nhập đơn'!F:F,MK!$A75,0),"")</f>
        <v/>
      </c>
      <c r="G75" s="14" t="str" cm="1">
        <f t="array" aca="1" ref="G75" ca="1">IFERROR(INDEX('Nhập đơn'!H:H,MK!$A75,0),"")</f>
        <v/>
      </c>
      <c r="H75" s="14" t="str" cm="1">
        <f t="array" aca="1" ref="H75" ca="1">IFERROR(INDEX('Nhập đơn'!I:I,MK!$A75,0),"")</f>
        <v/>
      </c>
      <c r="I75" s="15"/>
    </row>
    <row r="76" spans="1:9">
      <c r="A76" s="1" t="str">
        <f ca="1">IFERROR(A75+MATCH(C76,OFFSET('Nhập đơn'!$C$1,MK!$A75,0,10000),0),"")</f>
        <v/>
      </c>
      <c r="B76" s="16"/>
      <c r="C76" s="16"/>
      <c r="D76" s="14" t="str" cm="1">
        <f t="array" aca="1" ref="D76" ca="1">IFERROR(INDEX('Nhập đơn'!D:D,MK!$A76,0),"")</f>
        <v/>
      </c>
      <c r="E76" s="15" t="str" cm="1">
        <f t="array" aca="1" ref="E76" ca="1">IFERROR(INDEX('Nhập đơn'!E:E,MK!$A76,0),"")</f>
        <v/>
      </c>
      <c r="F76" s="15" t="str" cm="1">
        <f t="array" aca="1" ref="F76" ca="1">IFERROR(INDEX('Nhập đơn'!F:F,MK!$A76,0),"")</f>
        <v/>
      </c>
      <c r="G76" s="14" t="str" cm="1">
        <f t="array" aca="1" ref="G76" ca="1">IFERROR(INDEX('Nhập đơn'!H:H,MK!$A76,0),"")</f>
        <v/>
      </c>
      <c r="H76" s="14" t="str" cm="1">
        <f t="array" aca="1" ref="H76" ca="1">IFERROR(INDEX('Nhập đơn'!I:I,MK!$A76,0),"")</f>
        <v/>
      </c>
      <c r="I76" s="15"/>
    </row>
    <row r="77" spans="1:9">
      <c r="A77" s="1" t="str">
        <f ca="1">IFERROR(A76+MATCH(C77,OFFSET('Nhập đơn'!$C$1,MK!$A76,0,10000),0),"")</f>
        <v/>
      </c>
      <c r="B77" s="16"/>
      <c r="C77" s="16"/>
      <c r="D77" s="14" t="str" cm="1">
        <f t="array" aca="1" ref="D77" ca="1">IFERROR(INDEX('Nhập đơn'!D:D,MK!$A77,0),"")</f>
        <v/>
      </c>
      <c r="E77" s="15" t="str" cm="1">
        <f t="array" aca="1" ref="E77" ca="1">IFERROR(INDEX('Nhập đơn'!E:E,MK!$A77,0),"")</f>
        <v/>
      </c>
      <c r="F77" s="15" t="str" cm="1">
        <f t="array" aca="1" ref="F77" ca="1">IFERROR(INDEX('Nhập đơn'!F:F,MK!$A77,0),"")</f>
        <v/>
      </c>
      <c r="G77" s="14" t="str" cm="1">
        <f t="array" aca="1" ref="G77" ca="1">IFERROR(INDEX('Nhập đơn'!H:H,MK!$A77,0),"")</f>
        <v/>
      </c>
      <c r="H77" s="14" t="str" cm="1">
        <f t="array" aca="1" ref="H77" ca="1">IFERROR(INDEX('Nhập đơn'!I:I,MK!$A77,0),"")</f>
        <v/>
      </c>
      <c r="I77" s="15"/>
    </row>
    <row r="78" spans="1:9">
      <c r="A78" s="1" t="str">
        <f ca="1">IFERROR(A77+MATCH(C78,OFFSET('Nhập đơn'!$C$1,MK!$A77,0,10000),0),"")</f>
        <v/>
      </c>
      <c r="B78" s="16"/>
      <c r="C78" s="16"/>
      <c r="D78" s="14" t="str" cm="1">
        <f t="array" aca="1" ref="D78" ca="1">IFERROR(INDEX('Nhập đơn'!D:D,MK!$A78,0),"")</f>
        <v/>
      </c>
      <c r="E78" s="15" t="str" cm="1">
        <f t="array" aca="1" ref="E78" ca="1">IFERROR(INDEX('Nhập đơn'!E:E,MK!$A78,0),"")</f>
        <v/>
      </c>
      <c r="F78" s="15" t="str" cm="1">
        <f t="array" aca="1" ref="F78" ca="1">IFERROR(INDEX('Nhập đơn'!F:F,MK!$A78,0),"")</f>
        <v/>
      </c>
      <c r="G78" s="14" t="str" cm="1">
        <f t="array" aca="1" ref="G78" ca="1">IFERROR(INDEX('Nhập đơn'!H:H,MK!$A78,0),"")</f>
        <v/>
      </c>
      <c r="H78" s="14" t="str" cm="1">
        <f t="array" aca="1" ref="H78" ca="1">IFERROR(INDEX('Nhập đơn'!I:I,MK!$A78,0),"")</f>
        <v/>
      </c>
      <c r="I78" s="15"/>
    </row>
    <row r="79" spans="1:9">
      <c r="A79" s="1" t="str">
        <f ca="1">IFERROR(A78+MATCH(C79,OFFSET('Nhập đơn'!$C$1,MK!$A78,0,10000),0),"")</f>
        <v/>
      </c>
      <c r="B79" s="16"/>
      <c r="C79" s="16"/>
      <c r="D79" s="14" t="str" cm="1">
        <f t="array" aca="1" ref="D79" ca="1">IFERROR(INDEX('Nhập đơn'!D:D,MK!$A79,0),"")</f>
        <v/>
      </c>
      <c r="E79" s="15" t="str" cm="1">
        <f t="array" aca="1" ref="E79" ca="1">IFERROR(INDEX('Nhập đơn'!E:E,MK!$A79,0),"")</f>
        <v/>
      </c>
      <c r="F79" s="15" t="str" cm="1">
        <f t="array" aca="1" ref="F79" ca="1">IFERROR(INDEX('Nhập đơn'!F:F,MK!$A79,0),"")</f>
        <v/>
      </c>
      <c r="G79" s="14" t="str" cm="1">
        <f t="array" aca="1" ref="G79" ca="1">IFERROR(INDEX('Nhập đơn'!H:H,MK!$A79,0),"")</f>
        <v/>
      </c>
      <c r="H79" s="14" t="str" cm="1">
        <f t="array" aca="1" ref="H79" ca="1">IFERROR(INDEX('Nhập đơn'!I:I,MK!$A79,0),"")</f>
        <v/>
      </c>
      <c r="I79" s="15"/>
    </row>
    <row r="80" spans="1:9">
      <c r="A80" s="1" t="str">
        <f ca="1">IFERROR(A79+MATCH(C80,OFFSET('Nhập đơn'!$C$1,MK!$A79,0,10000),0),"")</f>
        <v/>
      </c>
      <c r="B80" s="16"/>
      <c r="C80" s="16"/>
      <c r="D80" s="14" t="str" cm="1">
        <f t="array" aca="1" ref="D80" ca="1">IFERROR(INDEX('Nhập đơn'!D:D,MK!$A80,0),"")</f>
        <v/>
      </c>
      <c r="E80" s="15" t="str" cm="1">
        <f t="array" aca="1" ref="E80" ca="1">IFERROR(INDEX('Nhập đơn'!E:E,MK!$A80,0),"")</f>
        <v/>
      </c>
      <c r="F80" s="15" t="str" cm="1">
        <f t="array" aca="1" ref="F80" ca="1">IFERROR(INDEX('Nhập đơn'!F:F,MK!$A80,0),"")</f>
        <v/>
      </c>
      <c r="G80" s="14" t="str" cm="1">
        <f t="array" aca="1" ref="G80" ca="1">IFERROR(INDEX('Nhập đơn'!H:H,MK!$A80,0),"")</f>
        <v/>
      </c>
      <c r="H80" s="14" t="str" cm="1">
        <f t="array" aca="1" ref="H80" ca="1">IFERROR(INDEX('Nhập đơn'!I:I,MK!$A80,0),"")</f>
        <v/>
      </c>
      <c r="I80" s="15"/>
    </row>
    <row r="81" spans="1:9">
      <c r="A81" s="1" t="str">
        <f ca="1">IFERROR(A80+MATCH(C81,OFFSET('Nhập đơn'!$C$1,MK!$A80,0,10000),0),"")</f>
        <v/>
      </c>
      <c r="B81" s="16"/>
      <c r="C81" s="16"/>
      <c r="D81" s="14" t="str" cm="1">
        <f t="array" aca="1" ref="D81" ca="1">IFERROR(INDEX('Nhập đơn'!D:D,MK!$A81,0),"")</f>
        <v/>
      </c>
      <c r="E81" s="15" t="str" cm="1">
        <f t="array" aca="1" ref="E81" ca="1">IFERROR(INDEX('Nhập đơn'!E:E,MK!$A81,0),"")</f>
        <v/>
      </c>
      <c r="F81" s="15" t="str" cm="1">
        <f t="array" aca="1" ref="F81" ca="1">IFERROR(INDEX('Nhập đơn'!F:F,MK!$A81,0),"")</f>
        <v/>
      </c>
      <c r="G81" s="14" t="str" cm="1">
        <f t="array" aca="1" ref="G81" ca="1">IFERROR(INDEX('Nhập đơn'!H:H,MK!$A81,0),"")</f>
        <v/>
      </c>
      <c r="H81" s="14" t="str" cm="1">
        <f t="array" aca="1" ref="H81" ca="1">IFERROR(INDEX('Nhập đơn'!I:I,MK!$A81,0),"")</f>
        <v/>
      </c>
      <c r="I81" s="15"/>
    </row>
    <row r="82" spans="1:9">
      <c r="A82" s="1" t="str">
        <f ca="1">IFERROR(A81+MATCH(C82,OFFSET('Nhập đơn'!$C$1,MK!$A81,0,10000),0),"")</f>
        <v/>
      </c>
      <c r="B82" s="16"/>
      <c r="C82" s="16"/>
      <c r="D82" s="14" t="str" cm="1">
        <f t="array" aca="1" ref="D82" ca="1">IFERROR(INDEX('Nhập đơn'!D:D,MK!$A82,0),"")</f>
        <v/>
      </c>
      <c r="E82" s="15" t="str" cm="1">
        <f t="array" aca="1" ref="E82" ca="1">IFERROR(INDEX('Nhập đơn'!E:E,MK!$A82,0),"")</f>
        <v/>
      </c>
      <c r="F82" s="15" t="str" cm="1">
        <f t="array" aca="1" ref="F82" ca="1">IFERROR(INDEX('Nhập đơn'!F:F,MK!$A82,0),"")</f>
        <v/>
      </c>
      <c r="G82" s="14" t="str" cm="1">
        <f t="array" aca="1" ref="G82" ca="1">IFERROR(INDEX('Nhập đơn'!H:H,MK!$A82,0),"")</f>
        <v/>
      </c>
      <c r="H82" s="14" t="str" cm="1">
        <f t="array" aca="1" ref="H82" ca="1">IFERROR(INDEX('Nhập đơn'!I:I,MK!$A82,0),"")</f>
        <v/>
      </c>
      <c r="I82" s="15"/>
    </row>
    <row r="83" spans="1:9">
      <c r="A83" s="1" t="str">
        <f ca="1">IFERROR(A82+MATCH(C83,OFFSET('Nhập đơn'!$C$1,MK!$A82,0,10000),0),"")</f>
        <v/>
      </c>
      <c r="B83" s="16"/>
      <c r="C83" s="16"/>
      <c r="D83" s="14" t="str" cm="1">
        <f t="array" aca="1" ref="D83" ca="1">IFERROR(INDEX('Nhập đơn'!D:D,MK!$A83,0),"")</f>
        <v/>
      </c>
      <c r="E83" s="15" t="str" cm="1">
        <f t="array" aca="1" ref="E83" ca="1">IFERROR(INDEX('Nhập đơn'!E:E,MK!$A83,0),"")</f>
        <v/>
      </c>
      <c r="F83" s="15" t="str" cm="1">
        <f t="array" aca="1" ref="F83" ca="1">IFERROR(INDEX('Nhập đơn'!F:F,MK!$A83,0),"")</f>
        <v/>
      </c>
      <c r="G83" s="14" t="str" cm="1">
        <f t="array" aca="1" ref="G83" ca="1">IFERROR(INDEX('Nhập đơn'!H:H,MK!$A83,0),"")</f>
        <v/>
      </c>
      <c r="H83" s="14" t="str" cm="1">
        <f t="array" aca="1" ref="H83" ca="1">IFERROR(INDEX('Nhập đơn'!I:I,MK!$A83,0),"")</f>
        <v/>
      </c>
      <c r="I83" s="15"/>
    </row>
    <row r="84" spans="1:9">
      <c r="A84" s="1" t="str">
        <f ca="1">IFERROR(A83+MATCH(C84,OFFSET('Nhập đơn'!$C$1,MK!$A83,0,10000),0),"")</f>
        <v/>
      </c>
      <c r="B84" s="16"/>
      <c r="C84" s="16"/>
      <c r="D84" s="14" t="str" cm="1">
        <f t="array" aca="1" ref="D84" ca="1">IFERROR(INDEX('Nhập đơn'!D:D,MK!$A84,0),"")</f>
        <v/>
      </c>
      <c r="E84" s="15" t="str" cm="1">
        <f t="array" aca="1" ref="E84" ca="1">IFERROR(INDEX('Nhập đơn'!E:E,MK!$A84,0),"")</f>
        <v/>
      </c>
      <c r="F84" s="15" t="str" cm="1">
        <f t="array" aca="1" ref="F84" ca="1">IFERROR(INDEX('Nhập đơn'!F:F,MK!$A84,0),"")</f>
        <v/>
      </c>
      <c r="G84" s="14" t="str" cm="1">
        <f t="array" aca="1" ref="G84" ca="1">IFERROR(INDEX('Nhập đơn'!H:H,MK!$A84,0),"")</f>
        <v/>
      </c>
      <c r="H84" s="14" t="str" cm="1">
        <f t="array" aca="1" ref="H84" ca="1">IFERROR(INDEX('Nhập đơn'!I:I,MK!$A84,0),"")</f>
        <v/>
      </c>
      <c r="I84" s="15"/>
    </row>
    <row r="85" spans="1:9">
      <c r="A85" s="1" t="str">
        <f ca="1">IFERROR(A84+MATCH(C85,OFFSET('Nhập đơn'!$C$1,MK!$A84,0,10000),0),"")</f>
        <v/>
      </c>
      <c r="B85" s="16"/>
      <c r="C85" s="16"/>
      <c r="D85" s="14" t="str" cm="1">
        <f t="array" aca="1" ref="D85" ca="1">IFERROR(INDEX('Nhập đơn'!D:D,MK!$A85,0),"")</f>
        <v/>
      </c>
      <c r="E85" s="15" t="str" cm="1">
        <f t="array" aca="1" ref="E85" ca="1">IFERROR(INDEX('Nhập đơn'!E:E,MK!$A85,0),"")</f>
        <v/>
      </c>
      <c r="F85" s="15" t="str" cm="1">
        <f t="array" aca="1" ref="F85" ca="1">IFERROR(INDEX('Nhập đơn'!F:F,MK!$A85,0),"")</f>
        <v/>
      </c>
      <c r="G85" s="14" t="str" cm="1">
        <f t="array" aca="1" ref="G85" ca="1">IFERROR(INDEX('Nhập đơn'!H:H,MK!$A85,0),"")</f>
        <v/>
      </c>
      <c r="H85" s="14" t="str" cm="1">
        <f t="array" aca="1" ref="H85" ca="1">IFERROR(INDEX('Nhập đơn'!I:I,MK!$A85,0),"")</f>
        <v/>
      </c>
      <c r="I85" s="15"/>
    </row>
    <row r="86" spans="1:9">
      <c r="A86" s="1" t="str">
        <f ca="1">IFERROR(A85+MATCH(C86,OFFSET('Nhập đơn'!$C$1,MK!$A85,0,10000),0),"")</f>
        <v/>
      </c>
      <c r="B86" s="16"/>
      <c r="C86" s="16"/>
      <c r="D86" s="14" t="str" cm="1">
        <f t="array" aca="1" ref="D86" ca="1">IFERROR(INDEX('Nhập đơn'!D:D,MK!$A86,0),"")</f>
        <v/>
      </c>
      <c r="E86" s="15" t="str" cm="1">
        <f t="array" aca="1" ref="E86" ca="1">IFERROR(INDEX('Nhập đơn'!E:E,MK!$A86,0),"")</f>
        <v/>
      </c>
      <c r="F86" s="15" t="str" cm="1">
        <f t="array" aca="1" ref="F86" ca="1">IFERROR(INDEX('Nhập đơn'!F:F,MK!$A86,0),"")</f>
        <v/>
      </c>
      <c r="G86" s="14" t="str" cm="1">
        <f t="array" aca="1" ref="G86" ca="1">IFERROR(INDEX('Nhập đơn'!H:H,MK!$A86,0),"")</f>
        <v/>
      </c>
      <c r="H86" s="14" t="str" cm="1">
        <f t="array" aca="1" ref="H86" ca="1">IFERROR(INDEX('Nhập đơn'!I:I,MK!$A86,0),"")</f>
        <v/>
      </c>
      <c r="I86" s="15"/>
    </row>
    <row r="87" spans="1:9">
      <c r="A87" s="1" t="str">
        <f ca="1">IFERROR(A86+MATCH(C87,OFFSET('Nhập đơn'!$C$1,MK!$A86,0,10000),0),"")</f>
        <v/>
      </c>
      <c r="B87" s="16"/>
      <c r="C87" s="16"/>
      <c r="D87" s="14" t="str" cm="1">
        <f t="array" aca="1" ref="D87" ca="1">IFERROR(INDEX('Nhập đơn'!D:D,MK!$A87,0),"")</f>
        <v/>
      </c>
      <c r="E87" s="15" t="str" cm="1">
        <f t="array" aca="1" ref="E87" ca="1">IFERROR(INDEX('Nhập đơn'!E:E,MK!$A87,0),"")</f>
        <v/>
      </c>
      <c r="F87" s="15" t="str" cm="1">
        <f t="array" aca="1" ref="F87" ca="1">IFERROR(INDEX('Nhập đơn'!F:F,MK!$A87,0),"")</f>
        <v/>
      </c>
      <c r="G87" s="14" t="str" cm="1">
        <f t="array" aca="1" ref="G87" ca="1">IFERROR(INDEX('Nhập đơn'!H:H,MK!$A87,0),"")</f>
        <v/>
      </c>
      <c r="H87" s="14" t="str" cm="1">
        <f t="array" aca="1" ref="H87" ca="1">IFERROR(INDEX('Nhập đơn'!I:I,MK!$A87,0),"")</f>
        <v/>
      </c>
      <c r="I87" s="15"/>
    </row>
    <row r="88" spans="1:9">
      <c r="A88" s="1" t="str">
        <f ca="1">IFERROR(A87+MATCH(C88,OFFSET('Nhập đơn'!$C$1,MK!$A87,0,10000),0),"")</f>
        <v/>
      </c>
      <c r="B88" s="16"/>
      <c r="C88" s="16"/>
      <c r="D88" s="14" t="str" cm="1">
        <f t="array" aca="1" ref="D88" ca="1">IFERROR(INDEX('Nhập đơn'!D:D,MK!$A88,0),"")</f>
        <v/>
      </c>
      <c r="E88" s="15" t="str" cm="1">
        <f t="array" aca="1" ref="E88" ca="1">IFERROR(INDEX('Nhập đơn'!E:E,MK!$A88,0),"")</f>
        <v/>
      </c>
      <c r="F88" s="15" t="str" cm="1">
        <f t="array" aca="1" ref="F88" ca="1">IFERROR(INDEX('Nhập đơn'!F:F,MK!$A88,0),"")</f>
        <v/>
      </c>
      <c r="G88" s="14" t="str" cm="1">
        <f t="array" aca="1" ref="G88" ca="1">IFERROR(INDEX('Nhập đơn'!H:H,MK!$A88,0),"")</f>
        <v/>
      </c>
      <c r="H88" s="14" t="str" cm="1">
        <f t="array" aca="1" ref="H88" ca="1">IFERROR(INDEX('Nhập đơn'!I:I,MK!$A88,0),"")</f>
        <v/>
      </c>
      <c r="I88" s="15"/>
    </row>
    <row r="89" spans="1:9">
      <c r="A89" s="1" t="str">
        <f ca="1">IFERROR(A88+MATCH(C89,OFFSET('Nhập đơn'!$C$1,MK!$A88,0,10000),0),"")</f>
        <v/>
      </c>
      <c r="B89" s="16"/>
      <c r="C89" s="16"/>
      <c r="D89" s="14" t="str" cm="1">
        <f t="array" aca="1" ref="D89" ca="1">IFERROR(INDEX('Nhập đơn'!D:D,MK!$A89,0),"")</f>
        <v/>
      </c>
      <c r="E89" s="15" t="str" cm="1">
        <f t="array" aca="1" ref="E89" ca="1">IFERROR(INDEX('Nhập đơn'!E:E,MK!$A89,0),"")</f>
        <v/>
      </c>
      <c r="F89" s="15" t="str" cm="1">
        <f t="array" aca="1" ref="F89" ca="1">IFERROR(INDEX('Nhập đơn'!F:F,MK!$A89,0),"")</f>
        <v/>
      </c>
      <c r="G89" s="14" t="str" cm="1">
        <f t="array" aca="1" ref="G89" ca="1">IFERROR(INDEX('Nhập đơn'!H:H,MK!$A89,0),"")</f>
        <v/>
      </c>
      <c r="H89" s="14" t="str" cm="1">
        <f t="array" aca="1" ref="H89" ca="1">IFERROR(INDEX('Nhập đơn'!I:I,MK!$A89,0),"")</f>
        <v/>
      </c>
      <c r="I89" s="15"/>
    </row>
    <row r="90" spans="1:9">
      <c r="A90" s="1" t="str">
        <f ca="1">IFERROR(A89+MATCH(C90,OFFSET('Nhập đơn'!$C$1,MK!$A89,0,10000),0),"")</f>
        <v/>
      </c>
      <c r="B90" s="16"/>
      <c r="C90" s="16"/>
      <c r="D90" s="14" t="str" cm="1">
        <f t="array" aca="1" ref="D90" ca="1">IFERROR(INDEX('Nhập đơn'!D:D,MK!$A90,0),"")</f>
        <v/>
      </c>
      <c r="E90" s="15" t="str" cm="1">
        <f t="array" aca="1" ref="E90" ca="1">IFERROR(INDEX('Nhập đơn'!E:E,MK!$A90,0),"")</f>
        <v/>
      </c>
      <c r="F90" s="15" t="str" cm="1">
        <f t="array" aca="1" ref="F90" ca="1">IFERROR(INDEX('Nhập đơn'!F:F,MK!$A90,0),"")</f>
        <v/>
      </c>
      <c r="G90" s="14" t="str" cm="1">
        <f t="array" aca="1" ref="G90" ca="1">IFERROR(INDEX('Nhập đơn'!H:H,MK!$A90,0),"")</f>
        <v/>
      </c>
      <c r="H90" s="14" t="str" cm="1">
        <f t="array" aca="1" ref="H90" ca="1">IFERROR(INDEX('Nhập đơn'!I:I,MK!$A90,0),"")</f>
        <v/>
      </c>
      <c r="I90" s="15"/>
    </row>
    <row r="91" spans="1:9">
      <c r="A91" s="1" t="str">
        <f ca="1">IFERROR(A90+MATCH(C91,OFFSET('Nhập đơn'!$C$1,MK!$A90,0,10000),0),"")</f>
        <v/>
      </c>
      <c r="B91" s="16"/>
      <c r="C91" s="16"/>
      <c r="D91" s="14" t="str" cm="1">
        <f t="array" aca="1" ref="D91" ca="1">IFERROR(INDEX('Nhập đơn'!D:D,MK!$A91,0),"")</f>
        <v/>
      </c>
      <c r="E91" s="15" t="str" cm="1">
        <f t="array" aca="1" ref="E91" ca="1">IFERROR(INDEX('Nhập đơn'!E:E,MK!$A91,0),"")</f>
        <v/>
      </c>
      <c r="F91" s="15" t="str" cm="1">
        <f t="array" aca="1" ref="F91" ca="1">IFERROR(INDEX('Nhập đơn'!F:F,MK!$A91,0),"")</f>
        <v/>
      </c>
      <c r="G91" s="14" t="str" cm="1">
        <f t="array" aca="1" ref="G91" ca="1">IFERROR(INDEX('Nhập đơn'!H:H,MK!$A91,0),"")</f>
        <v/>
      </c>
      <c r="H91" s="14" t="str" cm="1">
        <f t="array" aca="1" ref="H91" ca="1">IFERROR(INDEX('Nhập đơn'!I:I,MK!$A91,0),"")</f>
        <v/>
      </c>
      <c r="I91" s="15"/>
    </row>
    <row r="92" spans="1:9">
      <c r="A92" s="1" t="str">
        <f ca="1">IFERROR(A91+MATCH(C92,OFFSET('Nhập đơn'!$C$1,MK!$A91,0,10000),0),"")</f>
        <v/>
      </c>
      <c r="B92" s="16"/>
      <c r="C92" s="16"/>
      <c r="D92" s="14" t="str" cm="1">
        <f t="array" aca="1" ref="D92" ca="1">IFERROR(INDEX('Nhập đơn'!D:D,MK!$A92,0),"")</f>
        <v/>
      </c>
      <c r="E92" s="15" t="str" cm="1">
        <f t="array" aca="1" ref="E92" ca="1">IFERROR(INDEX('Nhập đơn'!E:E,MK!$A92,0),"")</f>
        <v/>
      </c>
      <c r="F92" s="15" t="str" cm="1">
        <f t="array" aca="1" ref="F92" ca="1">IFERROR(INDEX('Nhập đơn'!F:F,MK!$A92,0),"")</f>
        <v/>
      </c>
      <c r="G92" s="14" t="str" cm="1">
        <f t="array" aca="1" ref="G92" ca="1">IFERROR(INDEX('Nhập đơn'!H:H,MK!$A92,0),"")</f>
        <v/>
      </c>
      <c r="H92" s="14" t="str" cm="1">
        <f t="array" aca="1" ref="H92" ca="1">IFERROR(INDEX('Nhập đơn'!I:I,MK!$A92,0),"")</f>
        <v/>
      </c>
      <c r="I92" s="15"/>
    </row>
    <row r="93" spans="1:9">
      <c r="A93" s="1" t="str">
        <f ca="1">IFERROR(A92+MATCH(C93,OFFSET('Nhập đơn'!$C$1,MK!$A92,0,10000),0),"")</f>
        <v/>
      </c>
      <c r="B93" s="16"/>
      <c r="C93" s="16"/>
      <c r="D93" s="14" t="str" cm="1">
        <f t="array" aca="1" ref="D93" ca="1">IFERROR(INDEX('Nhập đơn'!D:D,MK!$A93,0),"")</f>
        <v/>
      </c>
      <c r="E93" s="15" t="str" cm="1">
        <f t="array" aca="1" ref="E93" ca="1">IFERROR(INDEX('Nhập đơn'!E:E,MK!$A93,0),"")</f>
        <v/>
      </c>
      <c r="F93" s="15" t="str" cm="1">
        <f t="array" aca="1" ref="F93" ca="1">IFERROR(INDEX('Nhập đơn'!F:F,MK!$A93,0),"")</f>
        <v/>
      </c>
      <c r="G93" s="14" t="str" cm="1">
        <f t="array" aca="1" ref="G93" ca="1">IFERROR(INDEX('Nhập đơn'!H:H,MK!$A93,0),"")</f>
        <v/>
      </c>
      <c r="H93" s="14" t="str" cm="1">
        <f t="array" aca="1" ref="H93" ca="1">IFERROR(INDEX('Nhập đơn'!I:I,MK!$A93,0),"")</f>
        <v/>
      </c>
      <c r="I93" s="15"/>
    </row>
    <row r="94" spans="1:9">
      <c r="A94" s="1" t="str">
        <f ca="1">IFERROR(A93+MATCH(C94,OFFSET('Nhập đơn'!$C$1,MK!$A93,0,10000),0),"")</f>
        <v/>
      </c>
      <c r="B94" s="16"/>
      <c r="C94" s="16"/>
      <c r="D94" s="14" t="str" cm="1">
        <f t="array" aca="1" ref="D94" ca="1">IFERROR(INDEX('Nhập đơn'!D:D,MK!$A94,0),"")</f>
        <v/>
      </c>
      <c r="E94" s="15" t="str" cm="1">
        <f t="array" aca="1" ref="E94" ca="1">IFERROR(INDEX('Nhập đơn'!E:E,MK!$A94,0),"")</f>
        <v/>
      </c>
      <c r="F94" s="15" t="str" cm="1">
        <f t="array" aca="1" ref="F94" ca="1">IFERROR(INDEX('Nhập đơn'!F:F,MK!$A94,0),"")</f>
        <v/>
      </c>
      <c r="G94" s="14" t="str" cm="1">
        <f t="array" aca="1" ref="G94" ca="1">IFERROR(INDEX('Nhập đơn'!H:H,MK!$A94,0),"")</f>
        <v/>
      </c>
      <c r="H94" s="14" t="str" cm="1">
        <f t="array" aca="1" ref="H94" ca="1">IFERROR(INDEX('Nhập đơn'!I:I,MK!$A94,0),"")</f>
        <v/>
      </c>
      <c r="I94" s="15"/>
    </row>
    <row r="95" spans="1:9">
      <c r="A95" s="1" t="str">
        <f ca="1">IFERROR(A94+MATCH(C95,OFFSET('Nhập đơn'!$C$1,MK!$A94,0,10000),0),"")</f>
        <v/>
      </c>
      <c r="B95" s="16"/>
      <c r="C95" s="16"/>
      <c r="D95" s="14" t="str" cm="1">
        <f t="array" aca="1" ref="D95" ca="1">IFERROR(INDEX('Nhập đơn'!D:D,MK!$A95,0),"")</f>
        <v/>
      </c>
      <c r="E95" s="15" t="str" cm="1">
        <f t="array" aca="1" ref="E95" ca="1">IFERROR(INDEX('Nhập đơn'!E:E,MK!$A95,0),"")</f>
        <v/>
      </c>
      <c r="F95" s="15" t="str" cm="1">
        <f t="array" aca="1" ref="F95" ca="1">IFERROR(INDEX('Nhập đơn'!F:F,MK!$A95,0),"")</f>
        <v/>
      </c>
      <c r="G95" s="14" t="str" cm="1">
        <f t="array" aca="1" ref="G95" ca="1">IFERROR(INDEX('Nhập đơn'!H:H,MK!$A95,0),"")</f>
        <v/>
      </c>
      <c r="H95" s="14" t="str" cm="1">
        <f t="array" aca="1" ref="H95" ca="1">IFERROR(INDEX('Nhập đơn'!I:I,MK!$A95,0),"")</f>
        <v/>
      </c>
      <c r="I95" s="15"/>
    </row>
    <row r="96" spans="1:9">
      <c r="A96" s="1" t="str">
        <f ca="1">IFERROR(A95+MATCH(C96,OFFSET('Nhập đơn'!$C$1,MK!$A95,0,10000),0),"")</f>
        <v/>
      </c>
      <c r="B96" s="16"/>
      <c r="C96" s="16"/>
      <c r="D96" s="14" t="str" cm="1">
        <f t="array" aca="1" ref="D96" ca="1">IFERROR(INDEX('Nhập đơn'!D:D,MK!$A96,0),"")</f>
        <v/>
      </c>
      <c r="E96" s="15" t="str" cm="1">
        <f t="array" aca="1" ref="E96" ca="1">IFERROR(INDEX('Nhập đơn'!E:E,MK!$A96,0),"")</f>
        <v/>
      </c>
      <c r="F96" s="15" t="str" cm="1">
        <f t="array" aca="1" ref="F96" ca="1">IFERROR(INDEX('Nhập đơn'!F:F,MK!$A96,0),"")</f>
        <v/>
      </c>
      <c r="G96" s="14" t="str" cm="1">
        <f t="array" aca="1" ref="G96" ca="1">IFERROR(INDEX('Nhập đơn'!H:H,MK!$A96,0),"")</f>
        <v/>
      </c>
      <c r="H96" s="14" t="str" cm="1">
        <f t="array" aca="1" ref="H96" ca="1">IFERROR(INDEX('Nhập đơn'!I:I,MK!$A96,0),"")</f>
        <v/>
      </c>
      <c r="I96" s="15"/>
    </row>
    <row r="97" spans="1:9">
      <c r="A97" s="1" t="str">
        <f ca="1">IFERROR(A96+MATCH(C97,OFFSET('Nhập đơn'!$C$1,MK!$A96,0,10000),0),"")</f>
        <v/>
      </c>
      <c r="B97" s="16"/>
      <c r="C97" s="16"/>
      <c r="D97" s="14" t="str" cm="1">
        <f t="array" aca="1" ref="D97" ca="1">IFERROR(INDEX('Nhập đơn'!D:D,MK!$A97,0),"")</f>
        <v/>
      </c>
      <c r="E97" s="15" t="str" cm="1">
        <f t="array" aca="1" ref="E97" ca="1">IFERROR(INDEX('Nhập đơn'!E:E,MK!$A97,0),"")</f>
        <v/>
      </c>
      <c r="F97" s="15" t="str" cm="1">
        <f t="array" aca="1" ref="F97" ca="1">IFERROR(INDEX('Nhập đơn'!F:F,MK!$A97,0),"")</f>
        <v/>
      </c>
      <c r="G97" s="14" t="str" cm="1">
        <f t="array" aca="1" ref="G97" ca="1">IFERROR(INDEX('Nhập đơn'!H:H,MK!$A97,0),"")</f>
        <v/>
      </c>
      <c r="H97" s="14" t="str" cm="1">
        <f t="array" aca="1" ref="H97" ca="1">IFERROR(INDEX('Nhập đơn'!I:I,MK!$A97,0),"")</f>
        <v/>
      </c>
      <c r="I97" s="15"/>
    </row>
    <row r="98" spans="1:9">
      <c r="A98" s="1" t="str">
        <f ca="1">IFERROR(A97+MATCH(C98,OFFSET('Nhập đơn'!$C$1,MK!$A97,0,10000),0),"")</f>
        <v/>
      </c>
      <c r="B98" s="16"/>
      <c r="C98" s="16"/>
      <c r="D98" s="14" t="str" cm="1">
        <f t="array" aca="1" ref="D98" ca="1">IFERROR(INDEX('Nhập đơn'!D:D,MK!$A98,0),"")</f>
        <v/>
      </c>
      <c r="E98" s="15" t="str" cm="1">
        <f t="array" aca="1" ref="E98" ca="1">IFERROR(INDEX('Nhập đơn'!E:E,MK!$A98,0),"")</f>
        <v/>
      </c>
      <c r="F98" s="15" t="str" cm="1">
        <f t="array" aca="1" ref="F98" ca="1">IFERROR(INDEX('Nhập đơn'!F:F,MK!$A98,0),"")</f>
        <v/>
      </c>
      <c r="G98" s="14" t="str" cm="1">
        <f t="array" aca="1" ref="G98" ca="1">IFERROR(INDEX('Nhập đơn'!H:H,MK!$A98,0),"")</f>
        <v/>
      </c>
      <c r="H98" s="14" t="str" cm="1">
        <f t="array" aca="1" ref="H98" ca="1">IFERROR(INDEX('Nhập đơn'!I:I,MK!$A98,0),"")</f>
        <v/>
      </c>
      <c r="I98" s="15"/>
    </row>
    <row r="99" spans="1:9">
      <c r="A99" s="1" t="str">
        <f ca="1">IFERROR(A98+MATCH(C99,OFFSET('Nhập đơn'!$C$1,MK!$A98,0,10000),0),"")</f>
        <v/>
      </c>
      <c r="B99" s="16"/>
      <c r="C99" s="16"/>
      <c r="D99" s="14" t="str" cm="1">
        <f t="array" aca="1" ref="D99" ca="1">IFERROR(INDEX('Nhập đơn'!D:D,MK!$A99,0),"")</f>
        <v/>
      </c>
      <c r="E99" s="15" t="str" cm="1">
        <f t="array" aca="1" ref="E99" ca="1">IFERROR(INDEX('Nhập đơn'!E:E,MK!$A99,0),"")</f>
        <v/>
      </c>
      <c r="F99" s="15" t="str" cm="1">
        <f t="array" aca="1" ref="F99" ca="1">IFERROR(INDEX('Nhập đơn'!F:F,MK!$A99,0),"")</f>
        <v/>
      </c>
      <c r="G99" s="14" t="str" cm="1">
        <f t="array" aca="1" ref="G99" ca="1">IFERROR(INDEX('Nhập đơn'!H:H,MK!$A99,0),"")</f>
        <v/>
      </c>
      <c r="H99" s="14" t="str" cm="1">
        <f t="array" aca="1" ref="H99" ca="1">IFERROR(INDEX('Nhập đơn'!I:I,MK!$A99,0),"")</f>
        <v/>
      </c>
      <c r="I99" s="15"/>
    </row>
    <row r="100" spans="1:9">
      <c r="A100" s="1" t="str">
        <f ca="1">IFERROR(A99+MATCH(C100,OFFSET('Nhập đơn'!$C$1,MK!$A99,0,10000),0),"")</f>
        <v/>
      </c>
      <c r="B100" s="16"/>
      <c r="C100" s="16"/>
      <c r="D100" s="14" t="str" cm="1">
        <f t="array" aca="1" ref="D100" ca="1">IFERROR(INDEX('Nhập đơn'!D:D,MK!$A100,0),"")</f>
        <v/>
      </c>
      <c r="E100" s="15" t="str" cm="1">
        <f t="array" aca="1" ref="E100" ca="1">IFERROR(INDEX('Nhập đơn'!E:E,MK!$A100,0),"")</f>
        <v/>
      </c>
      <c r="F100" s="15" t="str" cm="1">
        <f t="array" aca="1" ref="F100" ca="1">IFERROR(INDEX('Nhập đơn'!F:F,MK!$A100,0),"")</f>
        <v/>
      </c>
      <c r="G100" s="14" t="str" cm="1">
        <f t="array" aca="1" ref="G100" ca="1">IFERROR(INDEX('Nhập đơn'!H:H,MK!$A100,0),"")</f>
        <v/>
      </c>
      <c r="H100" s="14" t="str" cm="1">
        <f t="array" aca="1" ref="H100" ca="1">IFERROR(INDEX('Nhập đơn'!I:I,MK!$A100,0),"")</f>
        <v/>
      </c>
      <c r="I100" s="15"/>
    </row>
    <row r="101" spans="1:9">
      <c r="A101" s="1" t="str">
        <f ca="1">IFERROR(A100+MATCH(C101,OFFSET('Nhập đơn'!$C$1,MK!$A100,0,10000),0),"")</f>
        <v/>
      </c>
      <c r="B101" s="16"/>
      <c r="C101" s="16"/>
      <c r="D101" s="14" t="str" cm="1">
        <f t="array" aca="1" ref="D101" ca="1">IFERROR(INDEX('Nhập đơn'!D:D,MK!$A101,0),"")</f>
        <v/>
      </c>
      <c r="E101" s="15" t="str" cm="1">
        <f t="array" aca="1" ref="E101" ca="1">IFERROR(INDEX('Nhập đơn'!E:E,MK!$A101,0),"")</f>
        <v/>
      </c>
      <c r="F101" s="15" t="str" cm="1">
        <f t="array" aca="1" ref="F101" ca="1">IFERROR(INDEX('Nhập đơn'!F:F,MK!$A101,0),"")</f>
        <v/>
      </c>
      <c r="G101" s="14" t="str" cm="1">
        <f t="array" aca="1" ref="G101" ca="1">IFERROR(INDEX('Nhập đơn'!H:H,MK!$A101,0),"")</f>
        <v/>
      </c>
      <c r="H101" s="14" t="str" cm="1">
        <f t="array" aca="1" ref="H101" ca="1">IFERROR(INDEX('Nhập đơn'!I:I,MK!$A101,0),"")</f>
        <v/>
      </c>
      <c r="I101" s="15"/>
    </row>
    <row r="102" spans="1:9">
      <c r="A102" s="1" t="str">
        <f ca="1">IFERROR(A101+MATCH(C102,OFFSET('Nhập đơn'!$C$1,MK!$A101,0,10000),0),"")</f>
        <v/>
      </c>
      <c r="B102" s="16"/>
      <c r="C102" s="16"/>
      <c r="D102" s="14" t="str" cm="1">
        <f t="array" aca="1" ref="D102" ca="1">IFERROR(INDEX('Nhập đơn'!D:D,MK!$A102,0),"")</f>
        <v/>
      </c>
      <c r="E102" s="15" t="str" cm="1">
        <f t="array" aca="1" ref="E102" ca="1">IFERROR(INDEX('Nhập đơn'!E:E,MK!$A102,0),"")</f>
        <v/>
      </c>
      <c r="F102" s="15" t="str" cm="1">
        <f t="array" aca="1" ref="F102" ca="1">IFERROR(INDEX('Nhập đơn'!F:F,MK!$A102,0),"")</f>
        <v/>
      </c>
      <c r="G102" s="14" t="str" cm="1">
        <f t="array" aca="1" ref="G102" ca="1">IFERROR(INDEX('Nhập đơn'!H:H,MK!$A102,0),"")</f>
        <v/>
      </c>
      <c r="H102" s="14" t="str" cm="1">
        <f t="array" aca="1" ref="H102" ca="1">IFERROR(INDEX('Nhập đơn'!I:I,MK!$A102,0),"")</f>
        <v/>
      </c>
      <c r="I102" s="15"/>
    </row>
    <row r="103" spans="1:9">
      <c r="A103" s="1" t="str">
        <f ca="1">IFERROR(A102+MATCH(C103,OFFSET('Nhập đơn'!$C$1,MK!$A102,0,10000),0),"")</f>
        <v/>
      </c>
      <c r="B103" s="16"/>
      <c r="C103" s="16"/>
      <c r="D103" s="14" t="str" cm="1">
        <f t="array" aca="1" ref="D103" ca="1">IFERROR(INDEX('Nhập đơn'!D:D,MK!$A103,0),"")</f>
        <v/>
      </c>
      <c r="E103" s="15" t="str" cm="1">
        <f t="array" aca="1" ref="E103" ca="1">IFERROR(INDEX('Nhập đơn'!E:E,MK!$A103,0),"")</f>
        <v/>
      </c>
      <c r="F103" s="15" t="str" cm="1">
        <f t="array" aca="1" ref="F103" ca="1">IFERROR(INDEX('Nhập đơn'!F:F,MK!$A103,0),"")</f>
        <v/>
      </c>
      <c r="G103" s="14" t="str" cm="1">
        <f t="array" aca="1" ref="G103" ca="1">IFERROR(INDEX('Nhập đơn'!H:H,MK!$A103,0),"")</f>
        <v/>
      </c>
      <c r="H103" s="14" t="str" cm="1">
        <f t="array" aca="1" ref="H103" ca="1">IFERROR(INDEX('Nhập đơn'!I:I,MK!$A103,0),"")</f>
        <v/>
      </c>
      <c r="I103" s="15"/>
    </row>
    <row r="104" spans="1:9">
      <c r="A104" s="1" t="str">
        <f ca="1">IFERROR(A103+MATCH(C104,OFFSET('Nhập đơn'!$C$1,MK!$A103,0,10000),0),"")</f>
        <v/>
      </c>
      <c r="B104" s="16"/>
      <c r="C104" s="16"/>
      <c r="D104" s="14" t="str" cm="1">
        <f t="array" aca="1" ref="D104" ca="1">IFERROR(INDEX('Nhập đơn'!D:D,MK!$A104,0),"")</f>
        <v/>
      </c>
      <c r="E104" s="15" t="str" cm="1">
        <f t="array" aca="1" ref="E104" ca="1">IFERROR(INDEX('Nhập đơn'!E:E,MK!$A104,0),"")</f>
        <v/>
      </c>
      <c r="F104" s="15" t="str" cm="1">
        <f t="array" aca="1" ref="F104" ca="1">IFERROR(INDEX('Nhập đơn'!F:F,MK!$A104,0),"")</f>
        <v/>
      </c>
      <c r="G104" s="14" t="str" cm="1">
        <f t="array" aca="1" ref="G104" ca="1">IFERROR(INDEX('Nhập đơn'!H:H,MK!$A104,0),"")</f>
        <v/>
      </c>
      <c r="H104" s="14" t="str" cm="1">
        <f t="array" aca="1" ref="H104" ca="1">IFERROR(INDEX('Nhập đơn'!I:I,MK!$A104,0),"")</f>
        <v/>
      </c>
      <c r="I104" s="15"/>
    </row>
    <row r="105" spans="1:9">
      <c r="A105" s="1" t="str">
        <f ca="1">IFERROR(A104+MATCH(C105,OFFSET('Nhập đơn'!$C$1,MK!$A104,0,10000),0),"")</f>
        <v/>
      </c>
      <c r="B105" s="16"/>
      <c r="C105" s="16"/>
      <c r="D105" s="14" t="str" cm="1">
        <f t="array" aca="1" ref="D105" ca="1">IFERROR(INDEX('Nhập đơn'!D:D,MK!$A105,0),"")</f>
        <v/>
      </c>
      <c r="E105" s="15" t="str" cm="1">
        <f t="array" aca="1" ref="E105" ca="1">IFERROR(INDEX('Nhập đơn'!E:E,MK!$A105,0),"")</f>
        <v/>
      </c>
      <c r="F105" s="15" t="str" cm="1">
        <f t="array" aca="1" ref="F105" ca="1">IFERROR(INDEX('Nhập đơn'!F:F,MK!$A105,0),"")</f>
        <v/>
      </c>
      <c r="G105" s="14" t="str" cm="1">
        <f t="array" aca="1" ref="G105" ca="1">IFERROR(INDEX('Nhập đơn'!H:H,MK!$A105,0),"")</f>
        <v/>
      </c>
      <c r="H105" s="14" t="str" cm="1">
        <f t="array" aca="1" ref="H105" ca="1">IFERROR(INDEX('Nhập đơn'!I:I,MK!$A105,0),"")</f>
        <v/>
      </c>
      <c r="I105" s="15"/>
    </row>
    <row r="106" spans="1:9">
      <c r="A106" s="1" t="str">
        <f ca="1">IFERROR(A105+MATCH(C106,OFFSET('Nhập đơn'!$C$1,MK!$A105,0,10000),0),"")</f>
        <v/>
      </c>
      <c r="B106" s="16"/>
      <c r="C106" s="16"/>
      <c r="D106" s="14" t="str" cm="1">
        <f t="array" aca="1" ref="D106" ca="1">IFERROR(INDEX('Nhập đơn'!D:D,MK!$A106,0),"")</f>
        <v/>
      </c>
      <c r="E106" s="15" t="str" cm="1">
        <f t="array" aca="1" ref="E106" ca="1">IFERROR(INDEX('Nhập đơn'!E:E,MK!$A106,0),"")</f>
        <v/>
      </c>
      <c r="F106" s="15" t="str" cm="1">
        <f t="array" aca="1" ref="F106" ca="1">IFERROR(INDEX('Nhập đơn'!F:F,MK!$A106,0),"")</f>
        <v/>
      </c>
      <c r="G106" s="14" t="str" cm="1">
        <f t="array" aca="1" ref="G106" ca="1">IFERROR(INDEX('Nhập đơn'!H:H,MK!$A106,0),"")</f>
        <v/>
      </c>
      <c r="H106" s="14" t="str" cm="1">
        <f t="array" aca="1" ref="H106" ca="1">IFERROR(INDEX('Nhập đơn'!I:I,MK!$A106,0),"")</f>
        <v/>
      </c>
      <c r="I106" s="15"/>
    </row>
    <row r="107" spans="1:9">
      <c r="A107" s="1" t="str">
        <f ca="1">IFERROR(A106+MATCH(C107,OFFSET('Nhập đơn'!$C$1,MK!$A106,0,10000),0),"")</f>
        <v/>
      </c>
      <c r="B107" s="16"/>
      <c r="C107" s="16"/>
      <c r="D107" s="14" t="str" cm="1">
        <f t="array" aca="1" ref="D107" ca="1">IFERROR(INDEX('Nhập đơn'!D:D,MK!$A107,0),"")</f>
        <v/>
      </c>
      <c r="E107" s="15" t="str" cm="1">
        <f t="array" aca="1" ref="E107" ca="1">IFERROR(INDEX('Nhập đơn'!E:E,MK!$A107,0),"")</f>
        <v/>
      </c>
      <c r="F107" s="15" t="str" cm="1">
        <f t="array" aca="1" ref="F107" ca="1">IFERROR(INDEX('Nhập đơn'!F:F,MK!$A107,0),"")</f>
        <v/>
      </c>
      <c r="G107" s="14" t="str" cm="1">
        <f t="array" aca="1" ref="G107" ca="1">IFERROR(INDEX('Nhập đơn'!H:H,MK!$A107,0),"")</f>
        <v/>
      </c>
      <c r="H107" s="14" t="str" cm="1">
        <f t="array" aca="1" ref="H107" ca="1">IFERROR(INDEX('Nhập đơn'!I:I,MK!$A107,0),"")</f>
        <v/>
      </c>
      <c r="I107" s="15"/>
    </row>
    <row r="108" spans="1:9">
      <c r="A108" s="1" t="str">
        <f ca="1">IFERROR(A107+MATCH(C108,OFFSET('Nhập đơn'!$C$1,MK!$A107,0,10000),0),"")</f>
        <v/>
      </c>
      <c r="B108" s="16"/>
      <c r="C108" s="16"/>
      <c r="D108" s="14" t="str" cm="1">
        <f t="array" aca="1" ref="D108" ca="1">IFERROR(INDEX('Nhập đơn'!D:D,MK!$A108,0),"")</f>
        <v/>
      </c>
      <c r="E108" s="15" t="str" cm="1">
        <f t="array" aca="1" ref="E108" ca="1">IFERROR(INDEX('Nhập đơn'!E:E,MK!$A108,0),"")</f>
        <v/>
      </c>
      <c r="F108" s="15" t="str" cm="1">
        <f t="array" aca="1" ref="F108" ca="1">IFERROR(INDEX('Nhập đơn'!F:F,MK!$A108,0),"")</f>
        <v/>
      </c>
      <c r="G108" s="14" t="str" cm="1">
        <f t="array" aca="1" ref="G108" ca="1">IFERROR(INDEX('Nhập đơn'!H:H,MK!$A108,0),"")</f>
        <v/>
      </c>
      <c r="H108" s="14" t="str" cm="1">
        <f t="array" aca="1" ref="H108" ca="1">IFERROR(INDEX('Nhập đơn'!I:I,MK!$A108,0),"")</f>
        <v/>
      </c>
      <c r="I108" s="15"/>
    </row>
    <row r="109" spans="1:9">
      <c r="A109" s="1" t="str">
        <f ca="1">IFERROR(A108+MATCH(C109,OFFSET('Nhập đơn'!$C$1,MK!$A108,0,10000),0),"")</f>
        <v/>
      </c>
      <c r="B109" s="16"/>
      <c r="C109" s="16"/>
      <c r="D109" s="14" t="str" cm="1">
        <f t="array" aca="1" ref="D109" ca="1">IFERROR(INDEX('Nhập đơn'!D:D,MK!$A109,0),"")</f>
        <v/>
      </c>
      <c r="E109" s="15" t="str" cm="1">
        <f t="array" aca="1" ref="E109" ca="1">IFERROR(INDEX('Nhập đơn'!E:E,MK!$A109,0),"")</f>
        <v/>
      </c>
      <c r="F109" s="15" t="str" cm="1">
        <f t="array" aca="1" ref="F109" ca="1">IFERROR(INDEX('Nhập đơn'!F:F,MK!$A109,0),"")</f>
        <v/>
      </c>
      <c r="G109" s="14" t="str" cm="1">
        <f t="array" aca="1" ref="G109" ca="1">IFERROR(INDEX('Nhập đơn'!H:H,MK!$A109,0),"")</f>
        <v/>
      </c>
      <c r="H109" s="14" t="str" cm="1">
        <f t="array" aca="1" ref="H109" ca="1">IFERROR(INDEX('Nhập đơn'!I:I,MK!$A109,0),"")</f>
        <v/>
      </c>
      <c r="I109" s="15"/>
    </row>
    <row r="110" spans="1:9">
      <c r="A110" s="1" t="str">
        <f ca="1">IFERROR(A109+MATCH(C110,OFFSET('Nhập đơn'!$C$1,MK!$A109,0,10000),0),"")</f>
        <v/>
      </c>
      <c r="B110" s="16"/>
      <c r="C110" s="16"/>
      <c r="D110" s="14" t="str" cm="1">
        <f t="array" aca="1" ref="D110" ca="1">IFERROR(INDEX('Nhập đơn'!D:D,MK!$A110,0),"")</f>
        <v/>
      </c>
      <c r="E110" s="15" t="str" cm="1">
        <f t="array" aca="1" ref="E110" ca="1">IFERROR(INDEX('Nhập đơn'!E:E,MK!$A110,0),"")</f>
        <v/>
      </c>
      <c r="F110" s="15" t="str" cm="1">
        <f t="array" aca="1" ref="F110" ca="1">IFERROR(INDEX('Nhập đơn'!F:F,MK!$A110,0),"")</f>
        <v/>
      </c>
      <c r="G110" s="14" t="str" cm="1">
        <f t="array" aca="1" ref="G110" ca="1">IFERROR(INDEX('Nhập đơn'!H:H,MK!$A110,0),"")</f>
        <v/>
      </c>
      <c r="H110" s="14" t="str" cm="1">
        <f t="array" aca="1" ref="H110" ca="1">IFERROR(INDEX('Nhập đơn'!I:I,MK!$A110,0),"")</f>
        <v/>
      </c>
      <c r="I110" s="15"/>
    </row>
    <row r="111" spans="1:9">
      <c r="A111" s="1" t="str">
        <f ca="1">IFERROR(A110+MATCH(C111,OFFSET('Nhập đơn'!$C$1,MK!$A110,0,10000),0),"")</f>
        <v/>
      </c>
      <c r="B111" s="16"/>
      <c r="C111" s="16"/>
      <c r="D111" s="14" t="str" cm="1">
        <f t="array" aca="1" ref="D111" ca="1">IFERROR(INDEX('Nhập đơn'!D:D,MK!$A111,0),"")</f>
        <v/>
      </c>
      <c r="E111" s="15" t="str" cm="1">
        <f t="array" aca="1" ref="E111" ca="1">IFERROR(INDEX('Nhập đơn'!E:E,MK!$A111,0),"")</f>
        <v/>
      </c>
      <c r="F111" s="15" t="str" cm="1">
        <f t="array" aca="1" ref="F111" ca="1">IFERROR(INDEX('Nhập đơn'!F:F,MK!$A111,0),"")</f>
        <v/>
      </c>
      <c r="G111" s="14" t="str" cm="1">
        <f t="array" aca="1" ref="G111" ca="1">IFERROR(INDEX('Nhập đơn'!H:H,MK!$A111,0),"")</f>
        <v/>
      </c>
      <c r="H111" s="14" t="str" cm="1">
        <f t="array" aca="1" ref="H111" ca="1">IFERROR(INDEX('Nhập đơn'!I:I,MK!$A111,0),"")</f>
        <v/>
      </c>
      <c r="I111" s="15"/>
    </row>
    <row r="112" spans="1:9">
      <c r="A112" s="1" t="str">
        <f ca="1">IFERROR(A111+MATCH(C112,OFFSET('Nhập đơn'!$C$1,MK!$A111,0,10000),0),"")</f>
        <v/>
      </c>
      <c r="B112" s="16"/>
      <c r="C112" s="16"/>
      <c r="D112" s="14" t="str" cm="1">
        <f t="array" aca="1" ref="D112" ca="1">IFERROR(INDEX('Nhập đơn'!D:D,MK!$A112,0),"")</f>
        <v/>
      </c>
      <c r="E112" s="15" t="str" cm="1">
        <f t="array" aca="1" ref="E112" ca="1">IFERROR(INDEX('Nhập đơn'!E:E,MK!$A112,0),"")</f>
        <v/>
      </c>
      <c r="F112" s="15" t="str" cm="1">
        <f t="array" aca="1" ref="F112" ca="1">IFERROR(INDEX('Nhập đơn'!F:F,MK!$A112,0),"")</f>
        <v/>
      </c>
      <c r="G112" s="14" t="str" cm="1">
        <f t="array" aca="1" ref="G112" ca="1">IFERROR(INDEX('Nhập đơn'!H:H,MK!$A112,0),"")</f>
        <v/>
      </c>
      <c r="H112" s="14" t="str" cm="1">
        <f t="array" aca="1" ref="H112" ca="1">IFERROR(INDEX('Nhập đơn'!I:I,MK!$A112,0),"")</f>
        <v/>
      </c>
      <c r="I112" s="15"/>
    </row>
    <row r="113" spans="1:9">
      <c r="A113" s="1" t="str">
        <f ca="1">IFERROR(A112+MATCH(C113,OFFSET('Nhập đơn'!$C$1,MK!$A112,0,10000),0),"")</f>
        <v/>
      </c>
      <c r="B113" s="16"/>
      <c r="C113" s="16"/>
      <c r="D113" s="14" t="str" cm="1">
        <f t="array" aca="1" ref="D113" ca="1">IFERROR(INDEX('Nhập đơn'!D:D,MK!$A113,0),"")</f>
        <v/>
      </c>
      <c r="E113" s="15" t="str" cm="1">
        <f t="array" aca="1" ref="E113" ca="1">IFERROR(INDEX('Nhập đơn'!E:E,MK!$A113,0),"")</f>
        <v/>
      </c>
      <c r="F113" s="15" t="str" cm="1">
        <f t="array" aca="1" ref="F113" ca="1">IFERROR(INDEX('Nhập đơn'!F:F,MK!$A113,0),"")</f>
        <v/>
      </c>
      <c r="G113" s="14" t="str" cm="1">
        <f t="array" aca="1" ref="G113" ca="1">IFERROR(INDEX('Nhập đơn'!H:H,MK!$A113,0),"")</f>
        <v/>
      </c>
      <c r="H113" s="14" t="str" cm="1">
        <f t="array" aca="1" ref="H113" ca="1">IFERROR(INDEX('Nhập đơn'!I:I,MK!$A113,0),"")</f>
        <v/>
      </c>
      <c r="I113" s="15"/>
    </row>
  </sheetData>
  <mergeCells count="1">
    <mergeCell ref="H5:I5"/>
  </mergeCells>
  <conditionalFormatting sqref="B6:I6">
    <cfRule type="expression" dxfId="12" priority="1">
      <formula>COUNTA(B7)&gt;0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662"/>
  <sheetViews>
    <sheetView topLeftCell="B1" workbookViewId="0">
      <selection activeCell="F12" sqref="F12"/>
    </sheetView>
  </sheetViews>
  <sheetFormatPr defaultColWidth="9.125" defaultRowHeight="16.5"/>
  <cols>
    <col min="1" max="1" width="9.375" style="1" hidden="1" customWidth="1"/>
    <col min="2" max="2" width="9.375" style="1" customWidth="1"/>
    <col min="3" max="3" width="9" style="1" hidden="1" customWidth="1"/>
    <col min="4" max="4" width="11" style="22" customWidth="1"/>
    <col min="5" max="5" width="24.375" style="1" customWidth="1"/>
    <col min="6" max="6" width="34" style="1" customWidth="1"/>
    <col min="7" max="7" width="13.375" style="1" customWidth="1"/>
    <col min="8" max="8" width="13.625" style="1" customWidth="1"/>
    <col min="9" max="9" width="14.125" style="1" customWidth="1"/>
    <col min="10" max="10" width="9" style="1" hidden="1" customWidth="1"/>
    <col min="11" max="16384" width="9.125" style="1"/>
  </cols>
  <sheetData>
    <row r="1" spans="1:10">
      <c r="B1" s="2" t="s">
        <v>4198</v>
      </c>
      <c r="C1" s="3"/>
      <c r="D1" s="4"/>
      <c r="E1" s="3"/>
      <c r="F1" s="3"/>
      <c r="G1" s="3"/>
      <c r="H1" s="3"/>
      <c r="J1" s="1">
        <f>COUNTIFS('Nhập đơn'!C:C,$E$5)</f>
        <v>4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>
      <c r="C3" s="3"/>
      <c r="D3" s="4"/>
      <c r="E3" s="3"/>
      <c r="F3" s="3"/>
      <c r="G3" s="3"/>
      <c r="H3" s="3"/>
    </row>
    <row r="4" spans="1:10">
      <c r="C4" s="3"/>
      <c r="D4" s="4"/>
      <c r="E4" s="3"/>
      <c r="F4" s="3"/>
      <c r="G4" s="3"/>
      <c r="H4" s="3"/>
    </row>
    <row r="5" spans="1:10" ht="25.5" customHeight="1">
      <c r="B5" s="7" t="s">
        <v>4327</v>
      </c>
      <c r="C5" s="8"/>
      <c r="D5" s="9"/>
      <c r="E5" s="21" t="s">
        <v>4</v>
      </c>
      <c r="F5" s="8"/>
      <c r="G5" s="11" t="s">
        <v>4328</v>
      </c>
      <c r="H5" s="786" t="s">
        <v>4329</v>
      </c>
      <c r="I5" s="786"/>
    </row>
    <row r="6" spans="1:10" ht="49.5"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>
      <c r="A7" s="1">
        <f ca="1">IFERROR(A6+MATCH(C7,OFFSET('Nhập đơn'!$C$1,BSM!$A6,0,10000),0),"")</f>
        <v>326</v>
      </c>
      <c r="B7" s="16">
        <v>1</v>
      </c>
      <c r="C7" s="14" t="str">
        <f>IF(COUNTIFS($C$6:C6,$E$5)&lt;$J$1,$E$5,"")</f>
        <v>BSM</v>
      </c>
      <c r="D7" s="14" t="str" cm="1">
        <f t="array" aca="1" ref="D7" ca="1">IFERROR(INDEX('Nhập đơn'!D:D,BSM!$A7,0),"")</f>
        <v>131</v>
      </c>
      <c r="E7" s="15" t="str" cm="1">
        <f t="array" aca="1" ref="E7" ca="1">IFERROR(INDEX('Nhập đơn'!E:E,BSM!$A7,0),"")</f>
        <v>Ngò gai 100 gr</v>
      </c>
      <c r="F7" s="15" t="str" cm="1">
        <f t="array" aca="1" ref="F7" ca="1">IFERROR(INDEX('Nhập đơn'!F:F,BSM!$A7,0),"")</f>
        <v>Culantro 100 gr</v>
      </c>
      <c r="G7" s="14" cm="1">
        <f t="array" aca="1" ref="G7" ca="1">IFERROR(INDEX('Nhập đơn'!H:H,BSM!$A7,0),"")</f>
        <v>0.5</v>
      </c>
      <c r="H7" s="14" cm="1">
        <f t="array" aca="1" ref="H7" ca="1">IFERROR(INDEX('Nhập đơn'!I:I,BSM!$A7,0),"")</f>
        <v>5</v>
      </c>
      <c r="I7" s="16"/>
    </row>
    <row r="8" spans="1:10">
      <c r="A8" s="1">
        <f ca="1">IFERROR(A7+MATCH(C8,OFFSET('Nhập đơn'!$C$1,BSM!$A7,0,10000),0),"")</f>
        <v>327</v>
      </c>
      <c r="B8" s="16">
        <v>2</v>
      </c>
      <c r="C8" s="14" t="str">
        <f>IF(COUNTIFS($C$6:C7,$E$5)&lt;$J$1,$E$5,"")</f>
        <v>BSM</v>
      </c>
      <c r="D8" s="14" t="str" cm="1">
        <f t="array" aca="1" ref="D8" ca="1">IFERROR(INDEX('Nhập đơn'!D:D,BSM!$A8,0),"")</f>
        <v>141</v>
      </c>
      <c r="E8" s="15" t="str" cm="1">
        <f t="array" aca="1" ref="E8" ca="1">IFERROR(INDEX('Nhập đơn'!E:E,BSM!$A8,0),"")</f>
        <v>Cải ngọt 250 gr</v>
      </c>
      <c r="F8" s="15" t="str" cm="1">
        <f t="array" aca="1" ref="F8" ca="1">IFERROR(INDEX('Nhập đơn'!F:F,BSM!$A8,0),"")</f>
        <v>Celery Cabbage 250 gr</v>
      </c>
      <c r="G8" s="14" cm="1">
        <f t="array" aca="1" ref="G8" ca="1">IFERROR(INDEX('Nhập đơn'!H:H,BSM!$A8,0),"")</f>
        <v>1</v>
      </c>
      <c r="H8" s="14" cm="1">
        <f t="array" aca="1" ref="H8" ca="1">IFERROR(INDEX('Nhập đơn'!I:I,BSM!$A8,0),"")</f>
        <v>4</v>
      </c>
      <c r="I8" s="16"/>
    </row>
    <row r="9" spans="1:10">
      <c r="A9" s="1">
        <f ca="1">IFERROR(A8+MATCH(C9,OFFSET('Nhập đơn'!$C$1,BSM!$A8,0,10000),0),"")</f>
        <v>328</v>
      </c>
      <c r="B9" s="16">
        <v>3</v>
      </c>
      <c r="C9" s="14" t="str">
        <f>IF(COUNTIFS($C$6:C8,$E$5)&lt;$J$1,$E$5,"")</f>
        <v>BSM</v>
      </c>
      <c r="D9" s="14" t="str" cm="1">
        <f t="array" aca="1" ref="D9" ca="1">IFERROR(INDEX('Nhập đơn'!D:D,BSM!$A9,0),"")</f>
        <v>324</v>
      </c>
      <c r="E9" s="15" t="str" cm="1">
        <f t="array" aca="1" ref="E9" ca="1">IFERROR(INDEX('Nhập đơn'!E:E,BSM!$A9,0),"")</f>
        <v>Lá lốt 100 gr</v>
      </c>
      <c r="F9" s="15" t="str" cm="1">
        <f t="array" aca="1" ref="F9" ca="1">IFERROR(INDEX('Nhập đơn'!F:F,BSM!$A9,0),"")</f>
        <v>Cha Plu Leaves 100 gr</v>
      </c>
      <c r="G9" s="14" cm="1">
        <f t="array" aca="1" ref="G9" ca="1">IFERROR(INDEX('Nhập đơn'!H:H,BSM!$A9,0),"")</f>
        <v>0.2</v>
      </c>
      <c r="H9" s="14" cm="1">
        <f t="array" aca="1" ref="H9" ca="1">IFERROR(INDEX('Nhập đơn'!I:I,BSM!$A9,0),"")</f>
        <v>2</v>
      </c>
      <c r="I9" s="16"/>
    </row>
    <row r="10" spans="1:10">
      <c r="A10" s="1">
        <f ca="1">IFERROR(A9+MATCH(C10,OFFSET('Nhập đơn'!$C$1,BSM!$A9,0,10000),0),"")</f>
        <v>329</v>
      </c>
      <c r="B10" s="16">
        <v>4</v>
      </c>
      <c r="C10" s="14" t="str">
        <f>IF(COUNTIFS($C$6:C9,$E$5)&lt;$J$1,$E$5,"")</f>
        <v>BSM</v>
      </c>
      <c r="D10" s="14" t="str" cm="1">
        <f t="array" aca="1" ref="D10" ca="1">IFERROR(INDEX('Nhập đơn'!D:D,BSM!$A10,0),"")</f>
        <v>172</v>
      </c>
      <c r="E10" s="15" t="str" cm="1">
        <f t="array" aca="1" ref="E10" ca="1">IFERROR(INDEX('Nhập đơn'!E:E,BSM!$A10,0),"")</f>
        <v>Hương nhu 100 gr</v>
      </c>
      <c r="F10" s="15" t="str" cm="1">
        <f t="array" aca="1" ref="F10" ca="1">IFERROR(INDEX('Nhập đơn'!F:F,BSM!$A10,0),"")</f>
        <v>Holy Basil Leaf 100 gr</v>
      </c>
      <c r="G10" s="14" cm="1">
        <f t="array" aca="1" ref="G10" ca="1">IFERROR(INDEX('Nhập đơn'!H:H,BSM!$A10,0),"")</f>
        <v>0.5</v>
      </c>
      <c r="H10" s="14" cm="1">
        <f t="array" aca="1" ref="H10" ca="1">IFERROR(INDEX('Nhập đơn'!I:I,BSM!$A10,0),"")</f>
        <v>5</v>
      </c>
      <c r="I10" s="16"/>
    </row>
    <row r="11" spans="1:10">
      <c r="A11" s="1" t="str">
        <f ca="1">IFERROR(A10+MATCH(C11,OFFSET('Nhập đơn'!$C$1,BSM!$A10,0,10000),0),"")</f>
        <v/>
      </c>
      <c r="B11" s="16">
        <v>5</v>
      </c>
      <c r="C11" s="14" t="str">
        <f>IF(COUNTIFS($C$6:C10,$E$5)&lt;$J$1,$E$5,"")</f>
        <v/>
      </c>
      <c r="D11" s="14" t="str" cm="1">
        <f t="array" aca="1" ref="D11" ca="1">IFERROR(INDEX('Nhập đơn'!D:D,BSM!$A11,0),"")</f>
        <v/>
      </c>
      <c r="E11" s="15" t="str" cm="1">
        <f t="array" aca="1" ref="E11" ca="1">IFERROR(INDEX('Nhập đơn'!E:E,BSM!$A11,0),"")</f>
        <v/>
      </c>
      <c r="F11" s="15" t="str" cm="1">
        <f t="array" aca="1" ref="F11" ca="1">IFERROR(INDEX('Nhập đơn'!F:F,BSM!$A11,0),"")</f>
        <v/>
      </c>
      <c r="G11" s="14" t="str" cm="1">
        <f t="array" aca="1" ref="G11" ca="1">IFERROR(INDEX('Nhập đơn'!H:H,BSM!$A11,0),"")</f>
        <v/>
      </c>
      <c r="H11" s="14" t="str" cm="1">
        <f t="array" aca="1" ref="H11" ca="1">IFERROR(INDEX('Nhập đơn'!I:I,BSM!$A11,0),"")</f>
        <v/>
      </c>
      <c r="I11" s="16"/>
    </row>
    <row r="12" spans="1:10">
      <c r="A12" s="1" t="str">
        <f ca="1">IFERROR(A11+MATCH(C12,OFFSET('Nhập đơn'!$C$1,BSM!$A11,0,10000),0),"")</f>
        <v/>
      </c>
      <c r="B12" s="16">
        <v>6</v>
      </c>
      <c r="C12" s="14" t="str">
        <f>IF(COUNTIFS($C$6:C11,$E$5)&lt;$J$1,$E$5,"")</f>
        <v/>
      </c>
      <c r="D12" s="14" t="str" cm="1">
        <f t="array" aca="1" ref="D12" ca="1">IFERROR(INDEX('Nhập đơn'!D:D,BSM!$A12,0),"")</f>
        <v/>
      </c>
      <c r="E12" s="15" t="str" cm="1">
        <f t="array" aca="1" ref="E12" ca="1">IFERROR(INDEX('Nhập đơn'!E:E,BSM!$A12,0),"")</f>
        <v/>
      </c>
      <c r="F12" s="15" t="str" cm="1">
        <f t="array" aca="1" ref="F12" ca="1">IFERROR(INDEX('Nhập đơn'!F:F,BSM!$A12,0),"")</f>
        <v/>
      </c>
      <c r="G12" s="14" t="str" cm="1">
        <f t="array" aca="1" ref="G12" ca="1">IFERROR(INDEX('Nhập đơn'!H:H,BSM!$A12,0),"")</f>
        <v/>
      </c>
      <c r="H12" s="14" t="str" cm="1">
        <f t="array" aca="1" ref="H12" ca="1">IFERROR(INDEX('Nhập đơn'!I:I,BSM!$A12,0),"")</f>
        <v/>
      </c>
      <c r="I12" s="16"/>
    </row>
    <row r="13" spans="1:10">
      <c r="A13" s="1" t="str">
        <f ca="1">IFERROR(A12+MATCH(C13,OFFSET('Nhập đơn'!$C$1,BSM!$A12,0,10000),0),"")</f>
        <v/>
      </c>
      <c r="B13" s="16">
        <v>7</v>
      </c>
      <c r="C13" s="14" t="str">
        <f>IF(COUNTIFS($C$6:C12,$E$5)&lt;$J$1,$E$5,"")</f>
        <v/>
      </c>
      <c r="D13" s="14" t="str" cm="1">
        <f t="array" aca="1" ref="D13" ca="1">IFERROR(INDEX('Nhập đơn'!D:D,BSM!$A13,0),"")</f>
        <v/>
      </c>
      <c r="E13" s="15" t="str" cm="1">
        <f t="array" aca="1" ref="E13" ca="1">IFERROR(INDEX('Nhập đơn'!E:E,BSM!$A13,0),"")</f>
        <v/>
      </c>
      <c r="F13" s="15" t="str" cm="1">
        <f t="array" aca="1" ref="F13" ca="1">IFERROR(INDEX('Nhập đơn'!F:F,BSM!$A13,0),"")</f>
        <v/>
      </c>
      <c r="G13" s="14" t="str" cm="1">
        <f t="array" aca="1" ref="G13" ca="1">IFERROR(INDEX('Nhập đơn'!H:H,BSM!$A13,0),"")</f>
        <v/>
      </c>
      <c r="H13" s="14" t="str" cm="1">
        <f t="array" aca="1" ref="H13" ca="1">IFERROR(INDEX('Nhập đơn'!I:I,BSM!$A13,0),"")</f>
        <v/>
      </c>
      <c r="I13" s="16"/>
    </row>
    <row r="14" spans="1:10">
      <c r="A14" s="1" t="str">
        <f ca="1">IFERROR(A13+MATCH(C14,OFFSET('Nhập đơn'!$C$1,BSM!$A13,0,10000),0),"")</f>
        <v/>
      </c>
      <c r="B14" s="16">
        <v>8</v>
      </c>
      <c r="C14" s="14" t="str">
        <f>IF(COUNTIFS($C$6:C13,$E$5)&lt;$J$1,$E$5,"")</f>
        <v/>
      </c>
      <c r="D14" s="14" t="str" cm="1">
        <f t="array" aca="1" ref="D14" ca="1">IFERROR(INDEX('Nhập đơn'!D:D,BSM!$A14,0),"")</f>
        <v/>
      </c>
      <c r="E14" s="15" t="str" cm="1">
        <f t="array" aca="1" ref="E14" ca="1">IFERROR(INDEX('Nhập đơn'!E:E,BSM!$A14,0),"")</f>
        <v/>
      </c>
      <c r="F14" s="15" t="str" cm="1">
        <f t="array" aca="1" ref="F14" ca="1">IFERROR(INDEX('Nhập đơn'!F:F,BSM!$A14,0),"")</f>
        <v/>
      </c>
      <c r="G14" s="14" t="str" cm="1">
        <f t="array" aca="1" ref="G14" ca="1">IFERROR(INDEX('Nhập đơn'!H:H,BSM!$A14,0),"")</f>
        <v/>
      </c>
      <c r="H14" s="14" t="str" cm="1">
        <f t="array" aca="1" ref="H14" ca="1">IFERROR(INDEX('Nhập đơn'!I:I,BSM!$A14,0),"")</f>
        <v/>
      </c>
      <c r="I14" s="16"/>
    </row>
    <row r="15" spans="1:10">
      <c r="A15" s="1" t="str">
        <f ca="1">IFERROR(A14+MATCH(C15,OFFSET('Nhập đơn'!$C$1,BSM!$A14,0,10000),0),"")</f>
        <v/>
      </c>
      <c r="B15" s="16">
        <v>9</v>
      </c>
      <c r="C15" s="14" t="str">
        <f>IF(COUNTIFS($C$6:C14,$E$5)&lt;$J$1,$E$5,"")</f>
        <v/>
      </c>
      <c r="D15" s="14" t="str" cm="1">
        <f t="array" aca="1" ref="D15" ca="1">IFERROR(INDEX('Nhập đơn'!D:D,BSM!$A15,0),"")</f>
        <v/>
      </c>
      <c r="E15" s="15" t="str" cm="1">
        <f t="array" aca="1" ref="E15" ca="1">IFERROR(INDEX('Nhập đơn'!E:E,BSM!$A15,0),"")</f>
        <v/>
      </c>
      <c r="F15" s="15" t="str" cm="1">
        <f t="array" aca="1" ref="F15" ca="1">IFERROR(INDEX('Nhập đơn'!F:F,BSM!$A15,0),"")</f>
        <v/>
      </c>
      <c r="G15" s="14" t="str" cm="1">
        <f t="array" aca="1" ref="G15" ca="1">IFERROR(INDEX('Nhập đơn'!H:H,BSM!$A15,0),"")</f>
        <v/>
      </c>
      <c r="H15" s="14" t="str" cm="1">
        <f t="array" aca="1" ref="H15" ca="1">IFERROR(INDEX('Nhập đơn'!I:I,BSM!$A15,0),"")</f>
        <v/>
      </c>
      <c r="I15" s="16"/>
    </row>
    <row r="16" spans="1:10">
      <c r="A16" s="1" t="str">
        <f ca="1">IFERROR(A15+MATCH(C16,OFFSET('Nhập đơn'!$C$1,BSM!$A15,0,10000),0),"")</f>
        <v/>
      </c>
      <c r="B16" s="16">
        <v>10</v>
      </c>
      <c r="C16" s="14" t="str">
        <f>IF(COUNTIFS($C$6:C15,$E$5)&lt;$J$1,$E$5,"")</f>
        <v/>
      </c>
      <c r="D16" s="14" t="str" cm="1">
        <f t="array" aca="1" ref="D16" ca="1">IFERROR(INDEX('Nhập đơn'!D:D,BSM!$A16,0),"")</f>
        <v/>
      </c>
      <c r="E16" s="15" t="str" cm="1">
        <f t="array" aca="1" ref="E16" ca="1">IFERROR(INDEX('Nhập đơn'!E:E,BSM!$A16,0),"")</f>
        <v/>
      </c>
      <c r="F16" s="15" t="str" cm="1">
        <f t="array" aca="1" ref="F16" ca="1">IFERROR(INDEX('Nhập đơn'!F:F,BSM!$A16,0),"")</f>
        <v/>
      </c>
      <c r="G16" s="14" t="str" cm="1">
        <f t="array" aca="1" ref="G16" ca="1">IFERROR(INDEX('Nhập đơn'!H:H,BSM!$A16,0),"")</f>
        <v/>
      </c>
      <c r="H16" s="14" t="str" cm="1">
        <f t="array" aca="1" ref="H16" ca="1">IFERROR(INDEX('Nhập đơn'!I:I,BSM!$A16,0),"")</f>
        <v/>
      </c>
      <c r="I16" s="16"/>
    </row>
    <row r="17" spans="1:9">
      <c r="A17" s="1" t="str">
        <f ca="1">IFERROR(A16+MATCH(C17,OFFSET('Nhập đơn'!$C$1,BSM!$A16,0,10000),0),"")</f>
        <v/>
      </c>
      <c r="B17" s="16"/>
      <c r="C17" s="14" t="str">
        <f>IF(COUNTIFS($C$6:C16,$E$5)&lt;$J$1,$E$5,"")</f>
        <v/>
      </c>
      <c r="D17" s="14" t="str" cm="1">
        <f t="array" aca="1" ref="D17" ca="1">IFERROR(INDEX('Nhập đơn'!D:D,BSM!$A17,0),"")</f>
        <v/>
      </c>
      <c r="E17" s="15" t="str" cm="1">
        <f t="array" aca="1" ref="E17" ca="1">IFERROR(INDEX('Nhập đơn'!E:E,BSM!$A17,0),"")</f>
        <v/>
      </c>
      <c r="F17" s="15" t="str" cm="1">
        <f t="array" aca="1" ref="F17" ca="1">IFERROR(INDEX('Nhập đơn'!F:F,BSM!$A17,0),"")</f>
        <v/>
      </c>
      <c r="G17" s="14" t="str" cm="1">
        <f t="array" aca="1" ref="G17" ca="1">IFERROR(INDEX('Nhập đơn'!H:H,BSM!$A17,0),"")</f>
        <v/>
      </c>
      <c r="H17" s="14" t="str" cm="1">
        <f t="array" aca="1" ref="H17" ca="1">IFERROR(INDEX('Nhập đơn'!I:I,BSM!$A17,0),"")</f>
        <v/>
      </c>
      <c r="I17" s="16"/>
    </row>
    <row r="18" spans="1:9">
      <c r="A18" s="1" t="str">
        <f ca="1">IFERROR(A17+MATCH(C18,OFFSET('Nhập đơn'!$C$1,BSM!$A17,0,10000),0),"")</f>
        <v/>
      </c>
      <c r="B18" s="16"/>
      <c r="C18" s="14" t="str">
        <f>IF(COUNTIFS($C$6:C17,$E$5)&lt;$J$1,$E$5,"")</f>
        <v/>
      </c>
      <c r="D18" s="14" t="str" cm="1">
        <f t="array" aca="1" ref="D18" ca="1">IFERROR(INDEX('Nhập đơn'!D:D,BSM!$A18,0),"")</f>
        <v/>
      </c>
      <c r="E18" s="15" t="str" cm="1">
        <f t="array" aca="1" ref="E18" ca="1">IFERROR(INDEX('Nhập đơn'!E:E,BSM!$A18,0),"")</f>
        <v/>
      </c>
      <c r="F18" s="15" t="str" cm="1">
        <f t="array" aca="1" ref="F18" ca="1">IFERROR(INDEX('Nhập đơn'!F:F,BSM!$A18,0),"")</f>
        <v/>
      </c>
      <c r="G18" s="14" t="str" cm="1">
        <f t="array" aca="1" ref="G18" ca="1">IFERROR(INDEX('Nhập đơn'!H:H,BSM!$A18,0),"")</f>
        <v/>
      </c>
      <c r="H18" s="14" t="str" cm="1">
        <f t="array" aca="1" ref="H18" ca="1">IFERROR(INDEX('Nhập đơn'!I:I,BSM!$A18,0),"")</f>
        <v/>
      </c>
      <c r="I18" s="16"/>
    </row>
    <row r="19" spans="1:9">
      <c r="A19" s="1" t="str">
        <f ca="1">IFERROR(A18+MATCH(C19,OFFSET('Nhập đơn'!$C$1,BSM!$A18,0,10000),0),"")</f>
        <v/>
      </c>
      <c r="B19" s="16"/>
      <c r="C19" s="14" t="str">
        <f>IF(COUNTIFS($C$6:C18,$E$5)&lt;$J$1,$E$5,"")</f>
        <v/>
      </c>
      <c r="D19" s="14" t="str" cm="1">
        <f t="array" aca="1" ref="D19" ca="1">IFERROR(INDEX('Nhập đơn'!D:D,BSM!$A19,0),"")</f>
        <v/>
      </c>
      <c r="E19" s="15" t="str" cm="1">
        <f t="array" aca="1" ref="E19" ca="1">IFERROR(INDEX('Nhập đơn'!E:E,BSM!$A19,0),"")</f>
        <v/>
      </c>
      <c r="F19" s="15" t="str" cm="1">
        <f t="array" aca="1" ref="F19" ca="1">IFERROR(INDEX('Nhập đơn'!F:F,BSM!$A19,0),"")</f>
        <v/>
      </c>
      <c r="G19" s="14" t="str" cm="1">
        <f t="array" aca="1" ref="G19" ca="1">IFERROR(INDEX('Nhập đơn'!H:H,BSM!$A19,0),"")</f>
        <v/>
      </c>
      <c r="H19" s="14" t="str" cm="1">
        <f t="array" aca="1" ref="H19" ca="1">IFERROR(INDEX('Nhập đơn'!I:I,BSM!$A19,0),"")</f>
        <v/>
      </c>
      <c r="I19" s="16"/>
    </row>
    <row r="20" spans="1:9">
      <c r="A20" s="1" t="str">
        <f ca="1">IFERROR(A19+MATCH(C20,OFFSET('Nhập đơn'!$C$1,BSM!$A19,0,10000),0),"")</f>
        <v/>
      </c>
      <c r="B20" s="16"/>
      <c r="C20" s="14" t="str">
        <f>IF(COUNTIFS($C$6:C19,$E$5)&lt;$J$1,$E$5,"")</f>
        <v/>
      </c>
      <c r="D20" s="14" t="str" cm="1">
        <f t="array" aca="1" ref="D20" ca="1">IFERROR(INDEX('Nhập đơn'!D:D,BSM!$A20,0),"")</f>
        <v/>
      </c>
      <c r="E20" s="15" t="str" cm="1">
        <f t="array" aca="1" ref="E20" ca="1">IFERROR(INDEX('Nhập đơn'!E:E,BSM!$A20,0),"")</f>
        <v/>
      </c>
      <c r="F20" s="15" t="str" cm="1">
        <f t="array" aca="1" ref="F20" ca="1">IFERROR(INDEX('Nhập đơn'!F:F,BSM!$A20,0),"")</f>
        <v/>
      </c>
      <c r="G20" s="14" t="str" cm="1">
        <f t="array" aca="1" ref="G20" ca="1">IFERROR(INDEX('Nhập đơn'!H:H,BSM!$A20,0),"")</f>
        <v/>
      </c>
      <c r="H20" s="14" t="str" cm="1">
        <f t="array" aca="1" ref="H20" ca="1">IFERROR(INDEX('Nhập đơn'!I:I,BSM!$A20,0),"")</f>
        <v/>
      </c>
      <c r="I20" s="16"/>
    </row>
    <row r="21" spans="1:9">
      <c r="A21" s="1" t="str">
        <f ca="1">IFERROR(A20+MATCH(C21,OFFSET('Nhập đơn'!$C$1,BSM!$A20,0,10000),0),"")</f>
        <v/>
      </c>
      <c r="B21" s="16"/>
      <c r="C21" s="14" t="str">
        <f>IF(COUNTIFS($C$6:C20,$E$5)&lt;$J$1,$E$5,"")</f>
        <v/>
      </c>
      <c r="D21" s="14" t="str" cm="1">
        <f t="array" aca="1" ref="D21" ca="1">IFERROR(INDEX('Nhập đơn'!D:D,BSM!$A21,0),"")</f>
        <v/>
      </c>
      <c r="E21" s="15" t="str" cm="1">
        <f t="array" aca="1" ref="E21" ca="1">IFERROR(INDEX('Nhập đơn'!E:E,BSM!$A21,0),"")</f>
        <v/>
      </c>
      <c r="F21" s="15" t="str" cm="1">
        <f t="array" aca="1" ref="F21" ca="1">IFERROR(INDEX('Nhập đơn'!F:F,BSM!$A21,0),"")</f>
        <v/>
      </c>
      <c r="G21" s="14" t="str" cm="1">
        <f t="array" aca="1" ref="G21" ca="1">IFERROR(INDEX('Nhập đơn'!H:H,BSM!$A21,0),"")</f>
        <v/>
      </c>
      <c r="H21" s="14" t="str" cm="1">
        <f t="array" aca="1" ref="H21" ca="1">IFERROR(INDEX('Nhập đơn'!I:I,BSM!$A21,0),"")</f>
        <v/>
      </c>
      <c r="I21" s="16"/>
    </row>
    <row r="22" spans="1:9">
      <c r="A22" s="1" t="str">
        <f ca="1">IFERROR(A21+MATCH(C22,OFFSET('Nhập đơn'!$C$1,BSM!$A21,0,10000),0),"")</f>
        <v/>
      </c>
      <c r="B22" s="16"/>
      <c r="C22" s="14" t="str">
        <f>IF(COUNTIFS($C$6:C21,$E$5)&lt;$J$1,$E$5,"")</f>
        <v/>
      </c>
      <c r="D22" s="14" t="str" cm="1">
        <f t="array" aca="1" ref="D22" ca="1">IFERROR(INDEX('Nhập đơn'!D:D,BSM!$A22,0),"")</f>
        <v/>
      </c>
      <c r="E22" s="15" t="str" cm="1">
        <f t="array" aca="1" ref="E22" ca="1">IFERROR(INDEX('Nhập đơn'!E:E,BSM!$A22,0),"")</f>
        <v/>
      </c>
      <c r="F22" s="15" t="str" cm="1">
        <f t="array" aca="1" ref="F22" ca="1">IFERROR(INDEX('Nhập đơn'!F:F,BSM!$A22,0),"")</f>
        <v/>
      </c>
      <c r="G22" s="14" t="str" cm="1">
        <f t="array" aca="1" ref="G22" ca="1">IFERROR(INDEX('Nhập đơn'!H:H,BSM!$A22,0),"")</f>
        <v/>
      </c>
      <c r="H22" s="14" t="str" cm="1">
        <f t="array" aca="1" ref="H22" ca="1">IFERROR(INDEX('Nhập đơn'!I:I,BSM!$A22,0),"")</f>
        <v/>
      </c>
      <c r="I22" s="16"/>
    </row>
    <row r="23" spans="1:9">
      <c r="A23" s="1" t="str">
        <f ca="1">IFERROR(A22+MATCH(C23,OFFSET('Nhập đơn'!$C$1,BSM!$A22,0,10000),0),"")</f>
        <v/>
      </c>
      <c r="B23" s="16"/>
      <c r="C23" s="14" t="str">
        <f>IF(COUNTIFS($C$6:C22,$E$5)&lt;$J$1,$E$5,"")</f>
        <v/>
      </c>
      <c r="D23" s="14" t="str" cm="1">
        <f t="array" aca="1" ref="D23" ca="1">IFERROR(INDEX('Nhập đơn'!D:D,BSM!$A23,0),"")</f>
        <v/>
      </c>
      <c r="E23" s="15" t="str" cm="1">
        <f t="array" aca="1" ref="E23" ca="1">IFERROR(INDEX('Nhập đơn'!E:E,BSM!$A23,0),"")</f>
        <v/>
      </c>
      <c r="F23" s="15" t="str" cm="1">
        <f t="array" aca="1" ref="F23" ca="1">IFERROR(INDEX('Nhập đơn'!F:F,BSM!$A23,0),"")</f>
        <v/>
      </c>
      <c r="G23" s="14" t="str" cm="1">
        <f t="array" aca="1" ref="G23" ca="1">IFERROR(INDEX('Nhập đơn'!H:H,BSM!$A23,0),"")</f>
        <v/>
      </c>
      <c r="H23" s="14" t="str" cm="1">
        <f t="array" aca="1" ref="H23" ca="1">IFERROR(INDEX('Nhập đơn'!I:I,BSM!$A23,0),"")</f>
        <v/>
      </c>
      <c r="I23" s="16"/>
    </row>
    <row r="24" spans="1:9">
      <c r="A24" s="1" t="str">
        <f ca="1">IFERROR(A23+MATCH(C24,OFFSET('Nhập đơn'!$C$1,BSM!$A23,0,10000),0),"")</f>
        <v/>
      </c>
      <c r="B24" s="16"/>
      <c r="C24" s="14" t="str">
        <f>IF(COUNTIFS($C$6:C23,$E$5)&lt;$J$1,$E$5,"")</f>
        <v/>
      </c>
      <c r="D24" s="14" t="str" cm="1">
        <f t="array" aca="1" ref="D24" ca="1">IFERROR(INDEX('Nhập đơn'!D:D,BSM!$A24,0),"")</f>
        <v/>
      </c>
      <c r="E24" s="15" t="str" cm="1">
        <f t="array" aca="1" ref="E24" ca="1">IFERROR(INDEX('Nhập đơn'!E:E,BSM!$A24,0),"")</f>
        <v/>
      </c>
      <c r="F24" s="15" t="str" cm="1">
        <f t="array" aca="1" ref="F24" ca="1">IFERROR(INDEX('Nhập đơn'!F:F,BSM!$A24,0),"")</f>
        <v/>
      </c>
      <c r="G24" s="14" t="str" cm="1">
        <f t="array" aca="1" ref="G24" ca="1">IFERROR(INDEX('Nhập đơn'!H:H,BSM!$A24,0),"")</f>
        <v/>
      </c>
      <c r="H24" s="14" t="str" cm="1">
        <f t="array" aca="1" ref="H24" ca="1">IFERROR(INDEX('Nhập đơn'!I:I,BSM!$A24,0),"")</f>
        <v/>
      </c>
      <c r="I24" s="16"/>
    </row>
    <row r="25" spans="1:9">
      <c r="A25" s="1" t="str">
        <f ca="1">IFERROR(A24+MATCH(C25,OFFSET('Nhập đơn'!$C$1,BSM!$A24,0,10000),0),"")</f>
        <v/>
      </c>
      <c r="B25" s="16"/>
      <c r="C25" s="14" t="str">
        <f>IF(COUNTIFS($C$6:C24,$E$5)&lt;$J$1,$E$5,"")</f>
        <v/>
      </c>
      <c r="D25" s="14" t="str" cm="1">
        <f t="array" aca="1" ref="D25" ca="1">IFERROR(INDEX('Nhập đơn'!D:D,BSM!$A25,0),"")</f>
        <v/>
      </c>
      <c r="E25" s="15" t="str" cm="1">
        <f t="array" aca="1" ref="E25" ca="1">IFERROR(INDEX('Nhập đơn'!E:E,BSM!$A25,0),"")</f>
        <v/>
      </c>
      <c r="F25" s="15" t="str" cm="1">
        <f t="array" aca="1" ref="F25" ca="1">IFERROR(INDEX('Nhập đơn'!F:F,BSM!$A25,0),"")</f>
        <v/>
      </c>
      <c r="G25" s="14" t="str" cm="1">
        <f t="array" aca="1" ref="G25" ca="1">IFERROR(INDEX('Nhập đơn'!H:H,BSM!$A25,0),"")</f>
        <v/>
      </c>
      <c r="H25" s="14" t="str" cm="1">
        <f t="array" aca="1" ref="H25" ca="1">IFERROR(INDEX('Nhập đơn'!I:I,BSM!$A25,0),"")</f>
        <v/>
      </c>
      <c r="I25" s="16"/>
    </row>
    <row r="26" spans="1:9">
      <c r="A26" s="1" t="str">
        <f ca="1">IFERROR(A25+MATCH(C26,OFFSET('Nhập đơn'!$C$1,BSM!$A25,0,10000),0),"")</f>
        <v/>
      </c>
      <c r="B26" s="16"/>
      <c r="C26" s="14" t="str">
        <f>IF(COUNTIFS($C$6:C25,$E$5)&lt;$J$1,$E$5,"")</f>
        <v/>
      </c>
      <c r="D26" s="14" t="str" cm="1">
        <f t="array" aca="1" ref="D26" ca="1">IFERROR(INDEX('Nhập đơn'!D:D,BSM!$A26,0),"")</f>
        <v/>
      </c>
      <c r="E26" s="15" t="str" cm="1">
        <f t="array" aca="1" ref="E26" ca="1">IFERROR(INDEX('Nhập đơn'!E:E,BSM!$A26,0),"")</f>
        <v/>
      </c>
      <c r="F26" s="15" t="str" cm="1">
        <f t="array" aca="1" ref="F26" ca="1">IFERROR(INDEX('Nhập đơn'!F:F,BSM!$A26,0),"")</f>
        <v/>
      </c>
      <c r="G26" s="14" t="str" cm="1">
        <f t="array" aca="1" ref="G26" ca="1">IFERROR(INDEX('Nhập đơn'!H:H,BSM!$A26,0),"")</f>
        <v/>
      </c>
      <c r="H26" s="14" t="str" cm="1">
        <f t="array" aca="1" ref="H26" ca="1">IFERROR(INDEX('Nhập đơn'!I:I,BSM!$A26,0),"")</f>
        <v/>
      </c>
      <c r="I26" s="16"/>
    </row>
    <row r="27" spans="1:9">
      <c r="A27" s="1" t="str">
        <f ca="1">IFERROR(A26+MATCH(C27,OFFSET('Nhập đơn'!$C$1,BSM!$A26,0,10000),0),"")</f>
        <v/>
      </c>
      <c r="B27" s="16"/>
      <c r="C27" s="14" t="str">
        <f>IF(COUNTIFS($C$6:C26,$E$5)&lt;$J$1,$E$5,"")</f>
        <v/>
      </c>
      <c r="D27" s="14" t="str" cm="1">
        <f t="array" aca="1" ref="D27" ca="1">IFERROR(INDEX('Nhập đơn'!D:D,BSM!$A27,0),"")</f>
        <v/>
      </c>
      <c r="E27" s="15" t="str" cm="1">
        <f t="array" aca="1" ref="E27" ca="1">IFERROR(INDEX('Nhập đơn'!E:E,BSM!$A27,0),"")</f>
        <v/>
      </c>
      <c r="F27" s="15" t="str" cm="1">
        <f t="array" aca="1" ref="F27" ca="1">IFERROR(INDEX('Nhập đơn'!F:F,BSM!$A27,0),"")</f>
        <v/>
      </c>
      <c r="G27" s="14" t="str" cm="1">
        <f t="array" aca="1" ref="G27" ca="1">IFERROR(INDEX('Nhập đơn'!H:H,BSM!$A27,0),"")</f>
        <v/>
      </c>
      <c r="H27" s="14" t="str" cm="1">
        <f t="array" aca="1" ref="H27" ca="1">IFERROR(INDEX('Nhập đơn'!I:I,BSM!$A27,0),"")</f>
        <v/>
      </c>
      <c r="I27" s="16"/>
    </row>
    <row r="28" spans="1:9">
      <c r="A28" s="1" t="str">
        <f ca="1">IFERROR(A27+MATCH(C28,OFFSET('Nhập đơn'!$C$1,BSM!$A27,0,10000),0),"")</f>
        <v/>
      </c>
      <c r="B28" s="16"/>
      <c r="C28" s="14" t="str">
        <f>IF(COUNTIFS($C$6:C27,$E$5)&lt;$J$1,$E$5,"")</f>
        <v/>
      </c>
      <c r="D28" s="14" t="str" cm="1">
        <f t="array" aca="1" ref="D28" ca="1">IFERROR(INDEX('Nhập đơn'!D:D,BSM!$A28,0),"")</f>
        <v/>
      </c>
      <c r="E28" s="15" t="str" cm="1">
        <f t="array" aca="1" ref="E28" ca="1">IFERROR(INDEX('Nhập đơn'!E:E,BSM!$A28,0),"")</f>
        <v/>
      </c>
      <c r="F28" s="15" t="str" cm="1">
        <f t="array" aca="1" ref="F28" ca="1">IFERROR(INDEX('Nhập đơn'!F:F,BSM!$A28,0),"")</f>
        <v/>
      </c>
      <c r="G28" s="14" t="str" cm="1">
        <f t="array" aca="1" ref="G28" ca="1">IFERROR(INDEX('Nhập đơn'!H:H,BSM!$A28,0),"")</f>
        <v/>
      </c>
      <c r="H28" s="14" t="str" cm="1">
        <f t="array" aca="1" ref="H28" ca="1">IFERROR(INDEX('Nhập đơn'!I:I,BSM!$A28,0),"")</f>
        <v/>
      </c>
      <c r="I28" s="16"/>
    </row>
    <row r="29" spans="1:9">
      <c r="A29" s="1" t="str">
        <f ca="1">IFERROR(A28+MATCH(C29,OFFSET('Nhập đơn'!$C$1,BSM!$A28,0,10000),0),"")</f>
        <v/>
      </c>
      <c r="B29" s="16"/>
      <c r="C29" s="14" t="str">
        <f>IF(COUNTIFS($C$6:C28,$E$5)&lt;$J$1,$E$5,"")</f>
        <v/>
      </c>
      <c r="D29" s="14" t="str" cm="1">
        <f t="array" aca="1" ref="D29" ca="1">IFERROR(INDEX('Nhập đơn'!D:D,BSM!$A29,0),"")</f>
        <v/>
      </c>
      <c r="E29" s="15" t="str" cm="1">
        <f t="array" aca="1" ref="E29" ca="1">IFERROR(INDEX('Nhập đơn'!E:E,BSM!$A29,0),"")</f>
        <v/>
      </c>
      <c r="F29" s="15" t="str" cm="1">
        <f t="array" aca="1" ref="F29" ca="1">IFERROR(INDEX('Nhập đơn'!F:F,BSM!$A29,0),"")</f>
        <v/>
      </c>
      <c r="G29" s="14" t="str" cm="1">
        <f t="array" aca="1" ref="G29" ca="1">IFERROR(INDEX('Nhập đơn'!H:H,BSM!$A29,0),"")</f>
        <v/>
      </c>
      <c r="H29" s="14" t="str" cm="1">
        <f t="array" aca="1" ref="H29" ca="1">IFERROR(INDEX('Nhập đơn'!I:I,BSM!$A29,0),"")</f>
        <v/>
      </c>
      <c r="I29" s="16"/>
    </row>
    <row r="30" spans="1:9">
      <c r="A30" s="1" t="str">
        <f ca="1">IFERROR(A29+MATCH(C30,OFFSET('Nhập đơn'!$C$1,BSM!$A29,0,10000),0),"")</f>
        <v/>
      </c>
      <c r="B30" s="16"/>
      <c r="C30" s="14" t="str">
        <f>IF(COUNTIFS($C$6:C29,$E$5)&lt;$J$1,$E$5,"")</f>
        <v/>
      </c>
      <c r="D30" s="14" t="str" cm="1">
        <f t="array" aca="1" ref="D30" ca="1">IFERROR(INDEX('Nhập đơn'!D:D,BSM!$A30,0),"")</f>
        <v/>
      </c>
      <c r="E30" s="15" t="str" cm="1">
        <f t="array" aca="1" ref="E30" ca="1">IFERROR(INDEX('Nhập đơn'!E:E,BSM!$A30,0),"")</f>
        <v/>
      </c>
      <c r="F30" s="15" t="str" cm="1">
        <f t="array" aca="1" ref="F30" ca="1">IFERROR(INDEX('Nhập đơn'!F:F,BSM!$A30,0),"")</f>
        <v/>
      </c>
      <c r="G30" s="14" t="str" cm="1">
        <f t="array" aca="1" ref="G30" ca="1">IFERROR(INDEX('Nhập đơn'!H:H,BSM!$A30,0),"")</f>
        <v/>
      </c>
      <c r="H30" s="14" t="str" cm="1">
        <f t="array" aca="1" ref="H30" ca="1">IFERROR(INDEX('Nhập đơn'!I:I,BSM!$A30,0),"")</f>
        <v/>
      </c>
      <c r="I30" s="16"/>
    </row>
    <row r="31" spans="1:9">
      <c r="A31" s="1" t="str">
        <f ca="1">IFERROR(A30+MATCH(C31,OFFSET('Nhập đơn'!$C$1,BSM!$A30,0,10000),0),"")</f>
        <v/>
      </c>
      <c r="B31" s="16"/>
      <c r="C31" s="14" t="str">
        <f>IF(COUNTIFS($C$6:C30,$E$5)&lt;$J$1,$E$5,"")</f>
        <v/>
      </c>
      <c r="D31" s="14" t="str" cm="1">
        <f t="array" aca="1" ref="D31" ca="1">IFERROR(INDEX('Nhập đơn'!D:D,BSM!$A31,0),"")</f>
        <v/>
      </c>
      <c r="E31" s="15" t="str" cm="1">
        <f t="array" aca="1" ref="E31" ca="1">IFERROR(INDEX('Nhập đơn'!E:E,BSM!$A31,0),"")</f>
        <v/>
      </c>
      <c r="F31" s="15" t="str" cm="1">
        <f t="array" aca="1" ref="F31" ca="1">IFERROR(INDEX('Nhập đơn'!F:F,BSM!$A31,0),"")</f>
        <v/>
      </c>
      <c r="G31" s="14" t="str" cm="1">
        <f t="array" aca="1" ref="G31" ca="1">IFERROR(INDEX('Nhập đơn'!H:H,BSM!$A31,0),"")</f>
        <v/>
      </c>
      <c r="H31" s="14" t="str" cm="1">
        <f t="array" aca="1" ref="H31" ca="1">IFERROR(INDEX('Nhập đơn'!I:I,BSM!$A31,0),"")</f>
        <v/>
      </c>
      <c r="I31" s="16"/>
    </row>
    <row r="32" spans="1:9">
      <c r="A32" s="1" t="str">
        <f ca="1">IFERROR(A31+MATCH(C32,OFFSET('Nhập đơn'!$C$1,BSM!$A31,0,10000),0),"")</f>
        <v/>
      </c>
      <c r="B32" s="16"/>
      <c r="C32" s="14" t="str">
        <f>IF(COUNTIFS($C$6:C31,$E$5)&lt;$J$1,$E$5,"")</f>
        <v/>
      </c>
      <c r="D32" s="14" t="str" cm="1">
        <f t="array" aca="1" ref="D32" ca="1">IFERROR(INDEX('Nhập đơn'!D:D,BSM!$A32,0),"")</f>
        <v/>
      </c>
      <c r="E32" s="15" t="str" cm="1">
        <f t="array" aca="1" ref="E32" ca="1">IFERROR(INDEX('Nhập đơn'!E:E,BSM!$A32,0),"")</f>
        <v/>
      </c>
      <c r="F32" s="15" t="str" cm="1">
        <f t="array" aca="1" ref="F32" ca="1">IFERROR(INDEX('Nhập đơn'!F:F,BSM!$A32,0),"")</f>
        <v/>
      </c>
      <c r="G32" s="14" t="str" cm="1">
        <f t="array" aca="1" ref="G32" ca="1">IFERROR(INDEX('Nhập đơn'!H:H,BSM!$A32,0),"")</f>
        <v/>
      </c>
      <c r="H32" s="14" t="str" cm="1">
        <f t="array" aca="1" ref="H32" ca="1">IFERROR(INDEX('Nhập đơn'!I:I,BSM!$A32,0),"")</f>
        <v/>
      </c>
      <c r="I32" s="16"/>
    </row>
    <row r="33" spans="1:9">
      <c r="A33" s="1" t="str">
        <f ca="1">IFERROR(A32+MATCH(C33,OFFSET('Nhập đơn'!$C$1,BSM!$A32,0,10000),0),"")</f>
        <v/>
      </c>
      <c r="B33" s="16"/>
      <c r="C33" s="14" t="str">
        <f>IF(COUNTIFS($C$6:C32,$E$5)&lt;$J$1,$E$5,"")</f>
        <v/>
      </c>
      <c r="D33" s="14" t="str" cm="1">
        <f t="array" aca="1" ref="D33" ca="1">IFERROR(INDEX('Nhập đơn'!D:D,BSM!$A33,0),"")</f>
        <v/>
      </c>
      <c r="E33" s="15" t="str" cm="1">
        <f t="array" aca="1" ref="E33" ca="1">IFERROR(INDEX('Nhập đơn'!E:E,BSM!$A33,0),"")</f>
        <v/>
      </c>
      <c r="F33" s="15" t="str" cm="1">
        <f t="array" aca="1" ref="F33" ca="1">IFERROR(INDEX('Nhập đơn'!F:F,BSM!$A33,0),"")</f>
        <v/>
      </c>
      <c r="G33" s="14" t="str" cm="1">
        <f t="array" aca="1" ref="G33" ca="1">IFERROR(INDEX('Nhập đơn'!H:H,BSM!$A33,0),"")</f>
        <v/>
      </c>
      <c r="H33" s="14" t="str" cm="1">
        <f t="array" aca="1" ref="H33" ca="1">IFERROR(INDEX('Nhập đơn'!I:I,BSM!$A33,0),"")</f>
        <v/>
      </c>
      <c r="I33" s="16"/>
    </row>
    <row r="34" spans="1:9">
      <c r="A34" s="1" t="str">
        <f ca="1">IFERROR(A33+MATCH(C34,OFFSET('Nhập đơn'!$C$1,BSM!$A33,0,10000),0),"")</f>
        <v/>
      </c>
      <c r="B34" s="16"/>
      <c r="C34" s="14" t="str">
        <f>IF(COUNTIFS($C$6:C33,$E$5)&lt;$J$1,$E$5,"")</f>
        <v/>
      </c>
      <c r="D34" s="14" t="str" cm="1">
        <f t="array" aca="1" ref="D34" ca="1">IFERROR(INDEX('Nhập đơn'!D:D,BSM!$A34,0),"")</f>
        <v/>
      </c>
      <c r="E34" s="15" t="str" cm="1">
        <f t="array" aca="1" ref="E34" ca="1">IFERROR(INDEX('Nhập đơn'!E:E,BSM!$A34,0),"")</f>
        <v/>
      </c>
      <c r="F34" s="15" t="str" cm="1">
        <f t="array" aca="1" ref="F34" ca="1">IFERROR(INDEX('Nhập đơn'!F:F,BSM!$A34,0),"")</f>
        <v/>
      </c>
      <c r="G34" s="14" t="str" cm="1">
        <f t="array" aca="1" ref="G34" ca="1">IFERROR(INDEX('Nhập đơn'!H:H,BSM!$A34,0),"")</f>
        <v/>
      </c>
      <c r="H34" s="14" t="str" cm="1">
        <f t="array" aca="1" ref="H34" ca="1">IFERROR(INDEX('Nhập đơn'!I:I,BSM!$A34,0),"")</f>
        <v/>
      </c>
      <c r="I34" s="16"/>
    </row>
    <row r="35" spans="1:9">
      <c r="A35" s="1" t="str">
        <f ca="1">IFERROR(A34+MATCH(C35,OFFSET('Nhập đơn'!$C$1,BSM!$A34,0,10000),0),"")</f>
        <v/>
      </c>
      <c r="B35" s="16"/>
      <c r="C35" s="14" t="str">
        <f>IF(COUNTIFS($C$6:C34,$E$5)&lt;$J$1,$E$5,"")</f>
        <v/>
      </c>
      <c r="D35" s="14" t="str" cm="1">
        <f t="array" aca="1" ref="D35" ca="1">IFERROR(INDEX('Nhập đơn'!D:D,BSM!$A35,0),"")</f>
        <v/>
      </c>
      <c r="E35" s="15" t="str" cm="1">
        <f t="array" aca="1" ref="E35" ca="1">IFERROR(INDEX('Nhập đơn'!E:E,BSM!$A35,0),"")</f>
        <v/>
      </c>
      <c r="F35" s="15" t="str" cm="1">
        <f t="array" aca="1" ref="F35" ca="1">IFERROR(INDEX('Nhập đơn'!F:F,BSM!$A35,0),"")</f>
        <v/>
      </c>
      <c r="G35" s="14" t="str" cm="1">
        <f t="array" aca="1" ref="G35" ca="1">IFERROR(INDEX('Nhập đơn'!H:H,BSM!$A35,0),"")</f>
        <v/>
      </c>
      <c r="H35" s="14" t="str" cm="1">
        <f t="array" aca="1" ref="H35" ca="1">IFERROR(INDEX('Nhập đơn'!I:I,BSM!$A35,0),"")</f>
        <v/>
      </c>
      <c r="I35" s="16"/>
    </row>
    <row r="36" spans="1:9">
      <c r="A36" s="1" t="str">
        <f ca="1">IFERROR(A35+MATCH(C36,OFFSET('Nhập đơn'!$C$1,BSM!$A35,0,10000),0),"")</f>
        <v/>
      </c>
      <c r="B36" s="16"/>
      <c r="C36" s="14" t="str">
        <f>IF(COUNTIFS($C$6:C35,$E$5)&lt;$J$1,$E$5,"")</f>
        <v/>
      </c>
      <c r="D36" s="14" t="str" cm="1">
        <f t="array" aca="1" ref="D36" ca="1">IFERROR(INDEX('Nhập đơn'!D:D,BSM!$A36,0),"")</f>
        <v/>
      </c>
      <c r="E36" s="15" t="str" cm="1">
        <f t="array" aca="1" ref="E36" ca="1">IFERROR(INDEX('Nhập đơn'!E:E,BSM!$A36,0),"")</f>
        <v/>
      </c>
      <c r="F36" s="15" t="str" cm="1">
        <f t="array" aca="1" ref="F36" ca="1">IFERROR(INDEX('Nhập đơn'!F:F,BSM!$A36,0),"")</f>
        <v/>
      </c>
      <c r="G36" s="14" t="str" cm="1">
        <f t="array" aca="1" ref="G36" ca="1">IFERROR(INDEX('Nhập đơn'!H:H,BSM!$A36,0),"")</f>
        <v/>
      </c>
      <c r="H36" s="14" t="str" cm="1">
        <f t="array" aca="1" ref="H36" ca="1">IFERROR(INDEX('Nhập đơn'!I:I,BSM!$A36,0),"")</f>
        <v/>
      </c>
      <c r="I36" s="16"/>
    </row>
    <row r="37" spans="1:9">
      <c r="A37" s="1" t="str">
        <f ca="1">IFERROR(A36+MATCH(C37,OFFSET('Nhập đơn'!$C$1,BSM!$A36,0,10000),0),"")</f>
        <v/>
      </c>
      <c r="B37" s="16"/>
      <c r="C37" s="14" t="str">
        <f>IF(COUNTIFS($C$6:C36,$E$5)&lt;$J$1,$E$5,"")</f>
        <v/>
      </c>
      <c r="D37" s="14" t="str" cm="1">
        <f t="array" aca="1" ref="D37" ca="1">IFERROR(INDEX('Nhập đơn'!D:D,BSM!$A37,0),"")</f>
        <v/>
      </c>
      <c r="E37" s="15" t="str" cm="1">
        <f t="array" aca="1" ref="E37" ca="1">IFERROR(INDEX('Nhập đơn'!E:E,BSM!$A37,0),"")</f>
        <v/>
      </c>
      <c r="F37" s="15" t="str" cm="1">
        <f t="array" aca="1" ref="F37" ca="1">IFERROR(INDEX('Nhập đơn'!F:F,BSM!$A37,0),"")</f>
        <v/>
      </c>
      <c r="G37" s="14" t="str" cm="1">
        <f t="array" aca="1" ref="G37" ca="1">IFERROR(INDEX('Nhập đơn'!H:H,BSM!$A37,0),"")</f>
        <v/>
      </c>
      <c r="H37" s="14" t="str" cm="1">
        <f t="array" aca="1" ref="H37" ca="1">IFERROR(INDEX('Nhập đơn'!I:I,BSM!$A37,0),"")</f>
        <v/>
      </c>
      <c r="I37" s="16"/>
    </row>
    <row r="38" spans="1:9">
      <c r="A38" s="1" t="str">
        <f ca="1">IFERROR(A37+MATCH(C38,OFFSET('Nhập đơn'!$C$1,BSM!$A37,0,10000),0),"")</f>
        <v/>
      </c>
      <c r="B38" s="16"/>
      <c r="C38" s="14" t="str">
        <f>IF(COUNTIFS($C$6:C37,$E$5)&lt;$J$1,$E$5,"")</f>
        <v/>
      </c>
      <c r="D38" s="14" t="str" cm="1">
        <f t="array" aca="1" ref="D38" ca="1">IFERROR(INDEX('Nhập đơn'!D:D,BSM!$A38,0),"")</f>
        <v/>
      </c>
      <c r="E38" s="15" t="str" cm="1">
        <f t="array" aca="1" ref="E38" ca="1">IFERROR(INDEX('Nhập đơn'!E:E,BSM!$A38,0),"")</f>
        <v/>
      </c>
      <c r="F38" s="15" t="str" cm="1">
        <f t="array" aca="1" ref="F38" ca="1">IFERROR(INDEX('Nhập đơn'!F:F,BSM!$A38,0),"")</f>
        <v/>
      </c>
      <c r="G38" s="14" t="str" cm="1">
        <f t="array" aca="1" ref="G38" ca="1">IFERROR(INDEX('Nhập đơn'!H:H,BSM!$A38,0),"")</f>
        <v/>
      </c>
      <c r="H38" s="14" t="str" cm="1">
        <f t="array" aca="1" ref="H38" ca="1">IFERROR(INDEX('Nhập đơn'!I:I,BSM!$A38,0),"")</f>
        <v/>
      </c>
      <c r="I38" s="16"/>
    </row>
    <row r="39" spans="1:9">
      <c r="A39" s="1" t="str">
        <f ca="1">IFERROR(A38+MATCH(C39,OFFSET('Nhập đơn'!$C$1,BSM!$A38,0,10000),0),"")</f>
        <v/>
      </c>
      <c r="B39" s="16"/>
      <c r="C39" s="14" t="str">
        <f>IF(COUNTIFS($C$6:C38,$E$5)&lt;$J$1,$E$5,"")</f>
        <v/>
      </c>
      <c r="D39" s="14" t="str" cm="1">
        <f t="array" aca="1" ref="D39" ca="1">IFERROR(INDEX('Nhập đơn'!D:D,BSM!$A39,0),"")</f>
        <v/>
      </c>
      <c r="E39" s="15" t="str" cm="1">
        <f t="array" aca="1" ref="E39" ca="1">IFERROR(INDEX('Nhập đơn'!E:E,BSM!$A39,0),"")</f>
        <v/>
      </c>
      <c r="F39" s="15" t="str" cm="1">
        <f t="array" aca="1" ref="F39" ca="1">IFERROR(INDEX('Nhập đơn'!F:F,BSM!$A39,0),"")</f>
        <v/>
      </c>
      <c r="G39" s="14" t="str" cm="1">
        <f t="array" aca="1" ref="G39" ca="1">IFERROR(INDEX('Nhập đơn'!H:H,BSM!$A39,0),"")</f>
        <v/>
      </c>
      <c r="H39" s="14" t="str" cm="1">
        <f t="array" aca="1" ref="H39" ca="1">IFERROR(INDEX('Nhập đơn'!I:I,BSM!$A39,0),"")</f>
        <v/>
      </c>
      <c r="I39" s="16"/>
    </row>
    <row r="40" spans="1:9">
      <c r="A40" s="1" t="str">
        <f ca="1">IFERROR(A39+MATCH(C40,OFFSET('Nhập đơn'!$C$1,BSM!$A39,0,10000),0),"")</f>
        <v/>
      </c>
      <c r="B40" s="16"/>
      <c r="C40" s="14" t="str">
        <f>IF(COUNTIFS($C$6:C39,$E$5)&lt;$J$1,$E$5,"")</f>
        <v/>
      </c>
      <c r="D40" s="14" t="str" cm="1">
        <f t="array" aca="1" ref="D40" ca="1">IFERROR(INDEX('Nhập đơn'!D:D,BSM!$A40,0),"")</f>
        <v/>
      </c>
      <c r="E40" s="15" t="str" cm="1">
        <f t="array" aca="1" ref="E40" ca="1">IFERROR(INDEX('Nhập đơn'!E:E,BSM!$A40,0),"")</f>
        <v/>
      </c>
      <c r="F40" s="15" t="str" cm="1">
        <f t="array" aca="1" ref="F40" ca="1">IFERROR(INDEX('Nhập đơn'!F:F,BSM!$A40,0),"")</f>
        <v/>
      </c>
      <c r="G40" s="14" t="str" cm="1">
        <f t="array" aca="1" ref="G40" ca="1">IFERROR(INDEX('Nhập đơn'!H:H,BSM!$A40,0),"")</f>
        <v/>
      </c>
      <c r="H40" s="14" t="str" cm="1">
        <f t="array" aca="1" ref="H40" ca="1">IFERROR(INDEX('Nhập đơn'!I:I,BSM!$A40,0),"")</f>
        <v/>
      </c>
      <c r="I40" s="16"/>
    </row>
    <row r="41" spans="1:9">
      <c r="A41" s="1" t="str">
        <f ca="1">IFERROR(A40+MATCH(C41,OFFSET('Nhập đơn'!$C$1,BSM!$A40,0,10000),0),"")</f>
        <v/>
      </c>
      <c r="B41" s="16"/>
      <c r="C41" s="14" t="str">
        <f>IF(COUNTIFS($C$6:C40,$E$5)&lt;$J$1,$E$5,"")</f>
        <v/>
      </c>
      <c r="D41" s="14" t="str" cm="1">
        <f t="array" aca="1" ref="D41" ca="1">IFERROR(INDEX('Nhập đơn'!D:D,BSM!$A41,0),"")</f>
        <v/>
      </c>
      <c r="E41" s="15" t="str" cm="1">
        <f t="array" aca="1" ref="E41" ca="1">IFERROR(INDEX('Nhập đơn'!E:E,BSM!$A41,0),"")</f>
        <v/>
      </c>
      <c r="F41" s="15" t="str" cm="1">
        <f t="array" aca="1" ref="F41" ca="1">IFERROR(INDEX('Nhập đơn'!F:F,BSM!$A41,0),"")</f>
        <v/>
      </c>
      <c r="G41" s="14" t="str" cm="1">
        <f t="array" aca="1" ref="G41" ca="1">IFERROR(INDEX('Nhập đơn'!H:H,BSM!$A41,0),"")</f>
        <v/>
      </c>
      <c r="H41" s="14" t="str" cm="1">
        <f t="array" aca="1" ref="H41" ca="1">IFERROR(INDEX('Nhập đơn'!I:I,BSM!$A41,0),"")</f>
        <v/>
      </c>
      <c r="I41" s="16"/>
    </row>
    <row r="42" spans="1:9">
      <c r="A42" s="1" t="str">
        <f ca="1">IFERROR(A41+MATCH(C42,OFFSET('Nhập đơn'!$C$1,BSM!$A41,0,10000),0),"")</f>
        <v/>
      </c>
      <c r="B42" s="16"/>
      <c r="C42" s="14" t="str">
        <f>IF(COUNTIFS($C$6:C41,$E$5)&lt;$J$1,$E$5,"")</f>
        <v/>
      </c>
      <c r="D42" s="14" t="str" cm="1">
        <f t="array" aca="1" ref="D42" ca="1">IFERROR(INDEX('Nhập đơn'!D:D,BSM!$A42,0),"")</f>
        <v/>
      </c>
      <c r="E42" s="15" t="str" cm="1">
        <f t="array" aca="1" ref="E42" ca="1">IFERROR(INDEX('Nhập đơn'!E:E,BSM!$A42,0),"")</f>
        <v/>
      </c>
      <c r="F42" s="15" t="str" cm="1">
        <f t="array" aca="1" ref="F42" ca="1">IFERROR(INDEX('Nhập đơn'!F:F,BSM!$A42,0),"")</f>
        <v/>
      </c>
      <c r="G42" s="14" t="str" cm="1">
        <f t="array" aca="1" ref="G42" ca="1">IFERROR(INDEX('Nhập đơn'!H:H,BSM!$A42,0),"")</f>
        <v/>
      </c>
      <c r="H42" s="14" t="str" cm="1">
        <f t="array" aca="1" ref="H42" ca="1">IFERROR(INDEX('Nhập đơn'!I:I,BSM!$A42,0),"")</f>
        <v/>
      </c>
      <c r="I42" s="16"/>
    </row>
    <row r="43" spans="1:9">
      <c r="A43" s="1" t="str">
        <f ca="1">IFERROR(A42+MATCH(C43,OFFSET('Nhập đơn'!$C$1,BSM!$A42,0,10000),0),"")</f>
        <v/>
      </c>
      <c r="B43" s="16"/>
      <c r="C43" s="14" t="str">
        <f>IF(COUNTIFS($C$6:C42,$E$5)&lt;$J$1,$E$5,"")</f>
        <v/>
      </c>
      <c r="D43" s="14" t="str" cm="1">
        <f t="array" aca="1" ref="D43" ca="1">IFERROR(INDEX('Nhập đơn'!D:D,BSM!$A43,0),"")</f>
        <v/>
      </c>
      <c r="E43" s="15" t="str" cm="1">
        <f t="array" aca="1" ref="E43" ca="1">IFERROR(INDEX('Nhập đơn'!E:E,BSM!$A43,0),"")</f>
        <v/>
      </c>
      <c r="F43" s="15" t="str" cm="1">
        <f t="array" aca="1" ref="F43" ca="1">IFERROR(INDEX('Nhập đơn'!F:F,BSM!$A43,0),"")</f>
        <v/>
      </c>
      <c r="G43" s="14" t="str" cm="1">
        <f t="array" aca="1" ref="G43" ca="1">IFERROR(INDEX('Nhập đơn'!H:H,BSM!$A43,0),"")</f>
        <v/>
      </c>
      <c r="H43" s="14" t="str" cm="1">
        <f t="array" aca="1" ref="H43" ca="1">IFERROR(INDEX('Nhập đơn'!I:I,BSM!$A43,0),"")</f>
        <v/>
      </c>
      <c r="I43" s="16"/>
    </row>
    <row r="44" spans="1:9">
      <c r="A44" s="1" t="str">
        <f ca="1">IFERROR(A43+MATCH(C44,OFFSET('Nhập đơn'!$C$1,BSM!$A43,0,10000),0),"")</f>
        <v/>
      </c>
      <c r="B44" s="16"/>
      <c r="C44" s="14" t="str">
        <f>IF(COUNTIFS($C$6:C43,$E$5)&lt;$J$1,$E$5,"")</f>
        <v/>
      </c>
      <c r="D44" s="14" t="str" cm="1">
        <f t="array" aca="1" ref="D44" ca="1">IFERROR(INDEX('Nhập đơn'!D:D,BSM!$A44,0),"")</f>
        <v/>
      </c>
      <c r="E44" s="15" t="str" cm="1">
        <f t="array" aca="1" ref="E44" ca="1">IFERROR(INDEX('Nhập đơn'!E:E,BSM!$A44,0),"")</f>
        <v/>
      </c>
      <c r="F44" s="15" t="str" cm="1">
        <f t="array" aca="1" ref="F44" ca="1">IFERROR(INDEX('Nhập đơn'!F:F,BSM!$A44,0),"")</f>
        <v/>
      </c>
      <c r="G44" s="14" t="str" cm="1">
        <f t="array" aca="1" ref="G44" ca="1">IFERROR(INDEX('Nhập đơn'!H:H,BSM!$A44,0),"")</f>
        <v/>
      </c>
      <c r="H44" s="14" t="str" cm="1">
        <f t="array" aca="1" ref="H44" ca="1">IFERROR(INDEX('Nhập đơn'!I:I,BSM!$A44,0),"")</f>
        <v/>
      </c>
      <c r="I44" s="16"/>
    </row>
    <row r="45" spans="1:9">
      <c r="A45" s="1" t="str">
        <f ca="1">IFERROR(A44+MATCH(C45,OFFSET('Nhập đơn'!$C$1,BSM!$A44,0,10000),0),"")</f>
        <v/>
      </c>
      <c r="B45" s="16"/>
      <c r="C45" s="14" t="str">
        <f>IF(COUNTIFS($C$6:C44,$E$5)&lt;$J$1,$E$5,"")</f>
        <v/>
      </c>
      <c r="D45" s="14" t="str" cm="1">
        <f t="array" aca="1" ref="D45" ca="1">IFERROR(INDEX('Nhập đơn'!D:D,BSM!$A45,0),"")</f>
        <v/>
      </c>
      <c r="E45" s="15" t="str" cm="1">
        <f t="array" aca="1" ref="E45" ca="1">IFERROR(INDEX('Nhập đơn'!E:E,BSM!$A45,0),"")</f>
        <v/>
      </c>
      <c r="F45" s="15" t="str" cm="1">
        <f t="array" aca="1" ref="F45" ca="1">IFERROR(INDEX('Nhập đơn'!F:F,BSM!$A45,0),"")</f>
        <v/>
      </c>
      <c r="G45" s="14" t="str" cm="1">
        <f t="array" aca="1" ref="G45" ca="1">IFERROR(INDEX('Nhập đơn'!H:H,BSM!$A45,0),"")</f>
        <v/>
      </c>
      <c r="H45" s="14" t="str" cm="1">
        <f t="array" aca="1" ref="H45" ca="1">IFERROR(INDEX('Nhập đơn'!I:I,BSM!$A45,0),"")</f>
        <v/>
      </c>
      <c r="I45" s="16"/>
    </row>
    <row r="46" spans="1:9">
      <c r="A46" s="1" t="str">
        <f ca="1">IFERROR(A45+MATCH(C46,OFFSET('Nhập đơn'!$C$1,BSM!$A45,0,10000),0),"")</f>
        <v/>
      </c>
      <c r="B46" s="16"/>
      <c r="C46" s="14" t="str">
        <f>IF(COUNTIFS($C$6:C45,$E$5)&lt;$J$1,$E$5,"")</f>
        <v/>
      </c>
      <c r="D46" s="14" t="str" cm="1">
        <f t="array" aca="1" ref="D46" ca="1">IFERROR(INDEX('Nhập đơn'!D:D,BSM!$A46,0),"")</f>
        <v/>
      </c>
      <c r="E46" s="15" t="str" cm="1">
        <f t="array" aca="1" ref="E46" ca="1">IFERROR(INDEX('Nhập đơn'!E:E,BSM!$A46,0),"")</f>
        <v/>
      </c>
      <c r="F46" s="15" t="str" cm="1">
        <f t="array" aca="1" ref="F46" ca="1">IFERROR(INDEX('Nhập đơn'!F:F,BSM!$A46,0),"")</f>
        <v/>
      </c>
      <c r="G46" s="14" t="str" cm="1">
        <f t="array" aca="1" ref="G46" ca="1">IFERROR(INDEX('Nhập đơn'!H:H,BSM!$A46,0),"")</f>
        <v/>
      </c>
      <c r="H46" s="14" t="str" cm="1">
        <f t="array" aca="1" ref="H46" ca="1">IFERROR(INDEX('Nhập đơn'!I:I,BSM!$A46,0),"")</f>
        <v/>
      </c>
      <c r="I46" s="16"/>
    </row>
    <row r="47" spans="1:9">
      <c r="A47" s="1" t="str">
        <f ca="1">IFERROR(A46+MATCH(C47,OFFSET('Nhập đơn'!$C$1,BSM!$A46,0,10000),0),"")</f>
        <v/>
      </c>
      <c r="B47" s="16"/>
      <c r="C47" s="14" t="str">
        <f>IF(COUNTIFS($C$6:C46,$E$5)&lt;$J$1,$E$5,"")</f>
        <v/>
      </c>
      <c r="D47" s="14" t="str" cm="1">
        <f t="array" aca="1" ref="D47" ca="1">IFERROR(INDEX('Nhập đơn'!D:D,BSM!$A47,0),"")</f>
        <v/>
      </c>
      <c r="E47" s="15" t="str" cm="1">
        <f t="array" aca="1" ref="E47" ca="1">IFERROR(INDEX('Nhập đơn'!E:E,BSM!$A47,0),"")</f>
        <v/>
      </c>
      <c r="F47" s="15" t="str" cm="1">
        <f t="array" aca="1" ref="F47" ca="1">IFERROR(INDEX('Nhập đơn'!F:F,BSM!$A47,0),"")</f>
        <v/>
      </c>
      <c r="G47" s="14" t="str" cm="1">
        <f t="array" aca="1" ref="G47" ca="1">IFERROR(INDEX('Nhập đơn'!H:H,BSM!$A47,0),"")</f>
        <v/>
      </c>
      <c r="H47" s="14" t="str" cm="1">
        <f t="array" aca="1" ref="H47" ca="1">IFERROR(INDEX('Nhập đơn'!I:I,BSM!$A47,0),"")</f>
        <v/>
      </c>
      <c r="I47" s="16"/>
    </row>
    <row r="48" spans="1:9">
      <c r="A48" s="1" t="str">
        <f ca="1">IFERROR(A47+MATCH(C48,OFFSET('Nhập đơn'!$C$1,BSM!$A47,0,10000),0),"")</f>
        <v/>
      </c>
      <c r="B48" s="16"/>
      <c r="C48" s="14" t="str">
        <f>IF(COUNTIFS($C$6:C47,$E$5)&lt;$J$1,$E$5,"")</f>
        <v/>
      </c>
      <c r="D48" s="14" t="str" cm="1">
        <f t="array" aca="1" ref="D48" ca="1">IFERROR(INDEX('Nhập đơn'!D:D,BSM!$A48,0),"")</f>
        <v/>
      </c>
      <c r="E48" s="15" t="str" cm="1">
        <f t="array" aca="1" ref="E48" ca="1">IFERROR(INDEX('Nhập đơn'!E:E,BSM!$A48,0),"")</f>
        <v/>
      </c>
      <c r="F48" s="15" t="str" cm="1">
        <f t="array" aca="1" ref="F48" ca="1">IFERROR(INDEX('Nhập đơn'!F:F,BSM!$A48,0),"")</f>
        <v/>
      </c>
      <c r="G48" s="14" t="str" cm="1">
        <f t="array" aca="1" ref="G48" ca="1">IFERROR(INDEX('Nhập đơn'!H:H,BSM!$A48,0),"")</f>
        <v/>
      </c>
      <c r="H48" s="14" t="str" cm="1">
        <f t="array" aca="1" ref="H48" ca="1">IFERROR(INDEX('Nhập đơn'!I:I,BSM!$A48,0),"")</f>
        <v/>
      </c>
      <c r="I48" s="16"/>
    </row>
    <row r="49" spans="1:9">
      <c r="A49" s="1" t="str">
        <f ca="1">IFERROR(A48+MATCH(C49,OFFSET('Nhập đơn'!$C$1,BSM!$A48,0,10000),0),"")</f>
        <v/>
      </c>
      <c r="B49" s="16"/>
      <c r="C49" s="14" t="str">
        <f>IF(COUNTIFS($C$6:C48,$E$5)&lt;$J$1,$E$5,"")</f>
        <v/>
      </c>
      <c r="D49" s="14" t="str" cm="1">
        <f t="array" aca="1" ref="D49" ca="1">IFERROR(INDEX('Nhập đơn'!D:D,BSM!$A49,0),"")</f>
        <v/>
      </c>
      <c r="E49" s="15" t="str" cm="1">
        <f t="array" aca="1" ref="E49" ca="1">IFERROR(INDEX('Nhập đơn'!E:E,BSM!$A49,0),"")</f>
        <v/>
      </c>
      <c r="F49" s="15" t="str" cm="1">
        <f t="array" aca="1" ref="F49" ca="1">IFERROR(INDEX('Nhập đơn'!F:F,BSM!$A49,0),"")</f>
        <v/>
      </c>
      <c r="G49" s="14" t="str" cm="1">
        <f t="array" aca="1" ref="G49" ca="1">IFERROR(INDEX('Nhập đơn'!H:H,BSM!$A49,0),"")</f>
        <v/>
      </c>
      <c r="H49" s="14" t="str" cm="1">
        <f t="array" aca="1" ref="H49" ca="1">IFERROR(INDEX('Nhập đơn'!I:I,BSM!$A49,0),"")</f>
        <v/>
      </c>
      <c r="I49" s="16"/>
    </row>
    <row r="50" spans="1:9">
      <c r="A50" s="1" t="str">
        <f ca="1">IFERROR(A49+MATCH(C50,OFFSET('Nhập đơn'!$C$1,BSM!$A49,0,10000),0),"")</f>
        <v/>
      </c>
      <c r="B50" s="16"/>
      <c r="C50" s="14" t="str">
        <f>IF(COUNTIFS($C$6:C49,$E$5)&lt;$J$1,$E$5,"")</f>
        <v/>
      </c>
      <c r="D50" s="14" t="str" cm="1">
        <f t="array" aca="1" ref="D50" ca="1">IFERROR(INDEX('Nhập đơn'!D:D,BSM!$A50,0),"")</f>
        <v/>
      </c>
      <c r="E50" s="15" t="str" cm="1">
        <f t="array" aca="1" ref="E50" ca="1">IFERROR(INDEX('Nhập đơn'!E:E,BSM!$A50,0),"")</f>
        <v/>
      </c>
      <c r="F50" s="15" t="str" cm="1">
        <f t="array" aca="1" ref="F50" ca="1">IFERROR(INDEX('Nhập đơn'!F:F,BSM!$A50,0),"")</f>
        <v/>
      </c>
      <c r="G50" s="14" t="str" cm="1">
        <f t="array" aca="1" ref="G50" ca="1">IFERROR(INDEX('Nhập đơn'!H:H,BSM!$A50,0),"")</f>
        <v/>
      </c>
      <c r="H50" s="14" t="str" cm="1">
        <f t="array" aca="1" ref="H50" ca="1">IFERROR(INDEX('Nhập đơn'!I:I,BSM!$A50,0),"")</f>
        <v/>
      </c>
      <c r="I50" s="16"/>
    </row>
    <row r="51" spans="1:9">
      <c r="A51" s="1" t="str">
        <f ca="1">IFERROR(A50+MATCH(C51,OFFSET('Nhập đơn'!$C$1,BSM!$A50,0,10000),0),"")</f>
        <v/>
      </c>
      <c r="B51" s="16"/>
      <c r="C51" s="14" t="str">
        <f>IF(COUNTIFS($C$6:C50,$E$5)&lt;$J$1,$E$5,"")</f>
        <v/>
      </c>
      <c r="D51" s="14" t="str" cm="1">
        <f t="array" aca="1" ref="D51" ca="1">IFERROR(INDEX('Nhập đơn'!D:D,BSM!$A51,0),"")</f>
        <v/>
      </c>
      <c r="E51" s="15" t="str" cm="1">
        <f t="array" aca="1" ref="E51" ca="1">IFERROR(INDEX('Nhập đơn'!E:E,BSM!$A51,0),"")</f>
        <v/>
      </c>
      <c r="F51" s="15" t="str" cm="1">
        <f t="array" aca="1" ref="F51" ca="1">IFERROR(INDEX('Nhập đơn'!F:F,BSM!$A51,0),"")</f>
        <v/>
      </c>
      <c r="G51" s="14" t="str" cm="1">
        <f t="array" aca="1" ref="G51" ca="1">IFERROR(INDEX('Nhập đơn'!H:H,BSM!$A51,0),"")</f>
        <v/>
      </c>
      <c r="H51" s="14" t="str" cm="1">
        <f t="array" aca="1" ref="H51" ca="1">IFERROR(INDEX('Nhập đơn'!I:I,BSM!$A51,0),"")</f>
        <v/>
      </c>
      <c r="I51" s="16"/>
    </row>
    <row r="52" spans="1:9">
      <c r="A52" s="1" t="str">
        <f ca="1">IFERROR(A51+MATCH(C52,OFFSET('Nhập đơn'!$C$1,BSM!$A51,0,10000),0),"")</f>
        <v/>
      </c>
      <c r="B52" s="16"/>
      <c r="C52" s="14" t="str">
        <f>IF(COUNTIFS($C$6:C51,$E$5)&lt;$J$1,$E$5,"")</f>
        <v/>
      </c>
      <c r="D52" s="14" t="str" cm="1">
        <f t="array" aca="1" ref="D52" ca="1">IFERROR(INDEX('Nhập đơn'!D:D,BSM!$A52,0),"")</f>
        <v/>
      </c>
      <c r="E52" s="15" t="str" cm="1">
        <f t="array" aca="1" ref="E52" ca="1">IFERROR(INDEX('Nhập đơn'!E:E,BSM!$A52,0),"")</f>
        <v/>
      </c>
      <c r="F52" s="15" t="str" cm="1">
        <f t="array" aca="1" ref="F52" ca="1">IFERROR(INDEX('Nhập đơn'!F:F,BSM!$A52,0),"")</f>
        <v/>
      </c>
      <c r="G52" s="14" t="str" cm="1">
        <f t="array" aca="1" ref="G52" ca="1">IFERROR(INDEX('Nhập đơn'!H:H,BSM!$A52,0),"")</f>
        <v/>
      </c>
      <c r="H52" s="14" t="str" cm="1">
        <f t="array" aca="1" ref="H52" ca="1">IFERROR(INDEX('Nhập đơn'!I:I,BSM!$A52,0),"")</f>
        <v/>
      </c>
      <c r="I52" s="16"/>
    </row>
    <row r="53" spans="1:9">
      <c r="A53" s="1" t="str">
        <f ca="1">IFERROR(A52+MATCH(C53,OFFSET('Nhập đơn'!$C$1,BSM!$A52,0,10000),0),"")</f>
        <v/>
      </c>
      <c r="B53" s="16"/>
      <c r="C53" s="14" t="str">
        <f>IF(COUNTIFS($C$6:C52,$E$5)&lt;$J$1,$E$5,"")</f>
        <v/>
      </c>
      <c r="D53" s="14" t="str" cm="1">
        <f t="array" aca="1" ref="D53" ca="1">IFERROR(INDEX('Nhập đơn'!D:D,BSM!$A53,0),"")</f>
        <v/>
      </c>
      <c r="E53" s="15" t="str" cm="1">
        <f t="array" aca="1" ref="E53" ca="1">IFERROR(INDEX('Nhập đơn'!E:E,BSM!$A53,0),"")</f>
        <v/>
      </c>
      <c r="F53" s="15" t="str" cm="1">
        <f t="array" aca="1" ref="F53" ca="1">IFERROR(INDEX('Nhập đơn'!F:F,BSM!$A53,0),"")</f>
        <v/>
      </c>
      <c r="G53" s="14" t="str" cm="1">
        <f t="array" aca="1" ref="G53" ca="1">IFERROR(INDEX('Nhập đơn'!H:H,BSM!$A53,0),"")</f>
        <v/>
      </c>
      <c r="H53" s="14" t="str" cm="1">
        <f t="array" aca="1" ref="H53" ca="1">IFERROR(INDEX('Nhập đơn'!I:I,BSM!$A53,0),"")</f>
        <v/>
      </c>
      <c r="I53" s="16"/>
    </row>
    <row r="54" spans="1:9">
      <c r="A54" s="1" t="str">
        <f ca="1">IFERROR(A53+MATCH(C54,OFFSET('Nhập đơn'!$C$1,BSM!$A53,0,10000),0),"")</f>
        <v/>
      </c>
      <c r="B54" s="16"/>
      <c r="C54" s="14" t="str">
        <f>IF(COUNTIFS($C$6:C53,$E$5)&lt;$J$1,$E$5,"")</f>
        <v/>
      </c>
      <c r="D54" s="14" t="str" cm="1">
        <f t="array" aca="1" ref="D54" ca="1">IFERROR(INDEX('Nhập đơn'!D:D,BSM!$A54,0),"")</f>
        <v/>
      </c>
      <c r="E54" s="15" t="str" cm="1">
        <f t="array" aca="1" ref="E54" ca="1">IFERROR(INDEX('Nhập đơn'!E:E,BSM!$A54,0),"")</f>
        <v/>
      </c>
      <c r="F54" s="15" t="str" cm="1">
        <f t="array" aca="1" ref="F54" ca="1">IFERROR(INDEX('Nhập đơn'!F:F,BSM!$A54,0),"")</f>
        <v/>
      </c>
      <c r="G54" s="14" t="str" cm="1">
        <f t="array" aca="1" ref="G54" ca="1">IFERROR(INDEX('Nhập đơn'!H:H,BSM!$A54,0),"")</f>
        <v/>
      </c>
      <c r="H54" s="14" t="str" cm="1">
        <f t="array" aca="1" ref="H54" ca="1">IFERROR(INDEX('Nhập đơn'!I:I,BSM!$A54,0),"")</f>
        <v/>
      </c>
      <c r="I54" s="16"/>
    </row>
    <row r="55" spans="1:9">
      <c r="A55" s="1" t="str">
        <f ca="1">IFERROR(A54+MATCH(C55,OFFSET('Nhập đơn'!$C$1,BSM!$A54,0,10000),0),"")</f>
        <v/>
      </c>
      <c r="B55" s="16"/>
      <c r="C55" s="14" t="str">
        <f>IF(COUNTIFS($C$6:C54,$E$5)&lt;$J$1,$E$5,"")</f>
        <v/>
      </c>
      <c r="D55" s="14" t="str" cm="1">
        <f t="array" aca="1" ref="D55" ca="1">IFERROR(INDEX('Nhập đơn'!D:D,BSM!$A55,0),"")</f>
        <v/>
      </c>
      <c r="E55" s="15" t="str" cm="1">
        <f t="array" aca="1" ref="E55" ca="1">IFERROR(INDEX('Nhập đơn'!E:E,BSM!$A55,0),"")</f>
        <v/>
      </c>
      <c r="F55" s="15" t="str" cm="1">
        <f t="array" aca="1" ref="F55" ca="1">IFERROR(INDEX('Nhập đơn'!F:F,BSM!$A55,0),"")</f>
        <v/>
      </c>
      <c r="G55" s="14" t="str" cm="1">
        <f t="array" aca="1" ref="G55" ca="1">IFERROR(INDEX('Nhập đơn'!H:H,BSM!$A55,0),"")</f>
        <v/>
      </c>
      <c r="H55" s="14" t="str" cm="1">
        <f t="array" aca="1" ref="H55" ca="1">IFERROR(INDEX('Nhập đơn'!I:I,BSM!$A55,0),"")</f>
        <v/>
      </c>
      <c r="I55" s="16"/>
    </row>
    <row r="56" spans="1:9">
      <c r="A56" s="1" t="str">
        <f ca="1">IFERROR(A55+MATCH(C56,OFFSET('Nhập đơn'!$C$1,BSM!$A55,0,10000),0),"")</f>
        <v/>
      </c>
      <c r="B56" s="16"/>
      <c r="C56" s="14" t="str">
        <f>IF(COUNTIFS($C$6:C55,$E$5)&lt;$J$1,$E$5,"")</f>
        <v/>
      </c>
      <c r="D56" s="14" t="str" cm="1">
        <f t="array" aca="1" ref="D56" ca="1">IFERROR(INDEX('Nhập đơn'!D:D,BSM!$A56,0),"")</f>
        <v/>
      </c>
      <c r="E56" s="15" t="str" cm="1">
        <f t="array" aca="1" ref="E56" ca="1">IFERROR(INDEX('Nhập đơn'!E:E,BSM!$A56,0),"")</f>
        <v/>
      </c>
      <c r="F56" s="15" t="str" cm="1">
        <f t="array" aca="1" ref="F56" ca="1">IFERROR(INDEX('Nhập đơn'!F:F,BSM!$A56,0),"")</f>
        <v/>
      </c>
      <c r="G56" s="14" t="str" cm="1">
        <f t="array" aca="1" ref="G56" ca="1">IFERROR(INDEX('Nhập đơn'!H:H,BSM!$A56,0),"")</f>
        <v/>
      </c>
      <c r="H56" s="14" t="str" cm="1">
        <f t="array" aca="1" ref="H56" ca="1">IFERROR(INDEX('Nhập đơn'!I:I,BSM!$A56,0),"")</f>
        <v/>
      </c>
      <c r="I56" s="16"/>
    </row>
    <row r="57" spans="1:9">
      <c r="A57" s="1" t="str">
        <f ca="1">IFERROR(A56+MATCH(C57,OFFSET('Nhập đơn'!$C$1,BSM!$A56,0,10000),0),"")</f>
        <v/>
      </c>
      <c r="B57" s="16"/>
      <c r="C57" s="14" t="str">
        <f>IF(COUNTIFS($C$6:C56,$E$5)&lt;$J$1,$E$5,"")</f>
        <v/>
      </c>
      <c r="D57" s="14" t="str" cm="1">
        <f t="array" aca="1" ref="D57" ca="1">IFERROR(INDEX('Nhập đơn'!D:D,BSM!$A57,0),"")</f>
        <v/>
      </c>
      <c r="E57" s="15" t="str" cm="1">
        <f t="array" aca="1" ref="E57" ca="1">IFERROR(INDEX('Nhập đơn'!E:E,BSM!$A57,0),"")</f>
        <v/>
      </c>
      <c r="F57" s="15" t="str" cm="1">
        <f t="array" aca="1" ref="F57" ca="1">IFERROR(INDEX('Nhập đơn'!F:F,BSM!$A57,0),"")</f>
        <v/>
      </c>
      <c r="G57" s="14" t="str" cm="1">
        <f t="array" aca="1" ref="G57" ca="1">IFERROR(INDEX('Nhập đơn'!H:H,BSM!$A57,0),"")</f>
        <v/>
      </c>
      <c r="H57" s="14" t="str" cm="1">
        <f t="array" aca="1" ref="H57" ca="1">IFERROR(INDEX('Nhập đơn'!I:I,BSM!$A57,0),"")</f>
        <v/>
      </c>
      <c r="I57" s="16"/>
    </row>
    <row r="58" spans="1:9">
      <c r="A58" s="1" t="str">
        <f ca="1">IFERROR(A57+MATCH(C58,OFFSET('Nhập đơn'!$C$1,BSM!$A57,0,10000),0),"")</f>
        <v/>
      </c>
      <c r="B58" s="16"/>
      <c r="C58" s="14" t="str">
        <f>IF(COUNTIFS($C$6:C57,$E$5)&lt;$J$1,$E$5,"")</f>
        <v/>
      </c>
      <c r="D58" s="14" t="str" cm="1">
        <f t="array" aca="1" ref="D58" ca="1">IFERROR(INDEX('Nhập đơn'!D:D,BSM!$A58,0),"")</f>
        <v/>
      </c>
      <c r="E58" s="15" t="str" cm="1">
        <f t="array" aca="1" ref="E58" ca="1">IFERROR(INDEX('Nhập đơn'!E:E,BSM!$A58,0),"")</f>
        <v/>
      </c>
      <c r="F58" s="15" t="str" cm="1">
        <f t="array" aca="1" ref="F58" ca="1">IFERROR(INDEX('Nhập đơn'!F:F,BSM!$A58,0),"")</f>
        <v/>
      </c>
      <c r="G58" s="14" t="str" cm="1">
        <f t="array" aca="1" ref="G58" ca="1">IFERROR(INDEX('Nhập đơn'!H:H,BSM!$A58,0),"")</f>
        <v/>
      </c>
      <c r="H58" s="14" t="str" cm="1">
        <f t="array" aca="1" ref="H58" ca="1">IFERROR(INDEX('Nhập đơn'!I:I,BSM!$A58,0),"")</f>
        <v/>
      </c>
      <c r="I58" s="16"/>
    </row>
    <row r="59" spans="1:9">
      <c r="A59" s="1" t="str">
        <f ca="1">IFERROR(A58+MATCH(C59,OFFSET('Nhập đơn'!$C$1,BSM!$A58,0,10000),0),"")</f>
        <v/>
      </c>
      <c r="B59" s="16"/>
      <c r="C59" s="14" t="str">
        <f>IF(COUNTIFS($C$6:C58,$E$5)&lt;$J$1,$E$5,"")</f>
        <v/>
      </c>
      <c r="D59" s="14" t="str" cm="1">
        <f t="array" aca="1" ref="D59" ca="1">IFERROR(INDEX('Nhập đơn'!D:D,BSM!$A59,0),"")</f>
        <v/>
      </c>
      <c r="E59" s="15" t="str" cm="1">
        <f t="array" aca="1" ref="E59" ca="1">IFERROR(INDEX('Nhập đơn'!E:E,BSM!$A59,0),"")</f>
        <v/>
      </c>
      <c r="F59" s="15" t="str" cm="1">
        <f t="array" aca="1" ref="F59" ca="1">IFERROR(INDEX('Nhập đơn'!F:F,BSM!$A59,0),"")</f>
        <v/>
      </c>
      <c r="G59" s="14" t="str" cm="1">
        <f t="array" aca="1" ref="G59" ca="1">IFERROR(INDEX('Nhập đơn'!H:H,BSM!$A59,0),"")</f>
        <v/>
      </c>
      <c r="H59" s="14" t="str" cm="1">
        <f t="array" aca="1" ref="H59" ca="1">IFERROR(INDEX('Nhập đơn'!I:I,BSM!$A59,0),"")</f>
        <v/>
      </c>
      <c r="I59" s="16"/>
    </row>
    <row r="60" spans="1:9">
      <c r="A60" s="1" t="str">
        <f ca="1">IFERROR(A59+MATCH(C60,OFFSET('Nhập đơn'!$C$1,BSM!$A59,0,10000),0),"")</f>
        <v/>
      </c>
      <c r="B60" s="16"/>
      <c r="C60" s="14" t="str">
        <f>IF(COUNTIFS($C$6:C59,$E$5)&lt;$J$1,$E$5,"")</f>
        <v/>
      </c>
      <c r="D60" s="14" t="str" cm="1">
        <f t="array" aca="1" ref="D60" ca="1">IFERROR(INDEX('Nhập đơn'!D:D,BSM!$A60,0),"")</f>
        <v/>
      </c>
      <c r="E60" s="15" t="str" cm="1">
        <f t="array" aca="1" ref="E60" ca="1">IFERROR(INDEX('Nhập đơn'!E:E,BSM!$A60,0),"")</f>
        <v/>
      </c>
      <c r="F60" s="15" t="str" cm="1">
        <f t="array" aca="1" ref="F60" ca="1">IFERROR(INDEX('Nhập đơn'!F:F,BSM!$A60,0),"")</f>
        <v/>
      </c>
      <c r="G60" s="14" t="str" cm="1">
        <f t="array" aca="1" ref="G60" ca="1">IFERROR(INDEX('Nhập đơn'!H:H,BSM!$A60,0),"")</f>
        <v/>
      </c>
      <c r="H60" s="14" t="str" cm="1">
        <f t="array" aca="1" ref="H60" ca="1">IFERROR(INDEX('Nhập đơn'!I:I,BSM!$A60,0),"")</f>
        <v/>
      </c>
      <c r="I60" s="16"/>
    </row>
    <row r="61" spans="1:9">
      <c r="A61" s="1" t="str">
        <f ca="1">IFERROR(A60+MATCH(C61,OFFSET('Nhập đơn'!$C$1,BSM!$A60,0,10000),0),"")</f>
        <v/>
      </c>
      <c r="B61" s="16"/>
      <c r="C61" s="14" t="str">
        <f>IF(COUNTIFS($C$6:C60,$E$5)&lt;$J$1,$E$5,"")</f>
        <v/>
      </c>
      <c r="D61" s="14" t="str" cm="1">
        <f t="array" aca="1" ref="D61" ca="1">IFERROR(INDEX('Nhập đơn'!D:D,BSM!$A61,0),"")</f>
        <v/>
      </c>
      <c r="E61" s="15" t="str" cm="1">
        <f t="array" aca="1" ref="E61" ca="1">IFERROR(INDEX('Nhập đơn'!E:E,BSM!$A61,0),"")</f>
        <v/>
      </c>
      <c r="F61" s="15" t="str" cm="1">
        <f t="array" aca="1" ref="F61" ca="1">IFERROR(INDEX('Nhập đơn'!F:F,BSM!$A61,0),"")</f>
        <v/>
      </c>
      <c r="G61" s="14" t="str" cm="1">
        <f t="array" aca="1" ref="G61" ca="1">IFERROR(INDEX('Nhập đơn'!H:H,BSM!$A61,0),"")</f>
        <v/>
      </c>
      <c r="H61" s="14" t="str" cm="1">
        <f t="array" aca="1" ref="H61" ca="1">IFERROR(INDEX('Nhập đơn'!I:I,BSM!$A61,0),"")</f>
        <v/>
      </c>
      <c r="I61" s="16"/>
    </row>
    <row r="62" spans="1:9">
      <c r="A62" s="1" t="str">
        <f ca="1">IFERROR(A61+MATCH(C62,OFFSET('Nhập đơn'!$C$1,BSM!$A61,0,10000),0),"")</f>
        <v/>
      </c>
      <c r="B62" s="16"/>
      <c r="C62" s="14" t="str">
        <f>IF(COUNTIFS($C$6:C61,$E$5)&lt;$J$1,$E$5,"")</f>
        <v/>
      </c>
      <c r="D62" s="14" t="str" cm="1">
        <f t="array" aca="1" ref="D62" ca="1">IFERROR(INDEX('Nhập đơn'!D:D,BSM!$A62,0),"")</f>
        <v/>
      </c>
      <c r="E62" s="15" t="str" cm="1">
        <f t="array" aca="1" ref="E62" ca="1">IFERROR(INDEX('Nhập đơn'!E:E,BSM!$A62,0),"")</f>
        <v/>
      </c>
      <c r="F62" s="15" t="str" cm="1">
        <f t="array" aca="1" ref="F62" ca="1">IFERROR(INDEX('Nhập đơn'!F:F,BSM!$A62,0),"")</f>
        <v/>
      </c>
      <c r="G62" s="14" t="str" cm="1">
        <f t="array" aca="1" ref="G62" ca="1">IFERROR(INDEX('Nhập đơn'!H:H,BSM!$A62,0),"")</f>
        <v/>
      </c>
      <c r="H62" s="14" t="str" cm="1">
        <f t="array" aca="1" ref="H62" ca="1">IFERROR(INDEX('Nhập đơn'!I:I,BSM!$A62,0),"")</f>
        <v/>
      </c>
      <c r="I62" s="16"/>
    </row>
    <row r="63" spans="1:9">
      <c r="A63" s="1" t="str">
        <f ca="1">IFERROR(A62+MATCH(C63,OFFSET('Nhập đơn'!$C$1,BSM!$A62,0,10000),0),"")</f>
        <v/>
      </c>
      <c r="B63" s="16"/>
      <c r="C63" s="14" t="str">
        <f>IF(COUNTIFS($C$6:C62,$E$5)&lt;$J$1,$E$5,"")</f>
        <v/>
      </c>
      <c r="D63" s="14" t="str" cm="1">
        <f t="array" aca="1" ref="D63" ca="1">IFERROR(INDEX('Nhập đơn'!D:D,BSM!$A63,0),"")</f>
        <v/>
      </c>
      <c r="E63" s="15" t="str" cm="1">
        <f t="array" aca="1" ref="E63" ca="1">IFERROR(INDEX('Nhập đơn'!E:E,BSM!$A63,0),"")</f>
        <v/>
      </c>
      <c r="F63" s="15" t="str" cm="1">
        <f t="array" aca="1" ref="F63" ca="1">IFERROR(INDEX('Nhập đơn'!F:F,BSM!$A63,0),"")</f>
        <v/>
      </c>
      <c r="G63" s="14" t="str" cm="1">
        <f t="array" aca="1" ref="G63" ca="1">IFERROR(INDEX('Nhập đơn'!H:H,BSM!$A63,0),"")</f>
        <v/>
      </c>
      <c r="H63" s="14" t="str" cm="1">
        <f t="array" aca="1" ref="H63" ca="1">IFERROR(INDEX('Nhập đơn'!I:I,BSM!$A63,0),"")</f>
        <v/>
      </c>
      <c r="I63" s="16"/>
    </row>
    <row r="64" spans="1:9">
      <c r="A64" s="1" t="str">
        <f ca="1">IFERROR(A63+MATCH(C64,OFFSET('Nhập đơn'!$C$1,BSM!$A63,0,10000),0),"")</f>
        <v/>
      </c>
      <c r="B64" s="16"/>
      <c r="C64" s="14" t="str">
        <f>IF(COUNTIFS($C$6:C63,$E$5)&lt;$J$1,$E$5,"")</f>
        <v/>
      </c>
      <c r="D64" s="14" t="str" cm="1">
        <f t="array" aca="1" ref="D64" ca="1">IFERROR(INDEX('Nhập đơn'!D:D,BSM!$A64,0),"")</f>
        <v/>
      </c>
      <c r="E64" s="15" t="str" cm="1">
        <f t="array" aca="1" ref="E64" ca="1">IFERROR(INDEX('Nhập đơn'!E:E,BSM!$A64,0),"")</f>
        <v/>
      </c>
      <c r="F64" s="15" t="str" cm="1">
        <f t="array" aca="1" ref="F64" ca="1">IFERROR(INDEX('Nhập đơn'!F:F,BSM!$A64,0),"")</f>
        <v/>
      </c>
      <c r="G64" s="14" t="str" cm="1">
        <f t="array" aca="1" ref="G64" ca="1">IFERROR(INDEX('Nhập đơn'!H:H,BSM!$A64,0),"")</f>
        <v/>
      </c>
      <c r="H64" s="14" t="str" cm="1">
        <f t="array" aca="1" ref="H64" ca="1">IFERROR(INDEX('Nhập đơn'!I:I,BSM!$A64,0),"")</f>
        <v/>
      </c>
      <c r="I64" s="16"/>
    </row>
    <row r="65" spans="1:9">
      <c r="A65" s="1" t="str">
        <f ca="1">IFERROR(A64+MATCH(C65,OFFSET('Nhập đơn'!$C$1,BSM!$A64,0,10000),0),"")</f>
        <v/>
      </c>
      <c r="B65" s="16"/>
      <c r="C65" s="14" t="str">
        <f>IF(COUNTIFS($C$6:C64,$E$5)&lt;$J$1,$E$5,"")</f>
        <v/>
      </c>
      <c r="D65" s="14" t="str" cm="1">
        <f t="array" aca="1" ref="D65" ca="1">IFERROR(INDEX('Nhập đơn'!D:D,BSM!$A65,0),"")</f>
        <v/>
      </c>
      <c r="E65" s="15" t="str" cm="1">
        <f t="array" aca="1" ref="E65" ca="1">IFERROR(INDEX('Nhập đơn'!E:E,BSM!$A65,0),"")</f>
        <v/>
      </c>
      <c r="F65" s="15" t="str" cm="1">
        <f t="array" aca="1" ref="F65" ca="1">IFERROR(INDEX('Nhập đơn'!F:F,BSM!$A65,0),"")</f>
        <v/>
      </c>
      <c r="G65" s="14" t="str" cm="1">
        <f t="array" aca="1" ref="G65" ca="1">IFERROR(INDEX('Nhập đơn'!H:H,BSM!$A65,0),"")</f>
        <v/>
      </c>
      <c r="H65" s="14" t="str" cm="1">
        <f t="array" aca="1" ref="H65" ca="1">IFERROR(INDEX('Nhập đơn'!I:I,BSM!$A65,0),"")</f>
        <v/>
      </c>
      <c r="I65" s="16"/>
    </row>
    <row r="66" spans="1:9">
      <c r="A66" s="1" t="str">
        <f ca="1">IFERROR(A65+MATCH(C66,OFFSET('Nhập đơn'!$C$1,BSM!$A65,0,10000),0),"")</f>
        <v/>
      </c>
      <c r="B66" s="16"/>
      <c r="C66" s="14" t="str">
        <f>IF(COUNTIFS($C$6:C65,$E$5)&lt;$J$1,$E$5,"")</f>
        <v/>
      </c>
      <c r="D66" s="14" t="str" cm="1">
        <f t="array" aca="1" ref="D66" ca="1">IFERROR(INDEX('Nhập đơn'!D:D,BSM!$A66,0),"")</f>
        <v/>
      </c>
      <c r="E66" s="15" t="str" cm="1">
        <f t="array" aca="1" ref="E66" ca="1">IFERROR(INDEX('Nhập đơn'!E:E,BSM!$A66,0),"")</f>
        <v/>
      </c>
      <c r="F66" s="15" t="str" cm="1">
        <f t="array" aca="1" ref="F66" ca="1">IFERROR(INDEX('Nhập đơn'!F:F,BSM!$A66,0),"")</f>
        <v/>
      </c>
      <c r="G66" s="14" t="str" cm="1">
        <f t="array" aca="1" ref="G66" ca="1">IFERROR(INDEX('Nhập đơn'!H:H,BSM!$A66,0),"")</f>
        <v/>
      </c>
      <c r="H66" s="14" t="str" cm="1">
        <f t="array" aca="1" ref="H66" ca="1">IFERROR(INDEX('Nhập đơn'!I:I,BSM!$A66,0),"")</f>
        <v/>
      </c>
      <c r="I66" s="16"/>
    </row>
    <row r="67" spans="1:9">
      <c r="A67" s="1" t="str">
        <f ca="1">IFERROR(A66+MATCH(C67,OFFSET('Nhập đơn'!$C$1,BSM!$A66,0,10000),0),"")</f>
        <v/>
      </c>
      <c r="B67" s="16"/>
      <c r="C67" s="14" t="str">
        <f>IF(COUNTIFS($C$6:C66,$E$5)&lt;$J$1,$E$5,"")</f>
        <v/>
      </c>
      <c r="D67" s="14" t="str" cm="1">
        <f t="array" aca="1" ref="D67" ca="1">IFERROR(INDEX('Nhập đơn'!D:D,BSM!$A67,0),"")</f>
        <v/>
      </c>
      <c r="E67" s="15" t="str" cm="1">
        <f t="array" aca="1" ref="E67" ca="1">IFERROR(INDEX('Nhập đơn'!E:E,BSM!$A67,0),"")</f>
        <v/>
      </c>
      <c r="F67" s="15" t="str" cm="1">
        <f t="array" aca="1" ref="F67" ca="1">IFERROR(INDEX('Nhập đơn'!F:F,BSM!$A67,0),"")</f>
        <v/>
      </c>
      <c r="G67" s="14" t="str" cm="1">
        <f t="array" aca="1" ref="G67" ca="1">IFERROR(INDEX('Nhập đơn'!H:H,BSM!$A67,0),"")</f>
        <v/>
      </c>
      <c r="H67" s="14" t="str" cm="1">
        <f t="array" aca="1" ref="H67" ca="1">IFERROR(INDEX('Nhập đơn'!I:I,BSM!$A67,0),"")</f>
        <v/>
      </c>
      <c r="I67" s="16"/>
    </row>
    <row r="68" spans="1:9">
      <c r="A68" s="1" t="str">
        <f ca="1">IFERROR(A67+MATCH(C68,OFFSET('Nhập đơn'!$C$1,BSM!$A67,0,10000),0),"")</f>
        <v/>
      </c>
      <c r="B68" s="16"/>
      <c r="C68" s="14" t="str">
        <f>IF(COUNTIFS($C$6:C67,$E$5)&lt;$J$1,$E$5,"")</f>
        <v/>
      </c>
      <c r="D68" s="14" t="str" cm="1">
        <f t="array" aca="1" ref="D68" ca="1">IFERROR(INDEX('Nhập đơn'!D:D,BSM!$A68,0),"")</f>
        <v/>
      </c>
      <c r="E68" s="15" t="str" cm="1">
        <f t="array" aca="1" ref="E68" ca="1">IFERROR(INDEX('Nhập đơn'!E:E,BSM!$A68,0),"")</f>
        <v/>
      </c>
      <c r="F68" s="15" t="str" cm="1">
        <f t="array" aca="1" ref="F68" ca="1">IFERROR(INDEX('Nhập đơn'!F:F,BSM!$A68,0),"")</f>
        <v/>
      </c>
      <c r="G68" s="14" t="str" cm="1">
        <f t="array" aca="1" ref="G68" ca="1">IFERROR(INDEX('Nhập đơn'!H:H,BSM!$A68,0),"")</f>
        <v/>
      </c>
      <c r="H68" s="14" t="str" cm="1">
        <f t="array" aca="1" ref="H68" ca="1">IFERROR(INDEX('Nhập đơn'!I:I,BSM!$A68,0),"")</f>
        <v/>
      </c>
      <c r="I68" s="16"/>
    </row>
    <row r="69" spans="1:9">
      <c r="A69" s="1" t="str">
        <f ca="1">IFERROR(A68+MATCH(C69,OFFSET('Nhập đơn'!$C$1,BSM!$A68,0,10000),0),"")</f>
        <v/>
      </c>
      <c r="B69" s="16"/>
      <c r="C69" s="14" t="str">
        <f>IF(COUNTIFS($C$6:C68,$E$5)&lt;$J$1,$E$5,"")</f>
        <v/>
      </c>
      <c r="D69" s="14" t="str" cm="1">
        <f t="array" aca="1" ref="D69" ca="1">IFERROR(INDEX('Nhập đơn'!D:D,BSM!$A69,0),"")</f>
        <v/>
      </c>
      <c r="E69" s="15" t="str" cm="1">
        <f t="array" aca="1" ref="E69" ca="1">IFERROR(INDEX('Nhập đơn'!E:E,BSM!$A69,0),"")</f>
        <v/>
      </c>
      <c r="F69" s="15" t="str" cm="1">
        <f t="array" aca="1" ref="F69" ca="1">IFERROR(INDEX('Nhập đơn'!F:F,BSM!$A69,0),"")</f>
        <v/>
      </c>
      <c r="G69" s="14" t="str" cm="1">
        <f t="array" aca="1" ref="G69" ca="1">IFERROR(INDEX('Nhập đơn'!H:H,BSM!$A69,0),"")</f>
        <v/>
      </c>
      <c r="H69" s="14" t="str" cm="1">
        <f t="array" aca="1" ref="H69" ca="1">IFERROR(INDEX('Nhập đơn'!I:I,BSM!$A69,0),"")</f>
        <v/>
      </c>
      <c r="I69" s="16"/>
    </row>
    <row r="70" spans="1:9">
      <c r="A70" s="1" t="str">
        <f ca="1">IFERROR(A69+MATCH(C70,OFFSET('Nhập đơn'!$C$1,BSM!$A69,0,10000),0),"")</f>
        <v/>
      </c>
      <c r="B70" s="16"/>
      <c r="C70" s="14" t="str">
        <f>IF(COUNTIFS($C$6:C69,$E$5)&lt;$J$1,$E$5,"")</f>
        <v/>
      </c>
      <c r="D70" s="14" t="str" cm="1">
        <f t="array" aca="1" ref="D70" ca="1">IFERROR(INDEX('Nhập đơn'!D:D,BSM!$A70,0),"")</f>
        <v/>
      </c>
      <c r="E70" s="15" t="str" cm="1">
        <f t="array" aca="1" ref="E70" ca="1">IFERROR(INDEX('Nhập đơn'!E:E,BSM!$A70,0),"")</f>
        <v/>
      </c>
      <c r="F70" s="15" t="str" cm="1">
        <f t="array" aca="1" ref="F70" ca="1">IFERROR(INDEX('Nhập đơn'!F:F,BSM!$A70,0),"")</f>
        <v/>
      </c>
      <c r="G70" s="14" t="str" cm="1">
        <f t="array" aca="1" ref="G70" ca="1">IFERROR(INDEX('Nhập đơn'!H:H,BSM!$A70,0),"")</f>
        <v/>
      </c>
      <c r="H70" s="14" t="str" cm="1">
        <f t="array" aca="1" ref="H70" ca="1">IFERROR(INDEX('Nhập đơn'!I:I,BSM!$A70,0),"")</f>
        <v/>
      </c>
      <c r="I70" s="16"/>
    </row>
    <row r="71" spans="1:9">
      <c r="A71" s="1" t="str">
        <f ca="1">IFERROR(A70+MATCH(C71,OFFSET('Nhập đơn'!$C$1,BSM!$A70,0,10000),0),"")</f>
        <v/>
      </c>
      <c r="B71" s="16"/>
      <c r="C71" s="14" t="str">
        <f>IF(COUNTIFS($C$6:C70,$E$5)&lt;$J$1,$E$5,"")</f>
        <v/>
      </c>
      <c r="D71" s="14" t="str" cm="1">
        <f t="array" aca="1" ref="D71" ca="1">IFERROR(INDEX('Nhập đơn'!D:D,BSM!$A71,0),"")</f>
        <v/>
      </c>
      <c r="E71" s="15" t="str" cm="1">
        <f t="array" aca="1" ref="E71" ca="1">IFERROR(INDEX('Nhập đơn'!E:E,BSM!$A71,0),"")</f>
        <v/>
      </c>
      <c r="F71" s="15" t="str" cm="1">
        <f t="array" aca="1" ref="F71" ca="1">IFERROR(INDEX('Nhập đơn'!F:F,BSM!$A71,0),"")</f>
        <v/>
      </c>
      <c r="G71" s="14" t="str" cm="1">
        <f t="array" aca="1" ref="G71" ca="1">IFERROR(INDEX('Nhập đơn'!H:H,BSM!$A71,0),"")</f>
        <v/>
      </c>
      <c r="H71" s="14" t="str" cm="1">
        <f t="array" aca="1" ref="H71" ca="1">IFERROR(INDEX('Nhập đơn'!I:I,BSM!$A71,0),"")</f>
        <v/>
      </c>
      <c r="I71" s="16"/>
    </row>
    <row r="72" spans="1:9">
      <c r="A72" s="1" t="str">
        <f ca="1">IFERROR(A71+MATCH(C72,OFFSET('Nhập đơn'!$C$1,BSM!$A71,0,10000),0),"")</f>
        <v/>
      </c>
      <c r="B72" s="16"/>
      <c r="C72" s="14" t="str">
        <f>IF(COUNTIFS($C$6:C71,$E$5)&lt;$J$1,$E$5,"")</f>
        <v/>
      </c>
      <c r="D72" s="14" t="str" cm="1">
        <f t="array" aca="1" ref="D72" ca="1">IFERROR(INDEX('Nhập đơn'!D:D,BSM!$A72,0),"")</f>
        <v/>
      </c>
      <c r="E72" s="15" t="str" cm="1">
        <f t="array" aca="1" ref="E72" ca="1">IFERROR(INDEX('Nhập đơn'!E:E,BSM!$A72,0),"")</f>
        <v/>
      </c>
      <c r="F72" s="15" t="str" cm="1">
        <f t="array" aca="1" ref="F72" ca="1">IFERROR(INDEX('Nhập đơn'!F:F,BSM!$A72,0),"")</f>
        <v/>
      </c>
      <c r="G72" s="14" t="str" cm="1">
        <f t="array" aca="1" ref="G72" ca="1">IFERROR(INDEX('Nhập đơn'!H:H,BSM!$A72,0),"")</f>
        <v/>
      </c>
      <c r="H72" s="14" t="str" cm="1">
        <f t="array" aca="1" ref="H72" ca="1">IFERROR(INDEX('Nhập đơn'!I:I,BSM!$A72,0),"")</f>
        <v/>
      </c>
      <c r="I72" s="16"/>
    </row>
    <row r="73" spans="1:9">
      <c r="A73" s="1" t="str">
        <f ca="1">IFERROR(A72+MATCH(C73,OFFSET('Nhập đơn'!$C$1,BSM!$A72,0,10000),0),"")</f>
        <v/>
      </c>
      <c r="B73" s="16"/>
      <c r="C73" s="14" t="str">
        <f>IF(COUNTIFS($C$6:C72,$E$5)&lt;$J$1,$E$5,"")</f>
        <v/>
      </c>
      <c r="D73" s="14" t="str" cm="1">
        <f t="array" aca="1" ref="D73" ca="1">IFERROR(INDEX('Nhập đơn'!D:D,BSM!$A73,0),"")</f>
        <v/>
      </c>
      <c r="E73" s="15" t="str" cm="1">
        <f t="array" aca="1" ref="E73" ca="1">IFERROR(INDEX('Nhập đơn'!E:E,BSM!$A73,0),"")</f>
        <v/>
      </c>
      <c r="F73" s="15" t="str" cm="1">
        <f t="array" aca="1" ref="F73" ca="1">IFERROR(INDEX('Nhập đơn'!F:F,BSM!$A73,0),"")</f>
        <v/>
      </c>
      <c r="G73" s="14" t="str" cm="1">
        <f t="array" aca="1" ref="G73" ca="1">IFERROR(INDEX('Nhập đơn'!H:H,BSM!$A73,0),"")</f>
        <v/>
      </c>
      <c r="H73" s="14" t="str" cm="1">
        <f t="array" aca="1" ref="H73" ca="1">IFERROR(INDEX('Nhập đơn'!I:I,BSM!$A73,0),"")</f>
        <v/>
      </c>
      <c r="I73" s="16"/>
    </row>
    <row r="74" spans="1:9">
      <c r="A74" s="1" t="str">
        <f ca="1">IFERROR(A73+MATCH(C74,OFFSET('Nhập đơn'!$C$1,BSM!$A73,0,10000),0),"")</f>
        <v/>
      </c>
      <c r="B74" s="16"/>
      <c r="C74" s="14" t="str">
        <f>IF(COUNTIFS($C$6:C73,$E$5)&lt;$J$1,$E$5,"")</f>
        <v/>
      </c>
      <c r="D74" s="14" t="str" cm="1">
        <f t="array" aca="1" ref="D74" ca="1">IFERROR(INDEX('Nhập đơn'!D:D,BSM!$A74,0),"")</f>
        <v/>
      </c>
      <c r="E74" s="15" t="str" cm="1">
        <f t="array" aca="1" ref="E74" ca="1">IFERROR(INDEX('Nhập đơn'!E:E,BSM!$A74,0),"")</f>
        <v/>
      </c>
      <c r="F74" s="15" t="str" cm="1">
        <f t="array" aca="1" ref="F74" ca="1">IFERROR(INDEX('Nhập đơn'!F:F,BSM!$A74,0),"")</f>
        <v/>
      </c>
      <c r="G74" s="14" t="str" cm="1">
        <f t="array" aca="1" ref="G74" ca="1">IFERROR(INDEX('Nhập đơn'!H:H,BSM!$A74,0),"")</f>
        <v/>
      </c>
      <c r="H74" s="14" t="str" cm="1">
        <f t="array" aca="1" ref="H74" ca="1">IFERROR(INDEX('Nhập đơn'!I:I,BSM!$A74,0),"")</f>
        <v/>
      </c>
      <c r="I74" s="16"/>
    </row>
    <row r="75" spans="1:9">
      <c r="A75" s="1" t="str">
        <f ca="1">IFERROR(A74+MATCH(C75,OFFSET('Nhập đơn'!$C$1,BSM!$A74,0,10000),0),"")</f>
        <v/>
      </c>
      <c r="B75" s="16"/>
      <c r="C75" s="14" t="str">
        <f>IF(COUNTIFS($C$6:C74,$E$5)&lt;$J$1,$E$5,"")</f>
        <v/>
      </c>
      <c r="D75" s="14" t="str" cm="1">
        <f t="array" aca="1" ref="D75" ca="1">IFERROR(INDEX('Nhập đơn'!D:D,BSM!$A75,0),"")</f>
        <v/>
      </c>
      <c r="E75" s="15" t="str" cm="1">
        <f t="array" aca="1" ref="E75" ca="1">IFERROR(INDEX('Nhập đơn'!E:E,BSM!$A75,0),"")</f>
        <v/>
      </c>
      <c r="F75" s="15" t="str" cm="1">
        <f t="array" aca="1" ref="F75" ca="1">IFERROR(INDEX('Nhập đơn'!F:F,BSM!$A75,0),"")</f>
        <v/>
      </c>
      <c r="G75" s="14" t="str" cm="1">
        <f t="array" aca="1" ref="G75" ca="1">IFERROR(INDEX('Nhập đơn'!H:H,BSM!$A75,0),"")</f>
        <v/>
      </c>
      <c r="H75" s="14" t="str" cm="1">
        <f t="array" aca="1" ref="H75" ca="1">IFERROR(INDEX('Nhập đơn'!I:I,BSM!$A75,0),"")</f>
        <v/>
      </c>
      <c r="I75" s="16"/>
    </row>
    <row r="76" spans="1:9">
      <c r="A76" s="1" t="str">
        <f ca="1">IFERROR(A75+MATCH(C76,OFFSET('Nhập đơn'!$C$1,BSM!$A75,0,10000),0),"")</f>
        <v/>
      </c>
      <c r="B76" s="16"/>
      <c r="C76" s="14" t="str">
        <f>IF(COUNTIFS($C$6:C75,$E$5)&lt;$J$1,$E$5,"")</f>
        <v/>
      </c>
      <c r="D76" s="14" t="str" cm="1">
        <f t="array" aca="1" ref="D76" ca="1">IFERROR(INDEX('Nhập đơn'!D:D,BSM!$A76,0),"")</f>
        <v/>
      </c>
      <c r="E76" s="15" t="str" cm="1">
        <f t="array" aca="1" ref="E76" ca="1">IFERROR(INDEX('Nhập đơn'!E:E,BSM!$A76,0),"")</f>
        <v/>
      </c>
      <c r="F76" s="15" t="str" cm="1">
        <f t="array" aca="1" ref="F76" ca="1">IFERROR(INDEX('Nhập đơn'!F:F,BSM!$A76,0),"")</f>
        <v/>
      </c>
      <c r="G76" s="14" t="str" cm="1">
        <f t="array" aca="1" ref="G76" ca="1">IFERROR(INDEX('Nhập đơn'!H:H,BSM!$A76,0),"")</f>
        <v/>
      </c>
      <c r="H76" s="14" t="str" cm="1">
        <f t="array" aca="1" ref="H76" ca="1">IFERROR(INDEX('Nhập đơn'!I:I,BSM!$A76,0),"")</f>
        <v/>
      </c>
      <c r="I76" s="16"/>
    </row>
    <row r="77" spans="1:9">
      <c r="A77" s="1" t="str">
        <f ca="1">IFERROR(A76+MATCH(C77,OFFSET('Nhập đơn'!$C$1,BSM!$A76,0,10000),0),"")</f>
        <v/>
      </c>
      <c r="B77" s="16"/>
      <c r="C77" s="14" t="str">
        <f>IF(COUNTIFS($C$6:C76,$E$5)&lt;$J$1,$E$5,"")</f>
        <v/>
      </c>
      <c r="D77" s="14" t="str" cm="1">
        <f t="array" aca="1" ref="D77" ca="1">IFERROR(INDEX('Nhập đơn'!D:D,BSM!$A77,0),"")</f>
        <v/>
      </c>
      <c r="E77" s="15" t="str" cm="1">
        <f t="array" aca="1" ref="E77" ca="1">IFERROR(INDEX('Nhập đơn'!E:E,BSM!$A77,0),"")</f>
        <v/>
      </c>
      <c r="F77" s="15" t="str" cm="1">
        <f t="array" aca="1" ref="F77" ca="1">IFERROR(INDEX('Nhập đơn'!F:F,BSM!$A77,0),"")</f>
        <v/>
      </c>
      <c r="G77" s="14" t="str" cm="1">
        <f t="array" aca="1" ref="G77" ca="1">IFERROR(INDEX('Nhập đơn'!H:H,BSM!$A77,0),"")</f>
        <v/>
      </c>
      <c r="H77" s="14" t="str" cm="1">
        <f t="array" aca="1" ref="H77" ca="1">IFERROR(INDEX('Nhập đơn'!I:I,BSM!$A77,0),"")</f>
        <v/>
      </c>
      <c r="I77" s="16"/>
    </row>
    <row r="78" spans="1:9">
      <c r="A78" s="1" t="str">
        <f ca="1">IFERROR(A77+MATCH(C78,OFFSET('Nhập đơn'!$C$1,BSM!$A77,0,10000),0),"")</f>
        <v/>
      </c>
      <c r="B78" s="16"/>
      <c r="C78" s="14" t="str">
        <f>IF(COUNTIFS($C$6:C77,$E$5)&lt;$J$1,$E$5,"")</f>
        <v/>
      </c>
      <c r="D78" s="14" t="str" cm="1">
        <f t="array" aca="1" ref="D78" ca="1">IFERROR(INDEX('Nhập đơn'!D:D,BSM!$A78,0),"")</f>
        <v/>
      </c>
      <c r="E78" s="15" t="str" cm="1">
        <f t="array" aca="1" ref="E78" ca="1">IFERROR(INDEX('Nhập đơn'!E:E,BSM!$A78,0),"")</f>
        <v/>
      </c>
      <c r="F78" s="15" t="str" cm="1">
        <f t="array" aca="1" ref="F78" ca="1">IFERROR(INDEX('Nhập đơn'!F:F,BSM!$A78,0),"")</f>
        <v/>
      </c>
      <c r="G78" s="14" t="str" cm="1">
        <f t="array" aca="1" ref="G78" ca="1">IFERROR(INDEX('Nhập đơn'!H:H,BSM!$A78,0),"")</f>
        <v/>
      </c>
      <c r="H78" s="14" t="str" cm="1">
        <f t="array" aca="1" ref="H78" ca="1">IFERROR(INDEX('Nhập đơn'!I:I,BSM!$A78,0),"")</f>
        <v/>
      </c>
      <c r="I78" s="16"/>
    </row>
    <row r="79" spans="1:9">
      <c r="A79" s="1" t="str">
        <f ca="1">IFERROR(A78+MATCH(C79,OFFSET('Nhập đơn'!$C$1,BSM!$A78,0,10000),0),"")</f>
        <v/>
      </c>
      <c r="B79" s="16"/>
      <c r="C79" s="14" t="str">
        <f>IF(COUNTIFS($C$6:C78,$E$5)&lt;$J$1,$E$5,"")</f>
        <v/>
      </c>
      <c r="D79" s="14" t="str" cm="1">
        <f t="array" aca="1" ref="D79" ca="1">IFERROR(INDEX('Nhập đơn'!D:D,BSM!$A79,0),"")</f>
        <v/>
      </c>
      <c r="E79" s="15" t="str" cm="1">
        <f t="array" aca="1" ref="E79" ca="1">IFERROR(INDEX('Nhập đơn'!E:E,BSM!$A79,0),"")</f>
        <v/>
      </c>
      <c r="F79" s="15" t="str" cm="1">
        <f t="array" aca="1" ref="F79" ca="1">IFERROR(INDEX('Nhập đơn'!F:F,BSM!$A79,0),"")</f>
        <v/>
      </c>
      <c r="G79" s="14" t="str" cm="1">
        <f t="array" aca="1" ref="G79" ca="1">IFERROR(INDEX('Nhập đơn'!H:H,BSM!$A79,0),"")</f>
        <v/>
      </c>
      <c r="H79" s="14" t="str" cm="1">
        <f t="array" aca="1" ref="H79" ca="1">IFERROR(INDEX('Nhập đơn'!I:I,BSM!$A79,0),"")</f>
        <v/>
      </c>
      <c r="I79" s="16"/>
    </row>
    <row r="80" spans="1:9">
      <c r="A80" s="1" t="str">
        <f ca="1">IFERROR(A79+MATCH(C80,OFFSET('Nhập đơn'!$C$1,BSM!$A79,0,10000),0),"")</f>
        <v/>
      </c>
      <c r="B80" s="16"/>
      <c r="C80" s="14" t="str">
        <f>IF(COUNTIFS($C$6:C79,$E$5)&lt;$J$1,$E$5,"")</f>
        <v/>
      </c>
      <c r="D80" s="14" t="str" cm="1">
        <f t="array" aca="1" ref="D80" ca="1">IFERROR(INDEX('Nhập đơn'!D:D,BSM!$A80,0),"")</f>
        <v/>
      </c>
      <c r="E80" s="15" t="str" cm="1">
        <f t="array" aca="1" ref="E80" ca="1">IFERROR(INDEX('Nhập đơn'!E:E,BSM!$A80,0),"")</f>
        <v/>
      </c>
      <c r="F80" s="15" t="str" cm="1">
        <f t="array" aca="1" ref="F80" ca="1">IFERROR(INDEX('Nhập đơn'!F:F,BSM!$A80,0),"")</f>
        <v/>
      </c>
      <c r="G80" s="14" t="str" cm="1">
        <f t="array" aca="1" ref="G80" ca="1">IFERROR(INDEX('Nhập đơn'!H:H,BSM!$A80,0),"")</f>
        <v/>
      </c>
      <c r="H80" s="14" t="str" cm="1">
        <f t="array" aca="1" ref="H80" ca="1">IFERROR(INDEX('Nhập đơn'!I:I,BSM!$A80,0),"")</f>
        <v/>
      </c>
      <c r="I80" s="16"/>
    </row>
    <row r="81" spans="1:9">
      <c r="A81" s="1" t="str">
        <f ca="1">IFERROR(A80+MATCH(C81,OFFSET('Nhập đơn'!$C$1,BSM!$A80,0,10000),0),"")</f>
        <v/>
      </c>
      <c r="B81" s="16"/>
      <c r="C81" s="14" t="str">
        <f>IF(COUNTIFS($C$6:C80,$E$5)&lt;$J$1,$E$5,"")</f>
        <v/>
      </c>
      <c r="D81" s="14" t="str" cm="1">
        <f t="array" aca="1" ref="D81" ca="1">IFERROR(INDEX('Nhập đơn'!D:D,BSM!$A81,0),"")</f>
        <v/>
      </c>
      <c r="E81" s="15" t="str" cm="1">
        <f t="array" aca="1" ref="E81" ca="1">IFERROR(INDEX('Nhập đơn'!E:E,BSM!$A81,0),"")</f>
        <v/>
      </c>
      <c r="F81" s="15" t="str" cm="1">
        <f t="array" aca="1" ref="F81" ca="1">IFERROR(INDEX('Nhập đơn'!F:F,BSM!$A81,0),"")</f>
        <v/>
      </c>
      <c r="G81" s="14" t="str" cm="1">
        <f t="array" aca="1" ref="G81" ca="1">IFERROR(INDEX('Nhập đơn'!H:H,BSM!$A81,0),"")</f>
        <v/>
      </c>
      <c r="H81" s="14" t="str" cm="1">
        <f t="array" aca="1" ref="H81" ca="1">IFERROR(INDEX('Nhập đơn'!I:I,BSM!$A81,0),"")</f>
        <v/>
      </c>
      <c r="I81" s="16"/>
    </row>
    <row r="82" spans="1:9">
      <c r="A82" s="1" t="str">
        <f ca="1">IFERROR(A81+MATCH(C82,OFFSET('Nhập đơn'!$C$1,BSM!$A81,0,10000),0),"")</f>
        <v/>
      </c>
      <c r="B82" s="16"/>
      <c r="C82" s="14" t="str">
        <f>IF(COUNTIFS($C$6:C81,$E$5)&lt;$J$1,$E$5,"")</f>
        <v/>
      </c>
      <c r="D82" s="14" t="str" cm="1">
        <f t="array" aca="1" ref="D82" ca="1">IFERROR(INDEX('Nhập đơn'!D:D,BSM!$A82,0),"")</f>
        <v/>
      </c>
      <c r="E82" s="15" t="str" cm="1">
        <f t="array" aca="1" ref="E82" ca="1">IFERROR(INDEX('Nhập đơn'!E:E,BSM!$A82,0),"")</f>
        <v/>
      </c>
      <c r="F82" s="15" t="str" cm="1">
        <f t="array" aca="1" ref="F82" ca="1">IFERROR(INDEX('Nhập đơn'!F:F,BSM!$A82,0),"")</f>
        <v/>
      </c>
      <c r="G82" s="14" t="str" cm="1">
        <f t="array" aca="1" ref="G82" ca="1">IFERROR(INDEX('Nhập đơn'!H:H,BSM!$A82,0),"")</f>
        <v/>
      </c>
      <c r="H82" s="14" t="str" cm="1">
        <f t="array" aca="1" ref="H82" ca="1">IFERROR(INDEX('Nhập đơn'!I:I,BSM!$A82,0),"")</f>
        <v/>
      </c>
      <c r="I82" s="16"/>
    </row>
    <row r="83" spans="1:9">
      <c r="A83" s="1" t="str">
        <f ca="1">IFERROR(A82+MATCH(C83,OFFSET('Nhập đơn'!$C$1,BSM!$A82,0,10000),0),"")</f>
        <v/>
      </c>
      <c r="B83" s="16"/>
      <c r="C83" s="14" t="str">
        <f>IF(COUNTIFS($C$6:C82,$E$5)&lt;$J$1,$E$5,"")</f>
        <v/>
      </c>
      <c r="D83" s="14" t="str" cm="1">
        <f t="array" aca="1" ref="D83" ca="1">IFERROR(INDEX('Nhập đơn'!D:D,BSM!$A83,0),"")</f>
        <v/>
      </c>
      <c r="E83" s="15" t="str" cm="1">
        <f t="array" aca="1" ref="E83" ca="1">IFERROR(INDEX('Nhập đơn'!E:E,BSM!$A83,0),"")</f>
        <v/>
      </c>
      <c r="F83" s="15" t="str" cm="1">
        <f t="array" aca="1" ref="F83" ca="1">IFERROR(INDEX('Nhập đơn'!F:F,BSM!$A83,0),"")</f>
        <v/>
      </c>
      <c r="G83" s="14" t="str" cm="1">
        <f t="array" aca="1" ref="G83" ca="1">IFERROR(INDEX('Nhập đơn'!H:H,BSM!$A83,0),"")</f>
        <v/>
      </c>
      <c r="H83" s="14" t="str" cm="1">
        <f t="array" aca="1" ref="H83" ca="1">IFERROR(INDEX('Nhập đơn'!I:I,BSM!$A83,0),"")</f>
        <v/>
      </c>
      <c r="I83" s="16"/>
    </row>
    <row r="84" spans="1:9">
      <c r="A84" s="1" t="str">
        <f ca="1">IFERROR(A83+MATCH(C84,OFFSET('Nhập đơn'!$C$1,BSM!$A83,0,10000),0),"")</f>
        <v/>
      </c>
      <c r="B84" s="16"/>
      <c r="C84" s="14" t="str">
        <f>IF(COUNTIFS($C$6:C83,$E$5)&lt;$J$1,$E$5,"")</f>
        <v/>
      </c>
      <c r="D84" s="14" t="str" cm="1">
        <f t="array" aca="1" ref="D84" ca="1">IFERROR(INDEX('Nhập đơn'!D:D,BSM!$A84,0),"")</f>
        <v/>
      </c>
      <c r="E84" s="15" t="str" cm="1">
        <f t="array" aca="1" ref="E84" ca="1">IFERROR(INDEX('Nhập đơn'!E:E,BSM!$A84,0),"")</f>
        <v/>
      </c>
      <c r="F84" s="15" t="str" cm="1">
        <f t="array" aca="1" ref="F84" ca="1">IFERROR(INDEX('Nhập đơn'!F:F,BSM!$A84,0),"")</f>
        <v/>
      </c>
      <c r="G84" s="14" t="str" cm="1">
        <f t="array" aca="1" ref="G84" ca="1">IFERROR(INDEX('Nhập đơn'!H:H,BSM!$A84,0),"")</f>
        <v/>
      </c>
      <c r="H84" s="14" t="str" cm="1">
        <f t="array" aca="1" ref="H84" ca="1">IFERROR(INDEX('Nhập đơn'!I:I,BSM!$A84,0),"")</f>
        <v/>
      </c>
      <c r="I84" s="16"/>
    </row>
    <row r="85" spans="1:9">
      <c r="A85" s="1" t="str">
        <f ca="1">IFERROR(A84+MATCH(C85,OFFSET('Nhập đơn'!$C$1,BSM!$A84,0,10000),0),"")</f>
        <v/>
      </c>
      <c r="B85" s="16"/>
      <c r="C85" s="14" t="str">
        <f>IF(COUNTIFS($C$6:C84,$E$5)&lt;$J$1,$E$5,"")</f>
        <v/>
      </c>
      <c r="D85" s="14" t="str" cm="1">
        <f t="array" aca="1" ref="D85" ca="1">IFERROR(INDEX('Nhập đơn'!D:D,BSM!$A85,0),"")</f>
        <v/>
      </c>
      <c r="E85" s="15" t="str" cm="1">
        <f t="array" aca="1" ref="E85" ca="1">IFERROR(INDEX('Nhập đơn'!E:E,BSM!$A85,0),"")</f>
        <v/>
      </c>
      <c r="F85" s="15" t="str" cm="1">
        <f t="array" aca="1" ref="F85" ca="1">IFERROR(INDEX('Nhập đơn'!F:F,BSM!$A85,0),"")</f>
        <v/>
      </c>
      <c r="G85" s="14" t="str" cm="1">
        <f t="array" aca="1" ref="G85" ca="1">IFERROR(INDEX('Nhập đơn'!H:H,BSM!$A85,0),"")</f>
        <v/>
      </c>
      <c r="H85" s="14" t="str" cm="1">
        <f t="array" aca="1" ref="H85" ca="1">IFERROR(INDEX('Nhập đơn'!I:I,BSM!$A85,0),"")</f>
        <v/>
      </c>
      <c r="I85" s="16"/>
    </row>
    <row r="86" spans="1:9">
      <c r="A86" s="1" t="str">
        <f ca="1">IFERROR(A85+MATCH(C86,OFFSET('Nhập đơn'!$C$1,BSM!$A85,0,10000),0),"")</f>
        <v/>
      </c>
      <c r="B86" s="16"/>
      <c r="C86" s="14" t="str">
        <f>IF(COUNTIFS($C$6:C85,$E$5)&lt;$J$1,$E$5,"")</f>
        <v/>
      </c>
      <c r="D86" s="14" t="str" cm="1">
        <f t="array" aca="1" ref="D86" ca="1">IFERROR(INDEX('Nhập đơn'!D:D,BSM!$A86,0),"")</f>
        <v/>
      </c>
      <c r="E86" s="15" t="str" cm="1">
        <f t="array" aca="1" ref="E86" ca="1">IFERROR(INDEX('Nhập đơn'!E:E,BSM!$A86,0),"")</f>
        <v/>
      </c>
      <c r="F86" s="15" t="str" cm="1">
        <f t="array" aca="1" ref="F86" ca="1">IFERROR(INDEX('Nhập đơn'!F:F,BSM!$A86,0),"")</f>
        <v/>
      </c>
      <c r="G86" s="14" t="str" cm="1">
        <f t="array" aca="1" ref="G86" ca="1">IFERROR(INDEX('Nhập đơn'!H:H,BSM!$A86,0),"")</f>
        <v/>
      </c>
      <c r="H86" s="14" t="str" cm="1">
        <f t="array" aca="1" ref="H86" ca="1">IFERROR(INDEX('Nhập đơn'!I:I,BSM!$A86,0),"")</f>
        <v/>
      </c>
      <c r="I86" s="16"/>
    </row>
    <row r="87" spans="1:9">
      <c r="A87" s="1" t="str">
        <f ca="1">IFERROR(A86+MATCH(C87,OFFSET('Nhập đơn'!$C$1,BSM!$A86,0,10000),0),"")</f>
        <v/>
      </c>
      <c r="B87" s="16"/>
      <c r="C87" s="14" t="str">
        <f>IF(COUNTIFS($C$6:C86,$E$5)&lt;$J$1,$E$5,"")</f>
        <v/>
      </c>
      <c r="D87" s="14" t="str" cm="1">
        <f t="array" aca="1" ref="D87" ca="1">IFERROR(INDEX('Nhập đơn'!D:D,BSM!$A87,0),"")</f>
        <v/>
      </c>
      <c r="E87" s="15" t="str" cm="1">
        <f t="array" aca="1" ref="E87" ca="1">IFERROR(INDEX('Nhập đơn'!E:E,BSM!$A87,0),"")</f>
        <v/>
      </c>
      <c r="F87" s="15" t="str" cm="1">
        <f t="array" aca="1" ref="F87" ca="1">IFERROR(INDEX('Nhập đơn'!F:F,BSM!$A87,0),"")</f>
        <v/>
      </c>
      <c r="G87" s="14" t="str" cm="1">
        <f t="array" aca="1" ref="G87" ca="1">IFERROR(INDEX('Nhập đơn'!H:H,BSM!$A87,0),"")</f>
        <v/>
      </c>
      <c r="H87" s="14" t="str" cm="1">
        <f t="array" aca="1" ref="H87" ca="1">IFERROR(INDEX('Nhập đơn'!I:I,BSM!$A87,0),"")</f>
        <v/>
      </c>
      <c r="I87" s="16"/>
    </row>
    <row r="88" spans="1:9">
      <c r="A88" s="1" t="str">
        <f ca="1">IFERROR(A87+MATCH(C88,OFFSET('Nhập đơn'!$C$1,BSM!$A87,0,10000),0),"")</f>
        <v/>
      </c>
      <c r="B88" s="16"/>
      <c r="C88" s="14" t="str">
        <f>IF(COUNTIFS($C$6:C87,$E$5)&lt;$J$1,$E$5,"")</f>
        <v/>
      </c>
      <c r="D88" s="14" t="str" cm="1">
        <f t="array" aca="1" ref="D88" ca="1">IFERROR(INDEX('Nhập đơn'!D:D,BSM!$A88,0),"")</f>
        <v/>
      </c>
      <c r="E88" s="15" t="str" cm="1">
        <f t="array" aca="1" ref="E88" ca="1">IFERROR(INDEX('Nhập đơn'!E:E,BSM!$A88,0),"")</f>
        <v/>
      </c>
      <c r="F88" s="15" t="str" cm="1">
        <f t="array" aca="1" ref="F88" ca="1">IFERROR(INDEX('Nhập đơn'!F:F,BSM!$A88,0),"")</f>
        <v/>
      </c>
      <c r="G88" s="14" t="str" cm="1">
        <f t="array" aca="1" ref="G88" ca="1">IFERROR(INDEX('Nhập đơn'!H:H,BSM!$A88,0),"")</f>
        <v/>
      </c>
      <c r="H88" s="14" t="str" cm="1">
        <f t="array" aca="1" ref="H88" ca="1">IFERROR(INDEX('Nhập đơn'!I:I,BSM!$A88,0),"")</f>
        <v/>
      </c>
      <c r="I88" s="16"/>
    </row>
    <row r="89" spans="1:9">
      <c r="A89" s="1" t="str">
        <f ca="1">IFERROR(A88+MATCH(C89,OFFSET('Nhập đơn'!$C$1,BSM!$A88,0,10000),0),"")</f>
        <v/>
      </c>
      <c r="B89" s="16"/>
      <c r="C89" s="14" t="str">
        <f>IF(COUNTIFS($C$6:C88,$E$5)&lt;$J$1,$E$5,"")</f>
        <v/>
      </c>
      <c r="D89" s="14" t="str" cm="1">
        <f t="array" aca="1" ref="D89" ca="1">IFERROR(INDEX('Nhập đơn'!D:D,BSM!$A89,0),"")</f>
        <v/>
      </c>
      <c r="E89" s="15" t="str" cm="1">
        <f t="array" aca="1" ref="E89" ca="1">IFERROR(INDEX('Nhập đơn'!E:E,BSM!$A89,0),"")</f>
        <v/>
      </c>
      <c r="F89" s="15" t="str" cm="1">
        <f t="array" aca="1" ref="F89" ca="1">IFERROR(INDEX('Nhập đơn'!F:F,BSM!$A89,0),"")</f>
        <v/>
      </c>
      <c r="G89" s="14" t="str" cm="1">
        <f t="array" aca="1" ref="G89" ca="1">IFERROR(INDEX('Nhập đơn'!H:H,BSM!$A89,0),"")</f>
        <v/>
      </c>
      <c r="H89" s="14" t="str" cm="1">
        <f t="array" aca="1" ref="H89" ca="1">IFERROR(INDEX('Nhập đơn'!I:I,BSM!$A89,0),"")</f>
        <v/>
      </c>
      <c r="I89" s="16"/>
    </row>
    <row r="90" spans="1:9">
      <c r="A90" s="1" t="str">
        <f ca="1">IFERROR(A89+MATCH(C90,OFFSET('Nhập đơn'!$C$1,BSM!$A89,0,10000),0),"")</f>
        <v/>
      </c>
      <c r="B90" s="16"/>
      <c r="C90" s="14" t="str">
        <f>IF(COUNTIFS($C$6:C89,$E$5)&lt;$J$1,$E$5,"")</f>
        <v/>
      </c>
      <c r="D90" s="14" t="str" cm="1">
        <f t="array" aca="1" ref="D90" ca="1">IFERROR(INDEX('Nhập đơn'!D:D,BSM!$A90,0),"")</f>
        <v/>
      </c>
      <c r="E90" s="15" t="str" cm="1">
        <f t="array" aca="1" ref="E90" ca="1">IFERROR(INDEX('Nhập đơn'!E:E,BSM!$A90,0),"")</f>
        <v/>
      </c>
      <c r="F90" s="15" t="str" cm="1">
        <f t="array" aca="1" ref="F90" ca="1">IFERROR(INDEX('Nhập đơn'!F:F,BSM!$A90,0),"")</f>
        <v/>
      </c>
      <c r="G90" s="14" t="str" cm="1">
        <f t="array" aca="1" ref="G90" ca="1">IFERROR(INDEX('Nhập đơn'!H:H,BSM!$A90,0),"")</f>
        <v/>
      </c>
      <c r="H90" s="14" t="str" cm="1">
        <f t="array" aca="1" ref="H90" ca="1">IFERROR(INDEX('Nhập đơn'!I:I,BSM!$A90,0),"")</f>
        <v/>
      </c>
      <c r="I90" s="16"/>
    </row>
    <row r="91" spans="1:9">
      <c r="A91" s="1" t="str">
        <f ca="1">IFERROR(A90+MATCH(C91,OFFSET('Nhập đơn'!$C$1,BSM!$A90,0,10000),0),"")</f>
        <v/>
      </c>
      <c r="B91" s="16"/>
      <c r="C91" s="14" t="str">
        <f>IF(COUNTIFS($C$6:C90,$E$5)&lt;$J$1,$E$5,"")</f>
        <v/>
      </c>
      <c r="D91" s="14" t="str" cm="1">
        <f t="array" aca="1" ref="D91" ca="1">IFERROR(INDEX('Nhập đơn'!D:D,BSM!$A91,0),"")</f>
        <v/>
      </c>
      <c r="E91" s="15" t="str" cm="1">
        <f t="array" aca="1" ref="E91" ca="1">IFERROR(INDEX('Nhập đơn'!E:E,BSM!$A91,0),"")</f>
        <v/>
      </c>
      <c r="F91" s="15" t="str" cm="1">
        <f t="array" aca="1" ref="F91" ca="1">IFERROR(INDEX('Nhập đơn'!F:F,BSM!$A91,0),"")</f>
        <v/>
      </c>
      <c r="G91" s="14" t="str" cm="1">
        <f t="array" aca="1" ref="G91" ca="1">IFERROR(INDEX('Nhập đơn'!H:H,BSM!$A91,0),"")</f>
        <v/>
      </c>
      <c r="H91" s="14" t="str" cm="1">
        <f t="array" aca="1" ref="H91" ca="1">IFERROR(INDEX('Nhập đơn'!I:I,BSM!$A91,0),"")</f>
        <v/>
      </c>
      <c r="I91" s="16"/>
    </row>
    <row r="92" spans="1:9">
      <c r="A92" s="1" t="str">
        <f ca="1">IFERROR(A91+MATCH(C92,OFFSET('Nhập đơn'!$C$1,BSM!$A91,0,10000),0),"")</f>
        <v/>
      </c>
      <c r="B92" s="16"/>
      <c r="C92" s="14" t="str">
        <f>IF(COUNTIFS($C$6:C91,$E$5)&lt;$J$1,$E$5,"")</f>
        <v/>
      </c>
      <c r="D92" s="14" t="str" cm="1">
        <f t="array" aca="1" ref="D92" ca="1">IFERROR(INDEX('Nhập đơn'!D:D,BSM!$A92,0),"")</f>
        <v/>
      </c>
      <c r="E92" s="15" t="str" cm="1">
        <f t="array" aca="1" ref="E92" ca="1">IFERROR(INDEX('Nhập đơn'!E:E,BSM!$A92,0),"")</f>
        <v/>
      </c>
      <c r="F92" s="15" t="str" cm="1">
        <f t="array" aca="1" ref="F92" ca="1">IFERROR(INDEX('Nhập đơn'!F:F,BSM!$A92,0),"")</f>
        <v/>
      </c>
      <c r="G92" s="14" t="str" cm="1">
        <f t="array" aca="1" ref="G92" ca="1">IFERROR(INDEX('Nhập đơn'!H:H,BSM!$A92,0),"")</f>
        <v/>
      </c>
      <c r="H92" s="14" t="str" cm="1">
        <f t="array" aca="1" ref="H92" ca="1">IFERROR(INDEX('Nhập đơn'!I:I,BSM!$A92,0),"")</f>
        <v/>
      </c>
      <c r="I92" s="16"/>
    </row>
    <row r="93" spans="1:9">
      <c r="A93" s="1" t="str">
        <f ca="1">IFERROR(A92+MATCH(C93,OFFSET('Nhập đơn'!$C$1,BSM!$A92,0,10000),0),"")</f>
        <v/>
      </c>
      <c r="B93" s="16"/>
      <c r="C93" s="14" t="str">
        <f>IF(COUNTIFS($C$6:C92,$E$5)&lt;$J$1,$E$5,"")</f>
        <v/>
      </c>
      <c r="D93" s="14" t="str" cm="1">
        <f t="array" aca="1" ref="D93" ca="1">IFERROR(INDEX('Nhập đơn'!D:D,BSM!$A93,0),"")</f>
        <v/>
      </c>
      <c r="E93" s="15" t="str" cm="1">
        <f t="array" aca="1" ref="E93" ca="1">IFERROR(INDEX('Nhập đơn'!E:E,BSM!$A93,0),"")</f>
        <v/>
      </c>
      <c r="F93" s="15" t="str" cm="1">
        <f t="array" aca="1" ref="F93" ca="1">IFERROR(INDEX('Nhập đơn'!F:F,BSM!$A93,0),"")</f>
        <v/>
      </c>
      <c r="G93" s="14" t="str" cm="1">
        <f t="array" aca="1" ref="G93" ca="1">IFERROR(INDEX('Nhập đơn'!H:H,BSM!$A93,0),"")</f>
        <v/>
      </c>
      <c r="H93" s="14" t="str" cm="1">
        <f t="array" aca="1" ref="H93" ca="1">IFERROR(INDEX('Nhập đơn'!I:I,BSM!$A93,0),"")</f>
        <v/>
      </c>
      <c r="I93" s="16"/>
    </row>
    <row r="94" spans="1:9">
      <c r="A94" s="1" t="str">
        <f ca="1">IFERROR(A93+MATCH(C94,OFFSET('Nhập đơn'!$C$1,BSM!$A93,0,10000),0),"")</f>
        <v/>
      </c>
      <c r="B94" s="16"/>
      <c r="C94" s="14" t="str">
        <f>IF(COUNTIFS($C$6:C93,$E$5)&lt;$J$1,$E$5,"")</f>
        <v/>
      </c>
      <c r="D94" s="14" t="str" cm="1">
        <f t="array" aca="1" ref="D94" ca="1">IFERROR(INDEX('Nhập đơn'!D:D,BSM!$A94,0),"")</f>
        <v/>
      </c>
      <c r="E94" s="15" t="str" cm="1">
        <f t="array" aca="1" ref="E94" ca="1">IFERROR(INDEX('Nhập đơn'!E:E,BSM!$A94,0),"")</f>
        <v/>
      </c>
      <c r="F94" s="15" t="str" cm="1">
        <f t="array" aca="1" ref="F94" ca="1">IFERROR(INDEX('Nhập đơn'!F:F,BSM!$A94,0),"")</f>
        <v/>
      </c>
      <c r="G94" s="14" t="str" cm="1">
        <f t="array" aca="1" ref="G94" ca="1">IFERROR(INDEX('Nhập đơn'!H:H,BSM!$A94,0),"")</f>
        <v/>
      </c>
      <c r="H94" s="14" t="str" cm="1">
        <f t="array" aca="1" ref="H94" ca="1">IFERROR(INDEX('Nhập đơn'!I:I,BSM!$A94,0),"")</f>
        <v/>
      </c>
      <c r="I94" s="16"/>
    </row>
    <row r="95" spans="1:9">
      <c r="A95" s="1" t="str">
        <f ca="1">IFERROR(A94+MATCH(C95,OFFSET('Nhập đơn'!$C$1,BSM!$A94,0,10000),0),"")</f>
        <v/>
      </c>
      <c r="B95" s="16"/>
      <c r="C95" s="14" t="str">
        <f>IF(COUNTIFS($C$6:C94,$E$5)&lt;$J$1,$E$5,"")</f>
        <v/>
      </c>
      <c r="D95" s="14" t="str" cm="1">
        <f t="array" aca="1" ref="D95" ca="1">IFERROR(INDEX('Nhập đơn'!D:D,BSM!$A95,0),"")</f>
        <v/>
      </c>
      <c r="E95" s="15" t="str" cm="1">
        <f t="array" aca="1" ref="E95" ca="1">IFERROR(INDEX('Nhập đơn'!E:E,BSM!$A95,0),"")</f>
        <v/>
      </c>
      <c r="F95" s="15" t="str" cm="1">
        <f t="array" aca="1" ref="F95" ca="1">IFERROR(INDEX('Nhập đơn'!F:F,BSM!$A95,0),"")</f>
        <v/>
      </c>
      <c r="G95" s="14" t="str" cm="1">
        <f t="array" aca="1" ref="G95" ca="1">IFERROR(INDEX('Nhập đơn'!H:H,BSM!$A95,0),"")</f>
        <v/>
      </c>
      <c r="H95" s="14" t="str" cm="1">
        <f t="array" aca="1" ref="H95" ca="1">IFERROR(INDEX('Nhập đơn'!I:I,BSM!$A95,0),"")</f>
        <v/>
      </c>
      <c r="I95" s="16"/>
    </row>
    <row r="96" spans="1:9">
      <c r="A96" s="1" t="str">
        <f ca="1">IFERROR(A95+MATCH(C96,OFFSET('Nhập đơn'!$C$1,BSM!$A95,0,10000),0),"")</f>
        <v/>
      </c>
      <c r="B96" s="16"/>
      <c r="C96" s="14" t="str">
        <f>IF(COUNTIFS($C$6:C95,$E$5)&lt;$J$1,$E$5,"")</f>
        <v/>
      </c>
      <c r="D96" s="14" t="str" cm="1">
        <f t="array" aca="1" ref="D96" ca="1">IFERROR(INDEX('Nhập đơn'!D:D,BSM!$A96,0),"")</f>
        <v/>
      </c>
      <c r="E96" s="15" t="str" cm="1">
        <f t="array" aca="1" ref="E96" ca="1">IFERROR(INDEX('Nhập đơn'!E:E,BSM!$A96,0),"")</f>
        <v/>
      </c>
      <c r="F96" s="15" t="str" cm="1">
        <f t="array" aca="1" ref="F96" ca="1">IFERROR(INDEX('Nhập đơn'!F:F,BSM!$A96,0),"")</f>
        <v/>
      </c>
      <c r="G96" s="14" t="str" cm="1">
        <f t="array" aca="1" ref="G96" ca="1">IFERROR(INDEX('Nhập đơn'!H:H,BSM!$A96,0),"")</f>
        <v/>
      </c>
      <c r="H96" s="14" t="str" cm="1">
        <f t="array" aca="1" ref="H96" ca="1">IFERROR(INDEX('Nhập đơn'!I:I,BSM!$A96,0),"")</f>
        <v/>
      </c>
      <c r="I96" s="16"/>
    </row>
    <row r="97" spans="1:9">
      <c r="A97" s="1" t="str">
        <f ca="1">IFERROR(A96+MATCH(C97,OFFSET('Nhập đơn'!$C$1,BSM!$A96,0,10000),0),"")</f>
        <v/>
      </c>
      <c r="B97" s="16"/>
      <c r="C97" s="14" t="str">
        <f>IF(COUNTIFS($C$6:C96,$E$5)&lt;$J$1,$E$5,"")</f>
        <v/>
      </c>
      <c r="D97" s="14" t="str" cm="1">
        <f t="array" aca="1" ref="D97" ca="1">IFERROR(INDEX('Nhập đơn'!D:D,BSM!$A97,0),"")</f>
        <v/>
      </c>
      <c r="E97" s="15" t="str" cm="1">
        <f t="array" aca="1" ref="E97" ca="1">IFERROR(INDEX('Nhập đơn'!E:E,BSM!$A97,0),"")</f>
        <v/>
      </c>
      <c r="F97" s="15" t="str" cm="1">
        <f t="array" aca="1" ref="F97" ca="1">IFERROR(INDEX('Nhập đơn'!F:F,BSM!$A97,0),"")</f>
        <v/>
      </c>
      <c r="G97" s="14" t="str" cm="1">
        <f t="array" aca="1" ref="G97" ca="1">IFERROR(INDEX('Nhập đơn'!H:H,BSM!$A97,0),"")</f>
        <v/>
      </c>
      <c r="H97" s="14" t="str" cm="1">
        <f t="array" aca="1" ref="H97" ca="1">IFERROR(INDEX('Nhập đơn'!I:I,BSM!$A97,0),"")</f>
        <v/>
      </c>
      <c r="I97" s="16"/>
    </row>
    <row r="98" spans="1:9">
      <c r="A98" s="1" t="str">
        <f ca="1">IFERROR(A97+MATCH(C98,OFFSET('Nhập đơn'!$C$1,BSM!$A97,0,10000),0),"")</f>
        <v/>
      </c>
      <c r="B98" s="16"/>
      <c r="C98" s="14" t="str">
        <f>IF(COUNTIFS($C$6:C97,$E$5)&lt;$J$1,$E$5,"")</f>
        <v/>
      </c>
      <c r="D98" s="14" t="str" cm="1">
        <f t="array" aca="1" ref="D98" ca="1">IFERROR(INDEX('Nhập đơn'!D:D,BSM!$A98,0),"")</f>
        <v/>
      </c>
      <c r="E98" s="15" t="str" cm="1">
        <f t="array" aca="1" ref="E98" ca="1">IFERROR(INDEX('Nhập đơn'!E:E,BSM!$A98,0),"")</f>
        <v/>
      </c>
      <c r="F98" s="15" t="str" cm="1">
        <f t="array" aca="1" ref="F98" ca="1">IFERROR(INDEX('Nhập đơn'!F:F,BSM!$A98,0),"")</f>
        <v/>
      </c>
      <c r="G98" s="14" t="str" cm="1">
        <f t="array" aca="1" ref="G98" ca="1">IFERROR(INDEX('Nhập đơn'!H:H,BSM!$A98,0),"")</f>
        <v/>
      </c>
      <c r="H98" s="14" t="str" cm="1">
        <f t="array" aca="1" ref="H98" ca="1">IFERROR(INDEX('Nhập đơn'!I:I,BSM!$A98,0),"")</f>
        <v/>
      </c>
      <c r="I98" s="16"/>
    </row>
    <row r="99" spans="1:9">
      <c r="A99" s="1" t="str">
        <f ca="1">IFERROR(A98+MATCH(C99,OFFSET('Nhập đơn'!$C$1,BSM!$A98,0,10000),0),"")</f>
        <v/>
      </c>
      <c r="B99" s="16"/>
      <c r="C99" s="14" t="str">
        <f>IF(COUNTIFS($C$6:C98,$E$5)&lt;$J$1,$E$5,"")</f>
        <v/>
      </c>
      <c r="D99" s="14" t="str" cm="1">
        <f t="array" aca="1" ref="D99" ca="1">IFERROR(INDEX('Nhập đơn'!D:D,BSM!$A99,0),"")</f>
        <v/>
      </c>
      <c r="E99" s="15" t="str" cm="1">
        <f t="array" aca="1" ref="E99" ca="1">IFERROR(INDEX('Nhập đơn'!E:E,BSM!$A99,0),"")</f>
        <v/>
      </c>
      <c r="F99" s="15" t="str" cm="1">
        <f t="array" aca="1" ref="F99" ca="1">IFERROR(INDEX('Nhập đơn'!F:F,BSM!$A99,0),"")</f>
        <v/>
      </c>
      <c r="G99" s="14" t="str" cm="1">
        <f t="array" aca="1" ref="G99" ca="1">IFERROR(INDEX('Nhập đơn'!H:H,BSM!$A99,0),"")</f>
        <v/>
      </c>
      <c r="H99" s="14" t="str" cm="1">
        <f t="array" aca="1" ref="H99" ca="1">IFERROR(INDEX('Nhập đơn'!I:I,BSM!$A99,0),"")</f>
        <v/>
      </c>
      <c r="I99" s="16"/>
    </row>
    <row r="100" spans="1:9">
      <c r="A100" s="1" t="str">
        <f ca="1">IFERROR(A99+MATCH(C100,OFFSET('Nhập đơn'!$C$1,BSM!$A99,0,10000),0),"")</f>
        <v/>
      </c>
    </row>
    <row r="101" spans="1:9">
      <c r="A101" s="1" t="str">
        <f ca="1">IFERROR(A100+MATCH(C101,OFFSET('Nhập đơn'!$C$1,BSM!$A100,0,10000),0),"")</f>
        <v/>
      </c>
    </row>
    <row r="102" spans="1:9">
      <c r="A102" s="1" t="str">
        <f ca="1">IFERROR(A101+MATCH(C102,OFFSET('Nhập đơn'!$C$1,BSM!$A101,0,10000),0),"")</f>
        <v/>
      </c>
    </row>
    <row r="103" spans="1:9">
      <c r="A103" s="1" t="str">
        <f ca="1">IFERROR(A102+MATCH(C103,OFFSET('Nhập đơn'!$C$1,BSM!$A102,0,10000),0),"")</f>
        <v/>
      </c>
    </row>
    <row r="104" spans="1:9">
      <c r="A104" s="1" t="str">
        <f ca="1">IFERROR(A103+MATCH(C104,OFFSET('Nhập đơn'!$C$1,BSM!$A103,0,10000),0),"")</f>
        <v/>
      </c>
    </row>
    <row r="105" spans="1:9">
      <c r="A105" s="1" t="str">
        <f ca="1">IFERROR(A104+MATCH(C105,OFFSET('Nhập đơn'!$C$1,BSM!$A104,0,10000),0),"")</f>
        <v/>
      </c>
    </row>
    <row r="106" spans="1:9">
      <c r="A106" s="1" t="str">
        <f ca="1">IFERROR(A105+MATCH(C106,OFFSET('Nhập đơn'!$C$1,BSM!$A105,0,10000),0),"")</f>
        <v/>
      </c>
    </row>
    <row r="107" spans="1:9">
      <c r="A107" s="1" t="str">
        <f ca="1">IFERROR(A106+MATCH(C107,OFFSET('Nhập đơn'!$C$1,BSM!$A106,0,10000),0),"")</f>
        <v/>
      </c>
    </row>
    <row r="108" spans="1:9">
      <c r="A108" s="1" t="str">
        <f ca="1">IFERROR(A107+MATCH(C108,OFFSET('Nhập đơn'!$C$1,BSM!$A107,0,10000),0),"")</f>
        <v/>
      </c>
    </row>
    <row r="109" spans="1:9">
      <c r="A109" s="1" t="str">
        <f ca="1">IFERROR(A108+MATCH(C109,OFFSET('Nhập đơn'!$C$1,BSM!$A108,0,10000),0),"")</f>
        <v/>
      </c>
    </row>
    <row r="110" spans="1:9">
      <c r="A110" s="1" t="str">
        <f ca="1">IFERROR(A109+MATCH(C110,OFFSET('Nhập đơn'!$C$1,BSM!$A109,0,10000),0),"")</f>
        <v/>
      </c>
    </row>
    <row r="111" spans="1:9">
      <c r="A111" s="1" t="str">
        <f ca="1">IFERROR(A110+MATCH(C111,OFFSET('Nhập đơn'!$C$1,BSM!$A110,0,10000),0),"")</f>
        <v/>
      </c>
    </row>
    <row r="112" spans="1:9">
      <c r="A112" s="1" t="str">
        <f ca="1">IFERROR(A111+MATCH(C112,OFFSET('Nhập đơn'!$C$1,BSM!$A111,0,10000),0),"")</f>
        <v/>
      </c>
    </row>
    <row r="113" spans="1:1">
      <c r="A113" s="1" t="str">
        <f ca="1">IFERROR(A112+MATCH(C113,OFFSET('Nhập đơn'!$C$1,BSM!$A112,0,10000),0),"")</f>
        <v/>
      </c>
    </row>
    <row r="114" spans="1:1">
      <c r="A114" s="1" t="str">
        <f ca="1">IFERROR(A113+MATCH(C114,OFFSET('Nhập đơn'!$C$1,BSM!$A113,0,10000),0),"")</f>
        <v/>
      </c>
    </row>
    <row r="115" spans="1:1">
      <c r="A115" s="1" t="str">
        <f ca="1">IFERROR(A114+MATCH(C115,OFFSET('Nhập đơn'!$C$1,BSM!$A114,0,10000),0),"")</f>
        <v/>
      </c>
    </row>
    <row r="116" spans="1:1">
      <c r="A116" s="1" t="str">
        <f ca="1">IFERROR(A115+MATCH(C116,OFFSET('Nhập đơn'!$C$1,BSM!$A115,0,10000),0),"")</f>
        <v/>
      </c>
    </row>
    <row r="117" spans="1:1">
      <c r="A117" s="1" t="str">
        <f ca="1">IFERROR(A116+MATCH(C117,OFFSET('Nhập đơn'!$C$1,BSM!$A116,0,10000),0),"")</f>
        <v/>
      </c>
    </row>
    <row r="118" spans="1:1">
      <c r="A118" s="1" t="str">
        <f ca="1">IFERROR(A117+MATCH(C118,OFFSET('Nhập đơn'!$C$1,BSM!$A117,0,10000),0),"")</f>
        <v/>
      </c>
    </row>
    <row r="119" spans="1:1">
      <c r="A119" s="1" t="str">
        <f ca="1">IFERROR(A118+MATCH(C119,OFFSET('Nhập đơn'!$C$1,BSM!$A118,0,10000),0),"")</f>
        <v/>
      </c>
    </row>
    <row r="120" spans="1:1">
      <c r="A120" s="1" t="str">
        <f ca="1">IFERROR(A119+MATCH(C120,OFFSET('Nhập đơn'!$C$1,BSM!$A119,0,10000),0),"")</f>
        <v/>
      </c>
    </row>
    <row r="121" spans="1:1">
      <c r="A121" s="1" t="str">
        <f ca="1">IFERROR(A120+MATCH(C121,OFFSET('Nhập đơn'!$C$1,BSM!$A120,0,10000),0),"")</f>
        <v/>
      </c>
    </row>
    <row r="122" spans="1:1">
      <c r="A122" s="1" t="str">
        <f ca="1">IFERROR(A121+MATCH(C122,OFFSET('Nhập đơn'!$C$1,BSM!$A121,0,10000),0),"")</f>
        <v/>
      </c>
    </row>
    <row r="123" spans="1:1">
      <c r="A123" s="1" t="str">
        <f ca="1">IFERROR(A122+MATCH(C123,OFFSET('Nhập đơn'!$C$1,BSM!$A122,0,10000),0),"")</f>
        <v/>
      </c>
    </row>
    <row r="124" spans="1:1">
      <c r="A124" s="1" t="str">
        <f ca="1">IFERROR(A123+MATCH(C124,OFFSET('Nhập đơn'!$C$1,BSM!$A123,0,10000),0),"")</f>
        <v/>
      </c>
    </row>
    <row r="125" spans="1:1">
      <c r="A125" s="1" t="str">
        <f ca="1">IFERROR(A124+MATCH(C125,OFFSET('Nhập đơn'!$C$1,BSM!$A124,0,10000),0),"")</f>
        <v/>
      </c>
    </row>
    <row r="126" spans="1:1">
      <c r="A126" s="1" t="str">
        <f ca="1">IFERROR(A125+MATCH(C126,OFFSET('Nhập đơn'!$C$1,BSM!$A125,0,10000),0),"")</f>
        <v/>
      </c>
    </row>
    <row r="127" spans="1:1">
      <c r="A127" s="1" t="str">
        <f ca="1">IFERROR(A126+MATCH(C127,OFFSET('Nhập đơn'!$C$1,BSM!$A126,0,10000),0),"")</f>
        <v/>
      </c>
    </row>
    <row r="128" spans="1:1">
      <c r="A128" s="1" t="str">
        <f ca="1">IFERROR(A127+MATCH(C128,OFFSET('Nhập đơn'!$C$1,BSM!$A127,0,10000),0),"")</f>
        <v/>
      </c>
    </row>
    <row r="129" spans="1:1">
      <c r="A129" s="1" t="str">
        <f ca="1">IFERROR(A128+MATCH(C129,OFFSET('Nhập đơn'!$C$1,BSM!$A128,0,10000),0),"")</f>
        <v/>
      </c>
    </row>
    <row r="130" spans="1:1">
      <c r="A130" s="1" t="str">
        <f ca="1">IFERROR(A129+MATCH(C130,OFFSET('Nhập đơn'!$C$1,BSM!$A129,0,10000),0),"")</f>
        <v/>
      </c>
    </row>
    <row r="131" spans="1:1">
      <c r="A131" s="1" t="str">
        <f ca="1">IFERROR(A130+MATCH(C131,OFFSET('Nhập đơn'!$C$1,BSM!$A130,0,10000),0),"")</f>
        <v/>
      </c>
    </row>
    <row r="132" spans="1:1">
      <c r="A132" s="1" t="str">
        <f ca="1">IFERROR(A131+MATCH(C132,OFFSET('Nhập đơn'!$C$1,BSM!$A131,0,10000),0),"")</f>
        <v/>
      </c>
    </row>
    <row r="133" spans="1:1">
      <c r="A133" s="1" t="str">
        <f ca="1">IFERROR(A132+MATCH(C133,OFFSET('Nhập đơn'!$C$1,BSM!$A132,0,10000),0),"")</f>
        <v/>
      </c>
    </row>
    <row r="134" spans="1:1">
      <c r="A134" s="1" t="str">
        <f ca="1">IFERROR(A133+MATCH(C134,OFFSET('Nhập đơn'!$C$1,BSM!$A133,0,10000),0),"")</f>
        <v/>
      </c>
    </row>
    <row r="135" spans="1:1">
      <c r="A135" s="1" t="str">
        <f ca="1">IFERROR(A134+MATCH(C135,OFFSET('Nhập đơn'!$C$1,BSM!$A134,0,10000),0),"")</f>
        <v/>
      </c>
    </row>
    <row r="136" spans="1:1">
      <c r="A136" s="1" t="str">
        <f ca="1">IFERROR(A135+MATCH(C136,OFFSET('Nhập đơn'!$C$1,BSM!$A135,0,10000),0),"")</f>
        <v/>
      </c>
    </row>
    <row r="137" spans="1:1">
      <c r="A137" s="1" t="str">
        <f ca="1">IFERROR(A136+MATCH(C137,OFFSET('Nhập đơn'!$C$1,BSM!$A136,0,10000),0),"")</f>
        <v/>
      </c>
    </row>
    <row r="138" spans="1:1">
      <c r="A138" s="1" t="str">
        <f ca="1">IFERROR(A137+MATCH(C138,OFFSET('Nhập đơn'!$C$1,BSM!$A137,0,10000),0),"")</f>
        <v/>
      </c>
    </row>
    <row r="139" spans="1:1">
      <c r="A139" s="1" t="str">
        <f ca="1">IFERROR(A138+MATCH(C139,OFFSET('Nhập đơn'!$C$1,BSM!$A138,0,10000),0),"")</f>
        <v/>
      </c>
    </row>
    <row r="140" spans="1:1">
      <c r="A140" s="1" t="str">
        <f ca="1">IFERROR(A139+MATCH(C140,OFFSET('Nhập đơn'!$C$1,BSM!$A139,0,10000),0),"")</f>
        <v/>
      </c>
    </row>
    <row r="141" spans="1:1">
      <c r="A141" s="1" t="str">
        <f ca="1">IFERROR(A140+MATCH(C141,OFFSET('Nhập đơn'!$C$1,BSM!$A140,0,10000),0),"")</f>
        <v/>
      </c>
    </row>
    <row r="142" spans="1:1">
      <c r="A142" s="1" t="str">
        <f ca="1">IFERROR(A141+MATCH(C142,OFFSET('Nhập đơn'!$C$1,BSM!$A141,0,10000),0),"")</f>
        <v/>
      </c>
    </row>
    <row r="143" spans="1:1">
      <c r="A143" s="1" t="str">
        <f ca="1">IFERROR(A142+MATCH(C143,OFFSET('Nhập đơn'!$C$1,BSM!$A142,0,10000),0),"")</f>
        <v/>
      </c>
    </row>
    <row r="144" spans="1:1">
      <c r="A144" s="1" t="str">
        <f ca="1">IFERROR(A143+MATCH(C144,OFFSET('Nhập đơn'!$C$1,BSM!$A143,0,10000),0),"")</f>
        <v/>
      </c>
    </row>
    <row r="145" spans="1:1">
      <c r="A145" s="1" t="str">
        <f ca="1">IFERROR(A144+MATCH(C145,OFFSET('Nhập đơn'!$C$1,BSM!$A144,0,10000),0),"")</f>
        <v/>
      </c>
    </row>
    <row r="146" spans="1:1">
      <c r="A146" s="1" t="str">
        <f ca="1">IFERROR(A145+MATCH(C146,OFFSET('Nhập đơn'!$C$1,BSM!$A145,0,10000),0),"")</f>
        <v/>
      </c>
    </row>
    <row r="147" spans="1:1">
      <c r="A147" s="1" t="str">
        <f ca="1">IFERROR(A146+MATCH(C147,OFFSET('Nhập đơn'!$C$1,BSM!$A146,0,10000),0),"")</f>
        <v/>
      </c>
    </row>
    <row r="148" spans="1:1">
      <c r="A148" s="1" t="str">
        <f ca="1">IFERROR(A147+MATCH(C148,OFFSET('Nhập đơn'!$C$1,BSM!$A147,0,10000),0),"")</f>
        <v/>
      </c>
    </row>
    <row r="149" spans="1:1">
      <c r="A149" s="1" t="str">
        <f ca="1">IFERROR(A148+MATCH(C149,OFFSET('Nhập đơn'!$C$1,BSM!$A148,0,10000),0),"")</f>
        <v/>
      </c>
    </row>
    <row r="150" spans="1:1">
      <c r="A150" s="1" t="str">
        <f ca="1">IFERROR(A149+MATCH(C150,OFFSET('Nhập đơn'!$C$1,BSM!$A149,0,10000),0),"")</f>
        <v/>
      </c>
    </row>
    <row r="151" spans="1:1">
      <c r="A151" s="1" t="str">
        <f ca="1">IFERROR(A150+MATCH(C151,OFFSET('Nhập đơn'!$C$1,BSM!$A150,0,10000),0),"")</f>
        <v/>
      </c>
    </row>
    <row r="152" spans="1:1">
      <c r="A152" s="1" t="str">
        <f ca="1">IFERROR(A151+MATCH(C152,OFFSET('Nhập đơn'!$C$1,BSM!$A151,0,10000),0),"")</f>
        <v/>
      </c>
    </row>
    <row r="153" spans="1:1">
      <c r="A153" s="1" t="str">
        <f ca="1">IFERROR(A152+MATCH(C153,OFFSET('Nhập đơn'!$C$1,BSM!$A152,0,10000),0),"")</f>
        <v/>
      </c>
    </row>
    <row r="154" spans="1:1">
      <c r="A154" s="1" t="str">
        <f ca="1">IFERROR(A153+MATCH(C154,OFFSET('Nhập đơn'!$C$1,BSM!$A153,0,10000),0),"")</f>
        <v/>
      </c>
    </row>
    <row r="155" spans="1:1">
      <c r="A155" s="1" t="str">
        <f ca="1">IFERROR(A154+MATCH(C155,OFFSET('Nhập đơn'!$C$1,BSM!$A154,0,10000),0),"")</f>
        <v/>
      </c>
    </row>
    <row r="156" spans="1:1">
      <c r="A156" s="1" t="str">
        <f ca="1">IFERROR(A155+MATCH(C156,OFFSET('Nhập đơn'!$C$1,BSM!$A155,0,10000),0),"")</f>
        <v/>
      </c>
    </row>
    <row r="157" spans="1:1">
      <c r="A157" s="1" t="str">
        <f ca="1">IFERROR(A156+MATCH(C157,OFFSET('Nhập đơn'!$C$1,BSM!$A156,0,10000),0),"")</f>
        <v/>
      </c>
    </row>
    <row r="158" spans="1:1">
      <c r="A158" s="1" t="str">
        <f ca="1">IFERROR(A157+MATCH(C158,OFFSET('Nhập đơn'!$C$1,BSM!$A157,0,10000),0),"")</f>
        <v/>
      </c>
    </row>
    <row r="159" spans="1:1">
      <c r="A159" s="1" t="str">
        <f ca="1">IFERROR(A158+MATCH(C159,OFFSET('Nhập đơn'!$C$1,BSM!$A158,0,10000),0),"")</f>
        <v/>
      </c>
    </row>
    <row r="160" spans="1:1">
      <c r="A160" s="1" t="str">
        <f ca="1">IFERROR(A159+MATCH(C160,OFFSET('Nhập đơn'!$C$1,BSM!$A159,0,10000),0),"")</f>
        <v/>
      </c>
    </row>
    <row r="161" spans="1:1">
      <c r="A161" s="1" t="str">
        <f ca="1">IFERROR(A160+MATCH(C161,OFFSET('Nhập đơn'!$C$1,BSM!$A160,0,10000),0),"")</f>
        <v/>
      </c>
    </row>
    <row r="162" spans="1:1">
      <c r="A162" s="1" t="str">
        <f ca="1">IFERROR(A161+MATCH(C162,OFFSET('Nhập đơn'!$C$1,BSM!$A161,0,10000),0),"")</f>
        <v/>
      </c>
    </row>
    <row r="163" spans="1:1">
      <c r="A163" s="1" t="str">
        <f ca="1">IFERROR(A162+MATCH(C163,OFFSET('Nhập đơn'!$C$1,BSM!$A162,0,10000),0),"")</f>
        <v/>
      </c>
    </row>
    <row r="164" spans="1:1">
      <c r="A164" s="1" t="str">
        <f ca="1">IFERROR(A163+MATCH(C164,OFFSET('Nhập đơn'!$C$1,BSM!$A163,0,10000),0),"")</f>
        <v/>
      </c>
    </row>
    <row r="165" spans="1:1">
      <c r="A165" s="1" t="str">
        <f ca="1">IFERROR(A164+MATCH(C165,OFFSET('Nhập đơn'!$C$1,BSM!$A164,0,10000),0),"")</f>
        <v/>
      </c>
    </row>
    <row r="166" spans="1:1">
      <c r="A166" s="1" t="str">
        <f ca="1">IFERROR(A165+MATCH(C166,OFFSET('Nhập đơn'!$C$1,BSM!$A165,0,10000),0),"")</f>
        <v/>
      </c>
    </row>
    <row r="167" spans="1:1">
      <c r="A167" s="1" t="str">
        <f ca="1">IFERROR(A166+MATCH(C167,OFFSET('Nhập đơn'!$C$1,BSM!$A166,0,10000),0),"")</f>
        <v/>
      </c>
    </row>
    <row r="168" spans="1:1">
      <c r="A168" s="1" t="str">
        <f ca="1">IFERROR(A167+MATCH(C168,OFFSET('Nhập đơn'!$C$1,BSM!$A167,0,10000),0),"")</f>
        <v/>
      </c>
    </row>
    <row r="169" spans="1:1">
      <c r="A169" s="1" t="str">
        <f ca="1">IFERROR(A168+MATCH(C169,OFFSET('Nhập đơn'!$C$1,BSM!$A168,0,10000),0),"")</f>
        <v/>
      </c>
    </row>
    <row r="170" spans="1:1">
      <c r="A170" s="1" t="str">
        <f ca="1">IFERROR(A169+MATCH(C170,OFFSET('Nhập đơn'!$C$1,BSM!$A169,0,10000),0),"")</f>
        <v/>
      </c>
    </row>
    <row r="171" spans="1:1">
      <c r="A171" s="1" t="str">
        <f ca="1">IFERROR(A170+MATCH(C171,OFFSET('Nhập đơn'!$C$1,BSM!$A170,0,10000),0),"")</f>
        <v/>
      </c>
    </row>
    <row r="172" spans="1:1">
      <c r="A172" s="1" t="str">
        <f ca="1">IFERROR(A171+MATCH(C172,OFFSET('Nhập đơn'!$C$1,BSM!$A171,0,10000),0),"")</f>
        <v/>
      </c>
    </row>
    <row r="173" spans="1:1">
      <c r="A173" s="1" t="str">
        <f ca="1">IFERROR(A172+MATCH(C173,OFFSET('Nhập đơn'!$C$1,BSM!$A172,0,10000),0),"")</f>
        <v/>
      </c>
    </row>
    <row r="174" spans="1:1">
      <c r="A174" s="1" t="str">
        <f ca="1">IFERROR(A173+MATCH(C174,OFFSET('Nhập đơn'!$C$1,BSM!$A173,0,10000),0),"")</f>
        <v/>
      </c>
    </row>
    <row r="175" spans="1:1">
      <c r="A175" s="1" t="str">
        <f ca="1">IFERROR(A174+MATCH(C175,OFFSET('Nhập đơn'!$C$1,BSM!$A174,0,10000),0),"")</f>
        <v/>
      </c>
    </row>
    <row r="176" spans="1:1">
      <c r="A176" s="1" t="str">
        <f ca="1">IFERROR(A175+MATCH(C176,OFFSET('Nhập đơn'!$C$1,BSM!$A175,0,10000),0),"")</f>
        <v/>
      </c>
    </row>
    <row r="177" spans="1:1">
      <c r="A177" s="1" t="str">
        <f ca="1">IFERROR(A176+MATCH(C177,OFFSET('Nhập đơn'!$C$1,BSM!$A176,0,10000),0),"")</f>
        <v/>
      </c>
    </row>
    <row r="178" spans="1:1">
      <c r="A178" s="1" t="str">
        <f ca="1">IFERROR(A177+MATCH(C178,OFFSET('Nhập đơn'!$C$1,BSM!$A177,0,10000),0),"")</f>
        <v/>
      </c>
    </row>
    <row r="179" spans="1:1">
      <c r="A179" s="1" t="str">
        <f ca="1">IFERROR(A178+MATCH(C179,OFFSET('Nhập đơn'!$C$1,BSM!$A178,0,10000),0),"")</f>
        <v/>
      </c>
    </row>
    <row r="180" spans="1:1">
      <c r="A180" s="1" t="str">
        <f ca="1">IFERROR(A179+MATCH(C180,OFFSET('Nhập đơn'!$C$1,BSM!$A179,0,10000),0),"")</f>
        <v/>
      </c>
    </row>
    <row r="181" spans="1:1">
      <c r="A181" s="1" t="str">
        <f ca="1">IFERROR(A180+MATCH(C181,OFFSET('Nhập đơn'!$C$1,BSM!$A180,0,10000),0),"")</f>
        <v/>
      </c>
    </row>
    <row r="182" spans="1:1">
      <c r="A182" s="1" t="str">
        <f ca="1">IFERROR(A181+MATCH(C182,OFFSET('Nhập đơn'!$C$1,BSM!$A181,0,10000),0),"")</f>
        <v/>
      </c>
    </row>
    <row r="183" spans="1:1">
      <c r="A183" s="1" t="str">
        <f ca="1">IFERROR(A182+MATCH(C183,OFFSET('Nhập đơn'!$C$1,BSM!$A182,0,10000),0),"")</f>
        <v/>
      </c>
    </row>
    <row r="184" spans="1:1">
      <c r="A184" s="1" t="str">
        <f ca="1">IFERROR(A183+MATCH(C184,OFFSET('Nhập đơn'!$C$1,BSM!$A183,0,10000),0),"")</f>
        <v/>
      </c>
    </row>
    <row r="185" spans="1:1">
      <c r="A185" s="1" t="str">
        <f ca="1">IFERROR(A184+MATCH(C185,OFFSET('Nhập đơn'!$C$1,BSM!$A184,0,10000),0),"")</f>
        <v/>
      </c>
    </row>
    <row r="186" spans="1:1">
      <c r="A186" s="1" t="str">
        <f ca="1">IFERROR(A185+MATCH(C186,OFFSET('Nhập đơn'!$C$1,BSM!$A185,0,10000),0),"")</f>
        <v/>
      </c>
    </row>
    <row r="187" spans="1:1">
      <c r="A187" s="1" t="str">
        <f ca="1">IFERROR(A186+MATCH(C187,OFFSET('Nhập đơn'!$C$1,BSM!$A186,0,10000),0),"")</f>
        <v/>
      </c>
    </row>
    <row r="188" spans="1:1">
      <c r="A188" s="1" t="str">
        <f ca="1">IFERROR(A187+MATCH(C188,OFFSET('Nhập đơn'!$C$1,BSM!$A187,0,10000),0),"")</f>
        <v/>
      </c>
    </row>
    <row r="189" spans="1:1">
      <c r="A189" s="1" t="str">
        <f ca="1">IFERROR(A188+MATCH(C189,OFFSET('Nhập đơn'!$C$1,BSM!$A188,0,10000),0),"")</f>
        <v/>
      </c>
    </row>
    <row r="190" spans="1:1">
      <c r="A190" s="1" t="str">
        <f ca="1">IFERROR(A189+MATCH(C190,OFFSET('Nhập đơn'!$C$1,BSM!$A189,0,10000),0),"")</f>
        <v/>
      </c>
    </row>
    <row r="191" spans="1:1">
      <c r="A191" s="1" t="str">
        <f ca="1">IFERROR(A190+MATCH(C191,OFFSET('Nhập đơn'!$C$1,BSM!$A190,0,10000),0),"")</f>
        <v/>
      </c>
    </row>
    <row r="192" spans="1:1">
      <c r="A192" s="1" t="str">
        <f ca="1">IFERROR(A191+MATCH(C192,OFFSET('Nhập đơn'!$C$1,BSM!$A191,0,10000),0),"")</f>
        <v/>
      </c>
    </row>
    <row r="193" spans="1:1">
      <c r="A193" s="1" t="str">
        <f ca="1">IFERROR(A192+MATCH(C193,OFFSET('Nhập đơn'!$C$1,BSM!$A192,0,10000),0),"")</f>
        <v/>
      </c>
    </row>
    <row r="194" spans="1:1">
      <c r="A194" s="1" t="str">
        <f ca="1">IFERROR(A193+MATCH(C194,OFFSET('Nhập đơn'!$C$1,BSM!$A193,0,10000),0),"")</f>
        <v/>
      </c>
    </row>
    <row r="195" spans="1:1">
      <c r="A195" s="1" t="str">
        <f ca="1">IFERROR(A194+MATCH(C195,OFFSET('Nhập đơn'!$C$1,BSM!$A194,0,10000),0),"")</f>
        <v/>
      </c>
    </row>
    <row r="196" spans="1:1">
      <c r="A196" s="1" t="str">
        <f ca="1">IFERROR(A195+MATCH(C196,OFFSET('Nhập đơn'!$C$1,BSM!$A195,0,10000),0),"")</f>
        <v/>
      </c>
    </row>
    <row r="197" spans="1:1">
      <c r="A197" s="1" t="str">
        <f ca="1">IFERROR(A196+MATCH(C197,OFFSET('Nhập đơn'!$C$1,BSM!$A196,0,10000),0),"")</f>
        <v/>
      </c>
    </row>
    <row r="198" spans="1:1">
      <c r="A198" s="1" t="str">
        <f ca="1">IFERROR(A197+MATCH(C198,OFFSET('Nhập đơn'!$C$1,BSM!$A197,0,10000),0),"")</f>
        <v/>
      </c>
    </row>
    <row r="199" spans="1:1">
      <c r="A199" s="1" t="str">
        <f ca="1">IFERROR(A198+MATCH(C199,OFFSET('Nhập đơn'!$C$1,BSM!$A198,0,10000),0),"")</f>
        <v/>
      </c>
    </row>
    <row r="200" spans="1:1">
      <c r="A200" s="1" t="str">
        <f ca="1">IFERROR(A199+MATCH(C200,OFFSET('Nhập đơn'!$C$1,BSM!$A199,0,10000),0),"")</f>
        <v/>
      </c>
    </row>
    <row r="201" spans="1:1">
      <c r="A201" s="1" t="str">
        <f ca="1">IFERROR(A200+MATCH(C201,OFFSET('Nhập đơn'!$C$1,BSM!$A200,0,10000),0),"")</f>
        <v/>
      </c>
    </row>
    <row r="202" spans="1:1">
      <c r="A202" s="1" t="str">
        <f ca="1">IFERROR(A201+MATCH(C202,OFFSET('Nhập đơn'!$C$1,BSM!$A201,0,10000),0),"")</f>
        <v/>
      </c>
    </row>
    <row r="203" spans="1:1">
      <c r="A203" s="1" t="str">
        <f ca="1">IFERROR(A202+MATCH(C203,OFFSET('Nhập đơn'!$C$1,BSM!$A202,0,10000),0),"")</f>
        <v/>
      </c>
    </row>
    <row r="204" spans="1:1">
      <c r="A204" s="1" t="str">
        <f ca="1">IFERROR(A203+MATCH(C204,OFFSET('Nhập đơn'!$C$1,BSM!$A203,0,10000),0),"")</f>
        <v/>
      </c>
    </row>
    <row r="205" spans="1:1">
      <c r="A205" s="1" t="str">
        <f ca="1">IFERROR(A204+MATCH(C205,OFFSET('Nhập đơn'!$C$1,BSM!$A204,0,10000),0),"")</f>
        <v/>
      </c>
    </row>
    <row r="206" spans="1:1">
      <c r="A206" s="1" t="str">
        <f ca="1">IFERROR(A205+MATCH(C206,OFFSET('Nhập đơn'!$C$1,BSM!$A205,0,10000),0),"")</f>
        <v/>
      </c>
    </row>
    <row r="207" spans="1:1">
      <c r="A207" s="1" t="str">
        <f ca="1">IFERROR(A206+MATCH(C207,OFFSET('Nhập đơn'!$C$1,BSM!$A206,0,10000),0),"")</f>
        <v/>
      </c>
    </row>
    <row r="208" spans="1:1">
      <c r="A208" s="1" t="str">
        <f ca="1">IFERROR(A207+MATCH(C208,OFFSET('Nhập đơn'!$C$1,BSM!$A207,0,10000),0),"")</f>
        <v/>
      </c>
    </row>
    <row r="209" spans="1:1">
      <c r="A209" s="1" t="str">
        <f ca="1">IFERROR(A208+MATCH(C209,OFFSET('Nhập đơn'!$C$1,BSM!$A208,0,10000),0),"")</f>
        <v/>
      </c>
    </row>
    <row r="210" spans="1:1">
      <c r="A210" s="1" t="str">
        <f ca="1">IFERROR(A209+MATCH(C210,OFFSET('Nhập đơn'!$C$1,BSM!$A209,0,10000),0),"")</f>
        <v/>
      </c>
    </row>
    <row r="211" spans="1:1">
      <c r="A211" s="1" t="str">
        <f ca="1">IFERROR(A210+MATCH(C211,OFFSET('Nhập đơn'!$C$1,BSM!$A210,0,10000),0),"")</f>
        <v/>
      </c>
    </row>
    <row r="212" spans="1:1">
      <c r="A212" s="1" t="str">
        <f ca="1">IFERROR(A211+MATCH(C212,OFFSET('Nhập đơn'!$C$1,BSM!$A211,0,10000),0),"")</f>
        <v/>
      </c>
    </row>
    <row r="213" spans="1:1">
      <c r="A213" s="1" t="str">
        <f ca="1">IFERROR(A212+MATCH(C213,OFFSET('Nhập đơn'!$C$1,BSM!$A212,0,10000),0),"")</f>
        <v/>
      </c>
    </row>
    <row r="214" spans="1:1">
      <c r="A214" s="1" t="str">
        <f ca="1">IFERROR(A213+MATCH(C214,OFFSET('Nhập đơn'!$C$1,BSM!$A213,0,10000),0),"")</f>
        <v/>
      </c>
    </row>
    <row r="215" spans="1:1">
      <c r="A215" s="1" t="str">
        <f ca="1">IFERROR(A214+MATCH(C215,OFFSET('Nhập đơn'!$C$1,BSM!$A214,0,10000),0),"")</f>
        <v/>
      </c>
    </row>
    <row r="216" spans="1:1">
      <c r="A216" s="1" t="str">
        <f ca="1">IFERROR(A215+MATCH(C216,OFFSET('Nhập đơn'!$C$1,BSM!$A215,0,10000),0),"")</f>
        <v/>
      </c>
    </row>
    <row r="217" spans="1:1">
      <c r="A217" s="1" t="str">
        <f ca="1">IFERROR(A216+MATCH(C217,OFFSET('Nhập đơn'!$C$1,BSM!$A216,0,10000),0),"")</f>
        <v/>
      </c>
    </row>
    <row r="218" spans="1:1">
      <c r="A218" s="1" t="str">
        <f ca="1">IFERROR(A217+MATCH(C218,OFFSET('Nhập đơn'!$C$1,BSM!$A217,0,10000),0),"")</f>
        <v/>
      </c>
    </row>
    <row r="219" spans="1:1">
      <c r="A219" s="1" t="str">
        <f ca="1">IFERROR(A218+MATCH(C219,OFFSET('Nhập đơn'!$C$1,BSM!$A218,0,10000),0),"")</f>
        <v/>
      </c>
    </row>
    <row r="220" spans="1:1">
      <c r="A220" s="1" t="str">
        <f ca="1">IFERROR(A219+MATCH(C220,OFFSET('Nhập đơn'!$C$1,BSM!$A219,0,10000),0),"")</f>
        <v/>
      </c>
    </row>
    <row r="221" spans="1:1">
      <c r="A221" s="1" t="str">
        <f ca="1">IFERROR(A220+MATCH(C221,OFFSET('Nhập đơn'!$C$1,BSM!$A220,0,10000),0),"")</f>
        <v/>
      </c>
    </row>
    <row r="222" spans="1:1">
      <c r="A222" s="1" t="str">
        <f ca="1">IFERROR(A221+MATCH(C222,OFFSET('Nhập đơn'!$C$1,BSM!$A221,0,10000),0),"")</f>
        <v/>
      </c>
    </row>
    <row r="223" spans="1:1">
      <c r="A223" s="1" t="str">
        <f ca="1">IFERROR(A222+MATCH(C223,OFFSET('Nhập đơn'!$C$1,BSM!$A222,0,10000),0),"")</f>
        <v/>
      </c>
    </row>
    <row r="224" spans="1:1">
      <c r="A224" s="1" t="str">
        <f ca="1">IFERROR(A223+MATCH(C224,OFFSET('Nhập đơn'!$C$1,BSM!$A223,0,10000),0),"")</f>
        <v/>
      </c>
    </row>
    <row r="225" spans="1:1">
      <c r="A225" s="1" t="str">
        <f ca="1">IFERROR(A224+MATCH(C225,OFFSET('Nhập đơn'!$C$1,BSM!$A224,0,10000),0),"")</f>
        <v/>
      </c>
    </row>
    <row r="226" spans="1:1">
      <c r="A226" s="1" t="str">
        <f ca="1">IFERROR(A225+MATCH(C226,OFFSET('Nhập đơn'!$C$1,BSM!$A225,0,10000),0),"")</f>
        <v/>
      </c>
    </row>
    <row r="227" spans="1:1">
      <c r="A227" s="1" t="str">
        <f ca="1">IFERROR(A226+MATCH(C227,OFFSET('Nhập đơn'!$C$1,BSM!$A226,0,10000),0),"")</f>
        <v/>
      </c>
    </row>
    <row r="228" spans="1:1">
      <c r="A228" s="1" t="str">
        <f ca="1">IFERROR(A227+MATCH(C228,OFFSET('Nhập đơn'!$C$1,BSM!$A227,0,10000),0),"")</f>
        <v/>
      </c>
    </row>
    <row r="229" spans="1:1">
      <c r="A229" s="1" t="str">
        <f ca="1">IFERROR(A228+MATCH(C229,OFFSET('Nhập đơn'!$C$1,BSM!$A228,0,10000),0),"")</f>
        <v/>
      </c>
    </row>
    <row r="230" spans="1:1">
      <c r="A230" s="1" t="str">
        <f ca="1">IFERROR(A229+MATCH(C230,OFFSET('Nhập đơn'!$C$1,BSM!$A229,0,10000),0),"")</f>
        <v/>
      </c>
    </row>
    <row r="231" spans="1:1">
      <c r="A231" s="1" t="str">
        <f ca="1">IFERROR(A230+MATCH(C231,OFFSET('Nhập đơn'!$C$1,BSM!$A230,0,10000),0),"")</f>
        <v/>
      </c>
    </row>
    <row r="232" spans="1:1">
      <c r="A232" s="1" t="str">
        <f ca="1">IFERROR(A231+MATCH(C232,OFFSET('Nhập đơn'!$C$1,BSM!$A231,0,10000),0),"")</f>
        <v/>
      </c>
    </row>
    <row r="233" spans="1:1">
      <c r="A233" s="1" t="str">
        <f ca="1">IFERROR(A232+MATCH(C233,OFFSET('Nhập đơn'!$C$1,BSM!$A232,0,10000),0),"")</f>
        <v/>
      </c>
    </row>
    <row r="234" spans="1:1">
      <c r="A234" s="1" t="str">
        <f ca="1">IFERROR(A233+MATCH(C234,OFFSET('Nhập đơn'!$C$1,BSM!$A233,0,10000),0),"")</f>
        <v/>
      </c>
    </row>
    <row r="235" spans="1:1">
      <c r="A235" s="1" t="str">
        <f ca="1">IFERROR(A234+MATCH(C235,OFFSET('Nhập đơn'!$C$1,BSM!$A234,0,10000),0),"")</f>
        <v/>
      </c>
    </row>
    <row r="236" spans="1:1">
      <c r="A236" s="1" t="str">
        <f ca="1">IFERROR(A235+MATCH(C236,OFFSET('Nhập đơn'!$C$1,BSM!$A235,0,10000),0),"")</f>
        <v/>
      </c>
    </row>
    <row r="237" spans="1:1">
      <c r="A237" s="1" t="str">
        <f ca="1">IFERROR(A236+MATCH(C237,OFFSET('Nhập đơn'!$C$1,BSM!$A236,0,10000),0),"")</f>
        <v/>
      </c>
    </row>
    <row r="238" spans="1:1">
      <c r="A238" s="1" t="str">
        <f ca="1">IFERROR(A237+MATCH(C238,OFFSET('Nhập đơn'!$C$1,BSM!$A237,0,10000),0),"")</f>
        <v/>
      </c>
    </row>
    <row r="239" spans="1:1">
      <c r="A239" s="1" t="str">
        <f ca="1">IFERROR(A238+MATCH(C239,OFFSET('Nhập đơn'!$C$1,BSM!$A238,0,10000),0),"")</f>
        <v/>
      </c>
    </row>
    <row r="240" spans="1:1">
      <c r="A240" s="1" t="str">
        <f ca="1">IFERROR(A239+MATCH(C240,OFFSET('Nhập đơn'!$C$1,BSM!$A239,0,10000),0),"")</f>
        <v/>
      </c>
    </row>
    <row r="241" spans="1:1">
      <c r="A241" s="1" t="str">
        <f ca="1">IFERROR(A240+MATCH(C241,OFFSET('Nhập đơn'!$C$1,BSM!$A240,0,10000),0),"")</f>
        <v/>
      </c>
    </row>
    <row r="242" spans="1:1">
      <c r="A242" s="1" t="str">
        <f ca="1">IFERROR(A241+MATCH(C242,OFFSET('Nhập đơn'!$C$1,BSM!$A241,0,10000),0),"")</f>
        <v/>
      </c>
    </row>
    <row r="243" spans="1:1">
      <c r="A243" s="1" t="str">
        <f ca="1">IFERROR(A242+MATCH(C243,OFFSET('Nhập đơn'!$C$1,BSM!$A242,0,10000),0),"")</f>
        <v/>
      </c>
    </row>
    <row r="244" spans="1:1">
      <c r="A244" s="1" t="str">
        <f ca="1">IFERROR(A243+MATCH(C244,OFFSET('Nhập đơn'!$C$1,BSM!$A243,0,10000),0),"")</f>
        <v/>
      </c>
    </row>
    <row r="245" spans="1:1">
      <c r="A245" s="1" t="str">
        <f ca="1">IFERROR(A244+MATCH(C245,OFFSET('Nhập đơn'!$C$1,BSM!$A244,0,10000),0),"")</f>
        <v/>
      </c>
    </row>
    <row r="246" spans="1:1">
      <c r="A246" s="1" t="str">
        <f ca="1">IFERROR(A245+MATCH(C246,OFFSET('Nhập đơn'!$C$1,BSM!$A245,0,10000),0),"")</f>
        <v/>
      </c>
    </row>
    <row r="247" spans="1:1">
      <c r="A247" s="1" t="str">
        <f ca="1">IFERROR(A246+MATCH(C247,OFFSET('Nhập đơn'!$C$1,BSM!$A246,0,10000),0),"")</f>
        <v/>
      </c>
    </row>
    <row r="248" spans="1:1">
      <c r="A248" s="1" t="str">
        <f ca="1">IFERROR(A247+MATCH(C248,OFFSET('Nhập đơn'!$C$1,BSM!$A247,0,10000),0),"")</f>
        <v/>
      </c>
    </row>
    <row r="249" spans="1:1">
      <c r="A249" s="1" t="str">
        <f ca="1">IFERROR(A248+MATCH(C249,OFFSET('Nhập đơn'!$C$1,BSM!$A248,0,10000),0),"")</f>
        <v/>
      </c>
    </row>
    <row r="250" spans="1:1">
      <c r="A250" s="1" t="str">
        <f ca="1">IFERROR(A249+MATCH(C250,OFFSET('Nhập đơn'!$C$1,BSM!$A249,0,10000),0),"")</f>
        <v/>
      </c>
    </row>
    <row r="251" spans="1:1">
      <c r="A251" s="1" t="str">
        <f ca="1">IFERROR(A250+MATCH(C251,OFFSET('Nhập đơn'!$C$1,BSM!$A250,0,10000),0),"")</f>
        <v/>
      </c>
    </row>
    <row r="252" spans="1:1">
      <c r="A252" s="1" t="str">
        <f ca="1">IFERROR(A251+MATCH(C252,OFFSET('Nhập đơn'!$C$1,BSM!$A251,0,10000),0),"")</f>
        <v/>
      </c>
    </row>
    <row r="253" spans="1:1">
      <c r="A253" s="1" t="str">
        <f ca="1">IFERROR(A252+MATCH(C253,OFFSET('Nhập đơn'!$C$1,BSM!$A252,0,10000),0),"")</f>
        <v/>
      </c>
    </row>
    <row r="254" spans="1:1">
      <c r="A254" s="1" t="str">
        <f ca="1">IFERROR(A253+MATCH(C254,OFFSET('Nhập đơn'!$C$1,BSM!$A253,0,10000),0),"")</f>
        <v/>
      </c>
    </row>
    <row r="255" spans="1:1">
      <c r="A255" s="1" t="str">
        <f ca="1">IFERROR(A254+MATCH(C255,OFFSET('Nhập đơn'!$C$1,BSM!$A254,0,10000),0),"")</f>
        <v/>
      </c>
    </row>
    <row r="256" spans="1:1">
      <c r="A256" s="1" t="str">
        <f ca="1">IFERROR(A255+MATCH(C256,OFFSET('Nhập đơn'!$C$1,BSM!$A255,0,10000),0),"")</f>
        <v/>
      </c>
    </row>
    <row r="257" spans="1:1">
      <c r="A257" s="1" t="str">
        <f ca="1">IFERROR(A256+MATCH(C257,OFFSET('Nhập đơn'!$C$1,BSM!$A256,0,10000),0),"")</f>
        <v/>
      </c>
    </row>
    <row r="258" spans="1:1">
      <c r="A258" s="1" t="str">
        <f ca="1">IFERROR(A257+MATCH(C258,OFFSET('Nhập đơn'!$C$1,BSM!$A257,0,10000),0),"")</f>
        <v/>
      </c>
    </row>
    <row r="259" spans="1:1">
      <c r="A259" s="1" t="str">
        <f ca="1">IFERROR(A258+MATCH(C259,OFFSET('Nhập đơn'!$C$1,BSM!$A258,0,10000),0),"")</f>
        <v/>
      </c>
    </row>
    <row r="260" spans="1:1">
      <c r="A260" s="1" t="str">
        <f ca="1">IFERROR(A259+MATCH(C260,OFFSET('Nhập đơn'!$C$1,BSM!$A259,0,10000),0),"")</f>
        <v/>
      </c>
    </row>
    <row r="261" spans="1:1">
      <c r="A261" s="1" t="str">
        <f ca="1">IFERROR(A260+MATCH(C261,OFFSET('Nhập đơn'!$C$1,BSM!$A260,0,10000),0),"")</f>
        <v/>
      </c>
    </row>
    <row r="262" spans="1:1">
      <c r="A262" s="1" t="str">
        <f ca="1">IFERROR(A261+MATCH(C262,OFFSET('Nhập đơn'!$C$1,BSM!$A261,0,10000),0),"")</f>
        <v/>
      </c>
    </row>
    <row r="263" spans="1:1">
      <c r="A263" s="1" t="str">
        <f ca="1">IFERROR(A262+MATCH(C263,OFFSET('Nhập đơn'!$C$1,BSM!$A262,0,10000),0),"")</f>
        <v/>
      </c>
    </row>
    <row r="264" spans="1:1">
      <c r="A264" s="1" t="str">
        <f ca="1">IFERROR(A263+MATCH(C264,OFFSET('Nhập đơn'!$C$1,BSM!$A263,0,10000),0),"")</f>
        <v/>
      </c>
    </row>
    <row r="265" spans="1:1">
      <c r="A265" s="1" t="str">
        <f ca="1">IFERROR(A264+MATCH(C265,OFFSET('Nhập đơn'!$C$1,BSM!$A264,0,10000),0),"")</f>
        <v/>
      </c>
    </row>
    <row r="266" spans="1:1">
      <c r="A266" s="1" t="str">
        <f ca="1">IFERROR(A265+MATCH(C266,OFFSET('Nhập đơn'!$C$1,BSM!$A265,0,10000),0),"")</f>
        <v/>
      </c>
    </row>
    <row r="267" spans="1:1">
      <c r="A267" s="1" t="str">
        <f ca="1">IFERROR(A266+MATCH(C267,OFFSET('Nhập đơn'!$C$1,BSM!$A266,0,10000),0),"")</f>
        <v/>
      </c>
    </row>
    <row r="268" spans="1:1">
      <c r="A268" s="1" t="str">
        <f ca="1">IFERROR(A267+MATCH(C268,OFFSET('Nhập đơn'!$C$1,BSM!$A267,0,10000),0),"")</f>
        <v/>
      </c>
    </row>
    <row r="269" spans="1:1">
      <c r="A269" s="1" t="str">
        <f ca="1">IFERROR(A268+MATCH(C269,OFFSET('Nhập đơn'!$C$1,BSM!$A268,0,10000),0),"")</f>
        <v/>
      </c>
    </row>
    <row r="270" spans="1:1">
      <c r="A270" s="1" t="str">
        <f ca="1">IFERROR(A269+MATCH(C270,OFFSET('Nhập đơn'!$C$1,BSM!$A269,0,10000),0),"")</f>
        <v/>
      </c>
    </row>
    <row r="271" spans="1:1">
      <c r="A271" s="1" t="str">
        <f ca="1">IFERROR(A270+MATCH(C271,OFFSET('Nhập đơn'!$C$1,BSM!$A270,0,10000),0),"")</f>
        <v/>
      </c>
    </row>
    <row r="272" spans="1:1">
      <c r="A272" s="1" t="str">
        <f ca="1">IFERROR(A271+MATCH(C272,OFFSET('Nhập đơn'!$C$1,BSM!$A271,0,10000),0),"")</f>
        <v/>
      </c>
    </row>
    <row r="273" spans="1:1">
      <c r="A273" s="1" t="str">
        <f ca="1">IFERROR(A272+MATCH(C273,OFFSET('Nhập đơn'!$C$1,BSM!$A272,0,10000),0),"")</f>
        <v/>
      </c>
    </row>
    <row r="274" spans="1:1">
      <c r="A274" s="1" t="str">
        <f ca="1">IFERROR(A273+MATCH(C274,OFFSET('Nhập đơn'!$C$1,BSM!$A273,0,10000),0),"")</f>
        <v/>
      </c>
    </row>
    <row r="275" spans="1:1">
      <c r="A275" s="1" t="str">
        <f ca="1">IFERROR(A274+MATCH(C275,OFFSET('Nhập đơn'!$C$1,BSM!$A274,0,10000),0),"")</f>
        <v/>
      </c>
    </row>
    <row r="276" spans="1:1">
      <c r="A276" s="1" t="str">
        <f ca="1">IFERROR(A275+MATCH(C276,OFFSET('Nhập đơn'!$C$1,BSM!$A275,0,10000),0),"")</f>
        <v/>
      </c>
    </row>
    <row r="277" spans="1:1">
      <c r="A277" s="1" t="str">
        <f ca="1">IFERROR(A276+MATCH(C277,OFFSET('Nhập đơn'!$C$1,BSM!$A276,0,10000),0),"")</f>
        <v/>
      </c>
    </row>
    <row r="278" spans="1:1">
      <c r="A278" s="1" t="str">
        <f ca="1">IFERROR(A277+MATCH(C278,OFFSET('Nhập đơn'!$C$1,BSM!$A277,0,10000),0),"")</f>
        <v/>
      </c>
    </row>
    <row r="279" spans="1:1">
      <c r="A279" s="1" t="str">
        <f ca="1">IFERROR(A278+MATCH(C279,OFFSET('Nhập đơn'!$C$1,BSM!$A278,0,10000),0),"")</f>
        <v/>
      </c>
    </row>
    <row r="280" spans="1:1">
      <c r="A280" s="1" t="str">
        <f ca="1">IFERROR(A279+MATCH(C280,OFFSET('Nhập đơn'!$C$1,BSM!$A279,0,10000),0),"")</f>
        <v/>
      </c>
    </row>
    <row r="281" spans="1:1">
      <c r="A281" s="1" t="str">
        <f ca="1">IFERROR(A280+MATCH(C281,OFFSET('Nhập đơn'!$C$1,BSM!$A280,0,10000),0),"")</f>
        <v/>
      </c>
    </row>
    <row r="282" spans="1:1">
      <c r="A282" s="1" t="str">
        <f ca="1">IFERROR(A281+MATCH(C282,OFFSET('Nhập đơn'!$C$1,BSM!$A281,0,10000),0),"")</f>
        <v/>
      </c>
    </row>
    <row r="283" spans="1:1">
      <c r="A283" s="1" t="str">
        <f ca="1">IFERROR(A282+MATCH(C283,OFFSET('Nhập đơn'!$C$1,BSM!$A282,0,10000),0),"")</f>
        <v/>
      </c>
    </row>
    <row r="284" spans="1:1">
      <c r="A284" s="1" t="str">
        <f ca="1">IFERROR(A283+MATCH(C284,OFFSET('Nhập đơn'!$C$1,BSM!$A283,0,10000),0),"")</f>
        <v/>
      </c>
    </row>
    <row r="285" spans="1:1">
      <c r="A285" s="1" t="str">
        <f ca="1">IFERROR(A284+MATCH(C285,OFFSET('Nhập đơn'!$C$1,BSM!$A284,0,10000),0),"")</f>
        <v/>
      </c>
    </row>
    <row r="286" spans="1:1">
      <c r="A286" s="1" t="str">
        <f ca="1">IFERROR(A285+MATCH(C286,OFFSET('Nhập đơn'!$C$1,BSM!$A285,0,10000),0),"")</f>
        <v/>
      </c>
    </row>
    <row r="287" spans="1:1">
      <c r="A287" s="1" t="str">
        <f ca="1">IFERROR(A286+MATCH(C287,OFFSET('Nhập đơn'!$C$1,BSM!$A286,0,10000),0),"")</f>
        <v/>
      </c>
    </row>
    <row r="288" spans="1:1">
      <c r="A288" s="1" t="str">
        <f ca="1">IFERROR(A287+MATCH(C288,OFFSET('Nhập đơn'!$C$1,BSM!$A287,0,10000),0),"")</f>
        <v/>
      </c>
    </row>
    <row r="289" spans="1:1">
      <c r="A289" s="1" t="str">
        <f ca="1">IFERROR(A288+MATCH(C289,OFFSET('Nhập đơn'!$C$1,BSM!$A288,0,10000),0),"")</f>
        <v/>
      </c>
    </row>
    <row r="290" spans="1:1">
      <c r="A290" s="1" t="str">
        <f ca="1">IFERROR(A289+MATCH(C290,OFFSET('Nhập đơn'!$C$1,BSM!$A289,0,10000),0),"")</f>
        <v/>
      </c>
    </row>
    <row r="291" spans="1:1">
      <c r="A291" s="1" t="str">
        <f ca="1">IFERROR(A290+MATCH(C291,OFFSET('Nhập đơn'!$C$1,BSM!$A290,0,10000),0),"")</f>
        <v/>
      </c>
    </row>
    <row r="292" spans="1:1">
      <c r="A292" s="1" t="str">
        <f ca="1">IFERROR(A291+MATCH(C292,OFFSET('Nhập đơn'!$C$1,BSM!$A291,0,10000),0),"")</f>
        <v/>
      </c>
    </row>
    <row r="293" spans="1:1">
      <c r="A293" s="1" t="str">
        <f ca="1">IFERROR(A292+MATCH(C293,OFFSET('Nhập đơn'!$C$1,BSM!$A292,0,10000),0),"")</f>
        <v/>
      </c>
    </row>
    <row r="294" spans="1:1">
      <c r="A294" s="1" t="str">
        <f ca="1">IFERROR(A293+MATCH(C294,OFFSET('Nhập đơn'!$C$1,BSM!$A293,0,10000),0),"")</f>
        <v/>
      </c>
    </row>
    <row r="295" spans="1:1">
      <c r="A295" s="1" t="str">
        <f ca="1">IFERROR(A294+MATCH(C295,OFFSET('Nhập đơn'!$C$1,BSM!$A294,0,10000),0),"")</f>
        <v/>
      </c>
    </row>
    <row r="296" spans="1:1">
      <c r="A296" s="1" t="str">
        <f ca="1">IFERROR(A295+MATCH(C296,OFFSET('Nhập đơn'!$C$1,BSM!$A295,0,10000),0),"")</f>
        <v/>
      </c>
    </row>
    <row r="297" spans="1:1">
      <c r="A297" s="1" t="str">
        <f ca="1">IFERROR(A296+MATCH(C297,OFFSET('Nhập đơn'!$C$1,BSM!$A296,0,10000),0),"")</f>
        <v/>
      </c>
    </row>
    <row r="298" spans="1:1">
      <c r="A298" s="1" t="str">
        <f ca="1">IFERROR(A297+MATCH(C298,OFFSET('Nhập đơn'!$C$1,BSM!$A297,0,10000),0),"")</f>
        <v/>
      </c>
    </row>
    <row r="299" spans="1:1">
      <c r="A299" s="1" t="str">
        <f ca="1">IFERROR(A298+MATCH(C299,OFFSET('Nhập đơn'!$C$1,BSM!$A298,0,10000),0),"")</f>
        <v/>
      </c>
    </row>
    <row r="300" spans="1:1">
      <c r="A300" s="1" t="str">
        <f ca="1">IFERROR(A299+MATCH(C300,OFFSET('Nhập đơn'!$C$1,BSM!$A299,0,10000),0),"")</f>
        <v/>
      </c>
    </row>
    <row r="301" spans="1:1">
      <c r="A301" s="1" t="str">
        <f ca="1">IFERROR(A300+MATCH(C301,OFFSET('Nhập đơn'!$C$1,BSM!$A300,0,10000),0),"")</f>
        <v/>
      </c>
    </row>
    <row r="302" spans="1:1">
      <c r="A302" s="1" t="str">
        <f ca="1">IFERROR(A301+MATCH(C302,OFFSET('Nhập đơn'!$C$1,BSM!$A301,0,10000),0),"")</f>
        <v/>
      </c>
    </row>
    <row r="303" spans="1:1">
      <c r="A303" s="1" t="str">
        <f ca="1">IFERROR(A302+MATCH(C303,OFFSET('Nhập đơn'!$C$1,BSM!$A302,0,10000),0),"")</f>
        <v/>
      </c>
    </row>
    <row r="304" spans="1:1">
      <c r="A304" s="1" t="str">
        <f ca="1">IFERROR(A303+MATCH(C304,OFFSET('Nhập đơn'!$C$1,BSM!$A303,0,10000),0),"")</f>
        <v/>
      </c>
    </row>
    <row r="305" spans="1:1">
      <c r="A305" s="1" t="str">
        <f ca="1">IFERROR(A304+MATCH(C305,OFFSET('Nhập đơn'!$C$1,BSM!$A304,0,10000),0),"")</f>
        <v/>
      </c>
    </row>
    <row r="306" spans="1:1">
      <c r="A306" s="1" t="str">
        <f ca="1">IFERROR(A305+MATCH(C306,OFFSET('Nhập đơn'!$C$1,BSM!$A305,0,10000),0),"")</f>
        <v/>
      </c>
    </row>
    <row r="307" spans="1:1">
      <c r="A307" s="1" t="str">
        <f ca="1">IFERROR(A306+MATCH(C307,OFFSET('Nhập đơn'!$C$1,BSM!$A306,0,10000),0),"")</f>
        <v/>
      </c>
    </row>
    <row r="308" spans="1:1">
      <c r="A308" s="1" t="str">
        <f ca="1">IFERROR(A307+MATCH(C308,OFFSET('Nhập đơn'!$C$1,BSM!$A307,0,10000),0),"")</f>
        <v/>
      </c>
    </row>
    <row r="309" spans="1:1">
      <c r="A309" s="1" t="str">
        <f ca="1">IFERROR(A308+MATCH(C309,OFFSET('Nhập đơn'!$C$1,BSM!$A308,0,10000),0),"")</f>
        <v/>
      </c>
    </row>
    <row r="310" spans="1:1">
      <c r="A310" s="1" t="str">
        <f ca="1">IFERROR(A309+MATCH(C310,OFFSET('Nhập đơn'!$C$1,BSM!$A309,0,10000),0),"")</f>
        <v/>
      </c>
    </row>
    <row r="311" spans="1:1">
      <c r="A311" s="1" t="str">
        <f ca="1">IFERROR(A310+MATCH(C311,OFFSET('Nhập đơn'!$C$1,BSM!$A310,0,10000),0),"")</f>
        <v/>
      </c>
    </row>
    <row r="312" spans="1:1">
      <c r="A312" s="1" t="str">
        <f ca="1">IFERROR(A311+MATCH(C312,OFFSET('Nhập đơn'!$C$1,BSM!$A311,0,10000),0),"")</f>
        <v/>
      </c>
    </row>
    <row r="313" spans="1:1">
      <c r="A313" s="1" t="str">
        <f ca="1">IFERROR(A312+MATCH(C313,OFFSET('Nhập đơn'!$C$1,BSM!$A312,0,10000),0),"")</f>
        <v/>
      </c>
    </row>
    <row r="314" spans="1:1">
      <c r="A314" s="1" t="str">
        <f ca="1">IFERROR(A313+MATCH(C314,OFFSET('Nhập đơn'!$C$1,BSM!$A313,0,10000),0),"")</f>
        <v/>
      </c>
    </row>
    <row r="315" spans="1:1">
      <c r="A315" s="1" t="str">
        <f ca="1">IFERROR(A314+MATCH(C315,OFFSET('Nhập đơn'!$C$1,BSM!$A314,0,10000),0),"")</f>
        <v/>
      </c>
    </row>
    <row r="316" spans="1:1">
      <c r="A316" s="1" t="str">
        <f ca="1">IFERROR(A315+MATCH(C316,OFFSET('Nhập đơn'!$C$1,BSM!$A315,0,10000),0),"")</f>
        <v/>
      </c>
    </row>
    <row r="317" spans="1:1">
      <c r="A317" s="1" t="str">
        <f ca="1">IFERROR(A316+MATCH(C317,OFFSET('Nhập đơn'!$C$1,BSM!$A316,0,10000),0),"")</f>
        <v/>
      </c>
    </row>
    <row r="318" spans="1:1">
      <c r="A318" s="1" t="str">
        <f ca="1">IFERROR(A317+MATCH(C318,OFFSET('Nhập đơn'!$C$1,BSM!$A317,0,10000),0),"")</f>
        <v/>
      </c>
    </row>
    <row r="319" spans="1:1">
      <c r="A319" s="1" t="str">
        <f ca="1">IFERROR(A318+MATCH(C319,OFFSET('Nhập đơn'!$C$1,BSM!$A318,0,10000),0),"")</f>
        <v/>
      </c>
    </row>
    <row r="320" spans="1:1">
      <c r="A320" s="1" t="str">
        <f ca="1">IFERROR(A319+MATCH(C320,OFFSET('Nhập đơn'!$C$1,BSM!$A319,0,10000),0),"")</f>
        <v/>
      </c>
    </row>
    <row r="321" spans="1:1">
      <c r="A321" s="1" t="str">
        <f ca="1">IFERROR(A320+MATCH(C321,OFFSET('Nhập đơn'!$C$1,BSM!$A320,0,10000),0),"")</f>
        <v/>
      </c>
    </row>
    <row r="322" spans="1:1">
      <c r="A322" s="1" t="str">
        <f ca="1">IFERROR(A321+MATCH(C322,OFFSET('Nhập đơn'!$C$1,BSM!$A321,0,10000),0),"")</f>
        <v/>
      </c>
    </row>
    <row r="323" spans="1:1">
      <c r="A323" s="1" t="str">
        <f ca="1">IFERROR(A322+MATCH(C323,OFFSET('Nhập đơn'!$C$1,BSM!$A322,0,10000),0),"")</f>
        <v/>
      </c>
    </row>
    <row r="324" spans="1:1">
      <c r="A324" s="1" t="str">
        <f ca="1">IFERROR(A323+MATCH(C324,OFFSET('Nhập đơn'!$C$1,BSM!$A323,0,10000),0),"")</f>
        <v/>
      </c>
    </row>
    <row r="325" spans="1:1">
      <c r="A325" s="1" t="str">
        <f ca="1">IFERROR(A324+MATCH(C325,OFFSET('Nhập đơn'!$C$1,BSM!$A324,0,10000),0),"")</f>
        <v/>
      </c>
    </row>
    <row r="326" spans="1:1">
      <c r="A326" s="1" t="str">
        <f ca="1">IFERROR(A325+MATCH(C326,OFFSET('Nhập đơn'!$C$1,BSM!$A325,0,10000),0),"")</f>
        <v/>
      </c>
    </row>
    <row r="327" spans="1:1">
      <c r="A327" s="1" t="str">
        <f ca="1">IFERROR(A326+MATCH(C327,OFFSET('Nhập đơn'!$C$1,BSM!$A326,0,10000),0),"")</f>
        <v/>
      </c>
    </row>
    <row r="328" spans="1:1">
      <c r="A328" s="1" t="str">
        <f ca="1">IFERROR(A327+MATCH(C328,OFFSET('Nhập đơn'!$C$1,BSM!$A327,0,10000),0),"")</f>
        <v/>
      </c>
    </row>
    <row r="329" spans="1:1">
      <c r="A329" s="1" t="str">
        <f ca="1">IFERROR(A328+MATCH(C329,OFFSET('Nhập đơn'!$C$1,BSM!$A328,0,10000),0),"")</f>
        <v/>
      </c>
    </row>
    <row r="330" spans="1:1">
      <c r="A330" s="1" t="str">
        <f ca="1">IFERROR(A329+MATCH(C330,OFFSET('Nhập đơn'!$C$1,BSM!$A329,0,10000),0),"")</f>
        <v/>
      </c>
    </row>
    <row r="331" spans="1:1">
      <c r="A331" s="1" t="str">
        <f ca="1">IFERROR(A330+MATCH(C331,OFFSET('Nhập đơn'!$C$1,BSM!$A330,0,10000),0),"")</f>
        <v/>
      </c>
    </row>
    <row r="332" spans="1:1">
      <c r="A332" s="1" t="str">
        <f ca="1">IFERROR(A331+MATCH(C332,OFFSET('Nhập đơn'!$C$1,BSM!$A331,0,10000),0),"")</f>
        <v/>
      </c>
    </row>
    <row r="333" spans="1:1">
      <c r="A333" s="1" t="str">
        <f ca="1">IFERROR(A332+MATCH(C333,OFFSET('Nhập đơn'!$C$1,BSM!$A332,0,10000),0),"")</f>
        <v/>
      </c>
    </row>
    <row r="334" spans="1:1">
      <c r="A334" s="1" t="str">
        <f ca="1">IFERROR(A333+MATCH(C334,OFFSET('Nhập đơn'!$C$1,BSM!$A333,0,10000),0),"")</f>
        <v/>
      </c>
    </row>
    <row r="335" spans="1:1">
      <c r="A335" s="1" t="str">
        <f ca="1">IFERROR(A334+MATCH(C335,OFFSET('Nhập đơn'!$C$1,BSM!$A334,0,10000),0),"")</f>
        <v/>
      </c>
    </row>
    <row r="336" spans="1:1">
      <c r="A336" s="1" t="str">
        <f ca="1">IFERROR(A335+MATCH(C336,OFFSET('Nhập đơn'!$C$1,BSM!$A335,0,10000),0),"")</f>
        <v/>
      </c>
    </row>
    <row r="337" spans="1:1">
      <c r="A337" s="1" t="str">
        <f ca="1">IFERROR(A336+MATCH(C337,OFFSET('Nhập đơn'!$C$1,BSM!$A336,0,10000),0),"")</f>
        <v/>
      </c>
    </row>
    <row r="338" spans="1:1">
      <c r="A338" s="1" t="str">
        <f ca="1">IFERROR(A337+MATCH(C338,OFFSET('Nhập đơn'!$C$1,BSM!$A337,0,10000),0),"")</f>
        <v/>
      </c>
    </row>
    <row r="339" spans="1:1">
      <c r="A339" s="1" t="str">
        <f ca="1">IFERROR(A338+MATCH(C339,OFFSET('Nhập đơn'!$C$1,BSM!$A338,0,10000),0),"")</f>
        <v/>
      </c>
    </row>
    <row r="340" spans="1:1">
      <c r="A340" s="1" t="str">
        <f ca="1">IFERROR(A339+MATCH(C340,OFFSET('Nhập đơn'!$C$1,BSM!$A339,0,10000),0),"")</f>
        <v/>
      </c>
    </row>
    <row r="341" spans="1:1">
      <c r="A341" s="1" t="str">
        <f ca="1">IFERROR(A340+MATCH(C341,OFFSET('Nhập đơn'!$C$1,BSM!$A340,0,10000),0),"")</f>
        <v/>
      </c>
    </row>
    <row r="342" spans="1:1">
      <c r="A342" s="1" t="str">
        <f ca="1">IFERROR(A341+MATCH(C342,OFFSET('Nhập đơn'!$C$1,BSM!$A341,0,10000),0),"")</f>
        <v/>
      </c>
    </row>
    <row r="343" spans="1:1">
      <c r="A343" s="1" t="str">
        <f ca="1">IFERROR(A342+MATCH(C343,OFFSET('Nhập đơn'!$C$1,BSM!$A342,0,10000),0),"")</f>
        <v/>
      </c>
    </row>
    <row r="344" spans="1:1">
      <c r="A344" s="1" t="str">
        <f ca="1">IFERROR(A343+MATCH(C344,OFFSET('Nhập đơn'!$C$1,BSM!$A343,0,10000),0),"")</f>
        <v/>
      </c>
    </row>
    <row r="345" spans="1:1">
      <c r="A345" s="1" t="str">
        <f ca="1">IFERROR(A344+MATCH(C345,OFFSET('Nhập đơn'!$C$1,BSM!$A344,0,10000),0),"")</f>
        <v/>
      </c>
    </row>
    <row r="346" spans="1:1">
      <c r="A346" s="1" t="str">
        <f ca="1">IFERROR(A345+MATCH(C346,OFFSET('Nhập đơn'!$C$1,BSM!$A345,0,10000),0),"")</f>
        <v/>
      </c>
    </row>
    <row r="347" spans="1:1">
      <c r="A347" s="1" t="str">
        <f ca="1">IFERROR(A346+MATCH(C347,OFFSET('Nhập đơn'!$C$1,BSM!$A346,0,10000),0),"")</f>
        <v/>
      </c>
    </row>
    <row r="348" spans="1:1">
      <c r="A348" s="1" t="str">
        <f ca="1">IFERROR(A347+MATCH(C348,OFFSET('Nhập đơn'!$C$1,BSM!$A347,0,10000),0),"")</f>
        <v/>
      </c>
    </row>
    <row r="349" spans="1:1">
      <c r="A349" s="1" t="str">
        <f ca="1">IFERROR(A348+MATCH(C349,OFFSET('Nhập đơn'!$C$1,BSM!$A348,0,10000),0),"")</f>
        <v/>
      </c>
    </row>
    <row r="350" spans="1:1">
      <c r="A350" s="1" t="str">
        <f ca="1">IFERROR(A349+MATCH(C350,OFFSET('Nhập đơn'!$C$1,BSM!$A349,0,10000),0),"")</f>
        <v/>
      </c>
    </row>
    <row r="351" spans="1:1">
      <c r="A351" s="1" t="str">
        <f ca="1">IFERROR(A350+MATCH(C351,OFFSET('Nhập đơn'!$C$1,BSM!$A350,0,10000),0),"")</f>
        <v/>
      </c>
    </row>
    <row r="352" spans="1:1">
      <c r="A352" s="1" t="str">
        <f ca="1">IFERROR(A351+MATCH(C352,OFFSET('Nhập đơn'!$C$1,BSM!$A351,0,10000),0),"")</f>
        <v/>
      </c>
    </row>
    <row r="353" spans="1:1">
      <c r="A353" s="1" t="str">
        <f ca="1">IFERROR(A352+MATCH(C353,OFFSET('Nhập đơn'!$C$1,BSM!$A352,0,10000),0),"")</f>
        <v/>
      </c>
    </row>
    <row r="354" spans="1:1">
      <c r="A354" s="1" t="str">
        <f ca="1">IFERROR(A353+MATCH(C354,OFFSET('Nhập đơn'!$C$1,BSM!$A353,0,10000),0),"")</f>
        <v/>
      </c>
    </row>
    <row r="355" spans="1:1">
      <c r="A355" s="1" t="str">
        <f ca="1">IFERROR(A354+MATCH(C355,OFFSET('Nhập đơn'!$C$1,BSM!$A354,0,10000),0),"")</f>
        <v/>
      </c>
    </row>
    <row r="356" spans="1:1">
      <c r="A356" s="1" t="str">
        <f ca="1">IFERROR(A355+MATCH(C356,OFFSET('Nhập đơn'!$C$1,BSM!$A355,0,10000),0),"")</f>
        <v/>
      </c>
    </row>
    <row r="357" spans="1:1">
      <c r="A357" s="1" t="str">
        <f ca="1">IFERROR(A356+MATCH(C357,OFFSET('Nhập đơn'!$C$1,BSM!$A356,0,10000),0),"")</f>
        <v/>
      </c>
    </row>
    <row r="358" spans="1:1">
      <c r="A358" s="1" t="str">
        <f ca="1">IFERROR(A357+MATCH(C358,OFFSET('Nhập đơn'!$C$1,BSM!$A357,0,10000),0),"")</f>
        <v/>
      </c>
    </row>
    <row r="359" spans="1:1">
      <c r="A359" s="1" t="str">
        <f ca="1">IFERROR(A358+MATCH(C359,OFFSET('Nhập đơn'!$C$1,BSM!$A358,0,10000),0),"")</f>
        <v/>
      </c>
    </row>
    <row r="360" spans="1:1">
      <c r="A360" s="1" t="str">
        <f ca="1">IFERROR(A359+MATCH(C360,OFFSET('Nhập đơn'!$C$1,BSM!$A359,0,10000),0),"")</f>
        <v/>
      </c>
    </row>
    <row r="361" spans="1:1">
      <c r="A361" s="1" t="str">
        <f ca="1">IFERROR(A360+MATCH(C361,OFFSET('Nhập đơn'!$C$1,BSM!$A360,0,10000),0),"")</f>
        <v/>
      </c>
    </row>
    <row r="362" spans="1:1">
      <c r="A362" s="1" t="str">
        <f ca="1">IFERROR(A361+MATCH(C362,OFFSET('Nhập đơn'!$C$1,BSM!$A361,0,10000),0),"")</f>
        <v/>
      </c>
    </row>
    <row r="363" spans="1:1">
      <c r="A363" s="1" t="str">
        <f ca="1">IFERROR(A362+MATCH(C363,OFFSET('Nhập đơn'!$C$1,BSM!$A362,0,10000),0),"")</f>
        <v/>
      </c>
    </row>
    <row r="364" spans="1:1">
      <c r="A364" s="1" t="str">
        <f ca="1">IFERROR(A363+MATCH(C364,OFFSET('Nhập đơn'!$C$1,BSM!$A363,0,10000),0),"")</f>
        <v/>
      </c>
    </row>
    <row r="365" spans="1:1">
      <c r="A365" s="1" t="str">
        <f ca="1">IFERROR(A364+MATCH(C365,OFFSET('Nhập đơn'!$C$1,BSM!$A364,0,10000),0),"")</f>
        <v/>
      </c>
    </row>
    <row r="366" spans="1:1">
      <c r="A366" s="1" t="str">
        <f ca="1">IFERROR(A365+MATCH(C366,OFFSET('Nhập đơn'!$C$1,BSM!$A365,0,10000),0),"")</f>
        <v/>
      </c>
    </row>
    <row r="367" spans="1:1">
      <c r="A367" s="1" t="str">
        <f ca="1">IFERROR(A366+MATCH(C367,OFFSET('Nhập đơn'!$C$1,BSM!$A366,0,10000),0),"")</f>
        <v/>
      </c>
    </row>
    <row r="368" spans="1:1">
      <c r="A368" s="1" t="str">
        <f ca="1">IFERROR(A367+MATCH(C368,OFFSET('Nhập đơn'!$C$1,BSM!$A367,0,10000),0),"")</f>
        <v/>
      </c>
    </row>
    <row r="369" spans="1:1">
      <c r="A369" s="1" t="str">
        <f ca="1">IFERROR(A368+MATCH(C369,OFFSET('Nhập đơn'!$C$1,BSM!$A368,0,10000),0),"")</f>
        <v/>
      </c>
    </row>
    <row r="370" spans="1:1">
      <c r="A370" s="1" t="str">
        <f ca="1">IFERROR(A369+MATCH(C370,OFFSET('Nhập đơn'!$C$1,BSM!$A369,0,10000),0),"")</f>
        <v/>
      </c>
    </row>
    <row r="371" spans="1:1">
      <c r="A371" s="1" t="str">
        <f ca="1">IFERROR(A370+MATCH(C371,OFFSET('Nhập đơn'!$C$1,BSM!$A370,0,10000),0),"")</f>
        <v/>
      </c>
    </row>
    <row r="372" spans="1:1">
      <c r="A372" s="1" t="str">
        <f ca="1">IFERROR(A371+MATCH(C372,OFFSET('Nhập đơn'!$C$1,BSM!$A371,0,10000),0),"")</f>
        <v/>
      </c>
    </row>
    <row r="373" spans="1:1">
      <c r="A373" s="1" t="str">
        <f ca="1">IFERROR(A372+MATCH(C373,OFFSET('Nhập đơn'!$C$1,BSM!$A372,0,10000),0),"")</f>
        <v/>
      </c>
    </row>
    <row r="374" spans="1:1">
      <c r="A374" s="1" t="str">
        <f ca="1">IFERROR(A373+MATCH(C374,OFFSET('Nhập đơn'!$C$1,BSM!$A373,0,10000),0),"")</f>
        <v/>
      </c>
    </row>
    <row r="375" spans="1:1">
      <c r="A375" s="1" t="str">
        <f ca="1">IFERROR(A374+MATCH(C375,OFFSET('Nhập đơn'!$C$1,BSM!$A374,0,10000),0),"")</f>
        <v/>
      </c>
    </row>
    <row r="376" spans="1:1">
      <c r="A376" s="1" t="str">
        <f ca="1">IFERROR(A375+MATCH(C376,OFFSET('Nhập đơn'!$C$1,BSM!$A375,0,10000),0),"")</f>
        <v/>
      </c>
    </row>
    <row r="377" spans="1:1">
      <c r="A377" s="1" t="str">
        <f ca="1">IFERROR(A376+MATCH(C377,OFFSET('Nhập đơn'!$C$1,BSM!$A376,0,10000),0),"")</f>
        <v/>
      </c>
    </row>
    <row r="378" spans="1:1">
      <c r="A378" s="1" t="str">
        <f ca="1">IFERROR(A377+MATCH(C378,OFFSET('Nhập đơn'!$C$1,BSM!$A377,0,10000),0),"")</f>
        <v/>
      </c>
    </row>
    <row r="379" spans="1:1">
      <c r="A379" s="1" t="str">
        <f ca="1">IFERROR(A378+MATCH(C379,OFFSET('Nhập đơn'!$C$1,BSM!$A378,0,10000),0),"")</f>
        <v/>
      </c>
    </row>
    <row r="380" spans="1:1">
      <c r="A380" s="1" t="str">
        <f ca="1">IFERROR(A379+MATCH(C380,OFFSET('Nhập đơn'!$C$1,BSM!$A379,0,10000),0),"")</f>
        <v/>
      </c>
    </row>
    <row r="381" spans="1:1">
      <c r="A381" s="1" t="str">
        <f ca="1">IFERROR(A380+MATCH(C381,OFFSET('Nhập đơn'!$C$1,BSM!$A380,0,10000),0),"")</f>
        <v/>
      </c>
    </row>
    <row r="382" spans="1:1">
      <c r="A382" s="1" t="str">
        <f ca="1">IFERROR(A381+MATCH(C382,OFFSET('Nhập đơn'!$C$1,BSM!$A381,0,10000),0),"")</f>
        <v/>
      </c>
    </row>
    <row r="383" spans="1:1">
      <c r="A383" s="1" t="str">
        <f ca="1">IFERROR(A382+MATCH(C383,OFFSET('Nhập đơn'!$C$1,BSM!$A382,0,10000),0),"")</f>
        <v/>
      </c>
    </row>
    <row r="384" spans="1:1">
      <c r="A384" s="1" t="str">
        <f ca="1">IFERROR(A383+MATCH(C384,OFFSET('Nhập đơn'!$C$1,BSM!$A383,0,10000),0),"")</f>
        <v/>
      </c>
    </row>
    <row r="385" spans="1:1">
      <c r="A385" s="1" t="str">
        <f ca="1">IFERROR(A384+MATCH(C385,OFFSET('Nhập đơn'!$C$1,BSM!$A384,0,10000),0),"")</f>
        <v/>
      </c>
    </row>
    <row r="386" spans="1:1">
      <c r="A386" s="1" t="str">
        <f ca="1">IFERROR(A385+MATCH(C386,OFFSET('Nhập đơn'!$C$1,BSM!$A385,0,10000),0),"")</f>
        <v/>
      </c>
    </row>
    <row r="387" spans="1:1">
      <c r="A387" s="1" t="str">
        <f ca="1">IFERROR(A386+MATCH(C387,OFFSET('Nhập đơn'!$C$1,BSM!$A386,0,10000),0),"")</f>
        <v/>
      </c>
    </row>
    <row r="388" spans="1:1">
      <c r="A388" s="1" t="str">
        <f ca="1">IFERROR(A387+MATCH(C388,OFFSET('Nhập đơn'!$C$1,BSM!$A387,0,10000),0),"")</f>
        <v/>
      </c>
    </row>
    <row r="389" spans="1:1">
      <c r="A389" s="1" t="str">
        <f ca="1">IFERROR(A388+MATCH(C389,OFFSET('Nhập đơn'!$C$1,BSM!$A388,0,10000),0),"")</f>
        <v/>
      </c>
    </row>
    <row r="390" spans="1:1">
      <c r="A390" s="1" t="str">
        <f ca="1">IFERROR(A389+MATCH(C390,OFFSET('Nhập đơn'!$C$1,BSM!$A389,0,10000),0),"")</f>
        <v/>
      </c>
    </row>
    <row r="391" spans="1:1">
      <c r="A391" s="1" t="str">
        <f ca="1">IFERROR(A390+MATCH(C391,OFFSET('Nhập đơn'!$C$1,BSM!$A390,0,10000),0),"")</f>
        <v/>
      </c>
    </row>
    <row r="392" spans="1:1">
      <c r="A392" s="1" t="str">
        <f ca="1">IFERROR(A391+MATCH(C392,OFFSET('Nhập đơn'!$C$1,BSM!$A391,0,10000),0),"")</f>
        <v/>
      </c>
    </row>
    <row r="393" spans="1:1">
      <c r="A393" s="1" t="str">
        <f ca="1">IFERROR(A392+MATCH(C393,OFFSET('Nhập đơn'!$C$1,BSM!$A392,0,10000),0),"")</f>
        <v/>
      </c>
    </row>
    <row r="394" spans="1:1">
      <c r="A394" s="1" t="str">
        <f ca="1">IFERROR(A393+MATCH(C394,OFFSET('Nhập đơn'!$C$1,BSM!$A393,0,10000),0),"")</f>
        <v/>
      </c>
    </row>
    <row r="395" spans="1:1">
      <c r="A395" s="1" t="str">
        <f ca="1">IFERROR(A394+MATCH(C395,OFFSET('Nhập đơn'!$C$1,BSM!$A394,0,10000),0),"")</f>
        <v/>
      </c>
    </row>
    <row r="396" spans="1:1">
      <c r="A396" s="1" t="str">
        <f ca="1">IFERROR(A395+MATCH(C396,OFFSET('Nhập đơn'!$C$1,BSM!$A395,0,10000),0),"")</f>
        <v/>
      </c>
    </row>
    <row r="397" spans="1:1">
      <c r="A397" s="1" t="str">
        <f ca="1">IFERROR(A396+MATCH(C397,OFFSET('Nhập đơn'!$C$1,BSM!$A396,0,10000),0),"")</f>
        <v/>
      </c>
    </row>
    <row r="398" spans="1:1">
      <c r="A398" s="1" t="str">
        <f ca="1">IFERROR(A397+MATCH(C398,OFFSET('Nhập đơn'!$C$1,BSM!$A397,0,10000),0),"")</f>
        <v/>
      </c>
    </row>
    <row r="399" spans="1:1">
      <c r="A399" s="1" t="str">
        <f ca="1">IFERROR(A398+MATCH(C399,OFFSET('Nhập đơn'!$C$1,BSM!$A398,0,10000),0),"")</f>
        <v/>
      </c>
    </row>
    <row r="400" spans="1:1">
      <c r="A400" s="1" t="str">
        <f ca="1">IFERROR(A399+MATCH(C400,OFFSET('Nhập đơn'!$C$1,BSM!$A399,0,10000),0),"")</f>
        <v/>
      </c>
    </row>
    <row r="401" spans="1:1">
      <c r="A401" s="1" t="str">
        <f ca="1">IFERROR(A400+MATCH(C401,OFFSET('Nhập đơn'!$C$1,BSM!$A400,0,10000),0),"")</f>
        <v/>
      </c>
    </row>
    <row r="402" spans="1:1">
      <c r="A402" s="1" t="str">
        <f ca="1">IFERROR(A401+MATCH(C402,OFFSET('Nhập đơn'!$C$1,BSM!$A401,0,10000),0),"")</f>
        <v/>
      </c>
    </row>
    <row r="403" spans="1:1">
      <c r="A403" s="1" t="str">
        <f ca="1">IFERROR(A402+MATCH(C403,OFFSET('Nhập đơn'!$C$1,BSM!$A402,0,10000),0),"")</f>
        <v/>
      </c>
    </row>
    <row r="404" spans="1:1">
      <c r="A404" s="1" t="str">
        <f ca="1">IFERROR(A403+MATCH(C404,OFFSET('Nhập đơn'!$C$1,BSM!$A403,0,10000),0),"")</f>
        <v/>
      </c>
    </row>
    <row r="405" spans="1:1">
      <c r="A405" s="1" t="str">
        <f ca="1">IFERROR(A404+MATCH(C405,OFFSET('Nhập đơn'!$C$1,BSM!$A404,0,10000),0),"")</f>
        <v/>
      </c>
    </row>
    <row r="406" spans="1:1">
      <c r="A406" s="1" t="str">
        <f ca="1">IFERROR(A405+MATCH(C406,OFFSET('Nhập đơn'!$C$1,BSM!$A405,0,10000),0),"")</f>
        <v/>
      </c>
    </row>
    <row r="407" spans="1:1">
      <c r="A407" s="1" t="str">
        <f ca="1">IFERROR(A406+MATCH(C407,OFFSET('Nhập đơn'!$C$1,BSM!$A406,0,10000),0),"")</f>
        <v/>
      </c>
    </row>
    <row r="408" spans="1:1">
      <c r="A408" s="1" t="str">
        <f ca="1">IFERROR(A407+MATCH(C408,OFFSET('Nhập đơn'!$C$1,BSM!$A407,0,10000),0),"")</f>
        <v/>
      </c>
    </row>
    <row r="409" spans="1:1">
      <c r="A409" s="1" t="str">
        <f ca="1">IFERROR(A408+MATCH(C409,OFFSET('Nhập đơn'!$C$1,BSM!$A408,0,10000),0),"")</f>
        <v/>
      </c>
    </row>
    <row r="410" spans="1:1">
      <c r="A410" s="1" t="str">
        <f ca="1">IFERROR(A409+MATCH(C410,OFFSET('Nhập đơn'!$C$1,BSM!$A409,0,10000),0),"")</f>
        <v/>
      </c>
    </row>
    <row r="411" spans="1:1">
      <c r="A411" s="1" t="str">
        <f ca="1">IFERROR(A410+MATCH(C411,OFFSET('Nhập đơn'!$C$1,BSM!$A410,0,10000),0),"")</f>
        <v/>
      </c>
    </row>
    <row r="412" spans="1:1">
      <c r="A412" s="1" t="str">
        <f ca="1">IFERROR(A411+MATCH(C412,OFFSET('Nhập đơn'!$C$1,BSM!$A411,0,10000),0),"")</f>
        <v/>
      </c>
    </row>
    <row r="413" spans="1:1">
      <c r="A413" s="1" t="str">
        <f ca="1">IFERROR(A412+MATCH(C413,OFFSET('Nhập đơn'!$C$1,BSM!$A412,0,10000),0),"")</f>
        <v/>
      </c>
    </row>
    <row r="414" spans="1:1">
      <c r="A414" s="1" t="str">
        <f ca="1">IFERROR(A413+MATCH(C414,OFFSET('Nhập đơn'!$C$1,BSM!$A413,0,10000),0),"")</f>
        <v/>
      </c>
    </row>
    <row r="415" spans="1:1">
      <c r="A415" s="1" t="str">
        <f ca="1">IFERROR(A414+MATCH(C415,OFFSET('Nhập đơn'!$C$1,BSM!$A414,0,10000),0),"")</f>
        <v/>
      </c>
    </row>
    <row r="416" spans="1:1">
      <c r="A416" s="1" t="str">
        <f ca="1">IFERROR(A415+MATCH(C416,OFFSET('Nhập đơn'!$C$1,BSM!$A415,0,10000),0),"")</f>
        <v/>
      </c>
    </row>
    <row r="417" spans="1:1">
      <c r="A417" s="1" t="str">
        <f ca="1">IFERROR(A416+MATCH(C417,OFFSET('Nhập đơn'!$C$1,BSM!$A416,0,10000),0),"")</f>
        <v/>
      </c>
    </row>
    <row r="418" spans="1:1">
      <c r="A418" s="1" t="str">
        <f ca="1">IFERROR(A417+MATCH(C418,OFFSET('Nhập đơn'!$C$1,BSM!$A417,0,10000),0),"")</f>
        <v/>
      </c>
    </row>
    <row r="419" spans="1:1">
      <c r="A419" s="1" t="str">
        <f ca="1">IFERROR(A418+MATCH(C419,OFFSET('Nhập đơn'!$C$1,BSM!$A418,0,10000),0),"")</f>
        <v/>
      </c>
    </row>
    <row r="420" spans="1:1">
      <c r="A420" s="1" t="str">
        <f ca="1">IFERROR(A419+MATCH(C420,OFFSET('Nhập đơn'!$C$1,BSM!$A419,0,10000),0),"")</f>
        <v/>
      </c>
    </row>
    <row r="421" spans="1:1">
      <c r="A421" s="1" t="str">
        <f ca="1">IFERROR(A420+MATCH(C421,OFFSET('Nhập đơn'!$C$1,BSM!$A420,0,10000),0),"")</f>
        <v/>
      </c>
    </row>
    <row r="422" spans="1:1">
      <c r="A422" s="1" t="str">
        <f ca="1">IFERROR(A421+MATCH(C422,OFFSET('Nhập đơn'!$C$1,BSM!$A421,0,10000),0),"")</f>
        <v/>
      </c>
    </row>
    <row r="423" spans="1:1">
      <c r="A423" s="1" t="str">
        <f ca="1">IFERROR(A422+MATCH(C423,OFFSET('Nhập đơn'!$C$1,BSM!$A422,0,10000),0),"")</f>
        <v/>
      </c>
    </row>
    <row r="424" spans="1:1">
      <c r="A424" s="1" t="str">
        <f ca="1">IFERROR(A423+MATCH(C424,OFFSET('Nhập đơn'!$C$1,BSM!$A423,0,10000),0),"")</f>
        <v/>
      </c>
    </row>
    <row r="425" spans="1:1">
      <c r="A425" s="1" t="str">
        <f ca="1">IFERROR(A424+MATCH(C425,OFFSET('Nhập đơn'!$C$1,BSM!$A424,0,10000),0),"")</f>
        <v/>
      </c>
    </row>
    <row r="426" spans="1:1">
      <c r="A426" s="1" t="str">
        <f ca="1">IFERROR(A425+MATCH(C426,OFFSET('Nhập đơn'!$C$1,BSM!$A425,0,10000),0),"")</f>
        <v/>
      </c>
    </row>
    <row r="427" spans="1:1">
      <c r="A427" s="1" t="str">
        <f ca="1">IFERROR(A426+MATCH(C427,OFFSET('Nhập đơn'!$C$1,BSM!$A426,0,10000),0),"")</f>
        <v/>
      </c>
    </row>
    <row r="428" spans="1:1">
      <c r="A428" s="1" t="str">
        <f ca="1">IFERROR(A427+MATCH(C428,OFFSET('Nhập đơn'!$C$1,BSM!$A427,0,10000),0),"")</f>
        <v/>
      </c>
    </row>
    <row r="429" spans="1:1">
      <c r="A429" s="1" t="str">
        <f ca="1">IFERROR(A428+MATCH(C429,OFFSET('Nhập đơn'!$C$1,BSM!$A428,0,10000),0),"")</f>
        <v/>
      </c>
    </row>
    <row r="430" spans="1:1">
      <c r="A430" s="1" t="str">
        <f ca="1">IFERROR(A429+MATCH(C430,OFFSET('Nhập đơn'!$C$1,BSM!$A429,0,10000),0),"")</f>
        <v/>
      </c>
    </row>
    <row r="431" spans="1:1">
      <c r="A431" s="1" t="str">
        <f ca="1">IFERROR(A430+MATCH(C431,OFFSET('Nhập đơn'!$C$1,BSM!$A430,0,10000),0),"")</f>
        <v/>
      </c>
    </row>
    <row r="432" spans="1:1">
      <c r="A432" s="1" t="str">
        <f ca="1">IFERROR(A431+MATCH(C432,OFFSET('Nhập đơn'!$C$1,BSM!$A431,0,10000),0),"")</f>
        <v/>
      </c>
    </row>
    <row r="433" spans="1:1">
      <c r="A433" s="1" t="str">
        <f ca="1">IFERROR(A432+MATCH(C433,OFFSET('Nhập đơn'!$C$1,BSM!$A432,0,10000),0),"")</f>
        <v/>
      </c>
    </row>
    <row r="434" spans="1:1">
      <c r="A434" s="1" t="str">
        <f ca="1">IFERROR(A433+MATCH(C434,OFFSET('Nhập đơn'!$C$1,BSM!$A433,0,10000),0),"")</f>
        <v/>
      </c>
    </row>
    <row r="435" spans="1:1">
      <c r="A435" s="1" t="str">
        <f ca="1">IFERROR(A434+MATCH(C435,OFFSET('Nhập đơn'!$C$1,BSM!$A434,0,10000),0),"")</f>
        <v/>
      </c>
    </row>
    <row r="436" spans="1:1">
      <c r="A436" s="1" t="str">
        <f ca="1">IFERROR(A435+MATCH(C436,OFFSET('Nhập đơn'!$C$1,BSM!$A435,0,10000),0),"")</f>
        <v/>
      </c>
    </row>
    <row r="437" spans="1:1">
      <c r="A437" s="1" t="str">
        <f ca="1">IFERROR(A436+MATCH(C437,OFFSET('Nhập đơn'!$C$1,BSM!$A436,0,10000),0),"")</f>
        <v/>
      </c>
    </row>
    <row r="438" spans="1:1">
      <c r="A438" s="1" t="str">
        <f ca="1">IFERROR(A437+MATCH(C438,OFFSET('Nhập đơn'!$C$1,BSM!$A437,0,10000),0),"")</f>
        <v/>
      </c>
    </row>
    <row r="439" spans="1:1">
      <c r="A439" s="1" t="str">
        <f ca="1">IFERROR(A438+MATCH(C439,OFFSET('Nhập đơn'!$C$1,BSM!$A438,0,10000),0),"")</f>
        <v/>
      </c>
    </row>
    <row r="440" spans="1:1">
      <c r="A440" s="1" t="str">
        <f ca="1">IFERROR(A439+MATCH(C440,OFFSET('Nhập đơn'!$C$1,BSM!$A439,0,10000),0),"")</f>
        <v/>
      </c>
    </row>
    <row r="441" spans="1:1">
      <c r="A441" s="1" t="str">
        <f ca="1">IFERROR(A440+MATCH(C441,OFFSET('Nhập đơn'!$C$1,BSM!$A440,0,10000),0),"")</f>
        <v/>
      </c>
    </row>
    <row r="442" spans="1:1">
      <c r="A442" s="1" t="str">
        <f ca="1">IFERROR(A441+MATCH(C442,OFFSET('Nhập đơn'!$C$1,BSM!$A441,0,10000),0),"")</f>
        <v/>
      </c>
    </row>
    <row r="443" spans="1:1">
      <c r="A443" s="1" t="str">
        <f ca="1">IFERROR(A442+MATCH(C443,OFFSET('Nhập đơn'!$C$1,BSM!$A442,0,10000),0),"")</f>
        <v/>
      </c>
    </row>
    <row r="444" spans="1:1">
      <c r="A444" s="1" t="str">
        <f ca="1">IFERROR(A443+MATCH(C444,OFFSET('Nhập đơn'!$C$1,BSM!$A443,0,10000),0),"")</f>
        <v/>
      </c>
    </row>
    <row r="445" spans="1:1">
      <c r="A445" s="1" t="str">
        <f ca="1">IFERROR(A444+MATCH(C445,OFFSET('Nhập đơn'!$C$1,BSM!$A444,0,10000),0),"")</f>
        <v/>
      </c>
    </row>
    <row r="446" spans="1:1">
      <c r="A446" s="1" t="str">
        <f ca="1">IFERROR(A445+MATCH(C446,OFFSET('Nhập đơn'!$C$1,BSM!$A445,0,10000),0),"")</f>
        <v/>
      </c>
    </row>
    <row r="447" spans="1:1">
      <c r="A447" s="1" t="str">
        <f ca="1">IFERROR(A446+MATCH(C447,OFFSET('Nhập đơn'!$C$1,BSM!$A446,0,10000),0),"")</f>
        <v/>
      </c>
    </row>
    <row r="448" spans="1:1">
      <c r="A448" s="1" t="str">
        <f ca="1">IFERROR(A447+MATCH(C448,OFFSET('Nhập đơn'!$C$1,BSM!$A447,0,10000),0),"")</f>
        <v/>
      </c>
    </row>
    <row r="449" spans="1:1">
      <c r="A449" s="1" t="str">
        <f ca="1">IFERROR(A448+MATCH(C449,OFFSET('Nhập đơn'!$C$1,BSM!$A448,0,10000),0),"")</f>
        <v/>
      </c>
    </row>
    <row r="450" spans="1:1">
      <c r="A450" s="1" t="str">
        <f ca="1">IFERROR(A449+MATCH(C450,OFFSET('Nhập đơn'!$C$1,BSM!$A449,0,10000),0),"")</f>
        <v/>
      </c>
    </row>
    <row r="451" spans="1:1">
      <c r="A451" s="1" t="str">
        <f ca="1">IFERROR(A450+MATCH(C451,OFFSET('Nhập đơn'!$C$1,BSM!$A450,0,10000),0),"")</f>
        <v/>
      </c>
    </row>
    <row r="452" spans="1:1">
      <c r="A452" s="1" t="str">
        <f ca="1">IFERROR(A451+MATCH(C452,OFFSET('Nhập đơn'!$C$1,BSM!$A451,0,10000),0),"")</f>
        <v/>
      </c>
    </row>
    <row r="453" spans="1:1">
      <c r="A453" s="1" t="str">
        <f ca="1">IFERROR(A452+MATCH(C453,OFFSET('Nhập đơn'!$C$1,BSM!$A452,0,10000),0),"")</f>
        <v/>
      </c>
    </row>
    <row r="454" spans="1:1">
      <c r="A454" s="1" t="str">
        <f ca="1">IFERROR(A453+MATCH(C454,OFFSET('Nhập đơn'!$C$1,BSM!$A453,0,10000),0),"")</f>
        <v/>
      </c>
    </row>
    <row r="455" spans="1:1">
      <c r="A455" s="1" t="str">
        <f ca="1">IFERROR(A454+MATCH(C455,OFFSET('Nhập đơn'!$C$1,BSM!$A454,0,10000),0),"")</f>
        <v/>
      </c>
    </row>
    <row r="456" spans="1:1">
      <c r="A456" s="1" t="str">
        <f ca="1">IFERROR(A455+MATCH(C456,OFFSET('Nhập đơn'!$C$1,BSM!$A455,0,10000),0),"")</f>
        <v/>
      </c>
    </row>
    <row r="457" spans="1:1">
      <c r="A457" s="1" t="str">
        <f ca="1">IFERROR(A456+MATCH(C457,OFFSET('Nhập đơn'!$C$1,BSM!$A456,0,10000),0),"")</f>
        <v/>
      </c>
    </row>
    <row r="458" spans="1:1">
      <c r="A458" s="1" t="str">
        <f ca="1">IFERROR(A457+MATCH(C458,OFFSET('Nhập đơn'!$C$1,BSM!$A457,0,10000),0),"")</f>
        <v/>
      </c>
    </row>
    <row r="459" spans="1:1">
      <c r="A459" s="1" t="str">
        <f ca="1">IFERROR(A458+MATCH(C459,OFFSET('Nhập đơn'!$C$1,BSM!$A458,0,10000),0),"")</f>
        <v/>
      </c>
    </row>
    <row r="460" spans="1:1">
      <c r="A460" s="1" t="str">
        <f ca="1">IFERROR(A459+MATCH(C460,OFFSET('Nhập đơn'!$C$1,BSM!$A459,0,10000),0),"")</f>
        <v/>
      </c>
    </row>
    <row r="461" spans="1:1">
      <c r="A461" s="1" t="str">
        <f ca="1">IFERROR(A460+MATCH(C461,OFFSET('Nhập đơn'!$C$1,BSM!$A460,0,10000),0),"")</f>
        <v/>
      </c>
    </row>
    <row r="462" spans="1:1">
      <c r="A462" s="1" t="str">
        <f ca="1">IFERROR(A461+MATCH(C462,OFFSET('Nhập đơn'!$C$1,BSM!$A461,0,10000),0),"")</f>
        <v/>
      </c>
    </row>
    <row r="463" spans="1:1">
      <c r="A463" s="1" t="str">
        <f ca="1">IFERROR(A462+MATCH(C463,OFFSET('Nhập đơn'!$C$1,BSM!$A462,0,10000),0),"")</f>
        <v/>
      </c>
    </row>
    <row r="464" spans="1:1">
      <c r="A464" s="1" t="str">
        <f ca="1">IFERROR(A463+MATCH(C464,OFFSET('Nhập đơn'!$C$1,BSM!$A463,0,10000),0),"")</f>
        <v/>
      </c>
    </row>
    <row r="465" spans="1:1">
      <c r="A465" s="1" t="str">
        <f ca="1">IFERROR(A464+MATCH(C465,OFFSET('Nhập đơn'!$C$1,BSM!$A464,0,10000),0),"")</f>
        <v/>
      </c>
    </row>
    <row r="466" spans="1:1">
      <c r="A466" s="1" t="str">
        <f ca="1">IFERROR(A465+MATCH(C466,OFFSET('Nhập đơn'!$C$1,BSM!$A465,0,10000),0),"")</f>
        <v/>
      </c>
    </row>
    <row r="467" spans="1:1">
      <c r="A467" s="1" t="str">
        <f ca="1">IFERROR(A466+MATCH(C467,OFFSET('Nhập đơn'!$C$1,BSM!$A466,0,10000),0),"")</f>
        <v/>
      </c>
    </row>
    <row r="468" spans="1:1">
      <c r="A468" s="1" t="str">
        <f ca="1">IFERROR(A467+MATCH(C468,OFFSET('Nhập đơn'!$C$1,BSM!$A467,0,10000),0),"")</f>
        <v/>
      </c>
    </row>
    <row r="469" spans="1:1">
      <c r="A469" s="1" t="str">
        <f ca="1">IFERROR(A468+MATCH(C469,OFFSET('Nhập đơn'!$C$1,BSM!$A468,0,10000),0),"")</f>
        <v/>
      </c>
    </row>
    <row r="470" spans="1:1">
      <c r="A470" s="1" t="str">
        <f ca="1">IFERROR(A469+MATCH(C470,OFFSET('Nhập đơn'!$C$1,BSM!$A469,0,10000),0),"")</f>
        <v/>
      </c>
    </row>
    <row r="471" spans="1:1">
      <c r="A471" s="1" t="str">
        <f ca="1">IFERROR(A470+MATCH(C471,OFFSET('Nhập đơn'!$C$1,BSM!$A470,0,10000),0),"")</f>
        <v/>
      </c>
    </row>
    <row r="472" spans="1:1">
      <c r="A472" s="1" t="str">
        <f ca="1">IFERROR(A471+MATCH(C472,OFFSET('Nhập đơn'!$C$1,BSM!$A471,0,10000),0),"")</f>
        <v/>
      </c>
    </row>
    <row r="473" spans="1:1">
      <c r="A473" s="1" t="str">
        <f ca="1">IFERROR(A472+MATCH(C473,OFFSET('Nhập đơn'!$C$1,BSM!$A472,0,10000),0),"")</f>
        <v/>
      </c>
    </row>
    <row r="474" spans="1:1">
      <c r="A474" s="1" t="str">
        <f ca="1">IFERROR(A473+MATCH(C474,OFFSET('Nhập đơn'!$C$1,BSM!$A473,0,10000),0),"")</f>
        <v/>
      </c>
    </row>
    <row r="475" spans="1:1">
      <c r="A475" s="1" t="str">
        <f ca="1">IFERROR(A474+MATCH(C475,OFFSET('Nhập đơn'!$C$1,BSM!$A474,0,10000),0),"")</f>
        <v/>
      </c>
    </row>
    <row r="476" spans="1:1">
      <c r="A476" s="1" t="str">
        <f ca="1">IFERROR(A475+MATCH(C476,OFFSET('Nhập đơn'!$C$1,BSM!$A475,0,10000),0),"")</f>
        <v/>
      </c>
    </row>
    <row r="477" spans="1:1">
      <c r="A477" s="1" t="str">
        <f ca="1">IFERROR(A476+MATCH(C477,OFFSET('Nhập đơn'!$C$1,BSM!$A476,0,10000),0),"")</f>
        <v/>
      </c>
    </row>
    <row r="478" spans="1:1">
      <c r="A478" s="1" t="str">
        <f ca="1">IFERROR(A477+MATCH(C478,OFFSET('Nhập đơn'!$C$1,BSM!$A477,0,10000),0),"")</f>
        <v/>
      </c>
    </row>
    <row r="479" spans="1:1">
      <c r="A479" s="1" t="str">
        <f ca="1">IFERROR(A478+MATCH(C479,OFFSET('Nhập đơn'!$C$1,BSM!$A478,0,10000),0),"")</f>
        <v/>
      </c>
    </row>
    <row r="480" spans="1:1">
      <c r="A480" s="1" t="str">
        <f ca="1">IFERROR(A479+MATCH(C480,OFFSET('Nhập đơn'!$C$1,BSM!$A479,0,10000),0),"")</f>
        <v/>
      </c>
    </row>
    <row r="481" spans="1:1">
      <c r="A481" s="1" t="str">
        <f ca="1">IFERROR(A480+MATCH(C481,OFFSET('Nhập đơn'!$C$1,BSM!$A480,0,10000),0),"")</f>
        <v/>
      </c>
    </row>
    <row r="482" spans="1:1">
      <c r="A482" s="1" t="str">
        <f ca="1">IFERROR(A481+MATCH(C482,OFFSET('Nhập đơn'!$C$1,BSM!$A481,0,10000),0),"")</f>
        <v/>
      </c>
    </row>
    <row r="483" spans="1:1">
      <c r="A483" s="1" t="str">
        <f ca="1">IFERROR(A482+MATCH(C483,OFFSET('Nhập đơn'!$C$1,BSM!$A482,0,10000),0),"")</f>
        <v/>
      </c>
    </row>
    <row r="484" spans="1:1">
      <c r="A484" s="1" t="str">
        <f ca="1">IFERROR(A483+MATCH(C484,OFFSET('Nhập đơn'!$C$1,BSM!$A483,0,10000),0),"")</f>
        <v/>
      </c>
    </row>
    <row r="485" spans="1:1">
      <c r="A485" s="1" t="str">
        <f ca="1">IFERROR(A484+MATCH(C485,OFFSET('Nhập đơn'!$C$1,BSM!$A484,0,10000),0),"")</f>
        <v/>
      </c>
    </row>
    <row r="486" spans="1:1">
      <c r="A486" s="1" t="str">
        <f ca="1">IFERROR(A485+MATCH(C486,OFFSET('Nhập đơn'!$C$1,BSM!$A485,0,10000),0),"")</f>
        <v/>
      </c>
    </row>
    <row r="487" spans="1:1">
      <c r="A487" s="1" t="str">
        <f ca="1">IFERROR(A486+MATCH(C487,OFFSET('Nhập đơn'!$C$1,BSM!$A486,0,10000),0),"")</f>
        <v/>
      </c>
    </row>
    <row r="488" spans="1:1">
      <c r="A488" s="1" t="str">
        <f ca="1">IFERROR(A487+MATCH(C488,OFFSET('Nhập đơn'!$C$1,BSM!$A487,0,10000),0),"")</f>
        <v/>
      </c>
    </row>
    <row r="489" spans="1:1">
      <c r="A489" s="1" t="str">
        <f ca="1">IFERROR(A488+MATCH(C489,OFFSET('Nhập đơn'!$C$1,BSM!$A488,0,10000),0),"")</f>
        <v/>
      </c>
    </row>
    <row r="490" spans="1:1">
      <c r="A490" s="1" t="str">
        <f ca="1">IFERROR(A489+MATCH(C490,OFFSET('Nhập đơn'!$C$1,BSM!$A489,0,10000),0),"")</f>
        <v/>
      </c>
    </row>
    <row r="491" spans="1:1">
      <c r="A491" s="1" t="str">
        <f ca="1">IFERROR(A490+MATCH(C491,OFFSET('Nhập đơn'!$C$1,BSM!$A490,0,10000),0),"")</f>
        <v/>
      </c>
    </row>
    <row r="492" spans="1:1">
      <c r="A492" s="1" t="str">
        <f ca="1">IFERROR(A491+MATCH(C492,OFFSET('Nhập đơn'!$C$1,BSM!$A491,0,10000),0),"")</f>
        <v/>
      </c>
    </row>
    <row r="493" spans="1:1">
      <c r="A493" s="1" t="str">
        <f ca="1">IFERROR(A492+MATCH(C493,OFFSET('Nhập đơn'!$C$1,BSM!$A492,0,10000),0),"")</f>
        <v/>
      </c>
    </row>
    <row r="494" spans="1:1">
      <c r="A494" s="1" t="str">
        <f ca="1">IFERROR(A493+MATCH(C494,OFFSET('Nhập đơn'!$C$1,BSM!$A493,0,10000),0),"")</f>
        <v/>
      </c>
    </row>
    <row r="495" spans="1:1">
      <c r="A495" s="1" t="str">
        <f ca="1">IFERROR(A494+MATCH(C495,OFFSET('Nhập đơn'!$C$1,BSM!$A494,0,10000),0),"")</f>
        <v/>
      </c>
    </row>
    <row r="496" spans="1:1">
      <c r="A496" s="1" t="str">
        <f ca="1">IFERROR(A495+MATCH(C496,OFFSET('Nhập đơn'!$C$1,BSM!$A495,0,10000),0),"")</f>
        <v/>
      </c>
    </row>
    <row r="497" spans="1:1">
      <c r="A497" s="1" t="str">
        <f ca="1">IFERROR(A496+MATCH(C497,OFFSET('Nhập đơn'!$C$1,BSM!$A496,0,10000),0),"")</f>
        <v/>
      </c>
    </row>
    <row r="498" spans="1:1">
      <c r="A498" s="1" t="str">
        <f ca="1">IFERROR(A497+MATCH(C498,OFFSET('Nhập đơn'!$C$1,BSM!$A497,0,10000),0),"")</f>
        <v/>
      </c>
    </row>
    <row r="499" spans="1:1">
      <c r="A499" s="1" t="str">
        <f ca="1">IFERROR(A498+MATCH(C499,OFFSET('Nhập đơn'!$C$1,BSM!$A498,0,10000),0),"")</f>
        <v/>
      </c>
    </row>
    <row r="500" spans="1:1">
      <c r="A500" s="1" t="str">
        <f ca="1">IFERROR(A499+MATCH(C500,OFFSET('Nhập đơn'!$C$1,BSM!$A499,0,10000),0),"")</f>
        <v/>
      </c>
    </row>
    <row r="501" spans="1:1">
      <c r="A501" s="1" t="str">
        <f ca="1">IFERROR(A500+MATCH(C501,OFFSET('Nhập đơn'!$C$1,BSM!$A500,0,10000),0),"")</f>
        <v/>
      </c>
    </row>
    <row r="502" spans="1:1">
      <c r="A502" s="1" t="str">
        <f ca="1">IFERROR(A501+MATCH(C502,OFFSET('Nhập đơn'!$C$1,BSM!$A501,0,10000),0),"")</f>
        <v/>
      </c>
    </row>
    <row r="503" spans="1:1">
      <c r="A503" s="1" t="str">
        <f ca="1">IFERROR(A502+MATCH(C503,OFFSET('Nhập đơn'!$C$1,BSM!$A502,0,10000),0),"")</f>
        <v/>
      </c>
    </row>
    <row r="504" spans="1:1">
      <c r="A504" s="1" t="str">
        <f ca="1">IFERROR(A503+MATCH(C504,OFFSET('Nhập đơn'!$C$1,BSM!$A503,0,10000),0),"")</f>
        <v/>
      </c>
    </row>
    <row r="505" spans="1:1">
      <c r="A505" s="1" t="str">
        <f ca="1">IFERROR(A504+MATCH(C505,OFFSET('Nhập đơn'!$C$1,BSM!$A504,0,10000),0),"")</f>
        <v/>
      </c>
    </row>
    <row r="506" spans="1:1">
      <c r="A506" s="1" t="str">
        <f ca="1">IFERROR(A505+MATCH(C506,OFFSET('Nhập đơn'!$C$1,BSM!$A505,0,10000),0),"")</f>
        <v/>
      </c>
    </row>
    <row r="507" spans="1:1">
      <c r="A507" s="1" t="str">
        <f ca="1">IFERROR(A506+MATCH(C507,OFFSET('Nhập đơn'!$C$1,BSM!$A506,0,10000),0),"")</f>
        <v/>
      </c>
    </row>
    <row r="508" spans="1:1">
      <c r="A508" s="1" t="str">
        <f ca="1">IFERROR(A507+MATCH(C508,OFFSET('Nhập đơn'!$C$1,BSM!$A507,0,10000),0),"")</f>
        <v/>
      </c>
    </row>
    <row r="509" spans="1:1">
      <c r="A509" s="1" t="str">
        <f ca="1">IFERROR(A508+MATCH(C509,OFFSET('Nhập đơn'!$C$1,BSM!$A508,0,10000),0),"")</f>
        <v/>
      </c>
    </row>
    <row r="510" spans="1:1">
      <c r="A510" s="1" t="str">
        <f ca="1">IFERROR(A509+MATCH(C510,OFFSET('Nhập đơn'!$C$1,BSM!$A509,0,10000),0),"")</f>
        <v/>
      </c>
    </row>
    <row r="511" spans="1:1">
      <c r="A511" s="1" t="str">
        <f ca="1">IFERROR(A510+MATCH(C511,OFFSET('Nhập đơn'!$C$1,BSM!$A510,0,10000),0),"")</f>
        <v/>
      </c>
    </row>
    <row r="512" spans="1:1">
      <c r="A512" s="1" t="str">
        <f ca="1">IFERROR(A511+MATCH(C512,OFFSET('Nhập đơn'!$C$1,BSM!$A511,0,10000),0),"")</f>
        <v/>
      </c>
    </row>
    <row r="513" spans="1:1">
      <c r="A513" s="1" t="str">
        <f ca="1">IFERROR(A512+MATCH(C513,OFFSET('Nhập đơn'!$C$1,BSM!$A512,0,10000),0),"")</f>
        <v/>
      </c>
    </row>
    <row r="514" spans="1:1">
      <c r="A514" s="1" t="str">
        <f ca="1">IFERROR(A513+MATCH(C514,OFFSET('Nhập đơn'!$C$1,BSM!$A513,0,10000),0),"")</f>
        <v/>
      </c>
    </row>
    <row r="515" spans="1:1">
      <c r="A515" s="1" t="str">
        <f ca="1">IFERROR(A514+MATCH(C515,OFFSET('Nhập đơn'!$C$1,BSM!$A514,0,10000),0),"")</f>
        <v/>
      </c>
    </row>
    <row r="516" spans="1:1">
      <c r="A516" s="1" t="str">
        <f ca="1">IFERROR(A515+MATCH(C516,OFFSET('Nhập đơn'!$C$1,BSM!$A515,0,10000),0),"")</f>
        <v/>
      </c>
    </row>
    <row r="517" spans="1:1">
      <c r="A517" s="1" t="str">
        <f ca="1">IFERROR(A516+MATCH(C517,OFFSET('Nhập đơn'!$C$1,BSM!$A516,0,10000),0),"")</f>
        <v/>
      </c>
    </row>
    <row r="518" spans="1:1">
      <c r="A518" s="1" t="str">
        <f ca="1">IFERROR(A517+MATCH(C518,OFFSET('Nhập đơn'!$C$1,BSM!$A517,0,10000),0),"")</f>
        <v/>
      </c>
    </row>
    <row r="519" spans="1:1">
      <c r="A519" s="1" t="str">
        <f ca="1">IFERROR(A518+MATCH(C519,OFFSET('Nhập đơn'!$C$1,BSM!$A518,0,10000),0),"")</f>
        <v/>
      </c>
    </row>
    <row r="520" spans="1:1">
      <c r="A520" s="1" t="str">
        <f ca="1">IFERROR(A519+MATCH(C520,OFFSET('Nhập đơn'!$C$1,BSM!$A519,0,10000),0),"")</f>
        <v/>
      </c>
    </row>
    <row r="521" spans="1:1">
      <c r="A521" s="1" t="str">
        <f ca="1">IFERROR(A520+MATCH(C521,OFFSET('Nhập đơn'!$C$1,BSM!$A520,0,10000),0),"")</f>
        <v/>
      </c>
    </row>
    <row r="522" spans="1:1">
      <c r="A522" s="1" t="str">
        <f ca="1">IFERROR(A521+MATCH(C522,OFFSET('Nhập đơn'!$C$1,BSM!$A521,0,10000),0),"")</f>
        <v/>
      </c>
    </row>
    <row r="523" spans="1:1">
      <c r="A523" s="1" t="str">
        <f ca="1">IFERROR(A522+MATCH(C523,OFFSET('Nhập đơn'!$C$1,BSM!$A522,0,10000),0),"")</f>
        <v/>
      </c>
    </row>
    <row r="524" spans="1:1">
      <c r="A524" s="1" t="str">
        <f ca="1">IFERROR(A523+MATCH(C524,OFFSET('Nhập đơn'!$C$1,BSM!$A523,0,10000),0),"")</f>
        <v/>
      </c>
    </row>
    <row r="525" spans="1:1">
      <c r="A525" s="1" t="str">
        <f ca="1">IFERROR(A524+MATCH(C525,OFFSET('Nhập đơn'!$C$1,BSM!$A524,0,10000),0),"")</f>
        <v/>
      </c>
    </row>
    <row r="526" spans="1:1">
      <c r="A526" s="1" t="str">
        <f ca="1">IFERROR(A525+MATCH(C526,OFFSET('Nhập đơn'!$C$1,BSM!$A525,0,10000),0),"")</f>
        <v/>
      </c>
    </row>
    <row r="527" spans="1:1">
      <c r="A527" s="1" t="str">
        <f ca="1">IFERROR(A526+MATCH(C527,OFFSET('Nhập đơn'!$C$1,BSM!$A526,0,10000),0),"")</f>
        <v/>
      </c>
    </row>
    <row r="528" spans="1:1">
      <c r="A528" s="1" t="str">
        <f ca="1">IFERROR(A527+MATCH(C528,OFFSET('Nhập đơn'!$C$1,BSM!$A527,0,10000),0),"")</f>
        <v/>
      </c>
    </row>
    <row r="529" spans="1:1">
      <c r="A529" s="1" t="str">
        <f ca="1">IFERROR(A528+MATCH(C529,OFFSET('Nhập đơn'!$C$1,BSM!$A528,0,10000),0),"")</f>
        <v/>
      </c>
    </row>
    <row r="530" spans="1:1">
      <c r="A530" s="1" t="str">
        <f ca="1">IFERROR(A529+MATCH(C530,OFFSET('Nhập đơn'!$C$1,BSM!$A529,0,10000),0),"")</f>
        <v/>
      </c>
    </row>
    <row r="531" spans="1:1">
      <c r="A531" s="1" t="str">
        <f ca="1">IFERROR(A530+MATCH(C531,OFFSET('Nhập đơn'!$C$1,BSM!$A530,0,10000),0),"")</f>
        <v/>
      </c>
    </row>
    <row r="532" spans="1:1">
      <c r="A532" s="1" t="str">
        <f ca="1">IFERROR(A531+MATCH(C532,OFFSET('Nhập đơn'!$C$1,BSM!$A531,0,10000),0),"")</f>
        <v/>
      </c>
    </row>
    <row r="533" spans="1:1">
      <c r="A533" s="1" t="str">
        <f ca="1">IFERROR(A532+MATCH(C533,OFFSET('Nhập đơn'!$C$1,BSM!$A532,0,10000),0),"")</f>
        <v/>
      </c>
    </row>
    <row r="534" spans="1:1">
      <c r="A534" s="1" t="str">
        <f ca="1">IFERROR(A533+MATCH(C534,OFFSET('Nhập đơn'!$C$1,BSM!$A533,0,10000),0),"")</f>
        <v/>
      </c>
    </row>
    <row r="535" spans="1:1">
      <c r="A535" s="1" t="str">
        <f ca="1">IFERROR(A534+MATCH(C535,OFFSET('Nhập đơn'!$C$1,BSM!$A534,0,10000),0),"")</f>
        <v/>
      </c>
    </row>
    <row r="536" spans="1:1">
      <c r="A536" s="1" t="str">
        <f ca="1">IFERROR(A535+MATCH(C536,OFFSET('Nhập đơn'!$C$1,BSM!$A535,0,10000),0),"")</f>
        <v/>
      </c>
    </row>
    <row r="537" spans="1:1">
      <c r="A537" s="1" t="str">
        <f ca="1">IFERROR(A536+MATCH(C537,OFFSET('Nhập đơn'!$C$1,BSM!$A536,0,10000),0),"")</f>
        <v/>
      </c>
    </row>
    <row r="538" spans="1:1">
      <c r="A538" s="1" t="str">
        <f ca="1">IFERROR(A537+MATCH(C538,OFFSET('Nhập đơn'!$C$1,BSM!$A537,0,10000),0),"")</f>
        <v/>
      </c>
    </row>
    <row r="539" spans="1:1">
      <c r="A539" s="1" t="str">
        <f ca="1">IFERROR(A538+MATCH(C539,OFFSET('Nhập đơn'!$C$1,BSM!$A538,0,10000),0),"")</f>
        <v/>
      </c>
    </row>
    <row r="540" spans="1:1">
      <c r="A540" s="1" t="str">
        <f ca="1">IFERROR(A539+MATCH(C540,OFFSET('Nhập đơn'!$C$1,BSM!$A539,0,10000),0),"")</f>
        <v/>
      </c>
    </row>
    <row r="541" spans="1:1">
      <c r="A541" s="1" t="str">
        <f ca="1">IFERROR(A540+MATCH(C541,OFFSET('Nhập đơn'!$C$1,BSM!$A540,0,10000),0),"")</f>
        <v/>
      </c>
    </row>
    <row r="542" spans="1:1">
      <c r="A542" s="1" t="str">
        <f ca="1">IFERROR(A541+MATCH(C542,OFFSET('Nhập đơn'!$C$1,BSM!$A541,0,10000),0),"")</f>
        <v/>
      </c>
    </row>
    <row r="543" spans="1:1">
      <c r="A543" s="1" t="str">
        <f ca="1">IFERROR(A542+MATCH(C543,OFFSET('Nhập đơn'!$C$1,BSM!$A542,0,10000),0),"")</f>
        <v/>
      </c>
    </row>
    <row r="544" spans="1:1">
      <c r="A544" s="1" t="str">
        <f ca="1">IFERROR(A543+MATCH(C544,OFFSET('Nhập đơn'!$C$1,BSM!$A543,0,10000),0),"")</f>
        <v/>
      </c>
    </row>
    <row r="545" spans="1:1">
      <c r="A545" s="1" t="str">
        <f ca="1">IFERROR(A544+MATCH(C545,OFFSET('Nhập đơn'!$C$1,BSM!$A544,0,10000),0),"")</f>
        <v/>
      </c>
    </row>
    <row r="546" spans="1:1">
      <c r="A546" s="1" t="str">
        <f ca="1">IFERROR(A545+MATCH(C546,OFFSET('Nhập đơn'!$C$1,BSM!$A545,0,10000),0),"")</f>
        <v/>
      </c>
    </row>
    <row r="547" spans="1:1">
      <c r="A547" s="1" t="str">
        <f ca="1">IFERROR(A546+MATCH(C547,OFFSET('Nhập đơn'!$C$1,BSM!$A546,0,10000),0),"")</f>
        <v/>
      </c>
    </row>
    <row r="548" spans="1:1">
      <c r="A548" s="1" t="str">
        <f ca="1">IFERROR(A547+MATCH(C548,OFFSET('Nhập đơn'!$C$1,BSM!$A547,0,10000),0),"")</f>
        <v/>
      </c>
    </row>
    <row r="549" spans="1:1">
      <c r="A549" s="1" t="str">
        <f ca="1">IFERROR(A548+MATCH(C549,OFFSET('Nhập đơn'!$C$1,BSM!$A548,0,10000),0),"")</f>
        <v/>
      </c>
    </row>
    <row r="550" spans="1:1">
      <c r="A550" s="1" t="str">
        <f ca="1">IFERROR(A549+MATCH(C550,OFFSET('Nhập đơn'!$C$1,BSM!$A549,0,10000),0),"")</f>
        <v/>
      </c>
    </row>
    <row r="551" spans="1:1">
      <c r="A551" s="1" t="str">
        <f ca="1">IFERROR(A550+MATCH(C551,OFFSET('Nhập đơn'!$C$1,BSM!$A550,0,10000),0),"")</f>
        <v/>
      </c>
    </row>
    <row r="552" spans="1:1">
      <c r="A552" s="1" t="str">
        <f ca="1">IFERROR(A551+MATCH(C552,OFFSET('Nhập đơn'!$C$1,BSM!$A551,0,10000),0),"")</f>
        <v/>
      </c>
    </row>
    <row r="553" spans="1:1">
      <c r="A553" s="1" t="str">
        <f ca="1">IFERROR(A552+MATCH(C553,OFFSET('Nhập đơn'!$C$1,BSM!$A552,0,10000),0),"")</f>
        <v/>
      </c>
    </row>
    <row r="554" spans="1:1">
      <c r="A554" s="1" t="str">
        <f ca="1">IFERROR(A553+MATCH(C554,OFFSET('Nhập đơn'!$C$1,BSM!$A553,0,10000),0),"")</f>
        <v/>
      </c>
    </row>
    <row r="555" spans="1:1">
      <c r="A555" s="1" t="str">
        <f ca="1">IFERROR(A554+MATCH(C555,OFFSET('Nhập đơn'!$C$1,BSM!$A554,0,10000),0),"")</f>
        <v/>
      </c>
    </row>
    <row r="556" spans="1:1">
      <c r="A556" s="1" t="str">
        <f ca="1">IFERROR(A555+MATCH(C556,OFFSET('Nhập đơn'!$C$1,BSM!$A555,0,10000),0),"")</f>
        <v/>
      </c>
    </row>
    <row r="557" spans="1:1">
      <c r="A557" s="1" t="str">
        <f ca="1">IFERROR(A556+MATCH(C557,OFFSET('Nhập đơn'!$C$1,BSM!$A556,0,10000),0),"")</f>
        <v/>
      </c>
    </row>
    <row r="558" spans="1:1">
      <c r="A558" s="1" t="str">
        <f ca="1">IFERROR(A557+MATCH(C558,OFFSET('Nhập đơn'!$C$1,BSM!$A557,0,10000),0),"")</f>
        <v/>
      </c>
    </row>
    <row r="559" spans="1:1">
      <c r="A559" s="1" t="str">
        <f ca="1">IFERROR(A558+MATCH(C559,OFFSET('Nhập đơn'!$C$1,BSM!$A558,0,10000),0),"")</f>
        <v/>
      </c>
    </row>
    <row r="560" spans="1:1">
      <c r="A560" s="1" t="str">
        <f ca="1">IFERROR(A559+MATCH(C560,OFFSET('Nhập đơn'!$C$1,BSM!$A559,0,10000),0),"")</f>
        <v/>
      </c>
    </row>
    <row r="561" spans="1:1">
      <c r="A561" s="1" t="str">
        <f ca="1">IFERROR(A560+MATCH(C561,OFFSET('Nhập đơn'!$C$1,BSM!$A560,0,10000),0),"")</f>
        <v/>
      </c>
    </row>
    <row r="562" spans="1:1">
      <c r="A562" s="1" t="str">
        <f ca="1">IFERROR(A561+MATCH(C562,OFFSET('Nhập đơn'!$C$1,BSM!$A561,0,10000),0),"")</f>
        <v/>
      </c>
    </row>
    <row r="563" spans="1:1">
      <c r="A563" s="1" t="str">
        <f ca="1">IFERROR(A562+MATCH(C563,OFFSET('Nhập đơn'!$C$1,BSM!$A562,0,10000),0),"")</f>
        <v/>
      </c>
    </row>
    <row r="564" spans="1:1">
      <c r="A564" s="1" t="str">
        <f ca="1">IFERROR(A563+MATCH(C564,OFFSET('Nhập đơn'!$C$1,BSM!$A563,0,10000),0),"")</f>
        <v/>
      </c>
    </row>
    <row r="565" spans="1:1">
      <c r="A565" s="1" t="str">
        <f ca="1">IFERROR(A564+MATCH(C565,OFFSET('Nhập đơn'!$C$1,BSM!$A564,0,10000),0),"")</f>
        <v/>
      </c>
    </row>
    <row r="566" spans="1:1">
      <c r="A566" s="1" t="str">
        <f ca="1">IFERROR(A565+MATCH(C566,OFFSET('Nhập đơn'!$C$1,BSM!$A565,0,10000),0),"")</f>
        <v/>
      </c>
    </row>
    <row r="567" spans="1:1">
      <c r="A567" s="1" t="str">
        <f ca="1">IFERROR(A566+MATCH(C567,OFFSET('Nhập đơn'!$C$1,BSM!$A566,0,10000),0),"")</f>
        <v/>
      </c>
    </row>
    <row r="568" spans="1:1">
      <c r="A568" s="1" t="str">
        <f ca="1">IFERROR(A567+MATCH(C568,OFFSET('Nhập đơn'!$C$1,BSM!$A567,0,10000),0),"")</f>
        <v/>
      </c>
    </row>
    <row r="569" spans="1:1">
      <c r="A569" s="1" t="str">
        <f ca="1">IFERROR(A568+MATCH(C569,OFFSET('Nhập đơn'!$C$1,BSM!$A568,0,10000),0),"")</f>
        <v/>
      </c>
    </row>
    <row r="570" spans="1:1">
      <c r="A570" s="1" t="str">
        <f ca="1">IFERROR(A569+MATCH(C570,OFFSET('Nhập đơn'!$C$1,BSM!$A569,0,10000),0),"")</f>
        <v/>
      </c>
    </row>
    <row r="571" spans="1:1">
      <c r="A571" s="1" t="str">
        <f ca="1">IFERROR(A570+MATCH(C571,OFFSET('Nhập đơn'!$C$1,BSM!$A570,0,10000),0),"")</f>
        <v/>
      </c>
    </row>
    <row r="572" spans="1:1">
      <c r="A572" s="1" t="str">
        <f ca="1">IFERROR(A571+MATCH(C572,OFFSET('Nhập đơn'!$C$1,BSM!$A571,0,10000),0),"")</f>
        <v/>
      </c>
    </row>
    <row r="573" spans="1:1">
      <c r="A573" s="1" t="str">
        <f ca="1">IFERROR(A572+MATCH(C573,OFFSET('Nhập đơn'!$C$1,BSM!$A572,0,10000),0),"")</f>
        <v/>
      </c>
    </row>
    <row r="574" spans="1:1">
      <c r="A574" s="1" t="str">
        <f ca="1">IFERROR(A573+MATCH(C574,OFFSET('Nhập đơn'!$C$1,BSM!$A573,0,10000),0),"")</f>
        <v/>
      </c>
    </row>
    <row r="575" spans="1:1">
      <c r="A575" s="1" t="str">
        <f ca="1">IFERROR(A574+MATCH(C575,OFFSET('Nhập đơn'!$C$1,BSM!$A574,0,10000),0),"")</f>
        <v/>
      </c>
    </row>
    <row r="576" spans="1:1">
      <c r="A576" s="1" t="str">
        <f ca="1">IFERROR(A575+MATCH(C576,OFFSET('Nhập đơn'!$C$1,BSM!$A575,0,10000),0),"")</f>
        <v/>
      </c>
    </row>
    <row r="577" spans="1:1">
      <c r="A577" s="1" t="str">
        <f ca="1">IFERROR(A576+MATCH(C577,OFFSET('Nhập đơn'!$C$1,BSM!$A576,0,10000),0),"")</f>
        <v/>
      </c>
    </row>
    <row r="578" spans="1:1">
      <c r="A578" s="1" t="str">
        <f ca="1">IFERROR(A577+MATCH(C578,OFFSET('Nhập đơn'!$C$1,BSM!$A577,0,10000),0),"")</f>
        <v/>
      </c>
    </row>
    <row r="579" spans="1:1">
      <c r="A579" s="1" t="str">
        <f ca="1">IFERROR(A578+MATCH(C579,OFFSET('Nhập đơn'!$C$1,BSM!$A578,0,10000),0),"")</f>
        <v/>
      </c>
    </row>
    <row r="580" spans="1:1">
      <c r="A580" s="1" t="str">
        <f ca="1">IFERROR(A579+MATCH(C580,OFFSET('Nhập đơn'!$C$1,BSM!$A579,0,10000),0),"")</f>
        <v/>
      </c>
    </row>
    <row r="581" spans="1:1">
      <c r="A581" s="1" t="str">
        <f ca="1">IFERROR(A580+MATCH(C581,OFFSET('Nhập đơn'!$C$1,BSM!$A580,0,10000),0),"")</f>
        <v/>
      </c>
    </row>
    <row r="582" spans="1:1">
      <c r="A582" s="1" t="str">
        <f ca="1">IFERROR(A581+MATCH(C582,OFFSET('Nhập đơn'!$C$1,BSM!$A581,0,10000),0),"")</f>
        <v/>
      </c>
    </row>
    <row r="583" spans="1:1">
      <c r="A583" s="1" t="str">
        <f ca="1">IFERROR(A582+MATCH(C583,OFFSET('Nhập đơn'!$C$1,BSM!$A582,0,10000),0),"")</f>
        <v/>
      </c>
    </row>
    <row r="584" spans="1:1">
      <c r="A584" s="1" t="str">
        <f ca="1">IFERROR(A583+MATCH(C584,OFFSET('Nhập đơn'!$C$1,BSM!$A583,0,10000),0),"")</f>
        <v/>
      </c>
    </row>
    <row r="585" spans="1:1">
      <c r="A585" s="1" t="str">
        <f ca="1">IFERROR(A584+MATCH(C585,OFFSET('Nhập đơn'!$C$1,BSM!$A584,0,10000),0),"")</f>
        <v/>
      </c>
    </row>
    <row r="586" spans="1:1">
      <c r="A586" s="1" t="str">
        <f ca="1">IFERROR(A585+MATCH(C586,OFFSET('Nhập đơn'!$C$1,BSM!$A585,0,10000),0),"")</f>
        <v/>
      </c>
    </row>
    <row r="587" spans="1:1">
      <c r="A587" s="1" t="str">
        <f ca="1">IFERROR(A586+MATCH(C587,OFFSET('Nhập đơn'!$C$1,BSM!$A586,0,10000),0),"")</f>
        <v/>
      </c>
    </row>
    <row r="588" spans="1:1">
      <c r="A588" s="1" t="str">
        <f ca="1">IFERROR(A587+MATCH(C588,OFFSET('Nhập đơn'!$C$1,BSM!$A587,0,10000),0),"")</f>
        <v/>
      </c>
    </row>
    <row r="589" spans="1:1">
      <c r="A589" s="1" t="str">
        <f ca="1">IFERROR(A588+MATCH(C589,OFFSET('Nhập đơn'!$C$1,BSM!$A588,0,10000),0),"")</f>
        <v/>
      </c>
    </row>
    <row r="590" spans="1:1">
      <c r="A590" s="1" t="str">
        <f ca="1">IFERROR(A589+MATCH(C590,OFFSET('Nhập đơn'!$C$1,BSM!$A589,0,10000),0),"")</f>
        <v/>
      </c>
    </row>
    <row r="591" spans="1:1">
      <c r="A591" s="1" t="str">
        <f ca="1">IFERROR(A590+MATCH(C591,OFFSET('Nhập đơn'!$C$1,BSM!$A590,0,10000),0),"")</f>
        <v/>
      </c>
    </row>
    <row r="592" spans="1:1">
      <c r="A592" s="1" t="str">
        <f ca="1">IFERROR(A591+MATCH(C592,OFFSET('Nhập đơn'!$C$1,BSM!$A591,0,10000),0),"")</f>
        <v/>
      </c>
    </row>
    <row r="593" spans="1:1">
      <c r="A593" s="1" t="str">
        <f ca="1">IFERROR(A592+MATCH(C593,OFFSET('Nhập đơn'!$C$1,BSM!$A592,0,10000),0),"")</f>
        <v/>
      </c>
    </row>
    <row r="594" spans="1:1">
      <c r="A594" s="1" t="str">
        <f ca="1">IFERROR(A593+MATCH(C594,OFFSET('Nhập đơn'!$C$1,BSM!$A593,0,10000),0),"")</f>
        <v/>
      </c>
    </row>
    <row r="595" spans="1:1">
      <c r="A595" s="1" t="str">
        <f ca="1">IFERROR(A594+MATCH(C595,OFFSET('Nhập đơn'!$C$1,BSM!$A594,0,10000),0),"")</f>
        <v/>
      </c>
    </row>
    <row r="596" spans="1:1">
      <c r="A596" s="1" t="str">
        <f ca="1">IFERROR(A595+MATCH(C596,OFFSET('Nhập đơn'!$C$1,BSM!$A595,0,10000),0),"")</f>
        <v/>
      </c>
    </row>
    <row r="597" spans="1:1">
      <c r="A597" s="1" t="str">
        <f ca="1">IFERROR(A596+MATCH(C597,OFFSET('Nhập đơn'!$C$1,BSM!$A596,0,10000),0),"")</f>
        <v/>
      </c>
    </row>
    <row r="598" spans="1:1">
      <c r="A598" s="1" t="str">
        <f ca="1">IFERROR(A597+MATCH(C598,OFFSET('Nhập đơn'!$C$1,BSM!$A597,0,10000),0),"")</f>
        <v/>
      </c>
    </row>
    <row r="599" spans="1:1">
      <c r="A599" s="1" t="str">
        <f ca="1">IFERROR(A598+MATCH(C599,OFFSET('Nhập đơn'!$C$1,BSM!$A598,0,10000),0),"")</f>
        <v/>
      </c>
    </row>
    <row r="600" spans="1:1">
      <c r="A600" s="1" t="str">
        <f ca="1">IFERROR(A599+MATCH(C600,OFFSET('Nhập đơn'!$C$1,BSM!$A599,0,10000),0),"")</f>
        <v/>
      </c>
    </row>
    <row r="601" spans="1:1">
      <c r="A601" s="1" t="str">
        <f ca="1">IFERROR(A600+MATCH(C601,OFFSET('Nhập đơn'!$C$1,BSM!$A600,0,10000),0),"")</f>
        <v/>
      </c>
    </row>
    <row r="602" spans="1:1">
      <c r="A602" s="1" t="str">
        <f ca="1">IFERROR(A601+MATCH(C602,OFFSET('Nhập đơn'!$C$1,BSM!$A601,0,10000),0),"")</f>
        <v/>
      </c>
    </row>
    <row r="603" spans="1:1">
      <c r="A603" s="1" t="str">
        <f ca="1">IFERROR(A602+MATCH(C603,OFFSET('Nhập đơn'!$C$1,BSM!$A602,0,10000),0),"")</f>
        <v/>
      </c>
    </row>
    <row r="604" spans="1:1">
      <c r="A604" s="1" t="str">
        <f ca="1">IFERROR(A603+MATCH(C604,OFFSET('Nhập đơn'!$C$1,BSM!$A603,0,10000),0),"")</f>
        <v/>
      </c>
    </row>
    <row r="605" spans="1:1">
      <c r="A605" s="1" t="str">
        <f ca="1">IFERROR(A604+MATCH(C605,OFFSET('Nhập đơn'!$C$1,BSM!$A604,0,10000),0),"")</f>
        <v/>
      </c>
    </row>
    <row r="606" spans="1:1">
      <c r="A606" s="1" t="str">
        <f ca="1">IFERROR(A605+MATCH(C606,OFFSET('Nhập đơn'!$C$1,BSM!$A605,0,10000),0),"")</f>
        <v/>
      </c>
    </row>
    <row r="607" spans="1:1">
      <c r="A607" s="1" t="str">
        <f ca="1">IFERROR(A606+MATCH(C607,OFFSET('Nhập đơn'!$C$1,BSM!$A606,0,10000),0),"")</f>
        <v/>
      </c>
    </row>
    <row r="608" spans="1:1">
      <c r="A608" s="1" t="str">
        <f ca="1">IFERROR(A607+MATCH(C608,OFFSET('Nhập đơn'!$C$1,BSM!$A607,0,10000),0),"")</f>
        <v/>
      </c>
    </row>
    <row r="609" spans="1:1">
      <c r="A609" s="1" t="str">
        <f ca="1">IFERROR(A608+MATCH(C609,OFFSET('Nhập đơn'!$C$1,BSM!$A608,0,10000),0),"")</f>
        <v/>
      </c>
    </row>
    <row r="610" spans="1:1">
      <c r="A610" s="1" t="str">
        <f ca="1">IFERROR(A609+MATCH(C610,OFFSET('Nhập đơn'!$C$1,BSM!$A609,0,10000),0),"")</f>
        <v/>
      </c>
    </row>
    <row r="611" spans="1:1">
      <c r="A611" s="1" t="str">
        <f ca="1">IFERROR(A610+MATCH(C611,OFFSET('Nhập đơn'!$C$1,BSM!$A610,0,10000),0),"")</f>
        <v/>
      </c>
    </row>
    <row r="612" spans="1:1">
      <c r="A612" s="1" t="str">
        <f ca="1">IFERROR(A611+MATCH(C612,OFFSET('Nhập đơn'!$C$1,BSM!$A611,0,10000),0),"")</f>
        <v/>
      </c>
    </row>
    <row r="613" spans="1:1">
      <c r="A613" s="1" t="str">
        <f ca="1">IFERROR(A612+MATCH(C613,OFFSET('Nhập đơn'!$C$1,BSM!$A612,0,10000),0),"")</f>
        <v/>
      </c>
    </row>
    <row r="614" spans="1:1">
      <c r="A614" s="1" t="str">
        <f ca="1">IFERROR(A613+MATCH(C614,OFFSET('Nhập đơn'!$C$1,BSM!$A613,0,10000),0),"")</f>
        <v/>
      </c>
    </row>
    <row r="615" spans="1:1">
      <c r="A615" s="1" t="str">
        <f ca="1">IFERROR(A614+MATCH(C615,OFFSET('Nhập đơn'!$C$1,BSM!$A614,0,10000),0),"")</f>
        <v/>
      </c>
    </row>
    <row r="616" spans="1:1">
      <c r="A616" s="1" t="str">
        <f ca="1">IFERROR(A615+MATCH(C616,OFFSET('Nhập đơn'!$C$1,BSM!$A615,0,10000),0),"")</f>
        <v/>
      </c>
    </row>
    <row r="617" spans="1:1">
      <c r="A617" s="1" t="str">
        <f ca="1">IFERROR(A616+MATCH(C617,OFFSET('Nhập đơn'!$C$1,BSM!$A616,0,10000),0),"")</f>
        <v/>
      </c>
    </row>
    <row r="618" spans="1:1">
      <c r="A618" s="1" t="str">
        <f ca="1">IFERROR(A617+MATCH(C618,OFFSET('Nhập đơn'!$C$1,BSM!$A617,0,10000),0),"")</f>
        <v/>
      </c>
    </row>
    <row r="619" spans="1:1">
      <c r="A619" s="1" t="str">
        <f ca="1">IFERROR(A618+MATCH(C619,OFFSET('Nhập đơn'!$C$1,BSM!$A618,0,10000),0),"")</f>
        <v/>
      </c>
    </row>
    <row r="620" spans="1:1">
      <c r="A620" s="1" t="str">
        <f ca="1">IFERROR(A619+MATCH(C620,OFFSET('Nhập đơn'!$C$1,BSM!$A619,0,10000),0),"")</f>
        <v/>
      </c>
    </row>
    <row r="621" spans="1:1">
      <c r="A621" s="1" t="str">
        <f ca="1">IFERROR(A620+MATCH(C621,OFFSET('Nhập đơn'!$C$1,BSM!$A620,0,10000),0),"")</f>
        <v/>
      </c>
    </row>
    <row r="622" spans="1:1">
      <c r="A622" s="1" t="str">
        <f ca="1">IFERROR(A621+MATCH(C622,OFFSET('Nhập đơn'!$C$1,BSM!$A621,0,10000),0),"")</f>
        <v/>
      </c>
    </row>
    <row r="623" spans="1:1">
      <c r="A623" s="1" t="str">
        <f ca="1">IFERROR(A622+MATCH(C623,OFFSET('Nhập đơn'!$C$1,BSM!$A622,0,10000),0),"")</f>
        <v/>
      </c>
    </row>
    <row r="624" spans="1:1">
      <c r="A624" s="1" t="str">
        <f ca="1">IFERROR(A623+MATCH(C624,OFFSET('Nhập đơn'!$C$1,BSM!$A623,0,10000),0),"")</f>
        <v/>
      </c>
    </row>
    <row r="625" spans="1:1">
      <c r="A625" s="1" t="str">
        <f ca="1">IFERROR(A624+MATCH(C625,OFFSET('Nhập đơn'!$C$1,BSM!$A624,0,10000),0),"")</f>
        <v/>
      </c>
    </row>
    <row r="626" spans="1:1">
      <c r="A626" s="1" t="str">
        <f ca="1">IFERROR(A625+MATCH(C626,OFFSET('Nhập đơn'!$C$1,BSM!$A625,0,10000),0),"")</f>
        <v/>
      </c>
    </row>
    <row r="627" spans="1:1">
      <c r="A627" s="1" t="str">
        <f ca="1">IFERROR(A626+MATCH(C627,OFFSET('Nhập đơn'!$C$1,BSM!$A626,0,10000),0),"")</f>
        <v/>
      </c>
    </row>
    <row r="628" spans="1:1">
      <c r="A628" s="1" t="str">
        <f ca="1">IFERROR(A627+MATCH(C628,OFFSET('Nhập đơn'!$C$1,BSM!$A627,0,10000),0),"")</f>
        <v/>
      </c>
    </row>
    <row r="629" spans="1:1">
      <c r="A629" s="1" t="str">
        <f ca="1">IFERROR(A628+MATCH(C629,OFFSET('Nhập đơn'!$C$1,BSM!$A628,0,10000),0),"")</f>
        <v/>
      </c>
    </row>
    <row r="630" spans="1:1">
      <c r="A630" s="1" t="str">
        <f ca="1">IFERROR(A629+MATCH(C630,OFFSET('Nhập đơn'!$C$1,BSM!$A629,0,10000),0),"")</f>
        <v/>
      </c>
    </row>
    <row r="631" spans="1:1">
      <c r="A631" s="1" t="str">
        <f ca="1">IFERROR(A630+MATCH(C631,OFFSET('Nhập đơn'!$C$1,BSM!$A630,0,10000),0),"")</f>
        <v/>
      </c>
    </row>
    <row r="632" spans="1:1">
      <c r="A632" s="1" t="str">
        <f ca="1">IFERROR(A631+MATCH(C632,OFFSET('Nhập đơn'!$C$1,BSM!$A631,0,10000),0),"")</f>
        <v/>
      </c>
    </row>
    <row r="633" spans="1:1">
      <c r="A633" s="1" t="str">
        <f ca="1">IFERROR(A632+MATCH(C633,OFFSET('Nhập đơn'!$C$1,BSM!$A632,0,10000),0),"")</f>
        <v/>
      </c>
    </row>
    <row r="634" spans="1:1">
      <c r="A634" s="1" t="str">
        <f ca="1">IFERROR(A633+MATCH(C634,OFFSET('Nhập đơn'!$C$1,BSM!$A633,0,10000),0),"")</f>
        <v/>
      </c>
    </row>
    <row r="635" spans="1:1">
      <c r="A635" s="1" t="str">
        <f ca="1">IFERROR(A634+MATCH(C635,OFFSET('Nhập đơn'!$C$1,BSM!$A634,0,10000),0),"")</f>
        <v/>
      </c>
    </row>
    <row r="636" spans="1:1">
      <c r="A636" s="1" t="str">
        <f ca="1">IFERROR(A635+MATCH(C636,OFFSET('Nhập đơn'!$C$1,BSM!$A635,0,10000),0),"")</f>
        <v/>
      </c>
    </row>
    <row r="637" spans="1:1">
      <c r="A637" s="1" t="str">
        <f ca="1">IFERROR(A636+MATCH(C637,OFFSET('Nhập đơn'!$C$1,BSM!$A636,0,10000),0),"")</f>
        <v/>
      </c>
    </row>
    <row r="638" spans="1:1">
      <c r="A638" s="1" t="str">
        <f ca="1">IFERROR(A637+MATCH(C638,OFFSET('Nhập đơn'!$C$1,BSM!$A637,0,10000),0),"")</f>
        <v/>
      </c>
    </row>
    <row r="639" spans="1:1">
      <c r="A639" s="1" t="str">
        <f ca="1">IFERROR(A638+MATCH(C639,OFFSET('Nhập đơn'!$C$1,BSM!$A638,0,10000),0),"")</f>
        <v/>
      </c>
    </row>
    <row r="640" spans="1:1">
      <c r="A640" s="1" t="str">
        <f ca="1">IFERROR(A639+MATCH(C640,OFFSET('Nhập đơn'!$C$1,BSM!$A639,0,10000),0),"")</f>
        <v/>
      </c>
    </row>
    <row r="641" spans="1:1">
      <c r="A641" s="1" t="str">
        <f ca="1">IFERROR(A640+MATCH(C641,OFFSET('Nhập đơn'!$C$1,BSM!$A640,0,10000),0),"")</f>
        <v/>
      </c>
    </row>
    <row r="642" spans="1:1">
      <c r="A642" s="1" t="str">
        <f ca="1">IFERROR(A641+MATCH(C642,OFFSET('Nhập đơn'!$C$1,BSM!$A641,0,10000),0),"")</f>
        <v/>
      </c>
    </row>
    <row r="643" spans="1:1">
      <c r="A643" s="1" t="str">
        <f ca="1">IFERROR(A642+MATCH(C643,OFFSET('Nhập đơn'!$C$1,BSM!$A642,0,10000),0),"")</f>
        <v/>
      </c>
    </row>
    <row r="644" spans="1:1">
      <c r="A644" s="1" t="str">
        <f ca="1">IFERROR(A643+MATCH(C644,OFFSET('Nhập đơn'!$C$1,BSM!$A643,0,10000),0),"")</f>
        <v/>
      </c>
    </row>
    <row r="645" spans="1:1">
      <c r="A645" s="1" t="str">
        <f ca="1">IFERROR(A644+MATCH(C645,OFFSET('Nhập đơn'!$C$1,BSM!$A644,0,10000),0),"")</f>
        <v/>
      </c>
    </row>
    <row r="646" spans="1:1">
      <c r="A646" s="1" t="str">
        <f ca="1">IFERROR(A645+MATCH(C646,OFFSET('Nhập đơn'!$C$1,BSM!$A645,0,10000),0),"")</f>
        <v/>
      </c>
    </row>
    <row r="647" spans="1:1">
      <c r="A647" s="1" t="str">
        <f ca="1">IFERROR(A646+MATCH(C647,OFFSET('Nhập đơn'!$C$1,BSM!$A646,0,10000),0),"")</f>
        <v/>
      </c>
    </row>
    <row r="648" spans="1:1">
      <c r="A648" s="1" t="str">
        <f ca="1">IFERROR(A647+MATCH(C648,OFFSET('Nhập đơn'!$C$1,BSM!$A647,0,10000),0),"")</f>
        <v/>
      </c>
    </row>
    <row r="649" spans="1:1">
      <c r="A649" s="1" t="str">
        <f ca="1">IFERROR(A648+MATCH(C649,OFFSET('Nhập đơn'!$C$1,BSM!$A648,0,10000),0),"")</f>
        <v/>
      </c>
    </row>
    <row r="650" spans="1:1">
      <c r="A650" s="1" t="str">
        <f ca="1">IFERROR(A649+MATCH(C650,OFFSET('Nhập đơn'!$C$1,BSM!$A649,0,10000),0),"")</f>
        <v/>
      </c>
    </row>
    <row r="651" spans="1:1">
      <c r="A651" s="1" t="str">
        <f ca="1">IFERROR(A650+MATCH(C651,OFFSET('Nhập đơn'!$C$1,BSM!$A650,0,10000),0),"")</f>
        <v/>
      </c>
    </row>
    <row r="652" spans="1:1">
      <c r="A652" s="1" t="str">
        <f ca="1">IFERROR(A651+MATCH(C652,OFFSET('Nhập đơn'!$C$1,BSM!$A651,0,10000),0),"")</f>
        <v/>
      </c>
    </row>
    <row r="653" spans="1:1">
      <c r="A653" s="1" t="str">
        <f ca="1">IFERROR(A652+MATCH(C653,OFFSET('Nhập đơn'!$C$1,BSM!$A652,0,10000),0),"")</f>
        <v/>
      </c>
    </row>
    <row r="654" spans="1:1">
      <c r="A654" s="1" t="str">
        <f ca="1">IFERROR(A653+MATCH(C654,OFFSET('Nhập đơn'!$C$1,BSM!$A653,0,10000),0),"")</f>
        <v/>
      </c>
    </row>
    <row r="655" spans="1:1">
      <c r="A655" s="1" t="str">
        <f ca="1">IFERROR(A654+MATCH(C655,OFFSET('Nhập đơn'!$C$1,BSM!$A654,0,10000),0),"")</f>
        <v/>
      </c>
    </row>
    <row r="656" spans="1:1">
      <c r="A656" s="1" t="str">
        <f ca="1">IFERROR(A655+MATCH(C656,OFFSET('Nhập đơn'!$C$1,BSM!$A655,0,10000),0),"")</f>
        <v/>
      </c>
    </row>
    <row r="657" spans="1:1">
      <c r="A657" s="1" t="str">
        <f ca="1">IFERROR(A656+MATCH(C657,OFFSET('Nhập đơn'!$C$1,BSM!$A656,0,10000),0),"")</f>
        <v/>
      </c>
    </row>
    <row r="658" spans="1:1">
      <c r="A658" s="1" t="str">
        <f ca="1">IFERROR(A657+MATCH(C658,OFFSET('Nhập đơn'!$C$1,BSM!$A657,0,10000),0),"")</f>
        <v/>
      </c>
    </row>
    <row r="659" spans="1:1">
      <c r="A659" s="1" t="str">
        <f ca="1">IFERROR(A658+MATCH(C659,OFFSET('Nhập đơn'!$C$1,BSM!$A658,0,10000),0),"")</f>
        <v/>
      </c>
    </row>
    <row r="660" spans="1:1">
      <c r="A660" s="1" t="str">
        <f ca="1">IFERROR(A659+MATCH(C660,OFFSET('Nhập đơn'!$C$1,BSM!$A659,0,10000),0),"")</f>
        <v/>
      </c>
    </row>
    <row r="661" spans="1:1">
      <c r="A661" s="1" t="str">
        <f ca="1">IFERROR(A660+MATCH(C661,OFFSET('Nhập đơn'!$C$1,BSM!$A660,0,10000),0),"")</f>
        <v/>
      </c>
    </row>
    <row r="662" spans="1:1">
      <c r="A662" s="1" t="str">
        <f ca="1">IFERROR(A661+MATCH(C662,OFFSET('Nhập đơn'!$C$1,BSM!$A661,0,10000),0),"")</f>
        <v/>
      </c>
    </row>
  </sheetData>
  <mergeCells count="1">
    <mergeCell ref="H5:I5"/>
  </mergeCells>
  <conditionalFormatting sqref="B6:H166">
    <cfRule type="expression" dxfId="11" priority="2">
      <formula>COUNTA(B7)&gt;0</formula>
    </cfRule>
  </conditionalFormatting>
  <conditionalFormatting sqref="I6">
    <cfRule type="expression" dxfId="10" priority="1">
      <formula>COUNTA(I7)&gt;0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56"/>
  <sheetViews>
    <sheetView topLeftCell="B1" workbookViewId="0">
      <selection activeCell="F12" sqref="F12"/>
    </sheetView>
  </sheetViews>
  <sheetFormatPr defaultColWidth="9.125" defaultRowHeight="16.5"/>
  <cols>
    <col min="1" max="1" width="9" style="1" hidden="1" customWidth="1"/>
    <col min="2" max="2" width="6.375" style="1" customWidth="1"/>
    <col min="3" max="3" width="9" style="1" hidden="1" customWidth="1"/>
    <col min="4" max="4" width="11" style="1" customWidth="1"/>
    <col min="5" max="5" width="24.375" style="1" customWidth="1"/>
    <col min="6" max="6" width="34" style="1" customWidth="1"/>
    <col min="7" max="7" width="13.375" style="1" customWidth="1"/>
    <col min="8" max="8" width="13.625" style="1" customWidth="1"/>
    <col min="9" max="9" width="14.125" style="1" customWidth="1"/>
    <col min="10" max="10" width="9" style="1" hidden="1" customWidth="1"/>
    <col min="11" max="16384" width="9.125" style="1"/>
  </cols>
  <sheetData>
    <row r="1" spans="1:10">
      <c r="B1" s="2" t="s">
        <v>4198</v>
      </c>
      <c r="C1" s="3"/>
      <c r="D1" s="4"/>
      <c r="E1" s="3"/>
      <c r="F1" s="3"/>
      <c r="G1" s="3"/>
      <c r="H1" s="3"/>
      <c r="J1" s="1">
        <f>COUNTIFS('Nhập đơn'!C:C,$E$5)</f>
        <v>2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>
      <c r="C3" s="3"/>
      <c r="D3" s="4"/>
      <c r="E3" s="3"/>
      <c r="F3" s="3"/>
      <c r="G3" s="3"/>
      <c r="H3" s="3"/>
    </row>
    <row r="4" spans="1:10">
      <c r="C4" s="3"/>
      <c r="D4" s="4"/>
      <c r="E4" s="3"/>
      <c r="F4" s="3"/>
      <c r="G4" s="3"/>
      <c r="H4" s="3"/>
    </row>
    <row r="5" spans="1:10" ht="18.75">
      <c r="B5" s="7" t="s">
        <v>4327</v>
      </c>
      <c r="C5" s="8"/>
      <c r="D5" s="9"/>
      <c r="E5" s="21" t="s">
        <v>5</v>
      </c>
      <c r="F5" s="8"/>
      <c r="G5" s="11" t="s">
        <v>4328</v>
      </c>
      <c r="H5" s="785" t="s">
        <v>4329</v>
      </c>
      <c r="I5" s="785"/>
    </row>
    <row r="6" spans="1:10" ht="49.5"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>
      <c r="A7" s="1">
        <f ca="1">IFERROR(A6+MATCH(C7,OFFSET('Nhập đơn'!$C$1,AWZH!$A6,0,10000),0),"")</f>
        <v>330</v>
      </c>
      <c r="B7" s="16">
        <v>1</v>
      </c>
      <c r="C7" s="14" t="str">
        <f>IF(COUNTIFS($C$6:C6,$E$5)&lt;$J$1,$E$5,"")</f>
        <v>DNA</v>
      </c>
      <c r="D7" s="14" t="str" cm="1">
        <f t="array" aca="1" ref="D7" ca="1">IFERROR(INDEX('Nhập đơn'!D:D,DNA!$A7,0),"")</f>
        <v>172</v>
      </c>
      <c r="E7" s="15" t="str" cm="1">
        <f t="array" aca="1" ref="E7" ca="1">IFERROR(INDEX('Nhập đơn'!E:E,DNA!$A7,0),"")</f>
        <v>Hương nhu 100 gr</v>
      </c>
      <c r="F7" s="15" t="str" cm="1">
        <f t="array" aca="1" ref="F7" ca="1">IFERROR(INDEX('Nhập đơn'!F:F,DNA!$A7,0),"")</f>
        <v>Holy Basil Leaf 100 gr</v>
      </c>
      <c r="G7" s="14" cm="1">
        <f t="array" aca="1" ref="G7" ca="1">IFERROR(INDEX('Nhập đơn'!H:H,DNA!$A7,0),"")</f>
        <v>2</v>
      </c>
      <c r="H7" s="14" cm="1">
        <f t="array" aca="1" ref="H7" ca="1">IFERROR(INDEX('Nhập đơn'!I:I,DNA!$A7,0),"")</f>
        <v>20</v>
      </c>
      <c r="I7" s="15"/>
    </row>
    <row r="8" spans="1:10">
      <c r="A8" s="1">
        <f ca="1">IFERROR(A7+MATCH(C8,OFFSET('Nhập đơn'!$C$1,AWZH!$A7,0,10000),0),"")</f>
        <v>395</v>
      </c>
      <c r="B8" s="16">
        <v>2</v>
      </c>
      <c r="C8" s="14" t="str">
        <f>IF(COUNTIFS($C$6:C7,$E$5)&lt;$J$1,$E$5,"")</f>
        <v>DNA</v>
      </c>
      <c r="D8" s="14" t="str" cm="1">
        <f t="array" aca="1" ref="D8" ca="1">IFERROR(INDEX('Nhập đơn'!D:D,DNA!$A8,0),"")</f>
        <v>121</v>
      </c>
      <c r="E8" s="15" t="str" cm="1">
        <f t="array" aca="1" ref="E8" ca="1">IFERROR(INDEX('Nhập đơn'!E:E,DNA!$A8,0),"")</f>
        <v>Đu đủ weight</v>
      </c>
      <c r="F8" s="15" t="str" cm="1">
        <f t="array" aca="1" ref="F8" ca="1">IFERROR(INDEX('Nhập đơn'!F:F,DNA!$A8,0),"")</f>
        <v>Papaya weight</v>
      </c>
      <c r="G8" s="14" cm="1">
        <f t="array" aca="1" ref="G8" ca="1">IFERROR(INDEX('Nhập đơn'!H:H,DNA!$A8,0),"")</f>
        <v>50</v>
      </c>
      <c r="H8" s="14" t="str" cm="1">
        <f t="array" aca="1" ref="H8" ca="1">IFERROR(INDEX('Nhập đơn'!I:I,DNA!$A8,0),"")</f>
        <v/>
      </c>
      <c r="I8" s="15"/>
    </row>
    <row r="9" spans="1:10">
      <c r="A9" s="1" t="str">
        <f ca="1">IFERROR(A8+MATCH(C9,OFFSET('Nhập đơn'!$C$1,AWZH!$A8,0,10000),0),"")</f>
        <v/>
      </c>
      <c r="B9" s="16">
        <v>3</v>
      </c>
      <c r="C9" s="14" t="str">
        <f>IF(COUNTIFS($C$6:C8,$E$5)&lt;$J$1,$E$5,"")</f>
        <v/>
      </c>
      <c r="D9" s="14" t="str" cm="1">
        <f t="array" aca="1" ref="D9" ca="1">IFERROR(INDEX('Nhập đơn'!D:D,DNA!$A9,0),"")</f>
        <v/>
      </c>
      <c r="E9" s="15" t="str" cm="1">
        <f t="array" aca="1" ref="E9" ca="1">IFERROR(INDEX('Nhập đơn'!E:E,DNA!$A9,0),"")</f>
        <v/>
      </c>
      <c r="F9" s="15" t="str" cm="1">
        <f t="array" aca="1" ref="F9" ca="1">IFERROR(INDEX('Nhập đơn'!F:F,DNA!$A9,0),"")</f>
        <v/>
      </c>
      <c r="G9" s="14" t="str" cm="1">
        <f t="array" aca="1" ref="G9" ca="1">IFERROR(INDEX('Nhập đơn'!H:H,DNA!$A9,0),"")</f>
        <v/>
      </c>
      <c r="H9" s="14" t="str" cm="1">
        <f t="array" aca="1" ref="H9" ca="1">IFERROR(INDEX('Nhập đơn'!I:I,DNA!$A9,0),"")</f>
        <v/>
      </c>
      <c r="I9" s="15"/>
    </row>
    <row r="10" spans="1:10">
      <c r="A10" s="1" t="str">
        <f ca="1">IFERROR(A9+MATCH(C10,OFFSET('Nhập đơn'!$C$1,AWZH!$A9,0,10000),0),"")</f>
        <v/>
      </c>
      <c r="B10" s="16">
        <v>4</v>
      </c>
      <c r="C10" s="14" t="str">
        <f>IF(COUNTIFS($C$6:C9,$E$5)&lt;$J$1,$E$5,"")</f>
        <v/>
      </c>
      <c r="D10" s="14" t="str" cm="1">
        <f t="array" aca="1" ref="D10" ca="1">IFERROR(INDEX('Nhập đơn'!D:D,DNA!$A10,0),"")</f>
        <v/>
      </c>
      <c r="E10" s="15" t="str" cm="1">
        <f t="array" aca="1" ref="E10" ca="1">IFERROR(INDEX('Nhập đơn'!E:E,DNA!$A10,0),"")</f>
        <v/>
      </c>
      <c r="F10" s="15" t="str" cm="1">
        <f t="array" aca="1" ref="F10" ca="1">IFERROR(INDEX('Nhập đơn'!F:F,DNA!$A10,0),"")</f>
        <v/>
      </c>
      <c r="G10" s="14" t="str" cm="1">
        <f t="array" aca="1" ref="G10" ca="1">IFERROR(INDEX('Nhập đơn'!H:H,DNA!$A10,0),"")</f>
        <v/>
      </c>
      <c r="H10" s="14" t="str" cm="1">
        <f t="array" aca="1" ref="H10" ca="1">IFERROR(INDEX('Nhập đơn'!I:I,DNA!$A10,0),"")</f>
        <v/>
      </c>
      <c r="I10" s="15"/>
    </row>
    <row r="11" spans="1:10">
      <c r="A11" s="1" t="str">
        <f ca="1">IFERROR(A10+MATCH(C11,OFFSET('Nhập đơn'!$C$1,AWZH!$A10,0,10000),0),"")</f>
        <v/>
      </c>
      <c r="B11" s="16">
        <v>5</v>
      </c>
      <c r="C11" s="14" t="str">
        <f>IF(COUNTIFS($C$6:C10,$E$5)&lt;$J$1,$E$5,"")</f>
        <v/>
      </c>
      <c r="D11" s="14" t="str" cm="1">
        <f t="array" aca="1" ref="D11" ca="1">IFERROR(INDEX('Nhập đơn'!D:D,DNA!$A11,0),"")</f>
        <v/>
      </c>
      <c r="E11" s="15" t="str" cm="1">
        <f t="array" aca="1" ref="E11" ca="1">IFERROR(INDEX('Nhập đơn'!E:E,DNA!$A11,0),"")</f>
        <v/>
      </c>
      <c r="F11" s="15" t="str" cm="1">
        <f t="array" aca="1" ref="F11" ca="1">IFERROR(INDEX('Nhập đơn'!F:F,DNA!$A11,0),"")</f>
        <v/>
      </c>
      <c r="G11" s="14" t="str" cm="1">
        <f t="array" aca="1" ref="G11" ca="1">IFERROR(INDEX('Nhập đơn'!H:H,DNA!$A11,0),"")</f>
        <v/>
      </c>
      <c r="H11" s="14" t="str" cm="1">
        <f t="array" aca="1" ref="H11" ca="1">IFERROR(INDEX('Nhập đơn'!I:I,DNA!$A11,0),"")</f>
        <v/>
      </c>
      <c r="I11" s="15"/>
    </row>
    <row r="12" spans="1:10">
      <c r="A12" s="1" t="str">
        <f ca="1">IFERROR(A11+MATCH(C12,OFFSET('Nhập đơn'!$C$1,AWZH!$A11,0,10000),0),"")</f>
        <v/>
      </c>
      <c r="B12" s="16">
        <v>6</v>
      </c>
      <c r="C12" s="14" t="str">
        <f>IF(COUNTIFS($C$6:C11,$E$5)&lt;$J$1,$E$5,"")</f>
        <v/>
      </c>
      <c r="D12" s="14" t="str" cm="1">
        <f t="array" aca="1" ref="D12" ca="1">IFERROR(INDEX('Nhập đơn'!D:D,DNA!$A12,0),"")</f>
        <v/>
      </c>
      <c r="E12" s="15" t="str" cm="1">
        <f t="array" aca="1" ref="E12" ca="1">IFERROR(INDEX('Nhập đơn'!E:E,DNA!$A12,0),"")</f>
        <v/>
      </c>
      <c r="F12" s="15" t="str" cm="1">
        <f t="array" aca="1" ref="F12" ca="1">IFERROR(INDEX('Nhập đơn'!F:F,DNA!$A12,0),"")</f>
        <v/>
      </c>
      <c r="G12" s="14" t="str" cm="1">
        <f t="array" aca="1" ref="G12" ca="1">IFERROR(INDEX('Nhập đơn'!H:H,DNA!$A12,0),"")</f>
        <v/>
      </c>
      <c r="H12" s="14" t="str" cm="1">
        <f t="array" aca="1" ref="H12" ca="1">IFERROR(INDEX('Nhập đơn'!I:I,DNA!$A12,0),"")</f>
        <v/>
      </c>
      <c r="I12" s="15"/>
    </row>
    <row r="13" spans="1:10">
      <c r="A13" s="1" t="str">
        <f ca="1">IFERROR(A12+MATCH(C13,OFFSET('Nhập đơn'!$C$1,AWZH!$A12,0,10000),0),"")</f>
        <v/>
      </c>
      <c r="B13" s="16">
        <v>7</v>
      </c>
      <c r="C13" s="14" t="str">
        <f>IF(COUNTIFS($C$6:C12,$E$5)&lt;$J$1,$E$5,"")</f>
        <v/>
      </c>
      <c r="D13" s="14" t="str" cm="1">
        <f t="array" aca="1" ref="D13" ca="1">IFERROR(INDEX('Nhập đơn'!D:D,DNA!$A13,0),"")</f>
        <v/>
      </c>
      <c r="E13" s="15" t="str" cm="1">
        <f t="array" aca="1" ref="E13" ca="1">IFERROR(INDEX('Nhập đơn'!E:E,DNA!$A13,0),"")</f>
        <v/>
      </c>
      <c r="F13" s="15" t="str" cm="1">
        <f t="array" aca="1" ref="F13" ca="1">IFERROR(INDEX('Nhập đơn'!F:F,DNA!$A13,0),"")</f>
        <v/>
      </c>
      <c r="G13" s="14" t="str" cm="1">
        <f t="array" aca="1" ref="G13" ca="1">IFERROR(INDEX('Nhập đơn'!H:H,DNA!$A13,0),"")</f>
        <v/>
      </c>
      <c r="H13" s="14" t="str" cm="1">
        <f t="array" aca="1" ref="H13" ca="1">IFERROR(INDEX('Nhập đơn'!I:I,DNA!$A13,0),"")</f>
        <v/>
      </c>
      <c r="I13" s="15"/>
    </row>
    <row r="14" spans="1:10">
      <c r="A14" s="1" t="str">
        <f ca="1">IFERROR(A13+MATCH(C14,OFFSET('Nhập đơn'!$C$1,AWZH!$A13,0,10000),0),"")</f>
        <v/>
      </c>
      <c r="B14" s="16">
        <v>8</v>
      </c>
      <c r="C14" s="14" t="str">
        <f>IF(COUNTIFS($C$6:C13,$E$5)&lt;$J$1,$E$5,"")</f>
        <v/>
      </c>
      <c r="D14" s="14" t="str" cm="1">
        <f t="array" aca="1" ref="D14" ca="1">IFERROR(INDEX('Nhập đơn'!D:D,DNA!$A14,0),"")</f>
        <v/>
      </c>
      <c r="E14" s="15" t="str" cm="1">
        <f t="array" aca="1" ref="E14" ca="1">IFERROR(INDEX('Nhập đơn'!E:E,DNA!$A14,0),"")</f>
        <v/>
      </c>
      <c r="F14" s="15" t="str" cm="1">
        <f t="array" aca="1" ref="F14" ca="1">IFERROR(INDEX('Nhập đơn'!F:F,DNA!$A14,0),"")</f>
        <v/>
      </c>
      <c r="G14" s="14" t="str" cm="1">
        <f t="array" aca="1" ref="G14" ca="1">IFERROR(INDEX('Nhập đơn'!H:H,DNA!$A14,0),"")</f>
        <v/>
      </c>
      <c r="H14" s="14" t="str" cm="1">
        <f t="array" aca="1" ref="H14" ca="1">IFERROR(INDEX('Nhập đơn'!I:I,DNA!$A14,0),"")</f>
        <v/>
      </c>
      <c r="I14" s="15"/>
    </row>
    <row r="15" spans="1:10">
      <c r="A15" s="1" t="str">
        <f ca="1">IFERROR(A14+MATCH(C15,OFFSET('Nhập đơn'!$C$1,AWZH!$A14,0,10000),0),"")</f>
        <v/>
      </c>
      <c r="B15" s="16">
        <v>9</v>
      </c>
      <c r="C15" s="14" t="str">
        <f>IF(COUNTIFS($C$6:C14,$E$5)&lt;$J$1,$E$5,"")</f>
        <v/>
      </c>
      <c r="D15" s="14" t="str" cm="1">
        <f t="array" aca="1" ref="D15" ca="1">IFERROR(INDEX('Nhập đơn'!D:D,DNA!$A15,0),"")</f>
        <v/>
      </c>
      <c r="E15" s="15" t="str" cm="1">
        <f t="array" aca="1" ref="E15" ca="1">IFERROR(INDEX('Nhập đơn'!E:E,DNA!$A15,0),"")</f>
        <v/>
      </c>
      <c r="F15" s="15" t="str" cm="1">
        <f t="array" aca="1" ref="F15" ca="1">IFERROR(INDEX('Nhập đơn'!F:F,DNA!$A15,0),"")</f>
        <v/>
      </c>
      <c r="G15" s="14" t="str" cm="1">
        <f t="array" aca="1" ref="G15" ca="1">IFERROR(INDEX('Nhập đơn'!H:H,DNA!$A15,0),"")</f>
        <v/>
      </c>
      <c r="H15" s="14" t="str" cm="1">
        <f t="array" aca="1" ref="H15" ca="1">IFERROR(INDEX('Nhập đơn'!I:I,DNA!$A15,0),"")</f>
        <v/>
      </c>
      <c r="I15" s="16"/>
    </row>
    <row r="16" spans="1:10">
      <c r="A16" s="1" t="str">
        <f ca="1">IFERROR(A15+MATCH(C16,OFFSET('Nhập đơn'!$C$1,AWZH!$A15,0,10000),0),"")</f>
        <v/>
      </c>
      <c r="B16" s="16">
        <v>10</v>
      </c>
      <c r="C16" s="14" t="str">
        <f>IF(COUNTIFS($C$6:C15,$E$5)&lt;$J$1,$E$5,"")</f>
        <v/>
      </c>
      <c r="D16" s="14" t="str" cm="1">
        <f t="array" aca="1" ref="D16" ca="1">IFERROR(INDEX('Nhập đơn'!D:D,DNA!$A16,0),"")</f>
        <v/>
      </c>
      <c r="E16" s="15" t="str" cm="1">
        <f t="array" aca="1" ref="E16" ca="1">IFERROR(INDEX('Nhập đơn'!E:E,DNA!$A16,0),"")</f>
        <v/>
      </c>
      <c r="F16" s="15" t="str" cm="1">
        <f t="array" aca="1" ref="F16" ca="1">IFERROR(INDEX('Nhập đơn'!F:F,DNA!$A16,0),"")</f>
        <v/>
      </c>
      <c r="G16" s="14" t="str" cm="1">
        <f t="array" aca="1" ref="G16" ca="1">IFERROR(INDEX('Nhập đơn'!H:H,DNA!$A16,0),"")</f>
        <v/>
      </c>
      <c r="H16" s="14" t="str" cm="1">
        <f t="array" aca="1" ref="H16" ca="1">IFERROR(INDEX('Nhập đơn'!I:I,DNA!$A16,0),"")</f>
        <v/>
      </c>
      <c r="I16" s="16"/>
    </row>
    <row r="17" spans="1:9">
      <c r="A17" s="1" t="str">
        <f ca="1">IFERROR(A16+MATCH(C17,OFFSET('Nhập đơn'!$C$1,AWZH!$A16,0,10000),0),"")</f>
        <v/>
      </c>
      <c r="B17" s="16"/>
      <c r="C17" s="14" t="str">
        <f>IF(COUNTIFS($C$6:C16,$E$5)&lt;$J$1,$E$5,"")</f>
        <v/>
      </c>
      <c r="D17" s="14" t="str" cm="1">
        <f t="array" aca="1" ref="D17" ca="1">IFERROR(INDEX('Nhập đơn'!D:D,DNA!$A17,0),"")</f>
        <v/>
      </c>
      <c r="E17" s="15" t="str" cm="1">
        <f t="array" aca="1" ref="E17" ca="1">IFERROR(INDEX('Nhập đơn'!E:E,DNA!$A17,0),"")</f>
        <v/>
      </c>
      <c r="F17" s="15" t="str" cm="1">
        <f t="array" aca="1" ref="F17" ca="1">IFERROR(INDEX('Nhập đơn'!F:F,DNA!$A17,0),"")</f>
        <v/>
      </c>
      <c r="G17" s="14" t="str" cm="1">
        <f t="array" aca="1" ref="G17" ca="1">IFERROR(INDEX('Nhập đơn'!H:H,DNA!$A17,0),"")</f>
        <v/>
      </c>
      <c r="H17" s="14" t="str" cm="1">
        <f t="array" aca="1" ref="H17" ca="1">IFERROR(INDEX('Nhập đơn'!I:I,DNA!$A17,0),"")</f>
        <v/>
      </c>
      <c r="I17" s="16"/>
    </row>
    <row r="18" spans="1:9">
      <c r="A18" s="1" t="str">
        <f ca="1">IFERROR(A17+MATCH(C18,OFFSET('Nhập đơn'!$C$1,AWZH!$A17,0,10000),0),"")</f>
        <v/>
      </c>
      <c r="B18" s="16"/>
      <c r="C18" s="16"/>
      <c r="D18" s="14" t="str" cm="1">
        <f t="array" aca="1" ref="D18" ca="1">IFERROR(INDEX('Nhập đơn'!D:D,DNA!$A18,0),"")</f>
        <v/>
      </c>
      <c r="E18" s="15" t="str" cm="1">
        <f t="array" aca="1" ref="E18" ca="1">IFERROR(INDEX('Nhập đơn'!E:E,DNA!$A18,0),"")</f>
        <v/>
      </c>
      <c r="F18" s="15" t="str" cm="1">
        <f t="array" aca="1" ref="F18" ca="1">IFERROR(INDEX('Nhập đơn'!F:F,DNA!$A18,0),"")</f>
        <v/>
      </c>
      <c r="G18" s="14" t="str" cm="1">
        <f t="array" aca="1" ref="G18" ca="1">IFERROR(INDEX('Nhập đơn'!H:H,DNA!$A18,0),"")</f>
        <v/>
      </c>
      <c r="H18" s="14" t="str" cm="1">
        <f t="array" aca="1" ref="H18" ca="1">IFERROR(INDEX('Nhập đơn'!I:I,DNA!$A18,0),"")</f>
        <v/>
      </c>
      <c r="I18" s="16"/>
    </row>
    <row r="19" spans="1:9">
      <c r="A19" s="1" t="str">
        <f ca="1">IFERROR(A18+MATCH(C19,OFFSET('Nhập đơn'!$C$1,AWZH!$A18,0,10000),0),"")</f>
        <v/>
      </c>
      <c r="B19" s="16"/>
      <c r="C19" s="16"/>
      <c r="D19" s="14" t="str" cm="1">
        <f t="array" aca="1" ref="D19" ca="1">IFERROR(INDEX('Nhập đơn'!D:D,DNA!$A19,0),"")</f>
        <v/>
      </c>
      <c r="E19" s="15" t="str" cm="1">
        <f t="array" aca="1" ref="E19" ca="1">IFERROR(INDEX('Nhập đơn'!E:E,DNA!$A19,0),"")</f>
        <v/>
      </c>
      <c r="F19" s="15" t="str" cm="1">
        <f t="array" aca="1" ref="F19" ca="1">IFERROR(INDEX('Nhập đơn'!F:F,DNA!$A19,0),"")</f>
        <v/>
      </c>
      <c r="G19" s="14" t="str" cm="1">
        <f t="array" aca="1" ref="G19" ca="1">IFERROR(INDEX('Nhập đơn'!H:H,DNA!$A19,0),"")</f>
        <v/>
      </c>
      <c r="H19" s="14" t="str" cm="1">
        <f t="array" aca="1" ref="H19" ca="1">IFERROR(INDEX('Nhập đơn'!I:I,DNA!$A19,0),"")</f>
        <v/>
      </c>
      <c r="I19" s="16"/>
    </row>
    <row r="20" spans="1:9">
      <c r="A20" s="1" t="str">
        <f ca="1">IFERROR(A19+MATCH(C20,OFFSET('Nhập đơn'!$C$1,AWZH!$A19,0,10000),0),"")</f>
        <v/>
      </c>
      <c r="B20" s="16"/>
      <c r="C20" s="16"/>
      <c r="D20" s="14" t="str" cm="1">
        <f t="array" aca="1" ref="D20" ca="1">IFERROR(INDEX('Nhập đơn'!D:D,DNA!$A20,0),"")</f>
        <v/>
      </c>
      <c r="E20" s="15" t="str" cm="1">
        <f t="array" aca="1" ref="E20" ca="1">IFERROR(INDEX('Nhập đơn'!E:E,DNA!$A20,0),"")</f>
        <v/>
      </c>
      <c r="F20" s="15" t="str" cm="1">
        <f t="array" aca="1" ref="F20" ca="1">IFERROR(INDEX('Nhập đơn'!F:F,DNA!$A20,0),"")</f>
        <v/>
      </c>
      <c r="G20" s="14" t="str" cm="1">
        <f t="array" aca="1" ref="G20" ca="1">IFERROR(INDEX('Nhập đơn'!H:H,DNA!$A20,0),"")</f>
        <v/>
      </c>
      <c r="H20" s="14" t="str" cm="1">
        <f t="array" aca="1" ref="H20" ca="1">IFERROR(INDEX('Nhập đơn'!I:I,DNA!$A20,0),"")</f>
        <v/>
      </c>
      <c r="I20" s="16"/>
    </row>
    <row r="21" spans="1:9">
      <c r="A21" s="1" t="str">
        <f ca="1">IFERROR(A20+MATCH(C21,OFFSET('Nhập đơn'!$C$1,AWZH!$A20,0,10000),0),"")</f>
        <v/>
      </c>
      <c r="B21" s="16"/>
      <c r="C21" s="16"/>
      <c r="D21" s="14" t="str" cm="1">
        <f t="array" aca="1" ref="D21" ca="1">IFERROR(INDEX('Nhập đơn'!D:D,DNA!$A21,0),"")</f>
        <v/>
      </c>
      <c r="E21" s="15" t="str" cm="1">
        <f t="array" aca="1" ref="E21" ca="1">IFERROR(INDEX('Nhập đơn'!E:E,DNA!$A21,0),"")</f>
        <v/>
      </c>
      <c r="F21" s="15" t="str" cm="1">
        <f t="array" aca="1" ref="F21" ca="1">IFERROR(INDEX('Nhập đơn'!F:F,DNA!$A21,0),"")</f>
        <v/>
      </c>
      <c r="G21" s="14" t="str" cm="1">
        <f t="array" aca="1" ref="G21" ca="1">IFERROR(INDEX('Nhập đơn'!H:H,DNA!$A21,0),"")</f>
        <v/>
      </c>
      <c r="H21" s="14" t="str" cm="1">
        <f t="array" aca="1" ref="H21" ca="1">IFERROR(INDEX('Nhập đơn'!I:I,DNA!$A21,0),"")</f>
        <v/>
      </c>
      <c r="I21" s="16"/>
    </row>
    <row r="22" spans="1:9">
      <c r="A22" s="1" t="str">
        <f ca="1">IFERROR(A21+MATCH(C22,OFFSET('Nhập đơn'!$C$1,AWZH!$A21,0,10000),0),"")</f>
        <v/>
      </c>
      <c r="B22" s="16"/>
      <c r="C22" s="16"/>
      <c r="D22" s="14" t="str" cm="1">
        <f t="array" aca="1" ref="D22" ca="1">IFERROR(INDEX('Nhập đơn'!D:D,DNA!$A22,0),"")</f>
        <v/>
      </c>
      <c r="E22" s="15" t="str" cm="1">
        <f t="array" aca="1" ref="E22" ca="1">IFERROR(INDEX('Nhập đơn'!E:E,DNA!$A22,0),"")</f>
        <v/>
      </c>
      <c r="F22" s="15" t="str" cm="1">
        <f t="array" aca="1" ref="F22" ca="1">IFERROR(INDEX('Nhập đơn'!F:F,DNA!$A22,0),"")</f>
        <v/>
      </c>
      <c r="G22" s="14" t="str" cm="1">
        <f t="array" aca="1" ref="G22" ca="1">IFERROR(INDEX('Nhập đơn'!H:H,DNA!$A22,0),"")</f>
        <v/>
      </c>
      <c r="H22" s="14" t="str" cm="1">
        <f t="array" aca="1" ref="H22" ca="1">IFERROR(INDEX('Nhập đơn'!I:I,DNA!$A22,0),"")</f>
        <v/>
      </c>
      <c r="I22" s="16"/>
    </row>
    <row r="23" spans="1:9">
      <c r="A23" s="1" t="str">
        <f ca="1">IFERROR(A22+MATCH(C23,OFFSET('Nhập đơn'!$C$1,AWZH!$A22,0,10000),0),"")</f>
        <v/>
      </c>
      <c r="B23" s="16"/>
      <c r="C23" s="16"/>
      <c r="D23" s="14" t="str" cm="1">
        <f t="array" aca="1" ref="D23" ca="1">IFERROR(INDEX('Nhập đơn'!D:D,DNA!$A23,0),"")</f>
        <v/>
      </c>
      <c r="E23" s="15" t="str" cm="1">
        <f t="array" aca="1" ref="E23" ca="1">IFERROR(INDEX('Nhập đơn'!E:E,DNA!$A23,0),"")</f>
        <v/>
      </c>
      <c r="F23" s="15" t="str" cm="1">
        <f t="array" aca="1" ref="F23" ca="1">IFERROR(INDEX('Nhập đơn'!F:F,DNA!$A23,0),"")</f>
        <v/>
      </c>
      <c r="G23" s="14" t="str" cm="1">
        <f t="array" aca="1" ref="G23" ca="1">IFERROR(INDEX('Nhập đơn'!H:H,DNA!$A23,0),"")</f>
        <v/>
      </c>
      <c r="H23" s="14" t="str" cm="1">
        <f t="array" aca="1" ref="H23" ca="1">IFERROR(INDEX('Nhập đơn'!I:I,DNA!$A23,0),"")</f>
        <v/>
      </c>
      <c r="I23" s="16"/>
    </row>
    <row r="24" spans="1:9">
      <c r="A24" s="1" t="str">
        <f ca="1">IFERROR(A23+MATCH(C24,OFFSET('Nhập đơn'!$C$1,AWZH!$A23,0,10000),0),"")</f>
        <v/>
      </c>
      <c r="B24" s="16"/>
      <c r="C24" s="16"/>
      <c r="D24" s="14" t="str" cm="1">
        <f t="array" aca="1" ref="D24" ca="1">IFERROR(INDEX('Nhập đơn'!D:D,DNA!$A24,0),"")</f>
        <v/>
      </c>
      <c r="E24" s="15" t="str" cm="1">
        <f t="array" aca="1" ref="E24" ca="1">IFERROR(INDEX('Nhập đơn'!E:E,DNA!$A24,0),"")</f>
        <v/>
      </c>
      <c r="F24" s="15" t="str" cm="1">
        <f t="array" aca="1" ref="F24" ca="1">IFERROR(INDEX('Nhập đơn'!F:F,DNA!$A24,0),"")</f>
        <v/>
      </c>
      <c r="G24" s="14" t="str" cm="1">
        <f t="array" aca="1" ref="G24" ca="1">IFERROR(INDEX('Nhập đơn'!H:H,DNA!$A24,0),"")</f>
        <v/>
      </c>
      <c r="H24" s="14" t="str" cm="1">
        <f t="array" aca="1" ref="H24" ca="1">IFERROR(INDEX('Nhập đơn'!I:I,DNA!$A24,0),"")</f>
        <v/>
      </c>
      <c r="I24" s="16"/>
    </row>
    <row r="25" spans="1:9">
      <c r="A25" s="1" t="str">
        <f ca="1">IFERROR(A24+MATCH(C25,OFFSET('Nhập đơn'!$C$1,AWZH!$A24,0,10000),0),"")</f>
        <v/>
      </c>
      <c r="B25" s="16"/>
      <c r="C25" s="16"/>
      <c r="D25" s="14" t="str" cm="1">
        <f t="array" aca="1" ref="D25" ca="1">IFERROR(INDEX('Nhập đơn'!D:D,DNA!$A25,0),"")</f>
        <v/>
      </c>
      <c r="E25" s="15" t="str" cm="1">
        <f t="array" aca="1" ref="E25" ca="1">IFERROR(INDEX('Nhập đơn'!E:E,DNA!$A25,0),"")</f>
        <v/>
      </c>
      <c r="F25" s="15" t="str" cm="1">
        <f t="array" aca="1" ref="F25" ca="1">IFERROR(INDEX('Nhập đơn'!F:F,DNA!$A25,0),"")</f>
        <v/>
      </c>
      <c r="G25" s="14" t="str" cm="1">
        <f t="array" aca="1" ref="G25" ca="1">IFERROR(INDEX('Nhập đơn'!H:H,DNA!$A25,0),"")</f>
        <v/>
      </c>
      <c r="H25" s="14" t="str" cm="1">
        <f t="array" aca="1" ref="H25" ca="1">IFERROR(INDEX('Nhập đơn'!I:I,DNA!$A25,0),"")</f>
        <v/>
      </c>
      <c r="I25" s="16"/>
    </row>
    <row r="26" spans="1:9">
      <c r="A26" s="1" t="str">
        <f ca="1">IFERROR(A25+MATCH(C26,OFFSET('Nhập đơn'!$C$1,AWZH!$A25,0,10000),0),"")</f>
        <v/>
      </c>
      <c r="B26" s="16"/>
      <c r="C26" s="16"/>
      <c r="D26" s="14" t="str" cm="1">
        <f t="array" aca="1" ref="D26" ca="1">IFERROR(INDEX('Nhập đơn'!D:D,DNA!$A26,0),"")</f>
        <v/>
      </c>
      <c r="E26" s="15" t="str" cm="1">
        <f t="array" aca="1" ref="E26" ca="1">IFERROR(INDEX('Nhập đơn'!E:E,DNA!$A26,0),"")</f>
        <v/>
      </c>
      <c r="F26" s="15" t="str" cm="1">
        <f t="array" aca="1" ref="F26" ca="1">IFERROR(INDEX('Nhập đơn'!F:F,DNA!$A26,0),"")</f>
        <v/>
      </c>
      <c r="G26" s="14" t="str" cm="1">
        <f t="array" aca="1" ref="G26" ca="1">IFERROR(INDEX('Nhập đơn'!H:H,DNA!$A26,0),"")</f>
        <v/>
      </c>
      <c r="H26" s="14" t="str" cm="1">
        <f t="array" aca="1" ref="H26" ca="1">IFERROR(INDEX('Nhập đơn'!I:I,DNA!$A26,0),"")</f>
        <v/>
      </c>
      <c r="I26" s="16"/>
    </row>
    <row r="27" spans="1:9">
      <c r="A27" s="1" t="str">
        <f ca="1">IFERROR(A26+MATCH(C27,OFFSET('Nhập đơn'!$C$1,AWZH!$A26,0,10000),0),"")</f>
        <v/>
      </c>
      <c r="B27" s="16"/>
      <c r="C27" s="16"/>
      <c r="D27" s="14" t="str" cm="1">
        <f t="array" aca="1" ref="D27" ca="1">IFERROR(INDEX('Nhập đơn'!D:D,DNA!$A27,0),"")</f>
        <v/>
      </c>
      <c r="E27" s="15" t="str" cm="1">
        <f t="array" aca="1" ref="E27" ca="1">IFERROR(INDEX('Nhập đơn'!E:E,DNA!$A27,0),"")</f>
        <v/>
      </c>
      <c r="F27" s="15" t="str" cm="1">
        <f t="array" aca="1" ref="F27" ca="1">IFERROR(INDEX('Nhập đơn'!F:F,DNA!$A27,0),"")</f>
        <v/>
      </c>
      <c r="G27" s="14" t="str" cm="1">
        <f t="array" aca="1" ref="G27" ca="1">IFERROR(INDEX('Nhập đơn'!H:H,DNA!$A27,0),"")</f>
        <v/>
      </c>
      <c r="H27" s="14" t="str" cm="1">
        <f t="array" aca="1" ref="H27" ca="1">IFERROR(INDEX('Nhập đơn'!I:I,DNA!$A27,0),"")</f>
        <v/>
      </c>
      <c r="I27" s="16"/>
    </row>
    <row r="28" spans="1:9">
      <c r="A28" s="1" t="str">
        <f ca="1">IFERROR(A27+MATCH(C28,OFFSET('Nhập đơn'!$C$1,AWZH!$A27,0,10000),0),"")</f>
        <v/>
      </c>
      <c r="B28" s="16"/>
      <c r="C28" s="16"/>
      <c r="D28" s="14" t="str" cm="1">
        <f t="array" aca="1" ref="D28" ca="1">IFERROR(INDEX('Nhập đơn'!D:D,DNA!$A28,0),"")</f>
        <v/>
      </c>
      <c r="E28" s="15" t="str" cm="1">
        <f t="array" aca="1" ref="E28" ca="1">IFERROR(INDEX('Nhập đơn'!E:E,DNA!$A28,0),"")</f>
        <v/>
      </c>
      <c r="F28" s="15" t="str" cm="1">
        <f t="array" aca="1" ref="F28" ca="1">IFERROR(INDEX('Nhập đơn'!F:F,DNA!$A28,0),"")</f>
        <v/>
      </c>
      <c r="G28" s="14" t="str" cm="1">
        <f t="array" aca="1" ref="G28" ca="1">IFERROR(INDEX('Nhập đơn'!H:H,DNA!$A28,0),"")</f>
        <v/>
      </c>
      <c r="H28" s="14" t="str" cm="1">
        <f t="array" aca="1" ref="H28" ca="1">IFERROR(INDEX('Nhập đơn'!I:I,DNA!$A28,0),"")</f>
        <v/>
      </c>
      <c r="I28" s="16"/>
    </row>
    <row r="29" spans="1:9">
      <c r="A29" s="1" t="str">
        <f ca="1">IFERROR(A28+MATCH(C29,OFFSET('Nhập đơn'!$C$1,AWZH!$A28,0,10000),0),"")</f>
        <v/>
      </c>
      <c r="B29" s="16"/>
      <c r="C29" s="16"/>
      <c r="D29" s="14" t="str" cm="1">
        <f t="array" aca="1" ref="D29" ca="1">IFERROR(INDEX('Nhập đơn'!D:D,DNA!$A29,0),"")</f>
        <v/>
      </c>
      <c r="E29" s="15" t="str" cm="1">
        <f t="array" aca="1" ref="E29" ca="1">IFERROR(INDEX('Nhập đơn'!E:E,DNA!$A29,0),"")</f>
        <v/>
      </c>
      <c r="F29" s="15" t="str" cm="1">
        <f t="array" aca="1" ref="F29" ca="1">IFERROR(INDEX('Nhập đơn'!F:F,DNA!$A29,0),"")</f>
        <v/>
      </c>
      <c r="G29" s="14" t="str" cm="1">
        <f t="array" aca="1" ref="G29" ca="1">IFERROR(INDEX('Nhập đơn'!H:H,DNA!$A29,0),"")</f>
        <v/>
      </c>
      <c r="H29" s="14" t="str" cm="1">
        <f t="array" aca="1" ref="H29" ca="1">IFERROR(INDEX('Nhập đơn'!I:I,DNA!$A29,0),"")</f>
        <v/>
      </c>
      <c r="I29" s="16"/>
    </row>
    <row r="30" spans="1:9">
      <c r="A30" s="1" t="str">
        <f ca="1">IFERROR(A29+MATCH(C30,OFFSET('Nhập đơn'!$C$1,AWZH!$A29,0,10000),0),"")</f>
        <v/>
      </c>
      <c r="B30" s="16"/>
      <c r="C30" s="16"/>
      <c r="D30" s="14" t="str" cm="1">
        <f t="array" aca="1" ref="D30" ca="1">IFERROR(INDEX('Nhập đơn'!D:D,DNA!$A30,0),"")</f>
        <v/>
      </c>
      <c r="E30" s="15" t="str" cm="1">
        <f t="array" aca="1" ref="E30" ca="1">IFERROR(INDEX('Nhập đơn'!E:E,DNA!$A30,0),"")</f>
        <v/>
      </c>
      <c r="F30" s="15" t="str" cm="1">
        <f t="array" aca="1" ref="F30" ca="1">IFERROR(INDEX('Nhập đơn'!F:F,DNA!$A30,0),"")</f>
        <v/>
      </c>
      <c r="G30" s="14" t="str" cm="1">
        <f t="array" aca="1" ref="G30" ca="1">IFERROR(INDEX('Nhập đơn'!H:H,DNA!$A30,0),"")</f>
        <v/>
      </c>
      <c r="H30" s="14" t="str" cm="1">
        <f t="array" aca="1" ref="H30" ca="1">IFERROR(INDEX('Nhập đơn'!I:I,DNA!$A30,0),"")</f>
        <v/>
      </c>
      <c r="I30" s="16"/>
    </row>
    <row r="31" spans="1:9">
      <c r="A31" s="1" t="str">
        <f ca="1">IFERROR(A30+MATCH(C31,OFFSET('Nhập đơn'!$C$1,AWZH!$A30,0,10000),0),"")</f>
        <v/>
      </c>
      <c r="B31" s="16"/>
      <c r="C31" s="16"/>
      <c r="D31" s="14" t="str" cm="1">
        <f t="array" aca="1" ref="D31" ca="1">IFERROR(INDEX('Nhập đơn'!D:D,DNA!$A31,0),"")</f>
        <v/>
      </c>
      <c r="E31" s="15" t="str" cm="1">
        <f t="array" aca="1" ref="E31" ca="1">IFERROR(INDEX('Nhập đơn'!E:E,DNA!$A31,0),"")</f>
        <v/>
      </c>
      <c r="F31" s="15" t="str" cm="1">
        <f t="array" aca="1" ref="F31" ca="1">IFERROR(INDEX('Nhập đơn'!F:F,DNA!$A31,0),"")</f>
        <v/>
      </c>
      <c r="G31" s="14" t="str" cm="1">
        <f t="array" aca="1" ref="G31" ca="1">IFERROR(INDEX('Nhập đơn'!H:H,DNA!$A31,0),"")</f>
        <v/>
      </c>
      <c r="H31" s="14" t="str" cm="1">
        <f t="array" aca="1" ref="H31" ca="1">IFERROR(INDEX('Nhập đơn'!I:I,DNA!$A31,0),"")</f>
        <v/>
      </c>
      <c r="I31" s="16"/>
    </row>
    <row r="32" spans="1:9">
      <c r="A32" s="1" t="str">
        <f ca="1">IFERROR(A31+MATCH(C32,OFFSET('Nhập đơn'!$C$1,AWZH!$A31,0,10000),0),"")</f>
        <v/>
      </c>
      <c r="B32" s="16"/>
      <c r="C32" s="16"/>
      <c r="D32" s="14" t="str" cm="1">
        <f t="array" aca="1" ref="D32" ca="1">IFERROR(INDEX('Nhập đơn'!D:D,DNA!$A32,0),"")</f>
        <v/>
      </c>
      <c r="E32" s="15" t="str" cm="1">
        <f t="array" aca="1" ref="E32" ca="1">IFERROR(INDEX('Nhập đơn'!E:E,DNA!$A32,0),"")</f>
        <v/>
      </c>
      <c r="F32" s="15" t="str" cm="1">
        <f t="array" aca="1" ref="F32" ca="1">IFERROR(INDEX('Nhập đơn'!F:F,DNA!$A32,0),"")</f>
        <v/>
      </c>
      <c r="G32" s="14" t="str" cm="1">
        <f t="array" aca="1" ref="G32" ca="1">IFERROR(INDEX('Nhập đơn'!H:H,DNA!$A32,0),"")</f>
        <v/>
      </c>
      <c r="H32" s="14" t="str" cm="1">
        <f t="array" aca="1" ref="H32" ca="1">IFERROR(INDEX('Nhập đơn'!I:I,DNA!$A32,0),"")</f>
        <v/>
      </c>
      <c r="I32" s="16"/>
    </row>
    <row r="33" spans="1:9">
      <c r="A33" s="1" t="str">
        <f ca="1">IFERROR(A32+MATCH(C33,OFFSET('Nhập đơn'!$C$1,AWZH!$A32,0,10000),0),"")</f>
        <v/>
      </c>
      <c r="B33" s="16"/>
      <c r="C33" s="16"/>
      <c r="D33" s="14" t="str" cm="1">
        <f t="array" aca="1" ref="D33" ca="1">IFERROR(INDEX('Nhập đơn'!D:D,DNA!$A33,0),"")</f>
        <v/>
      </c>
      <c r="E33" s="15" t="str" cm="1">
        <f t="array" aca="1" ref="E33" ca="1">IFERROR(INDEX('Nhập đơn'!E:E,DNA!$A33,0),"")</f>
        <v/>
      </c>
      <c r="F33" s="15" t="str" cm="1">
        <f t="array" aca="1" ref="F33" ca="1">IFERROR(INDEX('Nhập đơn'!F:F,DNA!$A33,0),"")</f>
        <v/>
      </c>
      <c r="G33" s="14" t="str" cm="1">
        <f t="array" aca="1" ref="G33" ca="1">IFERROR(INDEX('Nhập đơn'!H:H,DNA!$A33,0),"")</f>
        <v/>
      </c>
      <c r="H33" s="14" t="str" cm="1">
        <f t="array" aca="1" ref="H33" ca="1">IFERROR(INDEX('Nhập đơn'!I:I,DNA!$A33,0),"")</f>
        <v/>
      </c>
      <c r="I33" s="16"/>
    </row>
    <row r="34" spans="1:9">
      <c r="A34" s="1" t="str">
        <f ca="1">IFERROR(A33+MATCH(C34,OFFSET('Nhập đơn'!$C$1,AWZH!$A33,0,10000),0),"")</f>
        <v/>
      </c>
      <c r="B34" s="16"/>
      <c r="C34" s="16"/>
      <c r="D34" s="14" t="str" cm="1">
        <f t="array" aca="1" ref="D34" ca="1">IFERROR(INDEX('Nhập đơn'!D:D,DNA!$A34,0),"")</f>
        <v/>
      </c>
      <c r="E34" s="15" t="str" cm="1">
        <f t="array" aca="1" ref="E34" ca="1">IFERROR(INDEX('Nhập đơn'!E:E,DNA!$A34,0),"")</f>
        <v/>
      </c>
      <c r="F34" s="15" t="str" cm="1">
        <f t="array" aca="1" ref="F34" ca="1">IFERROR(INDEX('Nhập đơn'!F:F,DNA!$A34,0),"")</f>
        <v/>
      </c>
      <c r="G34" s="14" t="str" cm="1">
        <f t="array" aca="1" ref="G34" ca="1">IFERROR(INDEX('Nhập đơn'!H:H,DNA!$A34,0),"")</f>
        <v/>
      </c>
      <c r="H34" s="14" t="str" cm="1">
        <f t="array" aca="1" ref="H34" ca="1">IFERROR(INDEX('Nhập đơn'!I:I,DNA!$A34,0),"")</f>
        <v/>
      </c>
      <c r="I34" s="16"/>
    </row>
    <row r="35" spans="1:9">
      <c r="A35" s="1" t="str">
        <f ca="1">IFERROR(A34+MATCH(C35,OFFSET('Nhập đơn'!$C$1,AWZH!$A34,0,10000),0),"")</f>
        <v/>
      </c>
      <c r="B35" s="16"/>
      <c r="C35" s="16"/>
      <c r="D35" s="14" t="str" cm="1">
        <f t="array" aca="1" ref="D35" ca="1">IFERROR(INDEX('Nhập đơn'!D:D,DNA!$A35,0),"")</f>
        <v/>
      </c>
      <c r="E35" s="15" t="str" cm="1">
        <f t="array" aca="1" ref="E35" ca="1">IFERROR(INDEX('Nhập đơn'!E:E,DNA!$A35,0),"")</f>
        <v/>
      </c>
      <c r="F35" s="15" t="str" cm="1">
        <f t="array" aca="1" ref="F35" ca="1">IFERROR(INDEX('Nhập đơn'!F:F,DNA!$A35,0),"")</f>
        <v/>
      </c>
      <c r="G35" s="14" t="str" cm="1">
        <f t="array" aca="1" ref="G35" ca="1">IFERROR(INDEX('Nhập đơn'!H:H,DNA!$A35,0),"")</f>
        <v/>
      </c>
      <c r="H35" s="14" t="str" cm="1">
        <f t="array" aca="1" ref="H35" ca="1">IFERROR(INDEX('Nhập đơn'!I:I,DNA!$A35,0),"")</f>
        <v/>
      </c>
      <c r="I35" s="16"/>
    </row>
    <row r="36" spans="1:9">
      <c r="A36" s="1" t="str">
        <f ca="1">IFERROR(A35+MATCH(C36,OFFSET('Nhập đơn'!$C$1,AWZH!$A35,0,10000),0),"")</f>
        <v/>
      </c>
      <c r="B36" s="16"/>
      <c r="C36" s="16"/>
      <c r="D36" s="14" t="str" cm="1">
        <f t="array" aca="1" ref="D36" ca="1">IFERROR(INDEX('Nhập đơn'!D:D,DNA!$A36,0),"")</f>
        <v/>
      </c>
      <c r="E36" s="15" t="str" cm="1">
        <f t="array" aca="1" ref="E36" ca="1">IFERROR(INDEX('Nhập đơn'!E:E,DNA!$A36,0),"")</f>
        <v/>
      </c>
      <c r="F36" s="15" t="str" cm="1">
        <f t="array" aca="1" ref="F36" ca="1">IFERROR(INDEX('Nhập đơn'!F:F,DNA!$A36,0),"")</f>
        <v/>
      </c>
      <c r="G36" s="14" t="str" cm="1">
        <f t="array" aca="1" ref="G36" ca="1">IFERROR(INDEX('Nhập đơn'!H:H,DNA!$A36,0),"")</f>
        <v/>
      </c>
      <c r="H36" s="14" t="str" cm="1">
        <f t="array" aca="1" ref="H36" ca="1">IFERROR(INDEX('Nhập đơn'!I:I,DNA!$A36,0),"")</f>
        <v/>
      </c>
      <c r="I36" s="16"/>
    </row>
    <row r="37" spans="1:9">
      <c r="A37" s="1" t="str">
        <f ca="1">IFERROR(A36+MATCH(C37,OFFSET('Nhập đơn'!$C$1,AWZH!$A36,0,10000),0),"")</f>
        <v/>
      </c>
      <c r="B37" s="16"/>
      <c r="C37" s="16"/>
      <c r="D37" s="14" t="str" cm="1">
        <f t="array" aca="1" ref="D37" ca="1">IFERROR(INDEX('Nhập đơn'!D:D,DNA!$A37,0),"")</f>
        <v/>
      </c>
      <c r="E37" s="15" t="str" cm="1">
        <f t="array" aca="1" ref="E37" ca="1">IFERROR(INDEX('Nhập đơn'!E:E,DNA!$A37,0),"")</f>
        <v/>
      </c>
      <c r="F37" s="15" t="str" cm="1">
        <f t="array" aca="1" ref="F37" ca="1">IFERROR(INDEX('Nhập đơn'!F:F,DNA!$A37,0),"")</f>
        <v/>
      </c>
      <c r="G37" s="14" t="str" cm="1">
        <f t="array" aca="1" ref="G37" ca="1">IFERROR(INDEX('Nhập đơn'!H:H,DNA!$A37,0),"")</f>
        <v/>
      </c>
      <c r="H37" s="14" t="str" cm="1">
        <f t="array" aca="1" ref="H37" ca="1">IFERROR(INDEX('Nhập đơn'!I:I,DNA!$A37,0),"")</f>
        <v/>
      </c>
      <c r="I37" s="16"/>
    </row>
    <row r="38" spans="1:9">
      <c r="A38" s="1" t="str">
        <f ca="1">IFERROR(A37+MATCH(C38,OFFSET('Nhập đơn'!$C$1,AWZH!$A37,0,10000),0),"")</f>
        <v/>
      </c>
      <c r="B38" s="16"/>
      <c r="C38" s="16"/>
      <c r="D38" s="14" t="str" cm="1">
        <f t="array" aca="1" ref="D38" ca="1">IFERROR(INDEX('Nhập đơn'!D:D,DNA!$A38,0),"")</f>
        <v/>
      </c>
      <c r="E38" s="15" t="str" cm="1">
        <f t="array" aca="1" ref="E38" ca="1">IFERROR(INDEX('Nhập đơn'!E:E,DNA!$A38,0),"")</f>
        <v/>
      </c>
      <c r="F38" s="15" t="str" cm="1">
        <f t="array" aca="1" ref="F38" ca="1">IFERROR(INDEX('Nhập đơn'!F:F,DNA!$A38,0),"")</f>
        <v/>
      </c>
      <c r="G38" s="14" t="str" cm="1">
        <f t="array" aca="1" ref="G38" ca="1">IFERROR(INDEX('Nhập đơn'!H:H,DNA!$A38,0),"")</f>
        <v/>
      </c>
      <c r="H38" s="14" t="str" cm="1">
        <f t="array" aca="1" ref="H38" ca="1">IFERROR(INDEX('Nhập đơn'!I:I,DNA!$A38,0),"")</f>
        <v/>
      </c>
      <c r="I38" s="16"/>
    </row>
    <row r="39" spans="1:9">
      <c r="A39" s="1" t="str">
        <f ca="1">IFERROR(A38+MATCH(C39,OFFSET('Nhập đơn'!$C$1,AWZH!$A38,0,10000),0),"")</f>
        <v/>
      </c>
      <c r="B39" s="16"/>
      <c r="C39" s="16"/>
      <c r="D39" s="14" t="str" cm="1">
        <f t="array" aca="1" ref="D39" ca="1">IFERROR(INDEX('Nhập đơn'!D:D,DNA!$A39,0),"")</f>
        <v/>
      </c>
      <c r="E39" s="15" t="str" cm="1">
        <f t="array" aca="1" ref="E39" ca="1">IFERROR(INDEX('Nhập đơn'!E:E,DNA!$A39,0),"")</f>
        <v/>
      </c>
      <c r="F39" s="15" t="str" cm="1">
        <f t="array" aca="1" ref="F39" ca="1">IFERROR(INDEX('Nhập đơn'!F:F,DNA!$A39,0),"")</f>
        <v/>
      </c>
      <c r="G39" s="14" t="str" cm="1">
        <f t="array" aca="1" ref="G39" ca="1">IFERROR(INDEX('Nhập đơn'!H:H,DNA!$A39,0),"")</f>
        <v/>
      </c>
      <c r="H39" s="14" t="str" cm="1">
        <f t="array" aca="1" ref="H39" ca="1">IFERROR(INDEX('Nhập đơn'!I:I,DNA!$A39,0),"")</f>
        <v/>
      </c>
      <c r="I39" s="16"/>
    </row>
    <row r="40" spans="1:9">
      <c r="A40" s="1" t="str">
        <f ca="1">IFERROR(A39+MATCH(C40,OFFSET('Nhập đơn'!$C$1,AWZH!$A39,0,10000),0),"")</f>
        <v/>
      </c>
      <c r="B40" s="16"/>
      <c r="C40" s="16"/>
      <c r="D40" s="14" t="str" cm="1">
        <f t="array" aca="1" ref="D40" ca="1">IFERROR(INDEX('Nhập đơn'!D:D,DNA!$A40,0),"")</f>
        <v/>
      </c>
      <c r="E40" s="15" t="str" cm="1">
        <f t="array" aca="1" ref="E40" ca="1">IFERROR(INDEX('Nhập đơn'!E:E,DNA!$A40,0),"")</f>
        <v/>
      </c>
      <c r="F40" s="15" t="str" cm="1">
        <f t="array" aca="1" ref="F40" ca="1">IFERROR(INDEX('Nhập đơn'!F:F,DNA!$A40,0),"")</f>
        <v/>
      </c>
      <c r="G40" s="14" t="str" cm="1">
        <f t="array" aca="1" ref="G40" ca="1">IFERROR(INDEX('Nhập đơn'!H:H,DNA!$A40,0),"")</f>
        <v/>
      </c>
      <c r="H40" s="14" t="str" cm="1">
        <f t="array" aca="1" ref="H40" ca="1">IFERROR(INDEX('Nhập đơn'!I:I,DNA!$A40,0),"")</f>
        <v/>
      </c>
      <c r="I40" s="16"/>
    </row>
    <row r="41" spans="1:9">
      <c r="A41" s="1" t="str">
        <f ca="1">IFERROR(A40+MATCH(C41,OFFSET('Nhập đơn'!$C$1,AWZH!$A40,0,10000),0),"")</f>
        <v/>
      </c>
      <c r="B41" s="16"/>
      <c r="C41" s="16"/>
      <c r="D41" s="14" t="str" cm="1">
        <f t="array" aca="1" ref="D41" ca="1">IFERROR(INDEX('Nhập đơn'!D:D,DNA!$A41,0),"")</f>
        <v/>
      </c>
      <c r="E41" s="15" t="str" cm="1">
        <f t="array" aca="1" ref="E41" ca="1">IFERROR(INDEX('Nhập đơn'!E:E,DNA!$A41,0),"")</f>
        <v/>
      </c>
      <c r="F41" s="15" t="str" cm="1">
        <f t="array" aca="1" ref="F41" ca="1">IFERROR(INDEX('Nhập đơn'!F:F,DNA!$A41,0),"")</f>
        <v/>
      </c>
      <c r="G41" s="14" t="str" cm="1">
        <f t="array" aca="1" ref="G41" ca="1">IFERROR(INDEX('Nhập đơn'!H:H,DNA!$A41,0),"")</f>
        <v/>
      </c>
      <c r="H41" s="14" t="str" cm="1">
        <f t="array" aca="1" ref="H41" ca="1">IFERROR(INDEX('Nhập đơn'!I:I,DNA!$A41,0),"")</f>
        <v/>
      </c>
      <c r="I41" s="16"/>
    </row>
    <row r="42" spans="1:9">
      <c r="A42" s="1" t="str">
        <f ca="1">IFERROR(A41+MATCH(C42,OFFSET('Nhập đơn'!$C$1,AWZH!$A41,0,10000),0),"")</f>
        <v/>
      </c>
      <c r="B42" s="16"/>
      <c r="C42" s="16"/>
      <c r="D42" s="14" t="str" cm="1">
        <f t="array" aca="1" ref="D42" ca="1">IFERROR(INDEX('Nhập đơn'!D:D,DNA!$A42,0),"")</f>
        <v/>
      </c>
      <c r="E42" s="15" t="str" cm="1">
        <f t="array" aca="1" ref="E42" ca="1">IFERROR(INDEX('Nhập đơn'!E:E,DNA!$A42,0),"")</f>
        <v/>
      </c>
      <c r="F42" s="15" t="str" cm="1">
        <f t="array" aca="1" ref="F42" ca="1">IFERROR(INDEX('Nhập đơn'!F:F,DNA!$A42,0),"")</f>
        <v/>
      </c>
      <c r="G42" s="14" t="str" cm="1">
        <f t="array" aca="1" ref="G42" ca="1">IFERROR(INDEX('Nhập đơn'!H:H,DNA!$A42,0),"")</f>
        <v/>
      </c>
      <c r="H42" s="14" t="str" cm="1">
        <f t="array" aca="1" ref="H42" ca="1">IFERROR(INDEX('Nhập đơn'!I:I,DNA!$A42,0),"")</f>
        <v/>
      </c>
      <c r="I42" s="16"/>
    </row>
    <row r="43" spans="1:9">
      <c r="A43" s="1" t="str">
        <f ca="1">IFERROR(A42+MATCH(C43,OFFSET('Nhập đơn'!$C$1,AWZH!$A42,0,10000),0),"")</f>
        <v/>
      </c>
      <c r="B43" s="16"/>
      <c r="C43" s="16"/>
      <c r="D43" s="14" t="str" cm="1">
        <f t="array" aca="1" ref="D43" ca="1">IFERROR(INDEX('Nhập đơn'!D:D,DNA!$A43,0),"")</f>
        <v/>
      </c>
      <c r="E43" s="15" t="str" cm="1">
        <f t="array" aca="1" ref="E43" ca="1">IFERROR(INDEX('Nhập đơn'!E:E,DNA!$A43,0),"")</f>
        <v/>
      </c>
      <c r="F43" s="15" t="str" cm="1">
        <f t="array" aca="1" ref="F43" ca="1">IFERROR(INDEX('Nhập đơn'!F:F,DNA!$A43,0),"")</f>
        <v/>
      </c>
      <c r="G43" s="14" t="str" cm="1">
        <f t="array" aca="1" ref="G43" ca="1">IFERROR(INDEX('Nhập đơn'!H:H,DNA!$A43,0),"")</f>
        <v/>
      </c>
      <c r="H43" s="14" t="str" cm="1">
        <f t="array" aca="1" ref="H43" ca="1">IFERROR(INDEX('Nhập đơn'!I:I,DNA!$A43,0),"")</f>
        <v/>
      </c>
      <c r="I43" s="16"/>
    </row>
    <row r="44" spans="1:9">
      <c r="A44" s="1" t="str">
        <f ca="1">IFERROR(A43+MATCH(C44,OFFSET('Nhập đơn'!$C$1,AWZH!$A43,0,10000),0),"")</f>
        <v/>
      </c>
      <c r="B44" s="16"/>
      <c r="C44" s="16"/>
      <c r="D44" s="14" t="str" cm="1">
        <f t="array" aca="1" ref="D44" ca="1">IFERROR(INDEX('Nhập đơn'!D:D,DNA!$A44,0),"")</f>
        <v/>
      </c>
      <c r="E44" s="15" t="str" cm="1">
        <f t="array" aca="1" ref="E44" ca="1">IFERROR(INDEX('Nhập đơn'!E:E,DNA!$A44,0),"")</f>
        <v/>
      </c>
      <c r="F44" s="15" t="str" cm="1">
        <f t="array" aca="1" ref="F44" ca="1">IFERROR(INDEX('Nhập đơn'!F:F,DNA!$A44,0),"")</f>
        <v/>
      </c>
      <c r="G44" s="14" t="str" cm="1">
        <f t="array" aca="1" ref="G44" ca="1">IFERROR(INDEX('Nhập đơn'!H:H,DNA!$A44,0),"")</f>
        <v/>
      </c>
      <c r="H44" s="14" t="str" cm="1">
        <f t="array" aca="1" ref="H44" ca="1">IFERROR(INDEX('Nhập đơn'!I:I,DNA!$A44,0),"")</f>
        <v/>
      </c>
      <c r="I44" s="16"/>
    </row>
    <row r="45" spans="1:9">
      <c r="A45" s="1" t="str">
        <f ca="1">IFERROR(A44+MATCH(C45,OFFSET('Nhập đơn'!$C$1,AWZH!$A44,0,10000),0),"")</f>
        <v/>
      </c>
      <c r="B45" s="16"/>
      <c r="C45" s="16"/>
      <c r="D45" s="14" t="str" cm="1">
        <f t="array" aca="1" ref="D45" ca="1">IFERROR(INDEX('Nhập đơn'!D:D,DNA!$A45,0),"")</f>
        <v/>
      </c>
      <c r="E45" s="15" t="str" cm="1">
        <f t="array" aca="1" ref="E45" ca="1">IFERROR(INDEX('Nhập đơn'!E:E,DNA!$A45,0),"")</f>
        <v/>
      </c>
      <c r="F45" s="15" t="str" cm="1">
        <f t="array" aca="1" ref="F45" ca="1">IFERROR(INDEX('Nhập đơn'!F:F,DNA!$A45,0),"")</f>
        <v/>
      </c>
      <c r="G45" s="14" t="str" cm="1">
        <f t="array" aca="1" ref="G45" ca="1">IFERROR(INDEX('Nhập đơn'!H:H,DNA!$A45,0),"")</f>
        <v/>
      </c>
      <c r="H45" s="14" t="str" cm="1">
        <f t="array" aca="1" ref="H45" ca="1">IFERROR(INDEX('Nhập đơn'!I:I,DNA!$A45,0),"")</f>
        <v/>
      </c>
      <c r="I45" s="16"/>
    </row>
    <row r="46" spans="1:9">
      <c r="A46" s="1" t="str">
        <f ca="1">IFERROR(A45+MATCH(C46,OFFSET('Nhập đơn'!$C$1,AWZH!$A45,0,10000),0),"")</f>
        <v/>
      </c>
      <c r="B46" s="16"/>
      <c r="C46" s="16"/>
      <c r="D46" s="14" t="str" cm="1">
        <f t="array" aca="1" ref="D46" ca="1">IFERROR(INDEX('Nhập đơn'!D:D,DNA!$A46,0),"")</f>
        <v/>
      </c>
      <c r="E46" s="15" t="str" cm="1">
        <f t="array" aca="1" ref="E46" ca="1">IFERROR(INDEX('Nhập đơn'!E:E,DNA!$A46,0),"")</f>
        <v/>
      </c>
      <c r="F46" s="15" t="str" cm="1">
        <f t="array" aca="1" ref="F46" ca="1">IFERROR(INDEX('Nhập đơn'!F:F,DNA!$A46,0),"")</f>
        <v/>
      </c>
      <c r="G46" s="14" t="str" cm="1">
        <f t="array" aca="1" ref="G46" ca="1">IFERROR(INDEX('Nhập đơn'!H:H,DNA!$A46,0),"")</f>
        <v/>
      </c>
      <c r="H46" s="14" t="str" cm="1">
        <f t="array" aca="1" ref="H46" ca="1">IFERROR(INDEX('Nhập đơn'!I:I,DNA!$A46,0),"")</f>
        <v/>
      </c>
      <c r="I46" s="16"/>
    </row>
    <row r="47" spans="1:9">
      <c r="A47" s="1" t="str">
        <f ca="1">IFERROR(A46+MATCH(C47,OFFSET('Nhập đơn'!$C$1,AWZH!$A46,0,10000),0),"")</f>
        <v/>
      </c>
      <c r="B47" s="16"/>
      <c r="C47" s="16"/>
      <c r="D47" s="14" t="str" cm="1">
        <f t="array" aca="1" ref="D47" ca="1">IFERROR(INDEX('Nhập đơn'!D:D,DNA!$A47,0),"")</f>
        <v/>
      </c>
      <c r="E47" s="15" t="str" cm="1">
        <f t="array" aca="1" ref="E47" ca="1">IFERROR(INDEX('Nhập đơn'!E:E,DNA!$A47,0),"")</f>
        <v/>
      </c>
      <c r="F47" s="15" t="str" cm="1">
        <f t="array" aca="1" ref="F47" ca="1">IFERROR(INDEX('Nhập đơn'!F:F,DNA!$A47,0),"")</f>
        <v/>
      </c>
      <c r="G47" s="14" t="str" cm="1">
        <f t="array" aca="1" ref="G47" ca="1">IFERROR(INDEX('Nhập đơn'!H:H,DNA!$A47,0),"")</f>
        <v/>
      </c>
      <c r="H47" s="14" t="str" cm="1">
        <f t="array" aca="1" ref="H47" ca="1">IFERROR(INDEX('Nhập đơn'!I:I,DNA!$A47,0),"")</f>
        <v/>
      </c>
      <c r="I47" s="16"/>
    </row>
    <row r="48" spans="1:9">
      <c r="A48" s="1" t="str">
        <f ca="1">IFERROR(A47+MATCH(C48,OFFSET('Nhập đơn'!$C$1,AWZH!$A47,0,10000),0),"")</f>
        <v/>
      </c>
      <c r="B48" s="16"/>
      <c r="C48" s="16"/>
      <c r="D48" s="14" t="str" cm="1">
        <f t="array" aca="1" ref="D48" ca="1">IFERROR(INDEX('Nhập đơn'!D:D,DNA!$A48,0),"")</f>
        <v/>
      </c>
      <c r="E48" s="15" t="str" cm="1">
        <f t="array" aca="1" ref="E48" ca="1">IFERROR(INDEX('Nhập đơn'!E:E,DNA!$A48,0),"")</f>
        <v/>
      </c>
      <c r="F48" s="15" t="str" cm="1">
        <f t="array" aca="1" ref="F48" ca="1">IFERROR(INDEX('Nhập đơn'!F:F,DNA!$A48,0),"")</f>
        <v/>
      </c>
      <c r="G48" s="14" t="str" cm="1">
        <f t="array" aca="1" ref="G48" ca="1">IFERROR(INDEX('Nhập đơn'!H:H,DNA!$A48,0),"")</f>
        <v/>
      </c>
      <c r="H48" s="14" t="str" cm="1">
        <f t="array" aca="1" ref="H48" ca="1">IFERROR(INDEX('Nhập đơn'!I:I,DNA!$A48,0),"")</f>
        <v/>
      </c>
      <c r="I48" s="16"/>
    </row>
    <row r="49" spans="1:9">
      <c r="A49" s="1" t="str">
        <f ca="1">IFERROR(A48+MATCH(C49,OFFSET('Nhập đơn'!$C$1,AWZH!$A48,0,10000),0),"")</f>
        <v/>
      </c>
      <c r="B49" s="16"/>
      <c r="C49" s="16"/>
      <c r="D49" s="14" t="str" cm="1">
        <f t="array" aca="1" ref="D49" ca="1">IFERROR(INDEX('Nhập đơn'!D:D,DNA!$A49,0),"")</f>
        <v/>
      </c>
      <c r="E49" s="15" t="str" cm="1">
        <f t="array" aca="1" ref="E49" ca="1">IFERROR(INDEX('Nhập đơn'!E:E,DNA!$A49,0),"")</f>
        <v/>
      </c>
      <c r="F49" s="15" t="str" cm="1">
        <f t="array" aca="1" ref="F49" ca="1">IFERROR(INDEX('Nhập đơn'!F:F,DNA!$A49,0),"")</f>
        <v/>
      </c>
      <c r="G49" s="14" t="str" cm="1">
        <f t="array" aca="1" ref="G49" ca="1">IFERROR(INDEX('Nhập đơn'!H:H,DNA!$A49,0),"")</f>
        <v/>
      </c>
      <c r="H49" s="14" t="str" cm="1">
        <f t="array" aca="1" ref="H49" ca="1">IFERROR(INDEX('Nhập đơn'!I:I,DNA!$A49,0),"")</f>
        <v/>
      </c>
      <c r="I49" s="16"/>
    </row>
    <row r="50" spans="1:9">
      <c r="A50" s="1" t="str">
        <f ca="1">IFERROR(A49+MATCH(C50,OFFSET('Nhập đơn'!$C$1,AWZH!$A49,0,10000),0),"")</f>
        <v/>
      </c>
      <c r="B50" s="16"/>
      <c r="C50" s="16"/>
      <c r="D50" s="14" t="str" cm="1">
        <f t="array" aca="1" ref="D50" ca="1">IFERROR(INDEX('Nhập đơn'!D:D,DNA!$A50,0),"")</f>
        <v/>
      </c>
      <c r="E50" s="15" t="str" cm="1">
        <f t="array" aca="1" ref="E50" ca="1">IFERROR(INDEX('Nhập đơn'!E:E,DNA!$A50,0),"")</f>
        <v/>
      </c>
      <c r="F50" s="15" t="str" cm="1">
        <f t="array" aca="1" ref="F50" ca="1">IFERROR(INDEX('Nhập đơn'!F:F,DNA!$A50,0),"")</f>
        <v/>
      </c>
      <c r="G50" s="14" t="str" cm="1">
        <f t="array" aca="1" ref="G50" ca="1">IFERROR(INDEX('Nhập đơn'!H:H,DNA!$A50,0),"")</f>
        <v/>
      </c>
      <c r="H50" s="14" t="str" cm="1">
        <f t="array" aca="1" ref="H50" ca="1">IFERROR(INDEX('Nhập đơn'!I:I,DNA!$A50,0),"")</f>
        <v/>
      </c>
      <c r="I50" s="16"/>
    </row>
    <row r="51" spans="1:9">
      <c r="A51" s="1" t="str">
        <f ca="1">IFERROR(A50+MATCH(C51,OFFSET('Nhập đơn'!$C$1,AWZH!$A50,0,10000),0),"")</f>
        <v/>
      </c>
      <c r="B51" s="16"/>
      <c r="C51" s="16"/>
      <c r="D51" s="14" t="str" cm="1">
        <f t="array" aca="1" ref="D51" ca="1">IFERROR(INDEX('Nhập đơn'!D:D,DNA!$A51,0),"")</f>
        <v/>
      </c>
      <c r="E51" s="15" t="str" cm="1">
        <f t="array" aca="1" ref="E51" ca="1">IFERROR(INDEX('Nhập đơn'!E:E,DNA!$A51,0),"")</f>
        <v/>
      </c>
      <c r="F51" s="15" t="str" cm="1">
        <f t="array" aca="1" ref="F51" ca="1">IFERROR(INDEX('Nhập đơn'!F:F,DNA!$A51,0),"")</f>
        <v/>
      </c>
      <c r="G51" s="14" t="str" cm="1">
        <f t="array" aca="1" ref="G51" ca="1">IFERROR(INDEX('Nhập đơn'!H:H,DNA!$A51,0),"")</f>
        <v/>
      </c>
      <c r="H51" s="14" t="str" cm="1">
        <f t="array" aca="1" ref="H51" ca="1">IFERROR(INDEX('Nhập đơn'!I:I,DNA!$A51,0),"")</f>
        <v/>
      </c>
      <c r="I51" s="16"/>
    </row>
    <row r="52" spans="1:9">
      <c r="A52" s="1" t="str">
        <f ca="1">IFERROR(A51+MATCH(C52,OFFSET('Nhập đơn'!$C$1,AWZH!$A51,0,10000),0),"")</f>
        <v/>
      </c>
      <c r="B52" s="16"/>
      <c r="C52" s="16"/>
      <c r="D52" s="14" t="str" cm="1">
        <f t="array" aca="1" ref="D52" ca="1">IFERROR(INDEX('Nhập đơn'!D:D,DNA!$A52,0),"")</f>
        <v/>
      </c>
      <c r="E52" s="15" t="str" cm="1">
        <f t="array" aca="1" ref="E52" ca="1">IFERROR(INDEX('Nhập đơn'!E:E,DNA!$A52,0),"")</f>
        <v/>
      </c>
      <c r="F52" s="15" t="str" cm="1">
        <f t="array" aca="1" ref="F52" ca="1">IFERROR(INDEX('Nhập đơn'!F:F,DNA!$A52,0),"")</f>
        <v/>
      </c>
      <c r="G52" s="14" t="str" cm="1">
        <f t="array" aca="1" ref="G52" ca="1">IFERROR(INDEX('Nhập đơn'!H:H,DNA!$A52,0),"")</f>
        <v/>
      </c>
      <c r="H52" s="14" t="str" cm="1">
        <f t="array" aca="1" ref="H52" ca="1">IFERROR(INDEX('Nhập đơn'!I:I,DNA!$A52,0),"")</f>
        <v/>
      </c>
      <c r="I52" s="16"/>
    </row>
    <row r="53" spans="1:9">
      <c r="A53" s="1" t="str">
        <f ca="1">IFERROR(A52+MATCH(C53,OFFSET('Nhập đơn'!$C$1,AWZH!$A52,0,10000),0),"")</f>
        <v/>
      </c>
      <c r="B53" s="16"/>
      <c r="C53" s="16"/>
      <c r="D53" s="14" t="str" cm="1">
        <f t="array" aca="1" ref="D53" ca="1">IFERROR(INDEX('Nhập đơn'!D:D,DNA!$A53,0),"")</f>
        <v/>
      </c>
      <c r="E53" s="15" t="str" cm="1">
        <f t="array" aca="1" ref="E53" ca="1">IFERROR(INDEX('Nhập đơn'!E:E,DNA!$A53,0),"")</f>
        <v/>
      </c>
      <c r="F53" s="15" t="str" cm="1">
        <f t="array" aca="1" ref="F53" ca="1">IFERROR(INDEX('Nhập đơn'!F:F,DNA!$A53,0),"")</f>
        <v/>
      </c>
      <c r="G53" s="14" t="str" cm="1">
        <f t="array" aca="1" ref="G53" ca="1">IFERROR(INDEX('Nhập đơn'!H:H,DNA!$A53,0),"")</f>
        <v/>
      </c>
      <c r="H53" s="14" t="str" cm="1">
        <f t="array" aca="1" ref="H53" ca="1">IFERROR(INDEX('Nhập đơn'!I:I,DNA!$A53,0),"")</f>
        <v/>
      </c>
      <c r="I53" s="16"/>
    </row>
    <row r="54" spans="1:9">
      <c r="A54" s="1" t="str">
        <f ca="1">IFERROR(A53+MATCH(C54,OFFSET('Nhập đơn'!$C$1,AWZH!$A53,0,10000),0),"")</f>
        <v/>
      </c>
      <c r="B54" s="16"/>
      <c r="C54" s="16"/>
      <c r="D54" s="14" t="str" cm="1">
        <f t="array" aca="1" ref="D54" ca="1">IFERROR(INDEX('Nhập đơn'!D:D,DNA!$A54,0),"")</f>
        <v/>
      </c>
      <c r="E54" s="15" t="str" cm="1">
        <f t="array" aca="1" ref="E54" ca="1">IFERROR(INDEX('Nhập đơn'!E:E,DNA!$A54,0),"")</f>
        <v/>
      </c>
      <c r="F54" s="15" t="str" cm="1">
        <f t="array" aca="1" ref="F54" ca="1">IFERROR(INDEX('Nhập đơn'!F:F,DNA!$A54,0),"")</f>
        <v/>
      </c>
      <c r="G54" s="14" t="str" cm="1">
        <f t="array" aca="1" ref="G54" ca="1">IFERROR(INDEX('Nhập đơn'!H:H,DNA!$A54,0),"")</f>
        <v/>
      </c>
      <c r="H54" s="14" t="str" cm="1">
        <f t="array" aca="1" ref="H54" ca="1">IFERROR(INDEX('Nhập đơn'!I:I,DNA!$A54,0),"")</f>
        <v/>
      </c>
      <c r="I54" s="16"/>
    </row>
    <row r="55" spans="1:9">
      <c r="A55" s="1" t="str">
        <f ca="1">IFERROR(A54+MATCH(C55,OFFSET('Nhập đơn'!$C$1,AWZH!$A54,0,10000),0),"")</f>
        <v/>
      </c>
      <c r="B55" s="16"/>
      <c r="C55" s="16"/>
      <c r="D55" s="14" t="str" cm="1">
        <f t="array" aca="1" ref="D55" ca="1">IFERROR(INDEX('Nhập đơn'!D:D,DNA!$A55,0),"")</f>
        <v/>
      </c>
      <c r="E55" s="15" t="str" cm="1">
        <f t="array" aca="1" ref="E55" ca="1">IFERROR(INDEX('Nhập đơn'!E:E,DNA!$A55,0),"")</f>
        <v/>
      </c>
      <c r="F55" s="15" t="str" cm="1">
        <f t="array" aca="1" ref="F55" ca="1">IFERROR(INDEX('Nhập đơn'!F:F,DNA!$A55,0),"")</f>
        <v/>
      </c>
      <c r="G55" s="14" t="str" cm="1">
        <f t="array" aca="1" ref="G55" ca="1">IFERROR(INDEX('Nhập đơn'!H:H,DNA!$A55,0),"")</f>
        <v/>
      </c>
      <c r="H55" s="14" t="str" cm="1">
        <f t="array" aca="1" ref="H55" ca="1">IFERROR(INDEX('Nhập đơn'!I:I,DNA!$A55,0),"")</f>
        <v/>
      </c>
      <c r="I55" s="16"/>
    </row>
    <row r="56" spans="1:9">
      <c r="A56" s="1" t="str">
        <f ca="1">IFERROR(A55+MATCH(C56,OFFSET('Nhập đơn'!$C$1,AWZH!$A55,0,10000),0),"")</f>
        <v/>
      </c>
      <c r="B56" s="16"/>
      <c r="C56" s="16"/>
      <c r="D56" s="14" t="str" cm="1">
        <f t="array" aca="1" ref="D56" ca="1">IFERROR(INDEX('Nhập đơn'!D:D,DNA!$A56,0),"")</f>
        <v/>
      </c>
      <c r="E56" s="15" t="str" cm="1">
        <f t="array" aca="1" ref="E56" ca="1">IFERROR(INDEX('Nhập đơn'!E:E,DNA!$A56,0),"")</f>
        <v/>
      </c>
      <c r="F56" s="15" t="str" cm="1">
        <f t="array" aca="1" ref="F56" ca="1">IFERROR(INDEX('Nhập đơn'!F:F,DNA!$A56,0),"")</f>
        <v/>
      </c>
      <c r="G56" s="14" t="str" cm="1">
        <f t="array" aca="1" ref="G56" ca="1">IFERROR(INDEX('Nhập đơn'!H:H,DNA!$A56,0),"")</f>
        <v/>
      </c>
      <c r="H56" s="14" t="str" cm="1">
        <f t="array" aca="1" ref="H56" ca="1">IFERROR(INDEX('Nhập đơn'!I:I,DNA!$A56,0),"")</f>
        <v/>
      </c>
      <c r="I56" s="16"/>
    </row>
    <row r="57" spans="1:9">
      <c r="A57" s="1" t="str">
        <f ca="1">IFERROR(A56+MATCH(C57,OFFSET('Nhập đơn'!$C$1,AWZH!$A56,0,10000),0),"")</f>
        <v/>
      </c>
      <c r="B57" s="16"/>
      <c r="C57" s="16"/>
      <c r="D57" s="14" t="str" cm="1">
        <f t="array" aca="1" ref="D57" ca="1">IFERROR(INDEX('Nhập đơn'!D:D,DNA!$A57,0),"")</f>
        <v/>
      </c>
      <c r="E57" s="15" t="str" cm="1">
        <f t="array" aca="1" ref="E57" ca="1">IFERROR(INDEX('Nhập đơn'!E:E,DNA!$A57,0),"")</f>
        <v/>
      </c>
      <c r="F57" s="15" t="str" cm="1">
        <f t="array" aca="1" ref="F57" ca="1">IFERROR(INDEX('Nhập đơn'!F:F,DNA!$A57,0),"")</f>
        <v/>
      </c>
      <c r="G57" s="14" t="str" cm="1">
        <f t="array" aca="1" ref="G57" ca="1">IFERROR(INDEX('Nhập đơn'!H:H,DNA!$A57,0),"")</f>
        <v/>
      </c>
      <c r="H57" s="14" t="str" cm="1">
        <f t="array" aca="1" ref="H57" ca="1">IFERROR(INDEX('Nhập đơn'!I:I,DNA!$A57,0),"")</f>
        <v/>
      </c>
      <c r="I57" s="16"/>
    </row>
    <row r="58" spans="1:9">
      <c r="A58" s="1" t="str">
        <f ca="1">IFERROR(A57+MATCH(C58,OFFSET('Nhập đơn'!$C$1,AWZH!$A57,0,10000),0),"")</f>
        <v/>
      </c>
      <c r="B58" s="16"/>
      <c r="C58" s="16"/>
      <c r="D58" s="14" t="str" cm="1">
        <f t="array" aca="1" ref="D58" ca="1">IFERROR(INDEX('Nhập đơn'!D:D,DNA!$A58,0),"")</f>
        <v/>
      </c>
      <c r="E58" s="15" t="str" cm="1">
        <f t="array" aca="1" ref="E58" ca="1">IFERROR(INDEX('Nhập đơn'!E:E,DNA!$A58,0),"")</f>
        <v/>
      </c>
      <c r="F58" s="15" t="str" cm="1">
        <f t="array" aca="1" ref="F58" ca="1">IFERROR(INDEX('Nhập đơn'!F:F,DNA!$A58,0),"")</f>
        <v/>
      </c>
      <c r="G58" s="14" t="str" cm="1">
        <f t="array" aca="1" ref="G58" ca="1">IFERROR(INDEX('Nhập đơn'!H:H,DNA!$A58,0),"")</f>
        <v/>
      </c>
      <c r="H58" s="14" t="str" cm="1">
        <f t="array" aca="1" ref="H58" ca="1">IFERROR(INDEX('Nhập đơn'!I:I,DNA!$A58,0),"")</f>
        <v/>
      </c>
      <c r="I58" s="16"/>
    </row>
    <row r="59" spans="1:9">
      <c r="A59" s="1" t="str">
        <f ca="1">IFERROR(A58+MATCH(C59,OFFSET('Nhập đơn'!$C$1,AWZH!$A58,0,10000),0),"")</f>
        <v/>
      </c>
      <c r="B59" s="16"/>
      <c r="C59" s="16"/>
      <c r="D59" s="14" t="str" cm="1">
        <f t="array" aca="1" ref="D59" ca="1">IFERROR(INDEX('Nhập đơn'!D:D,DNA!$A59,0),"")</f>
        <v/>
      </c>
      <c r="E59" s="15" t="str" cm="1">
        <f t="array" aca="1" ref="E59" ca="1">IFERROR(INDEX('Nhập đơn'!E:E,DNA!$A59,0),"")</f>
        <v/>
      </c>
      <c r="F59" s="15" t="str" cm="1">
        <f t="array" aca="1" ref="F59" ca="1">IFERROR(INDEX('Nhập đơn'!F:F,DNA!$A59,0),"")</f>
        <v/>
      </c>
      <c r="G59" s="14" t="str" cm="1">
        <f t="array" aca="1" ref="G59" ca="1">IFERROR(INDEX('Nhập đơn'!H:H,DNA!$A59,0),"")</f>
        <v/>
      </c>
      <c r="H59" s="14" t="str" cm="1">
        <f t="array" aca="1" ref="H59" ca="1">IFERROR(INDEX('Nhập đơn'!I:I,DNA!$A59,0),"")</f>
        <v/>
      </c>
      <c r="I59" s="16"/>
    </row>
    <row r="60" spans="1:9">
      <c r="A60" s="1" t="str">
        <f ca="1">IFERROR(A59+MATCH(C60,OFFSET('Nhập đơn'!$C$1,AWZH!$A59,0,10000),0),"")</f>
        <v/>
      </c>
      <c r="B60" s="16"/>
      <c r="C60" s="16"/>
      <c r="D60" s="14" t="str" cm="1">
        <f t="array" aca="1" ref="D60" ca="1">IFERROR(INDEX('Nhập đơn'!D:D,DNA!$A60,0),"")</f>
        <v/>
      </c>
      <c r="E60" s="15" t="str" cm="1">
        <f t="array" aca="1" ref="E60" ca="1">IFERROR(INDEX('Nhập đơn'!E:E,DNA!$A60,0),"")</f>
        <v/>
      </c>
      <c r="F60" s="15" t="str" cm="1">
        <f t="array" aca="1" ref="F60" ca="1">IFERROR(INDEX('Nhập đơn'!F:F,DNA!$A60,0),"")</f>
        <v/>
      </c>
      <c r="G60" s="14" t="str" cm="1">
        <f t="array" aca="1" ref="G60" ca="1">IFERROR(INDEX('Nhập đơn'!H:H,DNA!$A60,0),"")</f>
        <v/>
      </c>
      <c r="H60" s="14" t="str" cm="1">
        <f t="array" aca="1" ref="H60" ca="1">IFERROR(INDEX('Nhập đơn'!I:I,DNA!$A60,0),"")</f>
        <v/>
      </c>
      <c r="I60" s="16"/>
    </row>
    <row r="61" spans="1:9">
      <c r="A61" s="1" t="str">
        <f ca="1">IFERROR(A60+MATCH(C61,OFFSET('Nhập đơn'!$C$1,AWZH!$A60,0,10000),0),"")</f>
        <v/>
      </c>
      <c r="B61" s="16"/>
      <c r="C61" s="16"/>
      <c r="D61" s="14" t="str" cm="1">
        <f t="array" aca="1" ref="D61" ca="1">IFERROR(INDEX('Nhập đơn'!D:D,DNA!$A61,0),"")</f>
        <v/>
      </c>
      <c r="E61" s="15" t="str" cm="1">
        <f t="array" aca="1" ref="E61" ca="1">IFERROR(INDEX('Nhập đơn'!E:E,DNA!$A61,0),"")</f>
        <v/>
      </c>
      <c r="F61" s="15" t="str" cm="1">
        <f t="array" aca="1" ref="F61" ca="1">IFERROR(INDEX('Nhập đơn'!F:F,DNA!$A61,0),"")</f>
        <v/>
      </c>
      <c r="G61" s="14" t="str" cm="1">
        <f t="array" aca="1" ref="G61" ca="1">IFERROR(INDEX('Nhập đơn'!H:H,DNA!$A61,0),"")</f>
        <v/>
      </c>
      <c r="H61" s="14" t="str" cm="1">
        <f t="array" aca="1" ref="H61" ca="1">IFERROR(INDEX('Nhập đơn'!I:I,DNA!$A61,0),"")</f>
        <v/>
      </c>
      <c r="I61" s="16"/>
    </row>
    <row r="62" spans="1:9">
      <c r="A62" s="1" t="str">
        <f ca="1">IFERROR(A61+MATCH(C62,OFFSET('Nhập đơn'!$C$1,AWZH!$A61,0,10000),0),"")</f>
        <v/>
      </c>
      <c r="B62" s="16"/>
      <c r="C62" s="16"/>
      <c r="D62" s="14" t="str" cm="1">
        <f t="array" aca="1" ref="D62" ca="1">IFERROR(INDEX('Nhập đơn'!D:D,DNA!$A62,0),"")</f>
        <v/>
      </c>
      <c r="E62" s="15" t="str" cm="1">
        <f t="array" aca="1" ref="E62" ca="1">IFERROR(INDEX('Nhập đơn'!E:E,DNA!$A62,0),"")</f>
        <v/>
      </c>
      <c r="F62" s="15" t="str" cm="1">
        <f t="array" aca="1" ref="F62" ca="1">IFERROR(INDEX('Nhập đơn'!F:F,DNA!$A62,0),"")</f>
        <v/>
      </c>
      <c r="G62" s="14" t="str" cm="1">
        <f t="array" aca="1" ref="G62" ca="1">IFERROR(INDEX('Nhập đơn'!H:H,DNA!$A62,0),"")</f>
        <v/>
      </c>
      <c r="H62" s="14" t="str" cm="1">
        <f t="array" aca="1" ref="H62" ca="1">IFERROR(INDEX('Nhập đơn'!I:I,DNA!$A62,0),"")</f>
        <v/>
      </c>
      <c r="I62" s="16"/>
    </row>
    <row r="63" spans="1:9">
      <c r="A63" s="1" t="str">
        <f ca="1">IFERROR(A62+MATCH(C63,OFFSET('Nhập đơn'!$C$1,AWZH!$A62,0,10000),0),"")</f>
        <v/>
      </c>
      <c r="B63" s="16"/>
      <c r="C63" s="16"/>
      <c r="D63" s="14" t="str" cm="1">
        <f t="array" aca="1" ref="D63" ca="1">IFERROR(INDEX('Nhập đơn'!D:D,DNA!$A63,0),"")</f>
        <v/>
      </c>
      <c r="E63" s="15" t="str" cm="1">
        <f t="array" aca="1" ref="E63" ca="1">IFERROR(INDEX('Nhập đơn'!E:E,DNA!$A63,0),"")</f>
        <v/>
      </c>
      <c r="F63" s="15" t="str" cm="1">
        <f t="array" aca="1" ref="F63" ca="1">IFERROR(INDEX('Nhập đơn'!F:F,DNA!$A63,0),"")</f>
        <v/>
      </c>
      <c r="G63" s="14" t="str" cm="1">
        <f t="array" aca="1" ref="G63" ca="1">IFERROR(INDEX('Nhập đơn'!H:H,DNA!$A63,0),"")</f>
        <v/>
      </c>
      <c r="H63" s="14" t="str" cm="1">
        <f t="array" aca="1" ref="H63" ca="1">IFERROR(INDEX('Nhập đơn'!I:I,DNA!$A63,0),"")</f>
        <v/>
      </c>
      <c r="I63" s="16"/>
    </row>
    <row r="64" spans="1:9">
      <c r="A64" s="1" t="str">
        <f ca="1">IFERROR(A63+MATCH(C64,OFFSET('Nhập đơn'!$C$1,AWZH!$A63,0,10000),0),"")</f>
        <v/>
      </c>
      <c r="B64" s="16"/>
      <c r="C64" s="16"/>
      <c r="D64" s="14" t="str" cm="1">
        <f t="array" aca="1" ref="D64" ca="1">IFERROR(INDEX('Nhập đơn'!D:D,DNA!$A64,0),"")</f>
        <v/>
      </c>
      <c r="E64" s="15" t="str" cm="1">
        <f t="array" aca="1" ref="E64" ca="1">IFERROR(INDEX('Nhập đơn'!E:E,DNA!$A64,0),"")</f>
        <v/>
      </c>
      <c r="F64" s="15" t="str" cm="1">
        <f t="array" aca="1" ref="F64" ca="1">IFERROR(INDEX('Nhập đơn'!F:F,DNA!$A64,0),"")</f>
        <v/>
      </c>
      <c r="G64" s="14" t="str" cm="1">
        <f t="array" aca="1" ref="G64" ca="1">IFERROR(INDEX('Nhập đơn'!H:H,DNA!$A64,0),"")</f>
        <v/>
      </c>
      <c r="H64" s="14" t="str" cm="1">
        <f t="array" aca="1" ref="H64" ca="1">IFERROR(INDEX('Nhập đơn'!I:I,DNA!$A64,0),"")</f>
        <v/>
      </c>
      <c r="I64" s="16"/>
    </row>
    <row r="65" spans="1:9">
      <c r="A65" s="1" t="str">
        <f ca="1">IFERROR(A64+MATCH(C65,OFFSET('Nhập đơn'!$C$1,AWZH!$A64,0,10000),0),"")</f>
        <v/>
      </c>
      <c r="B65" s="16"/>
      <c r="C65" s="16"/>
      <c r="D65" s="14" t="str" cm="1">
        <f t="array" aca="1" ref="D65" ca="1">IFERROR(INDEX('Nhập đơn'!D:D,DNA!$A65,0),"")</f>
        <v/>
      </c>
      <c r="E65" s="15" t="str" cm="1">
        <f t="array" aca="1" ref="E65" ca="1">IFERROR(INDEX('Nhập đơn'!E:E,DNA!$A65,0),"")</f>
        <v/>
      </c>
      <c r="F65" s="15" t="str" cm="1">
        <f t="array" aca="1" ref="F65" ca="1">IFERROR(INDEX('Nhập đơn'!F:F,DNA!$A65,0),"")</f>
        <v/>
      </c>
      <c r="G65" s="14" t="str" cm="1">
        <f t="array" aca="1" ref="G65" ca="1">IFERROR(INDEX('Nhập đơn'!H:H,DNA!$A65,0),"")</f>
        <v/>
      </c>
      <c r="H65" s="14" t="str" cm="1">
        <f t="array" aca="1" ref="H65" ca="1">IFERROR(INDEX('Nhập đơn'!I:I,DNA!$A65,0),"")</f>
        <v/>
      </c>
      <c r="I65" s="16"/>
    </row>
    <row r="66" spans="1:9">
      <c r="A66" s="1" t="str">
        <f ca="1">IFERROR(A65+MATCH(C66,OFFSET('Nhập đơn'!$C$1,AWZH!$A65,0,10000),0),"")</f>
        <v/>
      </c>
      <c r="B66" s="16"/>
      <c r="C66" s="16"/>
      <c r="D66" s="14" t="str" cm="1">
        <f t="array" aca="1" ref="D66" ca="1">IFERROR(INDEX('Nhập đơn'!D:D,DNA!$A66,0),"")</f>
        <v/>
      </c>
      <c r="E66" s="15" t="str" cm="1">
        <f t="array" aca="1" ref="E66" ca="1">IFERROR(INDEX('Nhập đơn'!E:E,DNA!$A66,0),"")</f>
        <v/>
      </c>
      <c r="F66" s="15" t="str" cm="1">
        <f t="array" aca="1" ref="F66" ca="1">IFERROR(INDEX('Nhập đơn'!F:F,DNA!$A66,0),"")</f>
        <v/>
      </c>
      <c r="G66" s="14" t="str" cm="1">
        <f t="array" aca="1" ref="G66" ca="1">IFERROR(INDEX('Nhập đơn'!H:H,DNA!$A66,0),"")</f>
        <v/>
      </c>
      <c r="H66" s="14" t="str" cm="1">
        <f t="array" aca="1" ref="H66" ca="1">IFERROR(INDEX('Nhập đơn'!I:I,DNA!$A66,0),"")</f>
        <v/>
      </c>
      <c r="I66" s="16"/>
    </row>
    <row r="67" spans="1:9">
      <c r="A67" s="1" t="str">
        <f ca="1">IFERROR(A66+MATCH(C67,OFFSET('Nhập đơn'!$C$1,AWZH!$A66,0,10000),0),"")</f>
        <v/>
      </c>
      <c r="B67" s="16"/>
      <c r="C67" s="16"/>
      <c r="D67" s="14" t="str" cm="1">
        <f t="array" aca="1" ref="D67" ca="1">IFERROR(INDEX('Nhập đơn'!D:D,DNA!$A67,0),"")</f>
        <v/>
      </c>
      <c r="E67" s="15" t="str" cm="1">
        <f t="array" aca="1" ref="E67" ca="1">IFERROR(INDEX('Nhập đơn'!E:E,DNA!$A67,0),"")</f>
        <v/>
      </c>
      <c r="F67" s="15" t="str" cm="1">
        <f t="array" aca="1" ref="F67" ca="1">IFERROR(INDEX('Nhập đơn'!F:F,DNA!$A67,0),"")</f>
        <v/>
      </c>
      <c r="G67" s="14" t="str" cm="1">
        <f t="array" aca="1" ref="G67" ca="1">IFERROR(INDEX('Nhập đơn'!H:H,DNA!$A67,0),"")</f>
        <v/>
      </c>
      <c r="H67" s="14" t="str" cm="1">
        <f t="array" aca="1" ref="H67" ca="1">IFERROR(INDEX('Nhập đơn'!I:I,DNA!$A67,0),"")</f>
        <v/>
      </c>
      <c r="I67" s="16"/>
    </row>
    <row r="68" spans="1:9">
      <c r="A68" s="1" t="str">
        <f ca="1">IFERROR(A67+MATCH(C68,OFFSET('Nhập đơn'!$C$1,AWZH!$A67,0,10000),0),"")</f>
        <v/>
      </c>
      <c r="B68" s="16"/>
      <c r="C68" s="16"/>
      <c r="D68" s="14" t="str" cm="1">
        <f t="array" aca="1" ref="D68" ca="1">IFERROR(INDEX('Nhập đơn'!D:D,DNA!$A68,0),"")</f>
        <v/>
      </c>
      <c r="E68" s="15" t="str" cm="1">
        <f t="array" aca="1" ref="E68" ca="1">IFERROR(INDEX('Nhập đơn'!E:E,DNA!$A68,0),"")</f>
        <v/>
      </c>
      <c r="F68" s="15" t="str" cm="1">
        <f t="array" aca="1" ref="F68" ca="1">IFERROR(INDEX('Nhập đơn'!F:F,DNA!$A68,0),"")</f>
        <v/>
      </c>
      <c r="G68" s="14" t="str" cm="1">
        <f t="array" aca="1" ref="G68" ca="1">IFERROR(INDEX('Nhập đơn'!H:H,DNA!$A68,0),"")</f>
        <v/>
      </c>
      <c r="H68" s="14" t="str" cm="1">
        <f t="array" aca="1" ref="H68" ca="1">IFERROR(INDEX('Nhập đơn'!I:I,DNA!$A68,0),"")</f>
        <v/>
      </c>
      <c r="I68" s="16"/>
    </row>
    <row r="69" spans="1:9">
      <c r="A69" s="1" t="str">
        <f ca="1">IFERROR(A68+MATCH(C69,OFFSET('Nhập đơn'!$C$1,AWZH!$A68,0,10000),0),"")</f>
        <v/>
      </c>
      <c r="B69" s="16"/>
      <c r="C69" s="16"/>
      <c r="D69" s="14" t="str" cm="1">
        <f t="array" aca="1" ref="D69" ca="1">IFERROR(INDEX('Nhập đơn'!D:D,DNA!$A69,0),"")</f>
        <v/>
      </c>
      <c r="E69" s="15" t="str" cm="1">
        <f t="array" aca="1" ref="E69" ca="1">IFERROR(INDEX('Nhập đơn'!E:E,DNA!$A69,0),"")</f>
        <v/>
      </c>
      <c r="F69" s="15" t="str" cm="1">
        <f t="array" aca="1" ref="F69" ca="1">IFERROR(INDEX('Nhập đơn'!F:F,DNA!$A69,0),"")</f>
        <v/>
      </c>
      <c r="G69" s="14" t="str" cm="1">
        <f t="array" aca="1" ref="G69" ca="1">IFERROR(INDEX('Nhập đơn'!H:H,DNA!$A69,0),"")</f>
        <v/>
      </c>
      <c r="H69" s="14" t="str" cm="1">
        <f t="array" aca="1" ref="H69" ca="1">IFERROR(INDEX('Nhập đơn'!I:I,DNA!$A69,0),"")</f>
        <v/>
      </c>
      <c r="I69" s="16"/>
    </row>
    <row r="70" spans="1:9">
      <c r="A70" s="1" t="str">
        <f ca="1">IFERROR(A69+MATCH(C70,OFFSET('Nhập đơn'!$C$1,AWZH!$A69,0,10000),0),"")</f>
        <v/>
      </c>
      <c r="B70" s="16"/>
      <c r="C70" s="16"/>
      <c r="D70" s="14" t="str" cm="1">
        <f t="array" aca="1" ref="D70" ca="1">IFERROR(INDEX('Nhập đơn'!D:D,DNA!$A70,0),"")</f>
        <v/>
      </c>
      <c r="E70" s="15" t="str" cm="1">
        <f t="array" aca="1" ref="E70" ca="1">IFERROR(INDEX('Nhập đơn'!E:E,DNA!$A70,0),"")</f>
        <v/>
      </c>
      <c r="F70" s="15" t="str" cm="1">
        <f t="array" aca="1" ref="F70" ca="1">IFERROR(INDEX('Nhập đơn'!F:F,DNA!$A70,0),"")</f>
        <v/>
      </c>
      <c r="G70" s="14" t="str" cm="1">
        <f t="array" aca="1" ref="G70" ca="1">IFERROR(INDEX('Nhập đơn'!H:H,DNA!$A70,0),"")</f>
        <v/>
      </c>
      <c r="H70" s="14" t="str" cm="1">
        <f t="array" aca="1" ref="H70" ca="1">IFERROR(INDEX('Nhập đơn'!I:I,DNA!$A70,0),"")</f>
        <v/>
      </c>
      <c r="I70" s="16"/>
    </row>
    <row r="71" spans="1:9">
      <c r="A71" s="1" t="str">
        <f ca="1">IFERROR(A70+MATCH(C71,OFFSET('Nhập đơn'!$C$1,AWZH!$A70,0,10000),0),"")</f>
        <v/>
      </c>
      <c r="B71" s="16"/>
      <c r="C71" s="16"/>
      <c r="D71" s="14" t="str" cm="1">
        <f t="array" aca="1" ref="D71" ca="1">IFERROR(INDEX('Nhập đơn'!D:D,DNA!$A71,0),"")</f>
        <v/>
      </c>
      <c r="E71" s="15" t="str" cm="1">
        <f t="array" aca="1" ref="E71" ca="1">IFERROR(INDEX('Nhập đơn'!E:E,DNA!$A71,0),"")</f>
        <v/>
      </c>
      <c r="F71" s="15" t="str" cm="1">
        <f t="array" aca="1" ref="F71" ca="1">IFERROR(INDEX('Nhập đơn'!F:F,DNA!$A71,0),"")</f>
        <v/>
      </c>
      <c r="G71" s="14" t="str" cm="1">
        <f t="array" aca="1" ref="G71" ca="1">IFERROR(INDEX('Nhập đơn'!H:H,DNA!$A71,0),"")</f>
        <v/>
      </c>
      <c r="H71" s="14" t="str" cm="1">
        <f t="array" aca="1" ref="H71" ca="1">IFERROR(INDEX('Nhập đơn'!I:I,DNA!$A71,0),"")</f>
        <v/>
      </c>
      <c r="I71" s="16"/>
    </row>
    <row r="72" spans="1:9">
      <c r="A72" s="1" t="str">
        <f ca="1">IFERROR(A71+MATCH(C72,OFFSET('Nhập đơn'!$C$1,AWZH!$A71,0,10000),0),"")</f>
        <v/>
      </c>
      <c r="B72" s="16"/>
      <c r="C72" s="16"/>
      <c r="D72" s="14" t="str" cm="1">
        <f t="array" aca="1" ref="D72" ca="1">IFERROR(INDEX('Nhập đơn'!D:D,DNA!$A72,0),"")</f>
        <v/>
      </c>
      <c r="E72" s="15" t="str" cm="1">
        <f t="array" aca="1" ref="E72" ca="1">IFERROR(INDEX('Nhập đơn'!E:E,DNA!$A72,0),"")</f>
        <v/>
      </c>
      <c r="F72" s="15" t="str" cm="1">
        <f t="array" aca="1" ref="F72" ca="1">IFERROR(INDEX('Nhập đơn'!F:F,DNA!$A72,0),"")</f>
        <v/>
      </c>
      <c r="G72" s="14" t="str" cm="1">
        <f t="array" aca="1" ref="G72" ca="1">IFERROR(INDEX('Nhập đơn'!H:H,DNA!$A72,0),"")</f>
        <v/>
      </c>
      <c r="H72" s="14" t="str" cm="1">
        <f t="array" aca="1" ref="H72" ca="1">IFERROR(INDEX('Nhập đơn'!I:I,DNA!$A72,0),"")</f>
        <v/>
      </c>
      <c r="I72" s="16"/>
    </row>
    <row r="73" spans="1:9">
      <c r="A73" s="1" t="str">
        <f ca="1">IFERROR(A72+MATCH(C73,OFFSET('Nhập đơn'!$C$1,AWZH!$A72,0,10000),0),"")</f>
        <v/>
      </c>
      <c r="B73" s="16"/>
      <c r="C73" s="16"/>
      <c r="D73" s="14" t="str" cm="1">
        <f t="array" aca="1" ref="D73" ca="1">IFERROR(INDEX('Nhập đơn'!D:D,DNA!$A73,0),"")</f>
        <v/>
      </c>
      <c r="E73" s="15" t="str" cm="1">
        <f t="array" aca="1" ref="E73" ca="1">IFERROR(INDEX('Nhập đơn'!E:E,DNA!$A73,0),"")</f>
        <v/>
      </c>
      <c r="F73" s="15" t="str" cm="1">
        <f t="array" aca="1" ref="F73" ca="1">IFERROR(INDEX('Nhập đơn'!F:F,DNA!$A73,0),"")</f>
        <v/>
      </c>
      <c r="G73" s="14" t="str" cm="1">
        <f t="array" aca="1" ref="G73" ca="1">IFERROR(INDEX('Nhập đơn'!H:H,DNA!$A73,0),"")</f>
        <v/>
      </c>
      <c r="H73" s="14" t="str" cm="1">
        <f t="array" aca="1" ref="H73" ca="1">IFERROR(INDEX('Nhập đơn'!I:I,DNA!$A73,0),"")</f>
        <v/>
      </c>
      <c r="I73" s="16"/>
    </row>
    <row r="74" spans="1:9">
      <c r="A74" s="1" t="str">
        <f ca="1">IFERROR(A73+MATCH(C74,OFFSET('Nhập đơn'!$C$1,AWZH!$A73,0,10000),0),"")</f>
        <v/>
      </c>
      <c r="B74" s="16"/>
      <c r="C74" s="16"/>
      <c r="D74" s="14" t="str" cm="1">
        <f t="array" aca="1" ref="D74" ca="1">IFERROR(INDEX('Nhập đơn'!D:D,DNA!$A74,0),"")</f>
        <v/>
      </c>
      <c r="E74" s="15" t="str" cm="1">
        <f t="array" aca="1" ref="E74" ca="1">IFERROR(INDEX('Nhập đơn'!E:E,DNA!$A74,0),"")</f>
        <v/>
      </c>
      <c r="F74" s="15" t="str" cm="1">
        <f t="array" aca="1" ref="F74" ca="1">IFERROR(INDEX('Nhập đơn'!F:F,DNA!$A74,0),"")</f>
        <v/>
      </c>
      <c r="G74" s="14" t="str" cm="1">
        <f t="array" aca="1" ref="G74" ca="1">IFERROR(INDEX('Nhập đơn'!H:H,DNA!$A74,0),"")</f>
        <v/>
      </c>
      <c r="H74" s="14" t="str" cm="1">
        <f t="array" aca="1" ref="H74" ca="1">IFERROR(INDEX('Nhập đơn'!I:I,DNA!$A74,0),"")</f>
        <v/>
      </c>
      <c r="I74" s="16"/>
    </row>
    <row r="75" spans="1:9">
      <c r="A75" s="1" t="str">
        <f ca="1">IFERROR(A74+MATCH(C75,OFFSET('Nhập đơn'!$C$1,AWZH!$A74,0,10000),0),"")</f>
        <v/>
      </c>
      <c r="B75" s="16"/>
      <c r="C75" s="16"/>
      <c r="D75" s="14" t="str" cm="1">
        <f t="array" aca="1" ref="D75" ca="1">IFERROR(INDEX('Nhập đơn'!D:D,DNA!$A75,0),"")</f>
        <v/>
      </c>
      <c r="E75" s="15" t="str" cm="1">
        <f t="array" aca="1" ref="E75" ca="1">IFERROR(INDEX('Nhập đơn'!E:E,DNA!$A75,0),"")</f>
        <v/>
      </c>
      <c r="F75" s="15" t="str" cm="1">
        <f t="array" aca="1" ref="F75" ca="1">IFERROR(INDEX('Nhập đơn'!F:F,DNA!$A75,0),"")</f>
        <v/>
      </c>
      <c r="G75" s="14" t="str" cm="1">
        <f t="array" aca="1" ref="G75" ca="1">IFERROR(INDEX('Nhập đơn'!H:H,DNA!$A75,0),"")</f>
        <v/>
      </c>
      <c r="H75" s="14" t="str" cm="1">
        <f t="array" aca="1" ref="H75" ca="1">IFERROR(INDEX('Nhập đơn'!I:I,DNA!$A75,0),"")</f>
        <v/>
      </c>
      <c r="I75" s="16"/>
    </row>
    <row r="76" spans="1:9">
      <c r="A76" s="1" t="str">
        <f ca="1">IFERROR(A75+MATCH(C76,OFFSET('Nhập đơn'!$C$1,AWZH!$A75,0,10000),0),"")</f>
        <v/>
      </c>
      <c r="B76" s="16"/>
      <c r="C76" s="16"/>
      <c r="D76" s="14" t="str" cm="1">
        <f t="array" aca="1" ref="D76" ca="1">IFERROR(INDEX('Nhập đơn'!D:D,DNA!$A76,0),"")</f>
        <v/>
      </c>
      <c r="E76" s="15" t="str" cm="1">
        <f t="array" aca="1" ref="E76" ca="1">IFERROR(INDEX('Nhập đơn'!E:E,DNA!$A76,0),"")</f>
        <v/>
      </c>
      <c r="F76" s="15" t="str" cm="1">
        <f t="array" aca="1" ref="F76" ca="1">IFERROR(INDEX('Nhập đơn'!F:F,DNA!$A76,0),"")</f>
        <v/>
      </c>
      <c r="G76" s="14" t="str" cm="1">
        <f t="array" aca="1" ref="G76" ca="1">IFERROR(INDEX('Nhập đơn'!H:H,DNA!$A76,0),"")</f>
        <v/>
      </c>
      <c r="H76" s="14" t="str" cm="1">
        <f t="array" aca="1" ref="H76" ca="1">IFERROR(INDEX('Nhập đơn'!I:I,DNA!$A76,0),"")</f>
        <v/>
      </c>
      <c r="I76" s="16"/>
    </row>
    <row r="77" spans="1:9">
      <c r="A77" s="1" t="str">
        <f ca="1">IFERROR(A76+MATCH(C77,OFFSET('Nhập đơn'!$C$1,AWZH!$A76,0,10000),0),"")</f>
        <v/>
      </c>
      <c r="B77" s="16"/>
      <c r="C77" s="16"/>
      <c r="D77" s="14" t="str" cm="1">
        <f t="array" aca="1" ref="D77" ca="1">IFERROR(INDEX('Nhập đơn'!D:D,DNA!$A77,0),"")</f>
        <v/>
      </c>
      <c r="E77" s="15" t="str" cm="1">
        <f t="array" aca="1" ref="E77" ca="1">IFERROR(INDEX('Nhập đơn'!E:E,DNA!$A77,0),"")</f>
        <v/>
      </c>
      <c r="F77" s="15" t="str" cm="1">
        <f t="array" aca="1" ref="F77" ca="1">IFERROR(INDEX('Nhập đơn'!F:F,DNA!$A77,0),"")</f>
        <v/>
      </c>
      <c r="G77" s="14" t="str" cm="1">
        <f t="array" aca="1" ref="G77" ca="1">IFERROR(INDEX('Nhập đơn'!H:H,DNA!$A77,0),"")</f>
        <v/>
      </c>
      <c r="H77" s="14" t="str" cm="1">
        <f t="array" aca="1" ref="H77" ca="1">IFERROR(INDEX('Nhập đơn'!I:I,DNA!$A77,0),"")</f>
        <v/>
      </c>
      <c r="I77" s="16"/>
    </row>
    <row r="78" spans="1:9">
      <c r="A78" s="1" t="str">
        <f ca="1">IFERROR(A77+MATCH(C78,OFFSET('Nhập đơn'!$C$1,AWZH!$A77,0,10000),0),"")</f>
        <v/>
      </c>
      <c r="B78" s="16"/>
      <c r="C78" s="16"/>
      <c r="D78" s="14" t="str" cm="1">
        <f t="array" aca="1" ref="D78" ca="1">IFERROR(INDEX('Nhập đơn'!D:D,DNA!$A78,0),"")</f>
        <v/>
      </c>
      <c r="E78" s="15" t="str" cm="1">
        <f t="array" aca="1" ref="E78" ca="1">IFERROR(INDEX('Nhập đơn'!E:E,DNA!$A78,0),"")</f>
        <v/>
      </c>
      <c r="F78" s="15" t="str" cm="1">
        <f t="array" aca="1" ref="F78" ca="1">IFERROR(INDEX('Nhập đơn'!F:F,DNA!$A78,0),"")</f>
        <v/>
      </c>
      <c r="G78" s="14" t="str" cm="1">
        <f t="array" aca="1" ref="G78" ca="1">IFERROR(INDEX('Nhập đơn'!H:H,DNA!$A78,0),"")</f>
        <v/>
      </c>
      <c r="H78" s="14" t="str" cm="1">
        <f t="array" aca="1" ref="H78" ca="1">IFERROR(INDEX('Nhập đơn'!I:I,DNA!$A78,0),"")</f>
        <v/>
      </c>
      <c r="I78" s="16"/>
    </row>
    <row r="79" spans="1:9">
      <c r="A79" s="1" t="str">
        <f ca="1">IFERROR(A78+MATCH(C79,OFFSET('Nhập đơn'!$C$1,AWZH!$A78,0,10000),0),"")</f>
        <v/>
      </c>
      <c r="B79" s="16"/>
      <c r="C79" s="16"/>
      <c r="D79" s="14" t="str" cm="1">
        <f t="array" aca="1" ref="D79" ca="1">IFERROR(INDEX('Nhập đơn'!D:D,DNA!$A79,0),"")</f>
        <v/>
      </c>
      <c r="E79" s="15" t="str" cm="1">
        <f t="array" aca="1" ref="E79" ca="1">IFERROR(INDEX('Nhập đơn'!E:E,DNA!$A79,0),"")</f>
        <v/>
      </c>
      <c r="F79" s="15" t="str" cm="1">
        <f t="array" aca="1" ref="F79" ca="1">IFERROR(INDEX('Nhập đơn'!F:F,DNA!$A79,0),"")</f>
        <v/>
      </c>
      <c r="G79" s="14" t="str" cm="1">
        <f t="array" aca="1" ref="G79" ca="1">IFERROR(INDEX('Nhập đơn'!H:H,DNA!$A79,0),"")</f>
        <v/>
      </c>
      <c r="H79" s="14" t="str" cm="1">
        <f t="array" aca="1" ref="H79" ca="1">IFERROR(INDEX('Nhập đơn'!I:I,DNA!$A79,0),"")</f>
        <v/>
      </c>
      <c r="I79" s="16"/>
    </row>
    <row r="80" spans="1:9">
      <c r="A80" s="1" t="str">
        <f ca="1">IFERROR(A79+MATCH(C80,OFFSET('Nhập đơn'!$C$1,AWZH!$A79,0,10000),0),"")</f>
        <v/>
      </c>
      <c r="B80" s="16"/>
      <c r="C80" s="16"/>
      <c r="D80" s="14" t="str" cm="1">
        <f t="array" aca="1" ref="D80" ca="1">IFERROR(INDEX('Nhập đơn'!D:D,DNA!$A80,0),"")</f>
        <v/>
      </c>
      <c r="E80" s="15" t="str" cm="1">
        <f t="array" aca="1" ref="E80" ca="1">IFERROR(INDEX('Nhập đơn'!E:E,DNA!$A80,0),"")</f>
        <v/>
      </c>
      <c r="F80" s="15" t="str" cm="1">
        <f t="array" aca="1" ref="F80" ca="1">IFERROR(INDEX('Nhập đơn'!F:F,DNA!$A80,0),"")</f>
        <v/>
      </c>
      <c r="G80" s="14" t="str" cm="1">
        <f t="array" aca="1" ref="G80" ca="1">IFERROR(INDEX('Nhập đơn'!H:H,DNA!$A80,0),"")</f>
        <v/>
      </c>
      <c r="H80" s="14" t="str" cm="1">
        <f t="array" aca="1" ref="H80" ca="1">IFERROR(INDEX('Nhập đơn'!I:I,DNA!$A80,0),"")</f>
        <v/>
      </c>
      <c r="I80" s="16"/>
    </row>
    <row r="81" spans="1:9">
      <c r="A81" s="1" t="str">
        <f ca="1">IFERROR(A80+MATCH(C81,OFFSET('Nhập đơn'!$C$1,AWZH!$A80,0,10000),0),"")</f>
        <v/>
      </c>
      <c r="B81" s="16"/>
      <c r="C81" s="16"/>
      <c r="D81" s="14" t="str" cm="1">
        <f t="array" aca="1" ref="D81" ca="1">IFERROR(INDEX('Nhập đơn'!D:D,DNA!$A81,0),"")</f>
        <v/>
      </c>
      <c r="E81" s="15" t="str" cm="1">
        <f t="array" aca="1" ref="E81" ca="1">IFERROR(INDEX('Nhập đơn'!E:E,DNA!$A81,0),"")</f>
        <v/>
      </c>
      <c r="F81" s="15" t="str" cm="1">
        <f t="array" aca="1" ref="F81" ca="1">IFERROR(INDEX('Nhập đơn'!F:F,DNA!$A81,0),"")</f>
        <v/>
      </c>
      <c r="G81" s="14" t="str" cm="1">
        <f t="array" aca="1" ref="G81" ca="1">IFERROR(INDEX('Nhập đơn'!H:H,DNA!$A81,0),"")</f>
        <v/>
      </c>
      <c r="H81" s="14" t="str" cm="1">
        <f t="array" aca="1" ref="H81" ca="1">IFERROR(INDEX('Nhập đơn'!I:I,DNA!$A81,0),"")</f>
        <v/>
      </c>
      <c r="I81" s="16"/>
    </row>
    <row r="82" spans="1:9">
      <c r="A82" s="1" t="str">
        <f ca="1">IFERROR(A81+MATCH(C82,OFFSET('Nhập đơn'!$C$1,AWZH!$A81,0,10000),0),"")</f>
        <v/>
      </c>
      <c r="B82" s="16"/>
      <c r="C82" s="16"/>
      <c r="D82" s="14" t="str" cm="1">
        <f t="array" aca="1" ref="D82" ca="1">IFERROR(INDEX('Nhập đơn'!D:D,DNA!$A82,0),"")</f>
        <v/>
      </c>
      <c r="E82" s="15" t="str" cm="1">
        <f t="array" aca="1" ref="E82" ca="1">IFERROR(INDEX('Nhập đơn'!E:E,DNA!$A82,0),"")</f>
        <v/>
      </c>
      <c r="F82" s="15" t="str" cm="1">
        <f t="array" aca="1" ref="F82" ca="1">IFERROR(INDEX('Nhập đơn'!F:F,DNA!$A82,0),"")</f>
        <v/>
      </c>
      <c r="G82" s="14" t="str" cm="1">
        <f t="array" aca="1" ref="G82" ca="1">IFERROR(INDEX('Nhập đơn'!H:H,DNA!$A82,0),"")</f>
        <v/>
      </c>
      <c r="H82" s="14" t="str" cm="1">
        <f t="array" aca="1" ref="H82" ca="1">IFERROR(INDEX('Nhập đơn'!I:I,DNA!$A82,0),"")</f>
        <v/>
      </c>
      <c r="I82" s="16"/>
    </row>
    <row r="83" spans="1:9">
      <c r="A83" s="1" t="str">
        <f ca="1">IFERROR(A82+MATCH(C83,OFFSET('Nhập đơn'!$C$1,AWZH!$A82,0,10000),0),"")</f>
        <v/>
      </c>
      <c r="B83" s="16"/>
      <c r="C83" s="16"/>
      <c r="D83" s="14" t="str" cm="1">
        <f t="array" aca="1" ref="D83" ca="1">IFERROR(INDEX('Nhập đơn'!D:D,DNA!$A83,0),"")</f>
        <v/>
      </c>
      <c r="E83" s="15" t="str" cm="1">
        <f t="array" aca="1" ref="E83" ca="1">IFERROR(INDEX('Nhập đơn'!E:E,DNA!$A83,0),"")</f>
        <v/>
      </c>
      <c r="F83" s="15" t="str" cm="1">
        <f t="array" aca="1" ref="F83" ca="1">IFERROR(INDEX('Nhập đơn'!F:F,DNA!$A83,0),"")</f>
        <v/>
      </c>
      <c r="G83" s="14" t="str" cm="1">
        <f t="array" aca="1" ref="G83" ca="1">IFERROR(INDEX('Nhập đơn'!H:H,DNA!$A83,0),"")</f>
        <v/>
      </c>
      <c r="H83" s="14" t="str" cm="1">
        <f t="array" aca="1" ref="H83" ca="1">IFERROR(INDEX('Nhập đơn'!I:I,DNA!$A83,0),"")</f>
        <v/>
      </c>
      <c r="I83" s="16"/>
    </row>
    <row r="84" spans="1:9">
      <c r="A84" s="1" t="str">
        <f ca="1">IFERROR(A83+MATCH(C84,OFFSET('Nhập đơn'!$C$1,AWZH!$A83,0,10000),0),"")</f>
        <v/>
      </c>
      <c r="B84" s="16"/>
      <c r="C84" s="16"/>
      <c r="D84" s="14" t="str" cm="1">
        <f t="array" aca="1" ref="D84" ca="1">IFERROR(INDEX('Nhập đơn'!D:D,DNA!$A84,0),"")</f>
        <v/>
      </c>
      <c r="E84" s="15" t="str" cm="1">
        <f t="array" aca="1" ref="E84" ca="1">IFERROR(INDEX('Nhập đơn'!E:E,DNA!$A84,0),"")</f>
        <v/>
      </c>
      <c r="F84" s="15" t="str" cm="1">
        <f t="array" aca="1" ref="F84" ca="1">IFERROR(INDEX('Nhập đơn'!F:F,DNA!$A84,0),"")</f>
        <v/>
      </c>
      <c r="G84" s="14" t="str" cm="1">
        <f t="array" aca="1" ref="G84" ca="1">IFERROR(INDEX('Nhập đơn'!H:H,DNA!$A84,0),"")</f>
        <v/>
      </c>
      <c r="H84" s="14" t="str" cm="1">
        <f t="array" aca="1" ref="H84" ca="1">IFERROR(INDEX('Nhập đơn'!I:I,DNA!$A84,0),"")</f>
        <v/>
      </c>
      <c r="I84" s="16"/>
    </row>
    <row r="85" spans="1:9">
      <c r="A85" s="1" t="str">
        <f ca="1">IFERROR(A84+MATCH(C85,OFFSET('Nhập đơn'!$C$1,AWZH!$A84,0,10000),0),"")</f>
        <v/>
      </c>
      <c r="B85" s="16"/>
      <c r="C85" s="16"/>
      <c r="D85" s="14" t="str" cm="1">
        <f t="array" aca="1" ref="D85" ca="1">IFERROR(INDEX('Nhập đơn'!D:D,DNA!$A85,0),"")</f>
        <v/>
      </c>
      <c r="E85" s="15" t="str" cm="1">
        <f t="array" aca="1" ref="E85" ca="1">IFERROR(INDEX('Nhập đơn'!E:E,DNA!$A85,0),"")</f>
        <v/>
      </c>
      <c r="F85" s="15" t="str" cm="1">
        <f t="array" aca="1" ref="F85" ca="1">IFERROR(INDEX('Nhập đơn'!F:F,DNA!$A85,0),"")</f>
        <v/>
      </c>
      <c r="G85" s="14" t="str" cm="1">
        <f t="array" aca="1" ref="G85" ca="1">IFERROR(INDEX('Nhập đơn'!H:H,DNA!$A85,0),"")</f>
        <v/>
      </c>
      <c r="H85" s="14" t="str" cm="1">
        <f t="array" aca="1" ref="H85" ca="1">IFERROR(INDEX('Nhập đơn'!I:I,DNA!$A85,0),"")</f>
        <v/>
      </c>
      <c r="I85" s="16"/>
    </row>
    <row r="86" spans="1:9">
      <c r="A86" s="1" t="str">
        <f ca="1">IFERROR(A85+MATCH(C86,OFFSET('Nhập đơn'!$C$1,AWZH!$A85,0,10000),0),"")</f>
        <v/>
      </c>
      <c r="B86" s="16"/>
      <c r="C86" s="16"/>
      <c r="D86" s="14" t="str" cm="1">
        <f t="array" aca="1" ref="D86" ca="1">IFERROR(INDEX('Nhập đơn'!D:D,DNA!$A86,0),"")</f>
        <v/>
      </c>
      <c r="E86" s="15" t="str" cm="1">
        <f t="array" aca="1" ref="E86" ca="1">IFERROR(INDEX('Nhập đơn'!E:E,DNA!$A86,0),"")</f>
        <v/>
      </c>
      <c r="F86" s="15" t="str" cm="1">
        <f t="array" aca="1" ref="F86" ca="1">IFERROR(INDEX('Nhập đơn'!F:F,DNA!$A86,0),"")</f>
        <v/>
      </c>
      <c r="G86" s="14" t="str" cm="1">
        <f t="array" aca="1" ref="G86" ca="1">IFERROR(INDEX('Nhập đơn'!H:H,DNA!$A86,0),"")</f>
        <v/>
      </c>
      <c r="H86" s="14" t="str" cm="1">
        <f t="array" aca="1" ref="H86" ca="1">IFERROR(INDEX('Nhập đơn'!I:I,DNA!$A86,0),"")</f>
        <v/>
      </c>
      <c r="I86" s="16"/>
    </row>
    <row r="87" spans="1:9">
      <c r="A87" s="1" t="str">
        <f ca="1">IFERROR(A86+MATCH(C87,OFFSET('Nhập đơn'!$C$1,AWZH!$A86,0,10000),0),"")</f>
        <v/>
      </c>
      <c r="B87" s="16"/>
      <c r="C87" s="16"/>
      <c r="D87" s="14" t="str" cm="1">
        <f t="array" aca="1" ref="D87" ca="1">IFERROR(INDEX('Nhập đơn'!D:D,DNA!$A87,0),"")</f>
        <v/>
      </c>
      <c r="E87" s="15" t="str" cm="1">
        <f t="array" aca="1" ref="E87" ca="1">IFERROR(INDEX('Nhập đơn'!E:E,DNA!$A87,0),"")</f>
        <v/>
      </c>
      <c r="F87" s="15" t="str" cm="1">
        <f t="array" aca="1" ref="F87" ca="1">IFERROR(INDEX('Nhập đơn'!F:F,DNA!$A87,0),"")</f>
        <v/>
      </c>
      <c r="G87" s="14" t="str" cm="1">
        <f t="array" aca="1" ref="G87" ca="1">IFERROR(INDEX('Nhập đơn'!H:H,DNA!$A87,0),"")</f>
        <v/>
      </c>
      <c r="H87" s="14" t="str" cm="1">
        <f t="array" aca="1" ref="H87" ca="1">IFERROR(INDEX('Nhập đơn'!I:I,DNA!$A87,0),"")</f>
        <v/>
      </c>
      <c r="I87" s="16"/>
    </row>
    <row r="88" spans="1:9">
      <c r="A88" s="1" t="str">
        <f ca="1">IFERROR(A87+MATCH(C88,OFFSET('Nhập đơn'!$C$1,AWZH!$A87,0,10000),0),"")</f>
        <v/>
      </c>
      <c r="B88" s="16"/>
      <c r="C88" s="16"/>
      <c r="D88" s="14" t="str" cm="1">
        <f t="array" aca="1" ref="D88" ca="1">IFERROR(INDEX('Nhập đơn'!D:D,DNA!$A88,0),"")</f>
        <v/>
      </c>
      <c r="E88" s="15" t="str" cm="1">
        <f t="array" aca="1" ref="E88" ca="1">IFERROR(INDEX('Nhập đơn'!E:E,DNA!$A88,0),"")</f>
        <v/>
      </c>
      <c r="F88" s="15" t="str" cm="1">
        <f t="array" aca="1" ref="F88" ca="1">IFERROR(INDEX('Nhập đơn'!F:F,DNA!$A88,0),"")</f>
        <v/>
      </c>
      <c r="G88" s="14" t="str" cm="1">
        <f t="array" aca="1" ref="G88" ca="1">IFERROR(INDEX('Nhập đơn'!H:H,DNA!$A88,0),"")</f>
        <v/>
      </c>
      <c r="H88" s="14" t="str" cm="1">
        <f t="array" aca="1" ref="H88" ca="1">IFERROR(INDEX('Nhập đơn'!I:I,DNA!$A88,0),"")</f>
        <v/>
      </c>
      <c r="I88" s="16"/>
    </row>
    <row r="89" spans="1:9">
      <c r="A89" s="1" t="str">
        <f ca="1">IFERROR(A88+MATCH(C89,OFFSET('Nhập đơn'!$C$1,AWZH!$A88,0,10000),0),"")</f>
        <v/>
      </c>
      <c r="B89" s="16"/>
      <c r="C89" s="16"/>
      <c r="D89" s="14" t="str" cm="1">
        <f t="array" aca="1" ref="D89" ca="1">IFERROR(INDEX('Nhập đơn'!D:D,DNA!$A89,0),"")</f>
        <v/>
      </c>
      <c r="E89" s="15" t="str" cm="1">
        <f t="array" aca="1" ref="E89" ca="1">IFERROR(INDEX('Nhập đơn'!E:E,DNA!$A89,0),"")</f>
        <v/>
      </c>
      <c r="F89" s="15" t="str" cm="1">
        <f t="array" aca="1" ref="F89" ca="1">IFERROR(INDEX('Nhập đơn'!F:F,DNA!$A89,0),"")</f>
        <v/>
      </c>
      <c r="G89" s="14" t="str" cm="1">
        <f t="array" aca="1" ref="G89" ca="1">IFERROR(INDEX('Nhập đơn'!H:H,DNA!$A89,0),"")</f>
        <v/>
      </c>
      <c r="H89" s="14" t="str" cm="1">
        <f t="array" aca="1" ref="H89" ca="1">IFERROR(INDEX('Nhập đơn'!I:I,DNA!$A89,0),"")</f>
        <v/>
      </c>
      <c r="I89" s="16"/>
    </row>
    <row r="90" spans="1:9">
      <c r="A90" s="1" t="str">
        <f ca="1">IFERROR(A89+MATCH(C90,OFFSET('Nhập đơn'!$C$1,AWZH!$A89,0,10000),0),"")</f>
        <v/>
      </c>
      <c r="B90" s="16"/>
      <c r="C90" s="16"/>
      <c r="D90" s="14" t="str" cm="1">
        <f t="array" aca="1" ref="D90" ca="1">IFERROR(INDEX('Nhập đơn'!D:D,DNA!$A90,0),"")</f>
        <v/>
      </c>
      <c r="E90" s="15" t="str" cm="1">
        <f t="array" aca="1" ref="E90" ca="1">IFERROR(INDEX('Nhập đơn'!E:E,DNA!$A90,0),"")</f>
        <v/>
      </c>
      <c r="F90" s="15" t="str" cm="1">
        <f t="array" aca="1" ref="F90" ca="1">IFERROR(INDEX('Nhập đơn'!F:F,DNA!$A90,0),"")</f>
        <v/>
      </c>
      <c r="G90" s="14" t="str" cm="1">
        <f t="array" aca="1" ref="G90" ca="1">IFERROR(INDEX('Nhập đơn'!H:H,DNA!$A90,0),"")</f>
        <v/>
      </c>
      <c r="H90" s="14" t="str" cm="1">
        <f t="array" aca="1" ref="H90" ca="1">IFERROR(INDEX('Nhập đơn'!I:I,DNA!$A90,0),"")</f>
        <v/>
      </c>
      <c r="I90" s="16"/>
    </row>
    <row r="91" spans="1:9">
      <c r="A91" s="1" t="str">
        <f ca="1">IFERROR(A90+MATCH(C91,OFFSET('Nhập đơn'!$C$1,AWZH!$A90,0,10000),0),"")</f>
        <v/>
      </c>
      <c r="B91" s="16"/>
      <c r="C91" s="16"/>
      <c r="D91" s="14" t="str" cm="1">
        <f t="array" aca="1" ref="D91" ca="1">IFERROR(INDEX('Nhập đơn'!D:D,DNA!$A91,0),"")</f>
        <v/>
      </c>
      <c r="E91" s="15" t="str" cm="1">
        <f t="array" aca="1" ref="E91" ca="1">IFERROR(INDEX('Nhập đơn'!E:E,DNA!$A91,0),"")</f>
        <v/>
      </c>
      <c r="F91" s="15" t="str" cm="1">
        <f t="array" aca="1" ref="F91" ca="1">IFERROR(INDEX('Nhập đơn'!F:F,DNA!$A91,0),"")</f>
        <v/>
      </c>
      <c r="G91" s="14" t="str" cm="1">
        <f t="array" aca="1" ref="G91" ca="1">IFERROR(INDEX('Nhập đơn'!H:H,DNA!$A91,0),"")</f>
        <v/>
      </c>
      <c r="H91" s="14" t="str" cm="1">
        <f t="array" aca="1" ref="H91" ca="1">IFERROR(INDEX('Nhập đơn'!I:I,DNA!$A91,0),"")</f>
        <v/>
      </c>
      <c r="I91" s="16"/>
    </row>
    <row r="92" spans="1:9">
      <c r="A92" s="1" t="str">
        <f ca="1">IFERROR(A91+MATCH(C92,OFFSET('Nhập đơn'!$C$1,AWZH!$A91,0,10000),0),"")</f>
        <v/>
      </c>
      <c r="B92" s="16"/>
      <c r="C92" s="16"/>
      <c r="D92" s="14" t="str" cm="1">
        <f t="array" aca="1" ref="D92" ca="1">IFERROR(INDEX('Nhập đơn'!D:D,DNA!$A92,0),"")</f>
        <v/>
      </c>
      <c r="E92" s="15" t="str" cm="1">
        <f t="array" aca="1" ref="E92" ca="1">IFERROR(INDEX('Nhập đơn'!E:E,DNA!$A92,0),"")</f>
        <v/>
      </c>
      <c r="F92" s="15" t="str" cm="1">
        <f t="array" aca="1" ref="F92" ca="1">IFERROR(INDEX('Nhập đơn'!F:F,DNA!$A92,0),"")</f>
        <v/>
      </c>
      <c r="G92" s="14" t="str" cm="1">
        <f t="array" aca="1" ref="G92" ca="1">IFERROR(INDEX('Nhập đơn'!H:H,DNA!$A92,0),"")</f>
        <v/>
      </c>
      <c r="H92" s="14" t="str" cm="1">
        <f t="array" aca="1" ref="H92" ca="1">IFERROR(INDEX('Nhập đơn'!I:I,DNA!$A92,0),"")</f>
        <v/>
      </c>
      <c r="I92" s="16"/>
    </row>
    <row r="93" spans="1:9">
      <c r="A93" s="1" t="str">
        <f ca="1">IFERROR(A92+MATCH(C93,OFFSET('Nhập đơn'!$C$1,AWZH!$A92,0,10000),0),"")</f>
        <v/>
      </c>
      <c r="B93" s="16"/>
      <c r="C93" s="16"/>
      <c r="D93" s="14" t="str" cm="1">
        <f t="array" aca="1" ref="D93" ca="1">IFERROR(INDEX('Nhập đơn'!D:D,DNA!$A93,0),"")</f>
        <v/>
      </c>
      <c r="E93" s="15" t="str" cm="1">
        <f t="array" aca="1" ref="E93" ca="1">IFERROR(INDEX('Nhập đơn'!E:E,DNA!$A93,0),"")</f>
        <v/>
      </c>
      <c r="F93" s="15" t="str" cm="1">
        <f t="array" aca="1" ref="F93" ca="1">IFERROR(INDEX('Nhập đơn'!F:F,DNA!$A93,0),"")</f>
        <v/>
      </c>
      <c r="G93" s="14" t="str" cm="1">
        <f t="array" aca="1" ref="G93" ca="1">IFERROR(INDEX('Nhập đơn'!H:H,DNA!$A93,0),"")</f>
        <v/>
      </c>
      <c r="H93" s="14" t="str" cm="1">
        <f t="array" aca="1" ref="H93" ca="1">IFERROR(INDEX('Nhập đơn'!I:I,DNA!$A93,0),"")</f>
        <v/>
      </c>
      <c r="I93" s="16"/>
    </row>
    <row r="94" spans="1:9">
      <c r="A94" s="1" t="str">
        <f ca="1">IFERROR(A93+MATCH(C94,OFFSET('Nhập đơn'!$C$1,AWZH!$A93,0,10000),0),"")</f>
        <v/>
      </c>
      <c r="B94" s="16"/>
      <c r="C94" s="16"/>
      <c r="D94" s="14" t="str" cm="1">
        <f t="array" aca="1" ref="D94" ca="1">IFERROR(INDEX('Nhập đơn'!D:D,DNA!$A94,0),"")</f>
        <v/>
      </c>
      <c r="E94" s="15" t="str" cm="1">
        <f t="array" aca="1" ref="E94" ca="1">IFERROR(INDEX('Nhập đơn'!E:E,DNA!$A94,0),"")</f>
        <v/>
      </c>
      <c r="F94" s="15" t="str" cm="1">
        <f t="array" aca="1" ref="F94" ca="1">IFERROR(INDEX('Nhập đơn'!F:F,DNA!$A94,0),"")</f>
        <v/>
      </c>
      <c r="G94" s="14" t="str" cm="1">
        <f t="array" aca="1" ref="G94" ca="1">IFERROR(INDEX('Nhập đơn'!H:H,DNA!$A94,0),"")</f>
        <v/>
      </c>
      <c r="H94" s="14" t="str" cm="1">
        <f t="array" aca="1" ref="H94" ca="1">IFERROR(INDEX('Nhập đơn'!I:I,DNA!$A94,0),"")</f>
        <v/>
      </c>
      <c r="I94" s="16"/>
    </row>
    <row r="95" spans="1:9">
      <c r="A95" s="1" t="str">
        <f ca="1">IFERROR(A94+MATCH(C95,OFFSET('Nhập đơn'!$C$1,AWZH!$A94,0,10000),0),"")</f>
        <v/>
      </c>
      <c r="B95" s="16"/>
      <c r="C95" s="16"/>
      <c r="D95" s="14" t="str" cm="1">
        <f t="array" aca="1" ref="D95" ca="1">IFERROR(INDEX('Nhập đơn'!D:D,DNA!$A95,0),"")</f>
        <v/>
      </c>
      <c r="E95" s="15" t="str" cm="1">
        <f t="array" aca="1" ref="E95" ca="1">IFERROR(INDEX('Nhập đơn'!E:E,DNA!$A95,0),"")</f>
        <v/>
      </c>
      <c r="F95" s="15" t="str" cm="1">
        <f t="array" aca="1" ref="F95" ca="1">IFERROR(INDEX('Nhập đơn'!F:F,DNA!$A95,0),"")</f>
        <v/>
      </c>
      <c r="G95" s="14" t="str" cm="1">
        <f t="array" aca="1" ref="G95" ca="1">IFERROR(INDEX('Nhập đơn'!H:H,DNA!$A95,0),"")</f>
        <v/>
      </c>
      <c r="H95" s="14" t="str" cm="1">
        <f t="array" aca="1" ref="H95" ca="1">IFERROR(INDEX('Nhập đơn'!I:I,DNA!$A95,0),"")</f>
        <v/>
      </c>
      <c r="I95" s="16"/>
    </row>
    <row r="96" spans="1:9">
      <c r="A96" s="1" t="str">
        <f ca="1">IFERROR(A95+MATCH(C96,OFFSET('Nhập đơn'!$C$1,AWZH!$A95,0,10000),0),"")</f>
        <v/>
      </c>
      <c r="B96" s="16"/>
      <c r="C96" s="16"/>
      <c r="D96" s="14" t="str" cm="1">
        <f t="array" aca="1" ref="D96" ca="1">IFERROR(INDEX('Nhập đơn'!D:D,DNA!$A96,0),"")</f>
        <v/>
      </c>
      <c r="E96" s="15" t="str" cm="1">
        <f t="array" aca="1" ref="E96" ca="1">IFERROR(INDEX('Nhập đơn'!E:E,DNA!$A96,0),"")</f>
        <v/>
      </c>
      <c r="F96" s="15" t="str" cm="1">
        <f t="array" aca="1" ref="F96" ca="1">IFERROR(INDEX('Nhập đơn'!F:F,DNA!$A96,0),"")</f>
        <v/>
      </c>
      <c r="G96" s="14" t="str" cm="1">
        <f t="array" aca="1" ref="G96" ca="1">IFERROR(INDEX('Nhập đơn'!H:H,DNA!$A96,0),"")</f>
        <v/>
      </c>
      <c r="H96" s="14" t="str" cm="1">
        <f t="array" aca="1" ref="H96" ca="1">IFERROR(INDEX('Nhập đơn'!I:I,DNA!$A96,0),"")</f>
        <v/>
      </c>
      <c r="I96" s="16"/>
    </row>
    <row r="97" spans="1:9">
      <c r="A97" s="1" t="str">
        <f ca="1">IFERROR(A96+MATCH(C97,OFFSET('Nhập đơn'!$C$1,AWZH!$A96,0,10000),0),"")</f>
        <v/>
      </c>
      <c r="B97" s="16"/>
      <c r="C97" s="16"/>
      <c r="D97" s="14" t="str" cm="1">
        <f t="array" aca="1" ref="D97" ca="1">IFERROR(INDEX('Nhập đơn'!D:D,DNA!$A97,0),"")</f>
        <v/>
      </c>
      <c r="E97" s="15" t="str" cm="1">
        <f t="array" aca="1" ref="E97" ca="1">IFERROR(INDEX('Nhập đơn'!E:E,DNA!$A97,0),"")</f>
        <v/>
      </c>
      <c r="F97" s="15" t="str" cm="1">
        <f t="array" aca="1" ref="F97" ca="1">IFERROR(INDEX('Nhập đơn'!F:F,DNA!$A97,0),"")</f>
        <v/>
      </c>
      <c r="G97" s="14" t="str" cm="1">
        <f t="array" aca="1" ref="G97" ca="1">IFERROR(INDEX('Nhập đơn'!H:H,DNA!$A97,0),"")</f>
        <v/>
      </c>
      <c r="H97" s="14" t="str" cm="1">
        <f t="array" aca="1" ref="H97" ca="1">IFERROR(INDEX('Nhập đơn'!I:I,DNA!$A97,0),"")</f>
        <v/>
      </c>
      <c r="I97" s="16"/>
    </row>
    <row r="98" spans="1:9">
      <c r="A98" s="1" t="str">
        <f ca="1">IFERROR(A97+MATCH(C98,OFFSET('Nhập đơn'!$C$1,AWZH!$A97,0,10000),0),"")</f>
        <v/>
      </c>
      <c r="B98" s="16"/>
      <c r="C98" s="16"/>
      <c r="D98" s="14" t="str" cm="1">
        <f t="array" aca="1" ref="D98" ca="1">IFERROR(INDEX('Nhập đơn'!D:D,DNA!$A98,0),"")</f>
        <v/>
      </c>
      <c r="E98" s="15" t="str" cm="1">
        <f t="array" aca="1" ref="E98" ca="1">IFERROR(INDEX('Nhập đơn'!E:E,DNA!$A98,0),"")</f>
        <v/>
      </c>
      <c r="F98" s="15" t="str" cm="1">
        <f t="array" aca="1" ref="F98" ca="1">IFERROR(INDEX('Nhập đơn'!F:F,DNA!$A98,0),"")</f>
        <v/>
      </c>
      <c r="G98" s="14" t="str" cm="1">
        <f t="array" aca="1" ref="G98" ca="1">IFERROR(INDEX('Nhập đơn'!H:H,DNA!$A98,0),"")</f>
        <v/>
      </c>
      <c r="H98" s="14" t="str" cm="1">
        <f t="array" aca="1" ref="H98" ca="1">IFERROR(INDEX('Nhập đơn'!I:I,DNA!$A98,0),"")</f>
        <v/>
      </c>
      <c r="I98" s="16"/>
    </row>
    <row r="99" spans="1:9">
      <c r="A99" s="1" t="str">
        <f ca="1">IFERROR(A98+MATCH(C99,OFFSET('Nhập đơn'!$C$1,AWZH!$A98,0,10000),0),"")</f>
        <v/>
      </c>
      <c r="B99" s="16"/>
      <c r="C99" s="16"/>
      <c r="D99" s="14" t="str" cm="1">
        <f t="array" aca="1" ref="D99" ca="1">IFERROR(INDEX('Nhập đơn'!D:D,DNA!$A99,0),"")</f>
        <v/>
      </c>
      <c r="E99" s="15" t="str" cm="1">
        <f t="array" aca="1" ref="E99" ca="1">IFERROR(INDEX('Nhập đơn'!E:E,DNA!$A99,0),"")</f>
        <v/>
      </c>
      <c r="F99" s="15" t="str" cm="1">
        <f t="array" aca="1" ref="F99" ca="1">IFERROR(INDEX('Nhập đơn'!F:F,DNA!$A99,0),"")</f>
        <v/>
      </c>
      <c r="G99" s="14" t="str" cm="1">
        <f t="array" aca="1" ref="G99" ca="1">IFERROR(INDEX('Nhập đơn'!H:H,DNA!$A99,0),"")</f>
        <v/>
      </c>
      <c r="H99" s="14" t="str" cm="1">
        <f t="array" aca="1" ref="H99" ca="1">IFERROR(INDEX('Nhập đơn'!I:I,DNA!$A99,0),"")</f>
        <v/>
      </c>
      <c r="I99" s="16"/>
    </row>
    <row r="100" spans="1:9">
      <c r="A100" s="1" t="str">
        <f ca="1">IFERROR(A99+MATCH(C100,OFFSET('Nhập đơn'!$C$1,AWZH!$A99,0,10000),0),"")</f>
        <v/>
      </c>
      <c r="B100" s="16"/>
      <c r="C100" s="16"/>
      <c r="D100" s="14" t="str" cm="1">
        <f t="array" aca="1" ref="D100" ca="1">IFERROR(INDEX('Nhập đơn'!D:D,DNA!$A100,0),"")</f>
        <v/>
      </c>
      <c r="E100" s="15" t="str" cm="1">
        <f t="array" aca="1" ref="E100" ca="1">IFERROR(INDEX('Nhập đơn'!E:E,DNA!$A100,0),"")</f>
        <v/>
      </c>
      <c r="F100" s="15" t="str" cm="1">
        <f t="array" aca="1" ref="F100" ca="1">IFERROR(INDEX('Nhập đơn'!F:F,DNA!$A100,0),"")</f>
        <v/>
      </c>
      <c r="G100" s="14" t="str" cm="1">
        <f t="array" aca="1" ref="G100" ca="1">IFERROR(INDEX('Nhập đơn'!H:H,DNA!$A100,0),"")</f>
        <v/>
      </c>
      <c r="H100" s="14" t="str" cm="1">
        <f t="array" aca="1" ref="H100" ca="1">IFERROR(INDEX('Nhập đơn'!I:I,DNA!$A100,0),"")</f>
        <v/>
      </c>
      <c r="I100" s="16"/>
    </row>
    <row r="101" spans="1:9">
      <c r="A101" s="1" t="str">
        <f ca="1">IFERROR(A100+MATCH(C101,OFFSET('Nhập đơn'!$C$1,AWZH!$A100,0,10000),0),"")</f>
        <v/>
      </c>
      <c r="B101" s="16"/>
      <c r="C101" s="16"/>
      <c r="D101" s="14" t="str" cm="1">
        <f t="array" aca="1" ref="D101" ca="1">IFERROR(INDEX('Nhập đơn'!D:D,DNA!$A101,0),"")</f>
        <v/>
      </c>
      <c r="E101" s="15" t="str" cm="1">
        <f t="array" aca="1" ref="E101" ca="1">IFERROR(INDEX('Nhập đơn'!E:E,DNA!$A101,0),"")</f>
        <v/>
      </c>
      <c r="F101" s="15" t="str" cm="1">
        <f t="array" aca="1" ref="F101" ca="1">IFERROR(INDEX('Nhập đơn'!F:F,DNA!$A101,0),"")</f>
        <v/>
      </c>
      <c r="G101" s="14" t="str" cm="1">
        <f t="array" aca="1" ref="G101" ca="1">IFERROR(INDEX('Nhập đơn'!H:H,DNA!$A101,0),"")</f>
        <v/>
      </c>
      <c r="H101" s="14" t="str" cm="1">
        <f t="array" aca="1" ref="H101" ca="1">IFERROR(INDEX('Nhập đơn'!I:I,DNA!$A101,0),"")</f>
        <v/>
      </c>
      <c r="I101" s="16"/>
    </row>
    <row r="102" spans="1:9">
      <c r="A102" s="1" t="str">
        <f ca="1">IFERROR(A101+MATCH(C102,OFFSET('Nhập đơn'!$C$1,AWZH!$A101,0,10000),0),"")</f>
        <v/>
      </c>
      <c r="B102" s="16"/>
      <c r="C102" s="16"/>
      <c r="D102" s="14" t="str" cm="1">
        <f t="array" aca="1" ref="D102" ca="1">IFERROR(INDEX('Nhập đơn'!D:D,DNA!$A102,0),"")</f>
        <v/>
      </c>
      <c r="E102" s="15" t="str" cm="1">
        <f t="array" aca="1" ref="E102" ca="1">IFERROR(INDEX('Nhập đơn'!E:E,DNA!$A102,0),"")</f>
        <v/>
      </c>
      <c r="F102" s="15" t="str" cm="1">
        <f t="array" aca="1" ref="F102" ca="1">IFERROR(INDEX('Nhập đơn'!F:F,DNA!$A102,0),"")</f>
        <v/>
      </c>
      <c r="G102" s="14" t="str" cm="1">
        <f t="array" aca="1" ref="G102" ca="1">IFERROR(INDEX('Nhập đơn'!H:H,DNA!$A102,0),"")</f>
        <v/>
      </c>
      <c r="H102" s="14" t="str" cm="1">
        <f t="array" aca="1" ref="H102" ca="1">IFERROR(INDEX('Nhập đơn'!I:I,DNA!$A102,0),"")</f>
        <v/>
      </c>
      <c r="I102" s="16"/>
    </row>
    <row r="103" spans="1:9">
      <c r="A103" s="1" t="str">
        <f ca="1">IFERROR(A102+MATCH(C103,OFFSET('Nhập đơn'!$C$1,AWZH!$A102,0,10000),0),"")</f>
        <v/>
      </c>
      <c r="B103" s="16"/>
      <c r="C103" s="16"/>
      <c r="D103" s="14" t="str" cm="1">
        <f t="array" aca="1" ref="D103" ca="1">IFERROR(INDEX('Nhập đơn'!D:D,DNA!$A103,0),"")</f>
        <v/>
      </c>
      <c r="E103" s="15" t="str" cm="1">
        <f t="array" aca="1" ref="E103" ca="1">IFERROR(INDEX('Nhập đơn'!E:E,DNA!$A103,0),"")</f>
        <v/>
      </c>
      <c r="F103" s="15" t="str" cm="1">
        <f t="array" aca="1" ref="F103" ca="1">IFERROR(INDEX('Nhập đơn'!F:F,DNA!$A103,0),"")</f>
        <v/>
      </c>
      <c r="G103" s="14" t="str" cm="1">
        <f t="array" aca="1" ref="G103" ca="1">IFERROR(INDEX('Nhập đơn'!H:H,DNA!$A103,0),"")</f>
        <v/>
      </c>
      <c r="H103" s="14" t="str" cm="1">
        <f t="array" aca="1" ref="H103" ca="1">IFERROR(INDEX('Nhập đơn'!I:I,DNA!$A103,0),"")</f>
        <v/>
      </c>
      <c r="I103" s="16"/>
    </row>
    <row r="104" spans="1:9">
      <c r="A104" s="1" t="str">
        <f ca="1">IFERROR(A103+MATCH(C104,OFFSET('Nhập đơn'!$C$1,AWZH!$A103,0,10000),0),"")</f>
        <v/>
      </c>
      <c r="B104" s="16"/>
      <c r="C104" s="16"/>
      <c r="D104" s="14" t="str" cm="1">
        <f t="array" aca="1" ref="D104" ca="1">IFERROR(INDEX('Nhập đơn'!D:D,DNA!$A104,0),"")</f>
        <v/>
      </c>
      <c r="E104" s="15" t="str" cm="1">
        <f t="array" aca="1" ref="E104" ca="1">IFERROR(INDEX('Nhập đơn'!E:E,DNA!$A104,0),"")</f>
        <v/>
      </c>
      <c r="F104" s="15" t="str" cm="1">
        <f t="array" aca="1" ref="F104" ca="1">IFERROR(INDEX('Nhập đơn'!F:F,DNA!$A104,0),"")</f>
        <v/>
      </c>
      <c r="G104" s="14" t="str" cm="1">
        <f t="array" aca="1" ref="G104" ca="1">IFERROR(INDEX('Nhập đơn'!H:H,DNA!$A104,0),"")</f>
        <v/>
      </c>
      <c r="H104" s="14" t="str" cm="1">
        <f t="array" aca="1" ref="H104" ca="1">IFERROR(INDEX('Nhập đơn'!I:I,DNA!$A104,0),"")</f>
        <v/>
      </c>
      <c r="I104" s="16"/>
    </row>
    <row r="105" spans="1:9">
      <c r="A105" s="1" t="str">
        <f ca="1">IFERROR(A104+MATCH(C105,OFFSET('Nhập đơn'!$C$1,AWZH!$A104,0,10000),0),"")</f>
        <v/>
      </c>
      <c r="B105" s="16"/>
      <c r="C105" s="16"/>
      <c r="D105" s="14" t="str" cm="1">
        <f t="array" aca="1" ref="D105" ca="1">IFERROR(INDEX('Nhập đơn'!D:D,DNA!$A105,0),"")</f>
        <v/>
      </c>
      <c r="E105" s="15" t="str" cm="1">
        <f t="array" aca="1" ref="E105" ca="1">IFERROR(INDEX('Nhập đơn'!E:E,DNA!$A105,0),"")</f>
        <v/>
      </c>
      <c r="F105" s="15" t="str" cm="1">
        <f t="array" aca="1" ref="F105" ca="1">IFERROR(INDEX('Nhập đơn'!F:F,DNA!$A105,0),"")</f>
        <v/>
      </c>
      <c r="G105" s="14" t="str" cm="1">
        <f t="array" aca="1" ref="G105" ca="1">IFERROR(INDEX('Nhập đơn'!H:H,DNA!$A105,0),"")</f>
        <v/>
      </c>
      <c r="H105" s="14" t="str" cm="1">
        <f t="array" aca="1" ref="H105" ca="1">IFERROR(INDEX('Nhập đơn'!I:I,DNA!$A105,0),"")</f>
        <v/>
      </c>
      <c r="I105" s="16"/>
    </row>
    <row r="106" spans="1:9">
      <c r="A106" s="1" t="str">
        <f ca="1">IFERROR(A105+MATCH(C106,OFFSET('Nhập đơn'!$C$1,AWZH!$A105,0,10000),0),"")</f>
        <v/>
      </c>
      <c r="B106" s="16"/>
      <c r="C106" s="16"/>
      <c r="D106" s="14" t="str" cm="1">
        <f t="array" aca="1" ref="D106" ca="1">IFERROR(INDEX('Nhập đơn'!D:D,DNA!$A106,0),"")</f>
        <v/>
      </c>
      <c r="E106" s="15" t="str" cm="1">
        <f t="array" aca="1" ref="E106" ca="1">IFERROR(INDEX('Nhập đơn'!E:E,DNA!$A106,0),"")</f>
        <v/>
      </c>
      <c r="F106" s="15" t="str" cm="1">
        <f t="array" aca="1" ref="F106" ca="1">IFERROR(INDEX('Nhập đơn'!F:F,DNA!$A106,0),"")</f>
        <v/>
      </c>
      <c r="G106" s="14" t="str" cm="1">
        <f t="array" aca="1" ref="G106" ca="1">IFERROR(INDEX('Nhập đơn'!H:H,DNA!$A106,0),"")</f>
        <v/>
      </c>
      <c r="H106" s="14" t="str" cm="1">
        <f t="array" aca="1" ref="H106" ca="1">IFERROR(INDEX('Nhập đơn'!I:I,DNA!$A106,0),"")</f>
        <v/>
      </c>
      <c r="I106" s="16"/>
    </row>
    <row r="107" spans="1:9">
      <c r="A107" s="1" t="str">
        <f ca="1">IFERROR(A106+MATCH(C107,OFFSET('Nhập đơn'!$C$1,AWZH!$A106,0,10000),0),"")</f>
        <v/>
      </c>
      <c r="B107" s="16"/>
      <c r="C107" s="16"/>
      <c r="D107" s="14" t="str" cm="1">
        <f t="array" aca="1" ref="D107" ca="1">IFERROR(INDEX('Nhập đơn'!D:D,DNA!$A107,0),"")</f>
        <v/>
      </c>
      <c r="E107" s="15" t="str" cm="1">
        <f t="array" aca="1" ref="E107" ca="1">IFERROR(INDEX('Nhập đơn'!E:E,DNA!$A107,0),"")</f>
        <v/>
      </c>
      <c r="F107" s="15" t="str" cm="1">
        <f t="array" aca="1" ref="F107" ca="1">IFERROR(INDEX('Nhập đơn'!F:F,DNA!$A107,0),"")</f>
        <v/>
      </c>
      <c r="G107" s="14" t="str" cm="1">
        <f t="array" aca="1" ref="G107" ca="1">IFERROR(INDEX('Nhập đơn'!H:H,DNA!$A107,0),"")</f>
        <v/>
      </c>
      <c r="H107" s="14" t="str" cm="1">
        <f t="array" aca="1" ref="H107" ca="1">IFERROR(INDEX('Nhập đơn'!I:I,DNA!$A107,0),"")</f>
        <v/>
      </c>
      <c r="I107" s="16"/>
    </row>
    <row r="108" spans="1:9">
      <c r="A108" s="1" t="str">
        <f ca="1">IFERROR(A107+MATCH(C108,OFFSET('Nhập đơn'!$C$1,AWZH!$A107,0,10000),0),"")</f>
        <v/>
      </c>
      <c r="B108" s="16"/>
      <c r="C108" s="16"/>
      <c r="D108" s="14" t="str" cm="1">
        <f t="array" aca="1" ref="D108" ca="1">IFERROR(INDEX('Nhập đơn'!D:D,DNA!$A108,0),"")</f>
        <v/>
      </c>
      <c r="E108" s="15" t="str" cm="1">
        <f t="array" aca="1" ref="E108" ca="1">IFERROR(INDEX('Nhập đơn'!E:E,DNA!$A108,0),"")</f>
        <v/>
      </c>
      <c r="F108" s="15" t="str" cm="1">
        <f t="array" aca="1" ref="F108" ca="1">IFERROR(INDEX('Nhập đơn'!F:F,DNA!$A108,0),"")</f>
        <v/>
      </c>
      <c r="G108" s="14" t="str" cm="1">
        <f t="array" aca="1" ref="G108" ca="1">IFERROR(INDEX('Nhập đơn'!H:H,DNA!$A108,0),"")</f>
        <v/>
      </c>
      <c r="H108" s="14" t="str" cm="1">
        <f t="array" aca="1" ref="H108" ca="1">IFERROR(INDEX('Nhập đơn'!I:I,DNA!$A108,0),"")</f>
        <v/>
      </c>
      <c r="I108" s="16"/>
    </row>
    <row r="109" spans="1:9">
      <c r="A109" s="1" t="str">
        <f ca="1">IFERROR(A108+MATCH(C109,OFFSET('Nhập đơn'!$C$1,AWZH!$A108,0,10000),0),"")</f>
        <v/>
      </c>
      <c r="B109" s="16"/>
      <c r="C109" s="16"/>
      <c r="D109" s="14" t="str" cm="1">
        <f t="array" aca="1" ref="D109" ca="1">IFERROR(INDEX('Nhập đơn'!D:D,DNA!$A109,0),"")</f>
        <v/>
      </c>
      <c r="E109" s="15" t="str" cm="1">
        <f t="array" aca="1" ref="E109" ca="1">IFERROR(INDEX('Nhập đơn'!E:E,DNA!$A109,0),"")</f>
        <v/>
      </c>
      <c r="F109" s="15" t="str" cm="1">
        <f t="array" aca="1" ref="F109" ca="1">IFERROR(INDEX('Nhập đơn'!F:F,DNA!$A109,0),"")</f>
        <v/>
      </c>
      <c r="G109" s="14" t="str" cm="1">
        <f t="array" aca="1" ref="G109" ca="1">IFERROR(INDEX('Nhập đơn'!H:H,DNA!$A109,0),"")</f>
        <v/>
      </c>
      <c r="H109" s="14" t="str" cm="1">
        <f t="array" aca="1" ref="H109" ca="1">IFERROR(INDEX('Nhập đơn'!I:I,DNA!$A109,0),"")</f>
        <v/>
      </c>
      <c r="I109" s="16"/>
    </row>
    <row r="110" spans="1:9">
      <c r="A110" s="1" t="str">
        <f ca="1">IFERROR(A109+MATCH(C110,OFFSET('Nhập đơn'!$C$1,AWZH!$A109,0,10000),0),"")</f>
        <v/>
      </c>
      <c r="B110" s="16"/>
      <c r="C110" s="16"/>
      <c r="D110" s="14" t="str" cm="1">
        <f t="array" aca="1" ref="D110" ca="1">IFERROR(INDEX('Nhập đơn'!D:D,DNA!$A110,0),"")</f>
        <v/>
      </c>
      <c r="E110" s="15" t="str" cm="1">
        <f t="array" aca="1" ref="E110" ca="1">IFERROR(INDEX('Nhập đơn'!E:E,DNA!$A110,0),"")</f>
        <v/>
      </c>
      <c r="F110" s="15" t="str" cm="1">
        <f t="array" aca="1" ref="F110" ca="1">IFERROR(INDEX('Nhập đơn'!F:F,DNA!$A110,0),"")</f>
        <v/>
      </c>
      <c r="G110" s="14" t="str" cm="1">
        <f t="array" aca="1" ref="G110" ca="1">IFERROR(INDEX('Nhập đơn'!H:H,DNA!$A110,0),"")</f>
        <v/>
      </c>
      <c r="H110" s="14" t="str" cm="1">
        <f t="array" aca="1" ref="H110" ca="1">IFERROR(INDEX('Nhập đơn'!I:I,DNA!$A110,0),"")</f>
        <v/>
      </c>
      <c r="I110" s="16"/>
    </row>
    <row r="111" spans="1:9">
      <c r="A111" s="1" t="str">
        <f ca="1">IFERROR(A110+MATCH(C111,OFFSET('Nhập đơn'!$C$1,AWZH!$A110,0,10000),0),"")</f>
        <v/>
      </c>
      <c r="B111" s="16"/>
      <c r="C111" s="16"/>
      <c r="D111" s="14" t="str" cm="1">
        <f t="array" aca="1" ref="D111" ca="1">IFERROR(INDEX('Nhập đơn'!D:D,DNA!$A111,0),"")</f>
        <v/>
      </c>
      <c r="E111" s="15" t="str" cm="1">
        <f t="array" aca="1" ref="E111" ca="1">IFERROR(INDEX('Nhập đơn'!E:E,DNA!$A111,0),"")</f>
        <v/>
      </c>
      <c r="F111" s="15" t="str" cm="1">
        <f t="array" aca="1" ref="F111" ca="1">IFERROR(INDEX('Nhập đơn'!F:F,DNA!$A111,0),"")</f>
        <v/>
      </c>
      <c r="G111" s="14" t="str" cm="1">
        <f t="array" aca="1" ref="G111" ca="1">IFERROR(INDEX('Nhập đơn'!H:H,DNA!$A111,0),"")</f>
        <v/>
      </c>
      <c r="H111" s="14" t="str" cm="1">
        <f t="array" aca="1" ref="H111" ca="1">IFERROR(INDEX('Nhập đơn'!I:I,DNA!$A111,0),"")</f>
        <v/>
      </c>
      <c r="I111" s="16"/>
    </row>
    <row r="112" spans="1:9">
      <c r="A112" s="1" t="str">
        <f ca="1">IFERROR(A111+MATCH(C112,OFFSET('Nhập đơn'!$C$1,AWZH!$A111,0,10000),0),"")</f>
        <v/>
      </c>
      <c r="B112" s="16"/>
      <c r="C112" s="16"/>
      <c r="D112" s="14" t="str" cm="1">
        <f t="array" aca="1" ref="D112" ca="1">IFERROR(INDEX('Nhập đơn'!D:D,DNA!$A112,0),"")</f>
        <v/>
      </c>
      <c r="E112" s="15" t="str" cm="1">
        <f t="array" aca="1" ref="E112" ca="1">IFERROR(INDEX('Nhập đơn'!E:E,DNA!$A112,0),"")</f>
        <v/>
      </c>
      <c r="F112" s="15" t="str" cm="1">
        <f t="array" aca="1" ref="F112" ca="1">IFERROR(INDEX('Nhập đơn'!F:F,DNA!$A112,0),"")</f>
        <v/>
      </c>
      <c r="G112" s="14" t="str" cm="1">
        <f t="array" aca="1" ref="G112" ca="1">IFERROR(INDEX('Nhập đơn'!H:H,DNA!$A112,0),"")</f>
        <v/>
      </c>
      <c r="H112" s="14" t="str" cm="1">
        <f t="array" aca="1" ref="H112" ca="1">IFERROR(INDEX('Nhập đơn'!I:I,DNA!$A112,0),"")</f>
        <v/>
      </c>
      <c r="I112" s="16"/>
    </row>
    <row r="113" spans="1:9">
      <c r="A113" s="1" t="str">
        <f ca="1">IFERROR(A112+MATCH(C113,OFFSET('Nhập đơn'!$C$1,AWZH!$A112,0,10000),0),"")</f>
        <v/>
      </c>
      <c r="B113" s="16"/>
      <c r="C113" s="16"/>
      <c r="D113" s="14" t="str" cm="1">
        <f t="array" aca="1" ref="D113" ca="1">IFERROR(INDEX('Nhập đơn'!D:D,DNA!$A113,0),"")</f>
        <v/>
      </c>
      <c r="E113" s="15" t="str" cm="1">
        <f t="array" aca="1" ref="E113" ca="1">IFERROR(INDEX('Nhập đơn'!E:E,DNA!$A113,0),"")</f>
        <v/>
      </c>
      <c r="F113" s="15" t="str" cm="1">
        <f t="array" aca="1" ref="F113" ca="1">IFERROR(INDEX('Nhập đơn'!F:F,DNA!$A113,0),"")</f>
        <v/>
      </c>
      <c r="G113" s="14" t="str" cm="1">
        <f t="array" aca="1" ref="G113" ca="1">IFERROR(INDEX('Nhập đơn'!H:H,DNA!$A113,0),"")</f>
        <v/>
      </c>
      <c r="H113" s="14" t="str" cm="1">
        <f t="array" aca="1" ref="H113" ca="1">IFERROR(INDEX('Nhập đơn'!I:I,DNA!$A113,0),"")</f>
        <v/>
      </c>
      <c r="I113" s="16"/>
    </row>
    <row r="114" spans="1:9">
      <c r="A114" s="1" t="str">
        <f ca="1">IFERROR(A113+MATCH(C114,OFFSET('Nhập đơn'!$C$1,AWZH!$A113,0,10000),0),"")</f>
        <v/>
      </c>
      <c r="B114" s="16"/>
      <c r="C114" s="16"/>
      <c r="D114" s="14" t="str" cm="1">
        <f t="array" aca="1" ref="D114" ca="1">IFERROR(INDEX('Nhập đơn'!D:D,DNA!$A114,0),"")</f>
        <v/>
      </c>
      <c r="E114" s="15" t="str" cm="1">
        <f t="array" aca="1" ref="E114" ca="1">IFERROR(INDEX('Nhập đơn'!E:E,DNA!$A114,0),"")</f>
        <v/>
      </c>
      <c r="F114" s="15" t="str" cm="1">
        <f t="array" aca="1" ref="F114" ca="1">IFERROR(INDEX('Nhập đơn'!F:F,DNA!$A114,0),"")</f>
        <v/>
      </c>
      <c r="G114" s="14" t="str" cm="1">
        <f t="array" aca="1" ref="G114" ca="1">IFERROR(INDEX('Nhập đơn'!H:H,DNA!$A114,0),"")</f>
        <v/>
      </c>
      <c r="H114" s="14" t="str" cm="1">
        <f t="array" aca="1" ref="H114" ca="1">IFERROR(INDEX('Nhập đơn'!I:I,DNA!$A114,0),"")</f>
        <v/>
      </c>
      <c r="I114" s="16"/>
    </row>
    <row r="115" spans="1:9">
      <c r="A115" s="1" t="str">
        <f ca="1">IFERROR(A114+MATCH(C115,OFFSET('Nhập đơn'!$C$1,AWZH!$A114,0,10000),0),"")</f>
        <v/>
      </c>
      <c r="B115" s="16"/>
      <c r="C115" s="16"/>
      <c r="D115" s="14" t="str" cm="1">
        <f t="array" aca="1" ref="D115" ca="1">IFERROR(INDEX('Nhập đơn'!D:D,DNA!$A115,0),"")</f>
        <v/>
      </c>
      <c r="E115" s="15" t="str" cm="1">
        <f t="array" aca="1" ref="E115" ca="1">IFERROR(INDEX('Nhập đơn'!E:E,DNA!$A115,0),"")</f>
        <v/>
      </c>
      <c r="F115" s="15" t="str" cm="1">
        <f t="array" aca="1" ref="F115" ca="1">IFERROR(INDEX('Nhập đơn'!F:F,DNA!$A115,0),"")</f>
        <v/>
      </c>
      <c r="G115" s="14" t="str" cm="1">
        <f t="array" aca="1" ref="G115" ca="1">IFERROR(INDEX('Nhập đơn'!H:H,DNA!$A115,0),"")</f>
        <v/>
      </c>
      <c r="H115" s="14" t="str" cm="1">
        <f t="array" aca="1" ref="H115" ca="1">IFERROR(INDEX('Nhập đơn'!I:I,DNA!$A115,0),"")</f>
        <v/>
      </c>
      <c r="I115" s="16"/>
    </row>
    <row r="116" spans="1:9">
      <c r="A116" s="1" t="str">
        <f ca="1">IFERROR(A115+MATCH(C116,OFFSET('Nhập đơn'!$C$1,AWZH!$A115,0,10000),0),"")</f>
        <v/>
      </c>
      <c r="B116" s="16"/>
      <c r="C116" s="16"/>
      <c r="D116" s="14" t="str" cm="1">
        <f t="array" aca="1" ref="D116" ca="1">IFERROR(INDEX('Nhập đơn'!D:D,DNA!$A116,0),"")</f>
        <v/>
      </c>
      <c r="E116" s="15" t="str" cm="1">
        <f t="array" aca="1" ref="E116" ca="1">IFERROR(INDEX('Nhập đơn'!E:E,DNA!$A116,0),"")</f>
        <v/>
      </c>
      <c r="F116" s="15" t="str" cm="1">
        <f t="array" aca="1" ref="F116" ca="1">IFERROR(INDEX('Nhập đơn'!F:F,DNA!$A116,0),"")</f>
        <v/>
      </c>
      <c r="G116" s="14" t="str" cm="1">
        <f t="array" aca="1" ref="G116" ca="1">IFERROR(INDEX('Nhập đơn'!H:H,DNA!$A116,0),"")</f>
        <v/>
      </c>
      <c r="H116" s="14" t="str" cm="1">
        <f t="array" aca="1" ref="H116" ca="1">IFERROR(INDEX('Nhập đơn'!I:I,DNA!$A116,0),"")</f>
        <v/>
      </c>
      <c r="I116" s="16"/>
    </row>
    <row r="117" spans="1:9">
      <c r="A117" s="1" t="str">
        <f ca="1">IFERROR(A116+MATCH(C117,OFFSET('Nhập đơn'!$C$1,AWZH!$A116,0,10000),0),"")</f>
        <v/>
      </c>
      <c r="B117" s="16"/>
      <c r="C117" s="16"/>
      <c r="D117" s="14" t="str" cm="1">
        <f t="array" aca="1" ref="D117" ca="1">IFERROR(INDEX('Nhập đơn'!D:D,DNA!$A117,0),"")</f>
        <v/>
      </c>
      <c r="E117" s="15" t="str" cm="1">
        <f t="array" aca="1" ref="E117" ca="1">IFERROR(INDEX('Nhập đơn'!E:E,DNA!$A117,0),"")</f>
        <v/>
      </c>
      <c r="F117" s="15" t="str" cm="1">
        <f t="array" aca="1" ref="F117" ca="1">IFERROR(INDEX('Nhập đơn'!F:F,DNA!$A117,0),"")</f>
        <v/>
      </c>
      <c r="G117" s="14" t="str" cm="1">
        <f t="array" aca="1" ref="G117" ca="1">IFERROR(INDEX('Nhập đơn'!H:H,DNA!$A117,0),"")</f>
        <v/>
      </c>
      <c r="H117" s="14" t="str" cm="1">
        <f t="array" aca="1" ref="H117" ca="1">IFERROR(INDEX('Nhập đơn'!I:I,DNA!$A117,0),"")</f>
        <v/>
      </c>
      <c r="I117" s="16"/>
    </row>
    <row r="118" spans="1:9">
      <c r="A118" s="1" t="str">
        <f ca="1">IFERROR(A117+MATCH(C118,OFFSET('Nhập đơn'!$C$1,AWZH!$A117,0,10000),0),"")</f>
        <v/>
      </c>
      <c r="B118" s="16"/>
      <c r="C118" s="16"/>
      <c r="D118" s="14" t="str" cm="1">
        <f t="array" aca="1" ref="D118" ca="1">IFERROR(INDEX('Nhập đơn'!D:D,DNA!$A118,0),"")</f>
        <v/>
      </c>
      <c r="E118" s="15" t="str" cm="1">
        <f t="array" aca="1" ref="E118" ca="1">IFERROR(INDEX('Nhập đơn'!E:E,DNA!$A118,0),"")</f>
        <v/>
      </c>
      <c r="F118" s="15" t="str" cm="1">
        <f t="array" aca="1" ref="F118" ca="1">IFERROR(INDEX('Nhập đơn'!F:F,DNA!$A118,0),"")</f>
        <v/>
      </c>
      <c r="G118" s="14" t="str" cm="1">
        <f t="array" aca="1" ref="G118" ca="1">IFERROR(INDEX('Nhập đơn'!H:H,DNA!$A118,0),"")</f>
        <v/>
      </c>
      <c r="H118" s="14" t="str" cm="1">
        <f t="array" aca="1" ref="H118" ca="1">IFERROR(INDEX('Nhập đơn'!I:I,DNA!$A118,0),"")</f>
        <v/>
      </c>
      <c r="I118" s="16"/>
    </row>
    <row r="119" spans="1:9">
      <c r="A119" s="1" t="str">
        <f ca="1">IFERROR(A118+MATCH(C119,OFFSET('Nhập đơn'!$C$1,AWZH!$A118,0,10000),0),"")</f>
        <v/>
      </c>
      <c r="B119" s="16"/>
      <c r="C119" s="16"/>
      <c r="D119" s="14" t="str" cm="1">
        <f t="array" aca="1" ref="D119" ca="1">IFERROR(INDEX('Nhập đơn'!D:D,DNA!$A119,0),"")</f>
        <v/>
      </c>
      <c r="E119" s="15" t="str" cm="1">
        <f t="array" aca="1" ref="E119" ca="1">IFERROR(INDEX('Nhập đơn'!E:E,DNA!$A119,0),"")</f>
        <v/>
      </c>
      <c r="F119" s="15" t="str" cm="1">
        <f t="array" aca="1" ref="F119" ca="1">IFERROR(INDEX('Nhập đơn'!F:F,DNA!$A119,0),"")</f>
        <v/>
      </c>
      <c r="G119" s="14" t="str" cm="1">
        <f t="array" aca="1" ref="G119" ca="1">IFERROR(INDEX('Nhập đơn'!H:H,DNA!$A119,0),"")</f>
        <v/>
      </c>
      <c r="H119" s="14" t="str" cm="1">
        <f t="array" aca="1" ref="H119" ca="1">IFERROR(INDEX('Nhập đơn'!I:I,DNA!$A119,0),"")</f>
        <v/>
      </c>
      <c r="I119" s="16"/>
    </row>
    <row r="120" spans="1:9">
      <c r="A120" s="1" t="str">
        <f ca="1">IFERROR(A119+MATCH(C120,OFFSET('Nhập đơn'!$C$1,AWZH!$A119,0,10000),0),"")</f>
        <v/>
      </c>
      <c r="B120" s="16"/>
      <c r="C120" s="16"/>
      <c r="D120" s="14" t="str" cm="1">
        <f t="array" aca="1" ref="D120" ca="1">IFERROR(INDEX('Nhập đơn'!D:D,DNA!$A120,0),"")</f>
        <v/>
      </c>
      <c r="E120" s="15" t="str" cm="1">
        <f t="array" aca="1" ref="E120" ca="1">IFERROR(INDEX('Nhập đơn'!E:E,DNA!$A120,0),"")</f>
        <v/>
      </c>
      <c r="F120" s="15" t="str" cm="1">
        <f t="array" aca="1" ref="F120" ca="1">IFERROR(INDEX('Nhập đơn'!F:F,DNA!$A120,0),"")</f>
        <v/>
      </c>
      <c r="G120" s="14" t="str" cm="1">
        <f t="array" aca="1" ref="G120" ca="1">IFERROR(INDEX('Nhập đơn'!H:H,DNA!$A120,0),"")</f>
        <v/>
      </c>
      <c r="H120" s="14" t="str" cm="1">
        <f t="array" aca="1" ref="H120" ca="1">IFERROR(INDEX('Nhập đơn'!I:I,DNA!$A120,0),"")</f>
        <v/>
      </c>
      <c r="I120" s="16"/>
    </row>
    <row r="121" spans="1:9">
      <c r="A121" s="1" t="str">
        <f ca="1">IFERROR(A120+MATCH(C121,OFFSET('Nhập đơn'!$C$1,AWZH!$A120,0,10000),0),"")</f>
        <v/>
      </c>
      <c r="B121" s="16"/>
      <c r="C121" s="16"/>
      <c r="D121" s="14" t="str" cm="1">
        <f t="array" aca="1" ref="D121" ca="1">IFERROR(INDEX('Nhập đơn'!D:D,DNA!$A121,0),"")</f>
        <v/>
      </c>
      <c r="E121" s="15" t="str" cm="1">
        <f t="array" aca="1" ref="E121" ca="1">IFERROR(INDEX('Nhập đơn'!E:E,DNA!$A121,0),"")</f>
        <v/>
      </c>
      <c r="F121" s="15" t="str" cm="1">
        <f t="array" aca="1" ref="F121" ca="1">IFERROR(INDEX('Nhập đơn'!F:F,DNA!$A121,0),"")</f>
        <v/>
      </c>
      <c r="G121" s="14" t="str" cm="1">
        <f t="array" aca="1" ref="G121" ca="1">IFERROR(INDEX('Nhập đơn'!H:H,DNA!$A121,0),"")</f>
        <v/>
      </c>
      <c r="H121" s="14" t="str" cm="1">
        <f t="array" aca="1" ref="H121" ca="1">IFERROR(INDEX('Nhập đơn'!I:I,DNA!$A121,0),"")</f>
        <v/>
      </c>
      <c r="I121" s="16"/>
    </row>
    <row r="122" spans="1:9">
      <c r="A122" s="1" t="str">
        <f ca="1">IFERROR(A121+MATCH(C122,OFFSET('Nhập đơn'!$C$1,AWZH!$A121,0,10000),0),"")</f>
        <v/>
      </c>
      <c r="B122" s="16"/>
      <c r="C122" s="16"/>
      <c r="D122" s="14" t="str" cm="1">
        <f t="array" aca="1" ref="D122" ca="1">IFERROR(INDEX('Nhập đơn'!D:D,DNA!$A122,0),"")</f>
        <v/>
      </c>
      <c r="E122" s="15" t="str" cm="1">
        <f t="array" aca="1" ref="E122" ca="1">IFERROR(INDEX('Nhập đơn'!E:E,DNA!$A122,0),"")</f>
        <v/>
      </c>
      <c r="F122" s="15" t="str" cm="1">
        <f t="array" aca="1" ref="F122" ca="1">IFERROR(INDEX('Nhập đơn'!F:F,DNA!$A122,0),"")</f>
        <v/>
      </c>
      <c r="G122" s="14" t="str" cm="1">
        <f t="array" aca="1" ref="G122" ca="1">IFERROR(INDEX('Nhập đơn'!H:H,DNA!$A122,0),"")</f>
        <v/>
      </c>
      <c r="H122" s="14" t="str" cm="1">
        <f t="array" aca="1" ref="H122" ca="1">IFERROR(INDEX('Nhập đơn'!I:I,DNA!$A122,0),"")</f>
        <v/>
      </c>
      <c r="I122" s="16"/>
    </row>
    <row r="123" spans="1:9">
      <c r="A123" s="1" t="str">
        <f ca="1">IFERROR(A122+MATCH(C123,OFFSET('Nhập đơn'!$C$1,AWZH!$A122,0,10000),0),"")</f>
        <v/>
      </c>
      <c r="B123" s="16"/>
      <c r="C123" s="16"/>
      <c r="D123" s="14" t="str" cm="1">
        <f t="array" aca="1" ref="D123" ca="1">IFERROR(INDEX('Nhập đơn'!D:D,DNA!$A123,0),"")</f>
        <v/>
      </c>
      <c r="E123" s="15" t="str" cm="1">
        <f t="array" aca="1" ref="E123" ca="1">IFERROR(INDEX('Nhập đơn'!E:E,DNA!$A123,0),"")</f>
        <v/>
      </c>
      <c r="F123" s="15" t="str" cm="1">
        <f t="array" aca="1" ref="F123" ca="1">IFERROR(INDEX('Nhập đơn'!F:F,DNA!$A123,0),"")</f>
        <v/>
      </c>
      <c r="G123" s="14" t="str" cm="1">
        <f t="array" aca="1" ref="G123" ca="1">IFERROR(INDEX('Nhập đơn'!H:H,DNA!$A123,0),"")</f>
        <v/>
      </c>
      <c r="H123" s="14" t="str" cm="1">
        <f t="array" aca="1" ref="H123" ca="1">IFERROR(INDEX('Nhập đơn'!I:I,DNA!$A123,0),"")</f>
        <v/>
      </c>
      <c r="I123" s="16"/>
    </row>
    <row r="124" spans="1:9">
      <c r="A124" s="1" t="str">
        <f ca="1">IFERROR(A123+MATCH(C124,OFFSET('Nhập đơn'!$C$1,AWZH!$A123,0,10000),0),"")</f>
        <v/>
      </c>
      <c r="B124" s="16"/>
      <c r="C124" s="16"/>
      <c r="D124" s="14" t="str" cm="1">
        <f t="array" aca="1" ref="D124" ca="1">IFERROR(INDEX('Nhập đơn'!D:D,DNA!$A124,0),"")</f>
        <v/>
      </c>
      <c r="E124" s="15" t="str" cm="1">
        <f t="array" aca="1" ref="E124" ca="1">IFERROR(INDEX('Nhập đơn'!E:E,DNA!$A124,0),"")</f>
        <v/>
      </c>
      <c r="F124" s="15" t="str" cm="1">
        <f t="array" aca="1" ref="F124" ca="1">IFERROR(INDEX('Nhập đơn'!F:F,DNA!$A124,0),"")</f>
        <v/>
      </c>
      <c r="G124" s="14" t="str" cm="1">
        <f t="array" aca="1" ref="G124" ca="1">IFERROR(INDEX('Nhập đơn'!H:H,DNA!$A124,0),"")</f>
        <v/>
      </c>
      <c r="H124" s="14" t="str" cm="1">
        <f t="array" aca="1" ref="H124" ca="1">IFERROR(INDEX('Nhập đơn'!I:I,DNA!$A124,0),"")</f>
        <v/>
      </c>
      <c r="I124" s="16"/>
    </row>
    <row r="125" spans="1:9">
      <c r="A125" s="1" t="str">
        <f ca="1">IFERROR(A124+MATCH(C125,OFFSET('Nhập đơn'!$C$1,AWZH!$A124,0,10000),0),"")</f>
        <v/>
      </c>
      <c r="B125" s="16"/>
      <c r="C125" s="16"/>
      <c r="D125" s="14" t="str" cm="1">
        <f t="array" aca="1" ref="D125" ca="1">IFERROR(INDEX('Nhập đơn'!D:D,DNA!$A125,0),"")</f>
        <v/>
      </c>
      <c r="E125" s="15" t="str" cm="1">
        <f t="array" aca="1" ref="E125" ca="1">IFERROR(INDEX('Nhập đơn'!E:E,DNA!$A125,0),"")</f>
        <v/>
      </c>
      <c r="F125" s="15" t="str" cm="1">
        <f t="array" aca="1" ref="F125" ca="1">IFERROR(INDEX('Nhập đơn'!F:F,DNA!$A125,0),"")</f>
        <v/>
      </c>
      <c r="G125" s="14" t="str" cm="1">
        <f t="array" aca="1" ref="G125" ca="1">IFERROR(INDEX('Nhập đơn'!H:H,DNA!$A125,0),"")</f>
        <v/>
      </c>
      <c r="H125" s="14" t="str" cm="1">
        <f t="array" aca="1" ref="H125" ca="1">IFERROR(INDEX('Nhập đơn'!I:I,DNA!$A125,0),"")</f>
        <v/>
      </c>
      <c r="I125" s="16"/>
    </row>
    <row r="126" spans="1:9">
      <c r="A126" s="1" t="str">
        <f ca="1">IFERROR(A125+MATCH(C126,OFFSET('Nhập đơn'!$C$1,AWZH!$A125,0,10000),0),"")</f>
        <v/>
      </c>
      <c r="B126" s="16"/>
      <c r="C126" s="16"/>
      <c r="D126" s="14" t="str" cm="1">
        <f t="array" aca="1" ref="D126" ca="1">IFERROR(INDEX('Nhập đơn'!D:D,DNA!$A126,0),"")</f>
        <v/>
      </c>
      <c r="E126" s="15" t="str" cm="1">
        <f t="array" aca="1" ref="E126" ca="1">IFERROR(INDEX('Nhập đơn'!E:E,DNA!$A126,0),"")</f>
        <v/>
      </c>
      <c r="F126" s="15" t="str" cm="1">
        <f t="array" aca="1" ref="F126" ca="1">IFERROR(INDEX('Nhập đơn'!F:F,DNA!$A126,0),"")</f>
        <v/>
      </c>
      <c r="G126" s="14" t="str" cm="1">
        <f t="array" aca="1" ref="G126" ca="1">IFERROR(INDEX('Nhập đơn'!H:H,DNA!$A126,0),"")</f>
        <v/>
      </c>
      <c r="H126" s="14" t="str" cm="1">
        <f t="array" aca="1" ref="H126" ca="1">IFERROR(INDEX('Nhập đơn'!I:I,DNA!$A126,0),"")</f>
        <v/>
      </c>
      <c r="I126" s="16"/>
    </row>
    <row r="127" spans="1:9">
      <c r="A127" s="1" t="str">
        <f ca="1">IFERROR(A126+MATCH(C127,OFFSET('Nhập đơn'!$C$1,AWZH!$A126,0,10000),0),"")</f>
        <v/>
      </c>
      <c r="B127" s="16"/>
      <c r="C127" s="16"/>
      <c r="D127" s="14" t="str" cm="1">
        <f t="array" aca="1" ref="D127" ca="1">IFERROR(INDEX('Nhập đơn'!D:D,DNA!$A127,0),"")</f>
        <v/>
      </c>
      <c r="E127" s="15" t="str" cm="1">
        <f t="array" aca="1" ref="E127" ca="1">IFERROR(INDEX('Nhập đơn'!E:E,DNA!$A127,0),"")</f>
        <v/>
      </c>
      <c r="F127" s="15" t="str" cm="1">
        <f t="array" aca="1" ref="F127" ca="1">IFERROR(INDEX('Nhập đơn'!F:F,DNA!$A127,0),"")</f>
        <v/>
      </c>
      <c r="G127" s="14" t="str" cm="1">
        <f t="array" aca="1" ref="G127" ca="1">IFERROR(INDEX('Nhập đơn'!H:H,DNA!$A127,0),"")</f>
        <v/>
      </c>
      <c r="H127" s="14" t="str" cm="1">
        <f t="array" aca="1" ref="H127" ca="1">IFERROR(INDEX('Nhập đơn'!I:I,DNA!$A127,0),"")</f>
        <v/>
      </c>
      <c r="I127" s="16"/>
    </row>
    <row r="128" spans="1:9">
      <c r="A128" s="1" t="str">
        <f ca="1">IFERROR(A127+MATCH(C128,OFFSET('Nhập đơn'!$C$1,AWZH!$A127,0,10000),0),"")</f>
        <v/>
      </c>
      <c r="B128" s="16"/>
      <c r="C128" s="16"/>
      <c r="D128" s="14" t="str" cm="1">
        <f t="array" aca="1" ref="D128" ca="1">IFERROR(INDEX('Nhập đơn'!D:D,DNA!$A128,0),"")</f>
        <v/>
      </c>
      <c r="E128" s="15" t="str" cm="1">
        <f t="array" aca="1" ref="E128" ca="1">IFERROR(INDEX('Nhập đơn'!E:E,DNA!$A128,0),"")</f>
        <v/>
      </c>
      <c r="F128" s="15" t="str" cm="1">
        <f t="array" aca="1" ref="F128" ca="1">IFERROR(INDEX('Nhập đơn'!F:F,DNA!$A128,0),"")</f>
        <v/>
      </c>
      <c r="G128" s="14" t="str" cm="1">
        <f t="array" aca="1" ref="G128" ca="1">IFERROR(INDEX('Nhập đơn'!H:H,DNA!$A128,0),"")</f>
        <v/>
      </c>
      <c r="H128" s="14" t="str" cm="1">
        <f t="array" aca="1" ref="H128" ca="1">IFERROR(INDEX('Nhập đơn'!I:I,DNA!$A128,0),"")</f>
        <v/>
      </c>
      <c r="I128" s="16"/>
    </row>
    <row r="129" spans="1:9">
      <c r="A129" s="1" t="str">
        <f ca="1">IFERROR(A128+MATCH(C129,OFFSET('Nhập đơn'!$C$1,AWZH!$A128,0,10000),0),"")</f>
        <v/>
      </c>
      <c r="B129" s="16"/>
      <c r="C129" s="16"/>
      <c r="D129" s="14" t="str" cm="1">
        <f t="array" aca="1" ref="D129" ca="1">IFERROR(INDEX('Nhập đơn'!D:D,DNA!$A129,0),"")</f>
        <v/>
      </c>
      <c r="E129" s="15" t="str" cm="1">
        <f t="array" aca="1" ref="E129" ca="1">IFERROR(INDEX('Nhập đơn'!E:E,DNA!$A129,0),"")</f>
        <v/>
      </c>
      <c r="F129" s="15" t="str" cm="1">
        <f t="array" aca="1" ref="F129" ca="1">IFERROR(INDEX('Nhập đơn'!F:F,DNA!$A129,0),"")</f>
        <v/>
      </c>
      <c r="G129" s="14" t="str" cm="1">
        <f t="array" aca="1" ref="G129" ca="1">IFERROR(INDEX('Nhập đơn'!H:H,DNA!$A129,0),"")</f>
        <v/>
      </c>
      <c r="H129" s="14" t="str" cm="1">
        <f t="array" aca="1" ref="H129" ca="1">IFERROR(INDEX('Nhập đơn'!I:I,DNA!$A129,0),"")</f>
        <v/>
      </c>
      <c r="I129" s="16"/>
    </row>
    <row r="130" spans="1:9">
      <c r="A130" s="1" t="str">
        <f ca="1">IFERROR(A129+MATCH(C130,OFFSET('Nhập đơn'!$C$1,AWZH!$A129,0,10000),0),"")</f>
        <v/>
      </c>
      <c r="B130" s="16"/>
      <c r="C130" s="16"/>
      <c r="D130" s="14" t="str" cm="1">
        <f t="array" aca="1" ref="D130" ca="1">IFERROR(INDEX('Nhập đơn'!D:D,DNA!$A130,0),"")</f>
        <v/>
      </c>
      <c r="E130" s="15" t="str" cm="1">
        <f t="array" aca="1" ref="E130" ca="1">IFERROR(INDEX('Nhập đơn'!E:E,DNA!$A130,0),"")</f>
        <v/>
      </c>
      <c r="F130" s="15" t="str" cm="1">
        <f t="array" aca="1" ref="F130" ca="1">IFERROR(INDEX('Nhập đơn'!F:F,DNA!$A130,0),"")</f>
        <v/>
      </c>
      <c r="G130" s="14" t="str" cm="1">
        <f t="array" aca="1" ref="G130" ca="1">IFERROR(INDEX('Nhập đơn'!H:H,DNA!$A130,0),"")</f>
        <v/>
      </c>
      <c r="H130" s="14" t="str" cm="1">
        <f t="array" aca="1" ref="H130" ca="1">IFERROR(INDEX('Nhập đơn'!I:I,DNA!$A130,0),"")</f>
        <v/>
      </c>
      <c r="I130" s="16"/>
    </row>
    <row r="131" spans="1:9">
      <c r="A131" s="1" t="str">
        <f ca="1">IFERROR(A130+MATCH(C131,OFFSET('Nhập đơn'!$C$1,AWZH!$A130,0,10000),0),"")</f>
        <v/>
      </c>
      <c r="B131" s="16"/>
      <c r="C131" s="16"/>
      <c r="D131" s="14" t="str" cm="1">
        <f t="array" aca="1" ref="D131" ca="1">IFERROR(INDEX('Nhập đơn'!D:D,DNA!$A131,0),"")</f>
        <v/>
      </c>
      <c r="E131" s="15" t="str" cm="1">
        <f t="array" aca="1" ref="E131" ca="1">IFERROR(INDEX('Nhập đơn'!E:E,DNA!$A131,0),"")</f>
        <v/>
      </c>
      <c r="F131" s="15" t="str" cm="1">
        <f t="array" aca="1" ref="F131" ca="1">IFERROR(INDEX('Nhập đơn'!F:F,DNA!$A131,0),"")</f>
        <v/>
      </c>
      <c r="G131" s="14" t="str" cm="1">
        <f t="array" aca="1" ref="G131" ca="1">IFERROR(INDEX('Nhập đơn'!H:H,DNA!$A131,0),"")</f>
        <v/>
      </c>
      <c r="H131" s="14" t="str" cm="1">
        <f t="array" aca="1" ref="H131" ca="1">IFERROR(INDEX('Nhập đơn'!I:I,DNA!$A131,0),"")</f>
        <v/>
      </c>
      <c r="I131" s="16"/>
    </row>
    <row r="132" spans="1:9">
      <c r="A132" s="1" t="str">
        <f ca="1">IFERROR(A131+MATCH(C132,OFFSET('Nhập đơn'!$C$1,AWZH!$A131,0,10000),0),"")</f>
        <v/>
      </c>
      <c r="B132" s="16"/>
      <c r="C132" s="16"/>
      <c r="D132" s="14" t="str" cm="1">
        <f t="array" aca="1" ref="D132" ca="1">IFERROR(INDEX('Nhập đơn'!D:D,DNA!$A132,0),"")</f>
        <v/>
      </c>
      <c r="E132" s="15" t="str" cm="1">
        <f t="array" aca="1" ref="E132" ca="1">IFERROR(INDEX('Nhập đơn'!E:E,DNA!$A132,0),"")</f>
        <v/>
      </c>
      <c r="F132" s="15" t="str" cm="1">
        <f t="array" aca="1" ref="F132" ca="1">IFERROR(INDEX('Nhập đơn'!F:F,DNA!$A132,0),"")</f>
        <v/>
      </c>
      <c r="G132" s="14" t="str" cm="1">
        <f t="array" aca="1" ref="G132" ca="1">IFERROR(INDEX('Nhập đơn'!H:H,DNA!$A132,0),"")</f>
        <v/>
      </c>
      <c r="H132" s="14" t="str" cm="1">
        <f t="array" aca="1" ref="H132" ca="1">IFERROR(INDEX('Nhập đơn'!I:I,DNA!$A132,0),"")</f>
        <v/>
      </c>
      <c r="I132" s="16"/>
    </row>
    <row r="133" spans="1:9">
      <c r="A133" s="1" t="str">
        <f ca="1">IFERROR(A132+MATCH(C133,OFFSET('Nhập đơn'!$C$1,AWZH!$A132,0,10000),0),"")</f>
        <v/>
      </c>
      <c r="B133" s="16"/>
      <c r="C133" s="16"/>
      <c r="D133" s="14" t="str" cm="1">
        <f t="array" aca="1" ref="D133" ca="1">IFERROR(INDEX('Nhập đơn'!D:D,DNA!$A133,0),"")</f>
        <v/>
      </c>
      <c r="E133" s="15" t="str" cm="1">
        <f t="array" aca="1" ref="E133" ca="1">IFERROR(INDEX('Nhập đơn'!E:E,DNA!$A133,0),"")</f>
        <v/>
      </c>
      <c r="F133" s="15" t="str" cm="1">
        <f t="array" aca="1" ref="F133" ca="1">IFERROR(INDEX('Nhập đơn'!F:F,DNA!$A133,0),"")</f>
        <v/>
      </c>
      <c r="G133" s="14" t="str" cm="1">
        <f t="array" aca="1" ref="G133" ca="1">IFERROR(INDEX('Nhập đơn'!H:H,DNA!$A133,0),"")</f>
        <v/>
      </c>
      <c r="H133" s="14" t="str" cm="1">
        <f t="array" aca="1" ref="H133" ca="1">IFERROR(INDEX('Nhập đơn'!I:I,DNA!$A133,0),"")</f>
        <v/>
      </c>
      <c r="I133" s="16"/>
    </row>
    <row r="134" spans="1:9">
      <c r="A134" s="1" t="str">
        <f ca="1">IFERROR(A133+MATCH(C134,OFFSET('Nhập đơn'!$C$1,AWZH!$A133,0,10000),0),"")</f>
        <v/>
      </c>
      <c r="B134" s="16"/>
      <c r="C134" s="16"/>
      <c r="D134" s="14" t="str" cm="1">
        <f t="array" aca="1" ref="D134" ca="1">IFERROR(INDEX('Nhập đơn'!D:D,DNA!$A134,0),"")</f>
        <v/>
      </c>
      <c r="E134" s="15" t="str" cm="1">
        <f t="array" aca="1" ref="E134" ca="1">IFERROR(INDEX('Nhập đơn'!E:E,DNA!$A134,0),"")</f>
        <v/>
      </c>
      <c r="F134" s="15" t="str" cm="1">
        <f t="array" aca="1" ref="F134" ca="1">IFERROR(INDEX('Nhập đơn'!F:F,DNA!$A134,0),"")</f>
        <v/>
      </c>
      <c r="G134" s="14" t="str" cm="1">
        <f t="array" aca="1" ref="G134" ca="1">IFERROR(INDEX('Nhập đơn'!H:H,DNA!$A134,0),"")</f>
        <v/>
      </c>
      <c r="H134" s="14" t="str" cm="1">
        <f t="array" aca="1" ref="H134" ca="1">IFERROR(INDEX('Nhập đơn'!I:I,DNA!$A134,0),"")</f>
        <v/>
      </c>
      <c r="I134" s="16"/>
    </row>
    <row r="135" spans="1:9">
      <c r="A135" s="1" t="str">
        <f ca="1">IFERROR(A134+MATCH(C135,OFFSET('Nhập đơn'!$C$1,AWZH!$A134,0,10000),0),"")</f>
        <v/>
      </c>
      <c r="B135" s="16"/>
      <c r="C135" s="16"/>
      <c r="D135" s="14" t="str" cm="1">
        <f t="array" aca="1" ref="D135" ca="1">IFERROR(INDEX('Nhập đơn'!D:D,DNA!$A135,0),"")</f>
        <v/>
      </c>
      <c r="E135" s="15" t="str" cm="1">
        <f t="array" aca="1" ref="E135" ca="1">IFERROR(INDEX('Nhập đơn'!E:E,DNA!$A135,0),"")</f>
        <v/>
      </c>
      <c r="F135" s="15" t="str" cm="1">
        <f t="array" aca="1" ref="F135" ca="1">IFERROR(INDEX('Nhập đơn'!F:F,DNA!$A135,0),"")</f>
        <v/>
      </c>
      <c r="G135" s="14" t="str" cm="1">
        <f t="array" aca="1" ref="G135" ca="1">IFERROR(INDEX('Nhập đơn'!H:H,DNA!$A135,0),"")</f>
        <v/>
      </c>
      <c r="H135" s="14" t="str" cm="1">
        <f t="array" aca="1" ref="H135" ca="1">IFERROR(INDEX('Nhập đơn'!I:I,DNA!$A135,0),"")</f>
        <v/>
      </c>
      <c r="I135" s="16"/>
    </row>
    <row r="136" spans="1:9">
      <c r="A136" s="1" t="str">
        <f ca="1">IFERROR(A135+MATCH(C136,OFFSET('Nhập đơn'!$C$1,AWZH!$A135,0,10000),0),"")</f>
        <v/>
      </c>
      <c r="B136" s="16"/>
      <c r="C136" s="16"/>
      <c r="D136" s="14" t="str" cm="1">
        <f t="array" aca="1" ref="D136" ca="1">IFERROR(INDEX('Nhập đơn'!D:D,DNA!$A136,0),"")</f>
        <v/>
      </c>
      <c r="E136" s="15" t="str" cm="1">
        <f t="array" aca="1" ref="E136" ca="1">IFERROR(INDEX('Nhập đơn'!E:E,DNA!$A136,0),"")</f>
        <v/>
      </c>
      <c r="F136" s="15" t="str" cm="1">
        <f t="array" aca="1" ref="F136" ca="1">IFERROR(INDEX('Nhập đơn'!F:F,DNA!$A136,0),"")</f>
        <v/>
      </c>
      <c r="G136" s="14" t="str" cm="1">
        <f t="array" aca="1" ref="G136" ca="1">IFERROR(INDEX('Nhập đơn'!H:H,DNA!$A136,0),"")</f>
        <v/>
      </c>
      <c r="H136" s="14" t="str" cm="1">
        <f t="array" aca="1" ref="H136" ca="1">IFERROR(INDEX('Nhập đơn'!I:I,DNA!$A136,0),"")</f>
        <v/>
      </c>
      <c r="I136" s="16"/>
    </row>
    <row r="137" spans="1:9">
      <c r="A137" s="1" t="str">
        <f ca="1">IFERROR(A136+MATCH(C137,OFFSET('Nhập đơn'!$C$1,AWZH!$A136,0,10000),0),"")</f>
        <v/>
      </c>
      <c r="B137" s="16"/>
      <c r="C137" s="16"/>
      <c r="D137" s="14" t="str" cm="1">
        <f t="array" aca="1" ref="D137" ca="1">IFERROR(INDEX('Nhập đơn'!D:D,DNA!$A137,0),"")</f>
        <v/>
      </c>
      <c r="E137" s="15" t="str" cm="1">
        <f t="array" aca="1" ref="E137" ca="1">IFERROR(INDEX('Nhập đơn'!E:E,DNA!$A137,0),"")</f>
        <v/>
      </c>
      <c r="F137" s="15" t="str" cm="1">
        <f t="array" aca="1" ref="F137" ca="1">IFERROR(INDEX('Nhập đơn'!F:F,DNA!$A137,0),"")</f>
        <v/>
      </c>
      <c r="G137" s="14" t="str" cm="1">
        <f t="array" aca="1" ref="G137" ca="1">IFERROR(INDEX('Nhập đơn'!H:H,DNA!$A137,0),"")</f>
        <v/>
      </c>
      <c r="H137" s="14" t="str" cm="1">
        <f t="array" aca="1" ref="H137" ca="1">IFERROR(INDEX('Nhập đơn'!I:I,DNA!$A137,0),"")</f>
        <v/>
      </c>
      <c r="I137" s="16"/>
    </row>
    <row r="138" spans="1:9">
      <c r="A138" s="1" t="str">
        <f ca="1">IFERROR(A137+MATCH(C138,OFFSET('Nhập đơn'!$C$1,AWZH!$A137,0,10000),0),"")</f>
        <v/>
      </c>
      <c r="B138" s="16"/>
      <c r="C138" s="16"/>
      <c r="D138" s="14" t="str" cm="1">
        <f t="array" aca="1" ref="D138" ca="1">IFERROR(INDEX('Nhập đơn'!D:D,DNA!$A138,0),"")</f>
        <v/>
      </c>
      <c r="E138" s="15" t="str" cm="1">
        <f t="array" aca="1" ref="E138" ca="1">IFERROR(INDEX('Nhập đơn'!E:E,DNA!$A138,0),"")</f>
        <v/>
      </c>
      <c r="F138" s="15" t="str" cm="1">
        <f t="array" aca="1" ref="F138" ca="1">IFERROR(INDEX('Nhập đơn'!F:F,DNA!$A138,0),"")</f>
        <v/>
      </c>
      <c r="G138" s="14" t="str" cm="1">
        <f t="array" aca="1" ref="G138" ca="1">IFERROR(INDEX('Nhập đơn'!H:H,DNA!$A138,0),"")</f>
        <v/>
      </c>
      <c r="H138" s="14" t="str" cm="1">
        <f t="array" aca="1" ref="H138" ca="1">IFERROR(INDEX('Nhập đơn'!I:I,DNA!$A138,0),"")</f>
        <v/>
      </c>
      <c r="I138" s="16"/>
    </row>
    <row r="139" spans="1:9">
      <c r="A139" s="1" t="str">
        <f ca="1">IFERROR(A138+MATCH(C139,OFFSET('Nhập đơn'!$C$1,AWZH!$A138,0,10000),0),"")</f>
        <v/>
      </c>
      <c r="B139" s="16"/>
      <c r="C139" s="16"/>
      <c r="D139" s="14" t="str" cm="1">
        <f t="array" aca="1" ref="D139" ca="1">IFERROR(INDEX('Nhập đơn'!D:D,DNA!$A139,0),"")</f>
        <v/>
      </c>
      <c r="E139" s="15" t="str" cm="1">
        <f t="array" aca="1" ref="E139" ca="1">IFERROR(INDEX('Nhập đơn'!E:E,DNA!$A139,0),"")</f>
        <v/>
      </c>
      <c r="F139" s="15" t="str" cm="1">
        <f t="array" aca="1" ref="F139" ca="1">IFERROR(INDEX('Nhập đơn'!F:F,DNA!$A139,0),"")</f>
        <v/>
      </c>
      <c r="G139" s="14" t="str" cm="1">
        <f t="array" aca="1" ref="G139" ca="1">IFERROR(INDEX('Nhập đơn'!H:H,DNA!$A139,0),"")</f>
        <v/>
      </c>
      <c r="H139" s="14" t="str" cm="1">
        <f t="array" aca="1" ref="H139" ca="1">IFERROR(INDEX('Nhập đơn'!I:I,DNA!$A139,0),"")</f>
        <v/>
      </c>
      <c r="I139" s="16"/>
    </row>
    <row r="140" spans="1:9">
      <c r="A140" s="1" t="str">
        <f ca="1">IFERROR(A139+MATCH(C140,OFFSET('Nhập đơn'!$C$1,AWZH!$A139,0,10000),0),"")</f>
        <v/>
      </c>
      <c r="B140" s="16"/>
      <c r="C140" s="16"/>
      <c r="D140" s="14" t="str" cm="1">
        <f t="array" aca="1" ref="D140" ca="1">IFERROR(INDEX('Nhập đơn'!D:D,DNA!$A140,0),"")</f>
        <v/>
      </c>
      <c r="E140" s="15" t="str" cm="1">
        <f t="array" aca="1" ref="E140" ca="1">IFERROR(INDEX('Nhập đơn'!E:E,DNA!$A140,0),"")</f>
        <v/>
      </c>
      <c r="F140" s="15" t="str" cm="1">
        <f t="array" aca="1" ref="F140" ca="1">IFERROR(INDEX('Nhập đơn'!F:F,DNA!$A140,0),"")</f>
        <v/>
      </c>
      <c r="G140" s="14" t="str" cm="1">
        <f t="array" aca="1" ref="G140" ca="1">IFERROR(INDEX('Nhập đơn'!H:H,DNA!$A140,0),"")</f>
        <v/>
      </c>
      <c r="H140" s="14" t="str" cm="1">
        <f t="array" aca="1" ref="H140" ca="1">IFERROR(INDEX('Nhập đơn'!I:I,DNA!$A140,0),"")</f>
        <v/>
      </c>
      <c r="I140" s="16"/>
    </row>
    <row r="141" spans="1:9">
      <c r="A141" s="1" t="str">
        <f ca="1">IFERROR(A140+MATCH(C141,OFFSET('Nhập đơn'!$C$1,AWZH!$A140,0,10000),0),"")</f>
        <v/>
      </c>
      <c r="B141" s="16"/>
      <c r="C141" s="16"/>
      <c r="D141" s="14" t="str" cm="1">
        <f t="array" aca="1" ref="D141" ca="1">IFERROR(INDEX('Nhập đơn'!D:D,DNA!$A141,0),"")</f>
        <v/>
      </c>
      <c r="E141" s="15" t="str" cm="1">
        <f t="array" aca="1" ref="E141" ca="1">IFERROR(INDEX('Nhập đơn'!E:E,DNA!$A141,0),"")</f>
        <v/>
      </c>
      <c r="F141" s="15" t="str" cm="1">
        <f t="array" aca="1" ref="F141" ca="1">IFERROR(INDEX('Nhập đơn'!F:F,DNA!$A141,0),"")</f>
        <v/>
      </c>
      <c r="G141" s="14" t="str" cm="1">
        <f t="array" aca="1" ref="G141" ca="1">IFERROR(INDEX('Nhập đơn'!H:H,DNA!$A141,0),"")</f>
        <v/>
      </c>
      <c r="H141" s="14" t="str" cm="1">
        <f t="array" aca="1" ref="H141" ca="1">IFERROR(INDEX('Nhập đơn'!I:I,DNA!$A141,0),"")</f>
        <v/>
      </c>
      <c r="I141" s="16"/>
    </row>
    <row r="142" spans="1:9">
      <c r="A142" s="1" t="str">
        <f ca="1">IFERROR(A141+MATCH(C142,OFFSET('Nhập đơn'!$C$1,AWZH!$A141,0,10000),0),"")</f>
        <v/>
      </c>
      <c r="B142" s="16"/>
      <c r="C142" s="16"/>
      <c r="D142" s="14" t="str" cm="1">
        <f t="array" aca="1" ref="D142" ca="1">IFERROR(INDEX('Nhập đơn'!D:D,DNA!$A142,0),"")</f>
        <v/>
      </c>
      <c r="E142" s="15" t="str" cm="1">
        <f t="array" aca="1" ref="E142" ca="1">IFERROR(INDEX('Nhập đơn'!E:E,DNA!$A142,0),"")</f>
        <v/>
      </c>
      <c r="F142" s="15" t="str" cm="1">
        <f t="array" aca="1" ref="F142" ca="1">IFERROR(INDEX('Nhập đơn'!F:F,DNA!$A142,0),"")</f>
        <v/>
      </c>
      <c r="G142" s="14" t="str" cm="1">
        <f t="array" aca="1" ref="G142" ca="1">IFERROR(INDEX('Nhập đơn'!H:H,DNA!$A142,0),"")</f>
        <v/>
      </c>
      <c r="H142" s="14" t="str" cm="1">
        <f t="array" aca="1" ref="H142" ca="1">IFERROR(INDEX('Nhập đơn'!I:I,DNA!$A142,0),"")</f>
        <v/>
      </c>
      <c r="I142" s="16"/>
    </row>
    <row r="143" spans="1:9">
      <c r="A143" s="1" t="str">
        <f ca="1">IFERROR(A142+MATCH(C143,OFFSET('Nhập đơn'!$C$1,AWZH!$A142,0,10000),0),"")</f>
        <v/>
      </c>
      <c r="B143" s="16"/>
      <c r="C143" s="16"/>
      <c r="D143" s="14" t="str" cm="1">
        <f t="array" aca="1" ref="D143" ca="1">IFERROR(INDEX('Nhập đơn'!D:D,DNA!$A143,0),"")</f>
        <v/>
      </c>
      <c r="E143" s="15" t="str" cm="1">
        <f t="array" aca="1" ref="E143" ca="1">IFERROR(INDEX('Nhập đơn'!E:E,DNA!$A143,0),"")</f>
        <v/>
      </c>
      <c r="F143" s="15" t="str" cm="1">
        <f t="array" aca="1" ref="F143" ca="1">IFERROR(INDEX('Nhập đơn'!F:F,DNA!$A143,0),"")</f>
        <v/>
      </c>
      <c r="G143" s="14" t="str" cm="1">
        <f t="array" aca="1" ref="G143" ca="1">IFERROR(INDEX('Nhập đơn'!H:H,DNA!$A143,0),"")</f>
        <v/>
      </c>
      <c r="H143" s="14" t="str" cm="1">
        <f t="array" aca="1" ref="H143" ca="1">IFERROR(INDEX('Nhập đơn'!I:I,DNA!$A143,0),"")</f>
        <v/>
      </c>
      <c r="I143" s="16"/>
    </row>
    <row r="144" spans="1:9">
      <c r="A144" s="1" t="str">
        <f ca="1">IFERROR(A143+MATCH(C144,OFFSET('Nhập đơn'!$C$1,AWZH!$A143,0,10000),0),"")</f>
        <v/>
      </c>
      <c r="B144" s="16"/>
      <c r="C144" s="16"/>
      <c r="D144" s="14" t="str" cm="1">
        <f t="array" aca="1" ref="D144" ca="1">IFERROR(INDEX('Nhập đơn'!D:D,DNA!$A144,0),"")</f>
        <v/>
      </c>
      <c r="E144" s="15" t="str" cm="1">
        <f t="array" aca="1" ref="E144" ca="1">IFERROR(INDEX('Nhập đơn'!E:E,DNA!$A144,0),"")</f>
        <v/>
      </c>
      <c r="F144" s="15" t="str" cm="1">
        <f t="array" aca="1" ref="F144" ca="1">IFERROR(INDEX('Nhập đơn'!F:F,DNA!$A144,0),"")</f>
        <v/>
      </c>
      <c r="G144" s="14" t="str" cm="1">
        <f t="array" aca="1" ref="G144" ca="1">IFERROR(INDEX('Nhập đơn'!H:H,DNA!$A144,0),"")</f>
        <v/>
      </c>
      <c r="H144" s="14" t="str" cm="1">
        <f t="array" aca="1" ref="H144" ca="1">IFERROR(INDEX('Nhập đơn'!I:I,DNA!$A144,0),"")</f>
        <v/>
      </c>
      <c r="I144" s="16"/>
    </row>
    <row r="145" spans="1:9">
      <c r="A145" s="1" t="str">
        <f ca="1">IFERROR(A144+MATCH(C145,OFFSET('Nhập đơn'!$C$1,AWZH!$A144,0,10000),0),"")</f>
        <v/>
      </c>
      <c r="B145" s="16"/>
      <c r="C145" s="16"/>
      <c r="D145" s="14" t="str" cm="1">
        <f t="array" aca="1" ref="D145" ca="1">IFERROR(INDEX('Nhập đơn'!D:D,DNA!$A145,0),"")</f>
        <v/>
      </c>
      <c r="E145" s="15" t="str" cm="1">
        <f t="array" aca="1" ref="E145" ca="1">IFERROR(INDEX('Nhập đơn'!E:E,DNA!$A145,0),"")</f>
        <v/>
      </c>
      <c r="F145" s="15" t="str" cm="1">
        <f t="array" aca="1" ref="F145" ca="1">IFERROR(INDEX('Nhập đơn'!F:F,DNA!$A145,0),"")</f>
        <v/>
      </c>
      <c r="G145" s="14" t="str" cm="1">
        <f t="array" aca="1" ref="G145" ca="1">IFERROR(INDEX('Nhập đơn'!H:H,DNA!$A145,0),"")</f>
        <v/>
      </c>
      <c r="H145" s="14" t="str" cm="1">
        <f t="array" aca="1" ref="H145" ca="1">IFERROR(INDEX('Nhập đơn'!I:I,DNA!$A145,0),"")</f>
        <v/>
      </c>
      <c r="I145" s="16"/>
    </row>
    <row r="146" spans="1:9">
      <c r="A146" s="1" t="str">
        <f ca="1">IFERROR(A145+MATCH(C146,OFFSET('Nhập đơn'!$C$1,AWZH!$A145,0,10000),0),"")</f>
        <v/>
      </c>
      <c r="B146" s="16"/>
      <c r="C146" s="16"/>
      <c r="D146" s="14" t="str" cm="1">
        <f t="array" aca="1" ref="D146" ca="1">IFERROR(INDEX('Nhập đơn'!D:D,DNA!$A146,0),"")</f>
        <v/>
      </c>
      <c r="E146" s="15" t="str" cm="1">
        <f t="array" aca="1" ref="E146" ca="1">IFERROR(INDEX('Nhập đơn'!E:E,DNA!$A146,0),"")</f>
        <v/>
      </c>
      <c r="F146" s="15" t="str" cm="1">
        <f t="array" aca="1" ref="F146" ca="1">IFERROR(INDEX('Nhập đơn'!F:F,DNA!$A146,0),"")</f>
        <v/>
      </c>
      <c r="G146" s="14" t="str" cm="1">
        <f t="array" aca="1" ref="G146" ca="1">IFERROR(INDEX('Nhập đơn'!H:H,DNA!$A146,0),"")</f>
        <v/>
      </c>
      <c r="H146" s="14" t="str" cm="1">
        <f t="array" aca="1" ref="H146" ca="1">IFERROR(INDEX('Nhập đơn'!I:I,DNA!$A146,0),"")</f>
        <v/>
      </c>
      <c r="I146" s="16"/>
    </row>
    <row r="147" spans="1:9">
      <c r="A147" s="1" t="str">
        <f ca="1">IFERROR(A146+MATCH(C147,OFFSET('Nhập đơn'!$C$1,AWZH!$A146,0,10000),0),"")</f>
        <v/>
      </c>
      <c r="B147" s="16"/>
      <c r="C147" s="16"/>
      <c r="D147" s="14" t="str" cm="1">
        <f t="array" aca="1" ref="D147" ca="1">IFERROR(INDEX('Nhập đơn'!D:D,DNA!$A147,0),"")</f>
        <v/>
      </c>
      <c r="E147" s="15" t="str" cm="1">
        <f t="array" aca="1" ref="E147" ca="1">IFERROR(INDEX('Nhập đơn'!E:E,DNA!$A147,0),"")</f>
        <v/>
      </c>
      <c r="F147" s="15" t="str" cm="1">
        <f t="array" aca="1" ref="F147" ca="1">IFERROR(INDEX('Nhập đơn'!F:F,DNA!$A147,0),"")</f>
        <v/>
      </c>
      <c r="G147" s="14" t="str" cm="1">
        <f t="array" aca="1" ref="G147" ca="1">IFERROR(INDEX('Nhập đơn'!H:H,DNA!$A147,0),"")</f>
        <v/>
      </c>
      <c r="H147" s="14" t="str" cm="1">
        <f t="array" aca="1" ref="H147" ca="1">IFERROR(INDEX('Nhập đơn'!I:I,DNA!$A147,0),"")</f>
        <v/>
      </c>
      <c r="I147" s="16"/>
    </row>
    <row r="148" spans="1:9">
      <c r="A148" s="1" t="str">
        <f ca="1">IFERROR(A147+MATCH(C148,OFFSET('Nhập đơn'!$C$1,AWZH!$A147,0,10000),0),"")</f>
        <v/>
      </c>
      <c r="B148" s="16"/>
      <c r="C148" s="16"/>
      <c r="D148" s="14" t="str" cm="1">
        <f t="array" aca="1" ref="D148" ca="1">IFERROR(INDEX('Nhập đơn'!D:D,DNA!$A148,0),"")</f>
        <v/>
      </c>
      <c r="E148" s="15" t="str" cm="1">
        <f t="array" aca="1" ref="E148" ca="1">IFERROR(INDEX('Nhập đơn'!E:E,DNA!$A148,0),"")</f>
        <v/>
      </c>
      <c r="F148" s="15" t="str" cm="1">
        <f t="array" aca="1" ref="F148" ca="1">IFERROR(INDEX('Nhập đơn'!F:F,DNA!$A148,0),"")</f>
        <v/>
      </c>
      <c r="G148" s="14" t="str" cm="1">
        <f t="array" aca="1" ref="G148" ca="1">IFERROR(INDEX('Nhập đơn'!H:H,DNA!$A148,0),"")</f>
        <v/>
      </c>
      <c r="H148" s="14" t="str" cm="1">
        <f t="array" aca="1" ref="H148" ca="1">IFERROR(INDEX('Nhập đơn'!I:I,DNA!$A148,0),"")</f>
        <v/>
      </c>
      <c r="I148" s="16"/>
    </row>
    <row r="149" spans="1:9">
      <c r="A149" s="1" t="str">
        <f ca="1">IFERROR(A148+MATCH(C149,OFFSET('Nhập đơn'!$C$1,AWZH!$A148,0,10000),0),"")</f>
        <v/>
      </c>
      <c r="B149" s="16"/>
      <c r="C149" s="16"/>
      <c r="D149" s="14" t="str" cm="1">
        <f t="array" aca="1" ref="D149" ca="1">IFERROR(INDEX('Nhập đơn'!D:D,DNA!$A149,0),"")</f>
        <v/>
      </c>
      <c r="E149" s="15" t="str" cm="1">
        <f t="array" aca="1" ref="E149" ca="1">IFERROR(INDEX('Nhập đơn'!E:E,DNA!$A149,0),"")</f>
        <v/>
      </c>
      <c r="F149" s="15" t="str" cm="1">
        <f t="array" aca="1" ref="F149" ca="1">IFERROR(INDEX('Nhập đơn'!F:F,DNA!$A149,0),"")</f>
        <v/>
      </c>
      <c r="G149" s="14" t="str" cm="1">
        <f t="array" aca="1" ref="G149" ca="1">IFERROR(INDEX('Nhập đơn'!H:H,DNA!$A149,0),"")</f>
        <v/>
      </c>
      <c r="H149" s="14" t="str" cm="1">
        <f t="array" aca="1" ref="H149" ca="1">IFERROR(INDEX('Nhập đơn'!I:I,DNA!$A149,0),"")</f>
        <v/>
      </c>
      <c r="I149" s="16"/>
    </row>
    <row r="150" spans="1:9">
      <c r="A150" s="1" t="str">
        <f ca="1">IFERROR(A149+MATCH(C150,OFFSET('Nhập đơn'!$C$1,AWZH!$A149,0,10000),0),"")</f>
        <v/>
      </c>
      <c r="B150" s="16"/>
      <c r="C150" s="16"/>
      <c r="D150" s="14" t="str" cm="1">
        <f t="array" aca="1" ref="D150" ca="1">IFERROR(INDEX('Nhập đơn'!D:D,DNA!$A150,0),"")</f>
        <v/>
      </c>
      <c r="E150" s="15" t="str" cm="1">
        <f t="array" aca="1" ref="E150" ca="1">IFERROR(INDEX('Nhập đơn'!E:E,DNA!$A150,0),"")</f>
        <v/>
      </c>
      <c r="F150" s="15" t="str" cm="1">
        <f t="array" aca="1" ref="F150" ca="1">IFERROR(INDEX('Nhập đơn'!F:F,DNA!$A150,0),"")</f>
        <v/>
      </c>
      <c r="G150" s="14" t="str" cm="1">
        <f t="array" aca="1" ref="G150" ca="1">IFERROR(INDEX('Nhập đơn'!H:H,DNA!$A150,0),"")</f>
        <v/>
      </c>
      <c r="H150" s="14" t="str" cm="1">
        <f t="array" aca="1" ref="H150" ca="1">IFERROR(INDEX('Nhập đơn'!I:I,DNA!$A150,0),"")</f>
        <v/>
      </c>
      <c r="I150" s="16"/>
    </row>
    <row r="151" spans="1:9">
      <c r="A151" s="1" t="str">
        <f ca="1">IFERROR(A150+MATCH(C151,OFFSET('Nhập đơn'!$C$1,AWZH!$A150,0,10000),0),"")</f>
        <v/>
      </c>
      <c r="B151" s="16"/>
      <c r="C151" s="16"/>
      <c r="D151" s="14" t="str" cm="1">
        <f t="array" aca="1" ref="D151" ca="1">IFERROR(INDEX('Nhập đơn'!D:D,DNA!$A151,0),"")</f>
        <v/>
      </c>
      <c r="E151" s="15" t="str" cm="1">
        <f t="array" aca="1" ref="E151" ca="1">IFERROR(INDEX('Nhập đơn'!E:E,DNA!$A151,0),"")</f>
        <v/>
      </c>
      <c r="F151" s="15" t="str" cm="1">
        <f t="array" aca="1" ref="F151" ca="1">IFERROR(INDEX('Nhập đơn'!F:F,DNA!$A151,0),"")</f>
        <v/>
      </c>
      <c r="G151" s="14" t="str" cm="1">
        <f t="array" aca="1" ref="G151" ca="1">IFERROR(INDEX('Nhập đơn'!H:H,DNA!$A151,0),"")</f>
        <v/>
      </c>
      <c r="H151" s="14" t="str" cm="1">
        <f t="array" aca="1" ref="H151" ca="1">IFERROR(INDEX('Nhập đơn'!I:I,DNA!$A151,0),"")</f>
        <v/>
      </c>
      <c r="I151" s="16"/>
    </row>
    <row r="152" spans="1:9">
      <c r="A152" s="1" t="str">
        <f ca="1">IFERROR(A151+MATCH(C152,OFFSET('Nhập đơn'!$C$1,AWZH!$A151,0,10000),0),"")</f>
        <v/>
      </c>
      <c r="B152" s="16"/>
      <c r="C152" s="16"/>
      <c r="D152" s="14" t="str" cm="1">
        <f t="array" aca="1" ref="D152" ca="1">IFERROR(INDEX('Nhập đơn'!D:D,DNA!$A152,0),"")</f>
        <v/>
      </c>
      <c r="E152" s="15" t="str" cm="1">
        <f t="array" aca="1" ref="E152" ca="1">IFERROR(INDEX('Nhập đơn'!E:E,DNA!$A152,0),"")</f>
        <v/>
      </c>
      <c r="F152" s="15" t="str" cm="1">
        <f t="array" aca="1" ref="F152" ca="1">IFERROR(INDEX('Nhập đơn'!F:F,DNA!$A152,0),"")</f>
        <v/>
      </c>
      <c r="G152" s="14" t="str" cm="1">
        <f t="array" aca="1" ref="G152" ca="1">IFERROR(INDEX('Nhập đơn'!H:H,DNA!$A152,0),"")</f>
        <v/>
      </c>
      <c r="H152" s="14" t="str" cm="1">
        <f t="array" aca="1" ref="H152" ca="1">IFERROR(INDEX('Nhập đơn'!I:I,DNA!$A152,0),"")</f>
        <v/>
      </c>
      <c r="I152" s="16"/>
    </row>
    <row r="153" spans="1:9">
      <c r="A153" s="1" t="str">
        <f ca="1">IFERROR(A152+MATCH(C153,OFFSET('Nhập đơn'!$C$1,AWZH!$A152,0,10000),0),"")</f>
        <v/>
      </c>
      <c r="B153" s="16"/>
      <c r="C153" s="16"/>
      <c r="D153" s="14" t="str" cm="1">
        <f t="array" aca="1" ref="D153" ca="1">IFERROR(INDEX('Nhập đơn'!D:D,DNA!$A153,0),"")</f>
        <v/>
      </c>
      <c r="E153" s="15" t="str" cm="1">
        <f t="array" aca="1" ref="E153" ca="1">IFERROR(INDEX('Nhập đơn'!E:E,DNA!$A153,0),"")</f>
        <v/>
      </c>
      <c r="F153" s="15" t="str" cm="1">
        <f t="array" aca="1" ref="F153" ca="1">IFERROR(INDEX('Nhập đơn'!F:F,DNA!$A153,0),"")</f>
        <v/>
      </c>
      <c r="G153" s="14" t="str" cm="1">
        <f t="array" aca="1" ref="G153" ca="1">IFERROR(INDEX('Nhập đơn'!H:H,DNA!$A153,0),"")</f>
        <v/>
      </c>
      <c r="H153" s="14" t="str" cm="1">
        <f t="array" aca="1" ref="H153" ca="1">IFERROR(INDEX('Nhập đơn'!I:I,DNA!$A153,0),"")</f>
        <v/>
      </c>
      <c r="I153" s="16"/>
    </row>
    <row r="154" spans="1:9">
      <c r="A154" s="1" t="str">
        <f ca="1">IFERROR(A153+MATCH(C154,OFFSET('Nhập đơn'!$C$1,AWZH!$A153,0,10000),0),"")</f>
        <v/>
      </c>
      <c r="B154" s="16"/>
      <c r="C154" s="16"/>
      <c r="D154" s="14" t="str" cm="1">
        <f t="array" aca="1" ref="D154" ca="1">IFERROR(INDEX('Nhập đơn'!D:D,DNA!$A154,0),"")</f>
        <v/>
      </c>
      <c r="E154" s="15" t="str" cm="1">
        <f t="array" aca="1" ref="E154" ca="1">IFERROR(INDEX('Nhập đơn'!E:E,DNA!$A154,0),"")</f>
        <v/>
      </c>
      <c r="F154" s="15" t="str" cm="1">
        <f t="array" aca="1" ref="F154" ca="1">IFERROR(INDEX('Nhập đơn'!F:F,DNA!$A154,0),"")</f>
        <v/>
      </c>
      <c r="G154" s="14" t="str" cm="1">
        <f t="array" aca="1" ref="G154" ca="1">IFERROR(INDEX('Nhập đơn'!H:H,DNA!$A154,0),"")</f>
        <v/>
      </c>
      <c r="H154" s="14" t="str" cm="1">
        <f t="array" aca="1" ref="H154" ca="1">IFERROR(INDEX('Nhập đơn'!I:I,DNA!$A154,0),"")</f>
        <v/>
      </c>
      <c r="I154" s="16"/>
    </row>
    <row r="155" spans="1:9">
      <c r="A155" s="1" t="str">
        <f ca="1">IFERROR(A154+MATCH(C155,OFFSET('Nhập đơn'!$C$1,AWZH!$A154,0,10000),0),"")</f>
        <v/>
      </c>
      <c r="B155" s="16"/>
      <c r="C155" s="16"/>
      <c r="D155" s="14" t="str" cm="1">
        <f t="array" aca="1" ref="D155" ca="1">IFERROR(INDEX('Nhập đơn'!D:D,DNA!$A155,0),"")</f>
        <v/>
      </c>
      <c r="E155" s="15" t="str" cm="1">
        <f t="array" aca="1" ref="E155" ca="1">IFERROR(INDEX('Nhập đơn'!E:E,DNA!$A155,0),"")</f>
        <v/>
      </c>
      <c r="F155" s="15" t="str" cm="1">
        <f t="array" aca="1" ref="F155" ca="1">IFERROR(INDEX('Nhập đơn'!F:F,DNA!$A155,0),"")</f>
        <v/>
      </c>
      <c r="G155" s="14" t="str" cm="1">
        <f t="array" aca="1" ref="G155" ca="1">IFERROR(INDEX('Nhập đơn'!H:H,DNA!$A155,0),"")</f>
        <v/>
      </c>
      <c r="H155" s="14" t="str" cm="1">
        <f t="array" aca="1" ref="H155" ca="1">IFERROR(INDEX('Nhập đơn'!I:I,DNA!$A155,0),"")</f>
        <v/>
      </c>
      <c r="I155" s="16"/>
    </row>
    <row r="156" spans="1:9">
      <c r="A156" s="1" t="str">
        <f ca="1">IFERROR(A155+MATCH(C156,OFFSET('Nhập đơn'!$C$1,AWZH!$A155,0,10000),0),"")</f>
        <v/>
      </c>
      <c r="B156" s="16"/>
      <c r="C156" s="16"/>
      <c r="D156" s="14" t="str" cm="1">
        <f t="array" aca="1" ref="D156" ca="1">IFERROR(INDEX('Nhập đơn'!D:D,DNA!$A156,0),"")</f>
        <v/>
      </c>
      <c r="E156" s="15" t="str" cm="1">
        <f t="array" aca="1" ref="E156" ca="1">IFERROR(INDEX('Nhập đơn'!E:E,DNA!$A156,0),"")</f>
        <v/>
      </c>
      <c r="F156" s="15" t="str" cm="1">
        <f t="array" aca="1" ref="F156" ca="1">IFERROR(INDEX('Nhập đơn'!F:F,DNA!$A156,0),"")</f>
        <v/>
      </c>
      <c r="G156" s="14" t="str" cm="1">
        <f t="array" aca="1" ref="G156" ca="1">IFERROR(INDEX('Nhập đơn'!H:H,DNA!$A156,0),"")</f>
        <v/>
      </c>
      <c r="H156" s="14" t="str" cm="1">
        <f t="array" aca="1" ref="H156" ca="1">IFERROR(INDEX('Nhập đơn'!I:I,DNA!$A156,0),"")</f>
        <v/>
      </c>
      <c r="I156" s="16"/>
    </row>
  </sheetData>
  <mergeCells count="1">
    <mergeCell ref="H5:I5"/>
  </mergeCells>
  <conditionalFormatting sqref="B6:I6">
    <cfRule type="expression" dxfId="9" priority="1">
      <formula>COUNTA(B7)&gt;0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35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375" customWidth="1"/>
    <col min="3" max="3" width="9" hidden="1" customWidth="1"/>
    <col min="4" max="4" width="11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6.5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3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18.75" customHeight="1">
      <c r="A5" s="1"/>
      <c r="B5" s="7" t="s">
        <v>4327</v>
      </c>
      <c r="C5" s="8"/>
      <c r="D5" s="9"/>
      <c r="E5" s="10" t="s">
        <v>6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16.5">
      <c r="A7" s="1">
        <f ca="1">IFERROR(A6+MATCH(C7,OFFSET('Nhập đơn'!$C$1,KH!$A6,0,10000),0),"")</f>
        <v>336</v>
      </c>
      <c r="B7" s="16">
        <v>1</v>
      </c>
      <c r="C7" s="14" t="str">
        <f>IF(COUNTIFS($C$6:C6,$E$5)&lt;$J$1,$E$5,"")</f>
        <v>KH</v>
      </c>
      <c r="D7" s="14" t="str" cm="1">
        <f t="array" aca="1" ref="D7" ca="1">IFERROR(INDEX('Nhập đơn'!D:D,KH!$A7,0),"")</f>
        <v>131</v>
      </c>
      <c r="E7" s="15" t="str" cm="1">
        <f t="array" aca="1" ref="E7" ca="1">IFERROR(INDEX('Nhập đơn'!E:E,KH!$A7,0),"")</f>
        <v>Ngò gai 100 gr</v>
      </c>
      <c r="F7" s="15" t="str" cm="1">
        <f t="array" aca="1" ref="F7" ca="1">IFERROR(INDEX('Nhập đơn'!F:F,KH!$A7,0),"")</f>
        <v>Culantro 100 gr</v>
      </c>
      <c r="G7" s="14" cm="1">
        <f t="array" aca="1" ref="G7" ca="1">IFERROR(INDEX('Nhập đơn'!H:H,KH!$A7,0),"")</f>
        <v>0.5</v>
      </c>
      <c r="H7" s="14" cm="1">
        <f t="array" aca="1" ref="H7" ca="1">IFERROR(INDEX('Nhập đơn'!I:I,KH!$A7,0),"")</f>
        <v>5</v>
      </c>
      <c r="I7" s="15"/>
    </row>
    <row r="8" spans="1:10" ht="16.5">
      <c r="A8" s="1">
        <f ca="1">IFERROR(A7+MATCH(C8,OFFSET('Nhập đơn'!$C$1,KH!$A7,0,10000),0),"")</f>
        <v>337</v>
      </c>
      <c r="B8" s="16">
        <v>2</v>
      </c>
      <c r="C8" s="14" t="str">
        <f>IF(COUNTIFS($C$6:C7,$E$5)&lt;$J$1,$E$5,"")</f>
        <v>KH</v>
      </c>
      <c r="D8" s="14" t="str" cm="1">
        <f t="array" aca="1" ref="D8" ca="1">IFERROR(INDEX('Nhập đơn'!D:D,KH!$A8,0),"")</f>
        <v>141</v>
      </c>
      <c r="E8" s="15" t="str" cm="1">
        <f t="array" aca="1" ref="E8" ca="1">IFERROR(INDEX('Nhập đơn'!E:E,KH!$A8,0),"")</f>
        <v>Cải ngọt 250 gr</v>
      </c>
      <c r="F8" s="15" t="str" cm="1">
        <f t="array" aca="1" ref="F8" ca="1">IFERROR(INDEX('Nhập đơn'!F:F,KH!$A8,0),"")</f>
        <v>Celery Cabbage 250 gr</v>
      </c>
      <c r="G8" s="14" cm="1">
        <f t="array" aca="1" ref="G8" ca="1">IFERROR(INDEX('Nhập đơn'!H:H,KH!$A8,0),"")</f>
        <v>1</v>
      </c>
      <c r="H8" s="14" cm="1">
        <f t="array" aca="1" ref="H8" ca="1">IFERROR(INDEX('Nhập đơn'!I:I,KH!$A8,0),"")</f>
        <v>4</v>
      </c>
      <c r="I8" s="15"/>
    </row>
    <row r="9" spans="1:10" ht="16.5">
      <c r="A9" s="1">
        <f ca="1">IFERROR(A8+MATCH(C9,OFFSET('Nhập đơn'!$C$1,KH!$A8,0,10000),0),"")</f>
        <v>338</v>
      </c>
      <c r="B9" s="16">
        <v>3</v>
      </c>
      <c r="C9" s="14" t="str">
        <f>IF(COUNTIFS($C$6:C8,$E$5)&lt;$J$1,$E$5,"")</f>
        <v>KH</v>
      </c>
      <c r="D9" s="14" t="str" cm="1">
        <f t="array" aca="1" ref="D9" ca="1">IFERROR(INDEX('Nhập đơn'!D:D,KH!$A9,0),"")</f>
        <v>142</v>
      </c>
      <c r="E9" s="15" t="str" cm="1">
        <f t="array" aca="1" ref="E9" ca="1">IFERROR(INDEX('Nhập đơn'!E:E,KH!$A9,0),"")</f>
        <v>Cải thìa 250 gr</v>
      </c>
      <c r="F9" s="15" t="str" cm="1">
        <f t="array" aca="1" ref="F9" ca="1">IFERROR(INDEX('Nhập đơn'!F:F,KH!$A9,0),"")</f>
        <v>Bok Choi 250 gr</v>
      </c>
      <c r="G9" s="14" cm="1">
        <f t="array" aca="1" ref="G9" ca="1">IFERROR(INDEX('Nhập đơn'!H:H,KH!$A9,0),"")</f>
        <v>3</v>
      </c>
      <c r="H9" s="14" cm="1">
        <f t="array" aca="1" ref="H9" ca="1">IFERROR(INDEX('Nhập đơn'!I:I,KH!$A9,0),"")</f>
        <v>12</v>
      </c>
      <c r="I9" s="15"/>
    </row>
    <row r="10" spans="1:10" ht="16.5">
      <c r="A10" s="1" t="str">
        <f ca="1">IFERROR(A9+MATCH(C10,OFFSET('Nhập đơn'!$C$1,KH!$A9,0,10000),0),"")</f>
        <v/>
      </c>
      <c r="B10" s="16">
        <v>4</v>
      </c>
      <c r="C10" s="14" t="str">
        <f>IF(COUNTIFS($C$6:C9,$E$5)&lt;$J$1,$E$5,"")</f>
        <v/>
      </c>
      <c r="D10" s="14" t="str" cm="1">
        <f t="array" aca="1" ref="D10" ca="1">IFERROR(INDEX('Nhập đơn'!D:D,KH!$A10,0),"")</f>
        <v/>
      </c>
      <c r="E10" s="15" t="str" cm="1">
        <f t="array" aca="1" ref="E10" ca="1">IFERROR(INDEX('Nhập đơn'!E:E,KH!$A10,0),"")</f>
        <v/>
      </c>
      <c r="F10" s="15" t="str" cm="1">
        <f t="array" aca="1" ref="F10" ca="1">IFERROR(INDEX('Nhập đơn'!F:F,KH!$A10,0),"")</f>
        <v/>
      </c>
      <c r="G10" s="14" t="str" cm="1">
        <f t="array" aca="1" ref="G10" ca="1">IFERROR(INDEX('Nhập đơn'!H:H,KH!$A10,0),"")</f>
        <v/>
      </c>
      <c r="H10" s="14" t="str" cm="1">
        <f t="array" aca="1" ref="H10" ca="1">IFERROR(INDEX('Nhập đơn'!I:I,KH!$A10,0),"")</f>
        <v/>
      </c>
      <c r="I10" s="15"/>
    </row>
    <row r="11" spans="1:10" ht="16.5">
      <c r="A11" s="1" t="str">
        <f ca="1">IFERROR(A10+MATCH(C11,OFFSET('Nhập đơn'!$C$1,KH!$A10,0,10000),0),"")</f>
        <v/>
      </c>
      <c r="B11" s="16">
        <v>5</v>
      </c>
      <c r="C11" s="14" t="str">
        <f>IF(COUNTIFS($C$6:C10,$E$5)&lt;$J$1,$E$5,"")</f>
        <v/>
      </c>
      <c r="D11" s="14" t="str" cm="1">
        <f t="array" aca="1" ref="D11" ca="1">IFERROR(INDEX('Nhập đơn'!D:D,KH!$A11,0),"")</f>
        <v/>
      </c>
      <c r="E11" s="15" t="str" cm="1">
        <f t="array" aca="1" ref="E11" ca="1">IFERROR(INDEX('Nhập đơn'!E:E,KH!$A11,0),"")</f>
        <v/>
      </c>
      <c r="F11" s="15" t="str" cm="1">
        <f t="array" aca="1" ref="F11" ca="1">IFERROR(INDEX('Nhập đơn'!F:F,KH!$A11,0),"")</f>
        <v/>
      </c>
      <c r="G11" s="14" t="str" cm="1">
        <f t="array" aca="1" ref="G11" ca="1">IFERROR(INDEX('Nhập đơn'!H:H,KH!$A11,0),"")</f>
        <v/>
      </c>
      <c r="H11" s="14" t="str" cm="1">
        <f t="array" aca="1" ref="H11" ca="1">IFERROR(INDEX('Nhập đơn'!I:I,KH!$A11,0),"")</f>
        <v/>
      </c>
      <c r="I11" s="15"/>
    </row>
    <row r="12" spans="1:10" ht="16.5">
      <c r="A12" s="1" t="str">
        <f ca="1">IFERROR(A11+MATCH(C12,OFFSET('Nhập đơn'!$C$1,KH!$A11,0,10000),0),"")</f>
        <v/>
      </c>
      <c r="B12" s="16">
        <v>6</v>
      </c>
      <c r="C12" s="14" t="str">
        <f>IF(COUNTIFS($C$6:C11,$E$5)&lt;$J$1,$E$5,"")</f>
        <v/>
      </c>
      <c r="D12" s="14" t="str" cm="1">
        <f t="array" aca="1" ref="D12" ca="1">IFERROR(INDEX('Nhập đơn'!D:D,KH!$A12,0),"")</f>
        <v/>
      </c>
      <c r="E12" s="15" t="str" cm="1">
        <f t="array" aca="1" ref="E12" ca="1">IFERROR(INDEX('Nhập đơn'!E:E,KH!$A12,0),"")</f>
        <v/>
      </c>
      <c r="F12" s="15" t="str" cm="1">
        <f t="array" aca="1" ref="F12" ca="1">IFERROR(INDEX('Nhập đơn'!F:F,KH!$A12,0),"")</f>
        <v/>
      </c>
      <c r="G12" s="14" t="str" cm="1">
        <f t="array" aca="1" ref="G12" ca="1">IFERROR(INDEX('Nhập đơn'!H:H,KH!$A12,0),"")</f>
        <v/>
      </c>
      <c r="H12" s="14" t="str" cm="1">
        <f t="array" aca="1" ref="H12" ca="1">IFERROR(INDEX('Nhập đơn'!I:I,KH!$A12,0),"")</f>
        <v/>
      </c>
      <c r="I12" s="15"/>
    </row>
    <row r="13" spans="1:10" ht="16.5">
      <c r="A13" s="1" t="str">
        <f ca="1">IFERROR(A12+MATCH(C13,OFFSET('Nhập đơn'!$C$1,KH!$A12,0,10000),0),"")</f>
        <v/>
      </c>
      <c r="B13" s="16">
        <v>7</v>
      </c>
      <c r="C13" s="14" t="str">
        <f>IF(COUNTIFS($C$6:C12,$E$5)&lt;$J$1,$E$5,"")</f>
        <v/>
      </c>
      <c r="D13" s="14" t="str" cm="1">
        <f t="array" aca="1" ref="D13" ca="1">IFERROR(INDEX('Nhập đơn'!D:D,KH!$A13,0),"")</f>
        <v/>
      </c>
      <c r="E13" s="15" t="str" cm="1">
        <f t="array" aca="1" ref="E13" ca="1">IFERROR(INDEX('Nhập đơn'!E:E,KH!$A13,0),"")</f>
        <v/>
      </c>
      <c r="F13" s="15" t="str" cm="1">
        <f t="array" aca="1" ref="F13" ca="1">IFERROR(INDEX('Nhập đơn'!F:F,KH!$A13,0),"")</f>
        <v/>
      </c>
      <c r="G13" s="14" t="str" cm="1">
        <f t="array" aca="1" ref="G13" ca="1">IFERROR(INDEX('Nhập đơn'!H:H,KH!$A13,0),"")</f>
        <v/>
      </c>
      <c r="H13" s="14" t="str" cm="1">
        <f t="array" aca="1" ref="H13" ca="1">IFERROR(INDEX('Nhập đơn'!I:I,KH!$A13,0),"")</f>
        <v/>
      </c>
      <c r="I13" s="15"/>
    </row>
    <row r="14" spans="1:10" ht="16.5">
      <c r="A14" s="1" t="str">
        <f ca="1">IFERROR(A13+MATCH(C14,OFFSET('Nhập đơn'!$C$1,KH!$A13,0,10000),0),"")</f>
        <v/>
      </c>
      <c r="B14" s="16">
        <v>8</v>
      </c>
      <c r="C14" s="14" t="str">
        <f>IF(COUNTIFS($C$6:C13,$E$5)&lt;$J$1,$E$5,"")</f>
        <v/>
      </c>
      <c r="D14" s="14" t="str" cm="1">
        <f t="array" aca="1" ref="D14" ca="1">IFERROR(INDEX('Nhập đơn'!D:D,KH!$A14,0),"")</f>
        <v/>
      </c>
      <c r="E14" s="15" t="str" cm="1">
        <f t="array" aca="1" ref="E14" ca="1">IFERROR(INDEX('Nhập đơn'!E:E,KH!$A14,0),"")</f>
        <v/>
      </c>
      <c r="F14" s="15" t="str" cm="1">
        <f t="array" aca="1" ref="F14" ca="1">IFERROR(INDEX('Nhập đơn'!F:F,KH!$A14,0),"")</f>
        <v/>
      </c>
      <c r="G14" s="14" t="str" cm="1">
        <f t="array" aca="1" ref="G14" ca="1">IFERROR(INDEX('Nhập đơn'!H:H,KH!$A14,0),"")</f>
        <v/>
      </c>
      <c r="H14" s="14" t="str" cm="1">
        <f t="array" aca="1" ref="H14" ca="1">IFERROR(INDEX('Nhập đơn'!I:I,KH!$A14,0),"")</f>
        <v/>
      </c>
      <c r="I14" s="15"/>
    </row>
    <row r="15" spans="1:10" ht="16.5">
      <c r="A15" s="1" t="str">
        <f ca="1">IFERROR(A14+MATCH(C15,OFFSET('Nhập đơn'!$C$1,KH!$A14,0,10000),0),"")</f>
        <v/>
      </c>
      <c r="B15" s="16">
        <v>9</v>
      </c>
      <c r="C15" s="14" t="str">
        <f>IF(COUNTIFS($C$6:C14,$E$5)&lt;$J$1,$E$5,"")</f>
        <v/>
      </c>
      <c r="D15" s="14" t="str" cm="1">
        <f t="array" aca="1" ref="D15" ca="1">IFERROR(INDEX('Nhập đơn'!D:D,KH!$A15,0),"")</f>
        <v/>
      </c>
      <c r="E15" s="15" t="str" cm="1">
        <f t="array" aca="1" ref="E15" ca="1">IFERROR(INDEX('Nhập đơn'!E:E,KH!$A15,0),"")</f>
        <v/>
      </c>
      <c r="F15" s="15" t="str" cm="1">
        <f t="array" aca="1" ref="F15" ca="1">IFERROR(INDEX('Nhập đơn'!F:F,KH!$A15,0),"")</f>
        <v/>
      </c>
      <c r="G15" s="14" t="str" cm="1">
        <f t="array" aca="1" ref="G15" ca="1">IFERROR(INDEX('Nhập đơn'!H:H,KH!$A15,0),"")</f>
        <v/>
      </c>
      <c r="H15" s="14" t="str" cm="1">
        <f t="array" aca="1" ref="H15" ca="1">IFERROR(INDEX('Nhập đơn'!I:I,KH!$A15,0),"")</f>
        <v/>
      </c>
      <c r="I15" s="16"/>
    </row>
    <row r="16" spans="1:10" ht="33">
      <c r="A16" s="1" t="str">
        <f ca="1">IFERROR(A15+MATCH(C16,OFFSET('Nhập đơn'!$C$1,KH!$A15,0,10000),0),"")</f>
        <v/>
      </c>
      <c r="B16" s="16"/>
      <c r="C16" s="14" t="str">
        <f>IF(COUNTIFS($C$6:C15,$E$5)&lt;$J$1,$E$5,"")</f>
        <v/>
      </c>
      <c r="D16" s="14" t="str" cm="1">
        <f t="array" aca="1" ref="D16" ca="1">IFERROR(INDEX('Nhập đơn'!D:D,KH!$A16,0),"")</f>
        <v/>
      </c>
      <c r="E16" s="15" t="str" cm="1">
        <f t="array" aca="1" ref="E16" ca="1">IFERROR(INDEX('Nhập đơn'!E:E,KH!$A16,0),"")</f>
        <v/>
      </c>
      <c r="F16" s="15" t="str" cm="1">
        <f t="array" aca="1" ref="F16" ca="1">IFERROR(INDEX('Nhập đơn'!F:F,KH!$A16,0),"")</f>
        <v/>
      </c>
      <c r="G16" s="14" t="str" cm="1">
        <f t="array" aca="1" ref="G16" ca="1">IFERROR(INDEX('Nhập đơn'!H:H,KH!$A16,0),"")</f>
        <v/>
      </c>
      <c r="H16" s="14" t="str" cm="1">
        <f t="array" aca="1" ref="H16" ca="1">IFERROR(INDEX('Nhập đơn'!I:I,KH!$A16,0),"")</f>
        <v/>
      </c>
      <c r="I16" s="16"/>
    </row>
    <row r="17" spans="1:9" ht="33">
      <c r="A17" s="1" t="str">
        <f ca="1">IFERROR(A16+MATCH(C17,OFFSET('Nhập đơn'!$C$1,KH!$A16,0,10000),0),"")</f>
        <v/>
      </c>
      <c r="B17" s="16"/>
      <c r="C17" s="14" t="str">
        <f>IF(COUNTIFS($C$6:C16,$E$5)&lt;$J$1,$E$5,"")</f>
        <v/>
      </c>
      <c r="D17" s="14" t="str" cm="1">
        <f t="array" aca="1" ref="D17" ca="1">IFERROR(INDEX('Nhập đơn'!D:D,KH!$A17,0),"")</f>
        <v/>
      </c>
      <c r="E17" s="15" t="str" cm="1">
        <f t="array" aca="1" ref="E17" ca="1">IFERROR(INDEX('Nhập đơn'!E:E,KH!$A17,0),"")</f>
        <v/>
      </c>
      <c r="F17" s="15" t="str" cm="1">
        <f t="array" aca="1" ref="F17" ca="1">IFERROR(INDEX('Nhập đơn'!F:F,KH!$A17,0),"")</f>
        <v/>
      </c>
      <c r="G17" s="14" t="str" cm="1">
        <f t="array" aca="1" ref="G17" ca="1">IFERROR(INDEX('Nhập đơn'!H:H,KH!$A17,0),"")</f>
        <v/>
      </c>
      <c r="H17" s="14" t="str" cm="1">
        <f t="array" aca="1" ref="H17" ca="1">IFERROR(INDEX('Nhập đơn'!I:I,KH!$A17,0),"")</f>
        <v/>
      </c>
      <c r="I17" s="16"/>
    </row>
    <row r="18" spans="1:9" ht="16.5">
      <c r="A18" s="1" t="str">
        <f ca="1">IFERROR(A17+MATCH(C18,OFFSET('Nhập đơn'!$C$1,KH!$A17,0,10000),0),"")</f>
        <v/>
      </c>
      <c r="B18" s="16"/>
      <c r="C18" s="16"/>
      <c r="D18" s="14" t="str" cm="1">
        <f t="array" aca="1" ref="D18" ca="1">IFERROR(INDEX('Nhập đơn'!D:D,KH!$A18,0),"")</f>
        <v/>
      </c>
      <c r="E18" s="15" t="str" cm="1">
        <f t="array" aca="1" ref="E18" ca="1">IFERROR(INDEX('Nhập đơn'!E:E,KH!$A18,0),"")</f>
        <v/>
      </c>
      <c r="F18" s="15" t="str" cm="1">
        <f t="array" aca="1" ref="F18" ca="1">IFERROR(INDEX('Nhập đơn'!F:F,KH!$A18,0),"")</f>
        <v/>
      </c>
      <c r="G18" s="14" t="str" cm="1">
        <f t="array" aca="1" ref="G18" ca="1">IFERROR(INDEX('Nhập đơn'!H:H,KH!$A18,0),"")</f>
        <v/>
      </c>
      <c r="H18" s="14" t="str" cm="1">
        <f t="array" aca="1" ref="H18" ca="1">IFERROR(INDEX('Nhập đơn'!I:I,KH!$A18,0),"")</f>
        <v/>
      </c>
      <c r="I18" s="16"/>
    </row>
    <row r="19" spans="1:9" ht="16.5">
      <c r="A19" s="1" t="str">
        <f ca="1">IFERROR(A18+MATCH(C19,OFFSET('Nhập đơn'!$C$1,KH!$A18,0,10000),0),"")</f>
        <v/>
      </c>
      <c r="B19" s="16"/>
      <c r="C19" s="16"/>
      <c r="D19" s="14" t="str" cm="1">
        <f t="array" aca="1" ref="D19" ca="1">IFERROR(INDEX('Nhập đơn'!D:D,KH!$A19,0),"")</f>
        <v/>
      </c>
      <c r="E19" s="15" t="str" cm="1">
        <f t="array" aca="1" ref="E19" ca="1">IFERROR(INDEX('Nhập đơn'!E:E,KH!$A19,0),"")</f>
        <v/>
      </c>
      <c r="F19" s="15" t="str" cm="1">
        <f t="array" aca="1" ref="F19" ca="1">IFERROR(INDEX('Nhập đơn'!F:F,KH!$A19,0),"")</f>
        <v/>
      </c>
      <c r="G19" s="14" t="str" cm="1">
        <f t="array" aca="1" ref="G19" ca="1">IFERROR(INDEX('Nhập đơn'!H:H,KH!$A19,0),"")</f>
        <v/>
      </c>
      <c r="H19" s="14" t="str" cm="1">
        <f t="array" aca="1" ref="H19" ca="1">IFERROR(INDEX('Nhập đơn'!I:I,KH!$A19,0),"")</f>
        <v/>
      </c>
      <c r="I19" s="16"/>
    </row>
    <row r="20" spans="1:9" ht="16.5">
      <c r="A20" s="1" t="str">
        <f ca="1">IFERROR(A19+MATCH(C20,OFFSET('Nhập đơn'!$C$1,KH!$A19,0,10000),0),"")</f>
        <v/>
      </c>
      <c r="B20" s="16"/>
      <c r="C20" s="16"/>
      <c r="D20" s="14" t="str" cm="1">
        <f t="array" aca="1" ref="D20" ca="1">IFERROR(INDEX('Nhập đơn'!D:D,KH!$A20,0),"")</f>
        <v/>
      </c>
      <c r="E20" s="15" t="str" cm="1">
        <f t="array" aca="1" ref="E20" ca="1">IFERROR(INDEX('Nhập đơn'!E:E,KH!$A20,0),"")</f>
        <v/>
      </c>
      <c r="F20" s="15" t="str" cm="1">
        <f t="array" aca="1" ref="F20" ca="1">IFERROR(INDEX('Nhập đơn'!F:F,KH!$A20,0),"")</f>
        <v/>
      </c>
      <c r="G20" s="14" t="str" cm="1">
        <f t="array" aca="1" ref="G20" ca="1">IFERROR(INDEX('Nhập đơn'!H:H,KH!$A20,0),"")</f>
        <v/>
      </c>
      <c r="H20" s="14" t="str" cm="1">
        <f t="array" aca="1" ref="H20" ca="1">IFERROR(INDEX('Nhập đơn'!I:I,KH!$A20,0),"")</f>
        <v/>
      </c>
      <c r="I20" s="16"/>
    </row>
    <row r="21" spans="1:9" ht="16.5">
      <c r="A21" s="1" t="str">
        <f ca="1">IFERROR(A20+MATCH(C21,OFFSET('Nhập đơn'!$C$1,KH!$A20,0,10000),0),"")</f>
        <v/>
      </c>
      <c r="B21" s="16"/>
      <c r="C21" s="16"/>
      <c r="D21" s="14" t="str" cm="1">
        <f t="array" aca="1" ref="D21" ca="1">IFERROR(INDEX('Nhập đơn'!D:D,KH!$A21,0),"")</f>
        <v/>
      </c>
      <c r="E21" s="15" t="str" cm="1">
        <f t="array" aca="1" ref="E21" ca="1">IFERROR(INDEX('Nhập đơn'!E:E,KH!$A21,0),"")</f>
        <v/>
      </c>
      <c r="F21" s="15" t="str" cm="1">
        <f t="array" aca="1" ref="F21" ca="1">IFERROR(INDEX('Nhập đơn'!F:F,KH!$A21,0),"")</f>
        <v/>
      </c>
      <c r="G21" s="14" t="str" cm="1">
        <f t="array" aca="1" ref="G21" ca="1">IFERROR(INDEX('Nhập đơn'!H:H,KH!$A21,0),"")</f>
        <v/>
      </c>
      <c r="H21" s="14" t="str" cm="1">
        <f t="array" aca="1" ref="H21" ca="1">IFERROR(INDEX('Nhập đơn'!I:I,KH!$A21,0),"")</f>
        <v/>
      </c>
      <c r="I21" s="16"/>
    </row>
    <row r="22" spans="1:9" ht="16.5">
      <c r="A22" s="1" t="str">
        <f ca="1">IFERROR(A21+MATCH(C22,OFFSET('Nhập đơn'!$C$1,KH!$A21,0,10000),0),"")</f>
        <v/>
      </c>
      <c r="B22" s="16"/>
      <c r="C22" s="16"/>
      <c r="D22" s="14" t="str" cm="1">
        <f t="array" aca="1" ref="D22" ca="1">IFERROR(INDEX('Nhập đơn'!D:D,KH!$A22,0),"")</f>
        <v/>
      </c>
      <c r="E22" s="15" t="str" cm="1">
        <f t="array" aca="1" ref="E22" ca="1">IFERROR(INDEX('Nhập đơn'!E:E,KH!$A22,0),"")</f>
        <v/>
      </c>
      <c r="F22" s="15" t="str" cm="1">
        <f t="array" aca="1" ref="F22" ca="1">IFERROR(INDEX('Nhập đơn'!F:F,KH!$A22,0),"")</f>
        <v/>
      </c>
      <c r="G22" s="14" t="str" cm="1">
        <f t="array" aca="1" ref="G22" ca="1">IFERROR(INDEX('Nhập đơn'!H:H,KH!$A22,0),"")</f>
        <v/>
      </c>
      <c r="H22" s="14" t="str" cm="1">
        <f t="array" aca="1" ref="H22" ca="1">IFERROR(INDEX('Nhập đơn'!I:I,KH!$A22,0),"")</f>
        <v/>
      </c>
      <c r="I22" s="16"/>
    </row>
    <row r="23" spans="1:9" ht="16.5">
      <c r="A23" s="1" t="str">
        <f ca="1">IFERROR(A22+MATCH(C23,OFFSET('Nhập đơn'!$C$1,KH!$A22,0,10000),0),"")</f>
        <v/>
      </c>
      <c r="B23" s="16"/>
      <c r="C23" s="16"/>
      <c r="D23" s="14" t="str" cm="1">
        <f t="array" aca="1" ref="D23" ca="1">IFERROR(INDEX('Nhập đơn'!D:D,KH!$A23,0),"")</f>
        <v/>
      </c>
      <c r="E23" s="15" t="str" cm="1">
        <f t="array" aca="1" ref="E23" ca="1">IFERROR(INDEX('Nhập đơn'!E:E,KH!$A23,0),"")</f>
        <v/>
      </c>
      <c r="F23" s="15" t="str" cm="1">
        <f t="array" aca="1" ref="F23" ca="1">IFERROR(INDEX('Nhập đơn'!F:F,KH!$A23,0),"")</f>
        <v/>
      </c>
      <c r="G23" s="14" t="str" cm="1">
        <f t="array" aca="1" ref="G23" ca="1">IFERROR(INDEX('Nhập đơn'!H:H,KH!$A23,0),"")</f>
        <v/>
      </c>
      <c r="H23" s="14" t="str" cm="1">
        <f t="array" aca="1" ref="H23" ca="1">IFERROR(INDEX('Nhập đơn'!I:I,KH!$A23,0),"")</f>
        <v/>
      </c>
      <c r="I23" s="16"/>
    </row>
    <row r="24" spans="1:9" ht="16.5">
      <c r="A24" s="1" t="str">
        <f ca="1">IFERROR(A23+MATCH(C24,OFFSET('Nhập đơn'!$C$1,KH!$A23,0,10000),0),"")</f>
        <v/>
      </c>
      <c r="B24" s="16"/>
      <c r="C24" s="16"/>
      <c r="D24" s="14" t="str" cm="1">
        <f t="array" aca="1" ref="D24" ca="1">IFERROR(INDEX('Nhập đơn'!D:D,KH!$A24,0),"")</f>
        <v/>
      </c>
      <c r="E24" s="15" t="str" cm="1">
        <f t="array" aca="1" ref="E24" ca="1">IFERROR(INDEX('Nhập đơn'!E:E,KH!$A24,0),"")</f>
        <v/>
      </c>
      <c r="F24" s="15" t="str" cm="1">
        <f t="array" aca="1" ref="F24" ca="1">IFERROR(INDEX('Nhập đơn'!F:F,KH!$A24,0),"")</f>
        <v/>
      </c>
      <c r="G24" s="14" t="str" cm="1">
        <f t="array" aca="1" ref="G24" ca="1">IFERROR(INDEX('Nhập đơn'!H:H,KH!$A24,0),"")</f>
        <v/>
      </c>
      <c r="H24" s="14" t="str" cm="1">
        <f t="array" aca="1" ref="H24" ca="1">IFERROR(INDEX('Nhập đơn'!I:I,KH!$A24,0),"")</f>
        <v/>
      </c>
      <c r="I24" s="16"/>
    </row>
    <row r="25" spans="1:9" ht="16.5">
      <c r="A25" s="1" t="str">
        <f ca="1">IFERROR(A24+MATCH(C25,OFFSET('Nhập đơn'!$C$1,KH!$A24,0,10000),0),"")</f>
        <v/>
      </c>
      <c r="B25" s="16"/>
      <c r="C25" s="16"/>
      <c r="D25" s="14" t="str" cm="1">
        <f t="array" aca="1" ref="D25" ca="1">IFERROR(INDEX('Nhập đơn'!D:D,KH!$A25,0),"")</f>
        <v/>
      </c>
      <c r="E25" s="15" t="str" cm="1">
        <f t="array" aca="1" ref="E25" ca="1">IFERROR(INDEX('Nhập đơn'!E:E,KH!$A25,0),"")</f>
        <v/>
      </c>
      <c r="F25" s="15" t="str" cm="1">
        <f t="array" aca="1" ref="F25" ca="1">IFERROR(INDEX('Nhập đơn'!F:F,KH!$A25,0),"")</f>
        <v/>
      </c>
      <c r="G25" s="14" t="str" cm="1">
        <f t="array" aca="1" ref="G25" ca="1">IFERROR(INDEX('Nhập đơn'!H:H,KH!$A25,0),"")</f>
        <v/>
      </c>
      <c r="H25" s="14" t="str" cm="1">
        <f t="array" aca="1" ref="H25" ca="1">IFERROR(INDEX('Nhập đơn'!I:I,KH!$A25,0),"")</f>
        <v/>
      </c>
      <c r="I25" s="16"/>
    </row>
    <row r="26" spans="1:9" ht="16.5">
      <c r="A26" s="1" t="str">
        <f ca="1">IFERROR(A25+MATCH(C26,OFFSET('Nhập đơn'!$C$1,KH!$A25,0,10000),0),"")</f>
        <v/>
      </c>
      <c r="B26" s="16"/>
      <c r="C26" s="16"/>
      <c r="D26" s="14" t="str" cm="1">
        <f t="array" aca="1" ref="D26" ca="1">IFERROR(INDEX('Nhập đơn'!D:D,KH!$A26,0),"")</f>
        <v/>
      </c>
      <c r="E26" s="15" t="str" cm="1">
        <f t="array" aca="1" ref="E26" ca="1">IFERROR(INDEX('Nhập đơn'!E:E,KH!$A26,0),"")</f>
        <v/>
      </c>
      <c r="F26" s="15" t="str" cm="1">
        <f t="array" aca="1" ref="F26" ca="1">IFERROR(INDEX('Nhập đơn'!F:F,KH!$A26,0),"")</f>
        <v/>
      </c>
      <c r="G26" s="14" t="str" cm="1">
        <f t="array" aca="1" ref="G26" ca="1">IFERROR(INDEX('Nhập đơn'!H:H,KH!$A26,0),"")</f>
        <v/>
      </c>
      <c r="H26" s="14" t="str" cm="1">
        <f t="array" aca="1" ref="H26" ca="1">IFERROR(INDEX('Nhập đơn'!I:I,KH!$A26,0),"")</f>
        <v/>
      </c>
      <c r="I26" s="16"/>
    </row>
    <row r="27" spans="1:9" ht="16.5">
      <c r="A27" s="1" t="str">
        <f ca="1">IFERROR(A26+MATCH(C27,OFFSET('Nhập đơn'!$C$1,KH!$A26,0,10000),0),"")</f>
        <v/>
      </c>
      <c r="B27" s="16"/>
      <c r="C27" s="16"/>
      <c r="D27" s="14" t="str" cm="1">
        <f t="array" aca="1" ref="D27" ca="1">IFERROR(INDEX('Nhập đơn'!D:D,KH!$A27,0),"")</f>
        <v/>
      </c>
      <c r="E27" s="15" t="str" cm="1">
        <f t="array" aca="1" ref="E27" ca="1">IFERROR(INDEX('Nhập đơn'!E:E,KH!$A27,0),"")</f>
        <v/>
      </c>
      <c r="F27" s="15" t="str" cm="1">
        <f t="array" aca="1" ref="F27" ca="1">IFERROR(INDEX('Nhập đơn'!F:F,KH!$A27,0),"")</f>
        <v/>
      </c>
      <c r="G27" s="14" t="str" cm="1">
        <f t="array" aca="1" ref="G27" ca="1">IFERROR(INDEX('Nhập đơn'!H:H,KH!$A27,0),"")</f>
        <v/>
      </c>
      <c r="H27" s="14" t="str" cm="1">
        <f t="array" aca="1" ref="H27" ca="1">IFERROR(INDEX('Nhập đơn'!I:I,KH!$A27,0),"")</f>
        <v/>
      </c>
      <c r="I27" s="16"/>
    </row>
    <row r="28" spans="1:9" ht="16.5">
      <c r="A28" s="1" t="str">
        <f ca="1">IFERROR(A27+MATCH(C28,OFFSET('Nhập đơn'!$C$1,KH!$A27,0,10000),0),"")</f>
        <v/>
      </c>
      <c r="B28" s="16"/>
      <c r="C28" s="16"/>
      <c r="D28" s="14" t="str" cm="1">
        <f t="array" aca="1" ref="D28" ca="1">IFERROR(INDEX('Nhập đơn'!D:D,KH!$A28,0),"")</f>
        <v/>
      </c>
      <c r="E28" s="15" t="str" cm="1">
        <f t="array" aca="1" ref="E28" ca="1">IFERROR(INDEX('Nhập đơn'!E:E,KH!$A28,0),"")</f>
        <v/>
      </c>
      <c r="F28" s="15" t="str" cm="1">
        <f t="array" aca="1" ref="F28" ca="1">IFERROR(INDEX('Nhập đơn'!F:F,KH!$A28,0),"")</f>
        <v/>
      </c>
      <c r="G28" s="14" t="str" cm="1">
        <f t="array" aca="1" ref="G28" ca="1">IFERROR(INDEX('Nhập đơn'!H:H,KH!$A28,0),"")</f>
        <v/>
      </c>
      <c r="H28" s="14" t="str" cm="1">
        <f t="array" aca="1" ref="H28" ca="1">IFERROR(INDEX('Nhập đơn'!I:I,KH!$A28,0),"")</f>
        <v/>
      </c>
      <c r="I28" s="16"/>
    </row>
    <row r="29" spans="1:9" ht="16.5">
      <c r="A29" s="1" t="str">
        <f ca="1">IFERROR(A28+MATCH(C29,OFFSET('Nhập đơn'!$C$1,KH!$A28,0,10000),0),"")</f>
        <v/>
      </c>
      <c r="B29" s="16"/>
      <c r="C29" s="16"/>
      <c r="D29" s="14" t="str" cm="1">
        <f t="array" aca="1" ref="D29" ca="1">IFERROR(INDEX('Nhập đơn'!D:D,KH!$A29,0),"")</f>
        <v/>
      </c>
      <c r="E29" s="15" t="str" cm="1">
        <f t="array" aca="1" ref="E29" ca="1">IFERROR(INDEX('Nhập đơn'!E:E,KH!$A29,0),"")</f>
        <v/>
      </c>
      <c r="F29" s="15" t="str" cm="1">
        <f t="array" aca="1" ref="F29" ca="1">IFERROR(INDEX('Nhập đơn'!F:F,KH!$A29,0),"")</f>
        <v/>
      </c>
      <c r="G29" s="14" t="str" cm="1">
        <f t="array" aca="1" ref="G29" ca="1">IFERROR(INDEX('Nhập đơn'!H:H,KH!$A29,0),"")</f>
        <v/>
      </c>
      <c r="H29" s="14" t="str" cm="1">
        <f t="array" aca="1" ref="H29" ca="1">IFERROR(INDEX('Nhập đơn'!I:I,KH!$A29,0),"")</f>
        <v/>
      </c>
      <c r="I29" s="16"/>
    </row>
    <row r="30" spans="1:9" ht="16.5">
      <c r="A30" s="1" t="str">
        <f ca="1">IFERROR(A29+MATCH(C30,OFFSET('Nhập đơn'!$C$1,KH!$A29,0,10000),0),"")</f>
        <v/>
      </c>
      <c r="B30" s="16"/>
      <c r="C30" s="16"/>
      <c r="D30" s="14" t="str" cm="1">
        <f t="array" aca="1" ref="D30" ca="1">IFERROR(INDEX('Nhập đơn'!D:D,KH!$A30,0),"")</f>
        <v/>
      </c>
      <c r="E30" s="15" t="str" cm="1">
        <f t="array" aca="1" ref="E30" ca="1">IFERROR(INDEX('Nhập đơn'!E:E,KH!$A30,0),"")</f>
        <v/>
      </c>
      <c r="F30" s="15" t="str" cm="1">
        <f t="array" aca="1" ref="F30" ca="1">IFERROR(INDEX('Nhập đơn'!F:F,KH!$A30,0),"")</f>
        <v/>
      </c>
      <c r="G30" s="14" t="str" cm="1">
        <f t="array" aca="1" ref="G30" ca="1">IFERROR(INDEX('Nhập đơn'!H:H,KH!$A30,0),"")</f>
        <v/>
      </c>
      <c r="H30" s="14" t="str" cm="1">
        <f t="array" aca="1" ref="H30" ca="1">IFERROR(INDEX('Nhập đơn'!I:I,KH!$A30,0),"")</f>
        <v/>
      </c>
      <c r="I30" s="16"/>
    </row>
    <row r="31" spans="1:9" ht="16.5">
      <c r="A31" s="1" t="str">
        <f ca="1">IFERROR(A30+MATCH(C31,OFFSET('Nhập đơn'!$C$1,KH!$A30,0,10000),0),"")</f>
        <v/>
      </c>
      <c r="B31" s="16"/>
      <c r="C31" s="16"/>
      <c r="D31" s="14" t="str" cm="1">
        <f t="array" aca="1" ref="D31" ca="1">IFERROR(INDEX('Nhập đơn'!D:D,KH!$A31,0),"")</f>
        <v/>
      </c>
      <c r="E31" s="15" t="str" cm="1">
        <f t="array" aca="1" ref="E31" ca="1">IFERROR(INDEX('Nhập đơn'!E:E,KH!$A31,0),"")</f>
        <v/>
      </c>
      <c r="F31" s="15" t="str" cm="1">
        <f t="array" aca="1" ref="F31" ca="1">IFERROR(INDEX('Nhập đơn'!F:F,KH!$A31,0),"")</f>
        <v/>
      </c>
      <c r="G31" s="14" t="str" cm="1">
        <f t="array" aca="1" ref="G31" ca="1">IFERROR(INDEX('Nhập đơn'!H:H,KH!$A31,0),"")</f>
        <v/>
      </c>
      <c r="H31" s="14" t="str" cm="1">
        <f t="array" aca="1" ref="H31" ca="1">IFERROR(INDEX('Nhập đơn'!I:I,KH!$A31,0),"")</f>
        <v/>
      </c>
      <c r="I31" s="16"/>
    </row>
    <row r="32" spans="1:9" ht="16.5">
      <c r="A32" s="1" t="str">
        <f ca="1">IFERROR(A31+MATCH(C32,OFFSET('Nhập đơn'!$C$1,KH!$A31,0,10000),0),"")</f>
        <v/>
      </c>
      <c r="B32" s="16"/>
      <c r="C32" s="16"/>
      <c r="D32" s="14" t="str" cm="1">
        <f t="array" aca="1" ref="D32" ca="1">IFERROR(INDEX('Nhập đơn'!D:D,KH!$A32,0),"")</f>
        <v/>
      </c>
      <c r="E32" s="15" t="str" cm="1">
        <f t="array" aca="1" ref="E32" ca="1">IFERROR(INDEX('Nhập đơn'!E:E,KH!$A32,0),"")</f>
        <v/>
      </c>
      <c r="F32" s="15" t="str" cm="1">
        <f t="array" aca="1" ref="F32" ca="1">IFERROR(INDEX('Nhập đơn'!F:F,KH!$A32,0),"")</f>
        <v/>
      </c>
      <c r="G32" s="14" t="str" cm="1">
        <f t="array" aca="1" ref="G32" ca="1">IFERROR(INDEX('Nhập đơn'!H:H,KH!$A32,0),"")</f>
        <v/>
      </c>
      <c r="H32" s="14" t="str" cm="1">
        <f t="array" aca="1" ref="H32" ca="1">IFERROR(INDEX('Nhập đơn'!I:I,KH!$A32,0),"")</f>
        <v/>
      </c>
      <c r="I32" s="16"/>
    </row>
    <row r="33" spans="1:9" ht="16.5">
      <c r="A33" s="1" t="str">
        <f ca="1">IFERROR(A32+MATCH(C33,OFFSET('Nhập đơn'!$C$1,KH!$A32,0,10000),0),"")</f>
        <v/>
      </c>
      <c r="B33" s="16"/>
      <c r="C33" s="16"/>
      <c r="D33" s="14" t="str" cm="1">
        <f t="array" aca="1" ref="D33" ca="1">IFERROR(INDEX('Nhập đơn'!D:D,KH!$A33,0),"")</f>
        <v/>
      </c>
      <c r="E33" s="15" t="str" cm="1">
        <f t="array" aca="1" ref="E33" ca="1">IFERROR(INDEX('Nhập đơn'!E:E,KH!$A33,0),"")</f>
        <v/>
      </c>
      <c r="F33" s="15" t="str" cm="1">
        <f t="array" aca="1" ref="F33" ca="1">IFERROR(INDEX('Nhập đơn'!F:F,KH!$A33,0),"")</f>
        <v/>
      </c>
      <c r="G33" s="14" t="str" cm="1">
        <f t="array" aca="1" ref="G33" ca="1">IFERROR(INDEX('Nhập đơn'!H:H,KH!$A33,0),"")</f>
        <v/>
      </c>
      <c r="H33" s="14" t="str" cm="1">
        <f t="array" aca="1" ref="H33" ca="1">IFERROR(INDEX('Nhập đơn'!I:I,KH!$A33,0),"")</f>
        <v/>
      </c>
      <c r="I33" s="16"/>
    </row>
    <row r="34" spans="1:9" ht="16.5">
      <c r="A34" s="1" t="str">
        <f ca="1">IFERROR(A33+MATCH(C34,OFFSET('Nhập đơn'!$C$1,KH!$A33,0,10000),0),"")</f>
        <v/>
      </c>
      <c r="B34" s="16"/>
      <c r="C34" s="16"/>
      <c r="D34" s="14" t="str" cm="1">
        <f t="array" aca="1" ref="D34" ca="1">IFERROR(INDEX('Nhập đơn'!D:D,KH!$A34,0),"")</f>
        <v/>
      </c>
      <c r="E34" s="15" t="str" cm="1">
        <f t="array" aca="1" ref="E34" ca="1">IFERROR(INDEX('Nhập đơn'!E:E,KH!$A34,0),"")</f>
        <v/>
      </c>
      <c r="F34" s="15" t="str" cm="1">
        <f t="array" aca="1" ref="F34" ca="1">IFERROR(INDEX('Nhập đơn'!F:F,KH!$A34,0),"")</f>
        <v/>
      </c>
      <c r="G34" s="14" t="str" cm="1">
        <f t="array" aca="1" ref="G34" ca="1">IFERROR(INDEX('Nhập đơn'!H:H,KH!$A34,0),"")</f>
        <v/>
      </c>
      <c r="H34" s="14" t="str" cm="1">
        <f t="array" aca="1" ref="H34" ca="1">IFERROR(INDEX('Nhập đơn'!I:I,KH!$A34,0),"")</f>
        <v/>
      </c>
      <c r="I34" s="16"/>
    </row>
    <row r="35" spans="1:9" ht="16.5">
      <c r="A35" s="1" t="str">
        <f ca="1">IFERROR(A34+MATCH(C35,OFFSET('Nhập đơn'!$C$1,KH!$A34,0,10000),0),"")</f>
        <v/>
      </c>
      <c r="B35" s="16"/>
      <c r="C35" s="16"/>
      <c r="D35" s="14" t="str" cm="1">
        <f t="array" aca="1" ref="D35" ca="1">IFERROR(INDEX('Nhập đơn'!D:D,KH!$A35,0),"")</f>
        <v/>
      </c>
      <c r="E35" s="15" t="str" cm="1">
        <f t="array" aca="1" ref="E35" ca="1">IFERROR(INDEX('Nhập đơn'!E:E,KH!$A35,0),"")</f>
        <v/>
      </c>
      <c r="F35" s="15" t="str" cm="1">
        <f t="array" aca="1" ref="F35" ca="1">IFERROR(INDEX('Nhập đơn'!F:F,KH!$A35,0),"")</f>
        <v/>
      </c>
      <c r="G35" s="14" t="str" cm="1">
        <f t="array" aca="1" ref="G35" ca="1">IFERROR(INDEX('Nhập đơn'!H:H,KH!$A35,0),"")</f>
        <v/>
      </c>
      <c r="H35" s="14" t="str" cm="1">
        <f t="array" aca="1" ref="H35" ca="1">IFERROR(INDEX('Nhập đơn'!I:I,KH!$A35,0),"")</f>
        <v/>
      </c>
      <c r="I35" s="16"/>
    </row>
    <row r="36" spans="1:9" ht="16.5">
      <c r="A36" s="1" t="str">
        <f ca="1">IFERROR(A35+MATCH(C36,OFFSET('Nhập đơn'!$C$1,KH!$A35,0,10000),0),"")</f>
        <v/>
      </c>
      <c r="B36" s="16"/>
      <c r="C36" s="16"/>
      <c r="D36" s="14" t="str" cm="1">
        <f t="array" aca="1" ref="D36" ca="1">IFERROR(INDEX('Nhập đơn'!D:D,KH!$A36,0),"")</f>
        <v/>
      </c>
      <c r="E36" s="15" t="str" cm="1">
        <f t="array" aca="1" ref="E36" ca="1">IFERROR(INDEX('Nhập đơn'!E:E,KH!$A36,0),"")</f>
        <v/>
      </c>
      <c r="F36" s="15" t="str" cm="1">
        <f t="array" aca="1" ref="F36" ca="1">IFERROR(INDEX('Nhập đơn'!F:F,KH!$A36,0),"")</f>
        <v/>
      </c>
      <c r="G36" s="14" t="str" cm="1">
        <f t="array" aca="1" ref="G36" ca="1">IFERROR(INDEX('Nhập đơn'!H:H,KH!$A36,0),"")</f>
        <v/>
      </c>
      <c r="H36" s="14" t="str" cm="1">
        <f t="array" aca="1" ref="H36" ca="1">IFERROR(INDEX('Nhập đơn'!I:I,KH!$A36,0),"")</f>
        <v/>
      </c>
      <c r="I36" s="16"/>
    </row>
    <row r="37" spans="1:9" ht="16.5">
      <c r="A37" s="1" t="str">
        <f ca="1">IFERROR(A36+MATCH(C37,OFFSET('Nhập đơn'!$C$1,KH!$A36,0,10000),0),"")</f>
        <v/>
      </c>
      <c r="B37" s="16"/>
      <c r="C37" s="16"/>
      <c r="D37" s="14" t="str" cm="1">
        <f t="array" aca="1" ref="D37" ca="1">IFERROR(INDEX('Nhập đơn'!D:D,KH!$A37,0),"")</f>
        <v/>
      </c>
      <c r="E37" s="15" t="str" cm="1">
        <f t="array" aca="1" ref="E37" ca="1">IFERROR(INDEX('Nhập đơn'!E:E,KH!$A37,0),"")</f>
        <v/>
      </c>
      <c r="F37" s="15" t="str" cm="1">
        <f t="array" aca="1" ref="F37" ca="1">IFERROR(INDEX('Nhập đơn'!F:F,KH!$A37,0),"")</f>
        <v/>
      </c>
      <c r="G37" s="14" t="str" cm="1">
        <f t="array" aca="1" ref="G37" ca="1">IFERROR(INDEX('Nhập đơn'!H:H,KH!$A37,0),"")</f>
        <v/>
      </c>
      <c r="H37" s="14" t="str" cm="1">
        <f t="array" aca="1" ref="H37" ca="1">IFERROR(INDEX('Nhập đơn'!I:I,KH!$A37,0),"")</f>
        <v/>
      </c>
      <c r="I37" s="16"/>
    </row>
    <row r="38" spans="1:9" ht="16.5">
      <c r="A38" s="1" t="str">
        <f ca="1">IFERROR(A37+MATCH(C38,OFFSET('Nhập đơn'!$C$1,KH!$A37,0,10000),0),"")</f>
        <v/>
      </c>
      <c r="B38" s="16"/>
      <c r="C38" s="16"/>
      <c r="D38" s="14" t="str" cm="1">
        <f t="array" aca="1" ref="D38" ca="1">IFERROR(INDEX('Nhập đơn'!D:D,KH!$A38,0),"")</f>
        <v/>
      </c>
      <c r="E38" s="15" t="str" cm="1">
        <f t="array" aca="1" ref="E38" ca="1">IFERROR(INDEX('Nhập đơn'!E:E,KH!$A38,0),"")</f>
        <v/>
      </c>
      <c r="F38" s="15" t="str" cm="1">
        <f t="array" aca="1" ref="F38" ca="1">IFERROR(INDEX('Nhập đơn'!F:F,KH!$A38,0),"")</f>
        <v/>
      </c>
      <c r="G38" s="14" t="str" cm="1">
        <f t="array" aca="1" ref="G38" ca="1">IFERROR(INDEX('Nhập đơn'!H:H,KH!$A38,0),"")</f>
        <v/>
      </c>
      <c r="H38" s="14" t="str" cm="1">
        <f t="array" aca="1" ref="H38" ca="1">IFERROR(INDEX('Nhập đơn'!I:I,KH!$A38,0),"")</f>
        <v/>
      </c>
      <c r="I38" s="16"/>
    </row>
    <row r="39" spans="1:9" ht="16.5">
      <c r="A39" s="1" t="str">
        <f ca="1">IFERROR(A38+MATCH(C39,OFFSET('Nhập đơn'!$C$1,KH!$A38,0,10000),0),"")</f>
        <v/>
      </c>
      <c r="B39" s="16"/>
      <c r="C39" s="16"/>
      <c r="D39" s="14" t="str" cm="1">
        <f t="array" aca="1" ref="D39" ca="1">IFERROR(INDEX('Nhập đơn'!D:D,KH!$A39,0),"")</f>
        <v/>
      </c>
      <c r="E39" s="15" t="str" cm="1">
        <f t="array" aca="1" ref="E39" ca="1">IFERROR(INDEX('Nhập đơn'!E:E,KH!$A39,0),"")</f>
        <v/>
      </c>
      <c r="F39" s="15" t="str" cm="1">
        <f t="array" aca="1" ref="F39" ca="1">IFERROR(INDEX('Nhập đơn'!F:F,KH!$A39,0),"")</f>
        <v/>
      </c>
      <c r="G39" s="14" t="str" cm="1">
        <f t="array" aca="1" ref="G39" ca="1">IFERROR(INDEX('Nhập đơn'!H:H,KH!$A39,0),"")</f>
        <v/>
      </c>
      <c r="H39" s="14" t="str" cm="1">
        <f t="array" aca="1" ref="H39" ca="1">IFERROR(INDEX('Nhập đơn'!I:I,KH!$A39,0),"")</f>
        <v/>
      </c>
      <c r="I39" s="16"/>
    </row>
    <row r="40" spans="1:9" ht="16.5">
      <c r="A40" s="1" t="str">
        <f ca="1">IFERROR(A39+MATCH(C40,OFFSET('Nhập đơn'!$C$1,KH!$A39,0,10000),0),"")</f>
        <v/>
      </c>
      <c r="B40" s="16"/>
      <c r="C40" s="16"/>
      <c r="D40" s="14" t="str" cm="1">
        <f t="array" aca="1" ref="D40" ca="1">IFERROR(INDEX('Nhập đơn'!D:D,KH!$A40,0),"")</f>
        <v/>
      </c>
      <c r="E40" s="15" t="str" cm="1">
        <f t="array" aca="1" ref="E40" ca="1">IFERROR(INDEX('Nhập đơn'!E:E,KH!$A40,0),"")</f>
        <v/>
      </c>
      <c r="F40" s="15" t="str" cm="1">
        <f t="array" aca="1" ref="F40" ca="1">IFERROR(INDEX('Nhập đơn'!F:F,KH!$A40,0),"")</f>
        <v/>
      </c>
      <c r="G40" s="14" t="str" cm="1">
        <f t="array" aca="1" ref="G40" ca="1">IFERROR(INDEX('Nhập đơn'!H:H,KH!$A40,0),"")</f>
        <v/>
      </c>
      <c r="H40" s="14" t="str" cm="1">
        <f t="array" aca="1" ref="H40" ca="1">IFERROR(INDEX('Nhập đơn'!I:I,KH!$A40,0),"")</f>
        <v/>
      </c>
      <c r="I40" s="16"/>
    </row>
    <row r="41" spans="1:9" ht="16.5">
      <c r="A41" s="1" t="str">
        <f ca="1">IFERROR(A40+MATCH(C41,OFFSET('Nhập đơn'!$C$1,KH!$A40,0,10000),0),"")</f>
        <v/>
      </c>
      <c r="B41" s="16"/>
      <c r="C41" s="16"/>
      <c r="D41" s="14" t="str" cm="1">
        <f t="array" aca="1" ref="D41" ca="1">IFERROR(INDEX('Nhập đơn'!D:D,KH!$A41,0),"")</f>
        <v/>
      </c>
      <c r="E41" s="15" t="str" cm="1">
        <f t="array" aca="1" ref="E41" ca="1">IFERROR(INDEX('Nhập đơn'!E:E,KH!$A41,0),"")</f>
        <v/>
      </c>
      <c r="F41" s="15" t="str" cm="1">
        <f t="array" aca="1" ref="F41" ca="1">IFERROR(INDEX('Nhập đơn'!F:F,KH!$A41,0),"")</f>
        <v/>
      </c>
      <c r="G41" s="14" t="str" cm="1">
        <f t="array" aca="1" ref="G41" ca="1">IFERROR(INDEX('Nhập đơn'!H:H,KH!$A41,0),"")</f>
        <v/>
      </c>
      <c r="H41" s="14" t="str" cm="1">
        <f t="array" aca="1" ref="H41" ca="1">IFERROR(INDEX('Nhập đơn'!I:I,KH!$A41,0),"")</f>
        <v/>
      </c>
      <c r="I41" s="16"/>
    </row>
    <row r="42" spans="1:9" ht="16.5">
      <c r="A42" s="1" t="str">
        <f ca="1">IFERROR(A41+MATCH(C42,OFFSET('Nhập đơn'!$C$1,KH!$A41,0,10000),0),"")</f>
        <v/>
      </c>
      <c r="B42" s="16"/>
      <c r="C42" s="16"/>
      <c r="D42" s="14" t="str" cm="1">
        <f t="array" aca="1" ref="D42" ca="1">IFERROR(INDEX('Nhập đơn'!D:D,KH!$A42,0),"")</f>
        <v/>
      </c>
      <c r="E42" s="15" t="str" cm="1">
        <f t="array" aca="1" ref="E42" ca="1">IFERROR(INDEX('Nhập đơn'!E:E,KH!$A42,0),"")</f>
        <v/>
      </c>
      <c r="F42" s="15" t="str" cm="1">
        <f t="array" aca="1" ref="F42" ca="1">IFERROR(INDEX('Nhập đơn'!F:F,KH!$A42,0),"")</f>
        <v/>
      </c>
      <c r="G42" s="14" t="str" cm="1">
        <f t="array" aca="1" ref="G42" ca="1">IFERROR(INDEX('Nhập đơn'!H:H,KH!$A42,0),"")</f>
        <v/>
      </c>
      <c r="H42" s="14" t="str" cm="1">
        <f t="array" aca="1" ref="H42" ca="1">IFERROR(INDEX('Nhập đơn'!I:I,KH!$A42,0),"")</f>
        <v/>
      </c>
      <c r="I42" s="16"/>
    </row>
    <row r="43" spans="1:9" ht="16.5">
      <c r="A43" s="1" t="str">
        <f ca="1">IFERROR(A42+MATCH(C43,OFFSET('Nhập đơn'!$C$1,KH!$A42,0,10000),0),"")</f>
        <v/>
      </c>
      <c r="B43" s="16"/>
      <c r="C43" s="16"/>
      <c r="D43" s="14" t="str" cm="1">
        <f t="array" aca="1" ref="D43" ca="1">IFERROR(INDEX('Nhập đơn'!D:D,KH!$A43,0),"")</f>
        <v/>
      </c>
      <c r="E43" s="15" t="str" cm="1">
        <f t="array" aca="1" ref="E43" ca="1">IFERROR(INDEX('Nhập đơn'!E:E,KH!$A43,0),"")</f>
        <v/>
      </c>
      <c r="F43" s="15" t="str" cm="1">
        <f t="array" aca="1" ref="F43" ca="1">IFERROR(INDEX('Nhập đơn'!F:F,KH!$A43,0),"")</f>
        <v/>
      </c>
      <c r="G43" s="14" t="str" cm="1">
        <f t="array" aca="1" ref="G43" ca="1">IFERROR(INDEX('Nhập đơn'!H:H,KH!$A43,0),"")</f>
        <v/>
      </c>
      <c r="H43" s="14" t="str" cm="1">
        <f t="array" aca="1" ref="H43" ca="1">IFERROR(INDEX('Nhập đơn'!I:I,KH!$A43,0),"")</f>
        <v/>
      </c>
      <c r="I43" s="16"/>
    </row>
    <row r="44" spans="1:9" ht="16.5">
      <c r="A44" s="1" t="str">
        <f ca="1">IFERROR(A43+MATCH(C44,OFFSET('Nhập đơn'!$C$1,KH!$A43,0,10000),0),"")</f>
        <v/>
      </c>
      <c r="B44" s="16"/>
      <c r="C44" s="16"/>
      <c r="D44" s="14" t="str" cm="1">
        <f t="array" aca="1" ref="D44" ca="1">IFERROR(INDEX('Nhập đơn'!D:D,KH!$A44,0),"")</f>
        <v/>
      </c>
      <c r="E44" s="15" t="str" cm="1">
        <f t="array" aca="1" ref="E44" ca="1">IFERROR(INDEX('Nhập đơn'!E:E,KH!$A44,0),"")</f>
        <v/>
      </c>
      <c r="F44" s="15" t="str" cm="1">
        <f t="array" aca="1" ref="F44" ca="1">IFERROR(INDEX('Nhập đơn'!F:F,KH!$A44,0),"")</f>
        <v/>
      </c>
      <c r="G44" s="14" t="str" cm="1">
        <f t="array" aca="1" ref="G44" ca="1">IFERROR(INDEX('Nhập đơn'!H:H,KH!$A44,0),"")</f>
        <v/>
      </c>
      <c r="H44" s="14" t="str" cm="1">
        <f t="array" aca="1" ref="H44" ca="1">IFERROR(INDEX('Nhập đơn'!I:I,KH!$A44,0),"")</f>
        <v/>
      </c>
      <c r="I44" s="16"/>
    </row>
    <row r="45" spans="1:9" ht="16.5">
      <c r="A45" s="1" t="str">
        <f ca="1">IFERROR(A44+MATCH(C45,OFFSET('Nhập đơn'!$C$1,KH!$A44,0,10000),0),"")</f>
        <v/>
      </c>
      <c r="B45" s="16"/>
      <c r="C45" s="16"/>
      <c r="D45" s="14" t="str" cm="1">
        <f t="array" aca="1" ref="D45" ca="1">IFERROR(INDEX('Nhập đơn'!D:D,KH!$A45,0),"")</f>
        <v/>
      </c>
      <c r="E45" s="15" t="str" cm="1">
        <f t="array" aca="1" ref="E45" ca="1">IFERROR(INDEX('Nhập đơn'!E:E,KH!$A45,0),"")</f>
        <v/>
      </c>
      <c r="F45" s="15" t="str" cm="1">
        <f t="array" aca="1" ref="F45" ca="1">IFERROR(INDEX('Nhập đơn'!F:F,KH!$A45,0),"")</f>
        <v/>
      </c>
      <c r="G45" s="14" t="str" cm="1">
        <f t="array" aca="1" ref="G45" ca="1">IFERROR(INDEX('Nhập đơn'!H:H,KH!$A45,0),"")</f>
        <v/>
      </c>
      <c r="H45" s="14" t="str" cm="1">
        <f t="array" aca="1" ref="H45" ca="1">IFERROR(INDEX('Nhập đơn'!I:I,KH!$A45,0),"")</f>
        <v/>
      </c>
      <c r="I45" s="16"/>
    </row>
    <row r="46" spans="1:9" ht="16.5">
      <c r="A46" s="1" t="str">
        <f ca="1">IFERROR(A45+MATCH(C46,OFFSET('Nhập đơn'!$C$1,KH!$A45,0,10000),0),"")</f>
        <v/>
      </c>
      <c r="B46" s="16"/>
      <c r="C46" s="16"/>
      <c r="D46" s="14" t="str" cm="1">
        <f t="array" aca="1" ref="D46" ca="1">IFERROR(INDEX('Nhập đơn'!D:D,KH!$A46,0),"")</f>
        <v/>
      </c>
      <c r="E46" s="15" t="str" cm="1">
        <f t="array" aca="1" ref="E46" ca="1">IFERROR(INDEX('Nhập đơn'!E:E,KH!$A46,0),"")</f>
        <v/>
      </c>
      <c r="F46" s="15" t="str" cm="1">
        <f t="array" aca="1" ref="F46" ca="1">IFERROR(INDEX('Nhập đơn'!F:F,KH!$A46,0),"")</f>
        <v/>
      </c>
      <c r="G46" s="14" t="str" cm="1">
        <f t="array" aca="1" ref="G46" ca="1">IFERROR(INDEX('Nhập đơn'!H:H,KH!$A46,0),"")</f>
        <v/>
      </c>
      <c r="H46" s="14" t="str" cm="1">
        <f t="array" aca="1" ref="H46" ca="1">IFERROR(INDEX('Nhập đơn'!I:I,KH!$A46,0),"")</f>
        <v/>
      </c>
      <c r="I46" s="16"/>
    </row>
    <row r="47" spans="1:9" ht="16.5">
      <c r="A47" s="1" t="str">
        <f ca="1">IFERROR(A46+MATCH(C47,OFFSET('Nhập đơn'!$C$1,KH!$A46,0,10000),0),"")</f>
        <v/>
      </c>
      <c r="B47" s="16"/>
      <c r="C47" s="16"/>
      <c r="D47" s="14" t="str" cm="1">
        <f t="array" aca="1" ref="D47" ca="1">IFERROR(INDEX('Nhập đơn'!D:D,KH!$A47,0),"")</f>
        <v/>
      </c>
      <c r="E47" s="15" t="str" cm="1">
        <f t="array" aca="1" ref="E47" ca="1">IFERROR(INDEX('Nhập đơn'!E:E,KH!$A47,0),"")</f>
        <v/>
      </c>
      <c r="F47" s="15" t="str" cm="1">
        <f t="array" aca="1" ref="F47" ca="1">IFERROR(INDEX('Nhập đơn'!F:F,KH!$A47,0),"")</f>
        <v/>
      </c>
      <c r="G47" s="14" t="str" cm="1">
        <f t="array" aca="1" ref="G47" ca="1">IFERROR(INDEX('Nhập đơn'!H:H,KH!$A47,0),"")</f>
        <v/>
      </c>
      <c r="H47" s="14" t="str" cm="1">
        <f t="array" aca="1" ref="H47" ca="1">IFERROR(INDEX('Nhập đơn'!I:I,KH!$A47,0),"")</f>
        <v/>
      </c>
      <c r="I47" s="16"/>
    </row>
    <row r="48" spans="1:9" ht="16.5">
      <c r="A48" s="1" t="str">
        <f ca="1">IFERROR(A47+MATCH(C48,OFFSET('Nhập đơn'!$C$1,KH!$A47,0,10000),0),"")</f>
        <v/>
      </c>
      <c r="B48" s="16"/>
      <c r="C48" s="16"/>
      <c r="D48" s="14" t="str" cm="1">
        <f t="array" aca="1" ref="D48" ca="1">IFERROR(INDEX('Nhập đơn'!D:D,KH!$A48,0),"")</f>
        <v/>
      </c>
      <c r="E48" s="15" t="str" cm="1">
        <f t="array" aca="1" ref="E48" ca="1">IFERROR(INDEX('Nhập đơn'!E:E,KH!$A48,0),"")</f>
        <v/>
      </c>
      <c r="F48" s="15" t="str" cm="1">
        <f t="array" aca="1" ref="F48" ca="1">IFERROR(INDEX('Nhập đơn'!F:F,KH!$A48,0),"")</f>
        <v/>
      </c>
      <c r="G48" s="14" t="str" cm="1">
        <f t="array" aca="1" ref="G48" ca="1">IFERROR(INDEX('Nhập đơn'!H:H,KH!$A48,0),"")</f>
        <v/>
      </c>
      <c r="H48" s="14" t="str" cm="1">
        <f t="array" aca="1" ref="H48" ca="1">IFERROR(INDEX('Nhập đơn'!I:I,KH!$A48,0),"")</f>
        <v/>
      </c>
      <c r="I48" s="16"/>
    </row>
    <row r="49" spans="1:9" ht="16.5">
      <c r="A49" s="1" t="str">
        <f ca="1">IFERROR(A48+MATCH(C49,OFFSET('Nhập đơn'!$C$1,KH!$A48,0,10000),0),"")</f>
        <v/>
      </c>
      <c r="B49" s="16"/>
      <c r="C49" s="16"/>
      <c r="D49" s="14" t="str" cm="1">
        <f t="array" aca="1" ref="D49" ca="1">IFERROR(INDEX('Nhập đơn'!D:D,KH!$A49,0),"")</f>
        <v/>
      </c>
      <c r="E49" s="15" t="str" cm="1">
        <f t="array" aca="1" ref="E49" ca="1">IFERROR(INDEX('Nhập đơn'!E:E,KH!$A49,0),"")</f>
        <v/>
      </c>
      <c r="F49" s="15" t="str" cm="1">
        <f t="array" aca="1" ref="F49" ca="1">IFERROR(INDEX('Nhập đơn'!F:F,KH!$A49,0),"")</f>
        <v/>
      </c>
      <c r="G49" s="14" t="str" cm="1">
        <f t="array" aca="1" ref="G49" ca="1">IFERROR(INDEX('Nhập đơn'!H:H,KH!$A49,0),"")</f>
        <v/>
      </c>
      <c r="H49" s="14" t="str" cm="1">
        <f t="array" aca="1" ref="H49" ca="1">IFERROR(INDEX('Nhập đơn'!I:I,KH!$A49,0),"")</f>
        <v/>
      </c>
      <c r="I49" s="16"/>
    </row>
    <row r="50" spans="1:9" ht="16.5">
      <c r="A50" s="1" t="str">
        <f ca="1">IFERROR(A49+MATCH(C50,OFFSET('Nhập đơn'!$C$1,KH!$A49,0,10000),0),"")</f>
        <v/>
      </c>
      <c r="B50" s="16"/>
      <c r="C50" s="16"/>
      <c r="D50" s="14" t="str" cm="1">
        <f t="array" aca="1" ref="D50" ca="1">IFERROR(INDEX('Nhập đơn'!D:D,KH!$A50,0),"")</f>
        <v/>
      </c>
      <c r="E50" s="15" t="str" cm="1">
        <f t="array" aca="1" ref="E50" ca="1">IFERROR(INDEX('Nhập đơn'!E:E,KH!$A50,0),"")</f>
        <v/>
      </c>
      <c r="F50" s="15" t="str" cm="1">
        <f t="array" aca="1" ref="F50" ca="1">IFERROR(INDEX('Nhập đơn'!F:F,KH!$A50,0),"")</f>
        <v/>
      </c>
      <c r="G50" s="14" t="str" cm="1">
        <f t="array" aca="1" ref="G50" ca="1">IFERROR(INDEX('Nhập đơn'!H:H,KH!$A50,0),"")</f>
        <v/>
      </c>
      <c r="H50" s="14" t="str" cm="1">
        <f t="array" aca="1" ref="H50" ca="1">IFERROR(INDEX('Nhập đơn'!I:I,KH!$A50,0),"")</f>
        <v/>
      </c>
      <c r="I50" s="16"/>
    </row>
    <row r="51" spans="1:9" ht="16.5">
      <c r="A51" s="1" t="str">
        <f ca="1">IFERROR(A50+MATCH(C51,OFFSET('Nhập đơn'!$C$1,KH!$A50,0,10000),0),"")</f>
        <v/>
      </c>
      <c r="B51" s="16"/>
      <c r="C51" s="16"/>
      <c r="D51" s="14" t="str" cm="1">
        <f t="array" aca="1" ref="D51" ca="1">IFERROR(INDEX('Nhập đơn'!D:D,KH!$A51,0),"")</f>
        <v/>
      </c>
      <c r="E51" s="15" t="str" cm="1">
        <f t="array" aca="1" ref="E51" ca="1">IFERROR(INDEX('Nhập đơn'!E:E,KH!$A51,0),"")</f>
        <v/>
      </c>
      <c r="F51" s="15" t="str" cm="1">
        <f t="array" aca="1" ref="F51" ca="1">IFERROR(INDEX('Nhập đơn'!F:F,KH!$A51,0),"")</f>
        <v/>
      </c>
      <c r="G51" s="14" t="str" cm="1">
        <f t="array" aca="1" ref="G51" ca="1">IFERROR(INDEX('Nhập đơn'!H:H,KH!$A51,0),"")</f>
        <v/>
      </c>
      <c r="H51" s="14" t="str" cm="1">
        <f t="array" aca="1" ref="H51" ca="1">IFERROR(INDEX('Nhập đơn'!I:I,KH!$A51,0),"")</f>
        <v/>
      </c>
      <c r="I51" s="16"/>
    </row>
    <row r="52" spans="1:9" ht="16.5">
      <c r="A52" s="1" t="str">
        <f ca="1">IFERROR(A51+MATCH(C52,OFFSET('Nhập đơn'!$C$1,KH!$A51,0,10000),0),"")</f>
        <v/>
      </c>
      <c r="B52" s="16"/>
      <c r="C52" s="16"/>
      <c r="D52" s="14" t="str" cm="1">
        <f t="array" aca="1" ref="D52" ca="1">IFERROR(INDEX('Nhập đơn'!D:D,KH!$A52,0),"")</f>
        <v/>
      </c>
      <c r="E52" s="15" t="str" cm="1">
        <f t="array" aca="1" ref="E52" ca="1">IFERROR(INDEX('Nhập đơn'!E:E,KH!$A52,0),"")</f>
        <v/>
      </c>
      <c r="F52" s="15" t="str" cm="1">
        <f t="array" aca="1" ref="F52" ca="1">IFERROR(INDEX('Nhập đơn'!F:F,KH!$A52,0),"")</f>
        <v/>
      </c>
      <c r="G52" s="14" t="str" cm="1">
        <f t="array" aca="1" ref="G52" ca="1">IFERROR(INDEX('Nhập đơn'!H:H,KH!$A52,0),"")</f>
        <v/>
      </c>
      <c r="H52" s="14" t="str" cm="1">
        <f t="array" aca="1" ref="H52" ca="1">IFERROR(INDEX('Nhập đơn'!I:I,KH!$A52,0),"")</f>
        <v/>
      </c>
      <c r="I52" s="16"/>
    </row>
    <row r="53" spans="1:9" ht="16.5">
      <c r="A53" s="1" t="str">
        <f ca="1">IFERROR(A52+MATCH(C53,OFFSET('Nhập đơn'!$C$1,KH!$A52,0,10000),0),"")</f>
        <v/>
      </c>
      <c r="B53" s="16"/>
      <c r="C53" s="16"/>
      <c r="D53" s="14" t="str" cm="1">
        <f t="array" aca="1" ref="D53" ca="1">IFERROR(INDEX('Nhập đơn'!D:D,KH!$A53,0),"")</f>
        <v/>
      </c>
      <c r="E53" s="15" t="str" cm="1">
        <f t="array" aca="1" ref="E53" ca="1">IFERROR(INDEX('Nhập đơn'!E:E,KH!$A53,0),"")</f>
        <v/>
      </c>
      <c r="F53" s="15" t="str" cm="1">
        <f t="array" aca="1" ref="F53" ca="1">IFERROR(INDEX('Nhập đơn'!F:F,KH!$A53,0),"")</f>
        <v/>
      </c>
      <c r="G53" s="14" t="str" cm="1">
        <f t="array" aca="1" ref="G53" ca="1">IFERROR(INDEX('Nhập đơn'!H:H,KH!$A53,0),"")</f>
        <v/>
      </c>
      <c r="H53" s="14" t="str" cm="1">
        <f t="array" aca="1" ref="H53" ca="1">IFERROR(INDEX('Nhập đơn'!I:I,KH!$A53,0),"")</f>
        <v/>
      </c>
      <c r="I53" s="16"/>
    </row>
    <row r="54" spans="1:9" ht="16.5">
      <c r="A54" s="1" t="str">
        <f ca="1">IFERROR(A53+MATCH(C54,OFFSET('Nhập đơn'!$C$1,KH!$A53,0,10000),0),"")</f>
        <v/>
      </c>
      <c r="B54" s="16"/>
      <c r="C54" s="16"/>
      <c r="D54" s="14" t="str" cm="1">
        <f t="array" aca="1" ref="D54" ca="1">IFERROR(INDEX('Nhập đơn'!D:D,KH!$A54,0),"")</f>
        <v/>
      </c>
      <c r="E54" s="15" t="str" cm="1">
        <f t="array" aca="1" ref="E54" ca="1">IFERROR(INDEX('Nhập đơn'!E:E,KH!$A54,0),"")</f>
        <v/>
      </c>
      <c r="F54" s="15" t="str" cm="1">
        <f t="array" aca="1" ref="F54" ca="1">IFERROR(INDEX('Nhập đơn'!F:F,KH!$A54,0),"")</f>
        <v/>
      </c>
      <c r="G54" s="14" t="str" cm="1">
        <f t="array" aca="1" ref="G54" ca="1">IFERROR(INDEX('Nhập đơn'!H:H,KH!$A54,0),"")</f>
        <v/>
      </c>
      <c r="H54" s="14" t="str" cm="1">
        <f t="array" aca="1" ref="H54" ca="1">IFERROR(INDEX('Nhập đơn'!I:I,KH!$A54,0),"")</f>
        <v/>
      </c>
      <c r="I54" s="16"/>
    </row>
    <row r="55" spans="1:9" ht="16.5">
      <c r="A55" s="1" t="str">
        <f ca="1">IFERROR(A54+MATCH(C55,OFFSET('Nhập đơn'!$C$1,KH!$A54,0,10000),0),"")</f>
        <v/>
      </c>
      <c r="B55" s="16"/>
      <c r="C55" s="16"/>
      <c r="D55" s="14" t="str" cm="1">
        <f t="array" aca="1" ref="D55" ca="1">IFERROR(INDEX('Nhập đơn'!D:D,KH!$A55,0),"")</f>
        <v/>
      </c>
      <c r="E55" s="15" t="str" cm="1">
        <f t="array" aca="1" ref="E55" ca="1">IFERROR(INDEX('Nhập đơn'!E:E,KH!$A55,0),"")</f>
        <v/>
      </c>
      <c r="F55" s="15" t="str" cm="1">
        <f t="array" aca="1" ref="F55" ca="1">IFERROR(INDEX('Nhập đơn'!F:F,KH!$A55,0),"")</f>
        <v/>
      </c>
      <c r="G55" s="14" t="str" cm="1">
        <f t="array" aca="1" ref="G55" ca="1">IFERROR(INDEX('Nhập đơn'!H:H,KH!$A55,0),"")</f>
        <v/>
      </c>
      <c r="H55" s="14" t="str" cm="1">
        <f t="array" aca="1" ref="H55" ca="1">IFERROR(INDEX('Nhập đơn'!I:I,KH!$A55,0),"")</f>
        <v/>
      </c>
      <c r="I55" s="16"/>
    </row>
    <row r="56" spans="1:9" ht="16.5">
      <c r="A56" s="1" t="str">
        <f ca="1">IFERROR(A55+MATCH(C56,OFFSET('Nhập đơn'!$C$1,KH!$A55,0,10000),0),"")</f>
        <v/>
      </c>
      <c r="B56" s="16"/>
      <c r="C56" s="16"/>
      <c r="D56" s="14" t="str" cm="1">
        <f t="array" aca="1" ref="D56" ca="1">IFERROR(INDEX('Nhập đơn'!D:D,KH!$A56,0),"")</f>
        <v/>
      </c>
      <c r="E56" s="15" t="str" cm="1">
        <f t="array" aca="1" ref="E56" ca="1">IFERROR(INDEX('Nhập đơn'!E:E,KH!$A56,0),"")</f>
        <v/>
      </c>
      <c r="F56" s="15" t="str" cm="1">
        <f t="array" aca="1" ref="F56" ca="1">IFERROR(INDEX('Nhập đơn'!F:F,KH!$A56,0),"")</f>
        <v/>
      </c>
      <c r="G56" s="14" t="str" cm="1">
        <f t="array" aca="1" ref="G56" ca="1">IFERROR(INDEX('Nhập đơn'!H:H,KH!$A56,0),"")</f>
        <v/>
      </c>
      <c r="H56" s="14" t="str" cm="1">
        <f t="array" aca="1" ref="H56" ca="1">IFERROR(INDEX('Nhập đơn'!I:I,KH!$A56,0),"")</f>
        <v/>
      </c>
      <c r="I56" s="16"/>
    </row>
    <row r="57" spans="1:9" ht="16.5">
      <c r="A57" s="1" t="str">
        <f ca="1">IFERROR(A56+MATCH(C57,OFFSET('Nhập đơn'!$C$1,KH!$A56,0,10000),0),"")</f>
        <v/>
      </c>
      <c r="B57" s="16"/>
      <c r="C57" s="16"/>
      <c r="D57" s="14" t="str" cm="1">
        <f t="array" aca="1" ref="D57" ca="1">IFERROR(INDEX('Nhập đơn'!D:D,KH!$A57,0),"")</f>
        <v/>
      </c>
      <c r="E57" s="15" t="str" cm="1">
        <f t="array" aca="1" ref="E57" ca="1">IFERROR(INDEX('Nhập đơn'!E:E,KH!$A57,0),"")</f>
        <v/>
      </c>
      <c r="F57" s="15" t="str" cm="1">
        <f t="array" aca="1" ref="F57" ca="1">IFERROR(INDEX('Nhập đơn'!F:F,KH!$A57,0),"")</f>
        <v/>
      </c>
      <c r="G57" s="14" t="str" cm="1">
        <f t="array" aca="1" ref="G57" ca="1">IFERROR(INDEX('Nhập đơn'!H:H,KH!$A57,0),"")</f>
        <v/>
      </c>
      <c r="H57" s="14" t="str" cm="1">
        <f t="array" aca="1" ref="H57" ca="1">IFERROR(INDEX('Nhập đơn'!I:I,KH!$A57,0),"")</f>
        <v/>
      </c>
      <c r="I57" s="16"/>
    </row>
    <row r="58" spans="1:9" ht="16.5">
      <c r="A58" s="1" t="str">
        <f ca="1">IFERROR(A57+MATCH(C58,OFFSET('Nhập đơn'!$C$1,KH!$A57,0,10000),0),"")</f>
        <v/>
      </c>
      <c r="B58" s="16"/>
      <c r="C58" s="16"/>
      <c r="D58" s="14" t="str" cm="1">
        <f t="array" aca="1" ref="D58" ca="1">IFERROR(INDEX('Nhập đơn'!D:D,KH!$A58,0),"")</f>
        <v/>
      </c>
      <c r="E58" s="15" t="str" cm="1">
        <f t="array" aca="1" ref="E58" ca="1">IFERROR(INDEX('Nhập đơn'!E:E,KH!$A58,0),"")</f>
        <v/>
      </c>
      <c r="F58" s="15" t="str" cm="1">
        <f t="array" aca="1" ref="F58" ca="1">IFERROR(INDEX('Nhập đơn'!F:F,KH!$A58,0),"")</f>
        <v/>
      </c>
      <c r="G58" s="14" t="str" cm="1">
        <f t="array" aca="1" ref="G58" ca="1">IFERROR(INDEX('Nhập đơn'!H:H,KH!$A58,0),"")</f>
        <v/>
      </c>
      <c r="H58" s="14" t="str" cm="1">
        <f t="array" aca="1" ref="H58" ca="1">IFERROR(INDEX('Nhập đơn'!I:I,KH!$A58,0),"")</f>
        <v/>
      </c>
      <c r="I58" s="16"/>
    </row>
    <row r="59" spans="1:9" ht="16.5">
      <c r="A59" s="1" t="str">
        <f ca="1">IFERROR(A58+MATCH(C59,OFFSET('Nhập đơn'!$C$1,KH!$A58,0,10000),0),"")</f>
        <v/>
      </c>
      <c r="B59" s="16"/>
      <c r="C59" s="16"/>
      <c r="D59" s="14" t="str" cm="1">
        <f t="array" aca="1" ref="D59" ca="1">IFERROR(INDEX('Nhập đơn'!D:D,KH!$A59,0),"")</f>
        <v/>
      </c>
      <c r="E59" s="15" t="str" cm="1">
        <f t="array" aca="1" ref="E59" ca="1">IFERROR(INDEX('Nhập đơn'!E:E,KH!$A59,0),"")</f>
        <v/>
      </c>
      <c r="F59" s="15" t="str" cm="1">
        <f t="array" aca="1" ref="F59" ca="1">IFERROR(INDEX('Nhập đơn'!F:F,KH!$A59,0),"")</f>
        <v/>
      </c>
      <c r="G59" s="14" t="str" cm="1">
        <f t="array" aca="1" ref="G59" ca="1">IFERROR(INDEX('Nhập đơn'!H:H,KH!$A59,0),"")</f>
        <v/>
      </c>
      <c r="H59" s="14" t="str" cm="1">
        <f t="array" aca="1" ref="H59" ca="1">IFERROR(INDEX('Nhập đơn'!I:I,KH!$A59,0),"")</f>
        <v/>
      </c>
      <c r="I59" s="16"/>
    </row>
    <row r="60" spans="1:9" ht="16.5">
      <c r="A60" s="1" t="str">
        <f ca="1">IFERROR(A59+MATCH(C60,OFFSET('Nhập đơn'!$C$1,KH!$A59,0,10000),0),"")</f>
        <v/>
      </c>
      <c r="B60" s="16"/>
      <c r="C60" s="16"/>
      <c r="D60" s="14" t="str" cm="1">
        <f t="array" aca="1" ref="D60" ca="1">IFERROR(INDEX('Nhập đơn'!D:D,KH!$A60,0),"")</f>
        <v/>
      </c>
      <c r="E60" s="15" t="str" cm="1">
        <f t="array" aca="1" ref="E60" ca="1">IFERROR(INDEX('Nhập đơn'!E:E,KH!$A60,0),"")</f>
        <v/>
      </c>
      <c r="F60" s="15" t="str" cm="1">
        <f t="array" aca="1" ref="F60" ca="1">IFERROR(INDEX('Nhập đơn'!F:F,KH!$A60,0),"")</f>
        <v/>
      </c>
      <c r="G60" s="14" t="str" cm="1">
        <f t="array" aca="1" ref="G60" ca="1">IFERROR(INDEX('Nhập đơn'!H:H,KH!$A60,0),"")</f>
        <v/>
      </c>
      <c r="H60" s="14" t="str" cm="1">
        <f t="array" aca="1" ref="H60" ca="1">IFERROR(INDEX('Nhập đơn'!I:I,KH!$A60,0),"")</f>
        <v/>
      </c>
      <c r="I60" s="16"/>
    </row>
    <row r="61" spans="1:9" ht="16.5">
      <c r="A61" s="1" t="str">
        <f ca="1">IFERROR(A60+MATCH(C61,OFFSET('Nhập đơn'!$C$1,KH!$A60,0,10000),0),"")</f>
        <v/>
      </c>
      <c r="B61" s="16"/>
      <c r="C61" s="16"/>
      <c r="D61" s="14" t="str" cm="1">
        <f t="array" aca="1" ref="D61" ca="1">IFERROR(INDEX('Nhập đơn'!D:D,KH!$A61,0),"")</f>
        <v/>
      </c>
      <c r="E61" s="15" t="str" cm="1">
        <f t="array" aca="1" ref="E61" ca="1">IFERROR(INDEX('Nhập đơn'!E:E,KH!$A61,0),"")</f>
        <v/>
      </c>
      <c r="F61" s="15" t="str" cm="1">
        <f t="array" aca="1" ref="F61" ca="1">IFERROR(INDEX('Nhập đơn'!F:F,KH!$A61,0),"")</f>
        <v/>
      </c>
      <c r="G61" s="14" t="str" cm="1">
        <f t="array" aca="1" ref="G61" ca="1">IFERROR(INDEX('Nhập đơn'!H:H,KH!$A61,0),"")</f>
        <v/>
      </c>
      <c r="H61" s="14" t="str" cm="1">
        <f t="array" aca="1" ref="H61" ca="1">IFERROR(INDEX('Nhập đơn'!I:I,KH!$A61,0),"")</f>
        <v/>
      </c>
      <c r="I61" s="16"/>
    </row>
    <row r="62" spans="1:9" ht="16.5">
      <c r="A62" s="1" t="str">
        <f ca="1">IFERROR(A61+MATCH(C62,OFFSET('Nhập đơn'!$C$1,KH!$A61,0,10000),0),"")</f>
        <v/>
      </c>
      <c r="B62" s="16"/>
      <c r="C62" s="16"/>
      <c r="D62" s="14" t="str" cm="1">
        <f t="array" aca="1" ref="D62" ca="1">IFERROR(INDEX('Nhập đơn'!D:D,KH!$A62,0),"")</f>
        <v/>
      </c>
      <c r="E62" s="15" t="str" cm="1">
        <f t="array" aca="1" ref="E62" ca="1">IFERROR(INDEX('Nhập đơn'!E:E,KH!$A62,0),"")</f>
        <v/>
      </c>
      <c r="F62" s="15" t="str" cm="1">
        <f t="array" aca="1" ref="F62" ca="1">IFERROR(INDEX('Nhập đơn'!F:F,KH!$A62,0),"")</f>
        <v/>
      </c>
      <c r="G62" s="14" t="str" cm="1">
        <f t="array" aca="1" ref="G62" ca="1">IFERROR(INDEX('Nhập đơn'!H:H,KH!$A62,0),"")</f>
        <v/>
      </c>
      <c r="H62" s="14" t="str" cm="1">
        <f t="array" aca="1" ref="H62" ca="1">IFERROR(INDEX('Nhập đơn'!I:I,KH!$A62,0),"")</f>
        <v/>
      </c>
      <c r="I62" s="16"/>
    </row>
    <row r="63" spans="1:9" ht="16.5">
      <c r="A63" s="1" t="str">
        <f ca="1">IFERROR(A62+MATCH(C63,OFFSET('Nhập đơn'!$C$1,KH!$A62,0,10000),0),"")</f>
        <v/>
      </c>
      <c r="B63" s="16"/>
      <c r="C63" s="16"/>
      <c r="D63" s="14" t="str" cm="1">
        <f t="array" aca="1" ref="D63" ca="1">IFERROR(INDEX('Nhập đơn'!D:D,KH!$A63,0),"")</f>
        <v/>
      </c>
      <c r="E63" s="15" t="str" cm="1">
        <f t="array" aca="1" ref="E63" ca="1">IFERROR(INDEX('Nhập đơn'!E:E,KH!$A63,0),"")</f>
        <v/>
      </c>
      <c r="F63" s="15" t="str" cm="1">
        <f t="array" aca="1" ref="F63" ca="1">IFERROR(INDEX('Nhập đơn'!F:F,KH!$A63,0),"")</f>
        <v/>
      </c>
      <c r="G63" s="14" t="str" cm="1">
        <f t="array" aca="1" ref="G63" ca="1">IFERROR(INDEX('Nhập đơn'!H:H,KH!$A63,0),"")</f>
        <v/>
      </c>
      <c r="H63" s="14" t="str" cm="1">
        <f t="array" aca="1" ref="H63" ca="1">IFERROR(INDEX('Nhập đơn'!I:I,KH!$A63,0),"")</f>
        <v/>
      </c>
      <c r="I63" s="16"/>
    </row>
    <row r="64" spans="1:9" ht="16.5">
      <c r="A64" s="1" t="str">
        <f ca="1">IFERROR(A63+MATCH(C64,OFFSET('Nhập đơn'!$C$1,KH!$A63,0,10000),0),"")</f>
        <v/>
      </c>
      <c r="B64" s="16"/>
      <c r="C64" s="16"/>
      <c r="D64" s="14" t="str" cm="1">
        <f t="array" aca="1" ref="D64" ca="1">IFERROR(INDEX('Nhập đơn'!D:D,KH!$A64,0),"")</f>
        <v/>
      </c>
      <c r="E64" s="15" t="str" cm="1">
        <f t="array" aca="1" ref="E64" ca="1">IFERROR(INDEX('Nhập đơn'!E:E,KH!$A64,0),"")</f>
        <v/>
      </c>
      <c r="F64" s="15" t="str" cm="1">
        <f t="array" aca="1" ref="F64" ca="1">IFERROR(INDEX('Nhập đơn'!F:F,KH!$A64,0),"")</f>
        <v/>
      </c>
      <c r="G64" s="14" t="str" cm="1">
        <f t="array" aca="1" ref="G64" ca="1">IFERROR(INDEX('Nhập đơn'!H:H,KH!$A64,0),"")</f>
        <v/>
      </c>
      <c r="H64" s="14" t="str" cm="1">
        <f t="array" aca="1" ref="H64" ca="1">IFERROR(INDEX('Nhập đơn'!I:I,KH!$A64,0),"")</f>
        <v/>
      </c>
      <c r="I64" s="16"/>
    </row>
    <row r="65" spans="1:9" ht="16.5">
      <c r="A65" s="1" t="str">
        <f ca="1">IFERROR(A64+MATCH(C65,OFFSET('Nhập đơn'!$C$1,KH!$A64,0,10000),0),"")</f>
        <v/>
      </c>
      <c r="B65" s="16"/>
      <c r="C65" s="16"/>
      <c r="D65" s="14" t="str" cm="1">
        <f t="array" aca="1" ref="D65" ca="1">IFERROR(INDEX('Nhập đơn'!D:D,KH!$A65,0),"")</f>
        <v/>
      </c>
      <c r="E65" s="15" t="str" cm="1">
        <f t="array" aca="1" ref="E65" ca="1">IFERROR(INDEX('Nhập đơn'!E:E,KH!$A65,0),"")</f>
        <v/>
      </c>
      <c r="F65" s="15" t="str" cm="1">
        <f t="array" aca="1" ref="F65" ca="1">IFERROR(INDEX('Nhập đơn'!F:F,KH!$A65,0),"")</f>
        <v/>
      </c>
      <c r="G65" s="14" t="str" cm="1">
        <f t="array" aca="1" ref="G65" ca="1">IFERROR(INDEX('Nhập đơn'!H:H,KH!$A65,0),"")</f>
        <v/>
      </c>
      <c r="H65" s="14" t="str" cm="1">
        <f t="array" aca="1" ref="H65" ca="1">IFERROR(INDEX('Nhập đơn'!I:I,KH!$A65,0),"")</f>
        <v/>
      </c>
      <c r="I65" s="16"/>
    </row>
    <row r="66" spans="1:9" ht="16.5">
      <c r="A66" s="1" t="str">
        <f ca="1">IFERROR(A65+MATCH(C66,OFFSET('Nhập đơn'!$C$1,KH!$A65,0,10000),0),"")</f>
        <v/>
      </c>
      <c r="B66" s="16"/>
      <c r="C66" s="16"/>
      <c r="D66" s="14" t="str" cm="1">
        <f t="array" aca="1" ref="D66" ca="1">IFERROR(INDEX('Nhập đơn'!D:D,KH!$A66,0),"")</f>
        <v/>
      </c>
      <c r="E66" s="15" t="str" cm="1">
        <f t="array" aca="1" ref="E66" ca="1">IFERROR(INDEX('Nhập đơn'!E:E,KH!$A66,0),"")</f>
        <v/>
      </c>
      <c r="F66" s="15" t="str" cm="1">
        <f t="array" aca="1" ref="F66" ca="1">IFERROR(INDEX('Nhập đơn'!F:F,KH!$A66,0),"")</f>
        <v/>
      </c>
      <c r="G66" s="14" t="str" cm="1">
        <f t="array" aca="1" ref="G66" ca="1">IFERROR(INDEX('Nhập đơn'!H:H,KH!$A66,0),"")</f>
        <v/>
      </c>
      <c r="H66" s="14" t="str" cm="1">
        <f t="array" aca="1" ref="H66" ca="1">IFERROR(INDEX('Nhập đơn'!I:I,KH!$A66,0),"")</f>
        <v/>
      </c>
      <c r="I66" s="16"/>
    </row>
    <row r="67" spans="1:9" ht="16.5">
      <c r="A67" s="1" t="str">
        <f ca="1">IFERROR(A66+MATCH(C67,OFFSET('Nhập đơn'!$C$1,KH!$A66,0,10000),0),"")</f>
        <v/>
      </c>
      <c r="B67" s="16"/>
      <c r="C67" s="16"/>
      <c r="D67" s="14" t="str" cm="1">
        <f t="array" aca="1" ref="D67" ca="1">IFERROR(INDEX('Nhập đơn'!D:D,KH!$A67,0),"")</f>
        <v/>
      </c>
      <c r="E67" s="15" t="str" cm="1">
        <f t="array" aca="1" ref="E67" ca="1">IFERROR(INDEX('Nhập đơn'!E:E,KH!$A67,0),"")</f>
        <v/>
      </c>
      <c r="F67" s="15" t="str" cm="1">
        <f t="array" aca="1" ref="F67" ca="1">IFERROR(INDEX('Nhập đơn'!F:F,KH!$A67,0),"")</f>
        <v/>
      </c>
      <c r="G67" s="14" t="str" cm="1">
        <f t="array" aca="1" ref="G67" ca="1">IFERROR(INDEX('Nhập đơn'!H:H,KH!$A67,0),"")</f>
        <v/>
      </c>
      <c r="H67" s="14" t="str" cm="1">
        <f t="array" aca="1" ref="H67" ca="1">IFERROR(INDEX('Nhập đơn'!I:I,KH!$A67,0),"")</f>
        <v/>
      </c>
      <c r="I67" s="16"/>
    </row>
    <row r="68" spans="1:9" ht="16.5">
      <c r="A68" s="1" t="str">
        <f ca="1">IFERROR(A67+MATCH(C68,OFFSET('Nhập đơn'!$C$1,KH!$A67,0,10000),0),"")</f>
        <v/>
      </c>
      <c r="B68" s="16"/>
      <c r="C68" s="16"/>
      <c r="D68" s="14" t="str" cm="1">
        <f t="array" aca="1" ref="D68" ca="1">IFERROR(INDEX('Nhập đơn'!D:D,KH!$A68,0),"")</f>
        <v/>
      </c>
      <c r="E68" s="15" t="str" cm="1">
        <f t="array" aca="1" ref="E68" ca="1">IFERROR(INDEX('Nhập đơn'!E:E,KH!$A68,0),"")</f>
        <v/>
      </c>
      <c r="F68" s="15" t="str" cm="1">
        <f t="array" aca="1" ref="F68" ca="1">IFERROR(INDEX('Nhập đơn'!F:F,KH!$A68,0),"")</f>
        <v/>
      </c>
      <c r="G68" s="14" t="str" cm="1">
        <f t="array" aca="1" ref="G68" ca="1">IFERROR(INDEX('Nhập đơn'!H:H,KH!$A68,0),"")</f>
        <v/>
      </c>
      <c r="H68" s="14" t="str" cm="1">
        <f t="array" aca="1" ref="H68" ca="1">IFERROR(INDEX('Nhập đơn'!I:I,KH!$A68,0),"")</f>
        <v/>
      </c>
      <c r="I68" s="16"/>
    </row>
    <row r="69" spans="1:9" ht="16.5">
      <c r="A69" s="1" t="str">
        <f ca="1">IFERROR(A68+MATCH(C69,OFFSET('Nhập đơn'!$C$1,KH!$A68,0,10000),0),"")</f>
        <v/>
      </c>
      <c r="B69" s="16"/>
      <c r="C69" s="16"/>
      <c r="D69" s="14" t="str" cm="1">
        <f t="array" aca="1" ref="D69" ca="1">IFERROR(INDEX('Nhập đơn'!D:D,KH!$A69,0),"")</f>
        <v/>
      </c>
      <c r="E69" s="15" t="str" cm="1">
        <f t="array" aca="1" ref="E69" ca="1">IFERROR(INDEX('Nhập đơn'!E:E,KH!$A69,0),"")</f>
        <v/>
      </c>
      <c r="F69" s="15" t="str" cm="1">
        <f t="array" aca="1" ref="F69" ca="1">IFERROR(INDEX('Nhập đơn'!F:F,KH!$A69,0),"")</f>
        <v/>
      </c>
      <c r="G69" s="14" t="str" cm="1">
        <f t="array" aca="1" ref="G69" ca="1">IFERROR(INDEX('Nhập đơn'!H:H,KH!$A69,0),"")</f>
        <v/>
      </c>
      <c r="H69" s="14" t="str" cm="1">
        <f t="array" aca="1" ref="H69" ca="1">IFERROR(INDEX('Nhập đơn'!I:I,KH!$A69,0),"")</f>
        <v/>
      </c>
      <c r="I69" s="16"/>
    </row>
    <row r="70" spans="1:9" ht="16.5">
      <c r="A70" s="1" t="str">
        <f ca="1">IFERROR(A69+MATCH(C70,OFFSET('Nhập đơn'!$C$1,KH!$A69,0,10000),0),"")</f>
        <v/>
      </c>
      <c r="B70" s="16"/>
      <c r="C70" s="16"/>
      <c r="D70" s="14" t="str" cm="1">
        <f t="array" aca="1" ref="D70" ca="1">IFERROR(INDEX('Nhập đơn'!D:D,KH!$A70,0),"")</f>
        <v/>
      </c>
      <c r="E70" s="15" t="str" cm="1">
        <f t="array" aca="1" ref="E70" ca="1">IFERROR(INDEX('Nhập đơn'!E:E,KH!$A70,0),"")</f>
        <v/>
      </c>
      <c r="F70" s="15" t="str" cm="1">
        <f t="array" aca="1" ref="F70" ca="1">IFERROR(INDEX('Nhập đơn'!F:F,KH!$A70,0),"")</f>
        <v/>
      </c>
      <c r="G70" s="14" t="str" cm="1">
        <f t="array" aca="1" ref="G70" ca="1">IFERROR(INDEX('Nhập đơn'!H:H,KH!$A70,0),"")</f>
        <v/>
      </c>
      <c r="H70" s="14" t="str" cm="1">
        <f t="array" aca="1" ref="H70" ca="1">IFERROR(INDEX('Nhập đơn'!I:I,KH!$A70,0),"")</f>
        <v/>
      </c>
      <c r="I70" s="16"/>
    </row>
    <row r="71" spans="1:9" ht="16.5">
      <c r="A71" s="1" t="str">
        <f ca="1">IFERROR(A70+MATCH(C71,OFFSET('Nhập đơn'!$C$1,KH!$A70,0,10000),0),"")</f>
        <v/>
      </c>
      <c r="B71" s="16"/>
      <c r="C71" s="16"/>
      <c r="D71" s="14" t="str" cm="1">
        <f t="array" aca="1" ref="D71" ca="1">IFERROR(INDEX('Nhập đơn'!D:D,KH!$A71,0),"")</f>
        <v/>
      </c>
      <c r="E71" s="15" t="str" cm="1">
        <f t="array" aca="1" ref="E71" ca="1">IFERROR(INDEX('Nhập đơn'!E:E,KH!$A71,0),"")</f>
        <v/>
      </c>
      <c r="F71" s="15" t="str" cm="1">
        <f t="array" aca="1" ref="F71" ca="1">IFERROR(INDEX('Nhập đơn'!F:F,KH!$A71,0),"")</f>
        <v/>
      </c>
      <c r="G71" s="14" t="str" cm="1">
        <f t="array" aca="1" ref="G71" ca="1">IFERROR(INDEX('Nhập đơn'!H:H,KH!$A71,0),"")</f>
        <v/>
      </c>
      <c r="H71" s="14" t="str" cm="1">
        <f t="array" aca="1" ref="H71" ca="1">IFERROR(INDEX('Nhập đơn'!I:I,KH!$A71,0),"")</f>
        <v/>
      </c>
      <c r="I71" s="16"/>
    </row>
    <row r="72" spans="1:9" ht="16.5">
      <c r="A72" s="1" t="str">
        <f ca="1">IFERROR(A71+MATCH(C72,OFFSET('Nhập đơn'!$C$1,KH!$A71,0,10000),0),"")</f>
        <v/>
      </c>
      <c r="B72" s="16"/>
      <c r="C72" s="16"/>
      <c r="D72" s="14" t="str" cm="1">
        <f t="array" aca="1" ref="D72" ca="1">IFERROR(INDEX('Nhập đơn'!D:D,KH!$A72,0),"")</f>
        <v/>
      </c>
      <c r="E72" s="15" t="str" cm="1">
        <f t="array" aca="1" ref="E72" ca="1">IFERROR(INDEX('Nhập đơn'!E:E,KH!$A72,0),"")</f>
        <v/>
      </c>
      <c r="F72" s="15" t="str" cm="1">
        <f t="array" aca="1" ref="F72" ca="1">IFERROR(INDEX('Nhập đơn'!F:F,KH!$A72,0),"")</f>
        <v/>
      </c>
      <c r="G72" s="14" t="str" cm="1">
        <f t="array" aca="1" ref="G72" ca="1">IFERROR(INDEX('Nhập đơn'!H:H,KH!$A72,0),"")</f>
        <v/>
      </c>
      <c r="H72" s="14" t="str" cm="1">
        <f t="array" aca="1" ref="H72" ca="1">IFERROR(INDEX('Nhập đơn'!I:I,KH!$A72,0),"")</f>
        <v/>
      </c>
      <c r="I72" s="16"/>
    </row>
    <row r="73" spans="1:9" ht="16.5">
      <c r="A73" s="1" t="str">
        <f ca="1">IFERROR(A72+MATCH(C73,OFFSET('Nhập đơn'!$C$1,KH!$A72,0,10000),0),"")</f>
        <v/>
      </c>
      <c r="B73" s="16"/>
      <c r="C73" s="16"/>
      <c r="D73" s="14" t="str" cm="1">
        <f t="array" aca="1" ref="D73" ca="1">IFERROR(INDEX('Nhập đơn'!D:D,KH!$A73,0),"")</f>
        <v/>
      </c>
      <c r="E73" s="15" t="str" cm="1">
        <f t="array" aca="1" ref="E73" ca="1">IFERROR(INDEX('Nhập đơn'!E:E,KH!$A73,0),"")</f>
        <v/>
      </c>
      <c r="F73" s="15" t="str" cm="1">
        <f t="array" aca="1" ref="F73" ca="1">IFERROR(INDEX('Nhập đơn'!F:F,KH!$A73,0),"")</f>
        <v/>
      </c>
      <c r="G73" s="14" t="str" cm="1">
        <f t="array" aca="1" ref="G73" ca="1">IFERROR(INDEX('Nhập đơn'!H:H,KH!$A73,0),"")</f>
        <v/>
      </c>
      <c r="H73" s="14" t="str" cm="1">
        <f t="array" aca="1" ref="H73" ca="1">IFERROR(INDEX('Nhập đơn'!I:I,KH!$A73,0),"")</f>
        <v/>
      </c>
      <c r="I73" s="16"/>
    </row>
    <row r="74" spans="1:9" ht="16.5">
      <c r="A74" s="1" t="str">
        <f ca="1">IFERROR(A73+MATCH(C74,OFFSET('Nhập đơn'!$C$1,KH!$A73,0,10000),0),"")</f>
        <v/>
      </c>
      <c r="B74" s="16"/>
      <c r="C74" s="16"/>
      <c r="D74" s="14" t="str" cm="1">
        <f t="array" aca="1" ref="D74" ca="1">IFERROR(INDEX('Nhập đơn'!D:D,KH!$A74,0),"")</f>
        <v/>
      </c>
      <c r="E74" s="15" t="str" cm="1">
        <f t="array" aca="1" ref="E74" ca="1">IFERROR(INDEX('Nhập đơn'!E:E,KH!$A74,0),"")</f>
        <v/>
      </c>
      <c r="F74" s="15" t="str" cm="1">
        <f t="array" aca="1" ref="F74" ca="1">IFERROR(INDEX('Nhập đơn'!F:F,KH!$A74,0),"")</f>
        <v/>
      </c>
      <c r="G74" s="14" t="str" cm="1">
        <f t="array" aca="1" ref="G74" ca="1">IFERROR(INDEX('Nhập đơn'!H:H,KH!$A74,0),"")</f>
        <v/>
      </c>
      <c r="H74" s="14" t="str" cm="1">
        <f t="array" aca="1" ref="H74" ca="1">IFERROR(INDEX('Nhập đơn'!I:I,KH!$A74,0),"")</f>
        <v/>
      </c>
      <c r="I74" s="16"/>
    </row>
    <row r="75" spans="1:9" ht="16.5">
      <c r="A75" s="1" t="str">
        <f ca="1">IFERROR(A74+MATCH(C75,OFFSET('Nhập đơn'!$C$1,KH!$A74,0,10000),0),"")</f>
        <v/>
      </c>
      <c r="B75" s="16"/>
      <c r="C75" s="16"/>
      <c r="D75" s="14" t="str" cm="1">
        <f t="array" aca="1" ref="D75" ca="1">IFERROR(INDEX('Nhập đơn'!D:D,KH!$A75,0),"")</f>
        <v/>
      </c>
      <c r="E75" s="15" t="str" cm="1">
        <f t="array" aca="1" ref="E75" ca="1">IFERROR(INDEX('Nhập đơn'!E:E,KH!$A75,0),"")</f>
        <v/>
      </c>
      <c r="F75" s="15" t="str" cm="1">
        <f t="array" aca="1" ref="F75" ca="1">IFERROR(INDEX('Nhập đơn'!F:F,KH!$A75,0),"")</f>
        <v/>
      </c>
      <c r="G75" s="14" t="str" cm="1">
        <f t="array" aca="1" ref="G75" ca="1">IFERROR(INDEX('Nhập đơn'!H:H,KH!$A75,0),"")</f>
        <v/>
      </c>
      <c r="H75" s="14" t="str" cm="1">
        <f t="array" aca="1" ref="H75" ca="1">IFERROR(INDEX('Nhập đơn'!I:I,KH!$A75,0),"")</f>
        <v/>
      </c>
      <c r="I75" s="16"/>
    </row>
    <row r="76" spans="1:9" ht="16.5">
      <c r="A76" s="1" t="str">
        <f ca="1">IFERROR(A75+MATCH(C76,OFFSET('Nhập đơn'!$C$1,KH!$A75,0,10000),0),"")</f>
        <v/>
      </c>
      <c r="B76" s="16"/>
      <c r="C76" s="16"/>
      <c r="D76" s="14" t="str" cm="1">
        <f t="array" aca="1" ref="D76" ca="1">IFERROR(INDEX('Nhập đơn'!D:D,KH!$A76,0),"")</f>
        <v/>
      </c>
      <c r="E76" s="15" t="str" cm="1">
        <f t="array" aca="1" ref="E76" ca="1">IFERROR(INDEX('Nhập đơn'!E:E,KH!$A76,0),"")</f>
        <v/>
      </c>
      <c r="F76" s="15" t="str" cm="1">
        <f t="array" aca="1" ref="F76" ca="1">IFERROR(INDEX('Nhập đơn'!F:F,KH!$A76,0),"")</f>
        <v/>
      </c>
      <c r="G76" s="14" t="str" cm="1">
        <f t="array" aca="1" ref="G76" ca="1">IFERROR(INDEX('Nhập đơn'!H:H,KH!$A76,0),"")</f>
        <v/>
      </c>
      <c r="H76" s="14" t="str" cm="1">
        <f t="array" aca="1" ref="H76" ca="1">IFERROR(INDEX('Nhập đơn'!I:I,KH!$A76,0),"")</f>
        <v/>
      </c>
      <c r="I76" s="16"/>
    </row>
    <row r="77" spans="1:9" ht="16.5">
      <c r="A77" s="1" t="str">
        <f ca="1">IFERROR(A76+MATCH(C77,OFFSET('Nhập đơn'!$C$1,KH!$A76,0,10000),0),"")</f>
        <v/>
      </c>
      <c r="B77" s="16"/>
      <c r="C77" s="16"/>
      <c r="D77" s="14" t="str" cm="1">
        <f t="array" aca="1" ref="D77" ca="1">IFERROR(INDEX('Nhập đơn'!D:D,KH!$A77,0),"")</f>
        <v/>
      </c>
      <c r="E77" s="15" t="str" cm="1">
        <f t="array" aca="1" ref="E77" ca="1">IFERROR(INDEX('Nhập đơn'!E:E,KH!$A77,0),"")</f>
        <v/>
      </c>
      <c r="F77" s="15" t="str" cm="1">
        <f t="array" aca="1" ref="F77" ca="1">IFERROR(INDEX('Nhập đơn'!F:F,KH!$A77,0),"")</f>
        <v/>
      </c>
      <c r="G77" s="14" t="str" cm="1">
        <f t="array" aca="1" ref="G77" ca="1">IFERROR(INDEX('Nhập đơn'!H:H,KH!$A77,0),"")</f>
        <v/>
      </c>
      <c r="H77" s="14" t="str" cm="1">
        <f t="array" aca="1" ref="H77" ca="1">IFERROR(INDEX('Nhập đơn'!I:I,KH!$A77,0),"")</f>
        <v/>
      </c>
      <c r="I77" s="16"/>
    </row>
    <row r="78" spans="1:9" ht="16.5">
      <c r="A78" s="1" t="str">
        <f ca="1">IFERROR(A77+MATCH(C78,OFFSET('Nhập đơn'!$C$1,KH!$A77,0,10000),0),"")</f>
        <v/>
      </c>
      <c r="B78" s="16"/>
      <c r="C78" s="16"/>
      <c r="D78" s="14" t="str" cm="1">
        <f t="array" aca="1" ref="D78" ca="1">IFERROR(INDEX('Nhập đơn'!D:D,KH!$A78,0),"")</f>
        <v/>
      </c>
      <c r="E78" s="15" t="str" cm="1">
        <f t="array" aca="1" ref="E78" ca="1">IFERROR(INDEX('Nhập đơn'!E:E,KH!$A78,0),"")</f>
        <v/>
      </c>
      <c r="F78" s="15" t="str" cm="1">
        <f t="array" aca="1" ref="F78" ca="1">IFERROR(INDEX('Nhập đơn'!F:F,KH!$A78,0),"")</f>
        <v/>
      </c>
      <c r="G78" s="14" t="str" cm="1">
        <f t="array" aca="1" ref="G78" ca="1">IFERROR(INDEX('Nhập đơn'!H:H,KH!$A78,0),"")</f>
        <v/>
      </c>
      <c r="H78" s="14" t="str" cm="1">
        <f t="array" aca="1" ref="H78" ca="1">IFERROR(INDEX('Nhập đơn'!I:I,KH!$A78,0),"")</f>
        <v/>
      </c>
      <c r="I78" s="16"/>
    </row>
    <row r="79" spans="1:9" ht="16.5">
      <c r="A79" s="1" t="str">
        <f ca="1">IFERROR(A78+MATCH(C79,OFFSET('Nhập đơn'!$C$1,KH!$A78,0,10000),0),"")</f>
        <v/>
      </c>
      <c r="B79" s="16"/>
      <c r="C79" s="16"/>
      <c r="D79" s="14" t="str" cm="1">
        <f t="array" aca="1" ref="D79" ca="1">IFERROR(INDEX('Nhập đơn'!D:D,KH!$A79,0),"")</f>
        <v/>
      </c>
      <c r="E79" s="15" t="str" cm="1">
        <f t="array" aca="1" ref="E79" ca="1">IFERROR(INDEX('Nhập đơn'!E:E,KH!$A79,0),"")</f>
        <v/>
      </c>
      <c r="F79" s="15" t="str" cm="1">
        <f t="array" aca="1" ref="F79" ca="1">IFERROR(INDEX('Nhập đơn'!F:F,KH!$A79,0),"")</f>
        <v/>
      </c>
      <c r="G79" s="14" t="str" cm="1">
        <f t="array" aca="1" ref="G79" ca="1">IFERROR(INDEX('Nhập đơn'!H:H,KH!$A79,0),"")</f>
        <v/>
      </c>
      <c r="H79" s="14" t="str" cm="1">
        <f t="array" aca="1" ref="H79" ca="1">IFERROR(INDEX('Nhập đơn'!I:I,KH!$A79,0),"")</f>
        <v/>
      </c>
      <c r="I79" s="16"/>
    </row>
    <row r="80" spans="1:9" ht="16.5">
      <c r="A80" s="1" t="str">
        <f ca="1">IFERROR(A79+MATCH(C80,OFFSET('Nhập đơn'!$C$1,KH!$A79,0,10000),0),"")</f>
        <v/>
      </c>
      <c r="B80" s="16"/>
      <c r="C80" s="16"/>
      <c r="D80" s="14" t="str" cm="1">
        <f t="array" aca="1" ref="D80" ca="1">IFERROR(INDEX('Nhập đơn'!D:D,KH!$A80,0),"")</f>
        <v/>
      </c>
      <c r="E80" s="15" t="str" cm="1">
        <f t="array" aca="1" ref="E80" ca="1">IFERROR(INDEX('Nhập đơn'!E:E,KH!$A80,0),"")</f>
        <v/>
      </c>
      <c r="F80" s="15" t="str" cm="1">
        <f t="array" aca="1" ref="F80" ca="1">IFERROR(INDEX('Nhập đơn'!F:F,KH!$A80,0),"")</f>
        <v/>
      </c>
      <c r="G80" s="14" t="str" cm="1">
        <f t="array" aca="1" ref="G80" ca="1">IFERROR(INDEX('Nhập đơn'!H:H,KH!$A80,0),"")</f>
        <v/>
      </c>
      <c r="H80" s="14" t="str" cm="1">
        <f t="array" aca="1" ref="H80" ca="1">IFERROR(INDEX('Nhập đơn'!I:I,KH!$A80,0),"")</f>
        <v/>
      </c>
      <c r="I80" s="16"/>
    </row>
    <row r="81" spans="1:9" ht="16.5">
      <c r="A81" s="1" t="str">
        <f ca="1">IFERROR(A80+MATCH(C81,OFFSET('Nhập đơn'!$C$1,KH!$A80,0,10000),0),"")</f>
        <v/>
      </c>
      <c r="B81" s="16"/>
      <c r="C81" s="16"/>
      <c r="D81" s="14" t="str" cm="1">
        <f t="array" aca="1" ref="D81" ca="1">IFERROR(INDEX('Nhập đơn'!D:D,KH!$A81,0),"")</f>
        <v/>
      </c>
      <c r="E81" s="15" t="str" cm="1">
        <f t="array" aca="1" ref="E81" ca="1">IFERROR(INDEX('Nhập đơn'!E:E,KH!$A81,0),"")</f>
        <v/>
      </c>
      <c r="F81" s="15" t="str" cm="1">
        <f t="array" aca="1" ref="F81" ca="1">IFERROR(INDEX('Nhập đơn'!F:F,KH!$A81,0),"")</f>
        <v/>
      </c>
      <c r="G81" s="14" t="str" cm="1">
        <f t="array" aca="1" ref="G81" ca="1">IFERROR(INDEX('Nhập đơn'!H:H,KH!$A81,0),"")</f>
        <v/>
      </c>
      <c r="H81" s="14" t="str" cm="1">
        <f t="array" aca="1" ref="H81" ca="1">IFERROR(INDEX('Nhập đơn'!I:I,KH!$A81,0),"")</f>
        <v/>
      </c>
      <c r="I81" s="16"/>
    </row>
    <row r="82" spans="1:9" ht="16.5">
      <c r="A82" s="1" t="str">
        <f ca="1">IFERROR(A81+MATCH(C82,OFFSET('Nhập đơn'!$C$1,KH!$A81,0,10000),0),"")</f>
        <v/>
      </c>
      <c r="B82" s="16"/>
      <c r="C82" s="16"/>
      <c r="D82" s="14" t="str" cm="1">
        <f t="array" aca="1" ref="D82" ca="1">IFERROR(INDEX('Nhập đơn'!D:D,KH!$A82,0),"")</f>
        <v/>
      </c>
      <c r="E82" s="15" t="str" cm="1">
        <f t="array" aca="1" ref="E82" ca="1">IFERROR(INDEX('Nhập đơn'!E:E,KH!$A82,0),"")</f>
        <v/>
      </c>
      <c r="F82" s="15" t="str" cm="1">
        <f t="array" aca="1" ref="F82" ca="1">IFERROR(INDEX('Nhập đơn'!F:F,KH!$A82,0),"")</f>
        <v/>
      </c>
      <c r="G82" s="14" t="str" cm="1">
        <f t="array" aca="1" ref="G82" ca="1">IFERROR(INDEX('Nhập đơn'!H:H,KH!$A82,0),"")</f>
        <v/>
      </c>
      <c r="H82" s="14" t="str" cm="1">
        <f t="array" aca="1" ref="H82" ca="1">IFERROR(INDEX('Nhập đơn'!I:I,KH!$A82,0),"")</f>
        <v/>
      </c>
      <c r="I82" s="16"/>
    </row>
    <row r="83" spans="1:9" ht="16.5">
      <c r="A83" s="1" t="str">
        <f ca="1">IFERROR(A82+MATCH(C83,OFFSET('Nhập đơn'!$C$1,KH!$A82,0,10000),0),"")</f>
        <v/>
      </c>
      <c r="B83" s="16"/>
      <c r="C83" s="16"/>
      <c r="D83" s="14" t="str" cm="1">
        <f t="array" aca="1" ref="D83" ca="1">IFERROR(INDEX('Nhập đơn'!D:D,KH!$A83,0),"")</f>
        <v/>
      </c>
      <c r="E83" s="15" t="str" cm="1">
        <f t="array" aca="1" ref="E83" ca="1">IFERROR(INDEX('Nhập đơn'!E:E,KH!$A83,0),"")</f>
        <v/>
      </c>
      <c r="F83" s="15" t="str" cm="1">
        <f t="array" aca="1" ref="F83" ca="1">IFERROR(INDEX('Nhập đơn'!F:F,KH!$A83,0),"")</f>
        <v/>
      </c>
      <c r="G83" s="14" t="str" cm="1">
        <f t="array" aca="1" ref="G83" ca="1">IFERROR(INDEX('Nhập đơn'!H:H,KH!$A83,0),"")</f>
        <v/>
      </c>
      <c r="H83" s="14" t="str" cm="1">
        <f t="array" aca="1" ref="H83" ca="1">IFERROR(INDEX('Nhập đơn'!I:I,KH!$A83,0),"")</f>
        <v/>
      </c>
      <c r="I83" s="16"/>
    </row>
    <row r="84" spans="1:9" ht="16.5">
      <c r="A84" s="1" t="str">
        <f ca="1">IFERROR(A83+MATCH(C84,OFFSET('Nhập đơn'!$C$1,KH!$A83,0,10000),0),"")</f>
        <v/>
      </c>
      <c r="B84" s="16"/>
      <c r="C84" s="16"/>
      <c r="D84" s="14" t="str" cm="1">
        <f t="array" aca="1" ref="D84" ca="1">IFERROR(INDEX('Nhập đơn'!D:D,KH!$A84,0),"")</f>
        <v/>
      </c>
      <c r="E84" s="15" t="str" cm="1">
        <f t="array" aca="1" ref="E84" ca="1">IFERROR(INDEX('Nhập đơn'!E:E,KH!$A84,0),"")</f>
        <v/>
      </c>
      <c r="F84" s="15" t="str" cm="1">
        <f t="array" aca="1" ref="F84" ca="1">IFERROR(INDEX('Nhập đơn'!F:F,KH!$A84,0),"")</f>
        <v/>
      </c>
      <c r="G84" s="14" t="str" cm="1">
        <f t="array" aca="1" ref="G84" ca="1">IFERROR(INDEX('Nhập đơn'!H:H,KH!$A84,0),"")</f>
        <v/>
      </c>
      <c r="H84" s="14" t="str" cm="1">
        <f t="array" aca="1" ref="H84" ca="1">IFERROR(INDEX('Nhập đơn'!I:I,KH!$A84,0),"")</f>
        <v/>
      </c>
      <c r="I84" s="16"/>
    </row>
    <row r="85" spans="1:9" ht="16.5">
      <c r="A85" s="1" t="str">
        <f ca="1">IFERROR(A84+MATCH(C85,OFFSET('Nhập đơn'!$C$1,KH!$A84,0,10000),0),"")</f>
        <v/>
      </c>
      <c r="B85" s="16"/>
      <c r="C85" s="16"/>
      <c r="D85" s="14" t="str" cm="1">
        <f t="array" aca="1" ref="D85" ca="1">IFERROR(INDEX('Nhập đơn'!D:D,KH!$A85,0),"")</f>
        <v/>
      </c>
      <c r="E85" s="15" t="str" cm="1">
        <f t="array" aca="1" ref="E85" ca="1">IFERROR(INDEX('Nhập đơn'!E:E,KH!$A85,0),"")</f>
        <v/>
      </c>
      <c r="F85" s="15" t="str" cm="1">
        <f t="array" aca="1" ref="F85" ca="1">IFERROR(INDEX('Nhập đơn'!F:F,KH!$A85,0),"")</f>
        <v/>
      </c>
      <c r="G85" s="14" t="str" cm="1">
        <f t="array" aca="1" ref="G85" ca="1">IFERROR(INDEX('Nhập đơn'!H:H,KH!$A85,0),"")</f>
        <v/>
      </c>
      <c r="H85" s="14" t="str" cm="1">
        <f t="array" aca="1" ref="H85" ca="1">IFERROR(INDEX('Nhập đơn'!I:I,KH!$A85,0),"")</f>
        <v/>
      </c>
      <c r="I85" s="16"/>
    </row>
    <row r="86" spans="1:9" ht="16.5">
      <c r="A86" s="1" t="str">
        <f ca="1">IFERROR(A85+MATCH(C86,OFFSET('Nhập đơn'!$C$1,KH!$A85,0,10000),0),"")</f>
        <v/>
      </c>
      <c r="B86" s="16"/>
      <c r="C86" s="16"/>
      <c r="D86" s="14" t="str" cm="1">
        <f t="array" aca="1" ref="D86" ca="1">IFERROR(INDEX('Nhập đơn'!D:D,KH!$A86,0),"")</f>
        <v/>
      </c>
      <c r="E86" s="15" t="str" cm="1">
        <f t="array" aca="1" ref="E86" ca="1">IFERROR(INDEX('Nhập đơn'!E:E,KH!$A86,0),"")</f>
        <v/>
      </c>
      <c r="F86" s="15" t="str" cm="1">
        <f t="array" aca="1" ref="F86" ca="1">IFERROR(INDEX('Nhập đơn'!F:F,KH!$A86,0),"")</f>
        <v/>
      </c>
      <c r="G86" s="14" t="str" cm="1">
        <f t="array" aca="1" ref="G86" ca="1">IFERROR(INDEX('Nhập đơn'!H:H,KH!$A86,0),"")</f>
        <v/>
      </c>
      <c r="H86" s="14" t="str" cm="1">
        <f t="array" aca="1" ref="H86" ca="1">IFERROR(INDEX('Nhập đơn'!I:I,KH!$A86,0),"")</f>
        <v/>
      </c>
      <c r="I86" s="16"/>
    </row>
    <row r="87" spans="1:9" ht="16.5">
      <c r="A87" s="1" t="str">
        <f ca="1">IFERROR(A86+MATCH(C87,OFFSET('Nhập đơn'!$C$1,KH!$A86,0,10000),0),"")</f>
        <v/>
      </c>
      <c r="B87" s="16"/>
      <c r="C87" s="16"/>
      <c r="D87" s="14" t="str" cm="1">
        <f t="array" aca="1" ref="D87" ca="1">IFERROR(INDEX('Nhập đơn'!D:D,KH!$A87,0),"")</f>
        <v/>
      </c>
      <c r="E87" s="15" t="str" cm="1">
        <f t="array" aca="1" ref="E87" ca="1">IFERROR(INDEX('Nhập đơn'!E:E,KH!$A87,0),"")</f>
        <v/>
      </c>
      <c r="F87" s="15" t="str" cm="1">
        <f t="array" aca="1" ref="F87" ca="1">IFERROR(INDEX('Nhập đơn'!F:F,KH!$A87,0),"")</f>
        <v/>
      </c>
      <c r="G87" s="14" t="str" cm="1">
        <f t="array" aca="1" ref="G87" ca="1">IFERROR(INDEX('Nhập đơn'!H:H,KH!$A87,0),"")</f>
        <v/>
      </c>
      <c r="H87" s="14" t="str" cm="1">
        <f t="array" aca="1" ref="H87" ca="1">IFERROR(INDEX('Nhập đơn'!I:I,KH!$A87,0),"")</f>
        <v/>
      </c>
      <c r="I87" s="16"/>
    </row>
    <row r="88" spans="1:9" ht="16.5">
      <c r="A88" s="1" t="str">
        <f ca="1">IFERROR(A87+MATCH(C88,OFFSET('Nhập đơn'!$C$1,KH!$A87,0,10000),0),"")</f>
        <v/>
      </c>
      <c r="B88" s="16"/>
      <c r="C88" s="16"/>
      <c r="D88" s="14" t="str" cm="1">
        <f t="array" aca="1" ref="D88" ca="1">IFERROR(INDEX('Nhập đơn'!D:D,KH!$A88,0),"")</f>
        <v/>
      </c>
      <c r="E88" s="15" t="str" cm="1">
        <f t="array" aca="1" ref="E88" ca="1">IFERROR(INDEX('Nhập đơn'!E:E,KH!$A88,0),"")</f>
        <v/>
      </c>
      <c r="F88" s="15" t="str" cm="1">
        <f t="array" aca="1" ref="F88" ca="1">IFERROR(INDEX('Nhập đơn'!F:F,KH!$A88,0),"")</f>
        <v/>
      </c>
      <c r="G88" s="14" t="str" cm="1">
        <f t="array" aca="1" ref="G88" ca="1">IFERROR(INDEX('Nhập đơn'!H:H,KH!$A88,0),"")</f>
        <v/>
      </c>
      <c r="H88" s="14" t="str" cm="1">
        <f t="array" aca="1" ref="H88" ca="1">IFERROR(INDEX('Nhập đơn'!I:I,KH!$A88,0),"")</f>
        <v/>
      </c>
      <c r="I88" s="16"/>
    </row>
    <row r="89" spans="1:9" ht="16.5">
      <c r="A89" s="1" t="str">
        <f ca="1">IFERROR(A88+MATCH(C89,OFFSET('Nhập đơn'!$C$1,KH!$A88,0,10000),0),"")</f>
        <v/>
      </c>
      <c r="B89" s="16"/>
      <c r="C89" s="16"/>
      <c r="D89" s="14" t="str" cm="1">
        <f t="array" aca="1" ref="D89" ca="1">IFERROR(INDEX('Nhập đơn'!D:D,KH!$A89,0),"")</f>
        <v/>
      </c>
      <c r="E89" s="15" t="str" cm="1">
        <f t="array" aca="1" ref="E89" ca="1">IFERROR(INDEX('Nhập đơn'!E:E,KH!$A89,0),"")</f>
        <v/>
      </c>
      <c r="F89" s="15" t="str" cm="1">
        <f t="array" aca="1" ref="F89" ca="1">IFERROR(INDEX('Nhập đơn'!F:F,KH!$A89,0),"")</f>
        <v/>
      </c>
      <c r="G89" s="14" t="str" cm="1">
        <f t="array" aca="1" ref="G89" ca="1">IFERROR(INDEX('Nhập đơn'!H:H,KH!$A89,0),"")</f>
        <v/>
      </c>
      <c r="H89" s="14" t="str" cm="1">
        <f t="array" aca="1" ref="H89" ca="1">IFERROR(INDEX('Nhập đơn'!I:I,KH!$A89,0),"")</f>
        <v/>
      </c>
      <c r="I89" s="16"/>
    </row>
    <row r="90" spans="1:9" ht="16.5">
      <c r="A90" s="1" t="str">
        <f ca="1">IFERROR(A89+MATCH(C90,OFFSET('Nhập đơn'!$C$1,KH!$A89,0,10000),0),"")</f>
        <v/>
      </c>
      <c r="B90" s="16"/>
      <c r="C90" s="16"/>
      <c r="D90" s="14" t="str" cm="1">
        <f t="array" aca="1" ref="D90" ca="1">IFERROR(INDEX('Nhập đơn'!D:D,KH!$A90,0),"")</f>
        <v/>
      </c>
      <c r="E90" s="15" t="str" cm="1">
        <f t="array" aca="1" ref="E90" ca="1">IFERROR(INDEX('Nhập đơn'!E:E,KH!$A90,0),"")</f>
        <v/>
      </c>
      <c r="F90" s="15" t="str" cm="1">
        <f t="array" aca="1" ref="F90" ca="1">IFERROR(INDEX('Nhập đơn'!F:F,KH!$A90,0),"")</f>
        <v/>
      </c>
      <c r="G90" s="14" t="str" cm="1">
        <f t="array" aca="1" ref="G90" ca="1">IFERROR(INDEX('Nhập đơn'!H:H,KH!$A90,0),"")</f>
        <v/>
      </c>
      <c r="H90" s="14" t="str" cm="1">
        <f t="array" aca="1" ref="H90" ca="1">IFERROR(INDEX('Nhập đơn'!I:I,KH!$A90,0),"")</f>
        <v/>
      </c>
      <c r="I90" s="16"/>
    </row>
    <row r="91" spans="1:9" ht="16.5">
      <c r="A91" s="1" t="str">
        <f ca="1">IFERROR(A90+MATCH(C91,OFFSET('Nhập đơn'!$C$1,KH!$A90,0,10000),0),"")</f>
        <v/>
      </c>
      <c r="B91" s="16"/>
      <c r="C91" s="16"/>
      <c r="D91" s="14" t="str" cm="1">
        <f t="array" aca="1" ref="D91" ca="1">IFERROR(INDEX('Nhập đơn'!D:D,KH!$A91,0),"")</f>
        <v/>
      </c>
      <c r="E91" s="15" t="str" cm="1">
        <f t="array" aca="1" ref="E91" ca="1">IFERROR(INDEX('Nhập đơn'!E:E,KH!$A91,0),"")</f>
        <v/>
      </c>
      <c r="F91" s="15" t="str" cm="1">
        <f t="array" aca="1" ref="F91" ca="1">IFERROR(INDEX('Nhập đơn'!F:F,KH!$A91,0),"")</f>
        <v/>
      </c>
      <c r="G91" s="14" t="str" cm="1">
        <f t="array" aca="1" ref="G91" ca="1">IFERROR(INDEX('Nhập đơn'!H:H,KH!$A91,0),"")</f>
        <v/>
      </c>
      <c r="H91" s="14" t="str" cm="1">
        <f t="array" aca="1" ref="H91" ca="1">IFERROR(INDEX('Nhập đơn'!I:I,KH!$A91,0),"")</f>
        <v/>
      </c>
      <c r="I91" s="16"/>
    </row>
    <row r="92" spans="1:9" ht="16.5">
      <c r="A92" s="1" t="str">
        <f ca="1">IFERROR(A91+MATCH(C92,OFFSET('Nhập đơn'!$C$1,KH!$A91,0,10000),0),"")</f>
        <v/>
      </c>
      <c r="B92" s="16"/>
      <c r="C92" s="16"/>
      <c r="D92" s="14" t="str" cm="1">
        <f t="array" aca="1" ref="D92" ca="1">IFERROR(INDEX('Nhập đơn'!D:D,KH!$A92,0),"")</f>
        <v/>
      </c>
      <c r="E92" s="15" t="str" cm="1">
        <f t="array" aca="1" ref="E92" ca="1">IFERROR(INDEX('Nhập đơn'!E:E,KH!$A92,0),"")</f>
        <v/>
      </c>
      <c r="F92" s="15" t="str" cm="1">
        <f t="array" aca="1" ref="F92" ca="1">IFERROR(INDEX('Nhập đơn'!F:F,KH!$A92,0),"")</f>
        <v/>
      </c>
      <c r="G92" s="14" t="str" cm="1">
        <f t="array" aca="1" ref="G92" ca="1">IFERROR(INDEX('Nhập đơn'!H:H,KH!$A92,0),"")</f>
        <v/>
      </c>
      <c r="H92" s="14" t="str" cm="1">
        <f t="array" aca="1" ref="H92" ca="1">IFERROR(INDEX('Nhập đơn'!I:I,KH!$A92,0),"")</f>
        <v/>
      </c>
      <c r="I92" s="16"/>
    </row>
    <row r="93" spans="1:9" ht="16.5">
      <c r="A93" s="1" t="str">
        <f ca="1">IFERROR(A92+MATCH(C93,OFFSET('Nhập đơn'!$C$1,KH!$A92,0,10000),0),"")</f>
        <v/>
      </c>
      <c r="B93" s="16"/>
      <c r="C93" s="16"/>
      <c r="D93" s="14" t="str" cm="1">
        <f t="array" aca="1" ref="D93" ca="1">IFERROR(INDEX('Nhập đơn'!D:D,KH!$A93,0),"")</f>
        <v/>
      </c>
      <c r="E93" s="15" t="str" cm="1">
        <f t="array" aca="1" ref="E93" ca="1">IFERROR(INDEX('Nhập đơn'!E:E,KH!$A93,0),"")</f>
        <v/>
      </c>
      <c r="F93" s="15" t="str" cm="1">
        <f t="array" aca="1" ref="F93" ca="1">IFERROR(INDEX('Nhập đơn'!F:F,KH!$A93,0),"")</f>
        <v/>
      </c>
      <c r="G93" s="14" t="str" cm="1">
        <f t="array" aca="1" ref="G93" ca="1">IFERROR(INDEX('Nhập đơn'!H:H,KH!$A93,0),"")</f>
        <v/>
      </c>
      <c r="H93" s="14" t="str" cm="1">
        <f t="array" aca="1" ref="H93" ca="1">IFERROR(INDEX('Nhập đơn'!I:I,KH!$A93,0),"")</f>
        <v/>
      </c>
      <c r="I93" s="16"/>
    </row>
    <row r="94" spans="1:9" ht="16.5">
      <c r="A94" s="1" t="str">
        <f ca="1">IFERROR(A93+MATCH(C94,OFFSET('Nhập đơn'!$C$1,KH!$A93,0,10000),0),"")</f>
        <v/>
      </c>
      <c r="B94" s="16"/>
      <c r="C94" s="16"/>
      <c r="D94" s="14" t="str" cm="1">
        <f t="array" aca="1" ref="D94" ca="1">IFERROR(INDEX('Nhập đơn'!D:D,KH!$A94,0),"")</f>
        <v/>
      </c>
      <c r="E94" s="15" t="str" cm="1">
        <f t="array" aca="1" ref="E94" ca="1">IFERROR(INDEX('Nhập đơn'!E:E,KH!$A94,0),"")</f>
        <v/>
      </c>
      <c r="F94" s="15" t="str" cm="1">
        <f t="array" aca="1" ref="F94" ca="1">IFERROR(INDEX('Nhập đơn'!F:F,KH!$A94,0),"")</f>
        <v/>
      </c>
      <c r="G94" s="14" t="str" cm="1">
        <f t="array" aca="1" ref="G94" ca="1">IFERROR(INDEX('Nhập đơn'!H:H,KH!$A94,0),"")</f>
        <v/>
      </c>
      <c r="H94" s="14" t="str" cm="1">
        <f t="array" aca="1" ref="H94" ca="1">IFERROR(INDEX('Nhập đơn'!I:I,KH!$A94,0),"")</f>
        <v/>
      </c>
      <c r="I94" s="16"/>
    </row>
    <row r="95" spans="1:9" ht="16.5">
      <c r="A95" s="1" t="str">
        <f ca="1">IFERROR(A94+MATCH(C95,OFFSET('Nhập đơn'!$C$1,KH!$A94,0,10000),0),"")</f>
        <v/>
      </c>
      <c r="B95" s="16"/>
      <c r="C95" s="16"/>
      <c r="D95" s="14" t="str" cm="1">
        <f t="array" aca="1" ref="D95" ca="1">IFERROR(INDEX('Nhập đơn'!D:D,KH!$A95,0),"")</f>
        <v/>
      </c>
      <c r="E95" s="15" t="str" cm="1">
        <f t="array" aca="1" ref="E95" ca="1">IFERROR(INDEX('Nhập đơn'!E:E,KH!$A95,0),"")</f>
        <v/>
      </c>
      <c r="F95" s="15" t="str" cm="1">
        <f t="array" aca="1" ref="F95" ca="1">IFERROR(INDEX('Nhập đơn'!F:F,KH!$A95,0),"")</f>
        <v/>
      </c>
      <c r="G95" s="14" t="str" cm="1">
        <f t="array" aca="1" ref="G95" ca="1">IFERROR(INDEX('Nhập đơn'!H:H,KH!$A95,0),"")</f>
        <v/>
      </c>
      <c r="H95" s="14" t="str" cm="1">
        <f t="array" aca="1" ref="H95" ca="1">IFERROR(INDEX('Nhập đơn'!I:I,KH!$A95,0),"")</f>
        <v/>
      </c>
      <c r="I95" s="16"/>
    </row>
    <row r="96" spans="1:9" ht="16.5">
      <c r="A96" s="1" t="str">
        <f ca="1">IFERROR(A95+MATCH(C96,OFFSET('Nhập đơn'!$C$1,KH!$A95,0,10000),0),"")</f>
        <v/>
      </c>
      <c r="B96" s="16"/>
      <c r="C96" s="16"/>
      <c r="D96" s="14" t="str" cm="1">
        <f t="array" aca="1" ref="D96" ca="1">IFERROR(INDEX('Nhập đơn'!D:D,KH!$A96,0),"")</f>
        <v/>
      </c>
      <c r="E96" s="15" t="str" cm="1">
        <f t="array" aca="1" ref="E96" ca="1">IFERROR(INDEX('Nhập đơn'!E:E,KH!$A96,0),"")</f>
        <v/>
      </c>
      <c r="F96" s="15" t="str" cm="1">
        <f t="array" aca="1" ref="F96" ca="1">IFERROR(INDEX('Nhập đơn'!F:F,KH!$A96,0),"")</f>
        <v/>
      </c>
      <c r="G96" s="14" t="str" cm="1">
        <f t="array" aca="1" ref="G96" ca="1">IFERROR(INDEX('Nhập đơn'!H:H,KH!$A96,0),"")</f>
        <v/>
      </c>
      <c r="H96" s="14" t="str" cm="1">
        <f t="array" aca="1" ref="H96" ca="1">IFERROR(INDEX('Nhập đơn'!I:I,KH!$A96,0),"")</f>
        <v/>
      </c>
      <c r="I96" s="16"/>
    </row>
    <row r="97" spans="1:9" ht="16.5">
      <c r="A97" s="1" t="str">
        <f ca="1">IFERROR(A96+MATCH(C97,OFFSET('Nhập đơn'!$C$1,KH!$A96,0,10000),0),"")</f>
        <v/>
      </c>
      <c r="B97" s="16"/>
      <c r="C97" s="16"/>
      <c r="D97" s="14" t="str" cm="1">
        <f t="array" aca="1" ref="D97" ca="1">IFERROR(INDEX('Nhập đơn'!D:D,KH!$A97,0),"")</f>
        <v/>
      </c>
      <c r="E97" s="15" t="str" cm="1">
        <f t="array" aca="1" ref="E97" ca="1">IFERROR(INDEX('Nhập đơn'!E:E,KH!$A97,0),"")</f>
        <v/>
      </c>
      <c r="F97" s="15" t="str" cm="1">
        <f t="array" aca="1" ref="F97" ca="1">IFERROR(INDEX('Nhập đơn'!F:F,KH!$A97,0),"")</f>
        <v/>
      </c>
      <c r="G97" s="14" t="str" cm="1">
        <f t="array" aca="1" ref="G97" ca="1">IFERROR(INDEX('Nhập đơn'!H:H,KH!$A97,0),"")</f>
        <v/>
      </c>
      <c r="H97" s="14" t="str" cm="1">
        <f t="array" aca="1" ref="H97" ca="1">IFERROR(INDEX('Nhập đơn'!I:I,KH!$A97,0),"")</f>
        <v/>
      </c>
      <c r="I97" s="16"/>
    </row>
    <row r="98" spans="1:9" ht="16.5">
      <c r="A98" s="1" t="str">
        <f ca="1">IFERROR(A97+MATCH(C98,OFFSET('Nhập đơn'!$C$1,KH!$A97,0,10000),0),"")</f>
        <v/>
      </c>
      <c r="B98" s="16"/>
      <c r="C98" s="16"/>
      <c r="D98" s="14" t="str" cm="1">
        <f t="array" aca="1" ref="D98" ca="1">IFERROR(INDEX('Nhập đơn'!D:D,KH!$A98,0),"")</f>
        <v/>
      </c>
      <c r="E98" s="15" t="str" cm="1">
        <f t="array" aca="1" ref="E98" ca="1">IFERROR(INDEX('Nhập đơn'!E:E,KH!$A98,0),"")</f>
        <v/>
      </c>
      <c r="F98" s="15" t="str" cm="1">
        <f t="array" aca="1" ref="F98" ca="1">IFERROR(INDEX('Nhập đơn'!F:F,KH!$A98,0),"")</f>
        <v/>
      </c>
      <c r="G98" s="14" t="str" cm="1">
        <f t="array" aca="1" ref="G98" ca="1">IFERROR(INDEX('Nhập đơn'!H:H,KH!$A98,0),"")</f>
        <v/>
      </c>
      <c r="H98" s="14" t="str" cm="1">
        <f t="array" aca="1" ref="H98" ca="1">IFERROR(INDEX('Nhập đơn'!I:I,KH!$A98,0),"")</f>
        <v/>
      </c>
      <c r="I98" s="16"/>
    </row>
    <row r="99" spans="1:9" ht="16.5">
      <c r="A99" s="1" t="str">
        <f ca="1">IFERROR(A98+MATCH(C99,OFFSET('Nhập đơn'!$C$1,KH!$A98,0,10000),0),"")</f>
        <v/>
      </c>
      <c r="B99" s="16"/>
      <c r="C99" s="16"/>
      <c r="D99" s="14" t="str" cm="1">
        <f t="array" aca="1" ref="D99" ca="1">IFERROR(INDEX('Nhập đơn'!D:D,KH!$A99,0),"")</f>
        <v/>
      </c>
      <c r="E99" s="15" t="str" cm="1">
        <f t="array" aca="1" ref="E99" ca="1">IFERROR(INDEX('Nhập đơn'!E:E,KH!$A99,0),"")</f>
        <v/>
      </c>
      <c r="F99" s="15" t="str" cm="1">
        <f t="array" aca="1" ref="F99" ca="1">IFERROR(INDEX('Nhập đơn'!F:F,KH!$A99,0),"")</f>
        <v/>
      </c>
      <c r="G99" s="14" t="str" cm="1">
        <f t="array" aca="1" ref="G99" ca="1">IFERROR(INDEX('Nhập đơn'!H:H,KH!$A99,0),"")</f>
        <v/>
      </c>
      <c r="H99" s="14" t="str" cm="1">
        <f t="array" aca="1" ref="H99" ca="1">IFERROR(INDEX('Nhập đơn'!I:I,KH!$A99,0),"")</f>
        <v/>
      </c>
      <c r="I99" s="16"/>
    </row>
    <row r="100" spans="1:9" ht="16.5">
      <c r="A100" s="1" t="str">
        <f ca="1">IFERROR(A99+MATCH(C100,OFFSET('Nhập đơn'!$C$1,KH!$A99,0,10000),0),"")</f>
        <v/>
      </c>
      <c r="B100" s="16"/>
      <c r="C100" s="16"/>
      <c r="D100" s="14" t="str" cm="1">
        <f t="array" aca="1" ref="D100" ca="1">IFERROR(INDEX('Nhập đơn'!D:D,KH!$A100,0),"")</f>
        <v/>
      </c>
      <c r="E100" s="15" t="str" cm="1">
        <f t="array" aca="1" ref="E100" ca="1">IFERROR(INDEX('Nhập đơn'!E:E,KH!$A100,0),"")</f>
        <v/>
      </c>
      <c r="F100" s="15" t="str" cm="1">
        <f t="array" aca="1" ref="F100" ca="1">IFERROR(INDEX('Nhập đơn'!F:F,KH!$A100,0),"")</f>
        <v/>
      </c>
      <c r="G100" s="14" t="str" cm="1">
        <f t="array" aca="1" ref="G100" ca="1">IFERROR(INDEX('Nhập đơn'!H:H,KH!$A100,0),"")</f>
        <v/>
      </c>
      <c r="H100" s="14" t="str" cm="1">
        <f t="array" aca="1" ref="H100" ca="1">IFERROR(INDEX('Nhập đơn'!I:I,KH!$A100,0),"")</f>
        <v/>
      </c>
      <c r="I100" s="16"/>
    </row>
    <row r="101" spans="1:9" ht="16.5">
      <c r="A101" s="1" t="str">
        <f ca="1">IFERROR(A100+MATCH(C101,OFFSET('Nhập đơn'!$C$1,KH!$A100,0,10000),0),"")</f>
        <v/>
      </c>
      <c r="B101" s="16"/>
      <c r="C101" s="16"/>
      <c r="D101" s="14" t="str" cm="1">
        <f t="array" aca="1" ref="D101" ca="1">IFERROR(INDEX('Nhập đơn'!D:D,KH!$A101,0),"")</f>
        <v/>
      </c>
      <c r="E101" s="15" t="str" cm="1">
        <f t="array" aca="1" ref="E101" ca="1">IFERROR(INDEX('Nhập đơn'!E:E,KH!$A101,0),"")</f>
        <v/>
      </c>
      <c r="F101" s="15" t="str" cm="1">
        <f t="array" aca="1" ref="F101" ca="1">IFERROR(INDEX('Nhập đơn'!F:F,KH!$A101,0),"")</f>
        <v/>
      </c>
      <c r="G101" s="14" t="str" cm="1">
        <f t="array" aca="1" ref="G101" ca="1">IFERROR(INDEX('Nhập đơn'!H:H,KH!$A101,0),"")</f>
        <v/>
      </c>
      <c r="H101" s="14" t="str" cm="1">
        <f t="array" aca="1" ref="H101" ca="1">IFERROR(INDEX('Nhập đơn'!I:I,KH!$A101,0),"")</f>
        <v/>
      </c>
      <c r="I101" s="16"/>
    </row>
    <row r="102" spans="1:9" ht="16.5">
      <c r="A102" s="1" t="str">
        <f ca="1">IFERROR(A101+MATCH(C102,OFFSET('Nhập đơn'!$C$1,KH!$A101,0,10000),0),"")</f>
        <v/>
      </c>
      <c r="B102" s="16"/>
      <c r="C102" s="16"/>
      <c r="D102" s="14" t="str" cm="1">
        <f t="array" aca="1" ref="D102" ca="1">IFERROR(INDEX('Nhập đơn'!D:D,KH!$A102,0),"")</f>
        <v/>
      </c>
      <c r="E102" s="15" t="str" cm="1">
        <f t="array" aca="1" ref="E102" ca="1">IFERROR(INDEX('Nhập đơn'!E:E,KH!$A102,0),"")</f>
        <v/>
      </c>
      <c r="F102" s="15" t="str" cm="1">
        <f t="array" aca="1" ref="F102" ca="1">IFERROR(INDEX('Nhập đơn'!F:F,KH!$A102,0),"")</f>
        <v/>
      </c>
      <c r="G102" s="14" t="str" cm="1">
        <f t="array" aca="1" ref="G102" ca="1">IFERROR(INDEX('Nhập đơn'!H:H,KH!$A102,0),"")</f>
        <v/>
      </c>
      <c r="H102" s="14" t="str" cm="1">
        <f t="array" aca="1" ref="H102" ca="1">IFERROR(INDEX('Nhập đơn'!I:I,KH!$A102,0),"")</f>
        <v/>
      </c>
      <c r="I102" s="16"/>
    </row>
    <row r="103" spans="1:9" ht="16.5">
      <c r="A103" s="1" t="str">
        <f ca="1">IFERROR(A102+MATCH(C103,OFFSET('Nhập đơn'!$C$1,KH!$A102,0,10000),0),"")</f>
        <v/>
      </c>
      <c r="B103" s="16"/>
      <c r="C103" s="16"/>
      <c r="D103" s="14" t="str" cm="1">
        <f t="array" aca="1" ref="D103" ca="1">IFERROR(INDEX('Nhập đơn'!D:D,KH!$A103,0),"")</f>
        <v/>
      </c>
      <c r="E103" s="15" t="str" cm="1">
        <f t="array" aca="1" ref="E103" ca="1">IFERROR(INDEX('Nhập đơn'!E:E,KH!$A103,0),"")</f>
        <v/>
      </c>
      <c r="F103" s="15" t="str" cm="1">
        <f t="array" aca="1" ref="F103" ca="1">IFERROR(INDEX('Nhập đơn'!F:F,KH!$A103,0),"")</f>
        <v/>
      </c>
      <c r="G103" s="14" t="str" cm="1">
        <f t="array" aca="1" ref="G103" ca="1">IFERROR(INDEX('Nhập đơn'!H:H,KH!$A103,0),"")</f>
        <v/>
      </c>
      <c r="H103" s="14" t="str" cm="1">
        <f t="array" aca="1" ref="H103" ca="1">IFERROR(INDEX('Nhập đơn'!I:I,KH!$A103,0),"")</f>
        <v/>
      </c>
      <c r="I103" s="16"/>
    </row>
    <row r="104" spans="1:9" ht="16.5">
      <c r="A104" s="1" t="str">
        <f ca="1">IFERROR(A103+MATCH(C104,OFFSET('Nhập đơn'!$C$1,KH!$A103,0,10000),0),"")</f>
        <v/>
      </c>
      <c r="B104" s="16"/>
      <c r="C104" s="16"/>
      <c r="D104" s="14" t="str" cm="1">
        <f t="array" aca="1" ref="D104" ca="1">IFERROR(INDEX('Nhập đơn'!D:D,KH!$A104,0),"")</f>
        <v/>
      </c>
      <c r="E104" s="15" t="str" cm="1">
        <f t="array" aca="1" ref="E104" ca="1">IFERROR(INDEX('Nhập đơn'!E:E,KH!$A104,0),"")</f>
        <v/>
      </c>
      <c r="F104" s="15" t="str" cm="1">
        <f t="array" aca="1" ref="F104" ca="1">IFERROR(INDEX('Nhập đơn'!F:F,KH!$A104,0),"")</f>
        <v/>
      </c>
      <c r="G104" s="14" t="str" cm="1">
        <f t="array" aca="1" ref="G104" ca="1">IFERROR(INDEX('Nhập đơn'!H:H,KH!$A104,0),"")</f>
        <v/>
      </c>
      <c r="H104" s="14" t="str" cm="1">
        <f t="array" aca="1" ref="H104" ca="1">IFERROR(INDEX('Nhập đơn'!I:I,KH!$A104,0),"")</f>
        <v/>
      </c>
      <c r="I104" s="16"/>
    </row>
    <row r="105" spans="1:9" ht="16.5">
      <c r="A105" s="1" t="str">
        <f ca="1">IFERROR(A104+MATCH(C105,OFFSET('Nhập đơn'!$C$1,KH!$A104,0,10000),0),"")</f>
        <v/>
      </c>
      <c r="B105" s="16"/>
      <c r="C105" s="16"/>
      <c r="D105" s="14" t="str" cm="1">
        <f t="array" aca="1" ref="D105" ca="1">IFERROR(INDEX('Nhập đơn'!D:D,KH!$A105,0),"")</f>
        <v/>
      </c>
      <c r="E105" s="15" t="str" cm="1">
        <f t="array" aca="1" ref="E105" ca="1">IFERROR(INDEX('Nhập đơn'!E:E,KH!$A105,0),"")</f>
        <v/>
      </c>
      <c r="F105" s="15" t="str" cm="1">
        <f t="array" aca="1" ref="F105" ca="1">IFERROR(INDEX('Nhập đơn'!F:F,KH!$A105,0),"")</f>
        <v/>
      </c>
      <c r="G105" s="14" t="str" cm="1">
        <f t="array" aca="1" ref="G105" ca="1">IFERROR(INDEX('Nhập đơn'!H:H,KH!$A105,0),"")</f>
        <v/>
      </c>
      <c r="H105" s="14" t="str" cm="1">
        <f t="array" aca="1" ref="H105" ca="1">IFERROR(INDEX('Nhập đơn'!I:I,KH!$A105,0),"")</f>
        <v/>
      </c>
      <c r="I105" s="16"/>
    </row>
    <row r="106" spans="1:9" ht="16.5">
      <c r="A106" s="1" t="str">
        <f ca="1">IFERROR(A105+MATCH(C106,OFFSET('Nhập đơn'!$C$1,KH!$A105,0,10000),0),"")</f>
        <v/>
      </c>
      <c r="B106" s="16"/>
      <c r="C106" s="16"/>
      <c r="D106" s="14" t="str" cm="1">
        <f t="array" aca="1" ref="D106" ca="1">IFERROR(INDEX('Nhập đơn'!D:D,KH!$A106,0),"")</f>
        <v/>
      </c>
      <c r="E106" s="15" t="str" cm="1">
        <f t="array" aca="1" ref="E106" ca="1">IFERROR(INDEX('Nhập đơn'!E:E,KH!$A106,0),"")</f>
        <v/>
      </c>
      <c r="F106" s="15" t="str" cm="1">
        <f t="array" aca="1" ref="F106" ca="1">IFERROR(INDEX('Nhập đơn'!F:F,KH!$A106,0),"")</f>
        <v/>
      </c>
      <c r="G106" s="14" t="str" cm="1">
        <f t="array" aca="1" ref="G106" ca="1">IFERROR(INDEX('Nhập đơn'!H:H,KH!$A106,0),"")</f>
        <v/>
      </c>
      <c r="H106" s="14" t="str" cm="1">
        <f t="array" aca="1" ref="H106" ca="1">IFERROR(INDEX('Nhập đơn'!I:I,KH!$A106,0),"")</f>
        <v/>
      </c>
      <c r="I106" s="16"/>
    </row>
    <row r="107" spans="1:9" ht="16.5">
      <c r="A107" s="1" t="str">
        <f ca="1">IFERROR(A106+MATCH(C107,OFFSET('Nhập đơn'!$C$1,KH!$A106,0,10000),0),"")</f>
        <v/>
      </c>
      <c r="B107" s="16"/>
      <c r="C107" s="16"/>
      <c r="D107" s="14" t="str" cm="1">
        <f t="array" aca="1" ref="D107" ca="1">IFERROR(INDEX('Nhập đơn'!D:D,KH!$A107,0),"")</f>
        <v/>
      </c>
      <c r="E107" s="15" t="str" cm="1">
        <f t="array" aca="1" ref="E107" ca="1">IFERROR(INDEX('Nhập đơn'!E:E,KH!$A107,0),"")</f>
        <v/>
      </c>
      <c r="F107" s="15" t="str" cm="1">
        <f t="array" aca="1" ref="F107" ca="1">IFERROR(INDEX('Nhập đơn'!F:F,KH!$A107,0),"")</f>
        <v/>
      </c>
      <c r="G107" s="14" t="str" cm="1">
        <f t="array" aca="1" ref="G107" ca="1">IFERROR(INDEX('Nhập đơn'!H:H,KH!$A107,0),"")</f>
        <v/>
      </c>
      <c r="H107" s="14" t="str" cm="1">
        <f t="array" aca="1" ref="H107" ca="1">IFERROR(INDEX('Nhập đơn'!I:I,KH!$A107,0),"")</f>
        <v/>
      </c>
      <c r="I107" s="16"/>
    </row>
    <row r="108" spans="1:9" ht="16.5">
      <c r="A108" s="1" t="str">
        <f ca="1">IFERROR(A107+MATCH(C108,OFFSET('Nhập đơn'!$C$1,KH!$A107,0,10000),0),"")</f>
        <v/>
      </c>
      <c r="B108" s="16"/>
      <c r="C108" s="16"/>
      <c r="D108" s="14" t="str" cm="1">
        <f t="array" aca="1" ref="D108" ca="1">IFERROR(INDEX('Nhập đơn'!D:D,KH!$A108,0),"")</f>
        <v/>
      </c>
      <c r="E108" s="15" t="str" cm="1">
        <f t="array" aca="1" ref="E108" ca="1">IFERROR(INDEX('Nhập đơn'!E:E,KH!$A108,0),"")</f>
        <v/>
      </c>
      <c r="F108" s="15" t="str" cm="1">
        <f t="array" aca="1" ref="F108" ca="1">IFERROR(INDEX('Nhập đơn'!F:F,KH!$A108,0),"")</f>
        <v/>
      </c>
      <c r="G108" s="14" t="str" cm="1">
        <f t="array" aca="1" ref="G108" ca="1">IFERROR(INDEX('Nhập đơn'!H:H,KH!$A108,0),"")</f>
        <v/>
      </c>
      <c r="H108" s="14" t="str" cm="1">
        <f t="array" aca="1" ref="H108" ca="1">IFERROR(INDEX('Nhập đơn'!I:I,KH!$A108,0),"")</f>
        <v/>
      </c>
      <c r="I108" s="16"/>
    </row>
    <row r="109" spans="1:9" ht="16.5">
      <c r="A109" s="1" t="str">
        <f ca="1">IFERROR(A108+MATCH(C109,OFFSET('Nhập đơn'!$C$1,KH!$A108,0,10000),0),"")</f>
        <v/>
      </c>
      <c r="B109" s="16"/>
      <c r="C109" s="16"/>
      <c r="D109" s="14" t="str" cm="1">
        <f t="array" aca="1" ref="D109" ca="1">IFERROR(INDEX('Nhập đơn'!D:D,KH!$A109,0),"")</f>
        <v/>
      </c>
      <c r="E109" s="15" t="str" cm="1">
        <f t="array" aca="1" ref="E109" ca="1">IFERROR(INDEX('Nhập đơn'!E:E,KH!$A109,0),"")</f>
        <v/>
      </c>
      <c r="F109" s="15" t="str" cm="1">
        <f t="array" aca="1" ref="F109" ca="1">IFERROR(INDEX('Nhập đơn'!F:F,KH!$A109,0),"")</f>
        <v/>
      </c>
      <c r="G109" s="14" t="str" cm="1">
        <f t="array" aca="1" ref="G109" ca="1">IFERROR(INDEX('Nhập đơn'!H:H,KH!$A109,0),"")</f>
        <v/>
      </c>
      <c r="H109" s="14" t="str" cm="1">
        <f t="array" aca="1" ref="H109" ca="1">IFERROR(INDEX('Nhập đơn'!I:I,KH!$A109,0),"")</f>
        <v/>
      </c>
      <c r="I109" s="16"/>
    </row>
    <row r="110" spans="1:9" ht="16.5">
      <c r="A110" s="1" t="str">
        <f ca="1">IFERROR(A109+MATCH(C110,OFFSET('Nhập đơn'!$C$1,KH!$A109,0,10000),0),"")</f>
        <v/>
      </c>
      <c r="B110" s="16"/>
      <c r="C110" s="16"/>
      <c r="D110" s="14" t="str" cm="1">
        <f t="array" aca="1" ref="D110" ca="1">IFERROR(INDEX('Nhập đơn'!D:D,KH!$A110,0),"")</f>
        <v/>
      </c>
      <c r="E110" s="15" t="str" cm="1">
        <f t="array" aca="1" ref="E110" ca="1">IFERROR(INDEX('Nhập đơn'!E:E,KH!$A110,0),"")</f>
        <v/>
      </c>
      <c r="F110" s="15" t="str" cm="1">
        <f t="array" aca="1" ref="F110" ca="1">IFERROR(INDEX('Nhập đơn'!F:F,KH!$A110,0),"")</f>
        <v/>
      </c>
      <c r="G110" s="14" t="str" cm="1">
        <f t="array" aca="1" ref="G110" ca="1">IFERROR(INDEX('Nhập đơn'!H:H,KH!$A110,0),"")</f>
        <v/>
      </c>
      <c r="H110" s="14" t="str" cm="1">
        <f t="array" aca="1" ref="H110" ca="1">IFERROR(INDEX('Nhập đơn'!I:I,KH!$A110,0),"")</f>
        <v/>
      </c>
      <c r="I110" s="16"/>
    </row>
    <row r="111" spans="1:9" ht="16.5">
      <c r="A111" s="1" t="str">
        <f ca="1">IFERROR(A110+MATCH(C111,OFFSET('Nhập đơn'!$C$1,KH!$A110,0,10000),0),"")</f>
        <v/>
      </c>
      <c r="B111" s="16"/>
      <c r="C111" s="16"/>
      <c r="D111" s="14" t="str" cm="1">
        <f t="array" aca="1" ref="D111" ca="1">IFERROR(INDEX('Nhập đơn'!D:D,KH!$A111,0),"")</f>
        <v/>
      </c>
      <c r="E111" s="15" t="str" cm="1">
        <f t="array" aca="1" ref="E111" ca="1">IFERROR(INDEX('Nhập đơn'!E:E,KH!$A111,0),"")</f>
        <v/>
      </c>
      <c r="F111" s="15" t="str" cm="1">
        <f t="array" aca="1" ref="F111" ca="1">IFERROR(INDEX('Nhập đơn'!F:F,KH!$A111,0),"")</f>
        <v/>
      </c>
      <c r="G111" s="14" t="str" cm="1">
        <f t="array" aca="1" ref="G111" ca="1">IFERROR(INDEX('Nhập đơn'!H:H,KH!$A111,0),"")</f>
        <v/>
      </c>
      <c r="H111" s="14" t="str" cm="1">
        <f t="array" aca="1" ref="H111" ca="1">IFERROR(INDEX('Nhập đơn'!I:I,KH!$A111,0),"")</f>
        <v/>
      </c>
      <c r="I111" s="16"/>
    </row>
    <row r="112" spans="1:9" ht="16.5">
      <c r="A112" s="1" t="str">
        <f ca="1">IFERROR(A111+MATCH(C112,OFFSET('Nhập đơn'!$C$1,KH!$A111,0,10000),0),"")</f>
        <v/>
      </c>
      <c r="B112" s="16"/>
      <c r="C112" s="16"/>
      <c r="D112" s="14" t="str" cm="1">
        <f t="array" aca="1" ref="D112" ca="1">IFERROR(INDEX('Nhập đơn'!D:D,KH!$A112,0),"")</f>
        <v/>
      </c>
      <c r="E112" s="15" t="str" cm="1">
        <f t="array" aca="1" ref="E112" ca="1">IFERROR(INDEX('Nhập đơn'!E:E,KH!$A112,0),"")</f>
        <v/>
      </c>
      <c r="F112" s="15" t="str" cm="1">
        <f t="array" aca="1" ref="F112" ca="1">IFERROR(INDEX('Nhập đơn'!F:F,KH!$A112,0),"")</f>
        <v/>
      </c>
      <c r="G112" s="14" t="str" cm="1">
        <f t="array" aca="1" ref="G112" ca="1">IFERROR(INDEX('Nhập đơn'!H:H,KH!$A112,0),"")</f>
        <v/>
      </c>
      <c r="H112" s="14" t="str" cm="1">
        <f t="array" aca="1" ref="H112" ca="1">IFERROR(INDEX('Nhập đơn'!I:I,KH!$A112,0),"")</f>
        <v/>
      </c>
      <c r="I112" s="16"/>
    </row>
    <row r="113" spans="1:9" ht="16.5">
      <c r="A113" s="1" t="str">
        <f ca="1">IFERROR(A112+MATCH(C113,OFFSET('Nhập đơn'!$C$1,KH!$A112,0,10000),0),"")</f>
        <v/>
      </c>
      <c r="B113" s="16"/>
      <c r="C113" s="16"/>
      <c r="D113" s="14" t="str" cm="1">
        <f t="array" aca="1" ref="D113" ca="1">IFERROR(INDEX('Nhập đơn'!D:D,KH!$A113,0),"")</f>
        <v/>
      </c>
      <c r="E113" s="15" t="str" cm="1">
        <f t="array" aca="1" ref="E113" ca="1">IFERROR(INDEX('Nhập đơn'!E:E,KH!$A113,0),"")</f>
        <v/>
      </c>
      <c r="F113" s="15" t="str" cm="1">
        <f t="array" aca="1" ref="F113" ca="1">IFERROR(INDEX('Nhập đơn'!F:F,KH!$A113,0),"")</f>
        <v/>
      </c>
      <c r="G113" s="14" t="str" cm="1">
        <f t="array" aca="1" ref="G113" ca="1">IFERROR(INDEX('Nhập đơn'!H:H,KH!$A113,0),"")</f>
        <v/>
      </c>
      <c r="H113" s="14" t="str" cm="1">
        <f t="array" aca="1" ref="H113" ca="1">IFERROR(INDEX('Nhập đơn'!I:I,KH!$A113,0),"")</f>
        <v/>
      </c>
      <c r="I113" s="16"/>
    </row>
    <row r="114" spans="1:9" ht="16.5">
      <c r="A114" s="1" t="str">
        <f ca="1">IFERROR(A113+MATCH(C114,OFFSET('Nhập đơn'!$C$1,KH!$A113,0,10000),0),"")</f>
        <v/>
      </c>
      <c r="B114" s="16"/>
      <c r="C114" s="16"/>
      <c r="D114" s="14" t="str" cm="1">
        <f t="array" aca="1" ref="D114" ca="1">IFERROR(INDEX('Nhập đơn'!D:D,KH!$A114,0),"")</f>
        <v/>
      </c>
      <c r="E114" s="15" t="str" cm="1">
        <f t="array" aca="1" ref="E114" ca="1">IFERROR(INDEX('Nhập đơn'!E:E,KH!$A114,0),"")</f>
        <v/>
      </c>
      <c r="F114" s="15" t="str" cm="1">
        <f t="array" aca="1" ref="F114" ca="1">IFERROR(INDEX('Nhập đơn'!F:F,KH!$A114,0),"")</f>
        <v/>
      </c>
      <c r="G114" s="14" t="str" cm="1">
        <f t="array" aca="1" ref="G114" ca="1">IFERROR(INDEX('Nhập đơn'!H:H,KH!$A114,0),"")</f>
        <v/>
      </c>
      <c r="H114" s="14" t="str" cm="1">
        <f t="array" aca="1" ref="H114" ca="1">IFERROR(INDEX('Nhập đơn'!I:I,KH!$A114,0),"")</f>
        <v/>
      </c>
      <c r="I114" s="16"/>
    </row>
    <row r="115" spans="1:9" ht="16.5">
      <c r="A115" s="1" t="str">
        <f ca="1">IFERROR(A114+MATCH(C115,OFFSET('Nhập đơn'!$C$1,KH!$A114,0,10000),0),"")</f>
        <v/>
      </c>
      <c r="B115" s="16"/>
      <c r="C115" s="16"/>
      <c r="D115" s="14" t="str" cm="1">
        <f t="array" aca="1" ref="D115" ca="1">IFERROR(INDEX('Nhập đơn'!D:D,KH!$A115,0),"")</f>
        <v/>
      </c>
      <c r="E115" s="15" t="str" cm="1">
        <f t="array" aca="1" ref="E115" ca="1">IFERROR(INDEX('Nhập đơn'!E:E,KH!$A115,0),"")</f>
        <v/>
      </c>
      <c r="F115" s="15" t="str" cm="1">
        <f t="array" aca="1" ref="F115" ca="1">IFERROR(INDEX('Nhập đơn'!F:F,KH!$A115,0),"")</f>
        <v/>
      </c>
      <c r="G115" s="14" t="str" cm="1">
        <f t="array" aca="1" ref="G115" ca="1">IFERROR(INDEX('Nhập đơn'!H:H,KH!$A115,0),"")</f>
        <v/>
      </c>
      <c r="H115" s="14" t="str" cm="1">
        <f t="array" aca="1" ref="H115" ca="1">IFERROR(INDEX('Nhập đơn'!I:I,KH!$A115,0),"")</f>
        <v/>
      </c>
      <c r="I115" s="16"/>
    </row>
    <row r="116" spans="1:9" ht="16.5">
      <c r="A116" s="1" t="str">
        <f ca="1">IFERROR(A115+MATCH(C116,OFFSET('Nhập đơn'!$C$1,KH!$A115,0,10000),0),"")</f>
        <v/>
      </c>
      <c r="B116" s="16"/>
      <c r="C116" s="16"/>
      <c r="D116" s="14" t="str" cm="1">
        <f t="array" aca="1" ref="D116" ca="1">IFERROR(INDEX('Nhập đơn'!D:D,KH!$A116,0),"")</f>
        <v/>
      </c>
      <c r="E116" s="15" t="str" cm="1">
        <f t="array" aca="1" ref="E116" ca="1">IFERROR(INDEX('Nhập đơn'!E:E,KH!$A116,0),"")</f>
        <v/>
      </c>
      <c r="F116" s="15" t="str" cm="1">
        <f t="array" aca="1" ref="F116" ca="1">IFERROR(INDEX('Nhập đơn'!F:F,KH!$A116,0),"")</f>
        <v/>
      </c>
      <c r="G116" s="14" t="str" cm="1">
        <f t="array" aca="1" ref="G116" ca="1">IFERROR(INDEX('Nhập đơn'!H:H,KH!$A116,0),"")</f>
        <v/>
      </c>
      <c r="H116" s="14" t="str" cm="1">
        <f t="array" aca="1" ref="H116" ca="1">IFERROR(INDEX('Nhập đơn'!I:I,KH!$A116,0),"")</f>
        <v/>
      </c>
      <c r="I116" s="16"/>
    </row>
    <row r="117" spans="1:9" ht="16.5">
      <c r="A117" s="1" t="str">
        <f ca="1">IFERROR(A116+MATCH(C117,OFFSET('Nhập đơn'!$C$1,KH!$A116,0,10000),0),"")</f>
        <v/>
      </c>
      <c r="B117" s="16"/>
      <c r="C117" s="16"/>
      <c r="D117" s="14" t="str" cm="1">
        <f t="array" aca="1" ref="D117" ca="1">IFERROR(INDEX('Nhập đơn'!D:D,KH!$A117,0),"")</f>
        <v/>
      </c>
      <c r="E117" s="15" t="str" cm="1">
        <f t="array" aca="1" ref="E117" ca="1">IFERROR(INDEX('Nhập đơn'!E:E,KH!$A117,0),"")</f>
        <v/>
      </c>
      <c r="F117" s="15" t="str" cm="1">
        <f t="array" aca="1" ref="F117" ca="1">IFERROR(INDEX('Nhập đơn'!F:F,KH!$A117,0),"")</f>
        <v/>
      </c>
      <c r="G117" s="14" t="str" cm="1">
        <f t="array" aca="1" ref="G117" ca="1">IFERROR(INDEX('Nhập đơn'!H:H,KH!$A117,0),"")</f>
        <v/>
      </c>
      <c r="H117" s="14" t="str" cm="1">
        <f t="array" aca="1" ref="H117" ca="1">IFERROR(INDEX('Nhập đơn'!I:I,KH!$A117,0),"")</f>
        <v/>
      </c>
      <c r="I117" s="16"/>
    </row>
    <row r="118" spans="1:9" ht="16.5">
      <c r="A118" s="1" t="str">
        <f ca="1">IFERROR(A117+MATCH(C118,OFFSET('Nhập đơn'!$C$1,KH!$A117,0,10000),0),"")</f>
        <v/>
      </c>
      <c r="B118" s="16"/>
      <c r="C118" s="16"/>
      <c r="D118" s="14" t="str" cm="1">
        <f t="array" aca="1" ref="D118" ca="1">IFERROR(INDEX('Nhập đơn'!D:D,KH!$A118,0),"")</f>
        <v/>
      </c>
      <c r="E118" s="15" t="str" cm="1">
        <f t="array" aca="1" ref="E118" ca="1">IFERROR(INDEX('Nhập đơn'!E:E,KH!$A118,0),"")</f>
        <v/>
      </c>
      <c r="F118" s="15" t="str" cm="1">
        <f t="array" aca="1" ref="F118" ca="1">IFERROR(INDEX('Nhập đơn'!F:F,KH!$A118,0),"")</f>
        <v/>
      </c>
      <c r="G118" s="14" t="str" cm="1">
        <f t="array" aca="1" ref="G118" ca="1">IFERROR(INDEX('Nhập đơn'!H:H,KH!$A118,0),"")</f>
        <v/>
      </c>
      <c r="H118" s="14" t="str" cm="1">
        <f t="array" aca="1" ref="H118" ca="1">IFERROR(INDEX('Nhập đơn'!I:I,KH!$A118,0),"")</f>
        <v/>
      </c>
      <c r="I118" s="16"/>
    </row>
    <row r="119" spans="1:9" ht="16.5">
      <c r="A119" s="1" t="str">
        <f ca="1">IFERROR(A118+MATCH(C119,OFFSET('Nhập đơn'!$C$1,KH!$A118,0,10000),0),"")</f>
        <v/>
      </c>
      <c r="B119" s="16"/>
      <c r="C119" s="16"/>
      <c r="D119" s="14" t="str" cm="1">
        <f t="array" aca="1" ref="D119" ca="1">IFERROR(INDEX('Nhập đơn'!D:D,KH!$A119,0),"")</f>
        <v/>
      </c>
      <c r="E119" s="15" t="str" cm="1">
        <f t="array" aca="1" ref="E119" ca="1">IFERROR(INDEX('Nhập đơn'!E:E,KH!$A119,0),"")</f>
        <v/>
      </c>
      <c r="F119" s="15" t="str" cm="1">
        <f t="array" aca="1" ref="F119" ca="1">IFERROR(INDEX('Nhập đơn'!F:F,KH!$A119,0),"")</f>
        <v/>
      </c>
      <c r="G119" s="14" t="str" cm="1">
        <f t="array" aca="1" ref="G119" ca="1">IFERROR(INDEX('Nhập đơn'!H:H,KH!$A119,0),"")</f>
        <v/>
      </c>
      <c r="H119" s="14" t="str" cm="1">
        <f t="array" aca="1" ref="H119" ca="1">IFERROR(INDEX('Nhập đơn'!I:I,KH!$A119,0),"")</f>
        <v/>
      </c>
      <c r="I119" s="16"/>
    </row>
    <row r="120" spans="1:9" ht="16.5">
      <c r="A120" s="1" t="str">
        <f ca="1">IFERROR(A119+MATCH(C120,OFFSET('Nhập đơn'!$C$1,KH!$A119,0,10000),0),"")</f>
        <v/>
      </c>
      <c r="B120" s="16"/>
      <c r="C120" s="16"/>
      <c r="D120" s="14" t="str" cm="1">
        <f t="array" aca="1" ref="D120" ca="1">IFERROR(INDEX('Nhập đơn'!D:D,KH!$A120,0),"")</f>
        <v/>
      </c>
      <c r="E120" s="15" t="str" cm="1">
        <f t="array" aca="1" ref="E120" ca="1">IFERROR(INDEX('Nhập đơn'!E:E,KH!$A120,0),"")</f>
        <v/>
      </c>
      <c r="F120" s="15" t="str" cm="1">
        <f t="array" aca="1" ref="F120" ca="1">IFERROR(INDEX('Nhập đơn'!F:F,KH!$A120,0),"")</f>
        <v/>
      </c>
      <c r="G120" s="14" t="str" cm="1">
        <f t="array" aca="1" ref="G120" ca="1">IFERROR(INDEX('Nhập đơn'!H:H,KH!$A120,0),"")</f>
        <v/>
      </c>
      <c r="H120" s="14" t="str" cm="1">
        <f t="array" aca="1" ref="H120" ca="1">IFERROR(INDEX('Nhập đơn'!I:I,KH!$A120,0),"")</f>
        <v/>
      </c>
      <c r="I120" s="16"/>
    </row>
    <row r="121" spans="1:9" ht="16.5">
      <c r="A121" s="1" t="str">
        <f ca="1">IFERROR(A120+MATCH(C121,OFFSET('Nhập đơn'!$C$1,KH!$A120,0,10000),0),"")</f>
        <v/>
      </c>
      <c r="B121" s="16"/>
      <c r="C121" s="16"/>
      <c r="D121" s="14" t="str" cm="1">
        <f t="array" aca="1" ref="D121" ca="1">IFERROR(INDEX('Nhập đơn'!D:D,KH!$A121,0),"")</f>
        <v/>
      </c>
      <c r="E121" s="15" t="str" cm="1">
        <f t="array" aca="1" ref="E121" ca="1">IFERROR(INDEX('Nhập đơn'!E:E,KH!$A121,0),"")</f>
        <v/>
      </c>
      <c r="F121" s="15" t="str" cm="1">
        <f t="array" aca="1" ref="F121" ca="1">IFERROR(INDEX('Nhập đơn'!F:F,KH!$A121,0),"")</f>
        <v/>
      </c>
      <c r="G121" s="14" t="str" cm="1">
        <f t="array" aca="1" ref="G121" ca="1">IFERROR(INDEX('Nhập đơn'!H:H,KH!$A121,0),"")</f>
        <v/>
      </c>
      <c r="H121" s="14" t="str" cm="1">
        <f t="array" aca="1" ref="H121" ca="1">IFERROR(INDEX('Nhập đơn'!I:I,KH!$A121,0),"")</f>
        <v/>
      </c>
      <c r="I121" s="16"/>
    </row>
    <row r="122" spans="1:9" ht="16.5">
      <c r="A122" s="1" t="str">
        <f ca="1">IFERROR(A121+MATCH(C122,OFFSET('Nhập đơn'!$C$1,KH!$A121,0,10000),0),"")</f>
        <v/>
      </c>
      <c r="B122" s="16"/>
      <c r="C122" s="16"/>
      <c r="D122" s="14" t="str" cm="1">
        <f t="array" aca="1" ref="D122" ca="1">IFERROR(INDEX('Nhập đơn'!D:D,KH!$A122,0),"")</f>
        <v/>
      </c>
      <c r="E122" s="15" t="str" cm="1">
        <f t="array" aca="1" ref="E122" ca="1">IFERROR(INDEX('Nhập đơn'!E:E,KH!$A122,0),"")</f>
        <v/>
      </c>
      <c r="F122" s="15" t="str" cm="1">
        <f t="array" aca="1" ref="F122" ca="1">IFERROR(INDEX('Nhập đơn'!F:F,KH!$A122,0),"")</f>
        <v/>
      </c>
      <c r="G122" s="14" t="str" cm="1">
        <f t="array" aca="1" ref="G122" ca="1">IFERROR(INDEX('Nhập đơn'!H:H,KH!$A122,0),"")</f>
        <v/>
      </c>
      <c r="H122" s="14" t="str" cm="1">
        <f t="array" aca="1" ref="H122" ca="1">IFERROR(INDEX('Nhập đơn'!I:I,KH!$A122,0),"")</f>
        <v/>
      </c>
      <c r="I122" s="16"/>
    </row>
    <row r="123" spans="1:9" ht="16.5">
      <c r="A123" s="1" t="str">
        <f ca="1">IFERROR(A122+MATCH(C123,OFFSET('Nhập đơn'!$C$1,KH!$A122,0,10000),0),"")</f>
        <v/>
      </c>
      <c r="B123" s="16"/>
      <c r="C123" s="16"/>
      <c r="D123" s="14" t="str" cm="1">
        <f t="array" aca="1" ref="D123" ca="1">IFERROR(INDEX('Nhập đơn'!D:D,KH!$A123,0),"")</f>
        <v/>
      </c>
      <c r="E123" s="15" t="str" cm="1">
        <f t="array" aca="1" ref="E123" ca="1">IFERROR(INDEX('Nhập đơn'!E:E,KH!$A123,0),"")</f>
        <v/>
      </c>
      <c r="F123" s="15" t="str" cm="1">
        <f t="array" aca="1" ref="F123" ca="1">IFERROR(INDEX('Nhập đơn'!F:F,KH!$A123,0),"")</f>
        <v/>
      </c>
      <c r="G123" s="14" t="str" cm="1">
        <f t="array" aca="1" ref="G123" ca="1">IFERROR(INDEX('Nhập đơn'!H:H,KH!$A123,0),"")</f>
        <v/>
      </c>
      <c r="H123" s="14" t="str" cm="1">
        <f t="array" aca="1" ref="H123" ca="1">IFERROR(INDEX('Nhập đơn'!I:I,KH!$A123,0),"")</f>
        <v/>
      </c>
      <c r="I123" s="16"/>
    </row>
    <row r="124" spans="1:9" ht="16.5">
      <c r="A124" s="1" t="str">
        <f ca="1">IFERROR(A123+MATCH(C124,OFFSET('Nhập đơn'!$C$1,KH!$A123,0,10000),0),"")</f>
        <v/>
      </c>
      <c r="B124" s="16"/>
      <c r="C124" s="16"/>
      <c r="D124" s="14" t="str" cm="1">
        <f t="array" aca="1" ref="D124" ca="1">IFERROR(INDEX('Nhập đơn'!D:D,KH!$A124,0),"")</f>
        <v/>
      </c>
      <c r="E124" s="15" t="str" cm="1">
        <f t="array" aca="1" ref="E124" ca="1">IFERROR(INDEX('Nhập đơn'!E:E,KH!$A124,0),"")</f>
        <v/>
      </c>
      <c r="F124" s="15" t="str" cm="1">
        <f t="array" aca="1" ref="F124" ca="1">IFERROR(INDEX('Nhập đơn'!F:F,KH!$A124,0),"")</f>
        <v/>
      </c>
      <c r="G124" s="14" t="str" cm="1">
        <f t="array" aca="1" ref="G124" ca="1">IFERROR(INDEX('Nhập đơn'!H:H,KH!$A124,0),"")</f>
        <v/>
      </c>
      <c r="H124" s="14" t="str" cm="1">
        <f t="array" aca="1" ref="H124" ca="1">IFERROR(INDEX('Nhập đơn'!I:I,KH!$A124,0),"")</f>
        <v/>
      </c>
      <c r="I124" s="16"/>
    </row>
    <row r="125" spans="1:9" ht="16.5">
      <c r="A125" s="1" t="str">
        <f ca="1">IFERROR(A124+MATCH(C125,OFFSET('Nhập đơn'!$C$1,KH!$A124,0,10000),0),"")</f>
        <v/>
      </c>
      <c r="B125" s="16"/>
      <c r="C125" s="16"/>
      <c r="D125" s="14" t="str" cm="1">
        <f t="array" aca="1" ref="D125" ca="1">IFERROR(INDEX('Nhập đơn'!D:D,KH!$A125,0),"")</f>
        <v/>
      </c>
      <c r="E125" s="15" t="str" cm="1">
        <f t="array" aca="1" ref="E125" ca="1">IFERROR(INDEX('Nhập đơn'!E:E,KH!$A125,0),"")</f>
        <v/>
      </c>
      <c r="F125" s="15" t="str" cm="1">
        <f t="array" aca="1" ref="F125" ca="1">IFERROR(INDEX('Nhập đơn'!F:F,KH!$A125,0),"")</f>
        <v/>
      </c>
      <c r="G125" s="14" t="str" cm="1">
        <f t="array" aca="1" ref="G125" ca="1">IFERROR(INDEX('Nhập đơn'!H:H,KH!$A125,0),"")</f>
        <v/>
      </c>
      <c r="H125" s="14" t="str" cm="1">
        <f t="array" aca="1" ref="H125" ca="1">IFERROR(INDEX('Nhập đơn'!I:I,KH!$A125,0),"")</f>
        <v/>
      </c>
      <c r="I125" s="16"/>
    </row>
    <row r="126" spans="1:9" ht="16.5">
      <c r="A126" s="1" t="str">
        <f ca="1">IFERROR(A125+MATCH(C126,OFFSET('Nhập đơn'!$C$1,KH!$A125,0,10000),0),"")</f>
        <v/>
      </c>
      <c r="B126" s="16"/>
      <c r="C126" s="16"/>
      <c r="D126" s="14" t="str" cm="1">
        <f t="array" aca="1" ref="D126" ca="1">IFERROR(INDEX('Nhập đơn'!D:D,KH!$A126,0),"")</f>
        <v/>
      </c>
      <c r="E126" s="15" t="str" cm="1">
        <f t="array" aca="1" ref="E126" ca="1">IFERROR(INDEX('Nhập đơn'!E:E,KH!$A126,0),"")</f>
        <v/>
      </c>
      <c r="F126" s="15" t="str" cm="1">
        <f t="array" aca="1" ref="F126" ca="1">IFERROR(INDEX('Nhập đơn'!F:F,KH!$A126,0),"")</f>
        <v/>
      </c>
      <c r="G126" s="14" t="str" cm="1">
        <f t="array" aca="1" ref="G126" ca="1">IFERROR(INDEX('Nhập đơn'!H:H,KH!$A126,0),"")</f>
        <v/>
      </c>
      <c r="H126" s="14" t="str" cm="1">
        <f t="array" aca="1" ref="H126" ca="1">IFERROR(INDEX('Nhập đơn'!I:I,KH!$A126,0),"")</f>
        <v/>
      </c>
      <c r="I126" s="16"/>
    </row>
    <row r="127" spans="1:9" ht="16.5">
      <c r="A127" s="1" t="str">
        <f ca="1">IFERROR(A126+MATCH(C127,OFFSET('Nhập đơn'!$C$1,KH!$A126,0,10000),0),"")</f>
        <v/>
      </c>
      <c r="B127" s="16"/>
      <c r="C127" s="16"/>
      <c r="D127" s="14" t="str" cm="1">
        <f t="array" aca="1" ref="D127" ca="1">IFERROR(INDEX('Nhập đơn'!D:D,KH!$A127,0),"")</f>
        <v/>
      </c>
      <c r="E127" s="15" t="str" cm="1">
        <f t="array" aca="1" ref="E127" ca="1">IFERROR(INDEX('Nhập đơn'!E:E,KH!$A127,0),"")</f>
        <v/>
      </c>
      <c r="F127" s="15" t="str" cm="1">
        <f t="array" aca="1" ref="F127" ca="1">IFERROR(INDEX('Nhập đơn'!F:F,KH!$A127,0),"")</f>
        <v/>
      </c>
      <c r="G127" s="14" t="str" cm="1">
        <f t="array" aca="1" ref="G127" ca="1">IFERROR(INDEX('Nhập đơn'!H:H,KH!$A127,0),"")</f>
        <v/>
      </c>
      <c r="H127" s="14" t="str" cm="1">
        <f t="array" aca="1" ref="H127" ca="1">IFERROR(INDEX('Nhập đơn'!I:I,KH!$A127,0),"")</f>
        <v/>
      </c>
      <c r="I127" s="16"/>
    </row>
    <row r="128" spans="1:9" ht="16.5">
      <c r="A128" s="1" t="str">
        <f ca="1">IFERROR(A127+MATCH(C128,OFFSET('Nhập đơn'!$C$1,KH!$A127,0,10000),0),"")</f>
        <v/>
      </c>
      <c r="B128" s="16"/>
      <c r="C128" s="16"/>
      <c r="D128" s="14" t="str" cm="1">
        <f t="array" aca="1" ref="D128" ca="1">IFERROR(INDEX('Nhập đơn'!D:D,KH!$A128,0),"")</f>
        <v/>
      </c>
      <c r="E128" s="15" t="str" cm="1">
        <f t="array" aca="1" ref="E128" ca="1">IFERROR(INDEX('Nhập đơn'!E:E,KH!$A128,0),"")</f>
        <v/>
      </c>
      <c r="F128" s="15" t="str" cm="1">
        <f t="array" aca="1" ref="F128" ca="1">IFERROR(INDEX('Nhập đơn'!F:F,KH!$A128,0),"")</f>
        <v/>
      </c>
      <c r="G128" s="14" t="str" cm="1">
        <f t="array" aca="1" ref="G128" ca="1">IFERROR(INDEX('Nhập đơn'!H:H,KH!$A128,0),"")</f>
        <v/>
      </c>
      <c r="H128" s="14" t="str" cm="1">
        <f t="array" aca="1" ref="H128" ca="1">IFERROR(INDEX('Nhập đơn'!I:I,KH!$A128,0),"")</f>
        <v/>
      </c>
      <c r="I128" s="16"/>
    </row>
    <row r="129" spans="1:9" ht="16.5">
      <c r="A129" s="1" t="str">
        <f ca="1">IFERROR(A128+MATCH(C129,OFFSET('Nhập đơn'!$C$1,KH!$A128,0,10000),0),"")</f>
        <v/>
      </c>
      <c r="B129" s="16"/>
      <c r="C129" s="16"/>
      <c r="D129" s="14" t="str" cm="1">
        <f t="array" aca="1" ref="D129" ca="1">IFERROR(INDEX('Nhập đơn'!D:D,KH!$A129,0),"")</f>
        <v/>
      </c>
      <c r="E129" s="15" t="str" cm="1">
        <f t="array" aca="1" ref="E129" ca="1">IFERROR(INDEX('Nhập đơn'!E:E,KH!$A129,0),"")</f>
        <v/>
      </c>
      <c r="F129" s="15" t="str" cm="1">
        <f t="array" aca="1" ref="F129" ca="1">IFERROR(INDEX('Nhập đơn'!F:F,KH!$A129,0),"")</f>
        <v/>
      </c>
      <c r="G129" s="14" t="str" cm="1">
        <f t="array" aca="1" ref="G129" ca="1">IFERROR(INDEX('Nhập đơn'!H:H,KH!$A129,0),"")</f>
        <v/>
      </c>
      <c r="H129" s="14" t="str" cm="1">
        <f t="array" aca="1" ref="H129" ca="1">IFERROR(INDEX('Nhập đơn'!I:I,KH!$A129,0),"")</f>
        <v/>
      </c>
      <c r="I129" s="16"/>
    </row>
    <row r="130" spans="1:9" ht="16.5">
      <c r="A130" s="1" t="str">
        <f ca="1">IFERROR(A129+MATCH(C130,OFFSET('Nhập đơn'!$C$1,KH!$A129,0,10000),0),"")</f>
        <v/>
      </c>
      <c r="B130" s="16"/>
      <c r="C130" s="16"/>
      <c r="D130" s="14" t="str" cm="1">
        <f t="array" aca="1" ref="D130" ca="1">IFERROR(INDEX('Nhập đơn'!D:D,KH!$A130,0),"")</f>
        <v/>
      </c>
      <c r="E130" s="15" t="str" cm="1">
        <f t="array" aca="1" ref="E130" ca="1">IFERROR(INDEX('Nhập đơn'!E:E,KH!$A130,0),"")</f>
        <v/>
      </c>
      <c r="F130" s="15" t="str" cm="1">
        <f t="array" aca="1" ref="F130" ca="1">IFERROR(INDEX('Nhập đơn'!F:F,KH!$A130,0),"")</f>
        <v/>
      </c>
      <c r="G130" s="14" t="str" cm="1">
        <f t="array" aca="1" ref="G130" ca="1">IFERROR(INDEX('Nhập đơn'!H:H,KH!$A130,0),"")</f>
        <v/>
      </c>
      <c r="H130" s="14" t="str" cm="1">
        <f t="array" aca="1" ref="H130" ca="1">IFERROR(INDEX('Nhập đơn'!I:I,KH!$A130,0),"")</f>
        <v/>
      </c>
      <c r="I130" s="16"/>
    </row>
    <row r="131" spans="1:9" ht="16.5">
      <c r="A131" s="1" t="str">
        <f ca="1">IFERROR(A130+MATCH(C131,OFFSET('Nhập đơn'!$C$1,KH!$A130,0,10000),0),"")</f>
        <v/>
      </c>
      <c r="B131" s="16"/>
      <c r="C131" s="16"/>
      <c r="D131" s="14" t="str" cm="1">
        <f t="array" aca="1" ref="D131" ca="1">IFERROR(INDEX('Nhập đơn'!D:D,KH!$A131,0),"")</f>
        <v/>
      </c>
      <c r="E131" s="15" t="str" cm="1">
        <f t="array" aca="1" ref="E131" ca="1">IFERROR(INDEX('Nhập đơn'!E:E,KH!$A131,0),"")</f>
        <v/>
      </c>
      <c r="F131" s="15" t="str" cm="1">
        <f t="array" aca="1" ref="F131" ca="1">IFERROR(INDEX('Nhập đơn'!F:F,KH!$A131,0),"")</f>
        <v/>
      </c>
      <c r="G131" s="14" t="str" cm="1">
        <f t="array" aca="1" ref="G131" ca="1">IFERROR(INDEX('Nhập đơn'!H:H,KH!$A131,0),"")</f>
        <v/>
      </c>
      <c r="H131" s="14" t="str" cm="1">
        <f t="array" aca="1" ref="H131" ca="1">IFERROR(INDEX('Nhập đơn'!I:I,KH!$A131,0),"")</f>
        <v/>
      </c>
      <c r="I131" s="16"/>
    </row>
    <row r="132" spans="1:9" ht="16.5">
      <c r="A132" s="1" t="str">
        <f ca="1">IFERROR(A131+MATCH(C132,OFFSET('Nhập đơn'!$C$1,KH!$A131,0,10000),0),"")</f>
        <v/>
      </c>
      <c r="B132" s="16"/>
      <c r="C132" s="16"/>
      <c r="D132" s="14" t="str" cm="1">
        <f t="array" aca="1" ref="D132" ca="1">IFERROR(INDEX('Nhập đơn'!D:D,KH!$A132,0),"")</f>
        <v/>
      </c>
      <c r="E132" s="15" t="str" cm="1">
        <f t="array" aca="1" ref="E132" ca="1">IFERROR(INDEX('Nhập đơn'!E:E,KH!$A132,0),"")</f>
        <v/>
      </c>
      <c r="F132" s="15" t="str" cm="1">
        <f t="array" aca="1" ref="F132" ca="1">IFERROR(INDEX('Nhập đơn'!F:F,KH!$A132,0),"")</f>
        <v/>
      </c>
      <c r="G132" s="14" t="str" cm="1">
        <f t="array" aca="1" ref="G132" ca="1">IFERROR(INDEX('Nhập đơn'!H:H,KH!$A132,0),"")</f>
        <v/>
      </c>
      <c r="H132" s="14" t="str" cm="1">
        <f t="array" aca="1" ref="H132" ca="1">IFERROR(INDEX('Nhập đơn'!I:I,KH!$A132,0),"")</f>
        <v/>
      </c>
      <c r="I132" s="16"/>
    </row>
    <row r="133" spans="1:9" ht="16.5">
      <c r="A133" s="1" t="str">
        <f ca="1">IFERROR(A132+MATCH(C133,OFFSET('Nhập đơn'!$C$1,KH!$A132,0,10000),0),"")</f>
        <v/>
      </c>
      <c r="B133" s="16"/>
      <c r="C133" s="16"/>
      <c r="D133" s="14" t="str" cm="1">
        <f t="array" aca="1" ref="D133" ca="1">IFERROR(INDEX('Nhập đơn'!D:D,KH!$A133,0),"")</f>
        <v/>
      </c>
      <c r="E133" s="15" t="str" cm="1">
        <f t="array" aca="1" ref="E133" ca="1">IFERROR(INDEX('Nhập đơn'!E:E,KH!$A133,0),"")</f>
        <v/>
      </c>
      <c r="F133" s="15" t="str" cm="1">
        <f t="array" aca="1" ref="F133" ca="1">IFERROR(INDEX('Nhập đơn'!F:F,KH!$A133,0),"")</f>
        <v/>
      </c>
      <c r="G133" s="14" t="str" cm="1">
        <f t="array" aca="1" ref="G133" ca="1">IFERROR(INDEX('Nhập đơn'!H:H,KH!$A133,0),"")</f>
        <v/>
      </c>
      <c r="H133" s="14" t="str" cm="1">
        <f t="array" aca="1" ref="H133" ca="1">IFERROR(INDEX('Nhập đơn'!I:I,KH!$A133,0),"")</f>
        <v/>
      </c>
      <c r="I133" s="16"/>
    </row>
    <row r="134" spans="1:9" ht="16.5">
      <c r="A134" s="1" t="str">
        <f ca="1">IFERROR(A133+MATCH(C134,OFFSET('Nhập đơn'!$C$1,KH!$A133,0,10000),0),"")</f>
        <v/>
      </c>
      <c r="B134" s="16"/>
      <c r="C134" s="16"/>
      <c r="D134" s="14" t="str" cm="1">
        <f t="array" aca="1" ref="D134" ca="1">IFERROR(INDEX('Nhập đơn'!D:D,KH!$A134,0),"")</f>
        <v/>
      </c>
      <c r="E134" s="15" t="str" cm="1">
        <f t="array" aca="1" ref="E134" ca="1">IFERROR(INDEX('Nhập đơn'!E:E,KH!$A134,0),"")</f>
        <v/>
      </c>
      <c r="F134" s="15" t="str" cm="1">
        <f t="array" aca="1" ref="F134" ca="1">IFERROR(INDEX('Nhập đơn'!F:F,KH!$A134,0),"")</f>
        <v/>
      </c>
      <c r="G134" s="14" t="str" cm="1">
        <f t="array" aca="1" ref="G134" ca="1">IFERROR(INDEX('Nhập đơn'!H:H,KH!$A134,0),"")</f>
        <v/>
      </c>
      <c r="H134" s="14" t="str" cm="1">
        <f t="array" aca="1" ref="H134" ca="1">IFERROR(INDEX('Nhập đơn'!I:I,KH!$A134,0),"")</f>
        <v/>
      </c>
      <c r="I134" s="16"/>
    </row>
    <row r="135" spans="1:9" ht="16.5">
      <c r="A135" s="1" t="str">
        <f ca="1">IFERROR(A134+MATCH(C135,OFFSET('Nhập đơn'!$C$1,KH!$A134,0,10000),0),"")</f>
        <v/>
      </c>
      <c r="B135" s="16"/>
      <c r="C135" s="16"/>
      <c r="D135" s="14" t="str" cm="1">
        <f t="array" aca="1" ref="D135" ca="1">IFERROR(INDEX('Nhập đơn'!D:D,KH!$A135,0),"")</f>
        <v/>
      </c>
      <c r="E135" s="15" t="str" cm="1">
        <f t="array" aca="1" ref="E135" ca="1">IFERROR(INDEX('Nhập đơn'!E:E,KH!$A135,0),"")</f>
        <v/>
      </c>
      <c r="F135" s="15" t="str" cm="1">
        <f t="array" aca="1" ref="F135" ca="1">IFERROR(INDEX('Nhập đơn'!F:F,KH!$A135,0),"")</f>
        <v/>
      </c>
      <c r="G135" s="14" t="str" cm="1">
        <f t="array" aca="1" ref="G135" ca="1">IFERROR(INDEX('Nhập đơn'!H:H,KH!$A135,0),"")</f>
        <v/>
      </c>
      <c r="H135" s="14" t="str" cm="1">
        <f t="array" aca="1" ref="H135" ca="1">IFERROR(INDEX('Nhập đơn'!I:I,KH!$A135,0),"")</f>
        <v/>
      </c>
      <c r="I135" s="16"/>
    </row>
  </sheetData>
  <mergeCells count="1">
    <mergeCell ref="H5:I5"/>
  </mergeCells>
  <conditionalFormatting sqref="B6:I6">
    <cfRule type="expression" dxfId="8" priority="1">
      <formula>COUNTA(B7)&gt;0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48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375" customWidth="1"/>
    <col min="3" max="3" width="9" hidden="1" customWidth="1"/>
    <col min="4" max="4" width="11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6.5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4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16.5">
      <c r="A5" s="1"/>
      <c r="B5" s="7" t="s">
        <v>4327</v>
      </c>
      <c r="C5" s="8"/>
      <c r="D5" s="9"/>
      <c r="E5" s="10" t="s">
        <v>11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16.5">
      <c r="A7" s="1">
        <f ca="1">IFERROR(A6+MATCH(C7,OFFSET('Nhập đơn'!$C$1,MLT!$A6,0,10000),0),"")</f>
        <v>332</v>
      </c>
      <c r="B7" s="16">
        <v>1</v>
      </c>
      <c r="C7" s="14" t="str">
        <f>IF(COUNTIFS($C$6:C6,$E$5)&lt;$J$1,$E$5,"")</f>
        <v>MLT</v>
      </c>
      <c r="D7" s="14" t="str" cm="1">
        <f t="array" aca="1" ref="D7" ca="1">IFERROR(INDEX('Nhập đơn'!D:D,MLT!$A7,0),"")</f>
        <v>172</v>
      </c>
      <c r="E7" s="15" t="str" cm="1">
        <f t="array" aca="1" ref="E7" ca="1">IFERROR(INDEX('Nhập đơn'!E:E,MLT!$A7,0),"")</f>
        <v>Hương nhu 100 gr</v>
      </c>
      <c r="F7" s="15" t="str" cm="1">
        <f t="array" aca="1" ref="F7" ca="1">IFERROR(INDEX('Nhập đơn'!F:F,MLT!$A7,0),"")</f>
        <v>Holy Basil Leaf 100 gr</v>
      </c>
      <c r="G7" s="14" cm="1">
        <f t="array" aca="1" ref="G7" ca="1">IFERROR(INDEX('Nhập đơn'!H:H,MLT!$A7,0),"")</f>
        <v>4.5</v>
      </c>
      <c r="H7" s="14" cm="1">
        <f t="array" aca="1" ref="H7" ca="1">IFERROR(INDEX('Nhập đơn'!I:I,MLT!$A7,0),"")</f>
        <v>45</v>
      </c>
      <c r="I7" s="15"/>
    </row>
    <row r="8" spans="1:10" ht="16.5">
      <c r="A8" s="1">
        <f ca="1">IFERROR(A7+MATCH(C8,OFFSET('Nhập đơn'!$C$1,MLT!$A7,0,10000),0),"")</f>
        <v>333</v>
      </c>
      <c r="B8" s="16">
        <v>2</v>
      </c>
      <c r="C8" s="14" t="str">
        <f>IF(COUNTIFS($C$6:C7,$E$5)&lt;$J$1,$E$5,"")</f>
        <v>MLT</v>
      </c>
      <c r="D8" s="14" t="str" cm="1">
        <f t="array" aca="1" ref="D8" ca="1">IFERROR(INDEX('Nhập đơn'!D:D,MLT!$A8,0),"")</f>
        <v>142</v>
      </c>
      <c r="E8" s="15" t="str" cm="1">
        <f t="array" aca="1" ref="E8" ca="1">IFERROR(INDEX('Nhập đơn'!E:E,MLT!$A8,0),"")</f>
        <v>Cải thìa 250 gr</v>
      </c>
      <c r="F8" s="15" t="str" cm="1">
        <f t="array" aca="1" ref="F8" ca="1">IFERROR(INDEX('Nhập đơn'!F:F,MLT!$A8,0),"")</f>
        <v>Bok Choi 250 gr</v>
      </c>
      <c r="G8" s="14" cm="1">
        <f t="array" aca="1" ref="G8" ca="1">IFERROR(INDEX('Nhập đơn'!H:H,MLT!$A8,0),"")</f>
        <v>2.5</v>
      </c>
      <c r="H8" s="14" cm="1">
        <f t="array" aca="1" ref="H8" ca="1">IFERROR(INDEX('Nhập đơn'!I:I,MLT!$A8,0),"")</f>
        <v>10</v>
      </c>
      <c r="I8" s="15"/>
    </row>
    <row r="9" spans="1:10" ht="16.5">
      <c r="A9" s="1">
        <f ca="1">IFERROR(A8+MATCH(C9,OFFSET('Nhập đơn'!$C$1,MLT!$A8,0,10000),0),"")</f>
        <v>334</v>
      </c>
      <c r="B9" s="16">
        <v>3</v>
      </c>
      <c r="C9" s="14" t="str">
        <f>IF(COUNTIFS($C$6:C8,$E$5)&lt;$J$1,$E$5,"")</f>
        <v>MLT</v>
      </c>
      <c r="D9" s="14" t="str" cm="1">
        <f t="array" aca="1" ref="D9" ca="1">IFERROR(INDEX('Nhập đơn'!D:D,MLT!$A9,0),"")</f>
        <v>131</v>
      </c>
      <c r="E9" s="15" t="str" cm="1">
        <f t="array" aca="1" ref="E9" ca="1">IFERROR(INDEX('Nhập đơn'!E:E,MLT!$A9,0),"")</f>
        <v>Ngò gai 100 gr</v>
      </c>
      <c r="F9" s="15" t="str" cm="1">
        <f t="array" aca="1" ref="F9" ca="1">IFERROR(INDEX('Nhập đơn'!F:F,MLT!$A9,0),"")</f>
        <v>Culantro 100 gr</v>
      </c>
      <c r="G9" s="14" cm="1">
        <f t="array" aca="1" ref="G9" ca="1">IFERROR(INDEX('Nhập đơn'!H:H,MLT!$A9,0),"")</f>
        <v>0.6</v>
      </c>
      <c r="H9" s="14" cm="1">
        <f t="array" aca="1" ref="H9" ca="1">IFERROR(INDEX('Nhập đơn'!I:I,MLT!$A9,0),"")</f>
        <v>6</v>
      </c>
      <c r="I9" s="15"/>
    </row>
    <row r="10" spans="1:10" ht="16.5">
      <c r="A10" s="1">
        <f ca="1">IFERROR(A9+MATCH(C10,OFFSET('Nhập đơn'!$C$1,MLT!$A9,0,10000),0),"")</f>
        <v>335</v>
      </c>
      <c r="B10" s="16">
        <v>4</v>
      </c>
      <c r="C10" s="14" t="str">
        <f>IF(COUNTIFS($C$6:C9,$E$5)&lt;$J$1,$E$5,"")</f>
        <v>MLT</v>
      </c>
      <c r="D10" s="14" t="str" cm="1">
        <f t="array" aca="1" ref="D10" ca="1">IFERROR(INDEX('Nhập đơn'!D:D,MLT!$A10,0),"")</f>
        <v>232</v>
      </c>
      <c r="E10" s="15" t="str" cm="1">
        <f t="array" aca="1" ref="E10" ca="1">IFERROR(INDEX('Nhập đơn'!E:E,MLT!$A10,0),"")</f>
        <v>Cần tây 100 gr</v>
      </c>
      <c r="F10" s="15" t="str" cm="1">
        <f t="array" aca="1" ref="F10" ca="1">IFERROR(INDEX('Nhập đơn'!F:F,MLT!$A10,0),"")</f>
        <v>Chinese Cellery 100 gr</v>
      </c>
      <c r="G10" s="14" cm="1">
        <f t="array" aca="1" ref="G10" ca="1">IFERROR(INDEX('Nhập đơn'!H:H,MLT!$A10,0),"")</f>
        <v>0.5</v>
      </c>
      <c r="H10" s="14" cm="1">
        <f t="array" aca="1" ref="H10" ca="1">IFERROR(INDEX('Nhập đơn'!I:I,MLT!$A10,0),"")</f>
        <v>5</v>
      </c>
      <c r="I10" s="15"/>
    </row>
    <row r="11" spans="1:10" ht="16.5">
      <c r="A11" s="1" t="str">
        <f ca="1">IFERROR(A10+MATCH(C11,OFFSET('Nhập đơn'!$C$1,MLT!$A10,0,10000),0),"")</f>
        <v/>
      </c>
      <c r="B11" s="16">
        <v>5</v>
      </c>
      <c r="C11" s="14" t="str">
        <f>IF(COUNTIFS($C$6:C10,$E$5)&lt;$J$1,$E$5,"")</f>
        <v/>
      </c>
      <c r="D11" s="14" t="str" cm="1">
        <f t="array" aca="1" ref="D11" ca="1">IFERROR(INDEX('Nhập đơn'!D:D,MLT!$A11,0),"")</f>
        <v/>
      </c>
      <c r="E11" s="15" t="str" cm="1">
        <f t="array" aca="1" ref="E11" ca="1">IFERROR(INDEX('Nhập đơn'!E:E,MLT!$A11,0),"")</f>
        <v/>
      </c>
      <c r="F11" s="15" t="str" cm="1">
        <f t="array" aca="1" ref="F11" ca="1">IFERROR(INDEX('Nhập đơn'!F:F,MLT!$A11,0),"")</f>
        <v/>
      </c>
      <c r="G11" s="14" t="str" cm="1">
        <f t="array" aca="1" ref="G11" ca="1">IFERROR(INDEX('Nhập đơn'!H:H,MLT!$A11,0),"")</f>
        <v/>
      </c>
      <c r="H11" s="14" t="str" cm="1">
        <f t="array" aca="1" ref="H11" ca="1">IFERROR(INDEX('Nhập đơn'!I:I,MLT!$A11,0),"")</f>
        <v/>
      </c>
      <c r="I11" s="15"/>
    </row>
    <row r="12" spans="1:10" ht="16.5">
      <c r="A12" s="1" t="str">
        <f ca="1">IFERROR(A11+MATCH(C12,OFFSET('Nhập đơn'!$C$1,MLT!$A11,0,10000),0),"")</f>
        <v/>
      </c>
      <c r="B12" s="16">
        <v>6</v>
      </c>
      <c r="C12" s="14" t="str">
        <f>IF(COUNTIFS($C$6:C11,$E$5)&lt;$J$1,$E$5,"")</f>
        <v/>
      </c>
      <c r="D12" s="14" t="str" cm="1">
        <f t="array" aca="1" ref="D12" ca="1">IFERROR(INDEX('Nhập đơn'!D:D,MLT!$A12,0),"")</f>
        <v/>
      </c>
      <c r="E12" s="15" t="str" cm="1">
        <f t="array" aca="1" ref="E12" ca="1">IFERROR(INDEX('Nhập đơn'!E:E,MLT!$A12,0),"")</f>
        <v/>
      </c>
      <c r="F12" s="15" t="str" cm="1">
        <f t="array" aca="1" ref="F12" ca="1">IFERROR(INDEX('Nhập đơn'!F:F,MLT!$A12,0),"")</f>
        <v/>
      </c>
      <c r="G12" s="14" t="str" cm="1">
        <f t="array" aca="1" ref="G12" ca="1">IFERROR(INDEX('Nhập đơn'!H:H,MLT!$A12,0),"")</f>
        <v/>
      </c>
      <c r="H12" s="14" t="str" cm="1">
        <f t="array" aca="1" ref="H12" ca="1">IFERROR(INDEX('Nhập đơn'!I:I,MLT!$A12,0),"")</f>
        <v/>
      </c>
      <c r="I12" s="15"/>
    </row>
    <row r="13" spans="1:10" ht="16.5">
      <c r="A13" s="1" t="str">
        <f ca="1">IFERROR(A12+MATCH(C13,OFFSET('Nhập đơn'!$C$1,MLT!$A12,0,10000),0),"")</f>
        <v/>
      </c>
      <c r="B13" s="16">
        <v>7</v>
      </c>
      <c r="C13" s="14" t="str">
        <f>IF(COUNTIFS($C$6:C12,$E$5)&lt;$J$1,$E$5,"")</f>
        <v/>
      </c>
      <c r="D13" s="14" t="str" cm="1">
        <f t="array" aca="1" ref="D13" ca="1">IFERROR(INDEX('Nhập đơn'!D:D,MLT!$A13,0),"")</f>
        <v/>
      </c>
      <c r="E13" s="15" t="str" cm="1">
        <f t="array" aca="1" ref="E13" ca="1">IFERROR(INDEX('Nhập đơn'!E:E,MLT!$A13,0),"")</f>
        <v/>
      </c>
      <c r="F13" s="15" t="str" cm="1">
        <f t="array" aca="1" ref="F13" ca="1">IFERROR(INDEX('Nhập đơn'!F:F,MLT!$A13,0),"")</f>
        <v/>
      </c>
      <c r="G13" s="14" t="str" cm="1">
        <f t="array" aca="1" ref="G13" ca="1">IFERROR(INDEX('Nhập đơn'!H:H,MLT!$A13,0),"")</f>
        <v/>
      </c>
      <c r="H13" s="14" t="str" cm="1">
        <f t="array" aca="1" ref="H13" ca="1">IFERROR(INDEX('Nhập đơn'!I:I,MLT!$A13,0),"")</f>
        <v/>
      </c>
      <c r="I13" s="15"/>
    </row>
    <row r="14" spans="1:10" ht="16.5">
      <c r="A14" s="1" t="str">
        <f ca="1">IFERROR(A13+MATCH(C14,OFFSET('Nhập đơn'!$C$1,MLT!$A13,0,10000),0),"")</f>
        <v/>
      </c>
      <c r="B14" s="16">
        <v>8</v>
      </c>
      <c r="C14" s="14" t="str">
        <f>IF(COUNTIFS($C$6:C13,$E$5)&lt;$J$1,$E$5,"")</f>
        <v/>
      </c>
      <c r="D14" s="14" t="str" cm="1">
        <f t="array" aca="1" ref="D14" ca="1">IFERROR(INDEX('Nhập đơn'!D:D,MLT!$A14,0),"")</f>
        <v/>
      </c>
      <c r="E14" s="15" t="str" cm="1">
        <f t="array" aca="1" ref="E14" ca="1">IFERROR(INDEX('Nhập đơn'!E:E,MLT!$A14,0),"")</f>
        <v/>
      </c>
      <c r="F14" s="15" t="str" cm="1">
        <f t="array" aca="1" ref="F14" ca="1">IFERROR(INDEX('Nhập đơn'!F:F,MLT!$A14,0),"")</f>
        <v/>
      </c>
      <c r="G14" s="14" t="str" cm="1">
        <f t="array" aca="1" ref="G14" ca="1">IFERROR(INDEX('Nhập đơn'!H:H,MLT!$A14,0),"")</f>
        <v/>
      </c>
      <c r="H14" s="14" t="str" cm="1">
        <f t="array" aca="1" ref="H14" ca="1">IFERROR(INDEX('Nhập đơn'!I:I,MLT!$A14,0),"")</f>
        <v/>
      </c>
      <c r="I14" s="15"/>
    </row>
    <row r="15" spans="1:10" ht="16.5">
      <c r="A15" s="1" t="str">
        <f ca="1">IFERROR(A14+MATCH(C15,OFFSET('Nhập đơn'!$C$1,MLT!$A14,0,10000),0),"")</f>
        <v/>
      </c>
      <c r="B15" s="16">
        <v>9</v>
      </c>
      <c r="C15" s="14" t="str">
        <f>IF(COUNTIFS($C$6:C14,$E$5)&lt;$J$1,$E$5,"")</f>
        <v/>
      </c>
      <c r="D15" s="14" t="str" cm="1">
        <f t="array" aca="1" ref="D15" ca="1">IFERROR(INDEX('Nhập đơn'!D:D,MLT!$A15,0),"")</f>
        <v/>
      </c>
      <c r="E15" s="15" t="str" cm="1">
        <f t="array" aca="1" ref="E15" ca="1">IFERROR(INDEX('Nhập đơn'!E:E,MLT!$A15,0),"")</f>
        <v/>
      </c>
      <c r="F15" s="15" t="str" cm="1">
        <f t="array" aca="1" ref="F15" ca="1">IFERROR(INDEX('Nhập đơn'!F:F,MLT!$A15,0),"")</f>
        <v/>
      </c>
      <c r="G15" s="14" t="str" cm="1">
        <f t="array" aca="1" ref="G15" ca="1">IFERROR(INDEX('Nhập đơn'!H:H,MLT!$A15,0),"")</f>
        <v/>
      </c>
      <c r="H15" s="14" t="str" cm="1">
        <f t="array" aca="1" ref="H15" ca="1">IFERROR(INDEX('Nhập đơn'!I:I,MLT!$A15,0),"")</f>
        <v/>
      </c>
      <c r="I15" s="16"/>
    </row>
    <row r="16" spans="1:10" ht="16.5">
      <c r="A16" s="1" t="str">
        <f ca="1">IFERROR(A15+MATCH(C16,OFFSET('Nhập đơn'!$C$1,MLT!$A15,0,10000),0),"")</f>
        <v/>
      </c>
      <c r="B16" s="16">
        <v>10</v>
      </c>
      <c r="C16" s="14" t="str">
        <f>IF(COUNTIFS($C$6:C15,$E$5)&lt;$J$1,$E$5,"")</f>
        <v/>
      </c>
      <c r="D16" s="14" t="str" cm="1">
        <f t="array" aca="1" ref="D16" ca="1">IFERROR(INDEX('Nhập đơn'!D:D,MLT!$A16,0),"")</f>
        <v/>
      </c>
      <c r="E16" s="15" t="str" cm="1">
        <f t="array" aca="1" ref="E16" ca="1">IFERROR(INDEX('Nhập đơn'!E:E,MLT!$A16,0),"")</f>
        <v/>
      </c>
      <c r="F16" s="15" t="str" cm="1">
        <f t="array" aca="1" ref="F16" ca="1">IFERROR(INDEX('Nhập đơn'!F:F,MLT!$A16,0),"")</f>
        <v/>
      </c>
      <c r="G16" s="14" t="str" cm="1">
        <f t="array" aca="1" ref="G16" ca="1">IFERROR(INDEX('Nhập đơn'!H:H,MLT!$A16,0),"")</f>
        <v/>
      </c>
      <c r="H16" s="14" t="str" cm="1">
        <f t="array" aca="1" ref="H16" ca="1">IFERROR(INDEX('Nhập đơn'!I:I,MLT!$A16,0),"")</f>
        <v/>
      </c>
      <c r="I16" s="16"/>
    </row>
    <row r="17" spans="1:9" ht="16.5">
      <c r="A17" s="1" t="str">
        <f ca="1">IFERROR(A16+MATCH(C17,OFFSET('Nhập đơn'!$C$1,MLT!$A16,0,10000),0),"")</f>
        <v/>
      </c>
      <c r="B17" s="16">
        <v>11</v>
      </c>
      <c r="C17" s="14" t="str">
        <f>IF(COUNTIFS($C$6:C16,$E$5)&lt;$J$1,$E$5,"")</f>
        <v/>
      </c>
      <c r="D17" s="14" t="str" cm="1">
        <f t="array" aca="1" ref="D17" ca="1">IFERROR(INDEX('Nhập đơn'!D:D,MLT!$A17,0),"")</f>
        <v/>
      </c>
      <c r="E17" s="15" t="str" cm="1">
        <f t="array" aca="1" ref="E17" ca="1">IFERROR(INDEX('Nhập đơn'!E:E,MLT!$A17,0),"")</f>
        <v/>
      </c>
      <c r="F17" s="15" t="str" cm="1">
        <f t="array" aca="1" ref="F17" ca="1">IFERROR(INDEX('Nhập đơn'!F:F,MLT!$A17,0),"")</f>
        <v/>
      </c>
      <c r="G17" s="14" t="str" cm="1">
        <f t="array" aca="1" ref="G17" ca="1">IFERROR(INDEX('Nhập đơn'!H:H,MLT!$A17,0),"")</f>
        <v/>
      </c>
      <c r="H17" s="14" t="str" cm="1">
        <f t="array" aca="1" ref="H17" ca="1">IFERROR(INDEX('Nhập đơn'!I:I,MLT!$A17,0),"")</f>
        <v/>
      </c>
      <c r="I17" s="16"/>
    </row>
    <row r="18" spans="1:9" ht="16.5">
      <c r="A18" s="1" t="str">
        <f ca="1">IFERROR(A17+MATCH(C18,OFFSET('Nhập đơn'!$C$1,MLT!$A17,0,10000),0),"")</f>
        <v/>
      </c>
      <c r="B18" s="16"/>
      <c r="C18" s="16"/>
      <c r="D18" s="14" t="str" cm="1">
        <f t="array" aca="1" ref="D18" ca="1">IFERROR(INDEX('Nhập đơn'!D:D,MLT!$A18,0),"")</f>
        <v/>
      </c>
      <c r="E18" s="15" t="str" cm="1">
        <f t="array" aca="1" ref="E18" ca="1">IFERROR(INDEX('Nhập đơn'!E:E,MLT!$A18,0),"")</f>
        <v/>
      </c>
      <c r="F18" s="15" t="str" cm="1">
        <f t="array" aca="1" ref="F18" ca="1">IFERROR(INDEX('Nhập đơn'!F:F,MLT!$A18,0),"")</f>
        <v/>
      </c>
      <c r="G18" s="14" t="str" cm="1">
        <f t="array" aca="1" ref="G18" ca="1">IFERROR(INDEX('Nhập đơn'!H:H,MLT!$A18,0),"")</f>
        <v/>
      </c>
      <c r="H18" s="14" t="str" cm="1">
        <f t="array" aca="1" ref="H18" ca="1">IFERROR(INDEX('Nhập đơn'!I:I,MLT!$A18,0),"")</f>
        <v/>
      </c>
      <c r="I18" s="16"/>
    </row>
    <row r="19" spans="1:9" ht="16.5">
      <c r="A19" s="1" t="str">
        <f ca="1">IFERROR(A18+MATCH(C19,OFFSET('Nhập đơn'!$C$1,MLT!$A18,0,10000),0),"")</f>
        <v/>
      </c>
      <c r="B19" s="16"/>
      <c r="C19" s="16"/>
      <c r="D19" s="14" t="str" cm="1">
        <f t="array" aca="1" ref="D19" ca="1">IFERROR(INDEX('Nhập đơn'!D:D,MLT!$A19,0),"")</f>
        <v/>
      </c>
      <c r="E19" s="15" t="str" cm="1">
        <f t="array" aca="1" ref="E19" ca="1">IFERROR(INDEX('Nhập đơn'!E:E,MLT!$A19,0),"")</f>
        <v/>
      </c>
      <c r="F19" s="15" t="str" cm="1">
        <f t="array" aca="1" ref="F19" ca="1">IFERROR(INDEX('Nhập đơn'!F:F,MLT!$A19,0),"")</f>
        <v/>
      </c>
      <c r="G19" s="14" t="str" cm="1">
        <f t="array" aca="1" ref="G19" ca="1">IFERROR(INDEX('Nhập đơn'!H:H,MLT!$A19,0),"")</f>
        <v/>
      </c>
      <c r="H19" s="14" t="str" cm="1">
        <f t="array" aca="1" ref="H19" ca="1">IFERROR(INDEX('Nhập đơn'!I:I,MLT!$A19,0),"")</f>
        <v/>
      </c>
      <c r="I19" s="16"/>
    </row>
    <row r="20" spans="1:9" ht="16.5">
      <c r="A20" s="1" t="str">
        <f ca="1">IFERROR(A19+MATCH(C20,OFFSET('Nhập đơn'!$C$1,MLT!$A19,0,10000),0),"")</f>
        <v/>
      </c>
      <c r="B20" s="16"/>
      <c r="C20" s="16"/>
      <c r="D20" s="14" t="str" cm="1">
        <f t="array" aca="1" ref="D20" ca="1">IFERROR(INDEX('Nhập đơn'!D:D,MLT!$A20,0),"")</f>
        <v/>
      </c>
      <c r="E20" s="15" t="str" cm="1">
        <f t="array" aca="1" ref="E20" ca="1">IFERROR(INDEX('Nhập đơn'!E:E,MLT!$A20,0),"")</f>
        <v/>
      </c>
      <c r="F20" s="15" t="str" cm="1">
        <f t="array" aca="1" ref="F20" ca="1">IFERROR(INDEX('Nhập đơn'!F:F,MLT!$A20,0),"")</f>
        <v/>
      </c>
      <c r="G20" s="14" t="str" cm="1">
        <f t="array" aca="1" ref="G20" ca="1">IFERROR(INDEX('Nhập đơn'!H:H,MLT!$A20,0),"")</f>
        <v/>
      </c>
      <c r="H20" s="14" t="str" cm="1">
        <f t="array" aca="1" ref="H20" ca="1">IFERROR(INDEX('Nhập đơn'!I:I,MLT!$A20,0),"")</f>
        <v/>
      </c>
      <c r="I20" s="16"/>
    </row>
    <row r="21" spans="1:9" ht="16.5">
      <c r="A21" s="1" t="str">
        <f ca="1">IFERROR(A20+MATCH(C21,OFFSET('Nhập đơn'!$C$1,MLT!$A20,0,10000),0),"")</f>
        <v/>
      </c>
      <c r="B21" s="16"/>
      <c r="C21" s="16"/>
      <c r="D21" s="14" t="str" cm="1">
        <f t="array" aca="1" ref="D21" ca="1">IFERROR(INDEX('Nhập đơn'!D:D,MLT!$A21,0),"")</f>
        <v/>
      </c>
      <c r="E21" s="15" t="str" cm="1">
        <f t="array" aca="1" ref="E21" ca="1">IFERROR(INDEX('Nhập đơn'!E:E,MLT!$A21,0),"")</f>
        <v/>
      </c>
      <c r="F21" s="15" t="str" cm="1">
        <f t="array" aca="1" ref="F21" ca="1">IFERROR(INDEX('Nhập đơn'!F:F,MLT!$A21,0),"")</f>
        <v/>
      </c>
      <c r="G21" s="14" t="str" cm="1">
        <f t="array" aca="1" ref="G21" ca="1">IFERROR(INDEX('Nhập đơn'!H:H,MLT!$A21,0),"")</f>
        <v/>
      </c>
      <c r="H21" s="14" t="str" cm="1">
        <f t="array" aca="1" ref="H21" ca="1">IFERROR(INDEX('Nhập đơn'!I:I,MLT!$A21,0),"")</f>
        <v/>
      </c>
      <c r="I21" s="16"/>
    </row>
    <row r="22" spans="1:9" ht="16.5">
      <c r="A22" s="1" t="str">
        <f ca="1">IFERROR(A21+MATCH(C22,OFFSET('Nhập đơn'!$C$1,MLT!$A21,0,10000),0),"")</f>
        <v/>
      </c>
      <c r="B22" s="16"/>
      <c r="C22" s="16"/>
      <c r="D22" s="14" t="str" cm="1">
        <f t="array" aca="1" ref="D22" ca="1">IFERROR(INDEX('Nhập đơn'!D:D,MLT!$A22,0),"")</f>
        <v/>
      </c>
      <c r="E22" s="15" t="str" cm="1">
        <f t="array" aca="1" ref="E22" ca="1">IFERROR(INDEX('Nhập đơn'!E:E,MLT!$A22,0),"")</f>
        <v/>
      </c>
      <c r="F22" s="15" t="str" cm="1">
        <f t="array" aca="1" ref="F22" ca="1">IFERROR(INDEX('Nhập đơn'!F:F,MLT!$A22,0),"")</f>
        <v/>
      </c>
      <c r="G22" s="14" t="str" cm="1">
        <f t="array" aca="1" ref="G22" ca="1">IFERROR(INDEX('Nhập đơn'!H:H,MLT!$A22,0),"")</f>
        <v/>
      </c>
      <c r="H22" s="14" t="str" cm="1">
        <f t="array" aca="1" ref="H22" ca="1">IFERROR(INDEX('Nhập đơn'!I:I,MLT!$A22,0),"")</f>
        <v/>
      </c>
      <c r="I22" s="16"/>
    </row>
    <row r="23" spans="1:9" ht="16.5">
      <c r="A23" s="1" t="str">
        <f ca="1">IFERROR(A22+MATCH(C23,OFFSET('Nhập đơn'!$C$1,MLT!$A22,0,10000),0),"")</f>
        <v/>
      </c>
      <c r="B23" s="16"/>
      <c r="C23" s="16"/>
      <c r="D23" s="14" t="str" cm="1">
        <f t="array" aca="1" ref="D23" ca="1">IFERROR(INDEX('Nhập đơn'!D:D,MLT!$A23,0),"")</f>
        <v/>
      </c>
      <c r="E23" s="15" t="str" cm="1">
        <f t="array" aca="1" ref="E23" ca="1">IFERROR(INDEX('Nhập đơn'!E:E,MLT!$A23,0),"")</f>
        <v/>
      </c>
      <c r="F23" s="15" t="str" cm="1">
        <f t="array" aca="1" ref="F23" ca="1">IFERROR(INDEX('Nhập đơn'!F:F,MLT!$A23,0),"")</f>
        <v/>
      </c>
      <c r="G23" s="14" t="str" cm="1">
        <f t="array" aca="1" ref="G23" ca="1">IFERROR(INDEX('Nhập đơn'!H:H,MLT!$A23,0),"")</f>
        <v/>
      </c>
      <c r="H23" s="14" t="str" cm="1">
        <f t="array" aca="1" ref="H23" ca="1">IFERROR(INDEX('Nhập đơn'!I:I,MLT!$A23,0),"")</f>
        <v/>
      </c>
      <c r="I23" s="16"/>
    </row>
    <row r="24" spans="1:9" ht="16.5">
      <c r="A24" s="1" t="str">
        <f ca="1">IFERROR(A23+MATCH(C24,OFFSET('Nhập đơn'!$C$1,MLT!$A23,0,10000),0),"")</f>
        <v/>
      </c>
      <c r="B24" s="16"/>
      <c r="C24" s="16"/>
      <c r="D24" s="14" t="str" cm="1">
        <f t="array" aca="1" ref="D24" ca="1">IFERROR(INDEX('Nhập đơn'!D:D,MLT!$A24,0),"")</f>
        <v/>
      </c>
      <c r="E24" s="15" t="str" cm="1">
        <f t="array" aca="1" ref="E24" ca="1">IFERROR(INDEX('Nhập đơn'!E:E,MLT!$A24,0),"")</f>
        <v/>
      </c>
      <c r="F24" s="15" t="str" cm="1">
        <f t="array" aca="1" ref="F24" ca="1">IFERROR(INDEX('Nhập đơn'!F:F,MLT!$A24,0),"")</f>
        <v/>
      </c>
      <c r="G24" s="14" t="str" cm="1">
        <f t="array" aca="1" ref="G24" ca="1">IFERROR(INDEX('Nhập đơn'!H:H,MLT!$A24,0),"")</f>
        <v/>
      </c>
      <c r="H24" s="14" t="str" cm="1">
        <f t="array" aca="1" ref="H24" ca="1">IFERROR(INDEX('Nhập đơn'!I:I,MLT!$A24,0),"")</f>
        <v/>
      </c>
      <c r="I24" s="16"/>
    </row>
    <row r="25" spans="1:9" ht="16.5">
      <c r="A25" s="1" t="str">
        <f ca="1">IFERROR(A24+MATCH(C25,OFFSET('Nhập đơn'!$C$1,MLT!$A24,0,10000),0),"")</f>
        <v/>
      </c>
      <c r="B25" s="16"/>
      <c r="C25" s="16"/>
      <c r="D25" s="14" t="str" cm="1">
        <f t="array" aca="1" ref="D25" ca="1">IFERROR(INDEX('Nhập đơn'!D:D,MLT!$A25,0),"")</f>
        <v/>
      </c>
      <c r="E25" s="15" t="str" cm="1">
        <f t="array" aca="1" ref="E25" ca="1">IFERROR(INDEX('Nhập đơn'!E:E,MLT!$A25,0),"")</f>
        <v/>
      </c>
      <c r="F25" s="15" t="str" cm="1">
        <f t="array" aca="1" ref="F25" ca="1">IFERROR(INDEX('Nhập đơn'!F:F,MLT!$A25,0),"")</f>
        <v/>
      </c>
      <c r="G25" s="14" t="str" cm="1">
        <f t="array" aca="1" ref="G25" ca="1">IFERROR(INDEX('Nhập đơn'!H:H,MLT!$A25,0),"")</f>
        <v/>
      </c>
      <c r="H25" s="14" t="str" cm="1">
        <f t="array" aca="1" ref="H25" ca="1">IFERROR(INDEX('Nhập đơn'!I:I,MLT!$A25,0),"")</f>
        <v/>
      </c>
      <c r="I25" s="16"/>
    </row>
    <row r="26" spans="1:9" ht="16.5">
      <c r="A26" s="1" t="str">
        <f ca="1">IFERROR(A25+MATCH(C26,OFFSET('Nhập đơn'!$C$1,MLT!$A25,0,10000),0),"")</f>
        <v/>
      </c>
      <c r="B26" s="16"/>
      <c r="C26" s="16"/>
      <c r="D26" s="14" t="str" cm="1">
        <f t="array" aca="1" ref="D26" ca="1">IFERROR(INDEX('Nhập đơn'!D:D,MLT!$A26,0),"")</f>
        <v/>
      </c>
      <c r="E26" s="15" t="str" cm="1">
        <f t="array" aca="1" ref="E26" ca="1">IFERROR(INDEX('Nhập đơn'!E:E,MLT!$A26,0),"")</f>
        <v/>
      </c>
      <c r="F26" s="15" t="str" cm="1">
        <f t="array" aca="1" ref="F26" ca="1">IFERROR(INDEX('Nhập đơn'!F:F,MLT!$A26,0),"")</f>
        <v/>
      </c>
      <c r="G26" s="14" t="str" cm="1">
        <f t="array" aca="1" ref="G26" ca="1">IFERROR(INDEX('Nhập đơn'!H:H,MLT!$A26,0),"")</f>
        <v/>
      </c>
      <c r="H26" s="14" t="str" cm="1">
        <f t="array" aca="1" ref="H26" ca="1">IFERROR(INDEX('Nhập đơn'!I:I,MLT!$A26,0),"")</f>
        <v/>
      </c>
      <c r="I26" s="16"/>
    </row>
    <row r="27" spans="1:9" ht="16.5">
      <c r="A27" s="1" t="str">
        <f ca="1">IFERROR(A26+MATCH(C27,OFFSET('Nhập đơn'!$C$1,MLT!$A26,0,10000),0),"")</f>
        <v/>
      </c>
      <c r="B27" s="16"/>
      <c r="C27" s="16"/>
      <c r="D27" s="14" t="str" cm="1">
        <f t="array" aca="1" ref="D27" ca="1">IFERROR(INDEX('Nhập đơn'!D:D,MLT!$A27,0),"")</f>
        <v/>
      </c>
      <c r="E27" s="15" t="str" cm="1">
        <f t="array" aca="1" ref="E27" ca="1">IFERROR(INDEX('Nhập đơn'!E:E,MLT!$A27,0),"")</f>
        <v/>
      </c>
      <c r="F27" s="15" t="str" cm="1">
        <f t="array" aca="1" ref="F27" ca="1">IFERROR(INDEX('Nhập đơn'!F:F,MLT!$A27,0),"")</f>
        <v/>
      </c>
      <c r="G27" s="14" t="str" cm="1">
        <f t="array" aca="1" ref="G27" ca="1">IFERROR(INDEX('Nhập đơn'!H:H,MLT!$A27,0),"")</f>
        <v/>
      </c>
      <c r="H27" s="14" t="str" cm="1">
        <f t="array" aca="1" ref="H27" ca="1">IFERROR(INDEX('Nhập đơn'!I:I,MLT!$A27,0),"")</f>
        <v/>
      </c>
      <c r="I27" s="16"/>
    </row>
    <row r="28" spans="1:9" ht="16.5">
      <c r="A28" s="1" t="str">
        <f ca="1">IFERROR(A27+MATCH(C28,OFFSET('Nhập đơn'!$C$1,MLT!$A27,0,10000),0),"")</f>
        <v/>
      </c>
      <c r="B28" s="16"/>
      <c r="C28" s="16"/>
      <c r="D28" s="14" t="str" cm="1">
        <f t="array" aca="1" ref="D28" ca="1">IFERROR(INDEX('Nhập đơn'!D:D,MLT!$A28,0),"")</f>
        <v/>
      </c>
      <c r="E28" s="15" t="str" cm="1">
        <f t="array" aca="1" ref="E28" ca="1">IFERROR(INDEX('Nhập đơn'!E:E,MLT!$A28,0),"")</f>
        <v/>
      </c>
      <c r="F28" s="15" t="str" cm="1">
        <f t="array" aca="1" ref="F28" ca="1">IFERROR(INDEX('Nhập đơn'!F:F,MLT!$A28,0),"")</f>
        <v/>
      </c>
      <c r="G28" s="14" t="str" cm="1">
        <f t="array" aca="1" ref="G28" ca="1">IFERROR(INDEX('Nhập đơn'!H:H,MLT!$A28,0),"")</f>
        <v/>
      </c>
      <c r="H28" s="14" t="str" cm="1">
        <f t="array" aca="1" ref="H28" ca="1">IFERROR(INDEX('Nhập đơn'!I:I,MLT!$A28,0),"")</f>
        <v/>
      </c>
      <c r="I28" s="16"/>
    </row>
    <row r="29" spans="1:9" ht="16.5">
      <c r="A29" s="1" t="str">
        <f ca="1">IFERROR(A28+MATCH(C29,OFFSET('Nhập đơn'!$C$1,MLT!$A28,0,10000),0),"")</f>
        <v/>
      </c>
      <c r="B29" s="16"/>
      <c r="C29" s="16"/>
      <c r="D29" s="14" t="str" cm="1">
        <f t="array" aca="1" ref="D29" ca="1">IFERROR(INDEX('Nhập đơn'!D:D,MLT!$A29,0),"")</f>
        <v/>
      </c>
      <c r="E29" s="15" t="str" cm="1">
        <f t="array" aca="1" ref="E29" ca="1">IFERROR(INDEX('Nhập đơn'!E:E,MLT!$A29,0),"")</f>
        <v/>
      </c>
      <c r="F29" s="15" t="str" cm="1">
        <f t="array" aca="1" ref="F29" ca="1">IFERROR(INDEX('Nhập đơn'!F:F,MLT!$A29,0),"")</f>
        <v/>
      </c>
      <c r="G29" s="14" t="str" cm="1">
        <f t="array" aca="1" ref="G29" ca="1">IFERROR(INDEX('Nhập đơn'!H:H,MLT!$A29,0),"")</f>
        <v/>
      </c>
      <c r="H29" s="14" t="str" cm="1">
        <f t="array" aca="1" ref="H29" ca="1">IFERROR(INDEX('Nhập đơn'!I:I,MLT!$A29,0),"")</f>
        <v/>
      </c>
      <c r="I29" s="16"/>
    </row>
    <row r="30" spans="1:9" ht="16.5">
      <c r="A30" s="1" t="str">
        <f ca="1">IFERROR(A29+MATCH(C30,OFFSET('Nhập đơn'!$C$1,MLT!$A29,0,10000),0),"")</f>
        <v/>
      </c>
      <c r="B30" s="16"/>
      <c r="C30" s="16"/>
      <c r="D30" s="14" t="str" cm="1">
        <f t="array" aca="1" ref="D30" ca="1">IFERROR(INDEX('Nhập đơn'!D:D,MLT!$A30,0),"")</f>
        <v/>
      </c>
      <c r="E30" s="15" t="str" cm="1">
        <f t="array" aca="1" ref="E30" ca="1">IFERROR(INDEX('Nhập đơn'!E:E,MLT!$A30,0),"")</f>
        <v/>
      </c>
      <c r="F30" s="15" t="str" cm="1">
        <f t="array" aca="1" ref="F30" ca="1">IFERROR(INDEX('Nhập đơn'!F:F,MLT!$A30,0),"")</f>
        <v/>
      </c>
      <c r="G30" s="14" t="str" cm="1">
        <f t="array" aca="1" ref="G30" ca="1">IFERROR(INDEX('Nhập đơn'!H:H,MLT!$A30,0),"")</f>
        <v/>
      </c>
      <c r="H30" s="14" t="str" cm="1">
        <f t="array" aca="1" ref="H30" ca="1">IFERROR(INDEX('Nhập đơn'!I:I,MLT!$A30,0),"")</f>
        <v/>
      </c>
      <c r="I30" s="16"/>
    </row>
    <row r="31" spans="1:9" ht="16.5">
      <c r="A31" s="1" t="str">
        <f ca="1">IFERROR(A30+MATCH(C31,OFFSET('Nhập đơn'!$C$1,MLT!$A30,0,10000),0),"")</f>
        <v/>
      </c>
      <c r="B31" s="16"/>
      <c r="C31" s="16"/>
      <c r="D31" s="14" t="str" cm="1">
        <f t="array" aca="1" ref="D31" ca="1">IFERROR(INDEX('Nhập đơn'!D:D,MLT!$A31,0),"")</f>
        <v/>
      </c>
      <c r="E31" s="15" t="str" cm="1">
        <f t="array" aca="1" ref="E31" ca="1">IFERROR(INDEX('Nhập đơn'!E:E,MLT!$A31,0),"")</f>
        <v/>
      </c>
      <c r="F31" s="15" t="str" cm="1">
        <f t="array" aca="1" ref="F31" ca="1">IFERROR(INDEX('Nhập đơn'!F:F,MLT!$A31,0),"")</f>
        <v/>
      </c>
      <c r="G31" s="14" t="str" cm="1">
        <f t="array" aca="1" ref="G31" ca="1">IFERROR(INDEX('Nhập đơn'!H:H,MLT!$A31,0),"")</f>
        <v/>
      </c>
      <c r="H31" s="14" t="str" cm="1">
        <f t="array" aca="1" ref="H31" ca="1">IFERROR(INDEX('Nhập đơn'!I:I,MLT!$A31,0),"")</f>
        <v/>
      </c>
      <c r="I31" s="16"/>
    </row>
    <row r="32" spans="1:9" ht="16.5">
      <c r="A32" s="1" t="str">
        <f ca="1">IFERROR(A31+MATCH(C32,OFFSET('Nhập đơn'!$C$1,MLT!$A31,0,10000),0),"")</f>
        <v/>
      </c>
      <c r="B32" s="16"/>
      <c r="C32" s="16"/>
      <c r="D32" s="14" t="str" cm="1">
        <f t="array" aca="1" ref="D32" ca="1">IFERROR(INDEX('Nhập đơn'!D:D,MLT!$A32,0),"")</f>
        <v/>
      </c>
      <c r="E32" s="15" t="str" cm="1">
        <f t="array" aca="1" ref="E32" ca="1">IFERROR(INDEX('Nhập đơn'!E:E,MLT!$A32,0),"")</f>
        <v/>
      </c>
      <c r="F32" s="15" t="str" cm="1">
        <f t="array" aca="1" ref="F32" ca="1">IFERROR(INDEX('Nhập đơn'!F:F,MLT!$A32,0),"")</f>
        <v/>
      </c>
      <c r="G32" s="14" t="str" cm="1">
        <f t="array" aca="1" ref="G32" ca="1">IFERROR(INDEX('Nhập đơn'!H:H,MLT!$A32,0),"")</f>
        <v/>
      </c>
      <c r="H32" s="14" t="str" cm="1">
        <f t="array" aca="1" ref="H32" ca="1">IFERROR(INDEX('Nhập đơn'!I:I,MLT!$A32,0),"")</f>
        <v/>
      </c>
      <c r="I32" s="16"/>
    </row>
    <row r="33" spans="1:9" ht="16.5">
      <c r="A33" s="1" t="str">
        <f ca="1">IFERROR(A32+MATCH(C33,OFFSET('Nhập đơn'!$C$1,MLT!$A32,0,10000),0),"")</f>
        <v/>
      </c>
      <c r="B33" s="16"/>
      <c r="C33" s="16"/>
      <c r="D33" s="14" t="str" cm="1">
        <f t="array" aca="1" ref="D33" ca="1">IFERROR(INDEX('Nhập đơn'!D:D,MLT!$A33,0),"")</f>
        <v/>
      </c>
      <c r="E33" s="15" t="str" cm="1">
        <f t="array" aca="1" ref="E33" ca="1">IFERROR(INDEX('Nhập đơn'!E:E,MLT!$A33,0),"")</f>
        <v/>
      </c>
      <c r="F33" s="15" t="str" cm="1">
        <f t="array" aca="1" ref="F33" ca="1">IFERROR(INDEX('Nhập đơn'!F:F,MLT!$A33,0),"")</f>
        <v/>
      </c>
      <c r="G33" s="14" t="str" cm="1">
        <f t="array" aca="1" ref="G33" ca="1">IFERROR(INDEX('Nhập đơn'!H:H,MLT!$A33,0),"")</f>
        <v/>
      </c>
      <c r="H33" s="14" t="str" cm="1">
        <f t="array" aca="1" ref="H33" ca="1">IFERROR(INDEX('Nhập đơn'!I:I,MLT!$A33,0),"")</f>
        <v/>
      </c>
      <c r="I33" s="16"/>
    </row>
    <row r="34" spans="1:9" ht="16.5">
      <c r="A34" s="1" t="str">
        <f ca="1">IFERROR(A33+MATCH(C34,OFFSET('Nhập đơn'!$C$1,MLT!$A33,0,10000),0),"")</f>
        <v/>
      </c>
      <c r="B34" s="16"/>
      <c r="C34" s="16"/>
      <c r="D34" s="14" t="str" cm="1">
        <f t="array" aca="1" ref="D34" ca="1">IFERROR(INDEX('Nhập đơn'!D:D,MLT!$A34,0),"")</f>
        <v/>
      </c>
      <c r="E34" s="15" t="str" cm="1">
        <f t="array" aca="1" ref="E34" ca="1">IFERROR(INDEX('Nhập đơn'!E:E,MLT!$A34,0),"")</f>
        <v/>
      </c>
      <c r="F34" s="15" t="str" cm="1">
        <f t="array" aca="1" ref="F34" ca="1">IFERROR(INDEX('Nhập đơn'!F:F,MLT!$A34,0),"")</f>
        <v/>
      </c>
      <c r="G34" s="14" t="str" cm="1">
        <f t="array" aca="1" ref="G34" ca="1">IFERROR(INDEX('Nhập đơn'!H:H,MLT!$A34,0),"")</f>
        <v/>
      </c>
      <c r="H34" s="14" t="str" cm="1">
        <f t="array" aca="1" ref="H34" ca="1">IFERROR(INDEX('Nhập đơn'!I:I,MLT!$A34,0),"")</f>
        <v/>
      </c>
      <c r="I34" s="16"/>
    </row>
    <row r="35" spans="1:9" ht="16.5">
      <c r="A35" s="1" t="str">
        <f ca="1">IFERROR(A34+MATCH(C35,OFFSET('Nhập đơn'!$C$1,MLT!$A34,0,10000),0),"")</f>
        <v/>
      </c>
      <c r="B35" s="16"/>
      <c r="C35" s="16"/>
      <c r="D35" s="14" t="str" cm="1">
        <f t="array" aca="1" ref="D35" ca="1">IFERROR(INDEX('Nhập đơn'!D:D,MLT!$A35,0),"")</f>
        <v/>
      </c>
      <c r="E35" s="15" t="str" cm="1">
        <f t="array" aca="1" ref="E35" ca="1">IFERROR(INDEX('Nhập đơn'!E:E,MLT!$A35,0),"")</f>
        <v/>
      </c>
      <c r="F35" s="15" t="str" cm="1">
        <f t="array" aca="1" ref="F35" ca="1">IFERROR(INDEX('Nhập đơn'!F:F,MLT!$A35,0),"")</f>
        <v/>
      </c>
      <c r="G35" s="14" t="str" cm="1">
        <f t="array" aca="1" ref="G35" ca="1">IFERROR(INDEX('Nhập đơn'!H:H,MLT!$A35,0),"")</f>
        <v/>
      </c>
      <c r="H35" s="14" t="str" cm="1">
        <f t="array" aca="1" ref="H35" ca="1">IFERROR(INDEX('Nhập đơn'!I:I,MLT!$A35,0),"")</f>
        <v/>
      </c>
      <c r="I35" s="16"/>
    </row>
    <row r="36" spans="1:9" ht="16.5">
      <c r="A36" s="1" t="str">
        <f ca="1">IFERROR(A35+MATCH(C36,OFFSET('Nhập đơn'!$C$1,MLT!$A35,0,10000),0),"")</f>
        <v/>
      </c>
      <c r="B36" s="16"/>
      <c r="C36" s="16"/>
      <c r="D36" s="14" t="str" cm="1">
        <f t="array" aca="1" ref="D36" ca="1">IFERROR(INDEX('Nhập đơn'!D:D,MLT!$A36,0),"")</f>
        <v/>
      </c>
      <c r="E36" s="15" t="str" cm="1">
        <f t="array" aca="1" ref="E36" ca="1">IFERROR(INDEX('Nhập đơn'!E:E,MLT!$A36,0),"")</f>
        <v/>
      </c>
      <c r="F36" s="15" t="str" cm="1">
        <f t="array" aca="1" ref="F36" ca="1">IFERROR(INDEX('Nhập đơn'!F:F,MLT!$A36,0),"")</f>
        <v/>
      </c>
      <c r="G36" s="14" t="str" cm="1">
        <f t="array" aca="1" ref="G36" ca="1">IFERROR(INDEX('Nhập đơn'!H:H,MLT!$A36,0),"")</f>
        <v/>
      </c>
      <c r="H36" s="14" t="str" cm="1">
        <f t="array" aca="1" ref="H36" ca="1">IFERROR(INDEX('Nhập đơn'!I:I,MLT!$A36,0),"")</f>
        <v/>
      </c>
      <c r="I36" s="16"/>
    </row>
    <row r="37" spans="1:9" ht="16.5">
      <c r="A37" s="1" t="str">
        <f ca="1">IFERROR(A36+MATCH(C37,OFFSET('Nhập đơn'!$C$1,MLT!$A36,0,10000),0),"")</f>
        <v/>
      </c>
      <c r="B37" s="16"/>
      <c r="C37" s="16"/>
      <c r="D37" s="14" t="str" cm="1">
        <f t="array" aca="1" ref="D37" ca="1">IFERROR(INDEX('Nhập đơn'!D:D,MLT!$A37,0),"")</f>
        <v/>
      </c>
      <c r="E37" s="15" t="str" cm="1">
        <f t="array" aca="1" ref="E37" ca="1">IFERROR(INDEX('Nhập đơn'!E:E,MLT!$A37,0),"")</f>
        <v/>
      </c>
      <c r="F37" s="15" t="str" cm="1">
        <f t="array" aca="1" ref="F37" ca="1">IFERROR(INDEX('Nhập đơn'!F:F,MLT!$A37,0),"")</f>
        <v/>
      </c>
      <c r="G37" s="14" t="str" cm="1">
        <f t="array" aca="1" ref="G37" ca="1">IFERROR(INDEX('Nhập đơn'!H:H,MLT!$A37,0),"")</f>
        <v/>
      </c>
      <c r="H37" s="14" t="str" cm="1">
        <f t="array" aca="1" ref="H37" ca="1">IFERROR(INDEX('Nhập đơn'!I:I,MLT!$A37,0),"")</f>
        <v/>
      </c>
      <c r="I37" s="16"/>
    </row>
    <row r="38" spans="1:9" ht="16.5">
      <c r="A38" s="1" t="str">
        <f ca="1">IFERROR(A37+MATCH(C38,OFFSET('Nhập đơn'!$C$1,MLT!$A37,0,10000),0),"")</f>
        <v/>
      </c>
      <c r="B38" s="16"/>
      <c r="C38" s="16"/>
      <c r="D38" s="14" t="str" cm="1">
        <f t="array" aca="1" ref="D38" ca="1">IFERROR(INDEX('Nhập đơn'!D:D,MLT!$A38,0),"")</f>
        <v/>
      </c>
      <c r="E38" s="15" t="str" cm="1">
        <f t="array" aca="1" ref="E38" ca="1">IFERROR(INDEX('Nhập đơn'!E:E,MLT!$A38,0),"")</f>
        <v/>
      </c>
      <c r="F38" s="15" t="str" cm="1">
        <f t="array" aca="1" ref="F38" ca="1">IFERROR(INDEX('Nhập đơn'!F:F,MLT!$A38,0),"")</f>
        <v/>
      </c>
      <c r="G38" s="14" t="str" cm="1">
        <f t="array" aca="1" ref="G38" ca="1">IFERROR(INDEX('Nhập đơn'!H:H,MLT!$A38,0),"")</f>
        <v/>
      </c>
      <c r="H38" s="14" t="str" cm="1">
        <f t="array" aca="1" ref="H38" ca="1">IFERROR(INDEX('Nhập đơn'!I:I,MLT!$A38,0),"")</f>
        <v/>
      </c>
      <c r="I38" s="16"/>
    </row>
    <row r="39" spans="1:9" ht="16.5">
      <c r="A39" s="1" t="str">
        <f ca="1">IFERROR(A38+MATCH(C39,OFFSET('Nhập đơn'!$C$1,MLT!$A38,0,10000),0),"")</f>
        <v/>
      </c>
      <c r="B39" s="16"/>
      <c r="C39" s="16"/>
      <c r="D39" s="14" t="str" cm="1">
        <f t="array" aca="1" ref="D39" ca="1">IFERROR(INDEX('Nhập đơn'!D:D,MLT!$A39,0),"")</f>
        <v/>
      </c>
      <c r="E39" s="15" t="str" cm="1">
        <f t="array" aca="1" ref="E39" ca="1">IFERROR(INDEX('Nhập đơn'!E:E,MLT!$A39,0),"")</f>
        <v/>
      </c>
      <c r="F39" s="15" t="str" cm="1">
        <f t="array" aca="1" ref="F39" ca="1">IFERROR(INDEX('Nhập đơn'!F:F,MLT!$A39,0),"")</f>
        <v/>
      </c>
      <c r="G39" s="14" t="str" cm="1">
        <f t="array" aca="1" ref="G39" ca="1">IFERROR(INDEX('Nhập đơn'!H:H,MLT!$A39,0),"")</f>
        <v/>
      </c>
      <c r="H39" s="14" t="str" cm="1">
        <f t="array" aca="1" ref="H39" ca="1">IFERROR(INDEX('Nhập đơn'!I:I,MLT!$A39,0),"")</f>
        <v/>
      </c>
      <c r="I39" s="16"/>
    </row>
    <row r="40" spans="1:9" ht="16.5">
      <c r="A40" s="1" t="str">
        <f ca="1">IFERROR(A39+MATCH(C40,OFFSET('Nhập đơn'!$C$1,MLT!$A39,0,10000),0),"")</f>
        <v/>
      </c>
      <c r="B40" s="16"/>
      <c r="C40" s="16"/>
      <c r="D40" s="14" t="str" cm="1">
        <f t="array" aca="1" ref="D40" ca="1">IFERROR(INDEX('Nhập đơn'!D:D,MLT!$A40,0),"")</f>
        <v/>
      </c>
      <c r="E40" s="15" t="str" cm="1">
        <f t="array" aca="1" ref="E40" ca="1">IFERROR(INDEX('Nhập đơn'!E:E,MLT!$A40,0),"")</f>
        <v/>
      </c>
      <c r="F40" s="15" t="str" cm="1">
        <f t="array" aca="1" ref="F40" ca="1">IFERROR(INDEX('Nhập đơn'!F:F,MLT!$A40,0),"")</f>
        <v/>
      </c>
      <c r="G40" s="14" t="str" cm="1">
        <f t="array" aca="1" ref="G40" ca="1">IFERROR(INDEX('Nhập đơn'!H:H,MLT!$A40,0),"")</f>
        <v/>
      </c>
      <c r="H40" s="14" t="str" cm="1">
        <f t="array" aca="1" ref="H40" ca="1">IFERROR(INDEX('Nhập đơn'!I:I,MLT!$A40,0),"")</f>
        <v/>
      </c>
      <c r="I40" s="16"/>
    </row>
    <row r="41" spans="1:9" ht="16.5">
      <c r="A41" s="1" t="str">
        <f ca="1">IFERROR(A40+MATCH(C41,OFFSET('Nhập đơn'!$C$1,MLT!$A40,0,10000),0),"")</f>
        <v/>
      </c>
      <c r="B41" s="16"/>
      <c r="C41" s="16"/>
      <c r="D41" s="14" t="str" cm="1">
        <f t="array" aca="1" ref="D41" ca="1">IFERROR(INDEX('Nhập đơn'!D:D,MLT!$A41,0),"")</f>
        <v/>
      </c>
      <c r="E41" s="15" t="str" cm="1">
        <f t="array" aca="1" ref="E41" ca="1">IFERROR(INDEX('Nhập đơn'!E:E,MLT!$A41,0),"")</f>
        <v/>
      </c>
      <c r="F41" s="15" t="str" cm="1">
        <f t="array" aca="1" ref="F41" ca="1">IFERROR(INDEX('Nhập đơn'!F:F,MLT!$A41,0),"")</f>
        <v/>
      </c>
      <c r="G41" s="14" t="str" cm="1">
        <f t="array" aca="1" ref="G41" ca="1">IFERROR(INDEX('Nhập đơn'!H:H,MLT!$A41,0),"")</f>
        <v/>
      </c>
      <c r="H41" s="14" t="str" cm="1">
        <f t="array" aca="1" ref="H41" ca="1">IFERROR(INDEX('Nhập đơn'!I:I,MLT!$A41,0),"")</f>
        <v/>
      </c>
      <c r="I41" s="16"/>
    </row>
    <row r="42" spans="1:9" ht="16.5">
      <c r="A42" s="1" t="str">
        <f ca="1">IFERROR(A41+MATCH(C42,OFFSET('Nhập đơn'!$C$1,MLT!$A41,0,10000),0),"")</f>
        <v/>
      </c>
      <c r="B42" s="16"/>
      <c r="C42" s="16"/>
      <c r="D42" s="14" t="str" cm="1">
        <f t="array" aca="1" ref="D42" ca="1">IFERROR(INDEX('Nhập đơn'!D:D,MLT!$A42,0),"")</f>
        <v/>
      </c>
      <c r="E42" s="15" t="str" cm="1">
        <f t="array" aca="1" ref="E42" ca="1">IFERROR(INDEX('Nhập đơn'!E:E,MLT!$A42,0),"")</f>
        <v/>
      </c>
      <c r="F42" s="15" t="str" cm="1">
        <f t="array" aca="1" ref="F42" ca="1">IFERROR(INDEX('Nhập đơn'!F:F,MLT!$A42,0),"")</f>
        <v/>
      </c>
      <c r="G42" s="14" t="str" cm="1">
        <f t="array" aca="1" ref="G42" ca="1">IFERROR(INDEX('Nhập đơn'!H:H,MLT!$A42,0),"")</f>
        <v/>
      </c>
      <c r="H42" s="14" t="str" cm="1">
        <f t="array" aca="1" ref="H42" ca="1">IFERROR(INDEX('Nhập đơn'!I:I,MLT!$A42,0),"")</f>
        <v/>
      </c>
      <c r="I42" s="16"/>
    </row>
    <row r="43" spans="1:9" ht="16.5">
      <c r="A43" s="1" t="str">
        <f ca="1">IFERROR(A42+MATCH(C43,OFFSET('Nhập đơn'!$C$1,MLT!$A42,0,10000),0),"")</f>
        <v/>
      </c>
      <c r="B43" s="16"/>
      <c r="C43" s="16"/>
      <c r="D43" s="14" t="str" cm="1">
        <f t="array" aca="1" ref="D43" ca="1">IFERROR(INDEX('Nhập đơn'!D:D,MLT!$A43,0),"")</f>
        <v/>
      </c>
      <c r="E43" s="15" t="str" cm="1">
        <f t="array" aca="1" ref="E43" ca="1">IFERROR(INDEX('Nhập đơn'!E:E,MLT!$A43,0),"")</f>
        <v/>
      </c>
      <c r="F43" s="15" t="str" cm="1">
        <f t="array" aca="1" ref="F43" ca="1">IFERROR(INDEX('Nhập đơn'!F:F,MLT!$A43,0),"")</f>
        <v/>
      </c>
      <c r="G43" s="14" t="str" cm="1">
        <f t="array" aca="1" ref="G43" ca="1">IFERROR(INDEX('Nhập đơn'!H:H,MLT!$A43,0),"")</f>
        <v/>
      </c>
      <c r="H43" s="14" t="str" cm="1">
        <f t="array" aca="1" ref="H43" ca="1">IFERROR(INDEX('Nhập đơn'!I:I,MLT!$A43,0),"")</f>
        <v/>
      </c>
      <c r="I43" s="16"/>
    </row>
    <row r="44" spans="1:9" ht="16.5">
      <c r="A44" s="1" t="str">
        <f ca="1">IFERROR(A43+MATCH(C44,OFFSET('Nhập đơn'!$C$1,MLT!$A43,0,10000),0),"")</f>
        <v/>
      </c>
      <c r="B44" s="16"/>
      <c r="C44" s="16"/>
      <c r="D44" s="14" t="str" cm="1">
        <f t="array" aca="1" ref="D44" ca="1">IFERROR(INDEX('Nhập đơn'!D:D,MLT!$A44,0),"")</f>
        <v/>
      </c>
      <c r="E44" s="15" t="str" cm="1">
        <f t="array" aca="1" ref="E44" ca="1">IFERROR(INDEX('Nhập đơn'!E:E,MLT!$A44,0),"")</f>
        <v/>
      </c>
      <c r="F44" s="15" t="str" cm="1">
        <f t="array" aca="1" ref="F44" ca="1">IFERROR(INDEX('Nhập đơn'!F:F,MLT!$A44,0),"")</f>
        <v/>
      </c>
      <c r="G44" s="14" t="str" cm="1">
        <f t="array" aca="1" ref="G44" ca="1">IFERROR(INDEX('Nhập đơn'!H:H,MLT!$A44,0),"")</f>
        <v/>
      </c>
      <c r="H44" s="14" t="str" cm="1">
        <f t="array" aca="1" ref="H44" ca="1">IFERROR(INDEX('Nhập đơn'!I:I,MLT!$A44,0),"")</f>
        <v/>
      </c>
      <c r="I44" s="16"/>
    </row>
    <row r="45" spans="1:9" ht="16.5">
      <c r="A45" s="1" t="str">
        <f ca="1">IFERROR(A44+MATCH(C45,OFFSET('Nhập đơn'!$C$1,MLT!$A44,0,10000),0),"")</f>
        <v/>
      </c>
      <c r="B45" s="16"/>
      <c r="C45" s="16"/>
      <c r="D45" s="14" t="str" cm="1">
        <f t="array" aca="1" ref="D45" ca="1">IFERROR(INDEX('Nhập đơn'!D:D,MLT!$A45,0),"")</f>
        <v/>
      </c>
      <c r="E45" s="15" t="str" cm="1">
        <f t="array" aca="1" ref="E45" ca="1">IFERROR(INDEX('Nhập đơn'!E:E,MLT!$A45,0),"")</f>
        <v/>
      </c>
      <c r="F45" s="15" t="str" cm="1">
        <f t="array" aca="1" ref="F45" ca="1">IFERROR(INDEX('Nhập đơn'!F:F,MLT!$A45,0),"")</f>
        <v/>
      </c>
      <c r="G45" s="14" t="str" cm="1">
        <f t="array" aca="1" ref="G45" ca="1">IFERROR(INDEX('Nhập đơn'!H:H,MLT!$A45,0),"")</f>
        <v/>
      </c>
      <c r="H45" s="14" t="str" cm="1">
        <f t="array" aca="1" ref="H45" ca="1">IFERROR(INDEX('Nhập đơn'!I:I,MLT!$A45,0),"")</f>
        <v/>
      </c>
      <c r="I45" s="16"/>
    </row>
    <row r="46" spans="1:9" ht="16.5">
      <c r="A46" s="1" t="str">
        <f ca="1">IFERROR(A45+MATCH(C46,OFFSET('Nhập đơn'!$C$1,MLT!$A45,0,10000),0),"")</f>
        <v/>
      </c>
      <c r="B46" s="16"/>
      <c r="C46" s="16"/>
      <c r="D46" s="14" t="str" cm="1">
        <f t="array" aca="1" ref="D46" ca="1">IFERROR(INDEX('Nhập đơn'!D:D,MLT!$A46,0),"")</f>
        <v/>
      </c>
      <c r="E46" s="15" t="str" cm="1">
        <f t="array" aca="1" ref="E46" ca="1">IFERROR(INDEX('Nhập đơn'!E:E,MLT!$A46,0),"")</f>
        <v/>
      </c>
      <c r="F46" s="15" t="str" cm="1">
        <f t="array" aca="1" ref="F46" ca="1">IFERROR(INDEX('Nhập đơn'!F:F,MLT!$A46,0),"")</f>
        <v/>
      </c>
      <c r="G46" s="14" t="str" cm="1">
        <f t="array" aca="1" ref="G46" ca="1">IFERROR(INDEX('Nhập đơn'!H:H,MLT!$A46,0),"")</f>
        <v/>
      </c>
      <c r="H46" s="14" t="str" cm="1">
        <f t="array" aca="1" ref="H46" ca="1">IFERROR(INDEX('Nhập đơn'!I:I,MLT!$A46,0),"")</f>
        <v/>
      </c>
      <c r="I46" s="16"/>
    </row>
    <row r="47" spans="1:9" ht="16.5">
      <c r="A47" s="1" t="str">
        <f ca="1">IFERROR(A46+MATCH(C47,OFFSET('Nhập đơn'!$C$1,MLT!$A46,0,10000),0),"")</f>
        <v/>
      </c>
      <c r="B47" s="16"/>
      <c r="C47" s="16"/>
      <c r="D47" s="14" t="str" cm="1">
        <f t="array" aca="1" ref="D47" ca="1">IFERROR(INDEX('Nhập đơn'!D:D,MLT!$A47,0),"")</f>
        <v/>
      </c>
      <c r="E47" s="15" t="str" cm="1">
        <f t="array" aca="1" ref="E47" ca="1">IFERROR(INDEX('Nhập đơn'!E:E,MLT!$A47,0),"")</f>
        <v/>
      </c>
      <c r="F47" s="15" t="str" cm="1">
        <f t="array" aca="1" ref="F47" ca="1">IFERROR(INDEX('Nhập đơn'!F:F,MLT!$A47,0),"")</f>
        <v/>
      </c>
      <c r="G47" s="14" t="str" cm="1">
        <f t="array" aca="1" ref="G47" ca="1">IFERROR(INDEX('Nhập đơn'!H:H,MLT!$A47,0),"")</f>
        <v/>
      </c>
      <c r="H47" s="14" t="str" cm="1">
        <f t="array" aca="1" ref="H47" ca="1">IFERROR(INDEX('Nhập đơn'!I:I,MLT!$A47,0),"")</f>
        <v/>
      </c>
      <c r="I47" s="16"/>
    </row>
    <row r="48" spans="1:9" ht="16.5">
      <c r="A48" s="1" t="str">
        <f ca="1">IFERROR(A47+MATCH(C48,OFFSET('Nhập đơn'!$C$1,MLT!$A47,0,10000),0),"")</f>
        <v/>
      </c>
      <c r="B48" s="16"/>
      <c r="C48" s="16"/>
      <c r="D48" s="14" t="str" cm="1">
        <f t="array" aca="1" ref="D48" ca="1">IFERROR(INDEX('Nhập đơn'!D:D,MLT!$A48,0),"")</f>
        <v/>
      </c>
      <c r="E48" s="15" t="str" cm="1">
        <f t="array" aca="1" ref="E48" ca="1">IFERROR(INDEX('Nhập đơn'!E:E,MLT!$A48,0),"")</f>
        <v/>
      </c>
      <c r="F48" s="15" t="str" cm="1">
        <f t="array" aca="1" ref="F48" ca="1">IFERROR(INDEX('Nhập đơn'!F:F,MLT!$A48,0),"")</f>
        <v/>
      </c>
      <c r="G48" s="14" t="str" cm="1">
        <f t="array" aca="1" ref="G48" ca="1">IFERROR(INDEX('Nhập đơn'!H:H,MLT!$A48,0),"")</f>
        <v/>
      </c>
      <c r="H48" s="14" t="str" cm="1">
        <f t="array" aca="1" ref="H48" ca="1">IFERROR(INDEX('Nhập đơn'!I:I,MLT!$A48,0),"")</f>
        <v/>
      </c>
      <c r="I48" s="16"/>
    </row>
    <row r="49" spans="1:9" ht="16.5">
      <c r="A49" s="1" t="str">
        <f ca="1">IFERROR(A48+MATCH(C49,OFFSET('Nhập đơn'!$C$1,MLT!$A48,0,10000),0),"")</f>
        <v/>
      </c>
      <c r="B49" s="16"/>
      <c r="C49" s="16"/>
      <c r="D49" s="14" t="str" cm="1">
        <f t="array" aca="1" ref="D49" ca="1">IFERROR(INDEX('Nhập đơn'!D:D,MLT!$A49,0),"")</f>
        <v/>
      </c>
      <c r="E49" s="15" t="str" cm="1">
        <f t="array" aca="1" ref="E49" ca="1">IFERROR(INDEX('Nhập đơn'!E:E,MLT!$A49,0),"")</f>
        <v/>
      </c>
      <c r="F49" s="15" t="str" cm="1">
        <f t="array" aca="1" ref="F49" ca="1">IFERROR(INDEX('Nhập đơn'!F:F,MLT!$A49,0),"")</f>
        <v/>
      </c>
      <c r="G49" s="14" t="str" cm="1">
        <f t="array" aca="1" ref="G49" ca="1">IFERROR(INDEX('Nhập đơn'!H:H,MLT!$A49,0),"")</f>
        <v/>
      </c>
      <c r="H49" s="14" t="str" cm="1">
        <f t="array" aca="1" ref="H49" ca="1">IFERROR(INDEX('Nhập đơn'!I:I,MLT!$A49,0),"")</f>
        <v/>
      </c>
      <c r="I49" s="16"/>
    </row>
    <row r="50" spans="1:9" ht="16.5">
      <c r="A50" s="1" t="str">
        <f ca="1">IFERROR(A49+MATCH(C50,OFFSET('Nhập đơn'!$C$1,MLT!$A49,0,10000),0),"")</f>
        <v/>
      </c>
      <c r="B50" s="16"/>
      <c r="C50" s="16"/>
      <c r="D50" s="14" t="str" cm="1">
        <f t="array" aca="1" ref="D50" ca="1">IFERROR(INDEX('Nhập đơn'!D:D,MLT!$A50,0),"")</f>
        <v/>
      </c>
      <c r="E50" s="15" t="str" cm="1">
        <f t="array" aca="1" ref="E50" ca="1">IFERROR(INDEX('Nhập đơn'!E:E,MLT!$A50,0),"")</f>
        <v/>
      </c>
      <c r="F50" s="15" t="str" cm="1">
        <f t="array" aca="1" ref="F50" ca="1">IFERROR(INDEX('Nhập đơn'!F:F,MLT!$A50,0),"")</f>
        <v/>
      </c>
      <c r="G50" s="14" t="str" cm="1">
        <f t="array" aca="1" ref="G50" ca="1">IFERROR(INDEX('Nhập đơn'!H:H,MLT!$A50,0),"")</f>
        <v/>
      </c>
      <c r="H50" s="14" t="str" cm="1">
        <f t="array" aca="1" ref="H50" ca="1">IFERROR(INDEX('Nhập đơn'!I:I,MLT!$A50,0),"")</f>
        <v/>
      </c>
      <c r="I50" s="16"/>
    </row>
    <row r="51" spans="1:9" ht="16.5">
      <c r="A51" s="1" t="str">
        <f ca="1">IFERROR(A50+MATCH(C51,OFFSET('Nhập đơn'!$C$1,MLT!$A50,0,10000),0),"")</f>
        <v/>
      </c>
      <c r="B51" s="16"/>
      <c r="C51" s="16"/>
      <c r="D51" s="14" t="str" cm="1">
        <f t="array" aca="1" ref="D51" ca="1">IFERROR(INDEX('Nhập đơn'!D:D,MLT!$A51,0),"")</f>
        <v/>
      </c>
      <c r="E51" s="15" t="str" cm="1">
        <f t="array" aca="1" ref="E51" ca="1">IFERROR(INDEX('Nhập đơn'!E:E,MLT!$A51,0),"")</f>
        <v/>
      </c>
      <c r="F51" s="15" t="str" cm="1">
        <f t="array" aca="1" ref="F51" ca="1">IFERROR(INDEX('Nhập đơn'!F:F,MLT!$A51,0),"")</f>
        <v/>
      </c>
      <c r="G51" s="14" t="str" cm="1">
        <f t="array" aca="1" ref="G51" ca="1">IFERROR(INDEX('Nhập đơn'!H:H,MLT!$A51,0),"")</f>
        <v/>
      </c>
      <c r="H51" s="14" t="str" cm="1">
        <f t="array" aca="1" ref="H51" ca="1">IFERROR(INDEX('Nhập đơn'!I:I,MLT!$A51,0),"")</f>
        <v/>
      </c>
      <c r="I51" s="16"/>
    </row>
    <row r="52" spans="1:9" ht="16.5">
      <c r="A52" s="1" t="str">
        <f ca="1">IFERROR(A51+MATCH(C52,OFFSET('Nhập đơn'!$C$1,MLT!$A51,0,10000),0),"")</f>
        <v/>
      </c>
      <c r="B52" s="16"/>
      <c r="C52" s="16"/>
      <c r="D52" s="14" t="str" cm="1">
        <f t="array" aca="1" ref="D52" ca="1">IFERROR(INDEX('Nhập đơn'!D:D,MLT!$A52,0),"")</f>
        <v/>
      </c>
      <c r="E52" s="15" t="str" cm="1">
        <f t="array" aca="1" ref="E52" ca="1">IFERROR(INDEX('Nhập đơn'!E:E,MLT!$A52,0),"")</f>
        <v/>
      </c>
      <c r="F52" s="15" t="str" cm="1">
        <f t="array" aca="1" ref="F52" ca="1">IFERROR(INDEX('Nhập đơn'!F:F,MLT!$A52,0),"")</f>
        <v/>
      </c>
      <c r="G52" s="14" t="str" cm="1">
        <f t="array" aca="1" ref="G52" ca="1">IFERROR(INDEX('Nhập đơn'!H:H,MLT!$A52,0),"")</f>
        <v/>
      </c>
      <c r="H52" s="14" t="str" cm="1">
        <f t="array" aca="1" ref="H52" ca="1">IFERROR(INDEX('Nhập đơn'!I:I,MLT!$A52,0),"")</f>
        <v/>
      </c>
      <c r="I52" s="16"/>
    </row>
    <row r="53" spans="1:9" ht="16.5">
      <c r="A53" s="1" t="str">
        <f ca="1">IFERROR(A52+MATCH(C53,OFFSET('Nhập đơn'!$C$1,MLT!$A52,0,10000),0),"")</f>
        <v/>
      </c>
      <c r="B53" s="16"/>
      <c r="C53" s="16"/>
      <c r="D53" s="14" t="str" cm="1">
        <f t="array" aca="1" ref="D53" ca="1">IFERROR(INDEX('Nhập đơn'!D:D,MLT!$A53,0),"")</f>
        <v/>
      </c>
      <c r="E53" s="15" t="str" cm="1">
        <f t="array" aca="1" ref="E53" ca="1">IFERROR(INDEX('Nhập đơn'!E:E,MLT!$A53,0),"")</f>
        <v/>
      </c>
      <c r="F53" s="15" t="str" cm="1">
        <f t="array" aca="1" ref="F53" ca="1">IFERROR(INDEX('Nhập đơn'!F:F,MLT!$A53,0),"")</f>
        <v/>
      </c>
      <c r="G53" s="14" t="str" cm="1">
        <f t="array" aca="1" ref="G53" ca="1">IFERROR(INDEX('Nhập đơn'!H:H,MLT!$A53,0),"")</f>
        <v/>
      </c>
      <c r="H53" s="14" t="str" cm="1">
        <f t="array" aca="1" ref="H53" ca="1">IFERROR(INDEX('Nhập đơn'!I:I,MLT!$A53,0),"")</f>
        <v/>
      </c>
      <c r="I53" s="16"/>
    </row>
    <row r="54" spans="1:9" ht="16.5">
      <c r="A54" s="1" t="str">
        <f ca="1">IFERROR(A53+MATCH(C54,OFFSET('Nhập đơn'!$C$1,MLT!$A53,0,10000),0),"")</f>
        <v/>
      </c>
      <c r="B54" s="16"/>
      <c r="C54" s="16"/>
      <c r="D54" s="14" t="str" cm="1">
        <f t="array" aca="1" ref="D54" ca="1">IFERROR(INDEX('Nhập đơn'!D:D,MLT!$A54,0),"")</f>
        <v/>
      </c>
      <c r="E54" s="15" t="str" cm="1">
        <f t="array" aca="1" ref="E54" ca="1">IFERROR(INDEX('Nhập đơn'!E:E,MLT!$A54,0),"")</f>
        <v/>
      </c>
      <c r="F54" s="15" t="str" cm="1">
        <f t="array" aca="1" ref="F54" ca="1">IFERROR(INDEX('Nhập đơn'!F:F,MLT!$A54,0),"")</f>
        <v/>
      </c>
      <c r="G54" s="14" t="str" cm="1">
        <f t="array" aca="1" ref="G54" ca="1">IFERROR(INDEX('Nhập đơn'!H:H,MLT!$A54,0),"")</f>
        <v/>
      </c>
      <c r="H54" s="14" t="str" cm="1">
        <f t="array" aca="1" ref="H54" ca="1">IFERROR(INDEX('Nhập đơn'!I:I,MLT!$A54,0),"")</f>
        <v/>
      </c>
      <c r="I54" s="16"/>
    </row>
    <row r="55" spans="1:9" ht="16.5">
      <c r="A55" s="1" t="str">
        <f ca="1">IFERROR(A54+MATCH(C55,OFFSET('Nhập đơn'!$C$1,MLT!$A54,0,10000),0),"")</f>
        <v/>
      </c>
      <c r="B55" s="16"/>
      <c r="C55" s="16"/>
      <c r="D55" s="14" t="str" cm="1">
        <f t="array" aca="1" ref="D55" ca="1">IFERROR(INDEX('Nhập đơn'!D:D,MLT!$A55,0),"")</f>
        <v/>
      </c>
      <c r="E55" s="15" t="str" cm="1">
        <f t="array" aca="1" ref="E55" ca="1">IFERROR(INDEX('Nhập đơn'!E:E,MLT!$A55,0),"")</f>
        <v/>
      </c>
      <c r="F55" s="15" t="str" cm="1">
        <f t="array" aca="1" ref="F55" ca="1">IFERROR(INDEX('Nhập đơn'!F:F,MLT!$A55,0),"")</f>
        <v/>
      </c>
      <c r="G55" s="14" t="str" cm="1">
        <f t="array" aca="1" ref="G55" ca="1">IFERROR(INDEX('Nhập đơn'!H:H,MLT!$A55,0),"")</f>
        <v/>
      </c>
      <c r="H55" s="14" t="str" cm="1">
        <f t="array" aca="1" ref="H55" ca="1">IFERROR(INDEX('Nhập đơn'!I:I,MLT!$A55,0),"")</f>
        <v/>
      </c>
      <c r="I55" s="16"/>
    </row>
    <row r="56" spans="1:9" ht="16.5">
      <c r="A56" s="1" t="str">
        <f ca="1">IFERROR(A55+MATCH(C56,OFFSET('Nhập đơn'!$C$1,MLT!$A55,0,10000),0),"")</f>
        <v/>
      </c>
      <c r="B56" s="16"/>
      <c r="C56" s="16"/>
      <c r="D56" s="14" t="str" cm="1">
        <f t="array" aca="1" ref="D56" ca="1">IFERROR(INDEX('Nhập đơn'!D:D,MLT!$A56,0),"")</f>
        <v/>
      </c>
      <c r="E56" s="15" t="str" cm="1">
        <f t="array" aca="1" ref="E56" ca="1">IFERROR(INDEX('Nhập đơn'!E:E,MLT!$A56,0),"")</f>
        <v/>
      </c>
      <c r="F56" s="15" t="str" cm="1">
        <f t="array" aca="1" ref="F56" ca="1">IFERROR(INDEX('Nhập đơn'!F:F,MLT!$A56,0),"")</f>
        <v/>
      </c>
      <c r="G56" s="14" t="str" cm="1">
        <f t="array" aca="1" ref="G56" ca="1">IFERROR(INDEX('Nhập đơn'!H:H,MLT!$A56,0),"")</f>
        <v/>
      </c>
      <c r="H56" s="14" t="str" cm="1">
        <f t="array" aca="1" ref="H56" ca="1">IFERROR(INDEX('Nhập đơn'!I:I,MLT!$A56,0),"")</f>
        <v/>
      </c>
      <c r="I56" s="16"/>
    </row>
    <row r="57" spans="1:9" ht="16.5">
      <c r="A57" s="1" t="str">
        <f ca="1">IFERROR(A56+MATCH(C57,OFFSET('Nhập đơn'!$C$1,MLT!$A56,0,10000),0),"")</f>
        <v/>
      </c>
      <c r="B57" s="16"/>
      <c r="C57" s="16"/>
      <c r="D57" s="14" t="str" cm="1">
        <f t="array" aca="1" ref="D57" ca="1">IFERROR(INDEX('Nhập đơn'!D:D,MLT!$A57,0),"")</f>
        <v/>
      </c>
      <c r="E57" s="15" t="str" cm="1">
        <f t="array" aca="1" ref="E57" ca="1">IFERROR(INDEX('Nhập đơn'!E:E,MLT!$A57,0),"")</f>
        <v/>
      </c>
      <c r="F57" s="15" t="str" cm="1">
        <f t="array" aca="1" ref="F57" ca="1">IFERROR(INDEX('Nhập đơn'!F:F,MLT!$A57,0),"")</f>
        <v/>
      </c>
      <c r="G57" s="14" t="str" cm="1">
        <f t="array" aca="1" ref="G57" ca="1">IFERROR(INDEX('Nhập đơn'!H:H,MLT!$A57,0),"")</f>
        <v/>
      </c>
      <c r="H57" s="14" t="str" cm="1">
        <f t="array" aca="1" ref="H57" ca="1">IFERROR(INDEX('Nhập đơn'!I:I,MLT!$A57,0),"")</f>
        <v/>
      </c>
      <c r="I57" s="16"/>
    </row>
    <row r="58" spans="1:9" ht="16.5">
      <c r="A58" s="1" t="str">
        <f ca="1">IFERROR(A57+MATCH(C58,OFFSET('Nhập đơn'!$C$1,MLT!$A57,0,10000),0),"")</f>
        <v/>
      </c>
      <c r="B58" s="16"/>
      <c r="C58" s="16"/>
      <c r="D58" s="14" t="str" cm="1">
        <f t="array" aca="1" ref="D58" ca="1">IFERROR(INDEX('Nhập đơn'!D:D,MLT!$A58,0),"")</f>
        <v/>
      </c>
      <c r="E58" s="15" t="str" cm="1">
        <f t="array" aca="1" ref="E58" ca="1">IFERROR(INDEX('Nhập đơn'!E:E,MLT!$A58,0),"")</f>
        <v/>
      </c>
      <c r="F58" s="15" t="str" cm="1">
        <f t="array" aca="1" ref="F58" ca="1">IFERROR(INDEX('Nhập đơn'!F:F,MLT!$A58,0),"")</f>
        <v/>
      </c>
      <c r="G58" s="14" t="str" cm="1">
        <f t="array" aca="1" ref="G58" ca="1">IFERROR(INDEX('Nhập đơn'!H:H,MLT!$A58,0),"")</f>
        <v/>
      </c>
      <c r="H58" s="14" t="str" cm="1">
        <f t="array" aca="1" ref="H58" ca="1">IFERROR(INDEX('Nhập đơn'!I:I,MLT!$A58,0),"")</f>
        <v/>
      </c>
      <c r="I58" s="16"/>
    </row>
    <row r="59" spans="1:9" ht="16.5">
      <c r="A59" s="1" t="str">
        <f ca="1">IFERROR(A58+MATCH(C59,OFFSET('Nhập đơn'!$C$1,MLT!$A58,0,10000),0),"")</f>
        <v/>
      </c>
      <c r="B59" s="16"/>
      <c r="C59" s="16"/>
      <c r="D59" s="14" t="str" cm="1">
        <f t="array" aca="1" ref="D59" ca="1">IFERROR(INDEX('Nhập đơn'!D:D,MLT!$A59,0),"")</f>
        <v/>
      </c>
      <c r="E59" s="15" t="str" cm="1">
        <f t="array" aca="1" ref="E59" ca="1">IFERROR(INDEX('Nhập đơn'!E:E,MLT!$A59,0),"")</f>
        <v/>
      </c>
      <c r="F59" s="15" t="str" cm="1">
        <f t="array" aca="1" ref="F59" ca="1">IFERROR(INDEX('Nhập đơn'!F:F,MLT!$A59,0),"")</f>
        <v/>
      </c>
      <c r="G59" s="14" t="str" cm="1">
        <f t="array" aca="1" ref="G59" ca="1">IFERROR(INDEX('Nhập đơn'!H:H,MLT!$A59,0),"")</f>
        <v/>
      </c>
      <c r="H59" s="14" t="str" cm="1">
        <f t="array" aca="1" ref="H59" ca="1">IFERROR(INDEX('Nhập đơn'!I:I,MLT!$A59,0),"")</f>
        <v/>
      </c>
      <c r="I59" s="16"/>
    </row>
    <row r="60" spans="1:9" ht="16.5">
      <c r="A60" s="1" t="str">
        <f ca="1">IFERROR(A59+MATCH(C60,OFFSET('Nhập đơn'!$C$1,MLT!$A59,0,10000),0),"")</f>
        <v/>
      </c>
      <c r="B60" s="16"/>
      <c r="C60" s="16"/>
      <c r="D60" s="14" t="str" cm="1">
        <f t="array" aca="1" ref="D60" ca="1">IFERROR(INDEX('Nhập đơn'!D:D,MLT!$A60,0),"")</f>
        <v/>
      </c>
      <c r="E60" s="15" t="str" cm="1">
        <f t="array" aca="1" ref="E60" ca="1">IFERROR(INDEX('Nhập đơn'!E:E,MLT!$A60,0),"")</f>
        <v/>
      </c>
      <c r="F60" s="15" t="str" cm="1">
        <f t="array" aca="1" ref="F60" ca="1">IFERROR(INDEX('Nhập đơn'!F:F,MLT!$A60,0),"")</f>
        <v/>
      </c>
      <c r="G60" s="14" t="str" cm="1">
        <f t="array" aca="1" ref="G60" ca="1">IFERROR(INDEX('Nhập đơn'!H:H,MLT!$A60,0),"")</f>
        <v/>
      </c>
      <c r="H60" s="14" t="str" cm="1">
        <f t="array" aca="1" ref="H60" ca="1">IFERROR(INDEX('Nhập đơn'!I:I,MLT!$A60,0),"")</f>
        <v/>
      </c>
      <c r="I60" s="16"/>
    </row>
    <row r="61" spans="1:9" ht="16.5">
      <c r="A61" s="1" t="str">
        <f ca="1">IFERROR(A60+MATCH(C61,OFFSET('Nhập đơn'!$C$1,MLT!$A60,0,10000),0),"")</f>
        <v/>
      </c>
      <c r="B61" s="16"/>
      <c r="C61" s="16"/>
      <c r="D61" s="14" t="str" cm="1">
        <f t="array" aca="1" ref="D61" ca="1">IFERROR(INDEX('Nhập đơn'!D:D,MLT!$A61,0),"")</f>
        <v/>
      </c>
      <c r="E61" s="15" t="str" cm="1">
        <f t="array" aca="1" ref="E61" ca="1">IFERROR(INDEX('Nhập đơn'!E:E,MLT!$A61,0),"")</f>
        <v/>
      </c>
      <c r="F61" s="15" t="str" cm="1">
        <f t="array" aca="1" ref="F61" ca="1">IFERROR(INDEX('Nhập đơn'!F:F,MLT!$A61,0),"")</f>
        <v/>
      </c>
      <c r="G61" s="14" t="str" cm="1">
        <f t="array" aca="1" ref="G61" ca="1">IFERROR(INDEX('Nhập đơn'!H:H,MLT!$A61,0),"")</f>
        <v/>
      </c>
      <c r="H61" s="14" t="str" cm="1">
        <f t="array" aca="1" ref="H61" ca="1">IFERROR(INDEX('Nhập đơn'!I:I,MLT!$A61,0),"")</f>
        <v/>
      </c>
      <c r="I61" s="16"/>
    </row>
    <row r="62" spans="1:9" ht="16.5">
      <c r="A62" s="1" t="str">
        <f ca="1">IFERROR(A61+MATCH(C62,OFFSET('Nhập đơn'!$C$1,MLT!$A61,0,10000),0),"")</f>
        <v/>
      </c>
      <c r="B62" s="16"/>
      <c r="C62" s="16"/>
      <c r="D62" s="14" t="str" cm="1">
        <f t="array" aca="1" ref="D62" ca="1">IFERROR(INDEX('Nhập đơn'!D:D,MLT!$A62,0),"")</f>
        <v/>
      </c>
      <c r="E62" s="15" t="str" cm="1">
        <f t="array" aca="1" ref="E62" ca="1">IFERROR(INDEX('Nhập đơn'!E:E,MLT!$A62,0),"")</f>
        <v/>
      </c>
      <c r="F62" s="15" t="str" cm="1">
        <f t="array" aca="1" ref="F62" ca="1">IFERROR(INDEX('Nhập đơn'!F:F,MLT!$A62,0),"")</f>
        <v/>
      </c>
      <c r="G62" s="14" t="str" cm="1">
        <f t="array" aca="1" ref="G62" ca="1">IFERROR(INDEX('Nhập đơn'!H:H,MLT!$A62,0),"")</f>
        <v/>
      </c>
      <c r="H62" s="14" t="str" cm="1">
        <f t="array" aca="1" ref="H62" ca="1">IFERROR(INDEX('Nhập đơn'!I:I,MLT!$A62,0),"")</f>
        <v/>
      </c>
      <c r="I62" s="16"/>
    </row>
    <row r="63" spans="1:9" ht="16.5">
      <c r="A63" s="1" t="str">
        <f ca="1">IFERROR(A62+MATCH(C63,OFFSET('Nhập đơn'!$C$1,MLT!$A62,0,10000),0),"")</f>
        <v/>
      </c>
      <c r="B63" s="16"/>
      <c r="C63" s="16"/>
      <c r="D63" s="14" t="str" cm="1">
        <f t="array" aca="1" ref="D63" ca="1">IFERROR(INDEX('Nhập đơn'!D:D,MLT!$A63,0),"")</f>
        <v/>
      </c>
      <c r="E63" s="15" t="str" cm="1">
        <f t="array" aca="1" ref="E63" ca="1">IFERROR(INDEX('Nhập đơn'!E:E,MLT!$A63,0),"")</f>
        <v/>
      </c>
      <c r="F63" s="15" t="str" cm="1">
        <f t="array" aca="1" ref="F63" ca="1">IFERROR(INDEX('Nhập đơn'!F:F,MLT!$A63,0),"")</f>
        <v/>
      </c>
      <c r="G63" s="14" t="str" cm="1">
        <f t="array" aca="1" ref="G63" ca="1">IFERROR(INDEX('Nhập đơn'!H:H,MLT!$A63,0),"")</f>
        <v/>
      </c>
      <c r="H63" s="14" t="str" cm="1">
        <f t="array" aca="1" ref="H63" ca="1">IFERROR(INDEX('Nhập đơn'!I:I,MLT!$A63,0),"")</f>
        <v/>
      </c>
      <c r="I63" s="16"/>
    </row>
    <row r="64" spans="1:9" ht="16.5">
      <c r="A64" s="1" t="str">
        <f ca="1">IFERROR(A63+MATCH(C64,OFFSET('Nhập đơn'!$C$1,MLT!$A63,0,10000),0),"")</f>
        <v/>
      </c>
      <c r="B64" s="16"/>
      <c r="C64" s="16"/>
      <c r="D64" s="14" t="str" cm="1">
        <f t="array" aca="1" ref="D64" ca="1">IFERROR(INDEX('Nhập đơn'!D:D,MLT!$A64,0),"")</f>
        <v/>
      </c>
      <c r="E64" s="15" t="str" cm="1">
        <f t="array" aca="1" ref="E64" ca="1">IFERROR(INDEX('Nhập đơn'!E:E,MLT!$A64,0),"")</f>
        <v/>
      </c>
      <c r="F64" s="15" t="str" cm="1">
        <f t="array" aca="1" ref="F64" ca="1">IFERROR(INDEX('Nhập đơn'!F:F,MLT!$A64,0),"")</f>
        <v/>
      </c>
      <c r="G64" s="14" t="str" cm="1">
        <f t="array" aca="1" ref="G64" ca="1">IFERROR(INDEX('Nhập đơn'!H:H,MLT!$A64,0),"")</f>
        <v/>
      </c>
      <c r="H64" s="14" t="str" cm="1">
        <f t="array" aca="1" ref="H64" ca="1">IFERROR(INDEX('Nhập đơn'!I:I,MLT!$A64,0),"")</f>
        <v/>
      </c>
      <c r="I64" s="16"/>
    </row>
    <row r="65" spans="1:9" ht="16.5">
      <c r="A65" s="1" t="str">
        <f ca="1">IFERROR(A64+MATCH(C65,OFFSET('Nhập đơn'!$C$1,MLT!$A64,0,10000),0),"")</f>
        <v/>
      </c>
      <c r="B65" s="16"/>
      <c r="C65" s="16"/>
      <c r="D65" s="14" t="str" cm="1">
        <f t="array" aca="1" ref="D65" ca="1">IFERROR(INDEX('Nhập đơn'!D:D,MLT!$A65,0),"")</f>
        <v/>
      </c>
      <c r="E65" s="15" t="str" cm="1">
        <f t="array" aca="1" ref="E65" ca="1">IFERROR(INDEX('Nhập đơn'!E:E,MLT!$A65,0),"")</f>
        <v/>
      </c>
      <c r="F65" s="15" t="str" cm="1">
        <f t="array" aca="1" ref="F65" ca="1">IFERROR(INDEX('Nhập đơn'!F:F,MLT!$A65,0),"")</f>
        <v/>
      </c>
      <c r="G65" s="14" t="str" cm="1">
        <f t="array" aca="1" ref="G65" ca="1">IFERROR(INDEX('Nhập đơn'!H:H,MLT!$A65,0),"")</f>
        <v/>
      </c>
      <c r="H65" s="14" t="str" cm="1">
        <f t="array" aca="1" ref="H65" ca="1">IFERROR(INDEX('Nhập đơn'!I:I,MLT!$A65,0),"")</f>
        <v/>
      </c>
      <c r="I65" s="16"/>
    </row>
    <row r="66" spans="1:9" ht="16.5">
      <c r="A66" s="1" t="str">
        <f ca="1">IFERROR(A65+MATCH(C66,OFFSET('Nhập đơn'!$C$1,MLT!$A65,0,10000),0),"")</f>
        <v/>
      </c>
      <c r="B66" s="16"/>
      <c r="C66" s="16"/>
      <c r="D66" s="14" t="str" cm="1">
        <f t="array" aca="1" ref="D66" ca="1">IFERROR(INDEX('Nhập đơn'!D:D,MLT!$A66,0),"")</f>
        <v/>
      </c>
      <c r="E66" s="15" t="str" cm="1">
        <f t="array" aca="1" ref="E66" ca="1">IFERROR(INDEX('Nhập đơn'!E:E,MLT!$A66,0),"")</f>
        <v/>
      </c>
      <c r="F66" s="15" t="str" cm="1">
        <f t="array" aca="1" ref="F66" ca="1">IFERROR(INDEX('Nhập đơn'!F:F,MLT!$A66,0),"")</f>
        <v/>
      </c>
      <c r="G66" s="14" t="str" cm="1">
        <f t="array" aca="1" ref="G66" ca="1">IFERROR(INDEX('Nhập đơn'!H:H,MLT!$A66,0),"")</f>
        <v/>
      </c>
      <c r="H66" s="14" t="str" cm="1">
        <f t="array" aca="1" ref="H66" ca="1">IFERROR(INDEX('Nhập đơn'!I:I,MLT!$A66,0),"")</f>
        <v/>
      </c>
      <c r="I66" s="16"/>
    </row>
    <row r="67" spans="1:9" ht="16.5">
      <c r="A67" s="1" t="str">
        <f ca="1">IFERROR(A66+MATCH(C67,OFFSET('Nhập đơn'!$C$1,MLT!$A66,0,10000),0),"")</f>
        <v/>
      </c>
      <c r="B67" s="16"/>
      <c r="C67" s="16"/>
      <c r="D67" s="14" t="str" cm="1">
        <f t="array" aca="1" ref="D67" ca="1">IFERROR(INDEX('Nhập đơn'!D:D,MLT!$A67,0),"")</f>
        <v/>
      </c>
      <c r="E67" s="15" t="str" cm="1">
        <f t="array" aca="1" ref="E67" ca="1">IFERROR(INDEX('Nhập đơn'!E:E,MLT!$A67,0),"")</f>
        <v/>
      </c>
      <c r="F67" s="15" t="str" cm="1">
        <f t="array" aca="1" ref="F67" ca="1">IFERROR(INDEX('Nhập đơn'!F:F,MLT!$A67,0),"")</f>
        <v/>
      </c>
      <c r="G67" s="14" t="str" cm="1">
        <f t="array" aca="1" ref="G67" ca="1">IFERROR(INDEX('Nhập đơn'!H:H,MLT!$A67,0),"")</f>
        <v/>
      </c>
      <c r="H67" s="14" t="str" cm="1">
        <f t="array" aca="1" ref="H67" ca="1">IFERROR(INDEX('Nhập đơn'!I:I,MLT!$A67,0),"")</f>
        <v/>
      </c>
      <c r="I67" s="16"/>
    </row>
    <row r="68" spans="1:9" ht="16.5">
      <c r="A68" s="1" t="str">
        <f ca="1">IFERROR(A67+MATCH(C68,OFFSET('Nhập đơn'!$C$1,MLT!$A67,0,10000),0),"")</f>
        <v/>
      </c>
      <c r="B68" s="16"/>
      <c r="C68" s="16"/>
      <c r="D68" s="14" t="str" cm="1">
        <f t="array" aca="1" ref="D68" ca="1">IFERROR(INDEX('Nhập đơn'!D:D,MLT!$A68,0),"")</f>
        <v/>
      </c>
      <c r="E68" s="15" t="str" cm="1">
        <f t="array" aca="1" ref="E68" ca="1">IFERROR(INDEX('Nhập đơn'!E:E,MLT!$A68,0),"")</f>
        <v/>
      </c>
      <c r="F68" s="15" t="str" cm="1">
        <f t="array" aca="1" ref="F68" ca="1">IFERROR(INDEX('Nhập đơn'!F:F,MLT!$A68,0),"")</f>
        <v/>
      </c>
      <c r="G68" s="14" t="str" cm="1">
        <f t="array" aca="1" ref="G68" ca="1">IFERROR(INDEX('Nhập đơn'!H:H,MLT!$A68,0),"")</f>
        <v/>
      </c>
      <c r="H68" s="14" t="str" cm="1">
        <f t="array" aca="1" ref="H68" ca="1">IFERROR(INDEX('Nhập đơn'!I:I,MLT!$A68,0),"")</f>
        <v/>
      </c>
      <c r="I68" s="16"/>
    </row>
    <row r="69" spans="1:9" ht="16.5">
      <c r="A69" s="1" t="str">
        <f ca="1">IFERROR(A68+MATCH(C69,OFFSET('Nhập đơn'!$C$1,MLT!$A68,0,10000),0),"")</f>
        <v/>
      </c>
      <c r="B69" s="16"/>
      <c r="C69" s="16"/>
      <c r="D69" s="14" t="str" cm="1">
        <f t="array" aca="1" ref="D69" ca="1">IFERROR(INDEX('Nhập đơn'!D:D,MLT!$A69,0),"")</f>
        <v/>
      </c>
      <c r="E69" s="15" t="str" cm="1">
        <f t="array" aca="1" ref="E69" ca="1">IFERROR(INDEX('Nhập đơn'!E:E,MLT!$A69,0),"")</f>
        <v/>
      </c>
      <c r="F69" s="15" t="str" cm="1">
        <f t="array" aca="1" ref="F69" ca="1">IFERROR(INDEX('Nhập đơn'!F:F,MLT!$A69,0),"")</f>
        <v/>
      </c>
      <c r="G69" s="14" t="str" cm="1">
        <f t="array" aca="1" ref="G69" ca="1">IFERROR(INDEX('Nhập đơn'!H:H,MLT!$A69,0),"")</f>
        <v/>
      </c>
      <c r="H69" s="14" t="str" cm="1">
        <f t="array" aca="1" ref="H69" ca="1">IFERROR(INDEX('Nhập đơn'!I:I,MLT!$A69,0),"")</f>
        <v/>
      </c>
      <c r="I69" s="16"/>
    </row>
    <row r="70" spans="1:9" ht="16.5">
      <c r="A70" s="1" t="str">
        <f ca="1">IFERROR(A69+MATCH(C70,OFFSET('Nhập đơn'!$C$1,MLT!$A69,0,10000),0),"")</f>
        <v/>
      </c>
      <c r="B70" s="16"/>
      <c r="C70" s="16"/>
      <c r="D70" s="14" t="str" cm="1">
        <f t="array" aca="1" ref="D70" ca="1">IFERROR(INDEX('Nhập đơn'!D:D,MLT!$A70,0),"")</f>
        <v/>
      </c>
      <c r="E70" s="15" t="str" cm="1">
        <f t="array" aca="1" ref="E70" ca="1">IFERROR(INDEX('Nhập đơn'!E:E,MLT!$A70,0),"")</f>
        <v/>
      </c>
      <c r="F70" s="15" t="str" cm="1">
        <f t="array" aca="1" ref="F70" ca="1">IFERROR(INDEX('Nhập đơn'!F:F,MLT!$A70,0),"")</f>
        <v/>
      </c>
      <c r="G70" s="14" t="str" cm="1">
        <f t="array" aca="1" ref="G70" ca="1">IFERROR(INDEX('Nhập đơn'!H:H,MLT!$A70,0),"")</f>
        <v/>
      </c>
      <c r="H70" s="14" t="str" cm="1">
        <f t="array" aca="1" ref="H70" ca="1">IFERROR(INDEX('Nhập đơn'!I:I,MLT!$A70,0),"")</f>
        <v/>
      </c>
      <c r="I70" s="16"/>
    </row>
    <row r="71" spans="1:9" ht="16.5">
      <c r="A71" s="1" t="str">
        <f ca="1">IFERROR(A70+MATCH(C71,OFFSET('Nhập đơn'!$C$1,MLT!$A70,0,10000),0),"")</f>
        <v/>
      </c>
      <c r="B71" s="16"/>
      <c r="C71" s="16"/>
      <c r="D71" s="14" t="str" cm="1">
        <f t="array" aca="1" ref="D71" ca="1">IFERROR(INDEX('Nhập đơn'!D:D,MLT!$A71,0),"")</f>
        <v/>
      </c>
      <c r="E71" s="15" t="str" cm="1">
        <f t="array" aca="1" ref="E71" ca="1">IFERROR(INDEX('Nhập đơn'!E:E,MLT!$A71,0),"")</f>
        <v/>
      </c>
      <c r="F71" s="15" t="str" cm="1">
        <f t="array" aca="1" ref="F71" ca="1">IFERROR(INDEX('Nhập đơn'!F:F,MLT!$A71,0),"")</f>
        <v/>
      </c>
      <c r="G71" s="14" t="str" cm="1">
        <f t="array" aca="1" ref="G71" ca="1">IFERROR(INDEX('Nhập đơn'!H:H,MLT!$A71,0),"")</f>
        <v/>
      </c>
      <c r="H71" s="14" t="str" cm="1">
        <f t="array" aca="1" ref="H71" ca="1">IFERROR(INDEX('Nhập đơn'!I:I,MLT!$A71,0),"")</f>
        <v/>
      </c>
      <c r="I71" s="16"/>
    </row>
    <row r="72" spans="1:9" ht="16.5">
      <c r="A72" s="1" t="str">
        <f ca="1">IFERROR(A71+MATCH(C72,OFFSET('Nhập đơn'!$C$1,MLT!$A71,0,10000),0),"")</f>
        <v/>
      </c>
      <c r="B72" s="16"/>
      <c r="C72" s="16"/>
      <c r="D72" s="14" t="str" cm="1">
        <f t="array" aca="1" ref="D72" ca="1">IFERROR(INDEX('Nhập đơn'!D:D,MLT!$A72,0),"")</f>
        <v/>
      </c>
      <c r="E72" s="15" t="str" cm="1">
        <f t="array" aca="1" ref="E72" ca="1">IFERROR(INDEX('Nhập đơn'!E:E,MLT!$A72,0),"")</f>
        <v/>
      </c>
      <c r="F72" s="15" t="str" cm="1">
        <f t="array" aca="1" ref="F72" ca="1">IFERROR(INDEX('Nhập đơn'!F:F,MLT!$A72,0),"")</f>
        <v/>
      </c>
      <c r="G72" s="14" t="str" cm="1">
        <f t="array" aca="1" ref="G72" ca="1">IFERROR(INDEX('Nhập đơn'!H:H,MLT!$A72,0),"")</f>
        <v/>
      </c>
      <c r="H72" s="14" t="str" cm="1">
        <f t="array" aca="1" ref="H72" ca="1">IFERROR(INDEX('Nhập đơn'!I:I,MLT!$A72,0),"")</f>
        <v/>
      </c>
      <c r="I72" s="16"/>
    </row>
    <row r="73" spans="1:9" ht="16.5">
      <c r="A73" s="1" t="str">
        <f ca="1">IFERROR(A72+MATCH(C73,OFFSET('Nhập đơn'!$C$1,MLT!$A72,0,10000),0),"")</f>
        <v/>
      </c>
      <c r="B73" s="16"/>
      <c r="C73" s="16"/>
      <c r="D73" s="14" t="str" cm="1">
        <f t="array" aca="1" ref="D73" ca="1">IFERROR(INDEX('Nhập đơn'!D:D,MLT!$A73,0),"")</f>
        <v/>
      </c>
      <c r="E73" s="15" t="str" cm="1">
        <f t="array" aca="1" ref="E73" ca="1">IFERROR(INDEX('Nhập đơn'!E:E,MLT!$A73,0),"")</f>
        <v/>
      </c>
      <c r="F73" s="15" t="str" cm="1">
        <f t="array" aca="1" ref="F73" ca="1">IFERROR(INDEX('Nhập đơn'!F:F,MLT!$A73,0),"")</f>
        <v/>
      </c>
      <c r="G73" s="14" t="str" cm="1">
        <f t="array" aca="1" ref="G73" ca="1">IFERROR(INDEX('Nhập đơn'!H:H,MLT!$A73,0),"")</f>
        <v/>
      </c>
      <c r="H73" s="14" t="str" cm="1">
        <f t="array" aca="1" ref="H73" ca="1">IFERROR(INDEX('Nhập đơn'!I:I,MLT!$A73,0),"")</f>
        <v/>
      </c>
      <c r="I73" s="16"/>
    </row>
    <row r="74" spans="1:9" ht="16.5">
      <c r="A74" s="1" t="str">
        <f ca="1">IFERROR(A73+MATCH(C74,OFFSET('Nhập đơn'!$C$1,MLT!$A73,0,10000),0),"")</f>
        <v/>
      </c>
      <c r="B74" s="16"/>
      <c r="C74" s="16"/>
      <c r="D74" s="14" t="str" cm="1">
        <f t="array" aca="1" ref="D74" ca="1">IFERROR(INDEX('Nhập đơn'!D:D,MLT!$A74,0),"")</f>
        <v/>
      </c>
      <c r="E74" s="15" t="str" cm="1">
        <f t="array" aca="1" ref="E74" ca="1">IFERROR(INDEX('Nhập đơn'!E:E,MLT!$A74,0),"")</f>
        <v/>
      </c>
      <c r="F74" s="15" t="str" cm="1">
        <f t="array" aca="1" ref="F74" ca="1">IFERROR(INDEX('Nhập đơn'!F:F,MLT!$A74,0),"")</f>
        <v/>
      </c>
      <c r="G74" s="14" t="str" cm="1">
        <f t="array" aca="1" ref="G74" ca="1">IFERROR(INDEX('Nhập đơn'!H:H,MLT!$A74,0),"")</f>
        <v/>
      </c>
      <c r="H74" s="14" t="str" cm="1">
        <f t="array" aca="1" ref="H74" ca="1">IFERROR(INDEX('Nhập đơn'!I:I,MLT!$A74,0),"")</f>
        <v/>
      </c>
      <c r="I74" s="16"/>
    </row>
    <row r="75" spans="1:9" ht="16.5">
      <c r="A75" s="1" t="str">
        <f ca="1">IFERROR(A74+MATCH(C75,OFFSET('Nhập đơn'!$C$1,MLT!$A74,0,10000),0),"")</f>
        <v/>
      </c>
      <c r="B75" s="16"/>
      <c r="C75" s="16"/>
      <c r="D75" s="14" t="str" cm="1">
        <f t="array" aca="1" ref="D75" ca="1">IFERROR(INDEX('Nhập đơn'!D:D,MLT!$A75,0),"")</f>
        <v/>
      </c>
      <c r="E75" s="15" t="str" cm="1">
        <f t="array" aca="1" ref="E75" ca="1">IFERROR(INDEX('Nhập đơn'!E:E,MLT!$A75,0),"")</f>
        <v/>
      </c>
      <c r="F75" s="15" t="str" cm="1">
        <f t="array" aca="1" ref="F75" ca="1">IFERROR(INDEX('Nhập đơn'!F:F,MLT!$A75,0),"")</f>
        <v/>
      </c>
      <c r="G75" s="14" t="str" cm="1">
        <f t="array" aca="1" ref="G75" ca="1">IFERROR(INDEX('Nhập đơn'!H:H,MLT!$A75,0),"")</f>
        <v/>
      </c>
      <c r="H75" s="14" t="str" cm="1">
        <f t="array" aca="1" ref="H75" ca="1">IFERROR(INDEX('Nhập đơn'!I:I,MLT!$A75,0),"")</f>
        <v/>
      </c>
      <c r="I75" s="16"/>
    </row>
    <row r="76" spans="1:9" ht="16.5">
      <c r="A76" s="1" t="str">
        <f ca="1">IFERROR(A75+MATCH(C76,OFFSET('Nhập đơn'!$C$1,MLT!$A75,0,10000),0),"")</f>
        <v/>
      </c>
      <c r="B76" s="16"/>
      <c r="C76" s="16"/>
      <c r="D76" s="14" t="str" cm="1">
        <f t="array" aca="1" ref="D76" ca="1">IFERROR(INDEX('Nhập đơn'!D:D,MLT!$A76,0),"")</f>
        <v/>
      </c>
      <c r="E76" s="15" t="str" cm="1">
        <f t="array" aca="1" ref="E76" ca="1">IFERROR(INDEX('Nhập đơn'!E:E,MLT!$A76,0),"")</f>
        <v/>
      </c>
      <c r="F76" s="15" t="str" cm="1">
        <f t="array" aca="1" ref="F76" ca="1">IFERROR(INDEX('Nhập đơn'!F:F,MLT!$A76,0),"")</f>
        <v/>
      </c>
      <c r="G76" s="14" t="str" cm="1">
        <f t="array" aca="1" ref="G76" ca="1">IFERROR(INDEX('Nhập đơn'!H:H,MLT!$A76,0),"")</f>
        <v/>
      </c>
      <c r="H76" s="14" t="str" cm="1">
        <f t="array" aca="1" ref="H76" ca="1">IFERROR(INDEX('Nhập đơn'!I:I,MLT!$A76,0),"")</f>
        <v/>
      </c>
      <c r="I76" s="16"/>
    </row>
    <row r="77" spans="1:9" ht="16.5">
      <c r="A77" s="1" t="str">
        <f ca="1">IFERROR(A76+MATCH(C77,OFFSET('Nhập đơn'!$C$1,MLT!$A76,0,10000),0),"")</f>
        <v/>
      </c>
      <c r="B77" s="16"/>
      <c r="C77" s="16"/>
      <c r="D77" s="14" t="str" cm="1">
        <f t="array" aca="1" ref="D77" ca="1">IFERROR(INDEX('Nhập đơn'!D:D,MLT!$A77,0),"")</f>
        <v/>
      </c>
      <c r="E77" s="15" t="str" cm="1">
        <f t="array" aca="1" ref="E77" ca="1">IFERROR(INDEX('Nhập đơn'!E:E,MLT!$A77,0),"")</f>
        <v/>
      </c>
      <c r="F77" s="15" t="str" cm="1">
        <f t="array" aca="1" ref="F77" ca="1">IFERROR(INDEX('Nhập đơn'!F:F,MLT!$A77,0),"")</f>
        <v/>
      </c>
      <c r="G77" s="14" t="str" cm="1">
        <f t="array" aca="1" ref="G77" ca="1">IFERROR(INDEX('Nhập đơn'!H:H,MLT!$A77,0),"")</f>
        <v/>
      </c>
      <c r="H77" s="14" t="str" cm="1">
        <f t="array" aca="1" ref="H77" ca="1">IFERROR(INDEX('Nhập đơn'!I:I,MLT!$A77,0),"")</f>
        <v/>
      </c>
      <c r="I77" s="16"/>
    </row>
    <row r="78" spans="1:9" ht="16.5">
      <c r="A78" s="1" t="str">
        <f ca="1">IFERROR(A77+MATCH(C78,OFFSET('Nhập đơn'!$C$1,MLT!$A77,0,10000),0),"")</f>
        <v/>
      </c>
      <c r="B78" s="16"/>
      <c r="C78" s="16"/>
      <c r="D78" s="14" t="str" cm="1">
        <f t="array" aca="1" ref="D78" ca="1">IFERROR(INDEX('Nhập đơn'!D:D,MLT!$A78,0),"")</f>
        <v/>
      </c>
      <c r="E78" s="15" t="str" cm="1">
        <f t="array" aca="1" ref="E78" ca="1">IFERROR(INDEX('Nhập đơn'!E:E,MLT!$A78,0),"")</f>
        <v/>
      </c>
      <c r="F78" s="15" t="str" cm="1">
        <f t="array" aca="1" ref="F78" ca="1">IFERROR(INDEX('Nhập đơn'!F:F,MLT!$A78,0),"")</f>
        <v/>
      </c>
      <c r="G78" s="14" t="str" cm="1">
        <f t="array" aca="1" ref="G78" ca="1">IFERROR(INDEX('Nhập đơn'!H:H,MLT!$A78,0),"")</f>
        <v/>
      </c>
      <c r="H78" s="14" t="str" cm="1">
        <f t="array" aca="1" ref="H78" ca="1">IFERROR(INDEX('Nhập đơn'!I:I,MLT!$A78,0),"")</f>
        <v/>
      </c>
      <c r="I78" s="16"/>
    </row>
    <row r="79" spans="1:9" ht="16.5">
      <c r="A79" s="1" t="str">
        <f ca="1">IFERROR(A78+MATCH(C79,OFFSET('Nhập đơn'!$C$1,MLT!$A78,0,10000),0),"")</f>
        <v/>
      </c>
      <c r="B79" s="16"/>
      <c r="C79" s="16"/>
      <c r="D79" s="14" t="str" cm="1">
        <f t="array" aca="1" ref="D79" ca="1">IFERROR(INDEX('Nhập đơn'!D:D,MLT!$A79,0),"")</f>
        <v/>
      </c>
      <c r="E79" s="15" t="str" cm="1">
        <f t="array" aca="1" ref="E79" ca="1">IFERROR(INDEX('Nhập đơn'!E:E,MLT!$A79,0),"")</f>
        <v/>
      </c>
      <c r="F79" s="15" t="str" cm="1">
        <f t="array" aca="1" ref="F79" ca="1">IFERROR(INDEX('Nhập đơn'!F:F,MLT!$A79,0),"")</f>
        <v/>
      </c>
      <c r="G79" s="14" t="str" cm="1">
        <f t="array" aca="1" ref="G79" ca="1">IFERROR(INDEX('Nhập đơn'!H:H,MLT!$A79,0),"")</f>
        <v/>
      </c>
      <c r="H79" s="14" t="str" cm="1">
        <f t="array" aca="1" ref="H79" ca="1">IFERROR(INDEX('Nhập đơn'!I:I,MLT!$A79,0),"")</f>
        <v/>
      </c>
      <c r="I79" s="16"/>
    </row>
    <row r="80" spans="1:9" ht="16.5">
      <c r="A80" s="1" t="str">
        <f ca="1">IFERROR(A79+MATCH(C80,OFFSET('Nhập đơn'!$C$1,MLT!$A79,0,10000),0),"")</f>
        <v/>
      </c>
      <c r="B80" s="16"/>
      <c r="C80" s="16"/>
      <c r="D80" s="14" t="str" cm="1">
        <f t="array" aca="1" ref="D80" ca="1">IFERROR(INDEX('Nhập đơn'!D:D,MLT!$A80,0),"")</f>
        <v/>
      </c>
      <c r="E80" s="15" t="str" cm="1">
        <f t="array" aca="1" ref="E80" ca="1">IFERROR(INDEX('Nhập đơn'!E:E,MLT!$A80,0),"")</f>
        <v/>
      </c>
      <c r="F80" s="15" t="str" cm="1">
        <f t="array" aca="1" ref="F80" ca="1">IFERROR(INDEX('Nhập đơn'!F:F,MLT!$A80,0),"")</f>
        <v/>
      </c>
      <c r="G80" s="14" t="str" cm="1">
        <f t="array" aca="1" ref="G80" ca="1">IFERROR(INDEX('Nhập đơn'!H:H,MLT!$A80,0),"")</f>
        <v/>
      </c>
      <c r="H80" s="14" t="str" cm="1">
        <f t="array" aca="1" ref="H80" ca="1">IFERROR(INDEX('Nhập đơn'!I:I,MLT!$A80,0),"")</f>
        <v/>
      </c>
      <c r="I80" s="16"/>
    </row>
    <row r="81" spans="1:9" ht="16.5">
      <c r="A81" s="1" t="str">
        <f ca="1">IFERROR(A80+MATCH(C81,OFFSET('Nhập đơn'!$C$1,MLT!$A80,0,10000),0),"")</f>
        <v/>
      </c>
      <c r="B81" s="16"/>
      <c r="C81" s="16"/>
      <c r="D81" s="14" t="str" cm="1">
        <f t="array" aca="1" ref="D81" ca="1">IFERROR(INDEX('Nhập đơn'!D:D,MLT!$A81,0),"")</f>
        <v/>
      </c>
      <c r="E81" s="15" t="str" cm="1">
        <f t="array" aca="1" ref="E81" ca="1">IFERROR(INDEX('Nhập đơn'!E:E,MLT!$A81,0),"")</f>
        <v/>
      </c>
      <c r="F81" s="15" t="str" cm="1">
        <f t="array" aca="1" ref="F81" ca="1">IFERROR(INDEX('Nhập đơn'!F:F,MLT!$A81,0),"")</f>
        <v/>
      </c>
      <c r="G81" s="14" t="str" cm="1">
        <f t="array" aca="1" ref="G81" ca="1">IFERROR(INDEX('Nhập đơn'!H:H,MLT!$A81,0),"")</f>
        <v/>
      </c>
      <c r="H81" s="14" t="str" cm="1">
        <f t="array" aca="1" ref="H81" ca="1">IFERROR(INDEX('Nhập đơn'!I:I,MLT!$A81,0),"")</f>
        <v/>
      </c>
      <c r="I81" s="16"/>
    </row>
    <row r="82" spans="1:9" ht="16.5">
      <c r="A82" s="1" t="str">
        <f ca="1">IFERROR(A81+MATCH(C82,OFFSET('Nhập đơn'!$C$1,MLT!$A81,0,10000),0),"")</f>
        <v/>
      </c>
      <c r="B82" s="16"/>
      <c r="C82" s="16"/>
      <c r="D82" s="14" t="str" cm="1">
        <f t="array" aca="1" ref="D82" ca="1">IFERROR(INDEX('Nhập đơn'!D:D,MLT!$A82,0),"")</f>
        <v/>
      </c>
      <c r="E82" s="15" t="str" cm="1">
        <f t="array" aca="1" ref="E82" ca="1">IFERROR(INDEX('Nhập đơn'!E:E,MLT!$A82,0),"")</f>
        <v/>
      </c>
      <c r="F82" s="15" t="str" cm="1">
        <f t="array" aca="1" ref="F82" ca="1">IFERROR(INDEX('Nhập đơn'!F:F,MLT!$A82,0),"")</f>
        <v/>
      </c>
      <c r="G82" s="14" t="str" cm="1">
        <f t="array" aca="1" ref="G82" ca="1">IFERROR(INDEX('Nhập đơn'!H:H,MLT!$A82,0),"")</f>
        <v/>
      </c>
      <c r="H82" s="14" t="str" cm="1">
        <f t="array" aca="1" ref="H82" ca="1">IFERROR(INDEX('Nhập đơn'!I:I,MLT!$A82,0),"")</f>
        <v/>
      </c>
      <c r="I82" s="16"/>
    </row>
    <row r="83" spans="1:9" ht="16.5">
      <c r="A83" s="1" t="str">
        <f ca="1">IFERROR(A82+MATCH(C83,OFFSET('Nhập đơn'!$C$1,MLT!$A82,0,10000),0),"")</f>
        <v/>
      </c>
      <c r="B83" s="16"/>
      <c r="C83" s="16"/>
      <c r="D83" s="14" t="str" cm="1">
        <f t="array" aca="1" ref="D83" ca="1">IFERROR(INDEX('Nhập đơn'!D:D,MLT!$A83,0),"")</f>
        <v/>
      </c>
      <c r="E83" s="15" t="str" cm="1">
        <f t="array" aca="1" ref="E83" ca="1">IFERROR(INDEX('Nhập đơn'!E:E,MLT!$A83,0),"")</f>
        <v/>
      </c>
      <c r="F83" s="15" t="str" cm="1">
        <f t="array" aca="1" ref="F83" ca="1">IFERROR(INDEX('Nhập đơn'!F:F,MLT!$A83,0),"")</f>
        <v/>
      </c>
      <c r="G83" s="14" t="str" cm="1">
        <f t="array" aca="1" ref="G83" ca="1">IFERROR(INDEX('Nhập đơn'!H:H,MLT!$A83,0),"")</f>
        <v/>
      </c>
      <c r="H83" s="14" t="str" cm="1">
        <f t="array" aca="1" ref="H83" ca="1">IFERROR(INDEX('Nhập đơn'!I:I,MLT!$A83,0),"")</f>
        <v/>
      </c>
      <c r="I83" s="16"/>
    </row>
    <row r="84" spans="1:9" ht="16.5">
      <c r="A84" s="1" t="str">
        <f ca="1">IFERROR(A83+MATCH(C84,OFFSET('Nhập đơn'!$C$1,MLT!$A83,0,10000),0),"")</f>
        <v/>
      </c>
      <c r="B84" s="16"/>
      <c r="C84" s="16"/>
      <c r="D84" s="14" t="str" cm="1">
        <f t="array" aca="1" ref="D84" ca="1">IFERROR(INDEX('Nhập đơn'!D:D,MLT!$A84,0),"")</f>
        <v/>
      </c>
      <c r="E84" s="15" t="str" cm="1">
        <f t="array" aca="1" ref="E84" ca="1">IFERROR(INDEX('Nhập đơn'!E:E,MLT!$A84,0),"")</f>
        <v/>
      </c>
      <c r="F84" s="15" t="str" cm="1">
        <f t="array" aca="1" ref="F84" ca="1">IFERROR(INDEX('Nhập đơn'!F:F,MLT!$A84,0),"")</f>
        <v/>
      </c>
      <c r="G84" s="14" t="str" cm="1">
        <f t="array" aca="1" ref="G84" ca="1">IFERROR(INDEX('Nhập đơn'!H:H,MLT!$A84,0),"")</f>
        <v/>
      </c>
      <c r="H84" s="14" t="str" cm="1">
        <f t="array" aca="1" ref="H84" ca="1">IFERROR(INDEX('Nhập đơn'!I:I,MLT!$A84,0),"")</f>
        <v/>
      </c>
      <c r="I84" s="16"/>
    </row>
    <row r="85" spans="1:9" ht="16.5">
      <c r="A85" s="1" t="str">
        <f ca="1">IFERROR(A84+MATCH(C85,OFFSET('Nhập đơn'!$C$1,MLT!$A84,0,10000),0),"")</f>
        <v/>
      </c>
      <c r="B85" s="16"/>
      <c r="C85" s="16"/>
      <c r="D85" s="14" t="str" cm="1">
        <f t="array" aca="1" ref="D85" ca="1">IFERROR(INDEX('Nhập đơn'!D:D,MLT!$A85,0),"")</f>
        <v/>
      </c>
      <c r="E85" s="15" t="str" cm="1">
        <f t="array" aca="1" ref="E85" ca="1">IFERROR(INDEX('Nhập đơn'!E:E,MLT!$A85,0),"")</f>
        <v/>
      </c>
      <c r="F85" s="15" t="str" cm="1">
        <f t="array" aca="1" ref="F85" ca="1">IFERROR(INDEX('Nhập đơn'!F:F,MLT!$A85,0),"")</f>
        <v/>
      </c>
      <c r="G85" s="14" t="str" cm="1">
        <f t="array" aca="1" ref="G85" ca="1">IFERROR(INDEX('Nhập đơn'!H:H,MLT!$A85,0),"")</f>
        <v/>
      </c>
      <c r="H85" s="14" t="str" cm="1">
        <f t="array" aca="1" ref="H85" ca="1">IFERROR(INDEX('Nhập đơn'!I:I,MLT!$A85,0),"")</f>
        <v/>
      </c>
      <c r="I85" s="16"/>
    </row>
    <row r="86" spans="1:9" ht="16.5">
      <c r="A86" s="1" t="str">
        <f ca="1">IFERROR(A85+MATCH(C86,OFFSET('Nhập đơn'!$C$1,MLT!$A85,0,10000),0),"")</f>
        <v/>
      </c>
      <c r="B86" s="16"/>
      <c r="C86" s="16"/>
      <c r="D86" s="14" t="str" cm="1">
        <f t="array" aca="1" ref="D86" ca="1">IFERROR(INDEX('Nhập đơn'!D:D,MLT!$A86,0),"")</f>
        <v/>
      </c>
      <c r="E86" s="15" t="str" cm="1">
        <f t="array" aca="1" ref="E86" ca="1">IFERROR(INDEX('Nhập đơn'!E:E,MLT!$A86,0),"")</f>
        <v/>
      </c>
      <c r="F86" s="15" t="str" cm="1">
        <f t="array" aca="1" ref="F86" ca="1">IFERROR(INDEX('Nhập đơn'!F:F,MLT!$A86,0),"")</f>
        <v/>
      </c>
      <c r="G86" s="14" t="str" cm="1">
        <f t="array" aca="1" ref="G86" ca="1">IFERROR(INDEX('Nhập đơn'!H:H,MLT!$A86,0),"")</f>
        <v/>
      </c>
      <c r="H86" s="14" t="str" cm="1">
        <f t="array" aca="1" ref="H86" ca="1">IFERROR(INDEX('Nhập đơn'!I:I,MLT!$A86,0),"")</f>
        <v/>
      </c>
      <c r="I86" s="16"/>
    </row>
    <row r="87" spans="1:9" ht="16.5">
      <c r="A87" s="1" t="str">
        <f ca="1">IFERROR(A86+MATCH(C87,OFFSET('Nhập đơn'!$C$1,MLT!$A86,0,10000),0),"")</f>
        <v/>
      </c>
      <c r="B87" s="16"/>
      <c r="C87" s="16"/>
      <c r="D87" s="14" t="str" cm="1">
        <f t="array" aca="1" ref="D87" ca="1">IFERROR(INDEX('Nhập đơn'!D:D,MLT!$A87,0),"")</f>
        <v/>
      </c>
      <c r="E87" s="15" t="str" cm="1">
        <f t="array" aca="1" ref="E87" ca="1">IFERROR(INDEX('Nhập đơn'!E:E,MLT!$A87,0),"")</f>
        <v/>
      </c>
      <c r="F87" s="15" t="str" cm="1">
        <f t="array" aca="1" ref="F87" ca="1">IFERROR(INDEX('Nhập đơn'!F:F,MLT!$A87,0),"")</f>
        <v/>
      </c>
      <c r="G87" s="14" t="str" cm="1">
        <f t="array" aca="1" ref="G87" ca="1">IFERROR(INDEX('Nhập đơn'!H:H,MLT!$A87,0),"")</f>
        <v/>
      </c>
      <c r="H87" s="14" t="str" cm="1">
        <f t="array" aca="1" ref="H87" ca="1">IFERROR(INDEX('Nhập đơn'!I:I,MLT!$A87,0),"")</f>
        <v/>
      </c>
      <c r="I87" s="16"/>
    </row>
    <row r="88" spans="1:9" ht="16.5">
      <c r="A88" s="1" t="str">
        <f ca="1">IFERROR(A87+MATCH(C88,OFFSET('Nhập đơn'!$C$1,MLT!$A87,0,10000),0),"")</f>
        <v/>
      </c>
      <c r="B88" s="16"/>
      <c r="C88" s="16"/>
      <c r="D88" s="14" t="str" cm="1">
        <f t="array" aca="1" ref="D88" ca="1">IFERROR(INDEX('Nhập đơn'!D:D,MLT!$A88,0),"")</f>
        <v/>
      </c>
      <c r="E88" s="15" t="str" cm="1">
        <f t="array" aca="1" ref="E88" ca="1">IFERROR(INDEX('Nhập đơn'!E:E,MLT!$A88,0),"")</f>
        <v/>
      </c>
      <c r="F88" s="15" t="str" cm="1">
        <f t="array" aca="1" ref="F88" ca="1">IFERROR(INDEX('Nhập đơn'!F:F,MLT!$A88,0),"")</f>
        <v/>
      </c>
      <c r="G88" s="14" t="str" cm="1">
        <f t="array" aca="1" ref="G88" ca="1">IFERROR(INDEX('Nhập đơn'!H:H,MLT!$A88,0),"")</f>
        <v/>
      </c>
      <c r="H88" s="14" t="str" cm="1">
        <f t="array" aca="1" ref="H88" ca="1">IFERROR(INDEX('Nhập đơn'!I:I,MLT!$A88,0),"")</f>
        <v/>
      </c>
      <c r="I88" s="16"/>
    </row>
    <row r="89" spans="1:9" ht="16.5">
      <c r="A89" s="1" t="str">
        <f ca="1">IFERROR(A88+MATCH(C89,OFFSET('Nhập đơn'!$C$1,MLT!$A88,0,10000),0),"")</f>
        <v/>
      </c>
      <c r="B89" s="16"/>
      <c r="C89" s="16"/>
      <c r="D89" s="14" t="str" cm="1">
        <f t="array" aca="1" ref="D89" ca="1">IFERROR(INDEX('Nhập đơn'!D:D,MLT!$A89,0),"")</f>
        <v/>
      </c>
      <c r="E89" s="15" t="str" cm="1">
        <f t="array" aca="1" ref="E89" ca="1">IFERROR(INDEX('Nhập đơn'!E:E,MLT!$A89,0),"")</f>
        <v/>
      </c>
      <c r="F89" s="15" t="str" cm="1">
        <f t="array" aca="1" ref="F89" ca="1">IFERROR(INDEX('Nhập đơn'!F:F,MLT!$A89,0),"")</f>
        <v/>
      </c>
      <c r="G89" s="14" t="str" cm="1">
        <f t="array" aca="1" ref="G89" ca="1">IFERROR(INDEX('Nhập đơn'!H:H,MLT!$A89,0),"")</f>
        <v/>
      </c>
      <c r="H89" s="14" t="str" cm="1">
        <f t="array" aca="1" ref="H89" ca="1">IFERROR(INDEX('Nhập đơn'!I:I,MLT!$A89,0),"")</f>
        <v/>
      </c>
      <c r="I89" s="16"/>
    </row>
    <row r="90" spans="1:9" ht="16.5">
      <c r="A90" s="1" t="str">
        <f ca="1">IFERROR(A89+MATCH(C90,OFFSET('Nhập đơn'!$C$1,MLT!$A89,0,10000),0),"")</f>
        <v/>
      </c>
      <c r="B90" s="16"/>
      <c r="C90" s="16"/>
      <c r="D90" s="14" t="str" cm="1">
        <f t="array" aca="1" ref="D90" ca="1">IFERROR(INDEX('Nhập đơn'!D:D,MLT!$A90,0),"")</f>
        <v/>
      </c>
      <c r="E90" s="15" t="str" cm="1">
        <f t="array" aca="1" ref="E90" ca="1">IFERROR(INDEX('Nhập đơn'!E:E,MLT!$A90,0),"")</f>
        <v/>
      </c>
      <c r="F90" s="15" t="str" cm="1">
        <f t="array" aca="1" ref="F90" ca="1">IFERROR(INDEX('Nhập đơn'!F:F,MLT!$A90,0),"")</f>
        <v/>
      </c>
      <c r="G90" s="14" t="str" cm="1">
        <f t="array" aca="1" ref="G90" ca="1">IFERROR(INDEX('Nhập đơn'!H:H,MLT!$A90,0),"")</f>
        <v/>
      </c>
      <c r="H90" s="14" t="str" cm="1">
        <f t="array" aca="1" ref="H90" ca="1">IFERROR(INDEX('Nhập đơn'!I:I,MLT!$A90,0),"")</f>
        <v/>
      </c>
      <c r="I90" s="16"/>
    </row>
    <row r="91" spans="1:9" ht="16.5">
      <c r="A91" s="1" t="str">
        <f ca="1">IFERROR(A90+MATCH(C91,OFFSET('Nhập đơn'!$C$1,MLT!$A90,0,10000),0),"")</f>
        <v/>
      </c>
      <c r="B91" s="16"/>
      <c r="C91" s="16"/>
      <c r="D91" s="14" t="str" cm="1">
        <f t="array" aca="1" ref="D91" ca="1">IFERROR(INDEX('Nhập đơn'!D:D,MLT!$A91,0),"")</f>
        <v/>
      </c>
      <c r="E91" s="15" t="str" cm="1">
        <f t="array" aca="1" ref="E91" ca="1">IFERROR(INDEX('Nhập đơn'!E:E,MLT!$A91,0),"")</f>
        <v/>
      </c>
      <c r="F91" s="15" t="str" cm="1">
        <f t="array" aca="1" ref="F91" ca="1">IFERROR(INDEX('Nhập đơn'!F:F,MLT!$A91,0),"")</f>
        <v/>
      </c>
      <c r="G91" s="14" t="str" cm="1">
        <f t="array" aca="1" ref="G91" ca="1">IFERROR(INDEX('Nhập đơn'!H:H,MLT!$A91,0),"")</f>
        <v/>
      </c>
      <c r="H91" s="14" t="str" cm="1">
        <f t="array" aca="1" ref="H91" ca="1">IFERROR(INDEX('Nhập đơn'!I:I,MLT!$A91,0),"")</f>
        <v/>
      </c>
      <c r="I91" s="16"/>
    </row>
    <row r="92" spans="1:9" ht="16.5">
      <c r="A92" s="1" t="str">
        <f ca="1">IFERROR(A91+MATCH(C92,OFFSET('Nhập đơn'!$C$1,MLT!$A91,0,10000),0),"")</f>
        <v/>
      </c>
      <c r="B92" s="16"/>
      <c r="C92" s="16"/>
      <c r="D92" s="14" t="str" cm="1">
        <f t="array" aca="1" ref="D92" ca="1">IFERROR(INDEX('Nhập đơn'!D:D,MLT!$A92,0),"")</f>
        <v/>
      </c>
      <c r="E92" s="15" t="str" cm="1">
        <f t="array" aca="1" ref="E92" ca="1">IFERROR(INDEX('Nhập đơn'!E:E,MLT!$A92,0),"")</f>
        <v/>
      </c>
      <c r="F92" s="15" t="str" cm="1">
        <f t="array" aca="1" ref="F92" ca="1">IFERROR(INDEX('Nhập đơn'!F:F,MLT!$A92,0),"")</f>
        <v/>
      </c>
      <c r="G92" s="14" t="str" cm="1">
        <f t="array" aca="1" ref="G92" ca="1">IFERROR(INDEX('Nhập đơn'!H:H,MLT!$A92,0),"")</f>
        <v/>
      </c>
      <c r="H92" s="14" t="str" cm="1">
        <f t="array" aca="1" ref="H92" ca="1">IFERROR(INDEX('Nhập đơn'!I:I,MLT!$A92,0),"")</f>
        <v/>
      </c>
      <c r="I92" s="16"/>
    </row>
    <row r="93" spans="1:9" ht="16.5">
      <c r="A93" s="1" t="str">
        <f ca="1">IFERROR(A92+MATCH(C93,OFFSET('Nhập đơn'!$C$1,MLT!$A92,0,10000),0),"")</f>
        <v/>
      </c>
      <c r="B93" s="16"/>
      <c r="C93" s="16"/>
      <c r="D93" s="14" t="str" cm="1">
        <f t="array" aca="1" ref="D93" ca="1">IFERROR(INDEX('Nhập đơn'!D:D,MLT!$A93,0),"")</f>
        <v/>
      </c>
      <c r="E93" s="15" t="str" cm="1">
        <f t="array" aca="1" ref="E93" ca="1">IFERROR(INDEX('Nhập đơn'!E:E,MLT!$A93,0),"")</f>
        <v/>
      </c>
      <c r="F93" s="15" t="str" cm="1">
        <f t="array" aca="1" ref="F93" ca="1">IFERROR(INDEX('Nhập đơn'!F:F,MLT!$A93,0),"")</f>
        <v/>
      </c>
      <c r="G93" s="14" t="str" cm="1">
        <f t="array" aca="1" ref="G93" ca="1">IFERROR(INDEX('Nhập đơn'!H:H,MLT!$A93,0),"")</f>
        <v/>
      </c>
      <c r="H93" s="14" t="str" cm="1">
        <f t="array" aca="1" ref="H93" ca="1">IFERROR(INDEX('Nhập đơn'!I:I,MLT!$A93,0),"")</f>
        <v/>
      </c>
      <c r="I93" s="16"/>
    </row>
    <row r="94" spans="1:9" ht="16.5">
      <c r="A94" s="1" t="str">
        <f ca="1">IFERROR(A93+MATCH(C94,OFFSET('Nhập đơn'!$C$1,MLT!$A93,0,10000),0),"")</f>
        <v/>
      </c>
      <c r="B94" s="16"/>
      <c r="C94" s="16"/>
      <c r="D94" s="14" t="str" cm="1">
        <f t="array" aca="1" ref="D94" ca="1">IFERROR(INDEX('Nhập đơn'!D:D,MLT!$A94,0),"")</f>
        <v/>
      </c>
      <c r="E94" s="15" t="str" cm="1">
        <f t="array" aca="1" ref="E94" ca="1">IFERROR(INDEX('Nhập đơn'!E:E,MLT!$A94,0),"")</f>
        <v/>
      </c>
      <c r="F94" s="15" t="str" cm="1">
        <f t="array" aca="1" ref="F94" ca="1">IFERROR(INDEX('Nhập đơn'!F:F,MLT!$A94,0),"")</f>
        <v/>
      </c>
      <c r="G94" s="14" t="str" cm="1">
        <f t="array" aca="1" ref="G94" ca="1">IFERROR(INDEX('Nhập đơn'!H:H,MLT!$A94,0),"")</f>
        <v/>
      </c>
      <c r="H94" s="14" t="str" cm="1">
        <f t="array" aca="1" ref="H94" ca="1">IFERROR(INDEX('Nhập đơn'!I:I,MLT!$A94,0),"")</f>
        <v/>
      </c>
      <c r="I94" s="16"/>
    </row>
    <row r="95" spans="1:9" ht="16.5">
      <c r="A95" s="1" t="str">
        <f ca="1">IFERROR(A94+MATCH(C95,OFFSET('Nhập đơn'!$C$1,MLT!$A94,0,10000),0),"")</f>
        <v/>
      </c>
      <c r="B95" s="16"/>
      <c r="C95" s="16"/>
      <c r="D95" s="14" t="str" cm="1">
        <f t="array" aca="1" ref="D95" ca="1">IFERROR(INDEX('Nhập đơn'!D:D,MLT!$A95,0),"")</f>
        <v/>
      </c>
      <c r="E95" s="15" t="str" cm="1">
        <f t="array" aca="1" ref="E95" ca="1">IFERROR(INDEX('Nhập đơn'!E:E,MLT!$A95,0),"")</f>
        <v/>
      </c>
      <c r="F95" s="15" t="str" cm="1">
        <f t="array" aca="1" ref="F95" ca="1">IFERROR(INDEX('Nhập đơn'!F:F,MLT!$A95,0),"")</f>
        <v/>
      </c>
      <c r="G95" s="14" t="str" cm="1">
        <f t="array" aca="1" ref="G95" ca="1">IFERROR(INDEX('Nhập đơn'!H:H,MLT!$A95,0),"")</f>
        <v/>
      </c>
      <c r="H95" s="14" t="str" cm="1">
        <f t="array" aca="1" ref="H95" ca="1">IFERROR(INDEX('Nhập đơn'!I:I,MLT!$A95,0),"")</f>
        <v/>
      </c>
      <c r="I95" s="16"/>
    </row>
    <row r="96" spans="1:9" ht="16.5">
      <c r="A96" s="1" t="str">
        <f ca="1">IFERROR(A95+MATCH(C96,OFFSET('Nhập đơn'!$C$1,MLT!$A95,0,10000),0),"")</f>
        <v/>
      </c>
      <c r="B96" s="16"/>
      <c r="C96" s="16"/>
      <c r="D96" s="14" t="str" cm="1">
        <f t="array" aca="1" ref="D96" ca="1">IFERROR(INDEX('Nhập đơn'!D:D,MLT!$A96,0),"")</f>
        <v/>
      </c>
      <c r="E96" s="15" t="str" cm="1">
        <f t="array" aca="1" ref="E96" ca="1">IFERROR(INDEX('Nhập đơn'!E:E,MLT!$A96,0),"")</f>
        <v/>
      </c>
      <c r="F96" s="15" t="str" cm="1">
        <f t="array" aca="1" ref="F96" ca="1">IFERROR(INDEX('Nhập đơn'!F:F,MLT!$A96,0),"")</f>
        <v/>
      </c>
      <c r="G96" s="14" t="str" cm="1">
        <f t="array" aca="1" ref="G96" ca="1">IFERROR(INDEX('Nhập đơn'!H:H,MLT!$A96,0),"")</f>
        <v/>
      </c>
      <c r="H96" s="14" t="str" cm="1">
        <f t="array" aca="1" ref="H96" ca="1">IFERROR(INDEX('Nhập đơn'!I:I,MLT!$A96,0),"")</f>
        <v/>
      </c>
      <c r="I96" s="16"/>
    </row>
    <row r="97" spans="1:9" ht="16.5">
      <c r="A97" s="1" t="str">
        <f ca="1">IFERROR(A96+MATCH(C97,OFFSET('Nhập đơn'!$C$1,MLT!$A96,0,10000),0),"")</f>
        <v/>
      </c>
      <c r="B97" s="16"/>
      <c r="C97" s="16"/>
      <c r="D97" s="14" t="str" cm="1">
        <f t="array" aca="1" ref="D97" ca="1">IFERROR(INDEX('Nhập đơn'!D:D,MLT!$A97,0),"")</f>
        <v/>
      </c>
      <c r="E97" s="15" t="str" cm="1">
        <f t="array" aca="1" ref="E97" ca="1">IFERROR(INDEX('Nhập đơn'!E:E,MLT!$A97,0),"")</f>
        <v/>
      </c>
      <c r="F97" s="15" t="str" cm="1">
        <f t="array" aca="1" ref="F97" ca="1">IFERROR(INDEX('Nhập đơn'!F:F,MLT!$A97,0),"")</f>
        <v/>
      </c>
      <c r="G97" s="14" t="str" cm="1">
        <f t="array" aca="1" ref="G97" ca="1">IFERROR(INDEX('Nhập đơn'!H:H,MLT!$A97,0),"")</f>
        <v/>
      </c>
      <c r="H97" s="14" t="str" cm="1">
        <f t="array" aca="1" ref="H97" ca="1">IFERROR(INDEX('Nhập đơn'!I:I,MLT!$A97,0),"")</f>
        <v/>
      </c>
      <c r="I97" s="16"/>
    </row>
    <row r="98" spans="1:9" ht="16.5">
      <c r="A98" s="1" t="str">
        <f ca="1">IFERROR(A97+MATCH(C98,OFFSET('Nhập đơn'!$C$1,MLT!$A97,0,10000),0),"")</f>
        <v/>
      </c>
      <c r="B98" s="16"/>
      <c r="C98" s="16"/>
      <c r="D98" s="14" t="str" cm="1">
        <f t="array" aca="1" ref="D98" ca="1">IFERROR(INDEX('Nhập đơn'!D:D,MLT!$A98,0),"")</f>
        <v/>
      </c>
      <c r="E98" s="15" t="str" cm="1">
        <f t="array" aca="1" ref="E98" ca="1">IFERROR(INDEX('Nhập đơn'!E:E,MLT!$A98,0),"")</f>
        <v/>
      </c>
      <c r="F98" s="15" t="str" cm="1">
        <f t="array" aca="1" ref="F98" ca="1">IFERROR(INDEX('Nhập đơn'!F:F,MLT!$A98,0),"")</f>
        <v/>
      </c>
      <c r="G98" s="14" t="str" cm="1">
        <f t="array" aca="1" ref="G98" ca="1">IFERROR(INDEX('Nhập đơn'!H:H,MLT!$A98,0),"")</f>
        <v/>
      </c>
      <c r="H98" s="14" t="str" cm="1">
        <f t="array" aca="1" ref="H98" ca="1">IFERROR(INDEX('Nhập đơn'!I:I,MLT!$A98,0),"")</f>
        <v/>
      </c>
      <c r="I98" s="16"/>
    </row>
    <row r="99" spans="1:9" ht="16.5">
      <c r="A99" s="1" t="str">
        <f ca="1">IFERROR(A98+MATCH(C99,OFFSET('Nhập đơn'!$C$1,MLT!$A98,0,10000),0),"")</f>
        <v/>
      </c>
      <c r="B99" s="16"/>
      <c r="C99" s="16"/>
      <c r="D99" s="14" t="str" cm="1">
        <f t="array" aca="1" ref="D99" ca="1">IFERROR(INDEX('Nhập đơn'!D:D,MLT!$A99,0),"")</f>
        <v/>
      </c>
      <c r="E99" s="15" t="str" cm="1">
        <f t="array" aca="1" ref="E99" ca="1">IFERROR(INDEX('Nhập đơn'!E:E,MLT!$A99,0),"")</f>
        <v/>
      </c>
      <c r="F99" s="15" t="str" cm="1">
        <f t="array" aca="1" ref="F99" ca="1">IFERROR(INDEX('Nhập đơn'!F:F,MLT!$A99,0),"")</f>
        <v/>
      </c>
      <c r="G99" s="14" t="str" cm="1">
        <f t="array" aca="1" ref="G99" ca="1">IFERROR(INDEX('Nhập đơn'!H:H,MLT!$A99,0),"")</f>
        <v/>
      </c>
      <c r="H99" s="14" t="str" cm="1">
        <f t="array" aca="1" ref="H99" ca="1">IFERROR(INDEX('Nhập đơn'!I:I,MLT!$A99,0),"")</f>
        <v/>
      </c>
      <c r="I99" s="16"/>
    </row>
    <row r="100" spans="1:9" ht="16.5">
      <c r="A100" s="1" t="str">
        <f ca="1">IFERROR(A99+MATCH(C100,OFFSET('Nhập đơn'!$C$1,MLT!$A99,0,10000),0),"")</f>
        <v/>
      </c>
      <c r="B100" s="16"/>
      <c r="C100" s="16"/>
      <c r="D100" s="14" t="str" cm="1">
        <f t="array" aca="1" ref="D100" ca="1">IFERROR(INDEX('Nhập đơn'!D:D,MLT!$A100,0),"")</f>
        <v/>
      </c>
      <c r="E100" s="15" t="str" cm="1">
        <f t="array" aca="1" ref="E100" ca="1">IFERROR(INDEX('Nhập đơn'!E:E,MLT!$A100,0),"")</f>
        <v/>
      </c>
      <c r="F100" s="15" t="str" cm="1">
        <f t="array" aca="1" ref="F100" ca="1">IFERROR(INDEX('Nhập đơn'!F:F,MLT!$A100,0),"")</f>
        <v/>
      </c>
      <c r="G100" s="14" t="str" cm="1">
        <f t="array" aca="1" ref="G100" ca="1">IFERROR(INDEX('Nhập đơn'!H:H,MLT!$A100,0),"")</f>
        <v/>
      </c>
      <c r="H100" s="14" t="str" cm="1">
        <f t="array" aca="1" ref="H100" ca="1">IFERROR(INDEX('Nhập đơn'!I:I,MLT!$A100,0),"")</f>
        <v/>
      </c>
      <c r="I100" s="16"/>
    </row>
    <row r="101" spans="1:9" ht="16.5">
      <c r="A101" s="1" t="str">
        <f ca="1">IFERROR(A100+MATCH(C101,OFFSET('Nhập đơn'!$C$1,MLT!$A100,0,10000),0),"")</f>
        <v/>
      </c>
      <c r="B101" s="16"/>
      <c r="C101" s="16"/>
      <c r="D101" s="14" t="str" cm="1">
        <f t="array" aca="1" ref="D101" ca="1">IFERROR(INDEX('Nhập đơn'!D:D,MLT!$A101,0),"")</f>
        <v/>
      </c>
      <c r="E101" s="15" t="str" cm="1">
        <f t="array" aca="1" ref="E101" ca="1">IFERROR(INDEX('Nhập đơn'!E:E,MLT!$A101,0),"")</f>
        <v/>
      </c>
      <c r="F101" s="15" t="str" cm="1">
        <f t="array" aca="1" ref="F101" ca="1">IFERROR(INDEX('Nhập đơn'!F:F,MLT!$A101,0),"")</f>
        <v/>
      </c>
      <c r="G101" s="14" t="str" cm="1">
        <f t="array" aca="1" ref="G101" ca="1">IFERROR(INDEX('Nhập đơn'!H:H,MLT!$A101,0),"")</f>
        <v/>
      </c>
      <c r="H101" s="14" t="str" cm="1">
        <f t="array" aca="1" ref="H101" ca="1">IFERROR(INDEX('Nhập đơn'!I:I,MLT!$A101,0),"")</f>
        <v/>
      </c>
      <c r="I101" s="16"/>
    </row>
    <row r="102" spans="1:9" ht="16.5">
      <c r="A102" s="1" t="str">
        <f ca="1">IFERROR(A101+MATCH(C102,OFFSET('Nhập đơn'!$C$1,MLT!$A101,0,10000),0),"")</f>
        <v/>
      </c>
      <c r="B102" s="16"/>
      <c r="C102" s="16"/>
      <c r="D102" s="14" t="str" cm="1">
        <f t="array" aca="1" ref="D102" ca="1">IFERROR(INDEX('Nhập đơn'!D:D,MLT!$A102,0),"")</f>
        <v/>
      </c>
      <c r="E102" s="15" t="str" cm="1">
        <f t="array" aca="1" ref="E102" ca="1">IFERROR(INDEX('Nhập đơn'!E:E,MLT!$A102,0),"")</f>
        <v/>
      </c>
      <c r="F102" s="15" t="str" cm="1">
        <f t="array" aca="1" ref="F102" ca="1">IFERROR(INDEX('Nhập đơn'!F:F,MLT!$A102,0),"")</f>
        <v/>
      </c>
      <c r="G102" s="14" t="str" cm="1">
        <f t="array" aca="1" ref="G102" ca="1">IFERROR(INDEX('Nhập đơn'!H:H,MLT!$A102,0),"")</f>
        <v/>
      </c>
      <c r="H102" s="14" t="str" cm="1">
        <f t="array" aca="1" ref="H102" ca="1">IFERROR(INDEX('Nhập đơn'!I:I,MLT!$A102,0),"")</f>
        <v/>
      </c>
      <c r="I102" s="16"/>
    </row>
    <row r="103" spans="1:9" ht="16.5">
      <c r="A103" s="1" t="str">
        <f ca="1">IFERROR(A102+MATCH(C103,OFFSET('Nhập đơn'!$C$1,MLT!$A102,0,10000),0),"")</f>
        <v/>
      </c>
      <c r="B103" s="16"/>
      <c r="C103" s="16"/>
      <c r="D103" s="14" t="str" cm="1">
        <f t="array" aca="1" ref="D103" ca="1">IFERROR(INDEX('Nhập đơn'!D:D,MLT!$A103,0),"")</f>
        <v/>
      </c>
      <c r="E103" s="15" t="str" cm="1">
        <f t="array" aca="1" ref="E103" ca="1">IFERROR(INDEX('Nhập đơn'!E:E,MLT!$A103,0),"")</f>
        <v/>
      </c>
      <c r="F103" s="15" t="str" cm="1">
        <f t="array" aca="1" ref="F103" ca="1">IFERROR(INDEX('Nhập đơn'!F:F,MLT!$A103,0),"")</f>
        <v/>
      </c>
      <c r="G103" s="14" t="str" cm="1">
        <f t="array" aca="1" ref="G103" ca="1">IFERROR(INDEX('Nhập đơn'!H:H,MLT!$A103,0),"")</f>
        <v/>
      </c>
      <c r="H103" s="14" t="str" cm="1">
        <f t="array" aca="1" ref="H103" ca="1">IFERROR(INDEX('Nhập đơn'!I:I,MLT!$A103,0),"")</f>
        <v/>
      </c>
      <c r="I103" s="16"/>
    </row>
    <row r="104" spans="1:9" ht="16.5">
      <c r="A104" s="1" t="str">
        <f ca="1">IFERROR(A103+MATCH(C104,OFFSET('Nhập đơn'!$C$1,MLT!$A103,0,10000),0),"")</f>
        <v/>
      </c>
      <c r="B104" s="16"/>
      <c r="C104" s="16"/>
      <c r="D104" s="14" t="str" cm="1">
        <f t="array" aca="1" ref="D104" ca="1">IFERROR(INDEX('Nhập đơn'!D:D,MLT!$A104,0),"")</f>
        <v/>
      </c>
      <c r="E104" s="15" t="str" cm="1">
        <f t="array" aca="1" ref="E104" ca="1">IFERROR(INDEX('Nhập đơn'!E:E,MLT!$A104,0),"")</f>
        <v/>
      </c>
      <c r="F104" s="15" t="str" cm="1">
        <f t="array" aca="1" ref="F104" ca="1">IFERROR(INDEX('Nhập đơn'!F:F,MLT!$A104,0),"")</f>
        <v/>
      </c>
      <c r="G104" s="14" t="str" cm="1">
        <f t="array" aca="1" ref="G104" ca="1">IFERROR(INDEX('Nhập đơn'!H:H,MLT!$A104,0),"")</f>
        <v/>
      </c>
      <c r="H104" s="14" t="str" cm="1">
        <f t="array" aca="1" ref="H104" ca="1">IFERROR(INDEX('Nhập đơn'!I:I,MLT!$A104,0),"")</f>
        <v/>
      </c>
      <c r="I104" s="16"/>
    </row>
    <row r="105" spans="1:9" ht="16.5">
      <c r="A105" s="1" t="str">
        <f ca="1">IFERROR(A104+MATCH(C105,OFFSET('Nhập đơn'!$C$1,MLT!$A104,0,10000),0),"")</f>
        <v/>
      </c>
      <c r="B105" s="16"/>
      <c r="C105" s="16"/>
      <c r="D105" s="14" t="str" cm="1">
        <f t="array" aca="1" ref="D105" ca="1">IFERROR(INDEX('Nhập đơn'!D:D,MLT!$A105,0),"")</f>
        <v/>
      </c>
      <c r="E105" s="15" t="str" cm="1">
        <f t="array" aca="1" ref="E105" ca="1">IFERROR(INDEX('Nhập đơn'!E:E,MLT!$A105,0),"")</f>
        <v/>
      </c>
      <c r="F105" s="15" t="str" cm="1">
        <f t="array" aca="1" ref="F105" ca="1">IFERROR(INDEX('Nhập đơn'!F:F,MLT!$A105,0),"")</f>
        <v/>
      </c>
      <c r="G105" s="14" t="str" cm="1">
        <f t="array" aca="1" ref="G105" ca="1">IFERROR(INDEX('Nhập đơn'!H:H,MLT!$A105,0),"")</f>
        <v/>
      </c>
      <c r="H105" s="14" t="str" cm="1">
        <f t="array" aca="1" ref="H105" ca="1">IFERROR(INDEX('Nhập đơn'!I:I,MLT!$A105,0),"")</f>
        <v/>
      </c>
      <c r="I105" s="16"/>
    </row>
    <row r="106" spans="1:9" ht="16.5">
      <c r="A106" s="1" t="str">
        <f ca="1">IFERROR(A105+MATCH(C106,OFFSET('Nhập đơn'!$C$1,MLT!$A105,0,10000),0),"")</f>
        <v/>
      </c>
      <c r="B106" s="16"/>
      <c r="C106" s="16"/>
      <c r="D106" s="14" t="str" cm="1">
        <f t="array" aca="1" ref="D106" ca="1">IFERROR(INDEX('Nhập đơn'!D:D,MLT!$A106,0),"")</f>
        <v/>
      </c>
      <c r="E106" s="15" t="str" cm="1">
        <f t="array" aca="1" ref="E106" ca="1">IFERROR(INDEX('Nhập đơn'!E:E,MLT!$A106,0),"")</f>
        <v/>
      </c>
      <c r="F106" s="15" t="str" cm="1">
        <f t="array" aca="1" ref="F106" ca="1">IFERROR(INDEX('Nhập đơn'!F:F,MLT!$A106,0),"")</f>
        <v/>
      </c>
      <c r="G106" s="14" t="str" cm="1">
        <f t="array" aca="1" ref="G106" ca="1">IFERROR(INDEX('Nhập đơn'!H:H,MLT!$A106,0),"")</f>
        <v/>
      </c>
      <c r="H106" s="14" t="str" cm="1">
        <f t="array" aca="1" ref="H106" ca="1">IFERROR(INDEX('Nhập đơn'!I:I,MLT!$A106,0),"")</f>
        <v/>
      </c>
      <c r="I106" s="16"/>
    </row>
    <row r="107" spans="1:9" ht="16.5">
      <c r="A107" s="1" t="str">
        <f ca="1">IFERROR(A106+MATCH(C107,OFFSET('Nhập đơn'!$C$1,MLT!$A106,0,10000),0),"")</f>
        <v/>
      </c>
      <c r="B107" s="16"/>
      <c r="C107" s="16"/>
      <c r="D107" s="14" t="str" cm="1">
        <f t="array" aca="1" ref="D107" ca="1">IFERROR(INDEX('Nhập đơn'!D:D,MLT!$A107,0),"")</f>
        <v/>
      </c>
      <c r="E107" s="15" t="str" cm="1">
        <f t="array" aca="1" ref="E107" ca="1">IFERROR(INDEX('Nhập đơn'!E:E,MLT!$A107,0),"")</f>
        <v/>
      </c>
      <c r="F107" s="15" t="str" cm="1">
        <f t="array" aca="1" ref="F107" ca="1">IFERROR(INDEX('Nhập đơn'!F:F,MLT!$A107,0),"")</f>
        <v/>
      </c>
      <c r="G107" s="14" t="str" cm="1">
        <f t="array" aca="1" ref="G107" ca="1">IFERROR(INDEX('Nhập đơn'!H:H,MLT!$A107,0),"")</f>
        <v/>
      </c>
      <c r="H107" s="14" t="str" cm="1">
        <f t="array" aca="1" ref="H107" ca="1">IFERROR(INDEX('Nhập đơn'!I:I,MLT!$A107,0),"")</f>
        <v/>
      </c>
      <c r="I107" s="16"/>
    </row>
    <row r="108" spans="1:9" ht="16.5">
      <c r="A108" s="1" t="str">
        <f ca="1">IFERROR(A107+MATCH(C108,OFFSET('Nhập đơn'!$C$1,MLT!$A107,0,10000),0),"")</f>
        <v/>
      </c>
      <c r="B108" s="16"/>
      <c r="C108" s="16"/>
      <c r="D108" s="14" t="str" cm="1">
        <f t="array" aca="1" ref="D108" ca="1">IFERROR(INDEX('Nhập đơn'!D:D,MLT!$A108,0),"")</f>
        <v/>
      </c>
      <c r="E108" s="15" t="str" cm="1">
        <f t="array" aca="1" ref="E108" ca="1">IFERROR(INDEX('Nhập đơn'!E:E,MLT!$A108,0),"")</f>
        <v/>
      </c>
      <c r="F108" s="15" t="str" cm="1">
        <f t="array" aca="1" ref="F108" ca="1">IFERROR(INDEX('Nhập đơn'!F:F,MLT!$A108,0),"")</f>
        <v/>
      </c>
      <c r="G108" s="14" t="str" cm="1">
        <f t="array" aca="1" ref="G108" ca="1">IFERROR(INDEX('Nhập đơn'!H:H,MLT!$A108,0),"")</f>
        <v/>
      </c>
      <c r="H108" s="14" t="str" cm="1">
        <f t="array" aca="1" ref="H108" ca="1">IFERROR(INDEX('Nhập đơn'!I:I,MLT!$A108,0),"")</f>
        <v/>
      </c>
      <c r="I108" s="16"/>
    </row>
    <row r="109" spans="1:9" ht="16.5">
      <c r="A109" s="1" t="str">
        <f ca="1">IFERROR(A108+MATCH(C109,OFFSET('Nhập đơn'!$C$1,MLT!$A108,0,10000),0),"")</f>
        <v/>
      </c>
      <c r="B109" s="16"/>
      <c r="C109" s="16"/>
      <c r="D109" s="14" t="str" cm="1">
        <f t="array" aca="1" ref="D109" ca="1">IFERROR(INDEX('Nhập đơn'!D:D,MLT!$A109,0),"")</f>
        <v/>
      </c>
      <c r="E109" s="15" t="str" cm="1">
        <f t="array" aca="1" ref="E109" ca="1">IFERROR(INDEX('Nhập đơn'!E:E,MLT!$A109,0),"")</f>
        <v/>
      </c>
      <c r="F109" s="15" t="str" cm="1">
        <f t="array" aca="1" ref="F109" ca="1">IFERROR(INDEX('Nhập đơn'!F:F,MLT!$A109,0),"")</f>
        <v/>
      </c>
      <c r="G109" s="14" t="str" cm="1">
        <f t="array" aca="1" ref="G109" ca="1">IFERROR(INDEX('Nhập đơn'!H:H,MLT!$A109,0),"")</f>
        <v/>
      </c>
      <c r="H109" s="14" t="str" cm="1">
        <f t="array" aca="1" ref="H109" ca="1">IFERROR(INDEX('Nhập đơn'!I:I,MLT!$A109,0),"")</f>
        <v/>
      </c>
      <c r="I109" s="16"/>
    </row>
    <row r="110" spans="1:9" ht="16.5">
      <c r="A110" s="1" t="str">
        <f ca="1">IFERROR(A109+MATCH(C110,OFFSET('Nhập đơn'!$C$1,MLT!$A109,0,10000),0),"")</f>
        <v/>
      </c>
      <c r="B110" s="16"/>
      <c r="C110" s="16"/>
      <c r="D110" s="14" t="str" cm="1">
        <f t="array" aca="1" ref="D110" ca="1">IFERROR(INDEX('Nhập đơn'!D:D,MLT!$A110,0),"")</f>
        <v/>
      </c>
      <c r="E110" s="15" t="str" cm="1">
        <f t="array" aca="1" ref="E110" ca="1">IFERROR(INDEX('Nhập đơn'!E:E,MLT!$A110,0),"")</f>
        <v/>
      </c>
      <c r="F110" s="15" t="str" cm="1">
        <f t="array" aca="1" ref="F110" ca="1">IFERROR(INDEX('Nhập đơn'!F:F,MLT!$A110,0),"")</f>
        <v/>
      </c>
      <c r="G110" s="14" t="str" cm="1">
        <f t="array" aca="1" ref="G110" ca="1">IFERROR(INDEX('Nhập đơn'!H:H,MLT!$A110,0),"")</f>
        <v/>
      </c>
      <c r="H110" s="14" t="str" cm="1">
        <f t="array" aca="1" ref="H110" ca="1">IFERROR(INDEX('Nhập đơn'!I:I,MLT!$A110,0),"")</f>
        <v/>
      </c>
      <c r="I110" s="16"/>
    </row>
    <row r="111" spans="1:9" ht="16.5">
      <c r="A111" s="1" t="str">
        <f ca="1">IFERROR(A110+MATCH(C111,OFFSET('Nhập đơn'!$C$1,MLT!$A110,0,10000),0),"")</f>
        <v/>
      </c>
      <c r="B111" s="16"/>
      <c r="C111" s="16"/>
      <c r="D111" s="14" t="str" cm="1">
        <f t="array" aca="1" ref="D111" ca="1">IFERROR(INDEX('Nhập đơn'!D:D,MLT!$A111,0),"")</f>
        <v/>
      </c>
      <c r="E111" s="15" t="str" cm="1">
        <f t="array" aca="1" ref="E111" ca="1">IFERROR(INDEX('Nhập đơn'!E:E,MLT!$A111,0),"")</f>
        <v/>
      </c>
      <c r="F111" s="15" t="str" cm="1">
        <f t="array" aca="1" ref="F111" ca="1">IFERROR(INDEX('Nhập đơn'!F:F,MLT!$A111,0),"")</f>
        <v/>
      </c>
      <c r="G111" s="14" t="str" cm="1">
        <f t="array" aca="1" ref="G111" ca="1">IFERROR(INDEX('Nhập đơn'!H:H,MLT!$A111,0),"")</f>
        <v/>
      </c>
      <c r="H111" s="14" t="str" cm="1">
        <f t="array" aca="1" ref="H111" ca="1">IFERROR(INDEX('Nhập đơn'!I:I,MLT!$A111,0),"")</f>
        <v/>
      </c>
      <c r="I111" s="16"/>
    </row>
    <row r="112" spans="1:9" ht="16.5">
      <c r="A112" s="1" t="str">
        <f ca="1">IFERROR(A111+MATCH(C112,OFFSET('Nhập đơn'!$C$1,MLT!$A111,0,10000),0),"")</f>
        <v/>
      </c>
      <c r="B112" s="16"/>
      <c r="C112" s="16"/>
      <c r="D112" s="14" t="str" cm="1">
        <f t="array" aca="1" ref="D112" ca="1">IFERROR(INDEX('Nhập đơn'!D:D,MLT!$A112,0),"")</f>
        <v/>
      </c>
      <c r="E112" s="15" t="str" cm="1">
        <f t="array" aca="1" ref="E112" ca="1">IFERROR(INDEX('Nhập đơn'!E:E,MLT!$A112,0),"")</f>
        <v/>
      </c>
      <c r="F112" s="15" t="str" cm="1">
        <f t="array" aca="1" ref="F112" ca="1">IFERROR(INDEX('Nhập đơn'!F:F,MLT!$A112,0),"")</f>
        <v/>
      </c>
      <c r="G112" s="14" t="str" cm="1">
        <f t="array" aca="1" ref="G112" ca="1">IFERROR(INDEX('Nhập đơn'!H:H,MLT!$A112,0),"")</f>
        <v/>
      </c>
      <c r="H112" s="14" t="str" cm="1">
        <f t="array" aca="1" ref="H112" ca="1">IFERROR(INDEX('Nhập đơn'!I:I,MLT!$A112,0),"")</f>
        <v/>
      </c>
      <c r="I112" s="16"/>
    </row>
    <row r="113" spans="1:9" ht="16.5">
      <c r="A113" s="1" t="str">
        <f ca="1">IFERROR(A112+MATCH(C113,OFFSET('Nhập đơn'!$C$1,MLT!$A112,0,10000),0),"")</f>
        <v/>
      </c>
      <c r="B113" s="16"/>
      <c r="C113" s="16"/>
      <c r="D113" s="14" t="str" cm="1">
        <f t="array" aca="1" ref="D113" ca="1">IFERROR(INDEX('Nhập đơn'!D:D,MLT!$A113,0),"")</f>
        <v/>
      </c>
      <c r="E113" s="15" t="str" cm="1">
        <f t="array" aca="1" ref="E113" ca="1">IFERROR(INDEX('Nhập đơn'!E:E,MLT!$A113,0),"")</f>
        <v/>
      </c>
      <c r="F113" s="15" t="str" cm="1">
        <f t="array" aca="1" ref="F113" ca="1">IFERROR(INDEX('Nhập đơn'!F:F,MLT!$A113,0),"")</f>
        <v/>
      </c>
      <c r="G113" s="14" t="str" cm="1">
        <f t="array" aca="1" ref="G113" ca="1">IFERROR(INDEX('Nhập đơn'!H:H,MLT!$A113,0),"")</f>
        <v/>
      </c>
      <c r="H113" s="14" t="str" cm="1">
        <f t="array" aca="1" ref="H113" ca="1">IFERROR(INDEX('Nhập đơn'!I:I,MLT!$A113,0),"")</f>
        <v/>
      </c>
      <c r="I113" s="16"/>
    </row>
    <row r="114" spans="1:9" ht="16.5">
      <c r="A114" s="1" t="str">
        <f ca="1">IFERROR(A113+MATCH(C114,OFFSET('Nhập đơn'!$C$1,MLT!$A113,0,10000),0),"")</f>
        <v/>
      </c>
      <c r="B114" s="16"/>
      <c r="C114" s="16"/>
      <c r="D114" s="14" t="str" cm="1">
        <f t="array" aca="1" ref="D114" ca="1">IFERROR(INDEX('Nhập đơn'!D:D,MLT!$A114,0),"")</f>
        <v/>
      </c>
      <c r="E114" s="15" t="str" cm="1">
        <f t="array" aca="1" ref="E114" ca="1">IFERROR(INDEX('Nhập đơn'!E:E,MLT!$A114,0),"")</f>
        <v/>
      </c>
      <c r="F114" s="15" t="str" cm="1">
        <f t="array" aca="1" ref="F114" ca="1">IFERROR(INDEX('Nhập đơn'!F:F,MLT!$A114,0),"")</f>
        <v/>
      </c>
      <c r="G114" s="14" t="str" cm="1">
        <f t="array" aca="1" ref="G114" ca="1">IFERROR(INDEX('Nhập đơn'!H:H,MLT!$A114,0),"")</f>
        <v/>
      </c>
      <c r="H114" s="14" t="str" cm="1">
        <f t="array" aca="1" ref="H114" ca="1">IFERROR(INDEX('Nhập đơn'!I:I,MLT!$A114,0),"")</f>
        <v/>
      </c>
      <c r="I114" s="16"/>
    </row>
    <row r="115" spans="1:9" ht="16.5">
      <c r="A115" s="1" t="str">
        <f ca="1">IFERROR(A114+MATCH(C115,OFFSET('Nhập đơn'!$C$1,MLT!$A114,0,10000),0),"")</f>
        <v/>
      </c>
      <c r="B115" s="16"/>
      <c r="C115" s="16"/>
      <c r="D115" s="14" t="str" cm="1">
        <f t="array" aca="1" ref="D115" ca="1">IFERROR(INDEX('Nhập đơn'!D:D,MLT!$A115,0),"")</f>
        <v/>
      </c>
      <c r="E115" s="15" t="str" cm="1">
        <f t="array" aca="1" ref="E115" ca="1">IFERROR(INDEX('Nhập đơn'!E:E,MLT!$A115,0),"")</f>
        <v/>
      </c>
      <c r="F115" s="15" t="str" cm="1">
        <f t="array" aca="1" ref="F115" ca="1">IFERROR(INDEX('Nhập đơn'!F:F,MLT!$A115,0),"")</f>
        <v/>
      </c>
      <c r="G115" s="14" t="str" cm="1">
        <f t="array" aca="1" ref="G115" ca="1">IFERROR(INDEX('Nhập đơn'!H:H,MLT!$A115,0),"")</f>
        <v/>
      </c>
      <c r="H115" s="14" t="str" cm="1">
        <f t="array" aca="1" ref="H115" ca="1">IFERROR(INDEX('Nhập đơn'!I:I,MLT!$A115,0),"")</f>
        <v/>
      </c>
      <c r="I115" s="16"/>
    </row>
    <row r="116" spans="1:9" ht="16.5">
      <c r="A116" s="1" t="str">
        <f ca="1">IFERROR(A115+MATCH(C116,OFFSET('Nhập đơn'!$C$1,MLT!$A115,0,10000),0),"")</f>
        <v/>
      </c>
      <c r="B116" s="16"/>
      <c r="C116" s="16"/>
      <c r="D116" s="14" t="str" cm="1">
        <f t="array" aca="1" ref="D116" ca="1">IFERROR(INDEX('Nhập đơn'!D:D,MLT!$A116,0),"")</f>
        <v/>
      </c>
      <c r="E116" s="15" t="str" cm="1">
        <f t="array" aca="1" ref="E116" ca="1">IFERROR(INDEX('Nhập đơn'!E:E,MLT!$A116,0),"")</f>
        <v/>
      </c>
      <c r="F116" s="15" t="str" cm="1">
        <f t="array" aca="1" ref="F116" ca="1">IFERROR(INDEX('Nhập đơn'!F:F,MLT!$A116,0),"")</f>
        <v/>
      </c>
      <c r="G116" s="14" t="str" cm="1">
        <f t="array" aca="1" ref="G116" ca="1">IFERROR(INDEX('Nhập đơn'!H:H,MLT!$A116,0),"")</f>
        <v/>
      </c>
      <c r="H116" s="14" t="str" cm="1">
        <f t="array" aca="1" ref="H116" ca="1">IFERROR(INDEX('Nhập đơn'!I:I,MLT!$A116,0),"")</f>
        <v/>
      </c>
      <c r="I116" s="16"/>
    </row>
    <row r="117" spans="1:9" ht="16.5">
      <c r="A117" s="1" t="str">
        <f ca="1">IFERROR(A116+MATCH(C117,OFFSET('Nhập đơn'!$C$1,MLT!$A116,0,10000),0),"")</f>
        <v/>
      </c>
      <c r="B117" s="16"/>
      <c r="C117" s="16"/>
      <c r="D117" s="14" t="str" cm="1">
        <f t="array" aca="1" ref="D117" ca="1">IFERROR(INDEX('Nhập đơn'!D:D,MLT!$A117,0),"")</f>
        <v/>
      </c>
      <c r="E117" s="15" t="str" cm="1">
        <f t="array" aca="1" ref="E117" ca="1">IFERROR(INDEX('Nhập đơn'!E:E,MLT!$A117,0),"")</f>
        <v/>
      </c>
      <c r="F117" s="15" t="str" cm="1">
        <f t="array" aca="1" ref="F117" ca="1">IFERROR(INDEX('Nhập đơn'!F:F,MLT!$A117,0),"")</f>
        <v/>
      </c>
      <c r="G117" s="14" t="str" cm="1">
        <f t="array" aca="1" ref="G117" ca="1">IFERROR(INDEX('Nhập đơn'!H:H,MLT!$A117,0),"")</f>
        <v/>
      </c>
      <c r="H117" s="14" t="str" cm="1">
        <f t="array" aca="1" ref="H117" ca="1">IFERROR(INDEX('Nhập đơn'!I:I,MLT!$A117,0),"")</f>
        <v/>
      </c>
      <c r="I117" s="16"/>
    </row>
    <row r="118" spans="1:9" ht="16.5">
      <c r="A118" s="1" t="str">
        <f ca="1">IFERROR(A117+MATCH(C118,OFFSET('Nhập đơn'!$C$1,MLT!$A117,0,10000),0),"")</f>
        <v/>
      </c>
      <c r="B118" s="16"/>
      <c r="C118" s="16"/>
      <c r="D118" s="14" t="str" cm="1">
        <f t="array" aca="1" ref="D118" ca="1">IFERROR(INDEX('Nhập đơn'!D:D,MLT!$A118,0),"")</f>
        <v/>
      </c>
      <c r="E118" s="15" t="str" cm="1">
        <f t="array" aca="1" ref="E118" ca="1">IFERROR(INDEX('Nhập đơn'!E:E,MLT!$A118,0),"")</f>
        <v/>
      </c>
      <c r="F118" s="15" t="str" cm="1">
        <f t="array" aca="1" ref="F118" ca="1">IFERROR(INDEX('Nhập đơn'!F:F,MLT!$A118,0),"")</f>
        <v/>
      </c>
      <c r="G118" s="14" t="str" cm="1">
        <f t="array" aca="1" ref="G118" ca="1">IFERROR(INDEX('Nhập đơn'!H:H,MLT!$A118,0),"")</f>
        <v/>
      </c>
      <c r="H118" s="14" t="str" cm="1">
        <f t="array" aca="1" ref="H118" ca="1">IFERROR(INDEX('Nhập đơn'!I:I,MLT!$A118,0),"")</f>
        <v/>
      </c>
      <c r="I118" s="16"/>
    </row>
    <row r="119" spans="1:9" ht="16.5">
      <c r="A119" s="1" t="str">
        <f ca="1">IFERROR(A118+MATCH(C119,OFFSET('Nhập đơn'!$C$1,MLT!$A118,0,10000),0),"")</f>
        <v/>
      </c>
      <c r="B119" s="16"/>
      <c r="C119" s="16"/>
      <c r="D119" s="14" t="str" cm="1">
        <f t="array" aca="1" ref="D119" ca="1">IFERROR(INDEX('Nhập đơn'!D:D,MLT!$A119,0),"")</f>
        <v/>
      </c>
      <c r="E119" s="15" t="str" cm="1">
        <f t="array" aca="1" ref="E119" ca="1">IFERROR(INDEX('Nhập đơn'!E:E,MLT!$A119,0),"")</f>
        <v/>
      </c>
      <c r="F119" s="15" t="str" cm="1">
        <f t="array" aca="1" ref="F119" ca="1">IFERROR(INDEX('Nhập đơn'!F:F,MLT!$A119,0),"")</f>
        <v/>
      </c>
      <c r="G119" s="14" t="str" cm="1">
        <f t="array" aca="1" ref="G119" ca="1">IFERROR(INDEX('Nhập đơn'!H:H,MLT!$A119,0),"")</f>
        <v/>
      </c>
      <c r="H119" s="14" t="str" cm="1">
        <f t="array" aca="1" ref="H119" ca="1">IFERROR(INDEX('Nhập đơn'!I:I,MLT!$A119,0),"")</f>
        <v/>
      </c>
      <c r="I119" s="16"/>
    </row>
    <row r="120" spans="1:9" ht="16.5">
      <c r="A120" s="1" t="str">
        <f ca="1">IFERROR(A119+MATCH(C120,OFFSET('Nhập đơn'!$C$1,MLT!$A119,0,10000),0),"")</f>
        <v/>
      </c>
      <c r="B120" s="16"/>
      <c r="C120" s="16"/>
      <c r="D120" s="14" t="str" cm="1">
        <f t="array" aca="1" ref="D120" ca="1">IFERROR(INDEX('Nhập đơn'!D:D,MLT!$A120,0),"")</f>
        <v/>
      </c>
      <c r="E120" s="15" t="str" cm="1">
        <f t="array" aca="1" ref="E120" ca="1">IFERROR(INDEX('Nhập đơn'!E:E,MLT!$A120,0),"")</f>
        <v/>
      </c>
      <c r="F120" s="15" t="str" cm="1">
        <f t="array" aca="1" ref="F120" ca="1">IFERROR(INDEX('Nhập đơn'!F:F,MLT!$A120,0),"")</f>
        <v/>
      </c>
      <c r="G120" s="14" t="str" cm="1">
        <f t="array" aca="1" ref="G120" ca="1">IFERROR(INDEX('Nhập đơn'!H:H,MLT!$A120,0),"")</f>
        <v/>
      </c>
      <c r="H120" s="14" t="str" cm="1">
        <f t="array" aca="1" ref="H120" ca="1">IFERROR(INDEX('Nhập đơn'!I:I,MLT!$A120,0),"")</f>
        <v/>
      </c>
      <c r="I120" s="16"/>
    </row>
    <row r="121" spans="1:9" ht="16.5">
      <c r="A121" s="1" t="str">
        <f ca="1">IFERROR(A120+MATCH(C121,OFFSET('Nhập đơn'!$C$1,MLT!$A120,0,10000),0),"")</f>
        <v/>
      </c>
      <c r="B121" s="16"/>
      <c r="C121" s="16"/>
      <c r="D121" s="14" t="str" cm="1">
        <f t="array" aca="1" ref="D121" ca="1">IFERROR(INDEX('Nhập đơn'!D:D,MLT!$A121,0),"")</f>
        <v/>
      </c>
      <c r="E121" s="15" t="str" cm="1">
        <f t="array" aca="1" ref="E121" ca="1">IFERROR(INDEX('Nhập đơn'!E:E,MLT!$A121,0),"")</f>
        <v/>
      </c>
      <c r="F121" s="15" t="str" cm="1">
        <f t="array" aca="1" ref="F121" ca="1">IFERROR(INDEX('Nhập đơn'!F:F,MLT!$A121,0),"")</f>
        <v/>
      </c>
      <c r="G121" s="14" t="str" cm="1">
        <f t="array" aca="1" ref="G121" ca="1">IFERROR(INDEX('Nhập đơn'!H:H,MLT!$A121,0),"")</f>
        <v/>
      </c>
      <c r="H121" s="14" t="str" cm="1">
        <f t="array" aca="1" ref="H121" ca="1">IFERROR(INDEX('Nhập đơn'!I:I,MLT!$A121,0),"")</f>
        <v/>
      </c>
      <c r="I121" s="16"/>
    </row>
    <row r="122" spans="1:9" ht="16.5">
      <c r="A122" s="1" t="str">
        <f ca="1">IFERROR(A121+MATCH(C122,OFFSET('Nhập đơn'!$C$1,MLT!$A121,0,10000),0),"")</f>
        <v/>
      </c>
      <c r="B122" s="16"/>
      <c r="C122" s="16"/>
      <c r="D122" s="14" t="str" cm="1">
        <f t="array" aca="1" ref="D122" ca="1">IFERROR(INDEX('Nhập đơn'!D:D,MLT!$A122,0),"")</f>
        <v/>
      </c>
      <c r="E122" s="15" t="str" cm="1">
        <f t="array" aca="1" ref="E122" ca="1">IFERROR(INDEX('Nhập đơn'!E:E,MLT!$A122,0),"")</f>
        <v/>
      </c>
      <c r="F122" s="15" t="str" cm="1">
        <f t="array" aca="1" ref="F122" ca="1">IFERROR(INDEX('Nhập đơn'!F:F,MLT!$A122,0),"")</f>
        <v/>
      </c>
      <c r="G122" s="14" t="str" cm="1">
        <f t="array" aca="1" ref="G122" ca="1">IFERROR(INDEX('Nhập đơn'!H:H,MLT!$A122,0),"")</f>
        <v/>
      </c>
      <c r="H122" s="14" t="str" cm="1">
        <f t="array" aca="1" ref="H122" ca="1">IFERROR(INDEX('Nhập đơn'!I:I,MLT!$A122,0),"")</f>
        <v/>
      </c>
      <c r="I122" s="16"/>
    </row>
    <row r="123" spans="1:9" ht="16.5">
      <c r="A123" s="1" t="str">
        <f ca="1">IFERROR(A122+MATCH(C123,OFFSET('Nhập đơn'!$C$1,MLT!$A122,0,10000),0),"")</f>
        <v/>
      </c>
      <c r="B123" s="16"/>
      <c r="C123" s="16"/>
      <c r="D123" s="14" t="str" cm="1">
        <f t="array" aca="1" ref="D123" ca="1">IFERROR(INDEX('Nhập đơn'!D:D,MLT!$A123,0),"")</f>
        <v/>
      </c>
      <c r="E123" s="15" t="str" cm="1">
        <f t="array" aca="1" ref="E123" ca="1">IFERROR(INDEX('Nhập đơn'!E:E,MLT!$A123,0),"")</f>
        <v/>
      </c>
      <c r="F123" s="15" t="str" cm="1">
        <f t="array" aca="1" ref="F123" ca="1">IFERROR(INDEX('Nhập đơn'!F:F,MLT!$A123,0),"")</f>
        <v/>
      </c>
      <c r="G123" s="14" t="str" cm="1">
        <f t="array" aca="1" ref="G123" ca="1">IFERROR(INDEX('Nhập đơn'!H:H,MLT!$A123,0),"")</f>
        <v/>
      </c>
      <c r="H123" s="14" t="str" cm="1">
        <f t="array" aca="1" ref="H123" ca="1">IFERROR(INDEX('Nhập đơn'!I:I,MLT!$A123,0),"")</f>
        <v/>
      </c>
      <c r="I123" s="16"/>
    </row>
    <row r="124" spans="1:9" ht="16.5">
      <c r="A124" s="1" t="str">
        <f ca="1">IFERROR(A123+MATCH(C124,OFFSET('Nhập đơn'!$C$1,MLT!$A123,0,10000),0),"")</f>
        <v/>
      </c>
      <c r="B124" s="16"/>
      <c r="C124" s="16"/>
      <c r="D124" s="14" t="str" cm="1">
        <f t="array" aca="1" ref="D124" ca="1">IFERROR(INDEX('Nhập đơn'!D:D,MLT!$A124,0),"")</f>
        <v/>
      </c>
      <c r="E124" s="15" t="str" cm="1">
        <f t="array" aca="1" ref="E124" ca="1">IFERROR(INDEX('Nhập đơn'!E:E,MLT!$A124,0),"")</f>
        <v/>
      </c>
      <c r="F124" s="15" t="str" cm="1">
        <f t="array" aca="1" ref="F124" ca="1">IFERROR(INDEX('Nhập đơn'!F:F,MLT!$A124,0),"")</f>
        <v/>
      </c>
      <c r="G124" s="14" t="str" cm="1">
        <f t="array" aca="1" ref="G124" ca="1">IFERROR(INDEX('Nhập đơn'!H:H,MLT!$A124,0),"")</f>
        <v/>
      </c>
      <c r="H124" s="14" t="str" cm="1">
        <f t="array" aca="1" ref="H124" ca="1">IFERROR(INDEX('Nhập đơn'!I:I,MLT!$A124,0),"")</f>
        <v/>
      </c>
      <c r="I124" s="16"/>
    </row>
    <row r="125" spans="1:9" ht="16.5">
      <c r="A125" s="1" t="str">
        <f ca="1">IFERROR(A124+MATCH(C125,OFFSET('Nhập đơn'!$C$1,MLT!$A124,0,10000),0),"")</f>
        <v/>
      </c>
      <c r="B125" s="16"/>
      <c r="C125" s="16"/>
      <c r="D125" s="14" t="str" cm="1">
        <f t="array" aca="1" ref="D125" ca="1">IFERROR(INDEX('Nhập đơn'!D:D,MLT!$A125,0),"")</f>
        <v/>
      </c>
      <c r="E125" s="15" t="str" cm="1">
        <f t="array" aca="1" ref="E125" ca="1">IFERROR(INDEX('Nhập đơn'!E:E,MLT!$A125,0),"")</f>
        <v/>
      </c>
      <c r="F125" s="15" t="str" cm="1">
        <f t="array" aca="1" ref="F125" ca="1">IFERROR(INDEX('Nhập đơn'!F:F,MLT!$A125,0),"")</f>
        <v/>
      </c>
      <c r="G125" s="14" t="str" cm="1">
        <f t="array" aca="1" ref="G125" ca="1">IFERROR(INDEX('Nhập đơn'!H:H,MLT!$A125,0),"")</f>
        <v/>
      </c>
      <c r="H125" s="14" t="str" cm="1">
        <f t="array" aca="1" ref="H125" ca="1">IFERROR(INDEX('Nhập đơn'!I:I,MLT!$A125,0),"")</f>
        <v/>
      </c>
      <c r="I125" s="16"/>
    </row>
    <row r="126" spans="1:9" ht="16.5">
      <c r="A126" s="1" t="str">
        <f ca="1">IFERROR(A125+MATCH(C126,OFFSET('Nhập đơn'!$C$1,MLT!$A125,0,10000),0),"")</f>
        <v/>
      </c>
      <c r="B126" s="16"/>
      <c r="C126" s="16"/>
      <c r="D126" s="14" t="str" cm="1">
        <f t="array" aca="1" ref="D126" ca="1">IFERROR(INDEX('Nhập đơn'!D:D,MLT!$A126,0),"")</f>
        <v/>
      </c>
      <c r="E126" s="15" t="str" cm="1">
        <f t="array" aca="1" ref="E126" ca="1">IFERROR(INDEX('Nhập đơn'!E:E,MLT!$A126,0),"")</f>
        <v/>
      </c>
      <c r="F126" s="15" t="str" cm="1">
        <f t="array" aca="1" ref="F126" ca="1">IFERROR(INDEX('Nhập đơn'!F:F,MLT!$A126,0),"")</f>
        <v/>
      </c>
      <c r="G126" s="14" t="str" cm="1">
        <f t="array" aca="1" ref="G126" ca="1">IFERROR(INDEX('Nhập đơn'!H:H,MLT!$A126,0),"")</f>
        <v/>
      </c>
      <c r="H126" s="14" t="str" cm="1">
        <f t="array" aca="1" ref="H126" ca="1">IFERROR(INDEX('Nhập đơn'!I:I,MLT!$A126,0),"")</f>
        <v/>
      </c>
      <c r="I126" s="16"/>
    </row>
    <row r="127" spans="1:9" ht="16.5">
      <c r="A127" s="1" t="str">
        <f ca="1">IFERROR(A126+MATCH(C127,OFFSET('Nhập đơn'!$C$1,MLT!$A126,0,10000),0),"")</f>
        <v/>
      </c>
      <c r="B127" s="16"/>
      <c r="C127" s="16"/>
      <c r="D127" s="14" t="str" cm="1">
        <f t="array" aca="1" ref="D127" ca="1">IFERROR(INDEX('Nhập đơn'!D:D,MLT!$A127,0),"")</f>
        <v/>
      </c>
      <c r="E127" s="15" t="str" cm="1">
        <f t="array" aca="1" ref="E127" ca="1">IFERROR(INDEX('Nhập đơn'!E:E,MLT!$A127,0),"")</f>
        <v/>
      </c>
      <c r="F127" s="15" t="str" cm="1">
        <f t="array" aca="1" ref="F127" ca="1">IFERROR(INDEX('Nhập đơn'!F:F,MLT!$A127,0),"")</f>
        <v/>
      </c>
      <c r="G127" s="14" t="str" cm="1">
        <f t="array" aca="1" ref="G127" ca="1">IFERROR(INDEX('Nhập đơn'!H:H,MLT!$A127,0),"")</f>
        <v/>
      </c>
      <c r="H127" s="14" t="str" cm="1">
        <f t="array" aca="1" ref="H127" ca="1">IFERROR(INDEX('Nhập đơn'!I:I,MLT!$A127,0),"")</f>
        <v/>
      </c>
      <c r="I127" s="16"/>
    </row>
    <row r="128" spans="1:9" ht="16.5">
      <c r="A128" s="1" t="str">
        <f ca="1">IFERROR(A127+MATCH(C128,OFFSET('Nhập đơn'!$C$1,MLT!$A127,0,10000),0),"")</f>
        <v/>
      </c>
      <c r="B128" s="16"/>
      <c r="C128" s="16"/>
      <c r="D128" s="14" t="str" cm="1">
        <f t="array" aca="1" ref="D128" ca="1">IFERROR(INDEX('Nhập đơn'!D:D,MLT!$A128,0),"")</f>
        <v/>
      </c>
      <c r="E128" s="15" t="str" cm="1">
        <f t="array" aca="1" ref="E128" ca="1">IFERROR(INDEX('Nhập đơn'!E:E,MLT!$A128,0),"")</f>
        <v/>
      </c>
      <c r="F128" s="15" t="str" cm="1">
        <f t="array" aca="1" ref="F128" ca="1">IFERROR(INDEX('Nhập đơn'!F:F,MLT!$A128,0),"")</f>
        <v/>
      </c>
      <c r="G128" s="14" t="str" cm="1">
        <f t="array" aca="1" ref="G128" ca="1">IFERROR(INDEX('Nhập đơn'!H:H,MLT!$A128,0),"")</f>
        <v/>
      </c>
      <c r="H128" s="14" t="str" cm="1">
        <f t="array" aca="1" ref="H128" ca="1">IFERROR(INDEX('Nhập đơn'!I:I,MLT!$A128,0),"")</f>
        <v/>
      </c>
      <c r="I128" s="16"/>
    </row>
    <row r="129" spans="1:9" ht="16.5">
      <c r="A129" s="1" t="str">
        <f ca="1">IFERROR(A128+MATCH(C129,OFFSET('Nhập đơn'!$C$1,MLT!$A128,0,10000),0),"")</f>
        <v/>
      </c>
      <c r="B129" s="16"/>
      <c r="C129" s="16"/>
      <c r="D129" s="14" t="str" cm="1">
        <f t="array" aca="1" ref="D129" ca="1">IFERROR(INDEX('Nhập đơn'!D:D,MLT!$A129,0),"")</f>
        <v/>
      </c>
      <c r="E129" s="15" t="str" cm="1">
        <f t="array" aca="1" ref="E129" ca="1">IFERROR(INDEX('Nhập đơn'!E:E,MLT!$A129,0),"")</f>
        <v/>
      </c>
      <c r="F129" s="15" t="str" cm="1">
        <f t="array" aca="1" ref="F129" ca="1">IFERROR(INDEX('Nhập đơn'!F:F,MLT!$A129,0),"")</f>
        <v/>
      </c>
      <c r="G129" s="14" t="str" cm="1">
        <f t="array" aca="1" ref="G129" ca="1">IFERROR(INDEX('Nhập đơn'!H:H,MLT!$A129,0),"")</f>
        <v/>
      </c>
      <c r="H129" s="14" t="str" cm="1">
        <f t="array" aca="1" ref="H129" ca="1">IFERROR(INDEX('Nhập đơn'!I:I,MLT!$A129,0),"")</f>
        <v/>
      </c>
      <c r="I129" s="16"/>
    </row>
    <row r="130" spans="1:9" ht="16.5">
      <c r="A130" s="1" t="str">
        <f ca="1">IFERROR(A129+MATCH(C130,OFFSET('Nhập đơn'!$C$1,MLT!$A129,0,10000),0),"")</f>
        <v/>
      </c>
      <c r="B130" s="16"/>
      <c r="C130" s="16"/>
      <c r="D130" s="14" t="str" cm="1">
        <f t="array" aca="1" ref="D130" ca="1">IFERROR(INDEX('Nhập đơn'!D:D,MLT!$A130,0),"")</f>
        <v/>
      </c>
      <c r="E130" s="15" t="str" cm="1">
        <f t="array" aca="1" ref="E130" ca="1">IFERROR(INDEX('Nhập đơn'!E:E,MLT!$A130,0),"")</f>
        <v/>
      </c>
      <c r="F130" s="15" t="str" cm="1">
        <f t="array" aca="1" ref="F130" ca="1">IFERROR(INDEX('Nhập đơn'!F:F,MLT!$A130,0),"")</f>
        <v/>
      </c>
      <c r="G130" s="14" t="str" cm="1">
        <f t="array" aca="1" ref="G130" ca="1">IFERROR(INDEX('Nhập đơn'!H:H,MLT!$A130,0),"")</f>
        <v/>
      </c>
      <c r="H130" s="14" t="str" cm="1">
        <f t="array" aca="1" ref="H130" ca="1">IFERROR(INDEX('Nhập đơn'!I:I,MLT!$A130,0),"")</f>
        <v/>
      </c>
      <c r="I130" s="16"/>
    </row>
    <row r="131" spans="1:9" ht="16.5">
      <c r="A131" s="1" t="str">
        <f ca="1">IFERROR(A130+MATCH(C131,OFFSET('Nhập đơn'!$C$1,MLT!$A130,0,10000),0),"")</f>
        <v/>
      </c>
      <c r="B131" s="16"/>
      <c r="C131" s="16"/>
      <c r="D131" s="14" t="str" cm="1">
        <f t="array" aca="1" ref="D131" ca="1">IFERROR(INDEX('Nhập đơn'!D:D,MLT!$A131,0),"")</f>
        <v/>
      </c>
      <c r="E131" s="15" t="str" cm="1">
        <f t="array" aca="1" ref="E131" ca="1">IFERROR(INDEX('Nhập đơn'!E:E,MLT!$A131,0),"")</f>
        <v/>
      </c>
      <c r="F131" s="15" t="str" cm="1">
        <f t="array" aca="1" ref="F131" ca="1">IFERROR(INDEX('Nhập đơn'!F:F,MLT!$A131,0),"")</f>
        <v/>
      </c>
      <c r="G131" s="14" t="str" cm="1">
        <f t="array" aca="1" ref="G131" ca="1">IFERROR(INDEX('Nhập đơn'!H:H,MLT!$A131,0),"")</f>
        <v/>
      </c>
      <c r="H131" s="14" t="str" cm="1">
        <f t="array" aca="1" ref="H131" ca="1">IFERROR(INDEX('Nhập đơn'!I:I,MLT!$A131,0),"")</f>
        <v/>
      </c>
      <c r="I131" s="16"/>
    </row>
    <row r="132" spans="1:9" ht="16.5">
      <c r="A132" s="1" t="str">
        <f ca="1">IFERROR(A131+MATCH(C132,OFFSET('Nhập đơn'!$C$1,MLT!$A131,0,10000),0),"")</f>
        <v/>
      </c>
      <c r="B132" s="16"/>
      <c r="C132" s="16"/>
      <c r="D132" s="14" t="str" cm="1">
        <f t="array" aca="1" ref="D132" ca="1">IFERROR(INDEX('Nhập đơn'!D:D,MLT!$A132,0),"")</f>
        <v/>
      </c>
      <c r="E132" s="15" t="str" cm="1">
        <f t="array" aca="1" ref="E132" ca="1">IFERROR(INDEX('Nhập đơn'!E:E,MLT!$A132,0),"")</f>
        <v/>
      </c>
      <c r="F132" s="15" t="str" cm="1">
        <f t="array" aca="1" ref="F132" ca="1">IFERROR(INDEX('Nhập đơn'!F:F,MLT!$A132,0),"")</f>
        <v/>
      </c>
      <c r="G132" s="14" t="str" cm="1">
        <f t="array" aca="1" ref="G132" ca="1">IFERROR(INDEX('Nhập đơn'!H:H,MLT!$A132,0),"")</f>
        <v/>
      </c>
      <c r="H132" s="14" t="str" cm="1">
        <f t="array" aca="1" ref="H132" ca="1">IFERROR(INDEX('Nhập đơn'!I:I,MLT!$A132,0),"")</f>
        <v/>
      </c>
      <c r="I132" s="16"/>
    </row>
    <row r="133" spans="1:9" ht="16.5">
      <c r="A133" s="1" t="str">
        <f ca="1">IFERROR(A132+MATCH(C133,OFFSET('Nhập đơn'!$C$1,MLT!$A132,0,10000),0),"")</f>
        <v/>
      </c>
      <c r="B133" s="16"/>
      <c r="C133" s="16"/>
      <c r="D133" s="14" t="str" cm="1">
        <f t="array" aca="1" ref="D133" ca="1">IFERROR(INDEX('Nhập đơn'!D:D,MLT!$A133,0),"")</f>
        <v/>
      </c>
      <c r="E133" s="15" t="str" cm="1">
        <f t="array" aca="1" ref="E133" ca="1">IFERROR(INDEX('Nhập đơn'!E:E,MLT!$A133,0),"")</f>
        <v/>
      </c>
      <c r="F133" s="15" t="str" cm="1">
        <f t="array" aca="1" ref="F133" ca="1">IFERROR(INDEX('Nhập đơn'!F:F,MLT!$A133,0),"")</f>
        <v/>
      </c>
      <c r="G133" s="14" t="str" cm="1">
        <f t="array" aca="1" ref="G133" ca="1">IFERROR(INDEX('Nhập đơn'!H:H,MLT!$A133,0),"")</f>
        <v/>
      </c>
      <c r="H133" s="14" t="str" cm="1">
        <f t="array" aca="1" ref="H133" ca="1">IFERROR(INDEX('Nhập đơn'!I:I,MLT!$A133,0),"")</f>
        <v/>
      </c>
      <c r="I133" s="16"/>
    </row>
    <row r="134" spans="1:9" ht="16.5">
      <c r="A134" s="1" t="str">
        <f ca="1">IFERROR(A133+MATCH(C134,OFFSET('Nhập đơn'!$C$1,MLT!$A133,0,10000),0),"")</f>
        <v/>
      </c>
      <c r="B134" s="16"/>
      <c r="C134" s="16"/>
      <c r="D134" s="14" t="str" cm="1">
        <f t="array" aca="1" ref="D134" ca="1">IFERROR(INDEX('Nhập đơn'!D:D,MLT!$A134,0),"")</f>
        <v/>
      </c>
      <c r="E134" s="15" t="str" cm="1">
        <f t="array" aca="1" ref="E134" ca="1">IFERROR(INDEX('Nhập đơn'!E:E,MLT!$A134,0),"")</f>
        <v/>
      </c>
      <c r="F134" s="15" t="str" cm="1">
        <f t="array" aca="1" ref="F134" ca="1">IFERROR(INDEX('Nhập đơn'!F:F,MLT!$A134,0),"")</f>
        <v/>
      </c>
      <c r="G134" s="14" t="str" cm="1">
        <f t="array" aca="1" ref="G134" ca="1">IFERROR(INDEX('Nhập đơn'!H:H,MLT!$A134,0),"")</f>
        <v/>
      </c>
      <c r="H134" s="14" t="str" cm="1">
        <f t="array" aca="1" ref="H134" ca="1">IFERROR(INDEX('Nhập đơn'!I:I,MLT!$A134,0),"")</f>
        <v/>
      </c>
      <c r="I134" s="16"/>
    </row>
    <row r="135" spans="1:9" ht="16.5">
      <c r="A135" s="1" t="str">
        <f ca="1">IFERROR(A134+MATCH(C135,OFFSET('Nhập đơn'!$C$1,MLT!$A134,0,10000),0),"")</f>
        <v/>
      </c>
      <c r="B135" s="16"/>
      <c r="C135" s="16"/>
      <c r="D135" s="14" t="str" cm="1">
        <f t="array" aca="1" ref="D135" ca="1">IFERROR(INDEX('Nhập đơn'!D:D,MLT!$A135,0),"")</f>
        <v/>
      </c>
      <c r="E135" s="15" t="str" cm="1">
        <f t="array" aca="1" ref="E135" ca="1">IFERROR(INDEX('Nhập đơn'!E:E,MLT!$A135,0),"")</f>
        <v/>
      </c>
      <c r="F135" s="15" t="str" cm="1">
        <f t="array" aca="1" ref="F135" ca="1">IFERROR(INDEX('Nhập đơn'!F:F,MLT!$A135,0),"")</f>
        <v/>
      </c>
      <c r="G135" s="14" t="str" cm="1">
        <f t="array" aca="1" ref="G135" ca="1">IFERROR(INDEX('Nhập đơn'!H:H,MLT!$A135,0),"")</f>
        <v/>
      </c>
      <c r="H135" s="14" t="str" cm="1">
        <f t="array" aca="1" ref="H135" ca="1">IFERROR(INDEX('Nhập đơn'!I:I,MLT!$A135,0),"")</f>
        <v/>
      </c>
      <c r="I135" s="16"/>
    </row>
    <row r="136" spans="1:9" ht="16.5">
      <c r="A136" s="1" t="str">
        <f ca="1">IFERROR(A135+MATCH(C136,OFFSET('Nhập đơn'!$C$1,MLT!$A135,0,10000),0),"")</f>
        <v/>
      </c>
      <c r="B136" s="16"/>
      <c r="C136" s="16"/>
      <c r="D136" s="14" t="str" cm="1">
        <f t="array" aca="1" ref="D136" ca="1">IFERROR(INDEX('Nhập đơn'!D:D,MLT!$A136,0),"")</f>
        <v/>
      </c>
      <c r="E136" s="15" t="str" cm="1">
        <f t="array" aca="1" ref="E136" ca="1">IFERROR(INDEX('Nhập đơn'!E:E,MLT!$A136,0),"")</f>
        <v/>
      </c>
      <c r="F136" s="15" t="str" cm="1">
        <f t="array" aca="1" ref="F136" ca="1">IFERROR(INDEX('Nhập đơn'!F:F,MLT!$A136,0),"")</f>
        <v/>
      </c>
      <c r="G136" s="14" t="str" cm="1">
        <f t="array" aca="1" ref="G136" ca="1">IFERROR(INDEX('Nhập đơn'!H:H,MLT!$A136,0),"")</f>
        <v/>
      </c>
      <c r="H136" s="14" t="str" cm="1">
        <f t="array" aca="1" ref="H136" ca="1">IFERROR(INDEX('Nhập đơn'!I:I,MLT!$A136,0),"")</f>
        <v/>
      </c>
      <c r="I136" s="16"/>
    </row>
    <row r="137" spans="1:9" ht="16.5">
      <c r="A137" s="1" t="str">
        <f ca="1">IFERROR(A136+MATCH(C137,OFFSET('Nhập đơn'!$C$1,MLT!$A136,0,10000),0),"")</f>
        <v/>
      </c>
      <c r="B137" s="16"/>
      <c r="C137" s="16"/>
      <c r="D137" s="14" t="str" cm="1">
        <f t="array" aca="1" ref="D137" ca="1">IFERROR(INDEX('Nhập đơn'!D:D,MLT!$A137,0),"")</f>
        <v/>
      </c>
      <c r="E137" s="15" t="str" cm="1">
        <f t="array" aca="1" ref="E137" ca="1">IFERROR(INDEX('Nhập đơn'!E:E,MLT!$A137,0),"")</f>
        <v/>
      </c>
      <c r="F137" s="15" t="str" cm="1">
        <f t="array" aca="1" ref="F137" ca="1">IFERROR(INDEX('Nhập đơn'!F:F,MLT!$A137,0),"")</f>
        <v/>
      </c>
      <c r="G137" s="14" t="str" cm="1">
        <f t="array" aca="1" ref="G137" ca="1">IFERROR(INDEX('Nhập đơn'!H:H,MLT!$A137,0),"")</f>
        <v/>
      </c>
      <c r="H137" s="14" t="str" cm="1">
        <f t="array" aca="1" ref="H137" ca="1">IFERROR(INDEX('Nhập đơn'!I:I,MLT!$A137,0),"")</f>
        <v/>
      </c>
      <c r="I137" s="16"/>
    </row>
    <row r="138" spans="1:9" ht="16.5">
      <c r="A138" s="1" t="str">
        <f ca="1">IFERROR(A137+MATCH(C138,OFFSET('Nhập đơn'!$C$1,MLT!$A137,0,10000),0),"")</f>
        <v/>
      </c>
      <c r="B138" s="16"/>
      <c r="C138" s="16"/>
      <c r="D138" s="14" t="str" cm="1">
        <f t="array" aca="1" ref="D138" ca="1">IFERROR(INDEX('Nhập đơn'!D:D,MLT!$A138,0),"")</f>
        <v/>
      </c>
      <c r="E138" s="15" t="str" cm="1">
        <f t="array" aca="1" ref="E138" ca="1">IFERROR(INDEX('Nhập đơn'!E:E,MLT!$A138,0),"")</f>
        <v/>
      </c>
      <c r="F138" s="15" t="str" cm="1">
        <f t="array" aca="1" ref="F138" ca="1">IFERROR(INDEX('Nhập đơn'!F:F,MLT!$A138,0),"")</f>
        <v/>
      </c>
      <c r="G138" s="14" t="str" cm="1">
        <f t="array" aca="1" ref="G138" ca="1">IFERROR(INDEX('Nhập đơn'!H:H,MLT!$A138,0),"")</f>
        <v/>
      </c>
      <c r="H138" s="14" t="str" cm="1">
        <f t="array" aca="1" ref="H138" ca="1">IFERROR(INDEX('Nhập đơn'!I:I,MLT!$A138,0),"")</f>
        <v/>
      </c>
      <c r="I138" s="16"/>
    </row>
    <row r="139" spans="1:9" ht="16.5">
      <c r="A139" s="1" t="str">
        <f ca="1">IFERROR(A138+MATCH(C139,OFFSET('Nhập đơn'!$C$1,MLT!$A138,0,10000),0),"")</f>
        <v/>
      </c>
      <c r="B139" s="16"/>
      <c r="C139" s="16"/>
      <c r="D139" s="14" t="str" cm="1">
        <f t="array" aca="1" ref="D139" ca="1">IFERROR(INDEX('Nhập đơn'!D:D,MLT!$A139,0),"")</f>
        <v/>
      </c>
      <c r="E139" s="15" t="str" cm="1">
        <f t="array" aca="1" ref="E139" ca="1">IFERROR(INDEX('Nhập đơn'!E:E,MLT!$A139,0),"")</f>
        <v/>
      </c>
      <c r="F139" s="15" t="str" cm="1">
        <f t="array" aca="1" ref="F139" ca="1">IFERROR(INDEX('Nhập đơn'!F:F,MLT!$A139,0),"")</f>
        <v/>
      </c>
      <c r="G139" s="14" t="str" cm="1">
        <f t="array" aca="1" ref="G139" ca="1">IFERROR(INDEX('Nhập đơn'!H:H,MLT!$A139,0),"")</f>
        <v/>
      </c>
      <c r="H139" s="14" t="str" cm="1">
        <f t="array" aca="1" ref="H139" ca="1">IFERROR(INDEX('Nhập đơn'!I:I,MLT!$A139,0),"")</f>
        <v/>
      </c>
      <c r="I139" s="16"/>
    </row>
    <row r="140" spans="1:9" ht="16.5">
      <c r="A140" s="1" t="str">
        <f ca="1">IFERROR(A139+MATCH(C140,OFFSET('Nhập đơn'!$C$1,MLT!$A139,0,10000),0),"")</f>
        <v/>
      </c>
      <c r="B140" s="16"/>
      <c r="C140" s="16"/>
      <c r="D140" s="14" t="str" cm="1">
        <f t="array" aca="1" ref="D140" ca="1">IFERROR(INDEX('Nhập đơn'!D:D,MLT!$A140,0),"")</f>
        <v/>
      </c>
      <c r="E140" s="15" t="str" cm="1">
        <f t="array" aca="1" ref="E140" ca="1">IFERROR(INDEX('Nhập đơn'!E:E,MLT!$A140,0),"")</f>
        <v/>
      </c>
      <c r="F140" s="15" t="str" cm="1">
        <f t="array" aca="1" ref="F140" ca="1">IFERROR(INDEX('Nhập đơn'!F:F,MLT!$A140,0),"")</f>
        <v/>
      </c>
      <c r="G140" s="14" t="str" cm="1">
        <f t="array" aca="1" ref="G140" ca="1">IFERROR(INDEX('Nhập đơn'!H:H,MLT!$A140,0),"")</f>
        <v/>
      </c>
      <c r="H140" s="14" t="str" cm="1">
        <f t="array" aca="1" ref="H140" ca="1">IFERROR(INDEX('Nhập đơn'!I:I,MLT!$A140,0),"")</f>
        <v/>
      </c>
      <c r="I140" s="16"/>
    </row>
    <row r="141" spans="1:9" ht="16.5">
      <c r="A141" s="1" t="str">
        <f ca="1">IFERROR(A140+MATCH(C141,OFFSET('Nhập đơn'!$C$1,MLT!$A140,0,10000),0),"")</f>
        <v/>
      </c>
      <c r="B141" s="16"/>
      <c r="C141" s="16"/>
      <c r="D141" s="14" t="str" cm="1">
        <f t="array" aca="1" ref="D141" ca="1">IFERROR(INDEX('Nhập đơn'!D:D,MLT!$A141,0),"")</f>
        <v/>
      </c>
      <c r="E141" s="15" t="str" cm="1">
        <f t="array" aca="1" ref="E141" ca="1">IFERROR(INDEX('Nhập đơn'!E:E,MLT!$A141,0),"")</f>
        <v/>
      </c>
      <c r="F141" s="15" t="str" cm="1">
        <f t="array" aca="1" ref="F141" ca="1">IFERROR(INDEX('Nhập đơn'!F:F,MLT!$A141,0),"")</f>
        <v/>
      </c>
      <c r="G141" s="14" t="str" cm="1">
        <f t="array" aca="1" ref="G141" ca="1">IFERROR(INDEX('Nhập đơn'!H:H,MLT!$A141,0),"")</f>
        <v/>
      </c>
      <c r="H141" s="14" t="str" cm="1">
        <f t="array" aca="1" ref="H141" ca="1">IFERROR(INDEX('Nhập đơn'!I:I,MLT!$A141,0),"")</f>
        <v/>
      </c>
      <c r="I141" s="16"/>
    </row>
    <row r="142" spans="1:9" ht="16.5">
      <c r="A142" s="1" t="str">
        <f ca="1">IFERROR(A141+MATCH(C142,OFFSET('Nhập đơn'!$C$1,MLT!$A141,0,10000),0),"")</f>
        <v/>
      </c>
      <c r="B142" s="16"/>
      <c r="C142" s="16"/>
      <c r="D142" s="14" t="str" cm="1">
        <f t="array" aca="1" ref="D142" ca="1">IFERROR(INDEX('Nhập đơn'!D:D,MLT!$A142,0),"")</f>
        <v/>
      </c>
      <c r="E142" s="15" t="str" cm="1">
        <f t="array" aca="1" ref="E142" ca="1">IFERROR(INDEX('Nhập đơn'!E:E,MLT!$A142,0),"")</f>
        <v/>
      </c>
      <c r="F142" s="15" t="str" cm="1">
        <f t="array" aca="1" ref="F142" ca="1">IFERROR(INDEX('Nhập đơn'!F:F,MLT!$A142,0),"")</f>
        <v/>
      </c>
      <c r="G142" s="14" t="str" cm="1">
        <f t="array" aca="1" ref="G142" ca="1">IFERROR(INDEX('Nhập đơn'!H:H,MLT!$A142,0),"")</f>
        <v/>
      </c>
      <c r="H142" s="14" t="str" cm="1">
        <f t="array" aca="1" ref="H142" ca="1">IFERROR(INDEX('Nhập đơn'!I:I,MLT!$A142,0),"")</f>
        <v/>
      </c>
      <c r="I142" s="16"/>
    </row>
    <row r="143" spans="1:9" ht="16.5">
      <c r="A143" s="1" t="str">
        <f ca="1">IFERROR(A142+MATCH(C143,OFFSET('Nhập đơn'!$C$1,MLT!$A142,0,10000),0),"")</f>
        <v/>
      </c>
      <c r="B143" s="16"/>
      <c r="C143" s="16"/>
      <c r="D143" s="14" t="str" cm="1">
        <f t="array" aca="1" ref="D143" ca="1">IFERROR(INDEX('Nhập đơn'!D:D,MLT!$A143,0),"")</f>
        <v/>
      </c>
      <c r="E143" s="15" t="str" cm="1">
        <f t="array" aca="1" ref="E143" ca="1">IFERROR(INDEX('Nhập đơn'!E:E,MLT!$A143,0),"")</f>
        <v/>
      </c>
      <c r="F143" s="15" t="str" cm="1">
        <f t="array" aca="1" ref="F143" ca="1">IFERROR(INDEX('Nhập đơn'!F:F,MLT!$A143,0),"")</f>
        <v/>
      </c>
      <c r="G143" s="14" t="str" cm="1">
        <f t="array" aca="1" ref="G143" ca="1">IFERROR(INDEX('Nhập đơn'!H:H,MLT!$A143,0),"")</f>
        <v/>
      </c>
      <c r="H143" s="14" t="str" cm="1">
        <f t="array" aca="1" ref="H143" ca="1">IFERROR(INDEX('Nhập đơn'!I:I,MLT!$A143,0),"")</f>
        <v/>
      </c>
      <c r="I143" s="16"/>
    </row>
    <row r="144" spans="1:9" ht="16.5">
      <c r="A144" s="1" t="str">
        <f ca="1">IFERROR(A143+MATCH(C144,OFFSET('Nhập đơn'!$C$1,MLT!$A143,0,10000),0),"")</f>
        <v/>
      </c>
      <c r="B144" s="16"/>
      <c r="C144" s="16"/>
      <c r="D144" s="14" t="str" cm="1">
        <f t="array" aca="1" ref="D144" ca="1">IFERROR(INDEX('Nhập đơn'!D:D,MLT!$A144,0),"")</f>
        <v/>
      </c>
      <c r="E144" s="15" t="str" cm="1">
        <f t="array" aca="1" ref="E144" ca="1">IFERROR(INDEX('Nhập đơn'!E:E,MLT!$A144,0),"")</f>
        <v/>
      </c>
      <c r="F144" s="15" t="str" cm="1">
        <f t="array" aca="1" ref="F144" ca="1">IFERROR(INDEX('Nhập đơn'!F:F,MLT!$A144,0),"")</f>
        <v/>
      </c>
      <c r="G144" s="14" t="str" cm="1">
        <f t="array" aca="1" ref="G144" ca="1">IFERROR(INDEX('Nhập đơn'!H:H,MLT!$A144,0),"")</f>
        <v/>
      </c>
      <c r="H144" s="14" t="str" cm="1">
        <f t="array" aca="1" ref="H144" ca="1">IFERROR(INDEX('Nhập đơn'!I:I,MLT!$A144,0),"")</f>
        <v/>
      </c>
      <c r="I144" s="16"/>
    </row>
    <row r="145" spans="1:9" ht="16.5">
      <c r="A145" s="1" t="str">
        <f ca="1">IFERROR(A144+MATCH(C145,OFFSET('Nhập đơn'!$C$1,MLT!$A144,0,10000),0),"")</f>
        <v/>
      </c>
      <c r="B145" s="16"/>
      <c r="C145" s="16"/>
      <c r="D145" s="14" t="str" cm="1">
        <f t="array" aca="1" ref="D145" ca="1">IFERROR(INDEX('Nhập đơn'!D:D,MLT!$A145,0),"")</f>
        <v/>
      </c>
      <c r="E145" s="15" t="str" cm="1">
        <f t="array" aca="1" ref="E145" ca="1">IFERROR(INDEX('Nhập đơn'!E:E,MLT!$A145,0),"")</f>
        <v/>
      </c>
      <c r="F145" s="15" t="str" cm="1">
        <f t="array" aca="1" ref="F145" ca="1">IFERROR(INDEX('Nhập đơn'!F:F,MLT!$A145,0),"")</f>
        <v/>
      </c>
      <c r="G145" s="14" t="str" cm="1">
        <f t="array" aca="1" ref="G145" ca="1">IFERROR(INDEX('Nhập đơn'!H:H,MLT!$A145,0),"")</f>
        <v/>
      </c>
      <c r="H145" s="14" t="str" cm="1">
        <f t="array" aca="1" ref="H145" ca="1">IFERROR(INDEX('Nhập đơn'!I:I,MLT!$A145,0),"")</f>
        <v/>
      </c>
      <c r="I145" s="16"/>
    </row>
    <row r="146" spans="1:9" ht="16.5">
      <c r="A146" s="1" t="str">
        <f ca="1">IFERROR(A145+MATCH(C146,OFFSET('Nhập đơn'!$C$1,MLT!$A145,0,10000),0),"")</f>
        <v/>
      </c>
      <c r="B146" s="16"/>
      <c r="C146" s="16"/>
      <c r="D146" s="14" t="str" cm="1">
        <f t="array" aca="1" ref="D146" ca="1">IFERROR(INDEX('Nhập đơn'!D:D,MLT!$A146,0),"")</f>
        <v/>
      </c>
      <c r="E146" s="15" t="str" cm="1">
        <f t="array" aca="1" ref="E146" ca="1">IFERROR(INDEX('Nhập đơn'!E:E,MLT!$A146,0),"")</f>
        <v/>
      </c>
      <c r="F146" s="15" t="str" cm="1">
        <f t="array" aca="1" ref="F146" ca="1">IFERROR(INDEX('Nhập đơn'!F:F,MLT!$A146,0),"")</f>
        <v/>
      </c>
      <c r="G146" s="14" t="str" cm="1">
        <f t="array" aca="1" ref="G146" ca="1">IFERROR(INDEX('Nhập đơn'!H:H,MLT!$A146,0),"")</f>
        <v/>
      </c>
      <c r="H146" s="14" t="str" cm="1">
        <f t="array" aca="1" ref="H146" ca="1">IFERROR(INDEX('Nhập đơn'!I:I,MLT!$A146,0),"")</f>
        <v/>
      </c>
      <c r="I146" s="16"/>
    </row>
    <row r="147" spans="1:9" ht="16.5">
      <c r="A147" s="1" t="str">
        <f ca="1">IFERROR(A146+MATCH(C147,OFFSET('Nhập đơn'!$C$1,MLT!$A146,0,10000),0),"")</f>
        <v/>
      </c>
      <c r="B147" s="16"/>
      <c r="C147" s="16"/>
      <c r="D147" s="14" t="str" cm="1">
        <f t="array" aca="1" ref="D147" ca="1">IFERROR(INDEX('Nhập đơn'!D:D,MLT!$A147,0),"")</f>
        <v/>
      </c>
      <c r="E147" s="15" t="str" cm="1">
        <f t="array" aca="1" ref="E147" ca="1">IFERROR(INDEX('Nhập đơn'!E:E,MLT!$A147,0),"")</f>
        <v/>
      </c>
      <c r="F147" s="15" t="str" cm="1">
        <f t="array" aca="1" ref="F147" ca="1">IFERROR(INDEX('Nhập đơn'!F:F,MLT!$A147,0),"")</f>
        <v/>
      </c>
      <c r="G147" s="14" t="str" cm="1">
        <f t="array" aca="1" ref="G147" ca="1">IFERROR(INDEX('Nhập đơn'!H:H,MLT!$A147,0),"")</f>
        <v/>
      </c>
      <c r="H147" s="14" t="str" cm="1">
        <f t="array" aca="1" ref="H147" ca="1">IFERROR(INDEX('Nhập đơn'!I:I,MLT!$A147,0),"")</f>
        <v/>
      </c>
      <c r="I147" s="16"/>
    </row>
    <row r="148" spans="1:9" ht="16.5">
      <c r="A148" s="1" t="str">
        <f ca="1">IFERROR(A147+MATCH(C148,OFFSET('Nhập đơn'!$C$1,MLT!$A147,0,10000),0),"")</f>
        <v/>
      </c>
      <c r="B148" s="16"/>
      <c r="C148" s="16"/>
      <c r="D148" s="14" t="str" cm="1">
        <f t="array" aca="1" ref="D148" ca="1">IFERROR(INDEX('Nhập đơn'!D:D,MLT!$A148,0),"")</f>
        <v/>
      </c>
      <c r="E148" s="15" t="str" cm="1">
        <f t="array" aca="1" ref="E148" ca="1">IFERROR(INDEX('Nhập đơn'!E:E,MLT!$A148,0),"")</f>
        <v/>
      </c>
      <c r="F148" s="15" t="str" cm="1">
        <f t="array" aca="1" ref="F148" ca="1">IFERROR(INDEX('Nhập đơn'!F:F,MLT!$A148,0),"")</f>
        <v/>
      </c>
      <c r="G148" s="14" t="str" cm="1">
        <f t="array" aca="1" ref="G148" ca="1">IFERROR(INDEX('Nhập đơn'!H:H,MLT!$A148,0),"")</f>
        <v/>
      </c>
      <c r="H148" s="14" t="str" cm="1">
        <f t="array" aca="1" ref="H148" ca="1">IFERROR(INDEX('Nhập đơn'!I:I,MLT!$A148,0),"")</f>
        <v/>
      </c>
      <c r="I148" s="16"/>
    </row>
  </sheetData>
  <mergeCells count="1">
    <mergeCell ref="H5:I5"/>
  </mergeCells>
  <conditionalFormatting sqref="B6:I6">
    <cfRule type="expression" dxfId="7" priority="1">
      <formula>COUNTA(B7)&gt;0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31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375" customWidth="1"/>
    <col min="3" max="3" width="9" hidden="1" customWidth="1"/>
    <col min="4" max="4" width="11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6.5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20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20.25" customHeight="1">
      <c r="A5" s="1"/>
      <c r="B5" s="7" t="s">
        <v>4327</v>
      </c>
      <c r="C5" s="8"/>
      <c r="D5" s="9"/>
      <c r="E5" s="21" t="s">
        <v>12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16.5">
      <c r="A7" s="1">
        <f ca="1">IFERROR(A6+MATCH(C7,OFFSET('Nhập đơn'!$C$1,'NAM1'!$A6,0,10000),0),"")</f>
        <v>376</v>
      </c>
      <c r="B7" s="16">
        <v>1</v>
      </c>
      <c r="C7" s="14" t="str">
        <f>IF(COUNTIFS($C$6:C6,$E$5)&lt;$J$1,$E$5,"")</f>
        <v>NAM1</v>
      </c>
      <c r="D7" s="14" t="str" cm="1">
        <f t="array" aca="1" ref="D7" ca="1">IFERROR(INDEX('Nhập đơn'!D:D,'NAM1'!$A7,0),"")</f>
        <v>161</v>
      </c>
      <c r="E7" s="15" t="str" cm="1">
        <f t="array" aca="1" ref="E7" ca="1">IFERROR(INDEX('Nhập đơn'!E:E,'NAM1'!$A7,0),"")</f>
        <v>Rau muống 200 gr</v>
      </c>
      <c r="F7" s="15" t="str" cm="1">
        <f t="array" aca="1" ref="F7" ca="1">IFERROR(INDEX('Nhập đơn'!F:F,'NAM1'!$A7,0),"")</f>
        <v>Morning Glory 200 gr</v>
      </c>
      <c r="G7" s="14" cm="1">
        <f t="array" aca="1" ref="G7" ca="1">IFERROR(INDEX('Nhập đơn'!H:H,'NAM1'!$A7,0),"")</f>
        <v>50</v>
      </c>
      <c r="H7" s="14" cm="1">
        <f t="array" aca="1" ref="H7" ca="1">IFERROR(INDEX('Nhập đơn'!I:I,'NAM1'!$A7,0),"")</f>
        <v>250</v>
      </c>
      <c r="I7" s="15"/>
    </row>
    <row r="8" spans="1:10" ht="16.5">
      <c r="A8" s="1">
        <f ca="1">IFERROR(A7+MATCH(C8,OFFSET('Nhập đơn'!$C$1,'NAM1'!$A7,0,10000),0),"")</f>
        <v>377</v>
      </c>
      <c r="B8" s="16">
        <v>2</v>
      </c>
      <c r="C8" s="14" t="str">
        <f>IF(COUNTIFS($C$6:C7,$E$5)&lt;$J$1,$E$5,"")</f>
        <v>NAM1</v>
      </c>
      <c r="D8" s="14" t="str" cm="1">
        <f t="array" aca="1" ref="D8" ca="1">IFERROR(INDEX('Nhập đơn'!D:D,'NAM1'!$A8,0),"")</f>
        <v>221</v>
      </c>
      <c r="E8" s="15" t="str" cm="1">
        <f t="array" aca="1" ref="E8" ca="1">IFERROR(INDEX('Nhập đơn'!E:E,'NAM1'!$A8,0),"")</f>
        <v>Tía tô 100 gr</v>
      </c>
      <c r="F8" s="15" t="str" cm="1">
        <f t="array" aca="1" ref="F8" ca="1">IFERROR(INDEX('Nhập đơn'!F:F,'NAM1'!$A8,0),"")</f>
        <v>Perilla Leaf 100 gr</v>
      </c>
      <c r="G8" s="14" cm="1">
        <f t="array" aca="1" ref="G8" ca="1">IFERROR(INDEX('Nhập đơn'!H:H,'NAM1'!$A8,0),"")</f>
        <v>1</v>
      </c>
      <c r="H8" s="14" cm="1">
        <f t="array" aca="1" ref="H8" ca="1">IFERROR(INDEX('Nhập đơn'!I:I,'NAM1'!$A8,0),"")</f>
        <v>10</v>
      </c>
      <c r="I8" s="15"/>
    </row>
    <row r="9" spans="1:10" ht="16.5">
      <c r="A9" s="1">
        <f ca="1">IFERROR(A8+MATCH(C9,OFFSET('Nhập đơn'!$C$1,'NAM1'!$A8,0,10000),0),"")</f>
        <v>378</v>
      </c>
      <c r="B9" s="16">
        <v>3</v>
      </c>
      <c r="C9" s="14" t="str">
        <f>IF(COUNTIFS($C$6:C8,$E$5)&lt;$J$1,$E$5,"")</f>
        <v>NAM1</v>
      </c>
      <c r="D9" s="14" t="str" cm="1">
        <f t="array" aca="1" ref="D9" ca="1">IFERROR(INDEX('Nhập đơn'!D:D,'NAM1'!$A9,0),"")</f>
        <v>142</v>
      </c>
      <c r="E9" s="15" t="str" cm="1">
        <f t="array" aca="1" ref="E9" ca="1">IFERROR(INDEX('Nhập đơn'!E:E,'NAM1'!$A9,0),"")</f>
        <v>Cải thìa 250 gr</v>
      </c>
      <c r="F9" s="15" t="str" cm="1">
        <f t="array" aca="1" ref="F9" ca="1">IFERROR(INDEX('Nhập đơn'!F:F,'NAM1'!$A9,0),"")</f>
        <v>Bok Choi 250 gr</v>
      </c>
      <c r="G9" s="14" cm="1">
        <f t="array" aca="1" ref="G9" ca="1">IFERROR(INDEX('Nhập đơn'!H:H,'NAM1'!$A9,0),"")</f>
        <v>13</v>
      </c>
      <c r="H9" s="14" cm="1">
        <f t="array" aca="1" ref="H9" ca="1">IFERROR(INDEX('Nhập đơn'!I:I,'NAM1'!$A9,0),"")</f>
        <v>52</v>
      </c>
      <c r="I9" s="15"/>
    </row>
    <row r="10" spans="1:10" ht="16.5">
      <c r="A10" s="1">
        <f ca="1">IFERROR(A9+MATCH(C10,OFFSET('Nhập đơn'!$C$1,'NAM1'!$A9,0,10000),0),"")</f>
        <v>379</v>
      </c>
      <c r="B10" s="16">
        <v>4</v>
      </c>
      <c r="C10" s="14" t="str">
        <f>IF(COUNTIFS($C$6:C9,$E$5)&lt;$J$1,$E$5,"")</f>
        <v>NAM1</v>
      </c>
      <c r="D10" s="14" t="str" cm="1">
        <f t="array" aca="1" ref="D10" ca="1">IFERROR(INDEX('Nhập đơn'!D:D,'NAM1'!$A10,0),"")</f>
        <v>141</v>
      </c>
      <c r="E10" s="15" t="str" cm="1">
        <f t="array" aca="1" ref="E10" ca="1">IFERROR(INDEX('Nhập đơn'!E:E,'NAM1'!$A10,0),"")</f>
        <v>Cải ngọt 250 gr</v>
      </c>
      <c r="F10" s="15" t="str" cm="1">
        <f t="array" aca="1" ref="F10" ca="1">IFERROR(INDEX('Nhập đơn'!F:F,'NAM1'!$A10,0),"")</f>
        <v>Celery Cabbage 250 gr</v>
      </c>
      <c r="G10" s="14" cm="1">
        <f t="array" aca="1" ref="G10" ca="1">IFERROR(INDEX('Nhập đơn'!H:H,'NAM1'!$A10,0),"")</f>
        <v>4</v>
      </c>
      <c r="H10" s="14" cm="1">
        <f t="array" aca="1" ref="H10" ca="1">IFERROR(INDEX('Nhập đơn'!I:I,'NAM1'!$A10,0),"")</f>
        <v>16</v>
      </c>
      <c r="I10" s="15"/>
    </row>
    <row r="11" spans="1:10" ht="16.5">
      <c r="A11" s="1">
        <f ca="1">IFERROR(A10+MATCH(C11,OFFSET('Nhập đơn'!$C$1,'NAM1'!$A10,0,10000),0),"")</f>
        <v>380</v>
      </c>
      <c r="B11" s="16">
        <v>5</v>
      </c>
      <c r="C11" s="14" t="str">
        <f>IF(COUNTIFS($C$6:C10,$E$5)&lt;$J$1,$E$5,"")</f>
        <v>NAM1</v>
      </c>
      <c r="D11" s="14" t="str" cm="1">
        <f t="array" aca="1" ref="D11" ca="1">IFERROR(INDEX('Nhập đơn'!D:D,'NAM1'!$A11,0),"")</f>
        <v>172</v>
      </c>
      <c r="E11" s="15" t="str" cm="1">
        <f t="array" aca="1" ref="E11" ca="1">IFERROR(INDEX('Nhập đơn'!E:E,'NAM1'!$A11,0),"")</f>
        <v>Hương nhu 100 gr</v>
      </c>
      <c r="F11" s="15" t="str" cm="1">
        <f t="array" aca="1" ref="F11" ca="1">IFERROR(INDEX('Nhập đơn'!F:F,'NAM1'!$A11,0),"")</f>
        <v>Holy Basil Leaf 100 gr</v>
      </c>
      <c r="G11" s="14" cm="1">
        <f t="array" aca="1" ref="G11" ca="1">IFERROR(INDEX('Nhập đơn'!H:H,'NAM1'!$A11,0),"")</f>
        <v>12</v>
      </c>
      <c r="H11" s="14" cm="1">
        <f t="array" aca="1" ref="H11" ca="1">IFERROR(INDEX('Nhập đơn'!I:I,'NAM1'!$A11,0),"")</f>
        <v>120</v>
      </c>
      <c r="I11" s="15"/>
    </row>
    <row r="12" spans="1:10" ht="16.5">
      <c r="A12" s="1">
        <f ca="1">IFERROR(A11+MATCH(C12,OFFSET('Nhập đơn'!$C$1,'NAM1'!$A11,0,10000),0),"")</f>
        <v>381</v>
      </c>
      <c r="B12" s="16">
        <v>6</v>
      </c>
      <c r="C12" s="14" t="str">
        <f>IF(COUNTIFS($C$6:C11,$E$5)&lt;$J$1,$E$5,"")</f>
        <v>NAM1</v>
      </c>
      <c r="D12" s="14" t="str" cm="1">
        <f t="array" aca="1" ref="D12" ca="1">IFERROR(INDEX('Nhập đơn'!D:D,'NAM1'!$A12,0),"")</f>
        <v>151</v>
      </c>
      <c r="E12" s="15" t="str" cm="1">
        <f t="array" aca="1" ref="E12" ca="1">IFERROR(INDEX('Nhập đơn'!E:E,'NAM1'!$A12,0),"")</f>
        <v>Mồng tơi 300 gr</v>
      </c>
      <c r="F12" s="15" t="str" cm="1">
        <f t="array" aca="1" ref="F12" ca="1">IFERROR(INDEX('Nhập đơn'!F:F,'NAM1'!$A12,0),"")</f>
        <v>Ceylon Spinach 300 gr</v>
      </c>
      <c r="G12" s="14" cm="1">
        <f t="array" aca="1" ref="G12" ca="1">IFERROR(INDEX('Nhập đơn'!H:H,'NAM1'!$A12,0),"")</f>
        <v>2.1</v>
      </c>
      <c r="H12" s="14" cm="1">
        <f t="array" aca="1" ref="H12" ca="1">IFERROR(INDEX('Nhập đơn'!I:I,'NAM1'!$A12,0),"")</f>
        <v>7</v>
      </c>
      <c r="I12" s="15"/>
    </row>
    <row r="13" spans="1:10" ht="16.5">
      <c r="A13" s="1">
        <f ca="1">IFERROR(A12+MATCH(C13,OFFSET('Nhập đơn'!$C$1,'NAM1'!$A12,0,10000),0),"")</f>
        <v>382</v>
      </c>
      <c r="B13" s="16">
        <v>7</v>
      </c>
      <c r="C13" s="14" t="str">
        <f>IF(COUNTIFS($C$6:C12,$E$5)&lt;$J$1,$E$5,"")</f>
        <v>NAM1</v>
      </c>
      <c r="D13" s="14" t="str" cm="1">
        <f t="array" aca="1" ref="D13" ca="1">IFERROR(INDEX('Nhập đơn'!D:D,'NAM1'!$A13,0),"")</f>
        <v>143</v>
      </c>
      <c r="E13" s="15" t="str" cm="1">
        <f t="array" aca="1" ref="E13" ca="1">IFERROR(INDEX('Nhập đơn'!E:E,'NAM1'!$A13,0),"")</f>
        <v>Cải bẹ xanh 300 gr</v>
      </c>
      <c r="F13" s="15" t="str" cm="1">
        <f t="array" aca="1" ref="F13" ca="1">IFERROR(INDEX('Nhập đơn'!F:F,'NAM1'!$A13,0),"")</f>
        <v>Chinese Mustard 300 gr</v>
      </c>
      <c r="G13" s="14" cm="1">
        <f t="array" aca="1" ref="G13" ca="1">IFERROR(INDEX('Nhập đơn'!H:H,'NAM1'!$A13,0),"")</f>
        <v>2.1</v>
      </c>
      <c r="H13" s="14" cm="1">
        <f t="array" aca="1" ref="H13" ca="1">IFERROR(INDEX('Nhập đơn'!I:I,'NAM1'!$A13,0),"")</f>
        <v>7</v>
      </c>
      <c r="I13" s="15"/>
    </row>
    <row r="14" spans="1:10" ht="16.5">
      <c r="A14" s="1">
        <f ca="1">IFERROR(A13+MATCH(C14,OFFSET('Nhập đơn'!$C$1,'NAM1'!$A13,0,10000),0),"")</f>
        <v>383</v>
      </c>
      <c r="B14" s="16">
        <v>8</v>
      </c>
      <c r="C14" s="14" t="str">
        <f>IF(COUNTIFS($C$6:C13,$E$5)&lt;$J$1,$E$5,"")</f>
        <v>NAM1</v>
      </c>
      <c r="D14" s="14" t="str" cm="1">
        <f t="array" aca="1" ref="D14" ca="1">IFERROR(INDEX('Nhập đơn'!D:D,'NAM1'!$A14,0),"")</f>
        <v>271</v>
      </c>
      <c r="E14" s="15" t="str" cm="1">
        <f t="array" aca="1" ref="E14" ca="1">IFERROR(INDEX('Nhập đơn'!E:E,'NAM1'!$A14,0),"")</f>
        <v>Mướp hương weight</v>
      </c>
      <c r="F14" s="15" t="str" cm="1">
        <f t="array" aca="1" ref="F14" ca="1">IFERROR(INDEX('Nhập đơn'!F:F,'NAM1'!$A14,0),"")</f>
        <v>Round Luffa weight</v>
      </c>
      <c r="G14" s="14" cm="1">
        <f t="array" aca="1" ref="G14" ca="1">IFERROR(INDEX('Nhập đơn'!H:H,'NAM1'!$A14,0),"")</f>
        <v>4.2</v>
      </c>
      <c r="H14" s="14" t="str" cm="1">
        <f t="array" aca="1" ref="H14" ca="1">IFERROR(INDEX('Nhập đơn'!I:I,'NAM1'!$A14,0),"")</f>
        <v/>
      </c>
      <c r="I14" s="15"/>
    </row>
    <row r="15" spans="1:10" ht="16.5">
      <c r="A15" s="1">
        <f ca="1">IFERROR(A14+MATCH(C15,OFFSET('Nhập đơn'!$C$1,'NAM1'!$A14,0,10000),0),"")</f>
        <v>384</v>
      </c>
      <c r="B15" s="16">
        <v>9</v>
      </c>
      <c r="C15" s="14" t="str">
        <f>IF(COUNTIFS($C$6:C14,$E$5)&lt;$J$1,$E$5,"")</f>
        <v>NAM1</v>
      </c>
      <c r="D15" s="14" t="str" cm="1">
        <f t="array" aca="1" ref="D15" ca="1">IFERROR(INDEX('Nhập đơn'!D:D,'NAM1'!$A15,0),"")</f>
        <v>324</v>
      </c>
      <c r="E15" s="15" t="str" cm="1">
        <f t="array" aca="1" ref="E15" ca="1">IFERROR(INDEX('Nhập đơn'!E:E,'NAM1'!$A15,0),"")</f>
        <v>Lá lốt 100 gr</v>
      </c>
      <c r="F15" s="15" t="str" cm="1">
        <f t="array" aca="1" ref="F15" ca="1">IFERROR(INDEX('Nhập đơn'!F:F,'NAM1'!$A15,0),"")</f>
        <v>Cha Plu Leaves 100 gr</v>
      </c>
      <c r="G15" s="14" cm="1">
        <f t="array" aca="1" ref="G15" ca="1">IFERROR(INDEX('Nhập đơn'!H:H,'NAM1'!$A15,0),"")</f>
        <v>2</v>
      </c>
      <c r="H15" s="14" cm="1">
        <f t="array" aca="1" ref="H15" ca="1">IFERROR(INDEX('Nhập đơn'!I:I,'NAM1'!$A15,0),"")</f>
        <v>20</v>
      </c>
      <c r="I15" s="15"/>
    </row>
    <row r="16" spans="1:10" ht="16.5">
      <c r="A16" s="1">
        <f ca="1">IFERROR(A15+MATCH(C16,OFFSET('Nhập đơn'!$C$1,'NAM1'!$A15,0,10000),0),"")</f>
        <v>385</v>
      </c>
      <c r="B16" s="16">
        <v>10</v>
      </c>
      <c r="C16" s="14" t="str">
        <f>IF(COUNTIFS($C$6:C15,$E$5)&lt;$J$1,$E$5,"")</f>
        <v>NAM1</v>
      </c>
      <c r="D16" s="14" t="str" cm="1">
        <f t="array" aca="1" ref="D16" ca="1">IFERROR(INDEX('Nhập đơn'!D:D,'NAM1'!$A16,0),"")</f>
        <v>325</v>
      </c>
      <c r="E16" s="15" t="str" cm="1">
        <f t="array" aca="1" ref="E16" ca="1">IFERROR(INDEX('Nhập đơn'!E:E,'NAM1'!$A16,0),"")</f>
        <v>Sả tươi 100 gr</v>
      </c>
      <c r="F16" s="15" t="str" cm="1">
        <f t="array" aca="1" ref="F16" ca="1">IFERROR(INDEX('Nhập đơn'!F:F,'NAM1'!$A16,0),"")</f>
        <v>Lemon Grass 100 gr</v>
      </c>
      <c r="G16" s="14" cm="1">
        <f t="array" aca="1" ref="G16" ca="1">IFERROR(INDEX('Nhập đơn'!H:H,'NAM1'!$A16,0),"")</f>
        <v>10</v>
      </c>
      <c r="H16" s="14" cm="1">
        <f t="array" aca="1" ref="H16" ca="1">IFERROR(INDEX('Nhập đơn'!I:I,'NAM1'!$A16,0),"")</f>
        <v>100</v>
      </c>
      <c r="I16" s="15"/>
    </row>
    <row r="17" spans="1:9" ht="16.5">
      <c r="A17" s="1">
        <f ca="1">IFERROR(A16+MATCH(C17,OFFSET('Nhập đơn'!$C$1,'NAM1'!$A16,0,10000),0),"")</f>
        <v>386</v>
      </c>
      <c r="B17" s="16"/>
      <c r="C17" s="14" t="str">
        <f>IF(COUNTIFS($C$6:C16,$E$5)&lt;$J$1,$E$5,"")</f>
        <v>NAM1</v>
      </c>
      <c r="D17" s="14" t="str" cm="1">
        <f t="array" aca="1" ref="D17" ca="1">IFERROR(INDEX('Nhập đơn'!D:D,'NAM1'!$A17,0),"")</f>
        <v>930</v>
      </c>
      <c r="E17" s="15" t="str" cm="1">
        <f t="array" aca="1" ref="E17" ca="1">IFERROR(INDEX('Nhập đơn'!E:E,'NAM1'!$A17,0),"")</f>
        <v>Chuối xiêm weight</v>
      </c>
      <c r="F17" s="15" t="str" cm="1">
        <f t="array" aca="1" ref="F17" ca="1">IFERROR(INDEX('Nhập đơn'!F:F,'NAM1'!$A17,0),"")</f>
        <v>Siamese Banana weight</v>
      </c>
      <c r="G17" s="14" cm="1">
        <f t="array" aca="1" ref="G17" ca="1">IFERROR(INDEX('Nhập đơn'!H:H,'NAM1'!$A17,0),"")</f>
        <v>10</v>
      </c>
      <c r="H17" s="14" t="str" cm="1">
        <f t="array" aca="1" ref="H17" ca="1">IFERROR(INDEX('Nhập đơn'!I:I,'NAM1'!$A17,0),"")</f>
        <v/>
      </c>
      <c r="I17" s="15"/>
    </row>
    <row r="18" spans="1:9" ht="16.5">
      <c r="A18" s="1" t="str">
        <f ca="1">IFERROR(A17+MATCH(C18,OFFSET('Nhập đơn'!$C$1,'NAM1'!$A17,0,10000),0),"")</f>
        <v/>
      </c>
      <c r="B18" s="16"/>
      <c r="C18" s="16"/>
      <c r="D18" s="14" t="str" cm="1">
        <f t="array" aca="1" ref="D18" ca="1">IFERROR(INDEX('Nhập đơn'!D:D,'NAM1'!$A18,0),"")</f>
        <v/>
      </c>
      <c r="E18" s="15" t="str" cm="1">
        <f t="array" aca="1" ref="E18" ca="1">IFERROR(INDEX('Nhập đơn'!E:E,'NAM1'!$A18,0),"")</f>
        <v/>
      </c>
      <c r="F18" s="15" t="str" cm="1">
        <f t="array" aca="1" ref="F18" ca="1">IFERROR(INDEX('Nhập đơn'!F:F,'NAM1'!$A18,0),"")</f>
        <v/>
      </c>
      <c r="G18" s="14" t="str" cm="1">
        <f t="array" aca="1" ref="G18" ca="1">IFERROR(INDEX('Nhập đơn'!H:H,'NAM1'!$A18,0),"")</f>
        <v/>
      </c>
      <c r="H18" s="14" t="str" cm="1">
        <f t="array" aca="1" ref="H18" ca="1">IFERROR(INDEX('Nhập đơn'!I:I,'NAM1'!$A18,0),"")</f>
        <v/>
      </c>
      <c r="I18" s="15"/>
    </row>
    <row r="19" spans="1:9" ht="16.5">
      <c r="A19" s="1" t="str">
        <f ca="1">IFERROR(A18+MATCH(C19,OFFSET('Nhập đơn'!$C$1,'NAM1'!$A18,0,10000),0),"")</f>
        <v/>
      </c>
      <c r="B19" s="16"/>
      <c r="C19" s="16"/>
      <c r="D19" s="14" t="str" cm="1">
        <f t="array" aca="1" ref="D19" ca="1">IFERROR(INDEX('Nhập đơn'!D:D,'NAM1'!$A19,0),"")</f>
        <v/>
      </c>
      <c r="E19" s="15" t="str" cm="1">
        <f t="array" aca="1" ref="E19" ca="1">IFERROR(INDEX('Nhập đơn'!E:E,'NAM1'!$A19,0),"")</f>
        <v/>
      </c>
      <c r="F19" s="15" t="str" cm="1">
        <f t="array" aca="1" ref="F19" ca="1">IFERROR(INDEX('Nhập đơn'!F:F,'NAM1'!$A19,0),"")</f>
        <v/>
      </c>
      <c r="G19" s="14" t="str" cm="1">
        <f t="array" aca="1" ref="G19" ca="1">IFERROR(INDEX('Nhập đơn'!H:H,'NAM1'!$A19,0),"")</f>
        <v/>
      </c>
      <c r="H19" s="14" t="str" cm="1">
        <f t="array" aca="1" ref="H19" ca="1">IFERROR(INDEX('Nhập đơn'!I:I,'NAM1'!$A19,0),"")</f>
        <v/>
      </c>
      <c r="I19" s="15"/>
    </row>
    <row r="20" spans="1:9" ht="16.5">
      <c r="A20" s="1" t="str">
        <f ca="1">IFERROR(A19+MATCH(C20,OFFSET('Nhập đơn'!$C$1,'NAM1'!$A19,0,10000),0),"")</f>
        <v/>
      </c>
      <c r="B20" s="16"/>
      <c r="C20" s="16"/>
      <c r="D20" s="14" t="str" cm="1">
        <f t="array" aca="1" ref="D20" ca="1">IFERROR(INDEX('Nhập đơn'!D:D,'NAM1'!$A20,0),"")</f>
        <v/>
      </c>
      <c r="E20" s="15" t="str" cm="1">
        <f t="array" aca="1" ref="E20" ca="1">IFERROR(INDEX('Nhập đơn'!E:E,'NAM1'!$A20,0),"")</f>
        <v/>
      </c>
      <c r="F20" s="15" t="str" cm="1">
        <f t="array" aca="1" ref="F20" ca="1">IFERROR(INDEX('Nhập đơn'!F:F,'NAM1'!$A20,0),"")</f>
        <v/>
      </c>
      <c r="G20" s="14" t="str" cm="1">
        <f t="array" aca="1" ref="G20" ca="1">IFERROR(INDEX('Nhập đơn'!H:H,'NAM1'!$A20,0),"")</f>
        <v/>
      </c>
      <c r="H20" s="14" t="str" cm="1">
        <f t="array" aca="1" ref="H20" ca="1">IFERROR(INDEX('Nhập đơn'!I:I,'NAM1'!$A20,0),"")</f>
        <v/>
      </c>
      <c r="I20" s="15"/>
    </row>
    <row r="21" spans="1:9" ht="16.5">
      <c r="A21" s="1" t="str">
        <f ca="1">IFERROR(A20+MATCH(C21,OFFSET('Nhập đơn'!$C$1,'NAM1'!$A20,0,10000),0),"")</f>
        <v/>
      </c>
      <c r="B21" s="16"/>
      <c r="C21" s="16"/>
      <c r="D21" s="14" t="str" cm="1">
        <f t="array" aca="1" ref="D21" ca="1">IFERROR(INDEX('Nhập đơn'!D:D,'NAM1'!$A21,0),"")</f>
        <v/>
      </c>
      <c r="E21" s="15" t="str" cm="1">
        <f t="array" aca="1" ref="E21" ca="1">IFERROR(INDEX('Nhập đơn'!E:E,'NAM1'!$A21,0),"")</f>
        <v/>
      </c>
      <c r="F21" s="15" t="str" cm="1">
        <f t="array" aca="1" ref="F21" ca="1">IFERROR(INDEX('Nhập đơn'!F:F,'NAM1'!$A21,0),"")</f>
        <v/>
      </c>
      <c r="G21" s="14" t="str" cm="1">
        <f t="array" aca="1" ref="G21" ca="1">IFERROR(INDEX('Nhập đơn'!H:H,'NAM1'!$A21,0),"")</f>
        <v/>
      </c>
      <c r="H21" s="14" t="str" cm="1">
        <f t="array" aca="1" ref="H21" ca="1">IFERROR(INDEX('Nhập đơn'!I:I,'NAM1'!$A21,0),"")</f>
        <v/>
      </c>
      <c r="I21" s="15"/>
    </row>
    <row r="22" spans="1:9" ht="16.5">
      <c r="A22" s="1" t="str">
        <f ca="1">IFERROR(A21+MATCH(C22,OFFSET('Nhập đơn'!$C$1,'NAM1'!$A21,0,10000),0),"")</f>
        <v/>
      </c>
      <c r="B22" s="16"/>
      <c r="C22" s="16"/>
      <c r="D22" s="14" t="str" cm="1">
        <f t="array" aca="1" ref="D22" ca="1">IFERROR(INDEX('Nhập đơn'!D:D,'NAM1'!$A22,0),"")</f>
        <v/>
      </c>
      <c r="E22" s="15" t="str" cm="1">
        <f t="array" aca="1" ref="E22" ca="1">IFERROR(INDEX('Nhập đơn'!E:E,'NAM1'!$A22,0),"")</f>
        <v/>
      </c>
      <c r="F22" s="15" t="str" cm="1">
        <f t="array" aca="1" ref="F22" ca="1">IFERROR(INDEX('Nhập đơn'!F:F,'NAM1'!$A22,0),"")</f>
        <v/>
      </c>
      <c r="G22" s="14" t="str" cm="1">
        <f t="array" aca="1" ref="G22" ca="1">IFERROR(INDEX('Nhập đơn'!H:H,'NAM1'!$A22,0),"")</f>
        <v/>
      </c>
      <c r="H22" s="14" t="str" cm="1">
        <f t="array" aca="1" ref="H22" ca="1">IFERROR(INDEX('Nhập đơn'!I:I,'NAM1'!$A22,0),"")</f>
        <v/>
      </c>
      <c r="I22" s="15"/>
    </row>
    <row r="23" spans="1:9" ht="16.5">
      <c r="A23" s="1" t="str">
        <f ca="1">IFERROR(A22+MATCH(C23,OFFSET('Nhập đơn'!$C$1,'NAM1'!$A22,0,10000),0),"")</f>
        <v/>
      </c>
      <c r="B23" s="16"/>
      <c r="C23" s="16"/>
      <c r="D23" s="14" t="str" cm="1">
        <f t="array" aca="1" ref="D23" ca="1">IFERROR(INDEX('Nhập đơn'!D:D,'NAM1'!$A23,0),"")</f>
        <v/>
      </c>
      <c r="E23" s="15" t="str" cm="1">
        <f t="array" aca="1" ref="E23" ca="1">IFERROR(INDEX('Nhập đơn'!E:E,'NAM1'!$A23,0),"")</f>
        <v/>
      </c>
      <c r="F23" s="15" t="str" cm="1">
        <f t="array" aca="1" ref="F23" ca="1">IFERROR(INDEX('Nhập đơn'!F:F,'NAM1'!$A23,0),"")</f>
        <v/>
      </c>
      <c r="G23" s="14" t="str" cm="1">
        <f t="array" aca="1" ref="G23" ca="1">IFERROR(INDEX('Nhập đơn'!H:H,'NAM1'!$A23,0),"")</f>
        <v/>
      </c>
      <c r="H23" s="14" t="str" cm="1">
        <f t="array" aca="1" ref="H23" ca="1">IFERROR(INDEX('Nhập đơn'!I:I,'NAM1'!$A23,0),"")</f>
        <v/>
      </c>
      <c r="I23" s="15"/>
    </row>
    <row r="24" spans="1:9" ht="16.5">
      <c r="A24" s="1" t="str">
        <f ca="1">IFERROR(A23+MATCH(C24,OFFSET('Nhập đơn'!$C$1,'NAM1'!$A23,0,10000),0),"")</f>
        <v/>
      </c>
      <c r="B24" s="16"/>
      <c r="C24" s="16"/>
      <c r="D24" s="14" t="str" cm="1">
        <f t="array" aca="1" ref="D24" ca="1">IFERROR(INDEX('Nhập đơn'!D:D,'NAM1'!$A24,0),"")</f>
        <v/>
      </c>
      <c r="E24" s="15" t="str" cm="1">
        <f t="array" aca="1" ref="E24" ca="1">IFERROR(INDEX('Nhập đơn'!E:E,'NAM1'!$A24,0),"")</f>
        <v/>
      </c>
      <c r="F24" s="15" t="str" cm="1">
        <f t="array" aca="1" ref="F24" ca="1">IFERROR(INDEX('Nhập đơn'!F:F,'NAM1'!$A24,0),"")</f>
        <v/>
      </c>
      <c r="G24" s="14" t="str" cm="1">
        <f t="array" aca="1" ref="G24" ca="1">IFERROR(INDEX('Nhập đơn'!H:H,'NAM1'!$A24,0),"")</f>
        <v/>
      </c>
      <c r="H24" s="14" t="str" cm="1">
        <f t="array" aca="1" ref="H24" ca="1">IFERROR(INDEX('Nhập đơn'!I:I,'NAM1'!$A24,0),"")</f>
        <v/>
      </c>
      <c r="I24" s="15"/>
    </row>
    <row r="25" spans="1:9" ht="16.5">
      <c r="A25" s="1" t="str">
        <f ca="1">IFERROR(A24+MATCH(C25,OFFSET('Nhập đơn'!$C$1,'NAM1'!$A24,0,10000),0),"")</f>
        <v/>
      </c>
      <c r="B25" s="16"/>
      <c r="C25" s="16"/>
      <c r="D25" s="14" t="str" cm="1">
        <f t="array" aca="1" ref="D25" ca="1">IFERROR(INDEX('Nhập đơn'!D:D,'NAM1'!$A25,0),"")</f>
        <v/>
      </c>
      <c r="E25" s="15" t="str" cm="1">
        <f t="array" aca="1" ref="E25" ca="1">IFERROR(INDEX('Nhập đơn'!E:E,'NAM1'!$A25,0),"")</f>
        <v/>
      </c>
      <c r="F25" s="15" t="str" cm="1">
        <f t="array" aca="1" ref="F25" ca="1">IFERROR(INDEX('Nhập đơn'!F:F,'NAM1'!$A25,0),"")</f>
        <v/>
      </c>
      <c r="G25" s="14" t="str" cm="1">
        <f t="array" aca="1" ref="G25" ca="1">IFERROR(INDEX('Nhập đơn'!H:H,'NAM1'!$A25,0),"")</f>
        <v/>
      </c>
      <c r="H25" s="14" t="str" cm="1">
        <f t="array" aca="1" ref="H25" ca="1">IFERROR(INDEX('Nhập đơn'!I:I,'NAM1'!$A25,0),"")</f>
        <v/>
      </c>
      <c r="I25" s="15"/>
    </row>
    <row r="26" spans="1:9" ht="16.5">
      <c r="A26" s="1" t="str">
        <f ca="1">IFERROR(A25+MATCH(C26,OFFSET('Nhập đơn'!$C$1,'NAM1'!$A25,0,10000),0),"")</f>
        <v/>
      </c>
      <c r="B26" s="16"/>
      <c r="C26" s="16"/>
      <c r="D26" s="14" t="str" cm="1">
        <f t="array" aca="1" ref="D26" ca="1">IFERROR(INDEX('Nhập đơn'!D:D,'NAM1'!$A26,0),"")</f>
        <v/>
      </c>
      <c r="E26" s="15" t="str" cm="1">
        <f t="array" aca="1" ref="E26" ca="1">IFERROR(INDEX('Nhập đơn'!E:E,'NAM1'!$A26,0),"")</f>
        <v/>
      </c>
      <c r="F26" s="15" t="str" cm="1">
        <f t="array" aca="1" ref="F26" ca="1">IFERROR(INDEX('Nhập đơn'!F:F,'NAM1'!$A26,0),"")</f>
        <v/>
      </c>
      <c r="G26" s="14" t="str" cm="1">
        <f t="array" aca="1" ref="G26" ca="1">IFERROR(INDEX('Nhập đơn'!H:H,'NAM1'!$A26,0),"")</f>
        <v/>
      </c>
      <c r="H26" s="14" t="str" cm="1">
        <f t="array" aca="1" ref="H26" ca="1">IFERROR(INDEX('Nhập đơn'!I:I,'NAM1'!$A26,0),"")</f>
        <v/>
      </c>
      <c r="I26" s="15"/>
    </row>
    <row r="27" spans="1:9" ht="16.5">
      <c r="A27" s="1" t="str">
        <f ca="1">IFERROR(A26+MATCH(C27,OFFSET('Nhập đơn'!$C$1,'NAM1'!$A26,0,10000),0),"")</f>
        <v/>
      </c>
      <c r="B27" s="16"/>
      <c r="C27" s="16"/>
      <c r="D27" s="14" t="str" cm="1">
        <f t="array" aca="1" ref="D27" ca="1">IFERROR(INDEX('Nhập đơn'!D:D,'NAM1'!$A27,0),"")</f>
        <v/>
      </c>
      <c r="E27" s="15" t="str" cm="1">
        <f t="array" aca="1" ref="E27" ca="1">IFERROR(INDEX('Nhập đơn'!E:E,'NAM1'!$A27,0),"")</f>
        <v/>
      </c>
      <c r="F27" s="15" t="str" cm="1">
        <f t="array" aca="1" ref="F27" ca="1">IFERROR(INDEX('Nhập đơn'!F:F,'NAM1'!$A27,0),"")</f>
        <v/>
      </c>
      <c r="G27" s="14" t="str" cm="1">
        <f t="array" aca="1" ref="G27" ca="1">IFERROR(INDEX('Nhập đơn'!H:H,'NAM1'!$A27,0),"")</f>
        <v/>
      </c>
      <c r="H27" s="14" t="str" cm="1">
        <f t="array" aca="1" ref="H27" ca="1">IFERROR(INDEX('Nhập đơn'!I:I,'NAM1'!$A27,0),"")</f>
        <v/>
      </c>
      <c r="I27" s="15"/>
    </row>
    <row r="28" spans="1:9" ht="16.5">
      <c r="A28" s="1" t="str">
        <f ca="1">IFERROR(A27+MATCH(C28,OFFSET('Nhập đơn'!$C$1,'NAM1'!$A27,0,10000),0),"")</f>
        <v/>
      </c>
      <c r="B28" s="16"/>
      <c r="C28" s="16"/>
      <c r="D28" s="14" t="str" cm="1">
        <f t="array" aca="1" ref="D28" ca="1">IFERROR(INDEX('Nhập đơn'!D:D,'NAM1'!$A28,0),"")</f>
        <v/>
      </c>
      <c r="E28" s="15" t="str" cm="1">
        <f t="array" aca="1" ref="E28" ca="1">IFERROR(INDEX('Nhập đơn'!E:E,'NAM1'!$A28,0),"")</f>
        <v/>
      </c>
      <c r="F28" s="15" t="str" cm="1">
        <f t="array" aca="1" ref="F28" ca="1">IFERROR(INDEX('Nhập đơn'!F:F,'NAM1'!$A28,0),"")</f>
        <v/>
      </c>
      <c r="G28" s="14" t="str" cm="1">
        <f t="array" aca="1" ref="G28" ca="1">IFERROR(INDEX('Nhập đơn'!H:H,'NAM1'!$A28,0),"")</f>
        <v/>
      </c>
      <c r="H28" s="14" t="str" cm="1">
        <f t="array" aca="1" ref="H28" ca="1">IFERROR(INDEX('Nhập đơn'!I:I,'NAM1'!$A28,0),"")</f>
        <v/>
      </c>
      <c r="I28" s="15"/>
    </row>
    <row r="29" spans="1:9" ht="16.5">
      <c r="A29" s="1" t="str">
        <f ca="1">IFERROR(A28+MATCH(C29,OFFSET('Nhập đơn'!$C$1,'NAM1'!$A28,0,10000),0),"")</f>
        <v/>
      </c>
      <c r="B29" s="16"/>
      <c r="C29" s="16"/>
      <c r="D29" s="14" t="str" cm="1">
        <f t="array" aca="1" ref="D29" ca="1">IFERROR(INDEX('Nhập đơn'!D:D,'NAM1'!$A29,0),"")</f>
        <v/>
      </c>
      <c r="E29" s="15" t="str" cm="1">
        <f t="array" aca="1" ref="E29" ca="1">IFERROR(INDEX('Nhập đơn'!E:E,'NAM1'!$A29,0),"")</f>
        <v/>
      </c>
      <c r="F29" s="15" t="str" cm="1">
        <f t="array" aca="1" ref="F29" ca="1">IFERROR(INDEX('Nhập đơn'!F:F,'NAM1'!$A29,0),"")</f>
        <v/>
      </c>
      <c r="G29" s="14" t="str" cm="1">
        <f t="array" aca="1" ref="G29" ca="1">IFERROR(INDEX('Nhập đơn'!H:H,'NAM1'!$A29,0),"")</f>
        <v/>
      </c>
      <c r="H29" s="14" t="str" cm="1">
        <f t="array" aca="1" ref="H29" ca="1">IFERROR(INDEX('Nhập đơn'!I:I,'NAM1'!$A29,0),"")</f>
        <v/>
      </c>
      <c r="I29" s="15"/>
    </row>
    <row r="30" spans="1:9" ht="16.5">
      <c r="A30" s="1" t="str">
        <f ca="1">IFERROR(A29+MATCH(C30,OFFSET('Nhập đơn'!$C$1,'NAM1'!$A29,0,10000),0),"")</f>
        <v/>
      </c>
      <c r="B30" s="16"/>
      <c r="C30" s="16"/>
      <c r="D30" s="14" t="str" cm="1">
        <f t="array" aca="1" ref="D30" ca="1">IFERROR(INDEX('Nhập đơn'!D:D,'NAM1'!$A30,0),"")</f>
        <v/>
      </c>
      <c r="E30" s="15" t="str" cm="1">
        <f t="array" aca="1" ref="E30" ca="1">IFERROR(INDEX('Nhập đơn'!E:E,'NAM1'!$A30,0),"")</f>
        <v/>
      </c>
      <c r="F30" s="15" t="str" cm="1">
        <f t="array" aca="1" ref="F30" ca="1">IFERROR(INDEX('Nhập đơn'!F:F,'NAM1'!$A30,0),"")</f>
        <v/>
      </c>
      <c r="G30" s="14" t="str" cm="1">
        <f t="array" aca="1" ref="G30" ca="1">IFERROR(INDEX('Nhập đơn'!H:H,'NAM1'!$A30,0),"")</f>
        <v/>
      </c>
      <c r="H30" s="14" t="str" cm="1">
        <f t="array" aca="1" ref="H30" ca="1">IFERROR(INDEX('Nhập đơn'!I:I,'NAM1'!$A30,0),"")</f>
        <v/>
      </c>
      <c r="I30" s="15"/>
    </row>
    <row r="31" spans="1:9" ht="16.5">
      <c r="A31" s="1" t="str">
        <f ca="1">IFERROR(A30+MATCH(C31,OFFSET('Nhập đơn'!$C$1,'NAM1'!$A30,0,10000),0),"")</f>
        <v/>
      </c>
      <c r="B31" s="16"/>
      <c r="C31" s="16"/>
      <c r="D31" s="14" t="str" cm="1">
        <f t="array" aca="1" ref="D31" ca="1">IFERROR(INDEX('Nhập đơn'!D:D,'NAM1'!$A31,0),"")</f>
        <v/>
      </c>
      <c r="E31" s="15" t="str" cm="1">
        <f t="array" aca="1" ref="E31" ca="1">IFERROR(INDEX('Nhập đơn'!E:E,'NAM1'!$A31,0),"")</f>
        <v/>
      </c>
      <c r="F31" s="15" t="str" cm="1">
        <f t="array" aca="1" ref="F31" ca="1">IFERROR(INDEX('Nhập đơn'!F:F,'NAM1'!$A31,0),"")</f>
        <v/>
      </c>
      <c r="G31" s="14" t="str" cm="1">
        <f t="array" aca="1" ref="G31" ca="1">IFERROR(INDEX('Nhập đơn'!H:H,'NAM1'!$A31,0),"")</f>
        <v/>
      </c>
      <c r="H31" s="14" t="str" cm="1">
        <f t="array" aca="1" ref="H31" ca="1">IFERROR(INDEX('Nhập đơn'!I:I,'NAM1'!$A31,0),"")</f>
        <v/>
      </c>
      <c r="I31" s="15"/>
    </row>
    <row r="32" spans="1:9" ht="16.5">
      <c r="A32" s="1" t="str">
        <f ca="1">IFERROR(A31+MATCH(C32,OFFSET('Nhập đơn'!$C$1,'NAM1'!$A31,0,10000),0),"")</f>
        <v/>
      </c>
      <c r="B32" s="16"/>
      <c r="C32" s="16"/>
      <c r="D32" s="14" t="str" cm="1">
        <f t="array" aca="1" ref="D32" ca="1">IFERROR(INDEX('Nhập đơn'!D:D,'NAM1'!$A32,0),"")</f>
        <v/>
      </c>
      <c r="E32" s="15" t="str" cm="1">
        <f t="array" aca="1" ref="E32" ca="1">IFERROR(INDEX('Nhập đơn'!E:E,'NAM1'!$A32,0),"")</f>
        <v/>
      </c>
      <c r="F32" s="15" t="str" cm="1">
        <f t="array" aca="1" ref="F32" ca="1">IFERROR(INDEX('Nhập đơn'!F:F,'NAM1'!$A32,0),"")</f>
        <v/>
      </c>
      <c r="G32" s="14" t="str" cm="1">
        <f t="array" aca="1" ref="G32" ca="1">IFERROR(INDEX('Nhập đơn'!H:H,'NAM1'!$A32,0),"")</f>
        <v/>
      </c>
      <c r="H32" s="14" t="str" cm="1">
        <f t="array" aca="1" ref="H32" ca="1">IFERROR(INDEX('Nhập đơn'!I:I,'NAM1'!$A32,0),"")</f>
        <v/>
      </c>
      <c r="I32" s="15"/>
    </row>
    <row r="33" spans="1:9" ht="16.5">
      <c r="A33" s="1" t="str">
        <f ca="1">IFERROR(A32+MATCH(C33,OFFSET('Nhập đơn'!$C$1,'NAM1'!$A32,0,10000),0),"")</f>
        <v/>
      </c>
      <c r="B33" s="16"/>
      <c r="C33" s="16"/>
      <c r="D33" s="14" t="str" cm="1">
        <f t="array" aca="1" ref="D33" ca="1">IFERROR(INDEX('Nhập đơn'!D:D,'NAM1'!$A33,0),"")</f>
        <v/>
      </c>
      <c r="E33" s="15" t="str" cm="1">
        <f t="array" aca="1" ref="E33" ca="1">IFERROR(INDEX('Nhập đơn'!E:E,'NAM1'!$A33,0),"")</f>
        <v/>
      </c>
      <c r="F33" s="15" t="str" cm="1">
        <f t="array" aca="1" ref="F33" ca="1">IFERROR(INDEX('Nhập đơn'!F:F,'NAM1'!$A33,0),"")</f>
        <v/>
      </c>
      <c r="G33" s="14" t="str" cm="1">
        <f t="array" aca="1" ref="G33" ca="1">IFERROR(INDEX('Nhập đơn'!H:H,'NAM1'!$A33,0),"")</f>
        <v/>
      </c>
      <c r="H33" s="14" t="str" cm="1">
        <f t="array" aca="1" ref="H33" ca="1">IFERROR(INDEX('Nhập đơn'!I:I,'NAM1'!$A33,0),"")</f>
        <v/>
      </c>
      <c r="I33" s="15"/>
    </row>
    <row r="34" spans="1:9" ht="16.5">
      <c r="A34" s="1" t="str">
        <f ca="1">IFERROR(A33+MATCH(C34,OFFSET('Nhập đơn'!$C$1,'NAM1'!$A33,0,10000),0),"")</f>
        <v/>
      </c>
      <c r="B34" s="16"/>
      <c r="C34" s="16"/>
      <c r="D34" s="14" t="str" cm="1">
        <f t="array" aca="1" ref="D34" ca="1">IFERROR(INDEX('Nhập đơn'!D:D,'NAM1'!$A34,0),"")</f>
        <v/>
      </c>
      <c r="E34" s="15" t="str" cm="1">
        <f t="array" aca="1" ref="E34" ca="1">IFERROR(INDEX('Nhập đơn'!E:E,'NAM1'!$A34,0),"")</f>
        <v/>
      </c>
      <c r="F34" s="15" t="str" cm="1">
        <f t="array" aca="1" ref="F34" ca="1">IFERROR(INDEX('Nhập đơn'!F:F,'NAM1'!$A34,0),"")</f>
        <v/>
      </c>
      <c r="G34" s="14" t="str" cm="1">
        <f t="array" aca="1" ref="G34" ca="1">IFERROR(INDEX('Nhập đơn'!H:H,'NAM1'!$A34,0),"")</f>
        <v/>
      </c>
      <c r="H34" s="14" t="str" cm="1">
        <f t="array" aca="1" ref="H34" ca="1">IFERROR(INDEX('Nhập đơn'!I:I,'NAM1'!$A34,0),"")</f>
        <v/>
      </c>
      <c r="I34" s="15"/>
    </row>
    <row r="35" spans="1:9" ht="16.5">
      <c r="A35" s="1" t="str">
        <f ca="1">IFERROR(A34+MATCH(C35,OFFSET('Nhập đơn'!$C$1,'NAM1'!$A34,0,10000),0),"")</f>
        <v/>
      </c>
      <c r="B35" s="16"/>
      <c r="C35" s="16"/>
      <c r="D35" s="14" t="str" cm="1">
        <f t="array" aca="1" ref="D35" ca="1">IFERROR(INDEX('Nhập đơn'!D:D,'NAM1'!$A35,0),"")</f>
        <v/>
      </c>
      <c r="E35" s="15" t="str" cm="1">
        <f t="array" aca="1" ref="E35" ca="1">IFERROR(INDEX('Nhập đơn'!E:E,'NAM1'!$A35,0),"")</f>
        <v/>
      </c>
      <c r="F35" s="15" t="str" cm="1">
        <f t="array" aca="1" ref="F35" ca="1">IFERROR(INDEX('Nhập đơn'!F:F,'NAM1'!$A35,0),"")</f>
        <v/>
      </c>
      <c r="G35" s="14" t="str" cm="1">
        <f t="array" aca="1" ref="G35" ca="1">IFERROR(INDEX('Nhập đơn'!H:H,'NAM1'!$A35,0),"")</f>
        <v/>
      </c>
      <c r="H35" s="14" t="str" cm="1">
        <f t="array" aca="1" ref="H35" ca="1">IFERROR(INDEX('Nhập đơn'!I:I,'NAM1'!$A35,0),"")</f>
        <v/>
      </c>
      <c r="I35" s="15"/>
    </row>
    <row r="36" spans="1:9" ht="16.5">
      <c r="A36" s="1" t="str">
        <f ca="1">IFERROR(A35+MATCH(C36,OFFSET('Nhập đơn'!$C$1,'NAM1'!$A35,0,10000),0),"")</f>
        <v/>
      </c>
      <c r="B36" s="16"/>
      <c r="C36" s="16"/>
      <c r="D36" s="14" t="str" cm="1">
        <f t="array" aca="1" ref="D36" ca="1">IFERROR(INDEX('Nhập đơn'!D:D,'NAM1'!$A36,0),"")</f>
        <v/>
      </c>
      <c r="E36" s="15" t="str" cm="1">
        <f t="array" aca="1" ref="E36" ca="1">IFERROR(INDEX('Nhập đơn'!E:E,'NAM1'!$A36,0),"")</f>
        <v/>
      </c>
      <c r="F36" s="15" t="str" cm="1">
        <f t="array" aca="1" ref="F36" ca="1">IFERROR(INDEX('Nhập đơn'!F:F,'NAM1'!$A36,0),"")</f>
        <v/>
      </c>
      <c r="G36" s="14" t="str" cm="1">
        <f t="array" aca="1" ref="G36" ca="1">IFERROR(INDEX('Nhập đơn'!H:H,'NAM1'!$A36,0),"")</f>
        <v/>
      </c>
      <c r="H36" s="14" t="str" cm="1">
        <f t="array" aca="1" ref="H36" ca="1">IFERROR(INDEX('Nhập đơn'!I:I,'NAM1'!$A36,0),"")</f>
        <v/>
      </c>
      <c r="I36" s="15"/>
    </row>
    <row r="37" spans="1:9" ht="16.5">
      <c r="A37" s="1" t="str">
        <f ca="1">IFERROR(A36+MATCH(C37,OFFSET('Nhập đơn'!$C$1,'NAM1'!$A36,0,10000),0),"")</f>
        <v/>
      </c>
      <c r="B37" s="16"/>
      <c r="C37" s="16"/>
      <c r="D37" s="14" t="str" cm="1">
        <f t="array" aca="1" ref="D37" ca="1">IFERROR(INDEX('Nhập đơn'!D:D,'NAM1'!$A37,0),"")</f>
        <v/>
      </c>
      <c r="E37" s="15" t="str" cm="1">
        <f t="array" aca="1" ref="E37" ca="1">IFERROR(INDEX('Nhập đơn'!E:E,'NAM1'!$A37,0),"")</f>
        <v/>
      </c>
      <c r="F37" s="15" t="str" cm="1">
        <f t="array" aca="1" ref="F37" ca="1">IFERROR(INDEX('Nhập đơn'!F:F,'NAM1'!$A37,0),"")</f>
        <v/>
      </c>
      <c r="G37" s="14" t="str" cm="1">
        <f t="array" aca="1" ref="G37" ca="1">IFERROR(INDEX('Nhập đơn'!H:H,'NAM1'!$A37,0),"")</f>
        <v/>
      </c>
      <c r="H37" s="14" t="str" cm="1">
        <f t="array" aca="1" ref="H37" ca="1">IFERROR(INDEX('Nhập đơn'!I:I,'NAM1'!$A37,0),"")</f>
        <v/>
      </c>
      <c r="I37" s="15"/>
    </row>
    <row r="38" spans="1:9" ht="16.5">
      <c r="A38" s="1" t="str">
        <f ca="1">IFERROR(A37+MATCH(C38,OFFSET('Nhập đơn'!$C$1,'NAM1'!$A37,0,10000),0),"")</f>
        <v/>
      </c>
      <c r="B38" s="16"/>
      <c r="C38" s="16"/>
      <c r="D38" s="14" t="str" cm="1">
        <f t="array" aca="1" ref="D38" ca="1">IFERROR(INDEX('Nhập đơn'!D:D,'NAM1'!$A38,0),"")</f>
        <v/>
      </c>
      <c r="E38" s="15" t="str" cm="1">
        <f t="array" aca="1" ref="E38" ca="1">IFERROR(INDEX('Nhập đơn'!E:E,'NAM1'!$A38,0),"")</f>
        <v/>
      </c>
      <c r="F38" s="15" t="str" cm="1">
        <f t="array" aca="1" ref="F38" ca="1">IFERROR(INDEX('Nhập đơn'!F:F,'NAM1'!$A38,0),"")</f>
        <v/>
      </c>
      <c r="G38" s="14" t="str" cm="1">
        <f t="array" aca="1" ref="G38" ca="1">IFERROR(INDEX('Nhập đơn'!H:H,'NAM1'!$A38,0),"")</f>
        <v/>
      </c>
      <c r="H38" s="14" t="str" cm="1">
        <f t="array" aca="1" ref="H38" ca="1">IFERROR(INDEX('Nhập đơn'!I:I,'NAM1'!$A38,0),"")</f>
        <v/>
      </c>
      <c r="I38" s="15"/>
    </row>
    <row r="39" spans="1:9" ht="16.5">
      <c r="A39" s="1" t="str">
        <f ca="1">IFERROR(A38+MATCH(C39,OFFSET('Nhập đơn'!$C$1,'NAM1'!$A38,0,10000),0),"")</f>
        <v/>
      </c>
      <c r="B39" s="16"/>
      <c r="C39" s="16"/>
      <c r="D39" s="14" t="str" cm="1">
        <f t="array" aca="1" ref="D39" ca="1">IFERROR(INDEX('Nhập đơn'!D:D,'NAM1'!$A39,0),"")</f>
        <v/>
      </c>
      <c r="E39" s="15" t="str" cm="1">
        <f t="array" aca="1" ref="E39" ca="1">IFERROR(INDEX('Nhập đơn'!E:E,'NAM1'!$A39,0),"")</f>
        <v/>
      </c>
      <c r="F39" s="15" t="str" cm="1">
        <f t="array" aca="1" ref="F39" ca="1">IFERROR(INDEX('Nhập đơn'!F:F,'NAM1'!$A39,0),"")</f>
        <v/>
      </c>
      <c r="G39" s="14" t="str" cm="1">
        <f t="array" aca="1" ref="G39" ca="1">IFERROR(INDEX('Nhập đơn'!H:H,'NAM1'!$A39,0),"")</f>
        <v/>
      </c>
      <c r="H39" s="14" t="str" cm="1">
        <f t="array" aca="1" ref="H39" ca="1">IFERROR(INDEX('Nhập đơn'!I:I,'NAM1'!$A39,0),"")</f>
        <v/>
      </c>
      <c r="I39" s="15"/>
    </row>
    <row r="40" spans="1:9" ht="16.5">
      <c r="A40" s="1" t="str">
        <f ca="1">IFERROR(A39+MATCH(C40,OFFSET('Nhập đơn'!$C$1,'NAM1'!$A39,0,10000),0),"")</f>
        <v/>
      </c>
      <c r="B40" s="16"/>
      <c r="C40" s="16"/>
      <c r="D40" s="14" t="str" cm="1">
        <f t="array" aca="1" ref="D40" ca="1">IFERROR(INDEX('Nhập đơn'!D:D,'NAM1'!$A40,0),"")</f>
        <v/>
      </c>
      <c r="E40" s="15" t="str" cm="1">
        <f t="array" aca="1" ref="E40" ca="1">IFERROR(INDEX('Nhập đơn'!E:E,'NAM1'!$A40,0),"")</f>
        <v/>
      </c>
      <c r="F40" s="15" t="str" cm="1">
        <f t="array" aca="1" ref="F40" ca="1">IFERROR(INDEX('Nhập đơn'!F:F,'NAM1'!$A40,0),"")</f>
        <v/>
      </c>
      <c r="G40" s="14" t="str" cm="1">
        <f t="array" aca="1" ref="G40" ca="1">IFERROR(INDEX('Nhập đơn'!H:H,'NAM1'!$A40,0),"")</f>
        <v/>
      </c>
      <c r="H40" s="14" t="str" cm="1">
        <f t="array" aca="1" ref="H40" ca="1">IFERROR(INDEX('Nhập đơn'!I:I,'NAM1'!$A40,0),"")</f>
        <v/>
      </c>
      <c r="I40" s="15"/>
    </row>
    <row r="41" spans="1:9" ht="16.5">
      <c r="A41" s="1" t="str">
        <f ca="1">IFERROR(A40+MATCH(C41,OFFSET('Nhập đơn'!$C$1,'NAM1'!$A40,0,10000),0),"")</f>
        <v/>
      </c>
      <c r="B41" s="16"/>
      <c r="C41" s="16"/>
      <c r="D41" s="14" t="str" cm="1">
        <f t="array" aca="1" ref="D41" ca="1">IFERROR(INDEX('Nhập đơn'!D:D,'NAM1'!$A41,0),"")</f>
        <v/>
      </c>
      <c r="E41" s="15" t="str" cm="1">
        <f t="array" aca="1" ref="E41" ca="1">IFERROR(INDEX('Nhập đơn'!E:E,'NAM1'!$A41,0),"")</f>
        <v/>
      </c>
      <c r="F41" s="15" t="str" cm="1">
        <f t="array" aca="1" ref="F41" ca="1">IFERROR(INDEX('Nhập đơn'!F:F,'NAM1'!$A41,0),"")</f>
        <v/>
      </c>
      <c r="G41" s="14" t="str" cm="1">
        <f t="array" aca="1" ref="G41" ca="1">IFERROR(INDEX('Nhập đơn'!H:H,'NAM1'!$A41,0),"")</f>
        <v/>
      </c>
      <c r="H41" s="14" t="str" cm="1">
        <f t="array" aca="1" ref="H41" ca="1">IFERROR(INDEX('Nhập đơn'!I:I,'NAM1'!$A41,0),"")</f>
        <v/>
      </c>
      <c r="I41" s="15"/>
    </row>
    <row r="42" spans="1:9" ht="16.5">
      <c r="A42" s="1" t="str">
        <f ca="1">IFERROR(A41+MATCH(C42,OFFSET('Nhập đơn'!$C$1,'NAM1'!$A41,0,10000),0),"")</f>
        <v/>
      </c>
      <c r="B42" s="16"/>
      <c r="C42" s="16"/>
      <c r="D42" s="14" t="str" cm="1">
        <f t="array" aca="1" ref="D42" ca="1">IFERROR(INDEX('Nhập đơn'!D:D,'NAM1'!$A42,0),"")</f>
        <v/>
      </c>
      <c r="E42" s="15" t="str" cm="1">
        <f t="array" aca="1" ref="E42" ca="1">IFERROR(INDEX('Nhập đơn'!E:E,'NAM1'!$A42,0),"")</f>
        <v/>
      </c>
      <c r="F42" s="15" t="str" cm="1">
        <f t="array" aca="1" ref="F42" ca="1">IFERROR(INDEX('Nhập đơn'!F:F,'NAM1'!$A42,0),"")</f>
        <v/>
      </c>
      <c r="G42" s="14" t="str" cm="1">
        <f t="array" aca="1" ref="G42" ca="1">IFERROR(INDEX('Nhập đơn'!H:H,'NAM1'!$A42,0),"")</f>
        <v/>
      </c>
      <c r="H42" s="14" t="str" cm="1">
        <f t="array" aca="1" ref="H42" ca="1">IFERROR(INDEX('Nhập đơn'!I:I,'NAM1'!$A42,0),"")</f>
        <v/>
      </c>
      <c r="I42" s="15"/>
    </row>
    <row r="43" spans="1:9" ht="16.5">
      <c r="A43" s="1" t="str">
        <f ca="1">IFERROR(A42+MATCH(C43,OFFSET('Nhập đơn'!$C$1,'NAM1'!$A42,0,10000),0),"")</f>
        <v/>
      </c>
      <c r="B43" s="16"/>
      <c r="C43" s="16"/>
      <c r="D43" s="14" t="str" cm="1">
        <f t="array" aca="1" ref="D43" ca="1">IFERROR(INDEX('Nhập đơn'!D:D,'NAM1'!$A43,0),"")</f>
        <v/>
      </c>
      <c r="E43" s="15" t="str" cm="1">
        <f t="array" aca="1" ref="E43" ca="1">IFERROR(INDEX('Nhập đơn'!E:E,'NAM1'!$A43,0),"")</f>
        <v/>
      </c>
      <c r="F43" s="15" t="str" cm="1">
        <f t="array" aca="1" ref="F43" ca="1">IFERROR(INDEX('Nhập đơn'!F:F,'NAM1'!$A43,0),"")</f>
        <v/>
      </c>
      <c r="G43" s="14" t="str" cm="1">
        <f t="array" aca="1" ref="G43" ca="1">IFERROR(INDEX('Nhập đơn'!H:H,'NAM1'!$A43,0),"")</f>
        <v/>
      </c>
      <c r="H43" s="14" t="str" cm="1">
        <f t="array" aca="1" ref="H43" ca="1">IFERROR(INDEX('Nhập đơn'!I:I,'NAM1'!$A43,0),"")</f>
        <v/>
      </c>
      <c r="I43" s="15"/>
    </row>
    <row r="44" spans="1:9" ht="16.5">
      <c r="A44" s="1" t="str">
        <f ca="1">IFERROR(A43+MATCH(C44,OFFSET('Nhập đơn'!$C$1,'NAM1'!$A43,0,10000),0),"")</f>
        <v/>
      </c>
      <c r="B44" s="16"/>
      <c r="C44" s="16"/>
      <c r="D44" s="14" t="str" cm="1">
        <f t="array" aca="1" ref="D44" ca="1">IFERROR(INDEX('Nhập đơn'!D:D,'NAM1'!$A44,0),"")</f>
        <v/>
      </c>
      <c r="E44" s="15" t="str" cm="1">
        <f t="array" aca="1" ref="E44" ca="1">IFERROR(INDEX('Nhập đơn'!E:E,'NAM1'!$A44,0),"")</f>
        <v/>
      </c>
      <c r="F44" s="15" t="str" cm="1">
        <f t="array" aca="1" ref="F44" ca="1">IFERROR(INDEX('Nhập đơn'!F:F,'NAM1'!$A44,0),"")</f>
        <v/>
      </c>
      <c r="G44" s="14" t="str" cm="1">
        <f t="array" aca="1" ref="G44" ca="1">IFERROR(INDEX('Nhập đơn'!H:H,'NAM1'!$A44,0),"")</f>
        <v/>
      </c>
      <c r="H44" s="14" t="str" cm="1">
        <f t="array" aca="1" ref="H44" ca="1">IFERROR(INDEX('Nhập đơn'!I:I,'NAM1'!$A44,0),"")</f>
        <v/>
      </c>
      <c r="I44" s="15"/>
    </row>
    <row r="45" spans="1:9" ht="16.5">
      <c r="A45" s="1" t="str">
        <f ca="1">IFERROR(A44+MATCH(C45,OFFSET('Nhập đơn'!$C$1,'NAM1'!$A44,0,10000),0),"")</f>
        <v/>
      </c>
      <c r="B45" s="16"/>
      <c r="C45" s="16"/>
      <c r="D45" s="14" t="str" cm="1">
        <f t="array" aca="1" ref="D45" ca="1">IFERROR(INDEX('Nhập đơn'!D:D,'NAM1'!$A45,0),"")</f>
        <v/>
      </c>
      <c r="E45" s="15" t="str" cm="1">
        <f t="array" aca="1" ref="E45" ca="1">IFERROR(INDEX('Nhập đơn'!E:E,'NAM1'!$A45,0),"")</f>
        <v/>
      </c>
      <c r="F45" s="15" t="str" cm="1">
        <f t="array" aca="1" ref="F45" ca="1">IFERROR(INDEX('Nhập đơn'!F:F,'NAM1'!$A45,0),"")</f>
        <v/>
      </c>
      <c r="G45" s="14" t="str" cm="1">
        <f t="array" aca="1" ref="G45" ca="1">IFERROR(INDEX('Nhập đơn'!H:H,'NAM1'!$A45,0),"")</f>
        <v/>
      </c>
      <c r="H45" s="14" t="str" cm="1">
        <f t="array" aca="1" ref="H45" ca="1">IFERROR(INDEX('Nhập đơn'!I:I,'NAM1'!$A45,0),"")</f>
        <v/>
      </c>
      <c r="I45" s="15"/>
    </row>
    <row r="46" spans="1:9" ht="16.5">
      <c r="A46" s="1" t="str">
        <f ca="1">IFERROR(A45+MATCH(C46,OFFSET('Nhập đơn'!$C$1,'NAM1'!$A45,0,10000),0),"")</f>
        <v/>
      </c>
      <c r="B46" s="16"/>
      <c r="C46" s="16"/>
      <c r="D46" s="14" t="str" cm="1">
        <f t="array" aca="1" ref="D46" ca="1">IFERROR(INDEX('Nhập đơn'!D:D,'NAM1'!$A46,0),"")</f>
        <v/>
      </c>
      <c r="E46" s="15" t="str" cm="1">
        <f t="array" aca="1" ref="E46" ca="1">IFERROR(INDEX('Nhập đơn'!E:E,'NAM1'!$A46,0),"")</f>
        <v/>
      </c>
      <c r="F46" s="15" t="str" cm="1">
        <f t="array" aca="1" ref="F46" ca="1">IFERROR(INDEX('Nhập đơn'!F:F,'NAM1'!$A46,0),"")</f>
        <v/>
      </c>
      <c r="G46" s="14" t="str" cm="1">
        <f t="array" aca="1" ref="G46" ca="1">IFERROR(INDEX('Nhập đơn'!H:H,'NAM1'!$A46,0),"")</f>
        <v/>
      </c>
      <c r="H46" s="14" t="str" cm="1">
        <f t="array" aca="1" ref="H46" ca="1">IFERROR(INDEX('Nhập đơn'!I:I,'NAM1'!$A46,0),"")</f>
        <v/>
      </c>
      <c r="I46" s="15"/>
    </row>
    <row r="47" spans="1:9" ht="16.5">
      <c r="A47" s="1" t="str">
        <f ca="1">IFERROR(A46+MATCH(C47,OFFSET('Nhập đơn'!$C$1,'NAM1'!$A46,0,10000),0),"")</f>
        <v/>
      </c>
      <c r="B47" s="16"/>
      <c r="C47" s="16"/>
      <c r="D47" s="14" t="str" cm="1">
        <f t="array" aca="1" ref="D47" ca="1">IFERROR(INDEX('Nhập đơn'!D:D,'NAM1'!$A47,0),"")</f>
        <v/>
      </c>
      <c r="E47" s="15" t="str" cm="1">
        <f t="array" aca="1" ref="E47" ca="1">IFERROR(INDEX('Nhập đơn'!E:E,'NAM1'!$A47,0),"")</f>
        <v/>
      </c>
      <c r="F47" s="15" t="str" cm="1">
        <f t="array" aca="1" ref="F47" ca="1">IFERROR(INDEX('Nhập đơn'!F:F,'NAM1'!$A47,0),"")</f>
        <v/>
      </c>
      <c r="G47" s="14" t="str" cm="1">
        <f t="array" aca="1" ref="G47" ca="1">IFERROR(INDEX('Nhập đơn'!H:H,'NAM1'!$A47,0),"")</f>
        <v/>
      </c>
      <c r="H47" s="14" t="str" cm="1">
        <f t="array" aca="1" ref="H47" ca="1">IFERROR(INDEX('Nhập đơn'!I:I,'NAM1'!$A47,0),"")</f>
        <v/>
      </c>
      <c r="I47" s="15"/>
    </row>
    <row r="48" spans="1:9" ht="16.5">
      <c r="A48" s="1" t="str">
        <f ca="1">IFERROR(A47+MATCH(C48,OFFSET('Nhập đơn'!$C$1,'NAM1'!$A47,0,10000),0),"")</f>
        <v/>
      </c>
      <c r="B48" s="16"/>
      <c r="C48" s="16"/>
      <c r="D48" s="14" t="str" cm="1">
        <f t="array" aca="1" ref="D48" ca="1">IFERROR(INDEX('Nhập đơn'!D:D,'NAM1'!$A48,0),"")</f>
        <v/>
      </c>
      <c r="E48" s="15" t="str" cm="1">
        <f t="array" aca="1" ref="E48" ca="1">IFERROR(INDEX('Nhập đơn'!E:E,'NAM1'!$A48,0),"")</f>
        <v/>
      </c>
      <c r="F48" s="15" t="str" cm="1">
        <f t="array" aca="1" ref="F48" ca="1">IFERROR(INDEX('Nhập đơn'!F:F,'NAM1'!$A48,0),"")</f>
        <v/>
      </c>
      <c r="G48" s="14" t="str" cm="1">
        <f t="array" aca="1" ref="G48" ca="1">IFERROR(INDEX('Nhập đơn'!H:H,'NAM1'!$A48,0),"")</f>
        <v/>
      </c>
      <c r="H48" s="14" t="str" cm="1">
        <f t="array" aca="1" ref="H48" ca="1">IFERROR(INDEX('Nhập đơn'!I:I,'NAM1'!$A48,0),"")</f>
        <v/>
      </c>
      <c r="I48" s="15"/>
    </row>
    <row r="49" spans="1:9" ht="16.5">
      <c r="A49" s="1" t="str">
        <f ca="1">IFERROR(A48+MATCH(C49,OFFSET('Nhập đơn'!$C$1,'NAM1'!$A48,0,10000),0),"")</f>
        <v/>
      </c>
      <c r="B49" s="16"/>
      <c r="C49" s="16"/>
      <c r="D49" s="14" t="str" cm="1">
        <f t="array" aca="1" ref="D49" ca="1">IFERROR(INDEX('Nhập đơn'!D:D,'NAM1'!$A49,0),"")</f>
        <v/>
      </c>
      <c r="E49" s="15" t="str" cm="1">
        <f t="array" aca="1" ref="E49" ca="1">IFERROR(INDEX('Nhập đơn'!E:E,'NAM1'!$A49,0),"")</f>
        <v/>
      </c>
      <c r="F49" s="15" t="str" cm="1">
        <f t="array" aca="1" ref="F49" ca="1">IFERROR(INDEX('Nhập đơn'!F:F,'NAM1'!$A49,0),"")</f>
        <v/>
      </c>
      <c r="G49" s="14" t="str" cm="1">
        <f t="array" aca="1" ref="G49" ca="1">IFERROR(INDEX('Nhập đơn'!H:H,'NAM1'!$A49,0),"")</f>
        <v/>
      </c>
      <c r="H49" s="14" t="str" cm="1">
        <f t="array" aca="1" ref="H49" ca="1">IFERROR(INDEX('Nhập đơn'!I:I,'NAM1'!$A49,0),"")</f>
        <v/>
      </c>
      <c r="I49" s="15"/>
    </row>
    <row r="50" spans="1:9" ht="16.5">
      <c r="A50" s="1" t="str">
        <f ca="1">IFERROR(A49+MATCH(C50,OFFSET('Nhập đơn'!$C$1,'NAM1'!$A49,0,10000),0),"")</f>
        <v/>
      </c>
      <c r="B50" s="16"/>
      <c r="C50" s="16"/>
      <c r="D50" s="14" t="str" cm="1">
        <f t="array" aca="1" ref="D50" ca="1">IFERROR(INDEX('Nhập đơn'!D:D,'NAM1'!$A50,0),"")</f>
        <v/>
      </c>
      <c r="E50" s="15" t="str" cm="1">
        <f t="array" aca="1" ref="E50" ca="1">IFERROR(INDEX('Nhập đơn'!E:E,'NAM1'!$A50,0),"")</f>
        <v/>
      </c>
      <c r="F50" s="15" t="str" cm="1">
        <f t="array" aca="1" ref="F50" ca="1">IFERROR(INDEX('Nhập đơn'!F:F,'NAM1'!$A50,0),"")</f>
        <v/>
      </c>
      <c r="G50" s="14" t="str" cm="1">
        <f t="array" aca="1" ref="G50" ca="1">IFERROR(INDEX('Nhập đơn'!H:H,'NAM1'!$A50,0),"")</f>
        <v/>
      </c>
      <c r="H50" s="14" t="str" cm="1">
        <f t="array" aca="1" ref="H50" ca="1">IFERROR(INDEX('Nhập đơn'!I:I,'NAM1'!$A50,0),"")</f>
        <v/>
      </c>
      <c r="I50" s="15"/>
    </row>
    <row r="51" spans="1:9" ht="16.5">
      <c r="A51" s="1" t="str">
        <f ca="1">IFERROR(A50+MATCH(C51,OFFSET('Nhập đơn'!$C$1,'NAM1'!$A50,0,10000),0),"")</f>
        <v/>
      </c>
      <c r="B51" s="16"/>
      <c r="C51" s="16"/>
      <c r="D51" s="14" t="str" cm="1">
        <f t="array" aca="1" ref="D51" ca="1">IFERROR(INDEX('Nhập đơn'!D:D,'NAM1'!$A51,0),"")</f>
        <v/>
      </c>
      <c r="E51" s="15" t="str" cm="1">
        <f t="array" aca="1" ref="E51" ca="1">IFERROR(INDEX('Nhập đơn'!E:E,'NAM1'!$A51,0),"")</f>
        <v/>
      </c>
      <c r="F51" s="15" t="str" cm="1">
        <f t="array" aca="1" ref="F51" ca="1">IFERROR(INDEX('Nhập đơn'!F:F,'NAM1'!$A51,0),"")</f>
        <v/>
      </c>
      <c r="G51" s="14" t="str" cm="1">
        <f t="array" aca="1" ref="G51" ca="1">IFERROR(INDEX('Nhập đơn'!H:H,'NAM1'!$A51,0),"")</f>
        <v/>
      </c>
      <c r="H51" s="14" t="str" cm="1">
        <f t="array" aca="1" ref="H51" ca="1">IFERROR(INDEX('Nhập đơn'!I:I,'NAM1'!$A51,0),"")</f>
        <v/>
      </c>
      <c r="I51" s="15"/>
    </row>
    <row r="52" spans="1:9" ht="16.5">
      <c r="A52" s="1" t="str">
        <f ca="1">IFERROR(A51+MATCH(C52,OFFSET('Nhập đơn'!$C$1,'NAM1'!$A51,0,10000),0),"")</f>
        <v/>
      </c>
      <c r="B52" s="16"/>
      <c r="C52" s="16"/>
      <c r="D52" s="14" t="str" cm="1">
        <f t="array" aca="1" ref="D52" ca="1">IFERROR(INDEX('Nhập đơn'!D:D,'NAM1'!$A52,0),"")</f>
        <v/>
      </c>
      <c r="E52" s="15" t="str" cm="1">
        <f t="array" aca="1" ref="E52" ca="1">IFERROR(INDEX('Nhập đơn'!E:E,'NAM1'!$A52,0),"")</f>
        <v/>
      </c>
      <c r="F52" s="15" t="str" cm="1">
        <f t="array" aca="1" ref="F52" ca="1">IFERROR(INDEX('Nhập đơn'!F:F,'NAM1'!$A52,0),"")</f>
        <v/>
      </c>
      <c r="G52" s="14" t="str" cm="1">
        <f t="array" aca="1" ref="G52" ca="1">IFERROR(INDEX('Nhập đơn'!H:H,'NAM1'!$A52,0),"")</f>
        <v/>
      </c>
      <c r="H52" s="14" t="str" cm="1">
        <f t="array" aca="1" ref="H52" ca="1">IFERROR(INDEX('Nhập đơn'!I:I,'NAM1'!$A52,0),"")</f>
        <v/>
      </c>
      <c r="I52" s="15"/>
    </row>
    <row r="53" spans="1:9" ht="16.5">
      <c r="A53" s="1" t="str">
        <f ca="1">IFERROR(A52+MATCH(C53,OFFSET('Nhập đơn'!$C$1,'NAM1'!$A52,0,10000),0),"")</f>
        <v/>
      </c>
      <c r="B53" s="16"/>
      <c r="C53" s="16"/>
      <c r="D53" s="14" t="str" cm="1">
        <f t="array" aca="1" ref="D53" ca="1">IFERROR(INDEX('Nhập đơn'!D:D,'NAM1'!$A53,0),"")</f>
        <v/>
      </c>
      <c r="E53" s="15" t="str" cm="1">
        <f t="array" aca="1" ref="E53" ca="1">IFERROR(INDEX('Nhập đơn'!E:E,'NAM1'!$A53,0),"")</f>
        <v/>
      </c>
      <c r="F53" s="15" t="str" cm="1">
        <f t="array" aca="1" ref="F53" ca="1">IFERROR(INDEX('Nhập đơn'!F:F,'NAM1'!$A53,0),"")</f>
        <v/>
      </c>
      <c r="G53" s="14" t="str" cm="1">
        <f t="array" aca="1" ref="G53" ca="1">IFERROR(INDEX('Nhập đơn'!H:H,'NAM1'!$A53,0),"")</f>
        <v/>
      </c>
      <c r="H53" s="14" t="str" cm="1">
        <f t="array" aca="1" ref="H53" ca="1">IFERROR(INDEX('Nhập đơn'!I:I,'NAM1'!$A53,0),"")</f>
        <v/>
      </c>
      <c r="I53" s="15"/>
    </row>
    <row r="54" spans="1:9" ht="16.5">
      <c r="A54" s="1" t="str">
        <f ca="1">IFERROR(A53+MATCH(C54,OFFSET('Nhập đơn'!$C$1,'NAM1'!$A53,0,10000),0),"")</f>
        <v/>
      </c>
      <c r="B54" s="16"/>
      <c r="C54" s="16"/>
      <c r="D54" s="14" t="str" cm="1">
        <f t="array" aca="1" ref="D54" ca="1">IFERROR(INDEX('Nhập đơn'!D:D,'NAM1'!$A54,0),"")</f>
        <v/>
      </c>
      <c r="E54" s="15" t="str" cm="1">
        <f t="array" aca="1" ref="E54" ca="1">IFERROR(INDEX('Nhập đơn'!E:E,'NAM1'!$A54,0),"")</f>
        <v/>
      </c>
      <c r="F54" s="15" t="str" cm="1">
        <f t="array" aca="1" ref="F54" ca="1">IFERROR(INDEX('Nhập đơn'!F:F,'NAM1'!$A54,0),"")</f>
        <v/>
      </c>
      <c r="G54" s="14" t="str" cm="1">
        <f t="array" aca="1" ref="G54" ca="1">IFERROR(INDEX('Nhập đơn'!H:H,'NAM1'!$A54,0),"")</f>
        <v/>
      </c>
      <c r="H54" s="14" t="str" cm="1">
        <f t="array" aca="1" ref="H54" ca="1">IFERROR(INDEX('Nhập đơn'!I:I,'NAM1'!$A54,0),"")</f>
        <v/>
      </c>
      <c r="I54" s="15"/>
    </row>
    <row r="55" spans="1:9" ht="16.5">
      <c r="A55" s="1" t="str">
        <f ca="1">IFERROR(A54+MATCH(C55,OFFSET('Nhập đơn'!$C$1,'NAM1'!$A54,0,10000),0),"")</f>
        <v/>
      </c>
      <c r="B55" s="16"/>
      <c r="C55" s="16"/>
      <c r="D55" s="14" t="str" cm="1">
        <f t="array" aca="1" ref="D55" ca="1">IFERROR(INDEX('Nhập đơn'!D:D,'NAM1'!$A55,0),"")</f>
        <v/>
      </c>
      <c r="E55" s="15" t="str" cm="1">
        <f t="array" aca="1" ref="E55" ca="1">IFERROR(INDEX('Nhập đơn'!E:E,'NAM1'!$A55,0),"")</f>
        <v/>
      </c>
      <c r="F55" s="15" t="str" cm="1">
        <f t="array" aca="1" ref="F55" ca="1">IFERROR(INDEX('Nhập đơn'!F:F,'NAM1'!$A55,0),"")</f>
        <v/>
      </c>
      <c r="G55" s="14" t="str" cm="1">
        <f t="array" aca="1" ref="G55" ca="1">IFERROR(INDEX('Nhập đơn'!H:H,'NAM1'!$A55,0),"")</f>
        <v/>
      </c>
      <c r="H55" s="14" t="str" cm="1">
        <f t="array" aca="1" ref="H55" ca="1">IFERROR(INDEX('Nhập đơn'!I:I,'NAM1'!$A55,0),"")</f>
        <v/>
      </c>
      <c r="I55" s="15"/>
    </row>
    <row r="56" spans="1:9" ht="16.5">
      <c r="A56" s="1" t="str">
        <f ca="1">IFERROR(A55+MATCH(C56,OFFSET('Nhập đơn'!$C$1,'NAM1'!$A55,0,10000),0),"")</f>
        <v/>
      </c>
      <c r="B56" s="16"/>
      <c r="C56" s="16"/>
      <c r="D56" s="14" t="str" cm="1">
        <f t="array" aca="1" ref="D56" ca="1">IFERROR(INDEX('Nhập đơn'!D:D,'NAM1'!$A56,0),"")</f>
        <v/>
      </c>
      <c r="E56" s="15" t="str" cm="1">
        <f t="array" aca="1" ref="E56" ca="1">IFERROR(INDEX('Nhập đơn'!E:E,'NAM1'!$A56,0),"")</f>
        <v/>
      </c>
      <c r="F56" s="15" t="str" cm="1">
        <f t="array" aca="1" ref="F56" ca="1">IFERROR(INDEX('Nhập đơn'!F:F,'NAM1'!$A56,0),"")</f>
        <v/>
      </c>
      <c r="G56" s="14" t="str" cm="1">
        <f t="array" aca="1" ref="G56" ca="1">IFERROR(INDEX('Nhập đơn'!H:H,'NAM1'!$A56,0),"")</f>
        <v/>
      </c>
      <c r="H56" s="14" t="str" cm="1">
        <f t="array" aca="1" ref="H56" ca="1">IFERROR(INDEX('Nhập đơn'!I:I,'NAM1'!$A56,0),"")</f>
        <v/>
      </c>
      <c r="I56" s="15"/>
    </row>
    <row r="57" spans="1:9" ht="16.5">
      <c r="A57" s="1" t="str">
        <f ca="1">IFERROR(A56+MATCH(C57,OFFSET('Nhập đơn'!$C$1,'NAM1'!$A56,0,10000),0),"")</f>
        <v/>
      </c>
      <c r="B57" s="16"/>
      <c r="C57" s="16"/>
      <c r="D57" s="14" t="str" cm="1">
        <f t="array" aca="1" ref="D57" ca="1">IFERROR(INDEX('Nhập đơn'!D:D,'NAM1'!$A57,0),"")</f>
        <v/>
      </c>
      <c r="E57" s="15" t="str" cm="1">
        <f t="array" aca="1" ref="E57" ca="1">IFERROR(INDEX('Nhập đơn'!E:E,'NAM1'!$A57,0),"")</f>
        <v/>
      </c>
      <c r="F57" s="15" t="str" cm="1">
        <f t="array" aca="1" ref="F57" ca="1">IFERROR(INDEX('Nhập đơn'!F:F,'NAM1'!$A57,0),"")</f>
        <v/>
      </c>
      <c r="G57" s="14" t="str" cm="1">
        <f t="array" aca="1" ref="G57" ca="1">IFERROR(INDEX('Nhập đơn'!H:H,'NAM1'!$A57,0),"")</f>
        <v/>
      </c>
      <c r="H57" s="14" t="str" cm="1">
        <f t="array" aca="1" ref="H57" ca="1">IFERROR(INDEX('Nhập đơn'!I:I,'NAM1'!$A57,0),"")</f>
        <v/>
      </c>
      <c r="I57" s="15"/>
    </row>
    <row r="58" spans="1:9" ht="16.5">
      <c r="A58" s="1" t="str">
        <f ca="1">IFERROR(A57+MATCH(C58,OFFSET('Nhập đơn'!$C$1,'NAM1'!$A57,0,10000),0),"")</f>
        <v/>
      </c>
      <c r="B58" s="16"/>
      <c r="C58" s="16"/>
      <c r="D58" s="14" t="str" cm="1">
        <f t="array" aca="1" ref="D58" ca="1">IFERROR(INDEX('Nhập đơn'!D:D,'NAM1'!$A58,0),"")</f>
        <v/>
      </c>
      <c r="E58" s="15" t="str" cm="1">
        <f t="array" aca="1" ref="E58" ca="1">IFERROR(INDEX('Nhập đơn'!E:E,'NAM1'!$A58,0),"")</f>
        <v/>
      </c>
      <c r="F58" s="15" t="str" cm="1">
        <f t="array" aca="1" ref="F58" ca="1">IFERROR(INDEX('Nhập đơn'!F:F,'NAM1'!$A58,0),"")</f>
        <v/>
      </c>
      <c r="G58" s="14" t="str" cm="1">
        <f t="array" aca="1" ref="G58" ca="1">IFERROR(INDEX('Nhập đơn'!H:H,'NAM1'!$A58,0),"")</f>
        <v/>
      </c>
      <c r="H58" s="14" t="str" cm="1">
        <f t="array" aca="1" ref="H58" ca="1">IFERROR(INDEX('Nhập đơn'!I:I,'NAM1'!$A58,0),"")</f>
        <v/>
      </c>
      <c r="I58" s="15"/>
    </row>
    <row r="59" spans="1:9" ht="16.5">
      <c r="A59" s="1" t="str">
        <f ca="1">IFERROR(A58+MATCH(C59,OFFSET('Nhập đơn'!$C$1,'NAM1'!$A58,0,10000),0),"")</f>
        <v/>
      </c>
      <c r="B59" s="16"/>
      <c r="C59" s="16"/>
      <c r="D59" s="14" t="str" cm="1">
        <f t="array" aca="1" ref="D59" ca="1">IFERROR(INDEX('Nhập đơn'!D:D,'NAM1'!$A59,0),"")</f>
        <v/>
      </c>
      <c r="E59" s="15" t="str" cm="1">
        <f t="array" aca="1" ref="E59" ca="1">IFERROR(INDEX('Nhập đơn'!E:E,'NAM1'!$A59,0),"")</f>
        <v/>
      </c>
      <c r="F59" s="15" t="str" cm="1">
        <f t="array" aca="1" ref="F59" ca="1">IFERROR(INDEX('Nhập đơn'!F:F,'NAM1'!$A59,0),"")</f>
        <v/>
      </c>
      <c r="G59" s="14" t="str" cm="1">
        <f t="array" aca="1" ref="G59" ca="1">IFERROR(INDEX('Nhập đơn'!H:H,'NAM1'!$A59,0),"")</f>
        <v/>
      </c>
      <c r="H59" s="14" t="str" cm="1">
        <f t="array" aca="1" ref="H59" ca="1">IFERROR(INDEX('Nhập đơn'!I:I,'NAM1'!$A59,0),"")</f>
        <v/>
      </c>
      <c r="I59" s="15"/>
    </row>
    <row r="60" spans="1:9" ht="16.5">
      <c r="A60" s="1" t="str">
        <f ca="1">IFERROR(A59+MATCH(C60,OFFSET('Nhập đơn'!$C$1,'NAM1'!$A59,0,10000),0),"")</f>
        <v/>
      </c>
      <c r="B60" s="16"/>
      <c r="C60" s="16"/>
      <c r="D60" s="14" t="str" cm="1">
        <f t="array" aca="1" ref="D60" ca="1">IFERROR(INDEX('Nhập đơn'!D:D,'NAM1'!$A60,0),"")</f>
        <v/>
      </c>
      <c r="E60" s="15" t="str" cm="1">
        <f t="array" aca="1" ref="E60" ca="1">IFERROR(INDEX('Nhập đơn'!E:E,'NAM1'!$A60,0),"")</f>
        <v/>
      </c>
      <c r="F60" s="15" t="str" cm="1">
        <f t="array" aca="1" ref="F60" ca="1">IFERROR(INDEX('Nhập đơn'!F:F,'NAM1'!$A60,0),"")</f>
        <v/>
      </c>
      <c r="G60" s="14" t="str" cm="1">
        <f t="array" aca="1" ref="G60" ca="1">IFERROR(INDEX('Nhập đơn'!H:H,'NAM1'!$A60,0),"")</f>
        <v/>
      </c>
      <c r="H60" s="14" t="str" cm="1">
        <f t="array" aca="1" ref="H60" ca="1">IFERROR(INDEX('Nhập đơn'!I:I,'NAM1'!$A60,0),"")</f>
        <v/>
      </c>
      <c r="I60" s="15"/>
    </row>
    <row r="61" spans="1:9" ht="16.5">
      <c r="A61" s="1" t="str">
        <f ca="1">IFERROR(A60+MATCH(C61,OFFSET('Nhập đơn'!$C$1,'NAM1'!$A60,0,10000),0),"")</f>
        <v/>
      </c>
      <c r="B61" s="16"/>
      <c r="C61" s="16"/>
      <c r="D61" s="14" t="str" cm="1">
        <f t="array" aca="1" ref="D61" ca="1">IFERROR(INDEX('Nhập đơn'!D:D,'NAM1'!$A61,0),"")</f>
        <v/>
      </c>
      <c r="E61" s="15" t="str" cm="1">
        <f t="array" aca="1" ref="E61" ca="1">IFERROR(INDEX('Nhập đơn'!E:E,'NAM1'!$A61,0),"")</f>
        <v/>
      </c>
      <c r="F61" s="15" t="str" cm="1">
        <f t="array" aca="1" ref="F61" ca="1">IFERROR(INDEX('Nhập đơn'!F:F,'NAM1'!$A61,0),"")</f>
        <v/>
      </c>
      <c r="G61" s="14" t="str" cm="1">
        <f t="array" aca="1" ref="G61" ca="1">IFERROR(INDEX('Nhập đơn'!H:H,'NAM1'!$A61,0),"")</f>
        <v/>
      </c>
      <c r="H61" s="14" t="str" cm="1">
        <f t="array" aca="1" ref="H61" ca="1">IFERROR(INDEX('Nhập đơn'!I:I,'NAM1'!$A61,0),"")</f>
        <v/>
      </c>
      <c r="I61" s="15"/>
    </row>
    <row r="62" spans="1:9" ht="16.5">
      <c r="A62" s="1" t="str">
        <f ca="1">IFERROR(A61+MATCH(C62,OFFSET('Nhập đơn'!$C$1,'NAM1'!$A61,0,10000),0),"")</f>
        <v/>
      </c>
      <c r="B62" s="16"/>
      <c r="C62" s="16"/>
      <c r="D62" s="14" t="str" cm="1">
        <f t="array" aca="1" ref="D62" ca="1">IFERROR(INDEX('Nhập đơn'!D:D,'NAM1'!$A62,0),"")</f>
        <v/>
      </c>
      <c r="E62" s="15" t="str" cm="1">
        <f t="array" aca="1" ref="E62" ca="1">IFERROR(INDEX('Nhập đơn'!E:E,'NAM1'!$A62,0),"")</f>
        <v/>
      </c>
      <c r="F62" s="15" t="str" cm="1">
        <f t="array" aca="1" ref="F62" ca="1">IFERROR(INDEX('Nhập đơn'!F:F,'NAM1'!$A62,0),"")</f>
        <v/>
      </c>
      <c r="G62" s="14" t="str" cm="1">
        <f t="array" aca="1" ref="G62" ca="1">IFERROR(INDEX('Nhập đơn'!H:H,'NAM1'!$A62,0),"")</f>
        <v/>
      </c>
      <c r="H62" s="14" t="str" cm="1">
        <f t="array" aca="1" ref="H62" ca="1">IFERROR(INDEX('Nhập đơn'!I:I,'NAM1'!$A62,0),"")</f>
        <v/>
      </c>
      <c r="I62" s="15"/>
    </row>
    <row r="63" spans="1:9" ht="16.5">
      <c r="A63" s="1" t="str">
        <f ca="1">IFERROR(A62+MATCH(C63,OFFSET('Nhập đơn'!$C$1,'NAM1'!$A62,0,10000),0),"")</f>
        <v/>
      </c>
      <c r="B63" s="16"/>
      <c r="C63" s="16"/>
      <c r="D63" s="14" t="str" cm="1">
        <f t="array" aca="1" ref="D63" ca="1">IFERROR(INDEX('Nhập đơn'!D:D,'NAM1'!$A63,0),"")</f>
        <v/>
      </c>
      <c r="E63" s="15" t="str" cm="1">
        <f t="array" aca="1" ref="E63" ca="1">IFERROR(INDEX('Nhập đơn'!E:E,'NAM1'!$A63,0),"")</f>
        <v/>
      </c>
      <c r="F63" s="15" t="str" cm="1">
        <f t="array" aca="1" ref="F63" ca="1">IFERROR(INDEX('Nhập đơn'!F:F,'NAM1'!$A63,0),"")</f>
        <v/>
      </c>
      <c r="G63" s="14" t="str" cm="1">
        <f t="array" aca="1" ref="G63" ca="1">IFERROR(INDEX('Nhập đơn'!H:H,'NAM1'!$A63,0),"")</f>
        <v/>
      </c>
      <c r="H63" s="14" t="str" cm="1">
        <f t="array" aca="1" ref="H63" ca="1">IFERROR(INDEX('Nhập đơn'!I:I,'NAM1'!$A63,0),"")</f>
        <v/>
      </c>
      <c r="I63" s="15"/>
    </row>
    <row r="64" spans="1:9" ht="16.5">
      <c r="A64" s="1" t="str">
        <f ca="1">IFERROR(A63+MATCH(C64,OFFSET('Nhập đơn'!$C$1,'NAM1'!$A63,0,10000),0),"")</f>
        <v/>
      </c>
      <c r="B64" s="16"/>
      <c r="C64" s="16"/>
      <c r="D64" s="14" t="str" cm="1">
        <f t="array" aca="1" ref="D64" ca="1">IFERROR(INDEX('Nhập đơn'!D:D,'NAM1'!$A64,0),"")</f>
        <v/>
      </c>
      <c r="E64" s="15" t="str" cm="1">
        <f t="array" aca="1" ref="E64" ca="1">IFERROR(INDEX('Nhập đơn'!E:E,'NAM1'!$A64,0),"")</f>
        <v/>
      </c>
      <c r="F64" s="15" t="str" cm="1">
        <f t="array" aca="1" ref="F64" ca="1">IFERROR(INDEX('Nhập đơn'!F:F,'NAM1'!$A64,0),"")</f>
        <v/>
      </c>
      <c r="G64" s="14" t="str" cm="1">
        <f t="array" aca="1" ref="G64" ca="1">IFERROR(INDEX('Nhập đơn'!H:H,'NAM1'!$A64,0),"")</f>
        <v/>
      </c>
      <c r="H64" s="14" t="str" cm="1">
        <f t="array" aca="1" ref="H64" ca="1">IFERROR(INDEX('Nhập đơn'!I:I,'NAM1'!$A64,0),"")</f>
        <v/>
      </c>
      <c r="I64" s="15"/>
    </row>
    <row r="65" spans="1:9" ht="16.5">
      <c r="A65" s="1" t="str">
        <f ca="1">IFERROR(A64+MATCH(C65,OFFSET('Nhập đơn'!$C$1,'NAM1'!$A64,0,10000),0),"")</f>
        <v/>
      </c>
      <c r="B65" s="16"/>
      <c r="C65" s="16"/>
      <c r="D65" s="14" t="str" cm="1">
        <f t="array" aca="1" ref="D65" ca="1">IFERROR(INDEX('Nhập đơn'!D:D,'NAM1'!$A65,0),"")</f>
        <v/>
      </c>
      <c r="E65" s="15" t="str" cm="1">
        <f t="array" aca="1" ref="E65" ca="1">IFERROR(INDEX('Nhập đơn'!E:E,'NAM1'!$A65,0),"")</f>
        <v/>
      </c>
      <c r="F65" s="15" t="str" cm="1">
        <f t="array" aca="1" ref="F65" ca="1">IFERROR(INDEX('Nhập đơn'!F:F,'NAM1'!$A65,0),"")</f>
        <v/>
      </c>
      <c r="G65" s="14" t="str" cm="1">
        <f t="array" aca="1" ref="G65" ca="1">IFERROR(INDEX('Nhập đơn'!H:H,'NAM1'!$A65,0),"")</f>
        <v/>
      </c>
      <c r="H65" s="14" t="str" cm="1">
        <f t="array" aca="1" ref="H65" ca="1">IFERROR(INDEX('Nhập đơn'!I:I,'NAM1'!$A65,0),"")</f>
        <v/>
      </c>
      <c r="I65" s="15"/>
    </row>
    <row r="66" spans="1:9" ht="16.5">
      <c r="A66" s="1" t="str">
        <f ca="1">IFERROR(A65+MATCH(C66,OFFSET('Nhập đơn'!$C$1,'NAM1'!$A65,0,10000),0),"")</f>
        <v/>
      </c>
      <c r="B66" s="16"/>
      <c r="C66" s="16"/>
      <c r="D66" s="14" t="str" cm="1">
        <f t="array" aca="1" ref="D66" ca="1">IFERROR(INDEX('Nhập đơn'!D:D,'NAM1'!$A66,0),"")</f>
        <v/>
      </c>
      <c r="E66" s="15" t="str" cm="1">
        <f t="array" aca="1" ref="E66" ca="1">IFERROR(INDEX('Nhập đơn'!E:E,'NAM1'!$A66,0),"")</f>
        <v/>
      </c>
      <c r="F66" s="15" t="str" cm="1">
        <f t="array" aca="1" ref="F66" ca="1">IFERROR(INDEX('Nhập đơn'!F:F,'NAM1'!$A66,0),"")</f>
        <v/>
      </c>
      <c r="G66" s="14" t="str" cm="1">
        <f t="array" aca="1" ref="G66" ca="1">IFERROR(INDEX('Nhập đơn'!H:H,'NAM1'!$A66,0),"")</f>
        <v/>
      </c>
      <c r="H66" s="14" t="str" cm="1">
        <f t="array" aca="1" ref="H66" ca="1">IFERROR(INDEX('Nhập đơn'!I:I,'NAM1'!$A66,0),"")</f>
        <v/>
      </c>
      <c r="I66" s="15"/>
    </row>
    <row r="67" spans="1:9" ht="16.5">
      <c r="A67" s="1" t="str">
        <f ca="1">IFERROR(A66+MATCH(C67,OFFSET('Nhập đơn'!$C$1,'NAM1'!$A66,0,10000),0),"")</f>
        <v/>
      </c>
      <c r="B67" s="16"/>
      <c r="C67" s="16"/>
      <c r="D67" s="14" t="str" cm="1">
        <f t="array" aca="1" ref="D67" ca="1">IFERROR(INDEX('Nhập đơn'!D:D,'NAM1'!$A67,0),"")</f>
        <v/>
      </c>
      <c r="E67" s="15" t="str" cm="1">
        <f t="array" aca="1" ref="E67" ca="1">IFERROR(INDEX('Nhập đơn'!E:E,'NAM1'!$A67,0),"")</f>
        <v/>
      </c>
      <c r="F67" s="15" t="str" cm="1">
        <f t="array" aca="1" ref="F67" ca="1">IFERROR(INDEX('Nhập đơn'!F:F,'NAM1'!$A67,0),"")</f>
        <v/>
      </c>
      <c r="G67" s="14" t="str" cm="1">
        <f t="array" aca="1" ref="G67" ca="1">IFERROR(INDEX('Nhập đơn'!H:H,'NAM1'!$A67,0),"")</f>
        <v/>
      </c>
      <c r="H67" s="14" t="str" cm="1">
        <f t="array" aca="1" ref="H67" ca="1">IFERROR(INDEX('Nhập đơn'!I:I,'NAM1'!$A67,0),"")</f>
        <v/>
      </c>
      <c r="I67" s="15"/>
    </row>
    <row r="68" spans="1:9" ht="16.5">
      <c r="A68" s="1" t="str">
        <f ca="1">IFERROR(A67+MATCH(C68,OFFSET('Nhập đơn'!$C$1,'NAM1'!$A67,0,10000),0),"")</f>
        <v/>
      </c>
      <c r="B68" s="16"/>
      <c r="C68" s="16"/>
      <c r="D68" s="14" t="str" cm="1">
        <f t="array" aca="1" ref="D68" ca="1">IFERROR(INDEX('Nhập đơn'!D:D,'NAM1'!$A68,0),"")</f>
        <v/>
      </c>
      <c r="E68" s="15" t="str" cm="1">
        <f t="array" aca="1" ref="E68" ca="1">IFERROR(INDEX('Nhập đơn'!E:E,'NAM1'!$A68,0),"")</f>
        <v/>
      </c>
      <c r="F68" s="15" t="str" cm="1">
        <f t="array" aca="1" ref="F68" ca="1">IFERROR(INDEX('Nhập đơn'!F:F,'NAM1'!$A68,0),"")</f>
        <v/>
      </c>
      <c r="G68" s="14" t="str" cm="1">
        <f t="array" aca="1" ref="G68" ca="1">IFERROR(INDEX('Nhập đơn'!H:H,'NAM1'!$A68,0),"")</f>
        <v/>
      </c>
      <c r="H68" s="14" t="str" cm="1">
        <f t="array" aca="1" ref="H68" ca="1">IFERROR(INDEX('Nhập đơn'!I:I,'NAM1'!$A68,0),"")</f>
        <v/>
      </c>
      <c r="I68" s="15"/>
    </row>
    <row r="69" spans="1:9" ht="16.5">
      <c r="A69" s="1" t="str">
        <f ca="1">IFERROR(A68+MATCH(C69,OFFSET('Nhập đơn'!$C$1,'NAM1'!$A68,0,10000),0),"")</f>
        <v/>
      </c>
      <c r="B69" s="16"/>
      <c r="C69" s="16"/>
      <c r="D69" s="14" t="str" cm="1">
        <f t="array" aca="1" ref="D69" ca="1">IFERROR(INDEX('Nhập đơn'!D:D,'NAM1'!$A69,0),"")</f>
        <v/>
      </c>
      <c r="E69" s="15" t="str" cm="1">
        <f t="array" aca="1" ref="E69" ca="1">IFERROR(INDEX('Nhập đơn'!E:E,'NAM1'!$A69,0),"")</f>
        <v/>
      </c>
      <c r="F69" s="15" t="str" cm="1">
        <f t="array" aca="1" ref="F69" ca="1">IFERROR(INDEX('Nhập đơn'!F:F,'NAM1'!$A69,0),"")</f>
        <v/>
      </c>
      <c r="G69" s="14" t="str" cm="1">
        <f t="array" aca="1" ref="G69" ca="1">IFERROR(INDEX('Nhập đơn'!H:H,'NAM1'!$A69,0),"")</f>
        <v/>
      </c>
      <c r="H69" s="14" t="str" cm="1">
        <f t="array" aca="1" ref="H69" ca="1">IFERROR(INDEX('Nhập đơn'!I:I,'NAM1'!$A69,0),"")</f>
        <v/>
      </c>
      <c r="I69" s="15"/>
    </row>
    <row r="70" spans="1:9" ht="16.5">
      <c r="A70" s="1" t="str">
        <f ca="1">IFERROR(A69+MATCH(C70,OFFSET('Nhập đơn'!$C$1,'NAM1'!$A69,0,10000),0),"")</f>
        <v/>
      </c>
      <c r="B70" s="16"/>
      <c r="C70" s="16"/>
      <c r="D70" s="14" t="str" cm="1">
        <f t="array" aca="1" ref="D70" ca="1">IFERROR(INDEX('Nhập đơn'!D:D,'NAM1'!$A70,0),"")</f>
        <v/>
      </c>
      <c r="E70" s="15" t="str" cm="1">
        <f t="array" aca="1" ref="E70" ca="1">IFERROR(INDEX('Nhập đơn'!E:E,'NAM1'!$A70,0),"")</f>
        <v/>
      </c>
      <c r="F70" s="15" t="str" cm="1">
        <f t="array" aca="1" ref="F70" ca="1">IFERROR(INDEX('Nhập đơn'!F:F,'NAM1'!$A70,0),"")</f>
        <v/>
      </c>
      <c r="G70" s="14" t="str" cm="1">
        <f t="array" aca="1" ref="G70" ca="1">IFERROR(INDEX('Nhập đơn'!H:H,'NAM1'!$A70,0),"")</f>
        <v/>
      </c>
      <c r="H70" s="14" t="str" cm="1">
        <f t="array" aca="1" ref="H70" ca="1">IFERROR(INDEX('Nhập đơn'!I:I,'NAM1'!$A70,0),"")</f>
        <v/>
      </c>
      <c r="I70" s="15"/>
    </row>
    <row r="71" spans="1:9" ht="16.5">
      <c r="A71" s="1" t="str">
        <f ca="1">IFERROR(A70+MATCH(C71,OFFSET('Nhập đơn'!$C$1,'NAM1'!$A70,0,10000),0),"")</f>
        <v/>
      </c>
      <c r="B71" s="16"/>
      <c r="C71" s="16"/>
      <c r="D71" s="14" t="str" cm="1">
        <f t="array" aca="1" ref="D71" ca="1">IFERROR(INDEX('Nhập đơn'!D:D,'NAM1'!$A71,0),"")</f>
        <v/>
      </c>
      <c r="E71" s="15" t="str" cm="1">
        <f t="array" aca="1" ref="E71" ca="1">IFERROR(INDEX('Nhập đơn'!E:E,'NAM1'!$A71,0),"")</f>
        <v/>
      </c>
      <c r="F71" s="15" t="str" cm="1">
        <f t="array" aca="1" ref="F71" ca="1">IFERROR(INDEX('Nhập đơn'!F:F,'NAM1'!$A71,0),"")</f>
        <v/>
      </c>
      <c r="G71" s="14" t="str" cm="1">
        <f t="array" aca="1" ref="G71" ca="1">IFERROR(INDEX('Nhập đơn'!H:H,'NAM1'!$A71,0),"")</f>
        <v/>
      </c>
      <c r="H71" s="14" t="str" cm="1">
        <f t="array" aca="1" ref="H71" ca="1">IFERROR(INDEX('Nhập đơn'!I:I,'NAM1'!$A71,0),"")</f>
        <v/>
      </c>
      <c r="I71" s="15"/>
    </row>
    <row r="72" spans="1:9" ht="16.5">
      <c r="A72" s="1" t="str">
        <f ca="1">IFERROR(A71+MATCH(C72,OFFSET('Nhập đơn'!$C$1,'NAM1'!$A71,0,10000),0),"")</f>
        <v/>
      </c>
      <c r="B72" s="16"/>
      <c r="C72" s="16"/>
      <c r="D72" s="14" t="str" cm="1">
        <f t="array" aca="1" ref="D72" ca="1">IFERROR(INDEX('Nhập đơn'!D:D,'NAM1'!$A72,0),"")</f>
        <v/>
      </c>
      <c r="E72" s="15" t="str" cm="1">
        <f t="array" aca="1" ref="E72" ca="1">IFERROR(INDEX('Nhập đơn'!E:E,'NAM1'!$A72,0),"")</f>
        <v/>
      </c>
      <c r="F72" s="15" t="str" cm="1">
        <f t="array" aca="1" ref="F72" ca="1">IFERROR(INDEX('Nhập đơn'!F:F,'NAM1'!$A72,0),"")</f>
        <v/>
      </c>
      <c r="G72" s="14" t="str" cm="1">
        <f t="array" aca="1" ref="G72" ca="1">IFERROR(INDEX('Nhập đơn'!H:H,'NAM1'!$A72,0),"")</f>
        <v/>
      </c>
      <c r="H72" s="14" t="str" cm="1">
        <f t="array" aca="1" ref="H72" ca="1">IFERROR(INDEX('Nhập đơn'!I:I,'NAM1'!$A72,0),"")</f>
        <v/>
      </c>
      <c r="I72" s="15"/>
    </row>
    <row r="73" spans="1:9" ht="16.5">
      <c r="A73" s="1" t="str">
        <f ca="1">IFERROR(A72+MATCH(C73,OFFSET('Nhập đơn'!$C$1,'NAM1'!$A72,0,10000),0),"")</f>
        <v/>
      </c>
      <c r="B73" s="16"/>
      <c r="C73" s="16"/>
      <c r="D73" s="14" t="str" cm="1">
        <f t="array" aca="1" ref="D73" ca="1">IFERROR(INDEX('Nhập đơn'!D:D,'NAM1'!$A73,0),"")</f>
        <v/>
      </c>
      <c r="E73" s="15" t="str" cm="1">
        <f t="array" aca="1" ref="E73" ca="1">IFERROR(INDEX('Nhập đơn'!E:E,'NAM1'!$A73,0),"")</f>
        <v/>
      </c>
      <c r="F73" s="15" t="str" cm="1">
        <f t="array" aca="1" ref="F73" ca="1">IFERROR(INDEX('Nhập đơn'!F:F,'NAM1'!$A73,0),"")</f>
        <v/>
      </c>
      <c r="G73" s="14" t="str" cm="1">
        <f t="array" aca="1" ref="G73" ca="1">IFERROR(INDEX('Nhập đơn'!H:H,'NAM1'!$A73,0),"")</f>
        <v/>
      </c>
      <c r="H73" s="14" t="str" cm="1">
        <f t="array" aca="1" ref="H73" ca="1">IFERROR(INDEX('Nhập đơn'!I:I,'NAM1'!$A73,0),"")</f>
        <v/>
      </c>
      <c r="I73" s="15"/>
    </row>
    <row r="74" spans="1:9" ht="16.5">
      <c r="A74" s="1" t="str">
        <f ca="1">IFERROR(A73+MATCH(C74,OFFSET('Nhập đơn'!$C$1,'NAM1'!$A73,0,10000),0),"")</f>
        <v/>
      </c>
      <c r="B74" s="16"/>
      <c r="C74" s="16"/>
      <c r="D74" s="14" t="str" cm="1">
        <f t="array" aca="1" ref="D74" ca="1">IFERROR(INDEX('Nhập đơn'!D:D,'NAM1'!$A74,0),"")</f>
        <v/>
      </c>
      <c r="E74" s="15" t="str" cm="1">
        <f t="array" aca="1" ref="E74" ca="1">IFERROR(INDEX('Nhập đơn'!E:E,'NAM1'!$A74,0),"")</f>
        <v/>
      </c>
      <c r="F74" s="15" t="str" cm="1">
        <f t="array" aca="1" ref="F74" ca="1">IFERROR(INDEX('Nhập đơn'!F:F,'NAM1'!$A74,0),"")</f>
        <v/>
      </c>
      <c r="G74" s="14" t="str" cm="1">
        <f t="array" aca="1" ref="G74" ca="1">IFERROR(INDEX('Nhập đơn'!H:H,'NAM1'!$A74,0),"")</f>
        <v/>
      </c>
      <c r="H74" s="14" t="str" cm="1">
        <f t="array" aca="1" ref="H74" ca="1">IFERROR(INDEX('Nhập đơn'!I:I,'NAM1'!$A74,0),"")</f>
        <v/>
      </c>
      <c r="I74" s="15"/>
    </row>
    <row r="75" spans="1:9" ht="16.5">
      <c r="A75" s="1" t="str">
        <f ca="1">IFERROR(A74+MATCH(C75,OFFSET('Nhập đơn'!$C$1,'NAM1'!$A74,0,10000),0),"")</f>
        <v/>
      </c>
      <c r="B75" s="16"/>
      <c r="C75" s="16"/>
      <c r="D75" s="14" t="str" cm="1">
        <f t="array" aca="1" ref="D75" ca="1">IFERROR(INDEX('Nhập đơn'!D:D,'NAM1'!$A75,0),"")</f>
        <v/>
      </c>
      <c r="E75" s="15" t="str" cm="1">
        <f t="array" aca="1" ref="E75" ca="1">IFERROR(INDEX('Nhập đơn'!E:E,'NAM1'!$A75,0),"")</f>
        <v/>
      </c>
      <c r="F75" s="15" t="str" cm="1">
        <f t="array" aca="1" ref="F75" ca="1">IFERROR(INDEX('Nhập đơn'!F:F,'NAM1'!$A75,0),"")</f>
        <v/>
      </c>
      <c r="G75" s="14" t="str" cm="1">
        <f t="array" aca="1" ref="G75" ca="1">IFERROR(INDEX('Nhập đơn'!H:H,'NAM1'!$A75,0),"")</f>
        <v/>
      </c>
      <c r="H75" s="14" t="str" cm="1">
        <f t="array" aca="1" ref="H75" ca="1">IFERROR(INDEX('Nhập đơn'!I:I,'NAM1'!$A75,0),"")</f>
        <v/>
      </c>
      <c r="I75" s="15"/>
    </row>
    <row r="76" spans="1:9" ht="16.5">
      <c r="A76" s="1" t="str">
        <f ca="1">IFERROR(A75+MATCH(C76,OFFSET('Nhập đơn'!$C$1,'NAM1'!$A75,0,10000),0),"")</f>
        <v/>
      </c>
      <c r="B76" s="16"/>
      <c r="C76" s="16"/>
      <c r="D76" s="14" t="str" cm="1">
        <f t="array" aca="1" ref="D76" ca="1">IFERROR(INDEX('Nhập đơn'!D:D,'NAM1'!$A76,0),"")</f>
        <v/>
      </c>
      <c r="E76" s="15" t="str" cm="1">
        <f t="array" aca="1" ref="E76" ca="1">IFERROR(INDEX('Nhập đơn'!E:E,'NAM1'!$A76,0),"")</f>
        <v/>
      </c>
      <c r="F76" s="15" t="str" cm="1">
        <f t="array" aca="1" ref="F76" ca="1">IFERROR(INDEX('Nhập đơn'!F:F,'NAM1'!$A76,0),"")</f>
        <v/>
      </c>
      <c r="G76" s="14" t="str" cm="1">
        <f t="array" aca="1" ref="G76" ca="1">IFERROR(INDEX('Nhập đơn'!H:H,'NAM1'!$A76,0),"")</f>
        <v/>
      </c>
      <c r="H76" s="14" t="str" cm="1">
        <f t="array" aca="1" ref="H76" ca="1">IFERROR(INDEX('Nhập đơn'!I:I,'NAM1'!$A76,0),"")</f>
        <v/>
      </c>
      <c r="I76" s="15"/>
    </row>
    <row r="77" spans="1:9" ht="16.5">
      <c r="A77" s="1" t="str">
        <f ca="1">IFERROR(A76+MATCH(C77,OFFSET('Nhập đơn'!$C$1,'NAM1'!$A76,0,10000),0),"")</f>
        <v/>
      </c>
      <c r="B77" s="16"/>
      <c r="C77" s="16"/>
      <c r="D77" s="14" t="str" cm="1">
        <f t="array" aca="1" ref="D77" ca="1">IFERROR(INDEX('Nhập đơn'!D:D,'NAM1'!$A77,0),"")</f>
        <v/>
      </c>
      <c r="E77" s="15" t="str" cm="1">
        <f t="array" aca="1" ref="E77" ca="1">IFERROR(INDEX('Nhập đơn'!E:E,'NAM1'!$A77,0),"")</f>
        <v/>
      </c>
      <c r="F77" s="15" t="str" cm="1">
        <f t="array" aca="1" ref="F77" ca="1">IFERROR(INDEX('Nhập đơn'!F:F,'NAM1'!$A77,0),"")</f>
        <v/>
      </c>
      <c r="G77" s="14" t="str" cm="1">
        <f t="array" aca="1" ref="G77" ca="1">IFERROR(INDEX('Nhập đơn'!H:H,'NAM1'!$A77,0),"")</f>
        <v/>
      </c>
      <c r="H77" s="14" t="str" cm="1">
        <f t="array" aca="1" ref="H77" ca="1">IFERROR(INDEX('Nhập đơn'!I:I,'NAM1'!$A77,0),"")</f>
        <v/>
      </c>
      <c r="I77" s="15"/>
    </row>
    <row r="78" spans="1:9" ht="16.5">
      <c r="A78" s="1" t="str">
        <f ca="1">IFERROR(A77+MATCH(C78,OFFSET('Nhập đơn'!$C$1,'NAM1'!$A77,0,10000),0),"")</f>
        <v/>
      </c>
      <c r="B78" s="16"/>
      <c r="C78" s="16"/>
      <c r="D78" s="14" t="str" cm="1">
        <f t="array" aca="1" ref="D78" ca="1">IFERROR(INDEX('Nhập đơn'!D:D,'NAM1'!$A78,0),"")</f>
        <v/>
      </c>
      <c r="E78" s="15" t="str" cm="1">
        <f t="array" aca="1" ref="E78" ca="1">IFERROR(INDEX('Nhập đơn'!E:E,'NAM1'!$A78,0),"")</f>
        <v/>
      </c>
      <c r="F78" s="15" t="str" cm="1">
        <f t="array" aca="1" ref="F78" ca="1">IFERROR(INDEX('Nhập đơn'!F:F,'NAM1'!$A78,0),"")</f>
        <v/>
      </c>
      <c r="G78" s="14" t="str" cm="1">
        <f t="array" aca="1" ref="G78" ca="1">IFERROR(INDEX('Nhập đơn'!H:H,'NAM1'!$A78,0),"")</f>
        <v/>
      </c>
      <c r="H78" s="14" t="str" cm="1">
        <f t="array" aca="1" ref="H78" ca="1">IFERROR(INDEX('Nhập đơn'!I:I,'NAM1'!$A78,0),"")</f>
        <v/>
      </c>
      <c r="I78" s="15"/>
    </row>
    <row r="79" spans="1:9" ht="16.5">
      <c r="A79" s="1" t="str">
        <f ca="1">IFERROR(A78+MATCH(C79,OFFSET('Nhập đơn'!$C$1,'NAM1'!$A78,0,10000),0),"")</f>
        <v/>
      </c>
      <c r="B79" s="16"/>
      <c r="C79" s="16"/>
      <c r="D79" s="14" t="str" cm="1">
        <f t="array" aca="1" ref="D79" ca="1">IFERROR(INDEX('Nhập đơn'!D:D,'NAM1'!$A79,0),"")</f>
        <v/>
      </c>
      <c r="E79" s="15" t="str" cm="1">
        <f t="array" aca="1" ref="E79" ca="1">IFERROR(INDEX('Nhập đơn'!E:E,'NAM1'!$A79,0),"")</f>
        <v/>
      </c>
      <c r="F79" s="15" t="str" cm="1">
        <f t="array" aca="1" ref="F79" ca="1">IFERROR(INDEX('Nhập đơn'!F:F,'NAM1'!$A79,0),"")</f>
        <v/>
      </c>
      <c r="G79" s="14" t="str" cm="1">
        <f t="array" aca="1" ref="G79" ca="1">IFERROR(INDEX('Nhập đơn'!H:H,'NAM1'!$A79,0),"")</f>
        <v/>
      </c>
      <c r="H79" s="14" t="str" cm="1">
        <f t="array" aca="1" ref="H79" ca="1">IFERROR(INDEX('Nhập đơn'!I:I,'NAM1'!$A79,0),"")</f>
        <v/>
      </c>
      <c r="I79" s="15"/>
    </row>
    <row r="80" spans="1:9" ht="16.5">
      <c r="A80" s="1" t="str">
        <f ca="1">IFERROR(A79+MATCH(C80,OFFSET('Nhập đơn'!$C$1,'NAM1'!$A79,0,10000),0),"")</f>
        <v/>
      </c>
      <c r="B80" s="16"/>
      <c r="C80" s="16"/>
      <c r="D80" s="14" t="str" cm="1">
        <f t="array" aca="1" ref="D80" ca="1">IFERROR(INDEX('Nhập đơn'!D:D,'NAM1'!$A80,0),"")</f>
        <v/>
      </c>
      <c r="E80" s="15" t="str" cm="1">
        <f t="array" aca="1" ref="E80" ca="1">IFERROR(INDEX('Nhập đơn'!E:E,'NAM1'!$A80,0),"")</f>
        <v/>
      </c>
      <c r="F80" s="15" t="str" cm="1">
        <f t="array" aca="1" ref="F80" ca="1">IFERROR(INDEX('Nhập đơn'!F:F,'NAM1'!$A80,0),"")</f>
        <v/>
      </c>
      <c r="G80" s="14" t="str" cm="1">
        <f t="array" aca="1" ref="G80" ca="1">IFERROR(INDEX('Nhập đơn'!H:H,'NAM1'!$A80,0),"")</f>
        <v/>
      </c>
      <c r="H80" s="14" t="str" cm="1">
        <f t="array" aca="1" ref="H80" ca="1">IFERROR(INDEX('Nhập đơn'!I:I,'NAM1'!$A80,0),"")</f>
        <v/>
      </c>
      <c r="I80" s="15"/>
    </row>
    <row r="81" spans="1:9" ht="16.5">
      <c r="A81" s="1" t="str">
        <f ca="1">IFERROR(A80+MATCH(C81,OFFSET('Nhập đơn'!$C$1,'NAM1'!$A80,0,10000),0),"")</f>
        <v/>
      </c>
      <c r="B81" s="16"/>
      <c r="C81" s="16"/>
      <c r="D81" s="14" t="str" cm="1">
        <f t="array" aca="1" ref="D81" ca="1">IFERROR(INDEX('Nhập đơn'!D:D,'NAM1'!$A81,0),"")</f>
        <v/>
      </c>
      <c r="E81" s="15" t="str" cm="1">
        <f t="array" aca="1" ref="E81" ca="1">IFERROR(INDEX('Nhập đơn'!E:E,'NAM1'!$A81,0),"")</f>
        <v/>
      </c>
      <c r="F81" s="15" t="str" cm="1">
        <f t="array" aca="1" ref="F81" ca="1">IFERROR(INDEX('Nhập đơn'!F:F,'NAM1'!$A81,0),"")</f>
        <v/>
      </c>
      <c r="G81" s="14" t="str" cm="1">
        <f t="array" aca="1" ref="G81" ca="1">IFERROR(INDEX('Nhập đơn'!H:H,'NAM1'!$A81,0),"")</f>
        <v/>
      </c>
      <c r="H81" s="14" t="str" cm="1">
        <f t="array" aca="1" ref="H81" ca="1">IFERROR(INDEX('Nhập đơn'!I:I,'NAM1'!$A81,0),"")</f>
        <v/>
      </c>
      <c r="I81" s="15"/>
    </row>
    <row r="82" spans="1:9" ht="16.5">
      <c r="A82" s="1" t="str">
        <f ca="1">IFERROR(A81+MATCH(C82,OFFSET('Nhập đơn'!$C$1,'NAM1'!$A81,0,10000),0),"")</f>
        <v/>
      </c>
      <c r="B82" s="16"/>
      <c r="C82" s="16"/>
      <c r="D82" s="14" t="str" cm="1">
        <f t="array" aca="1" ref="D82" ca="1">IFERROR(INDEX('Nhập đơn'!D:D,'NAM1'!$A82,0),"")</f>
        <v/>
      </c>
      <c r="E82" s="15" t="str" cm="1">
        <f t="array" aca="1" ref="E82" ca="1">IFERROR(INDEX('Nhập đơn'!E:E,'NAM1'!$A82,0),"")</f>
        <v/>
      </c>
      <c r="F82" s="15" t="str" cm="1">
        <f t="array" aca="1" ref="F82" ca="1">IFERROR(INDEX('Nhập đơn'!F:F,'NAM1'!$A82,0),"")</f>
        <v/>
      </c>
      <c r="G82" s="14" t="str" cm="1">
        <f t="array" aca="1" ref="G82" ca="1">IFERROR(INDEX('Nhập đơn'!H:H,'NAM1'!$A82,0),"")</f>
        <v/>
      </c>
      <c r="H82" s="14" t="str" cm="1">
        <f t="array" aca="1" ref="H82" ca="1">IFERROR(INDEX('Nhập đơn'!I:I,'NAM1'!$A82,0),"")</f>
        <v/>
      </c>
      <c r="I82" s="15"/>
    </row>
    <row r="83" spans="1:9" ht="16.5">
      <c r="A83" s="1" t="str">
        <f ca="1">IFERROR(A82+MATCH(C83,OFFSET('Nhập đơn'!$C$1,'NAM1'!$A82,0,10000),0),"")</f>
        <v/>
      </c>
      <c r="B83" s="16"/>
      <c r="C83" s="16"/>
      <c r="D83" s="14" t="str" cm="1">
        <f t="array" aca="1" ref="D83" ca="1">IFERROR(INDEX('Nhập đơn'!D:D,'NAM1'!$A83,0),"")</f>
        <v/>
      </c>
      <c r="E83" s="15" t="str" cm="1">
        <f t="array" aca="1" ref="E83" ca="1">IFERROR(INDEX('Nhập đơn'!E:E,'NAM1'!$A83,0),"")</f>
        <v/>
      </c>
      <c r="F83" s="15" t="str" cm="1">
        <f t="array" aca="1" ref="F83" ca="1">IFERROR(INDEX('Nhập đơn'!F:F,'NAM1'!$A83,0),"")</f>
        <v/>
      </c>
      <c r="G83" s="14" t="str" cm="1">
        <f t="array" aca="1" ref="G83" ca="1">IFERROR(INDEX('Nhập đơn'!H:H,'NAM1'!$A83,0),"")</f>
        <v/>
      </c>
      <c r="H83" s="14" t="str" cm="1">
        <f t="array" aca="1" ref="H83" ca="1">IFERROR(INDEX('Nhập đơn'!I:I,'NAM1'!$A83,0),"")</f>
        <v/>
      </c>
      <c r="I83" s="15"/>
    </row>
    <row r="84" spans="1:9" ht="16.5">
      <c r="A84" s="1" t="str">
        <f ca="1">IFERROR(A83+MATCH(C84,OFFSET('Nhập đơn'!$C$1,'NAM1'!$A83,0,10000),0),"")</f>
        <v/>
      </c>
      <c r="B84" s="16"/>
      <c r="C84" s="16"/>
      <c r="D84" s="14" t="str" cm="1">
        <f t="array" aca="1" ref="D84" ca="1">IFERROR(INDEX('Nhập đơn'!D:D,'NAM1'!$A84,0),"")</f>
        <v/>
      </c>
      <c r="E84" s="15" t="str" cm="1">
        <f t="array" aca="1" ref="E84" ca="1">IFERROR(INDEX('Nhập đơn'!E:E,'NAM1'!$A84,0),"")</f>
        <v/>
      </c>
      <c r="F84" s="15" t="str" cm="1">
        <f t="array" aca="1" ref="F84" ca="1">IFERROR(INDEX('Nhập đơn'!F:F,'NAM1'!$A84,0),"")</f>
        <v/>
      </c>
      <c r="G84" s="14" t="str" cm="1">
        <f t="array" aca="1" ref="G84" ca="1">IFERROR(INDEX('Nhập đơn'!H:H,'NAM1'!$A84,0),"")</f>
        <v/>
      </c>
      <c r="H84" s="14" t="str" cm="1">
        <f t="array" aca="1" ref="H84" ca="1">IFERROR(INDEX('Nhập đơn'!I:I,'NAM1'!$A84,0),"")</f>
        <v/>
      </c>
      <c r="I84" s="15"/>
    </row>
    <row r="85" spans="1:9" ht="16.5">
      <c r="A85" s="1" t="str">
        <f ca="1">IFERROR(A84+MATCH(C85,OFFSET('Nhập đơn'!$C$1,'NAM1'!$A84,0,10000),0),"")</f>
        <v/>
      </c>
      <c r="B85" s="16"/>
      <c r="C85" s="16"/>
      <c r="D85" s="14" t="str" cm="1">
        <f t="array" aca="1" ref="D85" ca="1">IFERROR(INDEX('Nhập đơn'!D:D,'NAM1'!$A85,0),"")</f>
        <v/>
      </c>
      <c r="E85" s="15" t="str" cm="1">
        <f t="array" aca="1" ref="E85" ca="1">IFERROR(INDEX('Nhập đơn'!E:E,'NAM1'!$A85,0),"")</f>
        <v/>
      </c>
      <c r="F85" s="15" t="str" cm="1">
        <f t="array" aca="1" ref="F85" ca="1">IFERROR(INDEX('Nhập đơn'!F:F,'NAM1'!$A85,0),"")</f>
        <v/>
      </c>
      <c r="G85" s="14" t="str" cm="1">
        <f t="array" aca="1" ref="G85" ca="1">IFERROR(INDEX('Nhập đơn'!H:H,'NAM1'!$A85,0),"")</f>
        <v/>
      </c>
      <c r="H85" s="14" t="str" cm="1">
        <f t="array" aca="1" ref="H85" ca="1">IFERROR(INDEX('Nhập đơn'!I:I,'NAM1'!$A85,0),"")</f>
        <v/>
      </c>
      <c r="I85" s="15"/>
    </row>
    <row r="86" spans="1:9" ht="16.5">
      <c r="A86" s="1" t="str">
        <f ca="1">IFERROR(A85+MATCH(C86,OFFSET('Nhập đơn'!$C$1,'NAM1'!$A85,0,10000),0),"")</f>
        <v/>
      </c>
      <c r="B86" s="16"/>
      <c r="C86" s="16"/>
      <c r="D86" s="14" t="str" cm="1">
        <f t="array" aca="1" ref="D86" ca="1">IFERROR(INDEX('Nhập đơn'!D:D,'NAM1'!$A86,0),"")</f>
        <v/>
      </c>
      <c r="E86" s="15" t="str" cm="1">
        <f t="array" aca="1" ref="E86" ca="1">IFERROR(INDEX('Nhập đơn'!E:E,'NAM1'!$A86,0),"")</f>
        <v/>
      </c>
      <c r="F86" s="15" t="str" cm="1">
        <f t="array" aca="1" ref="F86" ca="1">IFERROR(INDEX('Nhập đơn'!F:F,'NAM1'!$A86,0),"")</f>
        <v/>
      </c>
      <c r="G86" s="14" t="str" cm="1">
        <f t="array" aca="1" ref="G86" ca="1">IFERROR(INDEX('Nhập đơn'!H:H,'NAM1'!$A86,0),"")</f>
        <v/>
      </c>
      <c r="H86" s="14" t="str" cm="1">
        <f t="array" aca="1" ref="H86" ca="1">IFERROR(INDEX('Nhập đơn'!I:I,'NAM1'!$A86,0),"")</f>
        <v/>
      </c>
      <c r="I86" s="15"/>
    </row>
    <row r="87" spans="1:9" ht="16.5">
      <c r="A87" s="1" t="str">
        <f ca="1">IFERROR(A86+MATCH(C87,OFFSET('Nhập đơn'!$C$1,'NAM1'!$A86,0,10000),0),"")</f>
        <v/>
      </c>
      <c r="B87" s="16"/>
      <c r="C87" s="16"/>
      <c r="D87" s="14" t="str" cm="1">
        <f t="array" aca="1" ref="D87" ca="1">IFERROR(INDEX('Nhập đơn'!D:D,'NAM1'!$A87,0),"")</f>
        <v/>
      </c>
      <c r="E87" s="15" t="str" cm="1">
        <f t="array" aca="1" ref="E87" ca="1">IFERROR(INDEX('Nhập đơn'!E:E,'NAM1'!$A87,0),"")</f>
        <v/>
      </c>
      <c r="F87" s="15" t="str" cm="1">
        <f t="array" aca="1" ref="F87" ca="1">IFERROR(INDEX('Nhập đơn'!F:F,'NAM1'!$A87,0),"")</f>
        <v/>
      </c>
      <c r="G87" s="14" t="str" cm="1">
        <f t="array" aca="1" ref="G87" ca="1">IFERROR(INDEX('Nhập đơn'!H:H,'NAM1'!$A87,0),"")</f>
        <v/>
      </c>
      <c r="H87" s="14" t="str" cm="1">
        <f t="array" aca="1" ref="H87" ca="1">IFERROR(INDEX('Nhập đơn'!I:I,'NAM1'!$A87,0),"")</f>
        <v/>
      </c>
      <c r="I87" s="15"/>
    </row>
    <row r="88" spans="1:9" ht="16.5">
      <c r="A88" s="1" t="str">
        <f ca="1">IFERROR(A87+MATCH(C88,OFFSET('Nhập đơn'!$C$1,'NAM1'!$A87,0,10000),0),"")</f>
        <v/>
      </c>
      <c r="B88" s="16"/>
      <c r="C88" s="16"/>
      <c r="D88" s="14" t="str" cm="1">
        <f t="array" aca="1" ref="D88" ca="1">IFERROR(INDEX('Nhập đơn'!D:D,'NAM1'!$A88,0),"")</f>
        <v/>
      </c>
      <c r="E88" s="15" t="str" cm="1">
        <f t="array" aca="1" ref="E88" ca="1">IFERROR(INDEX('Nhập đơn'!E:E,'NAM1'!$A88,0),"")</f>
        <v/>
      </c>
      <c r="F88" s="15" t="str" cm="1">
        <f t="array" aca="1" ref="F88" ca="1">IFERROR(INDEX('Nhập đơn'!F:F,'NAM1'!$A88,0),"")</f>
        <v/>
      </c>
      <c r="G88" s="14" t="str" cm="1">
        <f t="array" aca="1" ref="G88" ca="1">IFERROR(INDEX('Nhập đơn'!H:H,'NAM1'!$A88,0),"")</f>
        <v/>
      </c>
      <c r="H88" s="14" t="str" cm="1">
        <f t="array" aca="1" ref="H88" ca="1">IFERROR(INDEX('Nhập đơn'!I:I,'NAM1'!$A88,0),"")</f>
        <v/>
      </c>
      <c r="I88" s="15"/>
    </row>
    <row r="89" spans="1:9" ht="16.5">
      <c r="A89" s="1" t="str">
        <f ca="1">IFERROR(A88+MATCH(C89,OFFSET('Nhập đơn'!$C$1,'NAM1'!$A88,0,10000),0),"")</f>
        <v/>
      </c>
      <c r="B89" s="16"/>
      <c r="C89" s="16"/>
      <c r="D89" s="14" t="str" cm="1">
        <f t="array" aca="1" ref="D89" ca="1">IFERROR(INDEX('Nhập đơn'!D:D,'NAM1'!$A89,0),"")</f>
        <v/>
      </c>
      <c r="E89" s="15" t="str" cm="1">
        <f t="array" aca="1" ref="E89" ca="1">IFERROR(INDEX('Nhập đơn'!E:E,'NAM1'!$A89,0),"")</f>
        <v/>
      </c>
      <c r="F89" s="15" t="str" cm="1">
        <f t="array" aca="1" ref="F89" ca="1">IFERROR(INDEX('Nhập đơn'!F:F,'NAM1'!$A89,0),"")</f>
        <v/>
      </c>
      <c r="G89" s="14" t="str" cm="1">
        <f t="array" aca="1" ref="G89" ca="1">IFERROR(INDEX('Nhập đơn'!H:H,'NAM1'!$A89,0),"")</f>
        <v/>
      </c>
      <c r="H89" s="14" t="str" cm="1">
        <f t="array" aca="1" ref="H89" ca="1">IFERROR(INDEX('Nhập đơn'!I:I,'NAM1'!$A89,0),"")</f>
        <v/>
      </c>
      <c r="I89" s="15"/>
    </row>
    <row r="90" spans="1:9" ht="16.5">
      <c r="A90" s="1" t="str">
        <f ca="1">IFERROR(A89+MATCH(C90,OFFSET('Nhập đơn'!$C$1,'NAM1'!$A89,0,10000),0),"")</f>
        <v/>
      </c>
      <c r="B90" s="16"/>
      <c r="C90" s="16"/>
      <c r="D90" s="14" t="str" cm="1">
        <f t="array" aca="1" ref="D90" ca="1">IFERROR(INDEX('Nhập đơn'!D:D,'NAM1'!$A90,0),"")</f>
        <v/>
      </c>
      <c r="E90" s="15" t="str" cm="1">
        <f t="array" aca="1" ref="E90" ca="1">IFERROR(INDEX('Nhập đơn'!E:E,'NAM1'!$A90,0),"")</f>
        <v/>
      </c>
      <c r="F90" s="15" t="str" cm="1">
        <f t="array" aca="1" ref="F90" ca="1">IFERROR(INDEX('Nhập đơn'!F:F,'NAM1'!$A90,0),"")</f>
        <v/>
      </c>
      <c r="G90" s="14" t="str" cm="1">
        <f t="array" aca="1" ref="G90" ca="1">IFERROR(INDEX('Nhập đơn'!H:H,'NAM1'!$A90,0),"")</f>
        <v/>
      </c>
      <c r="H90" s="14" t="str" cm="1">
        <f t="array" aca="1" ref="H90" ca="1">IFERROR(INDEX('Nhập đơn'!I:I,'NAM1'!$A90,0),"")</f>
        <v/>
      </c>
      <c r="I90" s="15"/>
    </row>
    <row r="91" spans="1:9" ht="16.5">
      <c r="A91" s="1" t="str">
        <f ca="1">IFERROR(A90+MATCH(C91,OFFSET('Nhập đơn'!$C$1,'NAM1'!$A90,0,10000),0),"")</f>
        <v/>
      </c>
      <c r="B91" s="16"/>
      <c r="C91" s="16"/>
      <c r="D91" s="14" t="str" cm="1">
        <f t="array" aca="1" ref="D91" ca="1">IFERROR(INDEX('Nhập đơn'!D:D,'NAM1'!$A91,0),"")</f>
        <v/>
      </c>
      <c r="E91" s="15" t="str" cm="1">
        <f t="array" aca="1" ref="E91" ca="1">IFERROR(INDEX('Nhập đơn'!E:E,'NAM1'!$A91,0),"")</f>
        <v/>
      </c>
      <c r="F91" s="15" t="str" cm="1">
        <f t="array" aca="1" ref="F91" ca="1">IFERROR(INDEX('Nhập đơn'!F:F,'NAM1'!$A91,0),"")</f>
        <v/>
      </c>
      <c r="G91" s="14" t="str" cm="1">
        <f t="array" aca="1" ref="G91" ca="1">IFERROR(INDEX('Nhập đơn'!H:H,'NAM1'!$A91,0),"")</f>
        <v/>
      </c>
      <c r="H91" s="14" t="str" cm="1">
        <f t="array" aca="1" ref="H91" ca="1">IFERROR(INDEX('Nhập đơn'!I:I,'NAM1'!$A91,0),"")</f>
        <v/>
      </c>
      <c r="I91" s="15"/>
    </row>
    <row r="92" spans="1:9" ht="16.5">
      <c r="A92" s="1" t="str">
        <f ca="1">IFERROR(A91+MATCH(C92,OFFSET('Nhập đơn'!$C$1,'NAM1'!$A91,0,10000),0),"")</f>
        <v/>
      </c>
      <c r="B92" s="16"/>
      <c r="C92" s="16"/>
      <c r="D92" s="14" t="str" cm="1">
        <f t="array" aca="1" ref="D92" ca="1">IFERROR(INDEX('Nhập đơn'!D:D,'NAM1'!$A92,0),"")</f>
        <v/>
      </c>
      <c r="E92" s="15" t="str" cm="1">
        <f t="array" aca="1" ref="E92" ca="1">IFERROR(INDEX('Nhập đơn'!E:E,'NAM1'!$A92,0),"")</f>
        <v/>
      </c>
      <c r="F92" s="15" t="str" cm="1">
        <f t="array" aca="1" ref="F92" ca="1">IFERROR(INDEX('Nhập đơn'!F:F,'NAM1'!$A92,0),"")</f>
        <v/>
      </c>
      <c r="G92" s="14" t="str" cm="1">
        <f t="array" aca="1" ref="G92" ca="1">IFERROR(INDEX('Nhập đơn'!H:H,'NAM1'!$A92,0),"")</f>
        <v/>
      </c>
      <c r="H92" s="14" t="str" cm="1">
        <f t="array" aca="1" ref="H92" ca="1">IFERROR(INDEX('Nhập đơn'!I:I,'NAM1'!$A92,0),"")</f>
        <v/>
      </c>
      <c r="I92" s="15"/>
    </row>
    <row r="93" spans="1:9" ht="16.5">
      <c r="A93" s="1" t="str">
        <f ca="1">IFERROR(A92+MATCH(C93,OFFSET('Nhập đơn'!$C$1,'NAM1'!$A92,0,10000),0),"")</f>
        <v/>
      </c>
      <c r="B93" s="16"/>
      <c r="C93" s="16"/>
      <c r="D93" s="14" t="str" cm="1">
        <f t="array" aca="1" ref="D93" ca="1">IFERROR(INDEX('Nhập đơn'!D:D,'NAM1'!$A93,0),"")</f>
        <v/>
      </c>
      <c r="E93" s="15" t="str" cm="1">
        <f t="array" aca="1" ref="E93" ca="1">IFERROR(INDEX('Nhập đơn'!E:E,'NAM1'!$A93,0),"")</f>
        <v/>
      </c>
      <c r="F93" s="15" t="str" cm="1">
        <f t="array" aca="1" ref="F93" ca="1">IFERROR(INDEX('Nhập đơn'!F:F,'NAM1'!$A93,0),"")</f>
        <v/>
      </c>
      <c r="G93" s="14" t="str" cm="1">
        <f t="array" aca="1" ref="G93" ca="1">IFERROR(INDEX('Nhập đơn'!H:H,'NAM1'!$A93,0),"")</f>
        <v/>
      </c>
      <c r="H93" s="14" t="str" cm="1">
        <f t="array" aca="1" ref="H93" ca="1">IFERROR(INDEX('Nhập đơn'!I:I,'NAM1'!$A93,0),"")</f>
        <v/>
      </c>
      <c r="I93" s="15"/>
    </row>
    <row r="94" spans="1:9" ht="16.5">
      <c r="A94" s="1" t="str">
        <f ca="1">IFERROR(A93+MATCH(C94,OFFSET('Nhập đơn'!$C$1,'NAM1'!$A93,0,10000),0),"")</f>
        <v/>
      </c>
      <c r="B94" s="16"/>
      <c r="C94" s="16"/>
      <c r="D94" s="14" t="str" cm="1">
        <f t="array" aca="1" ref="D94" ca="1">IFERROR(INDEX('Nhập đơn'!D:D,'NAM1'!$A94,0),"")</f>
        <v/>
      </c>
      <c r="E94" s="15" t="str" cm="1">
        <f t="array" aca="1" ref="E94" ca="1">IFERROR(INDEX('Nhập đơn'!E:E,'NAM1'!$A94,0),"")</f>
        <v/>
      </c>
      <c r="F94" s="15" t="str" cm="1">
        <f t="array" aca="1" ref="F94" ca="1">IFERROR(INDEX('Nhập đơn'!F:F,'NAM1'!$A94,0),"")</f>
        <v/>
      </c>
      <c r="G94" s="14" t="str" cm="1">
        <f t="array" aca="1" ref="G94" ca="1">IFERROR(INDEX('Nhập đơn'!H:H,'NAM1'!$A94,0),"")</f>
        <v/>
      </c>
      <c r="H94" s="14" t="str" cm="1">
        <f t="array" aca="1" ref="H94" ca="1">IFERROR(INDEX('Nhập đơn'!I:I,'NAM1'!$A94,0),"")</f>
        <v/>
      </c>
      <c r="I94" s="15"/>
    </row>
    <row r="95" spans="1:9" ht="16.5">
      <c r="A95" s="1" t="str">
        <f ca="1">IFERROR(A94+MATCH(C95,OFFSET('Nhập đơn'!$C$1,'NAM1'!$A94,0,10000),0),"")</f>
        <v/>
      </c>
      <c r="B95" s="16"/>
      <c r="C95" s="16"/>
      <c r="D95" s="14" t="str" cm="1">
        <f t="array" aca="1" ref="D95" ca="1">IFERROR(INDEX('Nhập đơn'!D:D,'NAM1'!$A95,0),"")</f>
        <v/>
      </c>
      <c r="E95" s="15" t="str" cm="1">
        <f t="array" aca="1" ref="E95" ca="1">IFERROR(INDEX('Nhập đơn'!E:E,'NAM1'!$A95,0),"")</f>
        <v/>
      </c>
      <c r="F95" s="15" t="str" cm="1">
        <f t="array" aca="1" ref="F95" ca="1">IFERROR(INDEX('Nhập đơn'!F:F,'NAM1'!$A95,0),"")</f>
        <v/>
      </c>
      <c r="G95" s="14" t="str" cm="1">
        <f t="array" aca="1" ref="G95" ca="1">IFERROR(INDEX('Nhập đơn'!H:H,'NAM1'!$A95,0),"")</f>
        <v/>
      </c>
      <c r="H95" s="14" t="str" cm="1">
        <f t="array" aca="1" ref="H95" ca="1">IFERROR(INDEX('Nhập đơn'!I:I,'NAM1'!$A95,0),"")</f>
        <v/>
      </c>
      <c r="I95" s="15"/>
    </row>
    <row r="96" spans="1:9" ht="16.5">
      <c r="A96" s="1" t="str">
        <f ca="1">IFERROR(A95+MATCH(C96,OFFSET('Nhập đơn'!$C$1,'NAM1'!$A95,0,10000),0),"")</f>
        <v/>
      </c>
      <c r="B96" s="16"/>
      <c r="C96" s="16"/>
      <c r="D96" s="14" t="str" cm="1">
        <f t="array" aca="1" ref="D96" ca="1">IFERROR(INDEX('Nhập đơn'!D:D,'NAM1'!$A96,0),"")</f>
        <v/>
      </c>
      <c r="E96" s="15" t="str" cm="1">
        <f t="array" aca="1" ref="E96" ca="1">IFERROR(INDEX('Nhập đơn'!E:E,'NAM1'!$A96,0),"")</f>
        <v/>
      </c>
      <c r="F96" s="15" t="str" cm="1">
        <f t="array" aca="1" ref="F96" ca="1">IFERROR(INDEX('Nhập đơn'!F:F,'NAM1'!$A96,0),"")</f>
        <v/>
      </c>
      <c r="G96" s="14" t="str" cm="1">
        <f t="array" aca="1" ref="G96" ca="1">IFERROR(INDEX('Nhập đơn'!H:H,'NAM1'!$A96,0),"")</f>
        <v/>
      </c>
      <c r="H96" s="14" t="str" cm="1">
        <f t="array" aca="1" ref="H96" ca="1">IFERROR(INDEX('Nhập đơn'!I:I,'NAM1'!$A96,0),"")</f>
        <v/>
      </c>
      <c r="I96" s="15"/>
    </row>
    <row r="97" spans="1:9" ht="16.5">
      <c r="A97" s="1" t="str">
        <f ca="1">IFERROR(A96+MATCH(C97,OFFSET('Nhập đơn'!$C$1,'NAM1'!$A96,0,10000),0),"")</f>
        <v/>
      </c>
      <c r="B97" s="16"/>
      <c r="C97" s="16"/>
      <c r="D97" s="14" t="str" cm="1">
        <f t="array" aca="1" ref="D97" ca="1">IFERROR(INDEX('Nhập đơn'!D:D,'NAM1'!$A97,0),"")</f>
        <v/>
      </c>
      <c r="E97" s="15" t="str" cm="1">
        <f t="array" aca="1" ref="E97" ca="1">IFERROR(INDEX('Nhập đơn'!E:E,'NAM1'!$A97,0),"")</f>
        <v/>
      </c>
      <c r="F97" s="15" t="str" cm="1">
        <f t="array" aca="1" ref="F97" ca="1">IFERROR(INDEX('Nhập đơn'!F:F,'NAM1'!$A97,0),"")</f>
        <v/>
      </c>
      <c r="G97" s="14" t="str" cm="1">
        <f t="array" aca="1" ref="G97" ca="1">IFERROR(INDEX('Nhập đơn'!H:H,'NAM1'!$A97,0),"")</f>
        <v/>
      </c>
      <c r="H97" s="14" t="str" cm="1">
        <f t="array" aca="1" ref="H97" ca="1">IFERROR(INDEX('Nhập đơn'!I:I,'NAM1'!$A97,0),"")</f>
        <v/>
      </c>
      <c r="I97" s="15"/>
    </row>
    <row r="98" spans="1:9" ht="16.5">
      <c r="A98" s="1" t="str">
        <f ca="1">IFERROR(A97+MATCH(C98,OFFSET('Nhập đơn'!$C$1,'NAM1'!$A97,0,10000),0),"")</f>
        <v/>
      </c>
      <c r="B98" s="16"/>
      <c r="C98" s="16"/>
      <c r="D98" s="14" t="str" cm="1">
        <f t="array" aca="1" ref="D98" ca="1">IFERROR(INDEX('Nhập đơn'!D:D,'NAM1'!$A98,0),"")</f>
        <v/>
      </c>
      <c r="E98" s="15" t="str" cm="1">
        <f t="array" aca="1" ref="E98" ca="1">IFERROR(INDEX('Nhập đơn'!E:E,'NAM1'!$A98,0),"")</f>
        <v/>
      </c>
      <c r="F98" s="15" t="str" cm="1">
        <f t="array" aca="1" ref="F98" ca="1">IFERROR(INDEX('Nhập đơn'!F:F,'NAM1'!$A98,0),"")</f>
        <v/>
      </c>
      <c r="G98" s="14" t="str" cm="1">
        <f t="array" aca="1" ref="G98" ca="1">IFERROR(INDEX('Nhập đơn'!H:H,'NAM1'!$A98,0),"")</f>
        <v/>
      </c>
      <c r="H98" s="14" t="str" cm="1">
        <f t="array" aca="1" ref="H98" ca="1">IFERROR(INDEX('Nhập đơn'!I:I,'NAM1'!$A98,0),"")</f>
        <v/>
      </c>
      <c r="I98" s="15"/>
    </row>
    <row r="99" spans="1:9" ht="16.5">
      <c r="A99" s="1" t="str">
        <f ca="1">IFERROR(A98+MATCH(C99,OFFSET('Nhập đơn'!$C$1,'NAM1'!$A98,0,10000),0),"")</f>
        <v/>
      </c>
      <c r="B99" s="16"/>
      <c r="C99" s="16"/>
      <c r="D99" s="14" t="str" cm="1">
        <f t="array" aca="1" ref="D99" ca="1">IFERROR(INDEX('Nhập đơn'!D:D,'NAM1'!$A99,0),"")</f>
        <v/>
      </c>
      <c r="E99" s="15" t="str" cm="1">
        <f t="array" aca="1" ref="E99" ca="1">IFERROR(INDEX('Nhập đơn'!E:E,'NAM1'!$A99,0),"")</f>
        <v/>
      </c>
      <c r="F99" s="15" t="str" cm="1">
        <f t="array" aca="1" ref="F99" ca="1">IFERROR(INDEX('Nhập đơn'!F:F,'NAM1'!$A99,0),"")</f>
        <v/>
      </c>
      <c r="G99" s="14" t="str" cm="1">
        <f t="array" aca="1" ref="G99" ca="1">IFERROR(INDEX('Nhập đơn'!H:H,'NAM1'!$A99,0),"")</f>
        <v/>
      </c>
      <c r="H99" s="14" t="str" cm="1">
        <f t="array" aca="1" ref="H99" ca="1">IFERROR(INDEX('Nhập đơn'!I:I,'NAM1'!$A99,0),"")</f>
        <v/>
      </c>
      <c r="I99" s="15"/>
    </row>
    <row r="100" spans="1:9" ht="16.5">
      <c r="A100" s="1" t="str">
        <f ca="1">IFERROR(A99+MATCH(C100,OFFSET('Nhập đơn'!$C$1,'NAM1'!$A99,0,10000),0),"")</f>
        <v/>
      </c>
      <c r="B100" s="16"/>
      <c r="C100" s="16"/>
      <c r="D100" s="14" t="str" cm="1">
        <f t="array" aca="1" ref="D100" ca="1">IFERROR(INDEX('Nhập đơn'!D:D,'NAM1'!$A100,0),"")</f>
        <v/>
      </c>
      <c r="E100" s="15" t="str" cm="1">
        <f t="array" aca="1" ref="E100" ca="1">IFERROR(INDEX('Nhập đơn'!E:E,'NAM1'!$A100,0),"")</f>
        <v/>
      </c>
      <c r="F100" s="15" t="str" cm="1">
        <f t="array" aca="1" ref="F100" ca="1">IFERROR(INDEX('Nhập đơn'!F:F,'NAM1'!$A100,0),"")</f>
        <v/>
      </c>
      <c r="G100" s="14" t="str" cm="1">
        <f t="array" aca="1" ref="G100" ca="1">IFERROR(INDEX('Nhập đơn'!H:H,'NAM1'!$A100,0),"")</f>
        <v/>
      </c>
      <c r="H100" s="14" t="str" cm="1">
        <f t="array" aca="1" ref="H100" ca="1">IFERROR(INDEX('Nhập đơn'!I:I,'NAM1'!$A100,0),"")</f>
        <v/>
      </c>
      <c r="I100" s="15"/>
    </row>
    <row r="101" spans="1:9" ht="16.5">
      <c r="A101" s="1" t="str">
        <f ca="1">IFERROR(A100+MATCH(C101,OFFSET('Nhập đơn'!$C$1,'NAM1'!$A100,0,10000),0),"")</f>
        <v/>
      </c>
      <c r="B101" s="16"/>
      <c r="C101" s="16"/>
      <c r="D101" s="14" t="str" cm="1">
        <f t="array" aca="1" ref="D101" ca="1">IFERROR(INDEX('Nhập đơn'!D:D,'NAM1'!$A101,0),"")</f>
        <v/>
      </c>
      <c r="E101" s="15" t="str" cm="1">
        <f t="array" aca="1" ref="E101" ca="1">IFERROR(INDEX('Nhập đơn'!E:E,'NAM1'!$A101,0),"")</f>
        <v/>
      </c>
      <c r="F101" s="15" t="str" cm="1">
        <f t="array" aca="1" ref="F101" ca="1">IFERROR(INDEX('Nhập đơn'!F:F,'NAM1'!$A101,0),"")</f>
        <v/>
      </c>
      <c r="G101" s="14" t="str" cm="1">
        <f t="array" aca="1" ref="G101" ca="1">IFERROR(INDEX('Nhập đơn'!H:H,'NAM1'!$A101,0),"")</f>
        <v/>
      </c>
      <c r="H101" s="14" t="str" cm="1">
        <f t="array" aca="1" ref="H101" ca="1">IFERROR(INDEX('Nhập đơn'!I:I,'NAM1'!$A101,0),"")</f>
        <v/>
      </c>
      <c r="I101" s="15"/>
    </row>
    <row r="102" spans="1:9" ht="16.5">
      <c r="A102" s="1" t="str">
        <f ca="1">IFERROR(A101+MATCH(C102,OFFSET('Nhập đơn'!$C$1,'NAM1'!$A101,0,10000),0),"")</f>
        <v/>
      </c>
      <c r="B102" s="16"/>
      <c r="C102" s="16"/>
      <c r="D102" s="14" t="str" cm="1">
        <f t="array" aca="1" ref="D102" ca="1">IFERROR(INDEX('Nhập đơn'!D:D,'NAM1'!$A102,0),"")</f>
        <v/>
      </c>
      <c r="E102" s="15" t="str" cm="1">
        <f t="array" aca="1" ref="E102" ca="1">IFERROR(INDEX('Nhập đơn'!E:E,'NAM1'!$A102,0),"")</f>
        <v/>
      </c>
      <c r="F102" s="15" t="str" cm="1">
        <f t="array" aca="1" ref="F102" ca="1">IFERROR(INDEX('Nhập đơn'!F:F,'NAM1'!$A102,0),"")</f>
        <v/>
      </c>
      <c r="G102" s="14" t="str" cm="1">
        <f t="array" aca="1" ref="G102" ca="1">IFERROR(INDEX('Nhập đơn'!H:H,'NAM1'!$A102,0),"")</f>
        <v/>
      </c>
      <c r="H102" s="14" t="str" cm="1">
        <f t="array" aca="1" ref="H102" ca="1">IFERROR(INDEX('Nhập đơn'!I:I,'NAM1'!$A102,0),"")</f>
        <v/>
      </c>
      <c r="I102" s="15"/>
    </row>
    <row r="103" spans="1:9" ht="16.5">
      <c r="A103" s="1" t="str">
        <f ca="1">IFERROR(A102+MATCH(C103,OFFSET('Nhập đơn'!$C$1,'NAM1'!$A102,0,10000),0),"")</f>
        <v/>
      </c>
      <c r="B103" s="16"/>
      <c r="C103" s="16"/>
      <c r="D103" s="14" t="str" cm="1">
        <f t="array" aca="1" ref="D103" ca="1">IFERROR(INDEX('Nhập đơn'!D:D,'NAM1'!$A103,0),"")</f>
        <v/>
      </c>
      <c r="E103" s="15" t="str" cm="1">
        <f t="array" aca="1" ref="E103" ca="1">IFERROR(INDEX('Nhập đơn'!E:E,'NAM1'!$A103,0),"")</f>
        <v/>
      </c>
      <c r="F103" s="15" t="str" cm="1">
        <f t="array" aca="1" ref="F103" ca="1">IFERROR(INDEX('Nhập đơn'!F:F,'NAM1'!$A103,0),"")</f>
        <v/>
      </c>
      <c r="G103" s="14" t="str" cm="1">
        <f t="array" aca="1" ref="G103" ca="1">IFERROR(INDEX('Nhập đơn'!H:H,'NAM1'!$A103,0),"")</f>
        <v/>
      </c>
      <c r="H103" s="14" t="str" cm="1">
        <f t="array" aca="1" ref="H103" ca="1">IFERROR(INDEX('Nhập đơn'!I:I,'NAM1'!$A103,0),"")</f>
        <v/>
      </c>
      <c r="I103" s="15"/>
    </row>
    <row r="104" spans="1:9" ht="16.5">
      <c r="A104" s="1" t="str">
        <f ca="1">IFERROR(A103+MATCH(C104,OFFSET('Nhập đơn'!$C$1,'NAM1'!$A103,0,10000),0),"")</f>
        <v/>
      </c>
      <c r="B104" s="16"/>
      <c r="C104" s="16"/>
      <c r="D104" s="14" t="str" cm="1">
        <f t="array" aca="1" ref="D104" ca="1">IFERROR(INDEX('Nhập đơn'!D:D,'NAM1'!$A104,0),"")</f>
        <v/>
      </c>
      <c r="E104" s="15" t="str" cm="1">
        <f t="array" aca="1" ref="E104" ca="1">IFERROR(INDEX('Nhập đơn'!E:E,'NAM1'!$A104,0),"")</f>
        <v/>
      </c>
      <c r="F104" s="15" t="str" cm="1">
        <f t="array" aca="1" ref="F104" ca="1">IFERROR(INDEX('Nhập đơn'!F:F,'NAM1'!$A104,0),"")</f>
        <v/>
      </c>
      <c r="G104" s="14" t="str" cm="1">
        <f t="array" aca="1" ref="G104" ca="1">IFERROR(INDEX('Nhập đơn'!H:H,'NAM1'!$A104,0),"")</f>
        <v/>
      </c>
      <c r="H104" s="14" t="str" cm="1">
        <f t="array" aca="1" ref="H104" ca="1">IFERROR(INDEX('Nhập đơn'!I:I,'NAM1'!$A104,0),"")</f>
        <v/>
      </c>
      <c r="I104" s="15"/>
    </row>
    <row r="105" spans="1:9" ht="16.5">
      <c r="A105" s="1" t="str">
        <f ca="1">IFERROR(A104+MATCH(C105,OFFSET('Nhập đơn'!$C$1,'NAM1'!$A104,0,10000),0),"")</f>
        <v/>
      </c>
      <c r="B105" s="16"/>
      <c r="C105" s="16"/>
      <c r="D105" s="14" t="str" cm="1">
        <f t="array" aca="1" ref="D105" ca="1">IFERROR(INDEX('Nhập đơn'!D:D,'NAM1'!$A105,0),"")</f>
        <v/>
      </c>
      <c r="E105" s="15" t="str" cm="1">
        <f t="array" aca="1" ref="E105" ca="1">IFERROR(INDEX('Nhập đơn'!E:E,'NAM1'!$A105,0),"")</f>
        <v/>
      </c>
      <c r="F105" s="15" t="str" cm="1">
        <f t="array" aca="1" ref="F105" ca="1">IFERROR(INDEX('Nhập đơn'!F:F,'NAM1'!$A105,0),"")</f>
        <v/>
      </c>
      <c r="G105" s="14" t="str" cm="1">
        <f t="array" aca="1" ref="G105" ca="1">IFERROR(INDEX('Nhập đơn'!H:H,'NAM1'!$A105,0),"")</f>
        <v/>
      </c>
      <c r="H105" s="14" t="str" cm="1">
        <f t="array" aca="1" ref="H105" ca="1">IFERROR(INDEX('Nhập đơn'!I:I,'NAM1'!$A105,0),"")</f>
        <v/>
      </c>
      <c r="I105" s="15"/>
    </row>
    <row r="106" spans="1:9" ht="16.5">
      <c r="A106" s="1" t="str">
        <f ca="1">IFERROR(A105+MATCH(C106,OFFSET('Nhập đơn'!$C$1,'NAM1'!$A105,0,10000),0),"")</f>
        <v/>
      </c>
      <c r="B106" s="16"/>
      <c r="C106" s="16"/>
      <c r="D106" s="14" t="str" cm="1">
        <f t="array" aca="1" ref="D106" ca="1">IFERROR(INDEX('Nhập đơn'!D:D,'NAM1'!$A106,0),"")</f>
        <v/>
      </c>
      <c r="E106" s="15" t="str" cm="1">
        <f t="array" aca="1" ref="E106" ca="1">IFERROR(INDEX('Nhập đơn'!E:E,'NAM1'!$A106,0),"")</f>
        <v/>
      </c>
      <c r="F106" s="15" t="str" cm="1">
        <f t="array" aca="1" ref="F106" ca="1">IFERROR(INDEX('Nhập đơn'!F:F,'NAM1'!$A106,0),"")</f>
        <v/>
      </c>
      <c r="G106" s="14" t="str" cm="1">
        <f t="array" aca="1" ref="G106" ca="1">IFERROR(INDEX('Nhập đơn'!H:H,'NAM1'!$A106,0),"")</f>
        <v/>
      </c>
      <c r="H106" s="14" t="str" cm="1">
        <f t="array" aca="1" ref="H106" ca="1">IFERROR(INDEX('Nhập đơn'!I:I,'NAM1'!$A106,0),"")</f>
        <v/>
      </c>
      <c r="I106" s="15"/>
    </row>
    <row r="107" spans="1:9" ht="16.5">
      <c r="A107" s="1" t="str">
        <f ca="1">IFERROR(A106+MATCH(C107,OFFSET('Nhập đơn'!$C$1,'NAM1'!$A106,0,10000),0),"")</f>
        <v/>
      </c>
      <c r="B107" s="16"/>
      <c r="C107" s="16"/>
      <c r="D107" s="14" t="str" cm="1">
        <f t="array" aca="1" ref="D107" ca="1">IFERROR(INDEX('Nhập đơn'!D:D,'NAM1'!$A107,0),"")</f>
        <v/>
      </c>
      <c r="E107" s="15" t="str" cm="1">
        <f t="array" aca="1" ref="E107" ca="1">IFERROR(INDEX('Nhập đơn'!E:E,'NAM1'!$A107,0),"")</f>
        <v/>
      </c>
      <c r="F107" s="15" t="str" cm="1">
        <f t="array" aca="1" ref="F107" ca="1">IFERROR(INDEX('Nhập đơn'!F:F,'NAM1'!$A107,0),"")</f>
        <v/>
      </c>
      <c r="G107" s="14" t="str" cm="1">
        <f t="array" aca="1" ref="G107" ca="1">IFERROR(INDEX('Nhập đơn'!H:H,'NAM1'!$A107,0),"")</f>
        <v/>
      </c>
      <c r="H107" s="14" t="str" cm="1">
        <f t="array" aca="1" ref="H107" ca="1">IFERROR(INDEX('Nhập đơn'!I:I,'NAM1'!$A107,0),"")</f>
        <v/>
      </c>
      <c r="I107" s="15"/>
    </row>
    <row r="108" spans="1:9" ht="16.5">
      <c r="A108" s="1" t="str">
        <f ca="1">IFERROR(A107+MATCH(C108,OFFSET('Nhập đơn'!$C$1,'NAM1'!$A107,0,10000),0),"")</f>
        <v/>
      </c>
      <c r="B108" s="16"/>
      <c r="C108" s="16"/>
      <c r="D108" s="14" t="str" cm="1">
        <f t="array" aca="1" ref="D108" ca="1">IFERROR(INDEX('Nhập đơn'!D:D,'NAM1'!$A108,0),"")</f>
        <v/>
      </c>
      <c r="E108" s="15" t="str" cm="1">
        <f t="array" aca="1" ref="E108" ca="1">IFERROR(INDEX('Nhập đơn'!E:E,'NAM1'!$A108,0),"")</f>
        <v/>
      </c>
      <c r="F108" s="15" t="str" cm="1">
        <f t="array" aca="1" ref="F108" ca="1">IFERROR(INDEX('Nhập đơn'!F:F,'NAM1'!$A108,0),"")</f>
        <v/>
      </c>
      <c r="G108" s="14" t="str" cm="1">
        <f t="array" aca="1" ref="G108" ca="1">IFERROR(INDEX('Nhập đơn'!H:H,'NAM1'!$A108,0),"")</f>
        <v/>
      </c>
      <c r="H108" s="14" t="str" cm="1">
        <f t="array" aca="1" ref="H108" ca="1">IFERROR(INDEX('Nhập đơn'!I:I,'NAM1'!$A108,0),"")</f>
        <v/>
      </c>
      <c r="I108" s="15"/>
    </row>
    <row r="109" spans="1:9" ht="16.5">
      <c r="A109" s="1" t="str">
        <f ca="1">IFERROR(A108+MATCH(C109,OFFSET('Nhập đơn'!$C$1,'NAM1'!$A108,0,10000),0),"")</f>
        <v/>
      </c>
      <c r="B109" s="16"/>
      <c r="C109" s="16"/>
      <c r="D109" s="14" t="str" cm="1">
        <f t="array" aca="1" ref="D109" ca="1">IFERROR(INDEX('Nhập đơn'!D:D,'NAM1'!$A109,0),"")</f>
        <v/>
      </c>
      <c r="E109" s="15" t="str" cm="1">
        <f t="array" aca="1" ref="E109" ca="1">IFERROR(INDEX('Nhập đơn'!E:E,'NAM1'!$A109,0),"")</f>
        <v/>
      </c>
      <c r="F109" s="15" t="str" cm="1">
        <f t="array" aca="1" ref="F109" ca="1">IFERROR(INDEX('Nhập đơn'!F:F,'NAM1'!$A109,0),"")</f>
        <v/>
      </c>
      <c r="G109" s="14" t="str" cm="1">
        <f t="array" aca="1" ref="G109" ca="1">IFERROR(INDEX('Nhập đơn'!H:H,'NAM1'!$A109,0),"")</f>
        <v/>
      </c>
      <c r="H109" s="14" t="str" cm="1">
        <f t="array" aca="1" ref="H109" ca="1">IFERROR(INDEX('Nhập đơn'!I:I,'NAM1'!$A109,0),"")</f>
        <v/>
      </c>
      <c r="I109" s="15"/>
    </row>
    <row r="110" spans="1:9" ht="16.5">
      <c r="A110" s="1" t="str">
        <f ca="1">IFERROR(A109+MATCH(C110,OFFSET('Nhập đơn'!$C$1,'NAM1'!$A109,0,10000),0),"")</f>
        <v/>
      </c>
      <c r="B110" s="16"/>
      <c r="C110" s="16"/>
      <c r="D110" s="14" t="str" cm="1">
        <f t="array" aca="1" ref="D110" ca="1">IFERROR(INDEX('Nhập đơn'!D:D,'NAM1'!$A110,0),"")</f>
        <v/>
      </c>
      <c r="E110" s="15" t="str" cm="1">
        <f t="array" aca="1" ref="E110" ca="1">IFERROR(INDEX('Nhập đơn'!E:E,'NAM1'!$A110,0),"")</f>
        <v/>
      </c>
      <c r="F110" s="15" t="str" cm="1">
        <f t="array" aca="1" ref="F110" ca="1">IFERROR(INDEX('Nhập đơn'!F:F,'NAM1'!$A110,0),"")</f>
        <v/>
      </c>
      <c r="G110" s="14" t="str" cm="1">
        <f t="array" aca="1" ref="G110" ca="1">IFERROR(INDEX('Nhập đơn'!H:H,'NAM1'!$A110,0),"")</f>
        <v/>
      </c>
      <c r="H110" s="14" t="str" cm="1">
        <f t="array" aca="1" ref="H110" ca="1">IFERROR(INDEX('Nhập đơn'!I:I,'NAM1'!$A110,0),"")</f>
        <v/>
      </c>
      <c r="I110" s="15"/>
    </row>
    <row r="111" spans="1:9" ht="16.5">
      <c r="A111" s="1" t="str">
        <f ca="1">IFERROR(A110+MATCH(C111,OFFSET('Nhập đơn'!$C$1,'NAM1'!$A110,0,10000),0),"")</f>
        <v/>
      </c>
      <c r="B111" s="16"/>
      <c r="C111" s="16"/>
      <c r="D111" s="14" t="str" cm="1">
        <f t="array" aca="1" ref="D111" ca="1">IFERROR(INDEX('Nhập đơn'!D:D,'NAM1'!$A111,0),"")</f>
        <v/>
      </c>
      <c r="E111" s="15" t="str" cm="1">
        <f t="array" aca="1" ref="E111" ca="1">IFERROR(INDEX('Nhập đơn'!E:E,'NAM1'!$A111,0),"")</f>
        <v/>
      </c>
      <c r="F111" s="15" t="str" cm="1">
        <f t="array" aca="1" ref="F111" ca="1">IFERROR(INDEX('Nhập đơn'!F:F,'NAM1'!$A111,0),"")</f>
        <v/>
      </c>
      <c r="G111" s="14" t="str" cm="1">
        <f t="array" aca="1" ref="G111" ca="1">IFERROR(INDEX('Nhập đơn'!H:H,'NAM1'!$A111,0),"")</f>
        <v/>
      </c>
      <c r="H111" s="14" t="str" cm="1">
        <f t="array" aca="1" ref="H111" ca="1">IFERROR(INDEX('Nhập đơn'!I:I,'NAM1'!$A111,0),"")</f>
        <v/>
      </c>
      <c r="I111" s="15"/>
    </row>
    <row r="112" spans="1:9" ht="16.5">
      <c r="A112" s="1" t="str">
        <f ca="1">IFERROR(A111+MATCH(C112,OFFSET('Nhập đơn'!$C$1,'NAM1'!$A111,0,10000),0),"")</f>
        <v/>
      </c>
      <c r="B112" s="16"/>
      <c r="C112" s="16"/>
      <c r="D112" s="14" t="str" cm="1">
        <f t="array" aca="1" ref="D112" ca="1">IFERROR(INDEX('Nhập đơn'!D:D,'NAM1'!$A112,0),"")</f>
        <v/>
      </c>
      <c r="E112" s="15" t="str" cm="1">
        <f t="array" aca="1" ref="E112" ca="1">IFERROR(INDEX('Nhập đơn'!E:E,'NAM1'!$A112,0),"")</f>
        <v/>
      </c>
      <c r="F112" s="15" t="str" cm="1">
        <f t="array" aca="1" ref="F112" ca="1">IFERROR(INDEX('Nhập đơn'!F:F,'NAM1'!$A112,0),"")</f>
        <v/>
      </c>
      <c r="G112" s="14" t="str" cm="1">
        <f t="array" aca="1" ref="G112" ca="1">IFERROR(INDEX('Nhập đơn'!H:H,'NAM1'!$A112,0),"")</f>
        <v/>
      </c>
      <c r="H112" s="14" t="str" cm="1">
        <f t="array" aca="1" ref="H112" ca="1">IFERROR(INDEX('Nhập đơn'!I:I,'NAM1'!$A112,0),"")</f>
        <v/>
      </c>
      <c r="I112" s="15"/>
    </row>
    <row r="113" spans="1:9" ht="16.5">
      <c r="A113" s="1" t="str">
        <f ca="1">IFERROR(A112+MATCH(C113,OFFSET('Nhập đơn'!$C$1,'NAM1'!$A112,0,10000),0),"")</f>
        <v/>
      </c>
      <c r="B113" s="16"/>
      <c r="C113" s="16"/>
      <c r="D113" s="14" t="str" cm="1">
        <f t="array" aca="1" ref="D113" ca="1">IFERROR(INDEX('Nhập đơn'!D:D,'NAM1'!$A113,0),"")</f>
        <v/>
      </c>
      <c r="E113" s="15" t="str" cm="1">
        <f t="array" aca="1" ref="E113" ca="1">IFERROR(INDEX('Nhập đơn'!E:E,'NAM1'!$A113,0),"")</f>
        <v/>
      </c>
      <c r="F113" s="15" t="str" cm="1">
        <f t="array" aca="1" ref="F113" ca="1">IFERROR(INDEX('Nhập đơn'!F:F,'NAM1'!$A113,0),"")</f>
        <v/>
      </c>
      <c r="G113" s="14" t="str" cm="1">
        <f t="array" aca="1" ref="G113" ca="1">IFERROR(INDEX('Nhập đơn'!H:H,'NAM1'!$A113,0),"")</f>
        <v/>
      </c>
      <c r="H113" s="14" t="str" cm="1">
        <f t="array" aca="1" ref="H113" ca="1">IFERROR(INDEX('Nhập đơn'!I:I,'NAM1'!$A113,0),"")</f>
        <v/>
      </c>
      <c r="I113" s="15"/>
    </row>
    <row r="114" spans="1:9" ht="16.5">
      <c r="A114" s="1" t="str">
        <f ca="1">IFERROR(A113+MATCH(C114,OFFSET('Nhập đơn'!$C$1,'NAM1'!$A113,0,10000),0),"")</f>
        <v/>
      </c>
      <c r="B114" s="16"/>
      <c r="C114" s="16"/>
      <c r="D114" s="14" t="str" cm="1">
        <f t="array" aca="1" ref="D114" ca="1">IFERROR(INDEX('Nhập đơn'!D:D,'NAM1'!$A114,0),"")</f>
        <v/>
      </c>
      <c r="E114" s="15" t="str" cm="1">
        <f t="array" aca="1" ref="E114" ca="1">IFERROR(INDEX('Nhập đơn'!E:E,'NAM1'!$A114,0),"")</f>
        <v/>
      </c>
      <c r="F114" s="15" t="str" cm="1">
        <f t="array" aca="1" ref="F114" ca="1">IFERROR(INDEX('Nhập đơn'!F:F,'NAM1'!$A114,0),"")</f>
        <v/>
      </c>
      <c r="G114" s="14" t="str" cm="1">
        <f t="array" aca="1" ref="G114" ca="1">IFERROR(INDEX('Nhập đơn'!H:H,'NAM1'!$A114,0),"")</f>
        <v/>
      </c>
      <c r="H114" s="14" t="str" cm="1">
        <f t="array" aca="1" ref="H114" ca="1">IFERROR(INDEX('Nhập đơn'!I:I,'NAM1'!$A114,0),"")</f>
        <v/>
      </c>
      <c r="I114" s="15"/>
    </row>
    <row r="115" spans="1:9" ht="16.5">
      <c r="A115" s="1" t="str">
        <f ca="1">IFERROR(A114+MATCH(C115,OFFSET('Nhập đơn'!$C$1,'NAM1'!$A114,0,10000),0),"")</f>
        <v/>
      </c>
      <c r="B115" s="16"/>
      <c r="C115" s="16"/>
      <c r="D115" s="14" t="str" cm="1">
        <f t="array" aca="1" ref="D115" ca="1">IFERROR(INDEX('Nhập đơn'!D:D,'NAM1'!$A115,0),"")</f>
        <v/>
      </c>
      <c r="E115" s="15" t="str" cm="1">
        <f t="array" aca="1" ref="E115" ca="1">IFERROR(INDEX('Nhập đơn'!E:E,'NAM1'!$A115,0),"")</f>
        <v/>
      </c>
      <c r="F115" s="15" t="str" cm="1">
        <f t="array" aca="1" ref="F115" ca="1">IFERROR(INDEX('Nhập đơn'!F:F,'NAM1'!$A115,0),"")</f>
        <v/>
      </c>
      <c r="G115" s="14" t="str" cm="1">
        <f t="array" aca="1" ref="G115" ca="1">IFERROR(INDEX('Nhập đơn'!H:H,'NAM1'!$A115,0),"")</f>
        <v/>
      </c>
      <c r="H115" s="14" t="str" cm="1">
        <f t="array" aca="1" ref="H115" ca="1">IFERROR(INDEX('Nhập đơn'!I:I,'NAM1'!$A115,0),"")</f>
        <v/>
      </c>
      <c r="I115" s="15"/>
    </row>
    <row r="116" spans="1:9" ht="16.5">
      <c r="A116" s="1" t="str">
        <f ca="1">IFERROR(A115+MATCH(C116,OFFSET('Nhập đơn'!$C$1,'NAM1'!$A115,0,10000),0),"")</f>
        <v/>
      </c>
      <c r="B116" s="16"/>
      <c r="C116" s="16"/>
      <c r="D116" s="14" t="str" cm="1">
        <f t="array" aca="1" ref="D116" ca="1">IFERROR(INDEX('Nhập đơn'!D:D,'NAM1'!$A116,0),"")</f>
        <v/>
      </c>
      <c r="E116" s="15" t="str" cm="1">
        <f t="array" aca="1" ref="E116" ca="1">IFERROR(INDEX('Nhập đơn'!E:E,'NAM1'!$A116,0),"")</f>
        <v/>
      </c>
      <c r="F116" s="15" t="str" cm="1">
        <f t="array" aca="1" ref="F116" ca="1">IFERROR(INDEX('Nhập đơn'!F:F,'NAM1'!$A116,0),"")</f>
        <v/>
      </c>
      <c r="G116" s="14" t="str" cm="1">
        <f t="array" aca="1" ref="G116" ca="1">IFERROR(INDEX('Nhập đơn'!H:H,'NAM1'!$A116,0),"")</f>
        <v/>
      </c>
      <c r="H116" s="14" t="str" cm="1">
        <f t="array" aca="1" ref="H116" ca="1">IFERROR(INDEX('Nhập đơn'!I:I,'NAM1'!$A116,0),"")</f>
        <v/>
      </c>
      <c r="I116" s="15"/>
    </row>
    <row r="117" spans="1:9" ht="16.5">
      <c r="A117" s="1" t="str">
        <f ca="1">IFERROR(A116+MATCH(C117,OFFSET('Nhập đơn'!$C$1,'NAM1'!$A116,0,10000),0),"")</f>
        <v/>
      </c>
      <c r="B117" s="16"/>
      <c r="C117" s="16"/>
      <c r="D117" s="14" t="str" cm="1">
        <f t="array" aca="1" ref="D117" ca="1">IFERROR(INDEX('Nhập đơn'!D:D,'NAM1'!$A117,0),"")</f>
        <v/>
      </c>
      <c r="E117" s="15" t="str" cm="1">
        <f t="array" aca="1" ref="E117" ca="1">IFERROR(INDEX('Nhập đơn'!E:E,'NAM1'!$A117,0),"")</f>
        <v/>
      </c>
      <c r="F117" s="15" t="str" cm="1">
        <f t="array" aca="1" ref="F117" ca="1">IFERROR(INDEX('Nhập đơn'!F:F,'NAM1'!$A117,0),"")</f>
        <v/>
      </c>
      <c r="G117" s="14" t="str" cm="1">
        <f t="array" aca="1" ref="G117" ca="1">IFERROR(INDEX('Nhập đơn'!H:H,'NAM1'!$A117,0),"")</f>
        <v/>
      </c>
      <c r="H117" s="14" t="str" cm="1">
        <f t="array" aca="1" ref="H117" ca="1">IFERROR(INDEX('Nhập đơn'!I:I,'NAM1'!$A117,0),"")</f>
        <v/>
      </c>
      <c r="I117" s="15"/>
    </row>
    <row r="118" spans="1:9" ht="16.5">
      <c r="A118" s="1" t="str">
        <f ca="1">IFERROR(A117+MATCH(C118,OFFSET('Nhập đơn'!$C$1,'NAM1'!$A117,0,10000),0),"")</f>
        <v/>
      </c>
      <c r="B118" s="16"/>
      <c r="C118" s="16"/>
      <c r="D118" s="14" t="str" cm="1">
        <f t="array" aca="1" ref="D118" ca="1">IFERROR(INDEX('Nhập đơn'!D:D,'NAM1'!$A118,0),"")</f>
        <v/>
      </c>
      <c r="E118" s="15" t="str" cm="1">
        <f t="array" aca="1" ref="E118" ca="1">IFERROR(INDEX('Nhập đơn'!E:E,'NAM1'!$A118,0),"")</f>
        <v/>
      </c>
      <c r="F118" s="15" t="str" cm="1">
        <f t="array" aca="1" ref="F118" ca="1">IFERROR(INDEX('Nhập đơn'!F:F,'NAM1'!$A118,0),"")</f>
        <v/>
      </c>
      <c r="G118" s="14" t="str" cm="1">
        <f t="array" aca="1" ref="G118" ca="1">IFERROR(INDEX('Nhập đơn'!H:H,'NAM1'!$A118,0),"")</f>
        <v/>
      </c>
      <c r="H118" s="14" t="str" cm="1">
        <f t="array" aca="1" ref="H118" ca="1">IFERROR(INDEX('Nhập đơn'!I:I,'NAM1'!$A118,0),"")</f>
        <v/>
      </c>
      <c r="I118" s="15"/>
    </row>
    <row r="119" spans="1:9" ht="16.5">
      <c r="A119" s="1" t="str">
        <f ca="1">IFERROR(A118+MATCH(C119,OFFSET('Nhập đơn'!$C$1,'NAM1'!$A118,0,10000),0),"")</f>
        <v/>
      </c>
      <c r="B119" s="16"/>
      <c r="C119" s="16"/>
      <c r="D119" s="14" t="str" cm="1">
        <f t="array" aca="1" ref="D119" ca="1">IFERROR(INDEX('Nhập đơn'!D:D,'NAM1'!$A119,0),"")</f>
        <v/>
      </c>
      <c r="E119" s="15" t="str" cm="1">
        <f t="array" aca="1" ref="E119" ca="1">IFERROR(INDEX('Nhập đơn'!E:E,'NAM1'!$A119,0),"")</f>
        <v/>
      </c>
      <c r="F119" s="15" t="str" cm="1">
        <f t="array" aca="1" ref="F119" ca="1">IFERROR(INDEX('Nhập đơn'!F:F,'NAM1'!$A119,0),"")</f>
        <v/>
      </c>
      <c r="G119" s="14" t="str" cm="1">
        <f t="array" aca="1" ref="G119" ca="1">IFERROR(INDEX('Nhập đơn'!H:H,'NAM1'!$A119,0),"")</f>
        <v/>
      </c>
      <c r="H119" s="14" t="str" cm="1">
        <f t="array" aca="1" ref="H119" ca="1">IFERROR(INDEX('Nhập đơn'!I:I,'NAM1'!$A119,0),"")</f>
        <v/>
      </c>
      <c r="I119" s="15"/>
    </row>
    <row r="120" spans="1:9" ht="16.5">
      <c r="A120" s="1" t="str">
        <f ca="1">IFERROR(A119+MATCH(C120,OFFSET('Nhập đơn'!$C$1,'NAM1'!$A119,0,10000),0),"")</f>
        <v/>
      </c>
      <c r="B120" s="16"/>
      <c r="C120" s="16"/>
      <c r="D120" s="14" t="str" cm="1">
        <f t="array" aca="1" ref="D120" ca="1">IFERROR(INDEX('Nhập đơn'!D:D,'NAM1'!$A120,0),"")</f>
        <v/>
      </c>
      <c r="E120" s="15" t="str" cm="1">
        <f t="array" aca="1" ref="E120" ca="1">IFERROR(INDEX('Nhập đơn'!E:E,'NAM1'!$A120,0),"")</f>
        <v/>
      </c>
      <c r="F120" s="15" t="str" cm="1">
        <f t="array" aca="1" ref="F120" ca="1">IFERROR(INDEX('Nhập đơn'!F:F,'NAM1'!$A120,0),"")</f>
        <v/>
      </c>
      <c r="G120" s="14" t="str" cm="1">
        <f t="array" aca="1" ref="G120" ca="1">IFERROR(INDEX('Nhập đơn'!H:H,'NAM1'!$A120,0),"")</f>
        <v/>
      </c>
      <c r="H120" s="14" t="str" cm="1">
        <f t="array" aca="1" ref="H120" ca="1">IFERROR(INDEX('Nhập đơn'!I:I,'NAM1'!$A120,0),"")</f>
        <v/>
      </c>
      <c r="I120" s="15"/>
    </row>
    <row r="121" spans="1:9" ht="16.5">
      <c r="A121" s="1" t="str">
        <f ca="1">IFERROR(A120+MATCH(C121,OFFSET('Nhập đơn'!$C$1,'NAM1'!$A120,0,10000),0),"")</f>
        <v/>
      </c>
      <c r="B121" s="16"/>
      <c r="C121" s="16"/>
      <c r="D121" s="14" t="str" cm="1">
        <f t="array" aca="1" ref="D121" ca="1">IFERROR(INDEX('Nhập đơn'!D:D,'NAM1'!$A121,0),"")</f>
        <v/>
      </c>
      <c r="E121" s="15" t="str" cm="1">
        <f t="array" aca="1" ref="E121" ca="1">IFERROR(INDEX('Nhập đơn'!E:E,'NAM1'!$A121,0),"")</f>
        <v/>
      </c>
      <c r="F121" s="15" t="str" cm="1">
        <f t="array" aca="1" ref="F121" ca="1">IFERROR(INDEX('Nhập đơn'!F:F,'NAM1'!$A121,0),"")</f>
        <v/>
      </c>
      <c r="G121" s="14" t="str" cm="1">
        <f t="array" aca="1" ref="G121" ca="1">IFERROR(INDEX('Nhập đơn'!H:H,'NAM1'!$A121,0),"")</f>
        <v/>
      </c>
      <c r="H121" s="14" t="str" cm="1">
        <f t="array" aca="1" ref="H121" ca="1">IFERROR(INDEX('Nhập đơn'!I:I,'NAM1'!$A121,0),"")</f>
        <v/>
      </c>
      <c r="I121" s="15"/>
    </row>
    <row r="122" spans="1:9" ht="16.5">
      <c r="A122" s="1" t="str">
        <f ca="1">IFERROR(A121+MATCH(C122,OFFSET('Nhập đơn'!$C$1,'NAM1'!$A121,0,10000),0),"")</f>
        <v/>
      </c>
      <c r="B122" s="16"/>
      <c r="C122" s="16"/>
      <c r="D122" s="14" t="str" cm="1">
        <f t="array" aca="1" ref="D122" ca="1">IFERROR(INDEX('Nhập đơn'!D:D,'NAM1'!$A122,0),"")</f>
        <v/>
      </c>
      <c r="E122" s="15" t="str" cm="1">
        <f t="array" aca="1" ref="E122" ca="1">IFERROR(INDEX('Nhập đơn'!E:E,'NAM1'!$A122,0),"")</f>
        <v/>
      </c>
      <c r="F122" s="15" t="str" cm="1">
        <f t="array" aca="1" ref="F122" ca="1">IFERROR(INDEX('Nhập đơn'!F:F,'NAM1'!$A122,0),"")</f>
        <v/>
      </c>
      <c r="G122" s="14" t="str" cm="1">
        <f t="array" aca="1" ref="G122" ca="1">IFERROR(INDEX('Nhập đơn'!H:H,'NAM1'!$A122,0),"")</f>
        <v/>
      </c>
      <c r="H122" s="14" t="str" cm="1">
        <f t="array" aca="1" ref="H122" ca="1">IFERROR(INDEX('Nhập đơn'!I:I,'NAM1'!$A122,0),"")</f>
        <v/>
      </c>
      <c r="I122" s="15"/>
    </row>
    <row r="123" spans="1:9" ht="16.5">
      <c r="A123" s="1"/>
      <c r="B123" s="1"/>
      <c r="C123" s="1"/>
      <c r="D123" s="1"/>
      <c r="E123" s="1"/>
      <c r="F123" s="1"/>
      <c r="G123" s="1"/>
      <c r="H123" s="1"/>
      <c r="I123" s="1"/>
    </row>
    <row r="124" spans="1:9" ht="16.5">
      <c r="A124" s="1"/>
      <c r="B124" s="1"/>
      <c r="C124" s="1"/>
      <c r="D124" s="1"/>
      <c r="E124" s="1"/>
      <c r="F124" s="1"/>
      <c r="G124" s="1"/>
      <c r="H124" s="1"/>
      <c r="I124" s="1"/>
    </row>
    <row r="125" spans="1:9" ht="16.5">
      <c r="A125" s="1"/>
      <c r="B125" s="1"/>
      <c r="C125" s="1"/>
      <c r="D125" s="1"/>
      <c r="E125" s="1"/>
      <c r="F125" s="1"/>
      <c r="G125" s="1"/>
      <c r="H125" s="1"/>
      <c r="I125" s="1"/>
    </row>
    <row r="126" spans="1:9" ht="16.5">
      <c r="A126" s="1"/>
      <c r="B126" s="1"/>
      <c r="C126" s="1"/>
      <c r="D126" s="1"/>
      <c r="E126" s="1"/>
      <c r="F126" s="1"/>
      <c r="G126" s="1"/>
      <c r="H126" s="1"/>
      <c r="I126" s="1"/>
    </row>
    <row r="127" spans="1:9" ht="16.5">
      <c r="A127" s="1"/>
      <c r="B127" s="1"/>
      <c r="C127" s="1"/>
      <c r="D127" s="1"/>
      <c r="E127" s="1"/>
      <c r="F127" s="1"/>
      <c r="G127" s="1"/>
      <c r="H127" s="1"/>
      <c r="I127" s="1"/>
    </row>
    <row r="128" spans="1:9" ht="16.5">
      <c r="A128" s="1"/>
      <c r="B128" s="1"/>
      <c r="C128" s="1"/>
      <c r="D128" s="1"/>
      <c r="E128" s="1"/>
      <c r="F128" s="1"/>
      <c r="G128" s="1"/>
      <c r="H128" s="1"/>
      <c r="I128" s="1"/>
    </row>
    <row r="129" spans="1:9" ht="16.5">
      <c r="A129" s="1"/>
      <c r="B129" s="1"/>
      <c r="C129" s="1"/>
      <c r="D129" s="1"/>
      <c r="E129" s="1"/>
      <c r="F129" s="1"/>
      <c r="G129" s="1"/>
      <c r="H129" s="1"/>
      <c r="I129" s="1"/>
    </row>
    <row r="130" spans="1:9" ht="16.5">
      <c r="A130" s="1"/>
      <c r="B130" s="1"/>
      <c r="C130" s="1"/>
      <c r="D130" s="1"/>
      <c r="E130" s="1"/>
      <c r="F130" s="1"/>
      <c r="G130" s="1"/>
      <c r="H130" s="1"/>
      <c r="I130" s="1"/>
    </row>
    <row r="131" spans="1:9" ht="16.5">
      <c r="A131" s="1"/>
      <c r="B131" s="1"/>
      <c r="C131" s="1"/>
      <c r="D131" s="1"/>
      <c r="E131" s="1"/>
      <c r="F131" s="1"/>
      <c r="G131" s="1"/>
      <c r="H131" s="1"/>
      <c r="I131" s="1"/>
    </row>
  </sheetData>
  <mergeCells count="1">
    <mergeCell ref="H5:I5"/>
  </mergeCells>
  <conditionalFormatting sqref="B6:I6">
    <cfRule type="expression" dxfId="6" priority="1">
      <formula>COUNTA(B7)&gt;0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142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375" customWidth="1"/>
    <col min="3" max="3" width="9" hidden="1" customWidth="1"/>
    <col min="4" max="4" width="11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A1" s="1"/>
      <c r="B1" s="2" t="s">
        <v>4198</v>
      </c>
      <c r="C1" s="3"/>
      <c r="D1" s="4"/>
      <c r="E1" s="3"/>
      <c r="F1" s="3"/>
      <c r="G1" s="3"/>
      <c r="H1" s="3"/>
      <c r="I1" s="1"/>
      <c r="J1" s="1">
        <f>COUNTIFS('Nhập đơn'!C:C,$E$5)</f>
        <v>0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  <c r="J2" s="1"/>
    </row>
    <row r="3" spans="1:10" ht="16.5">
      <c r="A3" s="1"/>
      <c r="B3" s="1"/>
      <c r="C3" s="3"/>
      <c r="D3" s="4"/>
      <c r="E3" s="3"/>
      <c r="F3" s="3"/>
      <c r="G3" s="3"/>
      <c r="H3" s="3"/>
      <c r="I3" s="1"/>
      <c r="J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  <c r="J4" s="1"/>
    </row>
    <row r="5" spans="1:10" ht="18.75" customHeight="1">
      <c r="A5" s="1"/>
      <c r="B5" s="7" t="s">
        <v>4327</v>
      </c>
      <c r="C5" s="8"/>
      <c r="D5" s="9"/>
      <c r="E5" s="21" t="s">
        <v>4709</v>
      </c>
      <c r="F5" s="8"/>
      <c r="G5" s="11" t="s">
        <v>4328</v>
      </c>
      <c r="H5" s="785" t="s">
        <v>4329</v>
      </c>
      <c r="I5" s="785"/>
      <c r="J5" s="1"/>
    </row>
    <row r="6" spans="1:10" ht="49.5">
      <c r="A6" s="1"/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  <c r="J6" s="1"/>
    </row>
    <row r="7" spans="1:10" ht="17.25" customHeight="1">
      <c r="A7" s="1" t="str">
        <f ca="1">IFERROR(A6+MATCH(C7,OFFSET('Nhập đơn'!$C$1,'NAM 1 ( LIÊN )'!$A6,0,10000),0),"")</f>
        <v/>
      </c>
      <c r="B7" s="14">
        <v>1</v>
      </c>
      <c r="C7" s="14" t="str">
        <f>IF(COUNTIFS($C$6:C6,$E$5)&lt;$J$1,$E$5,"")</f>
        <v/>
      </c>
      <c r="D7" s="14" t="str" cm="1">
        <f t="array" aca="1" ref="D7" ca="1">IFERROR(INDEX('Nhập đơn'!D:D,'NAM 1 ( LIÊN )'!$A7,0),"")</f>
        <v/>
      </c>
      <c r="E7" s="15" t="str" cm="1">
        <f t="array" aca="1" ref="E7" ca="1">IFERROR(INDEX('Nhập đơn'!E:E,'NAM 1 ( LIÊN )'!$A7,0),"")</f>
        <v/>
      </c>
      <c r="F7" s="15" t="str" cm="1">
        <f t="array" aca="1" ref="F7" ca="1">IFERROR(INDEX('Nhập đơn'!F:F,'NAM 1 ( LIÊN )'!$A7,0),"")</f>
        <v/>
      </c>
      <c r="G7" s="14" t="str" cm="1">
        <f t="array" aca="1" ref="G7" ca="1">IFERROR(INDEX('Nhập đơn'!H:H,'NAM 1 ( LIÊN )'!$A7,0),"")</f>
        <v/>
      </c>
      <c r="H7" s="14" t="str" cm="1">
        <f t="array" aca="1" ref="H7" ca="1">IFERROR(INDEX('Nhập đơn'!I:I,'NAM 1 ( LIÊN )'!$A7,0),"")</f>
        <v/>
      </c>
      <c r="I7" s="15"/>
      <c r="J7" s="1"/>
    </row>
    <row r="8" spans="1:10" ht="16.5">
      <c r="A8" s="1" t="str">
        <f ca="1">IFERROR(A7+MATCH(C8,OFFSET('Nhập đơn'!$C$1,'NAM 1 ( LIÊN )'!$A7,0,10000),0),"")</f>
        <v/>
      </c>
      <c r="B8" s="14">
        <v>2</v>
      </c>
      <c r="C8" s="14" t="str">
        <f>IF(COUNTIFS($C$6:C7,$E$5)&lt;$J$1,$E$5,"")</f>
        <v/>
      </c>
      <c r="D8" s="14" t="str" cm="1">
        <f t="array" aca="1" ref="D8" ca="1">IFERROR(INDEX('Nhập đơn'!D:D,'NAM 1 ( LIÊN )'!$A8,0),"")</f>
        <v/>
      </c>
      <c r="E8" s="15" t="str" cm="1">
        <f t="array" aca="1" ref="E8" ca="1">IFERROR(INDEX('Nhập đơn'!E:E,'NAM 1 ( LIÊN )'!$A8,0),"")</f>
        <v/>
      </c>
      <c r="F8" s="15" t="str" cm="1">
        <f t="array" aca="1" ref="F8" ca="1">IFERROR(INDEX('Nhập đơn'!F:F,'NAM 1 ( LIÊN )'!$A8,0),"")</f>
        <v/>
      </c>
      <c r="G8" s="14" t="str" cm="1">
        <f t="array" aca="1" ref="G8" ca="1">IFERROR(INDEX('Nhập đơn'!H:H,'NAM 1 ( LIÊN )'!$A8,0),"")</f>
        <v/>
      </c>
      <c r="H8" s="14" t="str" cm="1">
        <f t="array" aca="1" ref="H8" ca="1">IFERROR(INDEX('Nhập đơn'!I:I,'NAM 1 ( LIÊN )'!$A8,0),"")</f>
        <v/>
      </c>
      <c r="I8" s="15"/>
      <c r="J8" s="1"/>
    </row>
    <row r="9" spans="1:10" ht="16.5">
      <c r="A9" s="1" t="str">
        <f ca="1">IFERROR(A8+MATCH(C9,OFFSET('Nhập đơn'!$C$1,'NAM 1 ( LIÊN )'!$A8,0,10000),0),"")</f>
        <v/>
      </c>
      <c r="B9" s="14">
        <v>3</v>
      </c>
      <c r="C9" s="14" t="str">
        <f>IF(COUNTIFS($C$6:C8,$E$5)&lt;$J$1,$E$5,"")</f>
        <v/>
      </c>
      <c r="D9" s="14" t="str" cm="1">
        <f t="array" aca="1" ref="D9" ca="1">IFERROR(INDEX('Nhập đơn'!D:D,'NAM 1 ( LIÊN )'!$A9,0),"")</f>
        <v/>
      </c>
      <c r="E9" s="15" t="str" cm="1">
        <f t="array" aca="1" ref="E9" ca="1">IFERROR(INDEX('Nhập đơn'!E:E,'NAM 1 ( LIÊN )'!$A9,0),"")</f>
        <v/>
      </c>
      <c r="F9" s="15" t="str" cm="1">
        <f t="array" aca="1" ref="F9" ca="1">IFERROR(INDEX('Nhập đơn'!F:F,'NAM 1 ( LIÊN )'!$A9,0),"")</f>
        <v/>
      </c>
      <c r="G9" s="14" t="str" cm="1">
        <f t="array" aca="1" ref="G9" ca="1">IFERROR(INDEX('Nhập đơn'!H:H,'NAM 1 ( LIÊN )'!$A9,0),"")</f>
        <v/>
      </c>
      <c r="H9" s="14" t="str" cm="1">
        <f t="array" aca="1" ref="H9" ca="1">IFERROR(INDEX('Nhập đơn'!I:I,'NAM 1 ( LIÊN )'!$A9,0),"")</f>
        <v/>
      </c>
      <c r="I9" s="15"/>
      <c r="J9" s="1"/>
    </row>
    <row r="10" spans="1:10" ht="16.5">
      <c r="A10" s="1" t="str">
        <f ca="1">IFERROR(A9+MATCH(C10,OFFSET('Nhập đơn'!$C$1,'NAM 1 ( LIÊN )'!$A9,0,10000),0),"")</f>
        <v/>
      </c>
      <c r="B10" s="14">
        <v>4</v>
      </c>
      <c r="C10" s="14" t="str">
        <f>IF(COUNTIFS($C$6:C9,$E$5)&lt;$J$1,$E$5,"")</f>
        <v/>
      </c>
      <c r="D10" s="14" t="str" cm="1">
        <f t="array" aca="1" ref="D10" ca="1">IFERROR(INDEX('Nhập đơn'!D:D,'NAM 1 ( LIÊN )'!$A10,0),"")</f>
        <v/>
      </c>
      <c r="E10" s="15" t="str" cm="1">
        <f t="array" aca="1" ref="E10" ca="1">IFERROR(INDEX('Nhập đơn'!E:E,'NAM 1 ( LIÊN )'!$A10,0),"")</f>
        <v/>
      </c>
      <c r="F10" s="15" t="str" cm="1">
        <f t="array" aca="1" ref="F10" ca="1">IFERROR(INDEX('Nhập đơn'!F:F,'NAM 1 ( LIÊN )'!$A10,0),"")</f>
        <v/>
      </c>
      <c r="G10" s="14" t="str" cm="1">
        <f t="array" aca="1" ref="G10" ca="1">IFERROR(INDEX('Nhập đơn'!H:H,'NAM 1 ( LIÊN )'!$A10,0),"")</f>
        <v/>
      </c>
      <c r="H10" s="14" t="str" cm="1">
        <f t="array" aca="1" ref="H10" ca="1">IFERROR(INDEX('Nhập đơn'!I:I,'NAM 1 ( LIÊN )'!$A10,0),"")</f>
        <v/>
      </c>
      <c r="I10" s="15"/>
      <c r="J10" s="1"/>
    </row>
    <row r="11" spans="1:10" ht="16.5">
      <c r="A11" s="1" t="str">
        <f ca="1">IFERROR(A10+MATCH(C11,OFFSET('Nhập đơn'!$C$1,'NAM 1 ( LIÊN )'!$A10,0,10000),0),"")</f>
        <v/>
      </c>
      <c r="B11" s="14">
        <v>5</v>
      </c>
      <c r="C11" s="14" t="str">
        <f>IF(COUNTIFS($C$6:C10,$E$5)&lt;$J$1,$E$5,"")</f>
        <v/>
      </c>
      <c r="D11" s="14" t="str" cm="1">
        <f t="array" aca="1" ref="D11" ca="1">IFERROR(INDEX('Nhập đơn'!D:D,'NAM 1 ( LIÊN )'!$A11,0),"")</f>
        <v/>
      </c>
      <c r="E11" s="15" t="str" cm="1">
        <f t="array" aca="1" ref="E11" ca="1">IFERROR(INDEX('Nhập đơn'!E:E,'NAM 1 ( LIÊN )'!$A11,0),"")</f>
        <v/>
      </c>
      <c r="F11" s="15" t="str" cm="1">
        <f t="array" aca="1" ref="F11" ca="1">IFERROR(INDEX('Nhập đơn'!F:F,'NAM 1 ( LIÊN )'!$A11,0),"")</f>
        <v/>
      </c>
      <c r="G11" s="14" t="str" cm="1">
        <f t="array" aca="1" ref="G11" ca="1">IFERROR(INDEX('Nhập đơn'!H:H,'NAM 1 ( LIÊN )'!$A11,0),"")</f>
        <v/>
      </c>
      <c r="H11" s="14" t="str" cm="1">
        <f t="array" aca="1" ref="H11" ca="1">IFERROR(INDEX('Nhập đơn'!I:I,'NAM 1 ( LIÊN )'!$A11,0),"")</f>
        <v/>
      </c>
      <c r="I11" s="15"/>
      <c r="J11" s="1"/>
    </row>
    <row r="12" spans="1:10" ht="16.5">
      <c r="A12" s="1" t="str">
        <f ca="1">IFERROR(A11+MATCH(C12,OFFSET('Nhập đơn'!$C$1,'NAM 1 ( LIÊN )'!$A11,0,10000),0),"")</f>
        <v/>
      </c>
      <c r="B12" s="14">
        <v>6</v>
      </c>
      <c r="C12" s="14" t="str">
        <f>IF(COUNTIFS($C$6:C11,$E$5)&lt;$J$1,$E$5,"")</f>
        <v/>
      </c>
      <c r="D12" s="14" t="str" cm="1">
        <f t="array" aca="1" ref="D12" ca="1">IFERROR(INDEX('Nhập đơn'!D:D,'NAM 1 ( LIÊN )'!$A12,0),"")</f>
        <v/>
      </c>
      <c r="E12" s="15" t="str" cm="1">
        <f t="array" aca="1" ref="E12" ca="1">IFERROR(INDEX('Nhập đơn'!E:E,'NAM 1 ( LIÊN )'!$A12,0),"")</f>
        <v/>
      </c>
      <c r="F12" s="15" t="str" cm="1">
        <f t="array" aca="1" ref="F12" ca="1">IFERROR(INDEX('Nhập đơn'!F:F,'NAM 1 ( LIÊN )'!$A12,0),"")</f>
        <v/>
      </c>
      <c r="G12" s="14" t="str" cm="1">
        <f t="array" aca="1" ref="G12" ca="1">IFERROR(INDEX('Nhập đơn'!H:H,'NAM 1 ( LIÊN )'!$A12,0),"")</f>
        <v/>
      </c>
      <c r="H12" s="14" t="str" cm="1">
        <f t="array" aca="1" ref="H12" ca="1">IFERROR(INDEX('Nhập đơn'!I:I,'NAM 1 ( LIÊN )'!$A12,0),"")</f>
        <v/>
      </c>
      <c r="I12" s="15"/>
      <c r="J12" s="1"/>
    </row>
    <row r="13" spans="1:10" ht="16.5">
      <c r="A13" s="1" t="str">
        <f ca="1">IFERROR(A12+MATCH(C13,OFFSET('Nhập đơn'!$C$1,'NAM 1 ( LIÊN )'!$A12,0,10000),0),"")</f>
        <v/>
      </c>
      <c r="B13" s="14">
        <v>7</v>
      </c>
      <c r="C13" s="14" t="str">
        <f>IF(COUNTIFS($C$6:C12,$E$5)&lt;$J$1,$E$5,"")</f>
        <v/>
      </c>
      <c r="D13" s="14" t="str" cm="1">
        <f t="array" aca="1" ref="D13" ca="1">IFERROR(INDEX('Nhập đơn'!D:D,'NAM 1 ( LIÊN )'!$A13,0),"")</f>
        <v/>
      </c>
      <c r="E13" s="15" t="str" cm="1">
        <f t="array" aca="1" ref="E13" ca="1">IFERROR(INDEX('Nhập đơn'!E:E,'NAM 1 ( LIÊN )'!$A13,0),"")</f>
        <v/>
      </c>
      <c r="F13" s="15" t="str" cm="1">
        <f t="array" aca="1" ref="F13" ca="1">IFERROR(INDEX('Nhập đơn'!F:F,'NAM 1 ( LIÊN )'!$A13,0),"")</f>
        <v/>
      </c>
      <c r="G13" s="14" t="str" cm="1">
        <f t="array" aca="1" ref="G13" ca="1">IFERROR(INDEX('Nhập đơn'!H:H,'NAM 1 ( LIÊN )'!$A13,0),"")</f>
        <v/>
      </c>
      <c r="H13" s="14" t="str" cm="1">
        <f t="array" aca="1" ref="H13" ca="1">IFERROR(INDEX('Nhập đơn'!I:I,'NAM 1 ( LIÊN )'!$A13,0),"")</f>
        <v/>
      </c>
      <c r="I13" s="15"/>
      <c r="J13" s="1"/>
    </row>
    <row r="14" spans="1:10" ht="16.5">
      <c r="A14" s="1" t="str">
        <f ca="1">IFERROR(A13+MATCH(C14,OFFSET('Nhập đơn'!$C$1,'NAM 1 ( LIÊN )'!$A13,0,10000),0),"")</f>
        <v/>
      </c>
      <c r="B14" s="14">
        <v>8</v>
      </c>
      <c r="C14" s="14" t="str">
        <f>IF(COUNTIFS($C$6:C13,$E$5)&lt;$J$1,$E$5,"")</f>
        <v/>
      </c>
      <c r="D14" s="14" t="str" cm="1">
        <f t="array" aca="1" ref="D14" ca="1">IFERROR(INDEX('Nhập đơn'!D:D,'NAM 1 ( LIÊN )'!$A14,0),"")</f>
        <v/>
      </c>
      <c r="E14" s="15" t="str" cm="1">
        <f t="array" aca="1" ref="E14" ca="1">IFERROR(INDEX('Nhập đơn'!E:E,'NAM 1 ( LIÊN )'!$A14,0),"")</f>
        <v/>
      </c>
      <c r="F14" s="15" t="str" cm="1">
        <f t="array" aca="1" ref="F14" ca="1">IFERROR(INDEX('Nhập đơn'!F:F,'NAM 1 ( LIÊN )'!$A14,0),"")</f>
        <v/>
      </c>
      <c r="G14" s="14" t="str" cm="1">
        <f t="array" aca="1" ref="G14" ca="1">IFERROR(INDEX('Nhập đơn'!H:H,'NAM 1 ( LIÊN )'!$A14,0),"")</f>
        <v/>
      </c>
      <c r="H14" s="14" t="str" cm="1">
        <f t="array" aca="1" ref="H14" ca="1">IFERROR(INDEX('Nhập đơn'!I:I,'NAM 1 ( LIÊN )'!$A14,0),"")</f>
        <v/>
      </c>
      <c r="I14" s="15"/>
      <c r="J14" s="1"/>
    </row>
    <row r="15" spans="1:10" ht="16.5">
      <c r="A15" s="1" t="str">
        <f ca="1">IFERROR(A14+MATCH(C15,OFFSET('Nhập đơn'!$C$1,'NAM 1 ( LIÊN )'!$A14,0,10000),0),"")</f>
        <v/>
      </c>
      <c r="B15" s="14">
        <v>9</v>
      </c>
      <c r="C15" s="14" t="str">
        <f>IF(COUNTIFS($C$6:C14,$E$5)&lt;$J$1,$E$5,"")</f>
        <v/>
      </c>
      <c r="D15" s="14" t="str" cm="1">
        <f t="array" aca="1" ref="D15" ca="1">IFERROR(INDEX('Nhập đơn'!D:D,'NAM 1 ( LIÊN )'!$A15,0),"")</f>
        <v/>
      </c>
      <c r="E15" s="15" t="str" cm="1">
        <f t="array" aca="1" ref="E15" ca="1">IFERROR(INDEX('Nhập đơn'!E:E,'NAM 1 ( LIÊN )'!$A15,0),"")</f>
        <v/>
      </c>
      <c r="F15" s="15" t="str" cm="1">
        <f t="array" aca="1" ref="F15" ca="1">IFERROR(INDEX('Nhập đơn'!F:F,'NAM 1 ( LIÊN )'!$A15,0),"")</f>
        <v/>
      </c>
      <c r="G15" s="14" t="str" cm="1">
        <f t="array" aca="1" ref="G15" ca="1">IFERROR(INDEX('Nhập đơn'!H:H,'NAM 1 ( LIÊN )'!$A15,0),"")</f>
        <v/>
      </c>
      <c r="H15" s="14" t="str" cm="1">
        <f t="array" aca="1" ref="H15" ca="1">IFERROR(INDEX('Nhập đơn'!I:I,'NAM 1 ( LIÊN )'!$A15,0),"")</f>
        <v/>
      </c>
      <c r="I15" s="15"/>
      <c r="J15" s="1"/>
    </row>
    <row r="16" spans="1:10" ht="16.5">
      <c r="A16" s="1" t="str">
        <f ca="1">IFERROR(A15+MATCH(C16,OFFSET('Nhập đơn'!$C$1,'NAM 1 ( LIÊN )'!$A15,0,10000),0),"")</f>
        <v/>
      </c>
      <c r="B16" s="16"/>
      <c r="C16" s="14" t="str">
        <f>IF(COUNTIFS($C$6:C15,$E$5)&lt;$J$1,$E$5,"")</f>
        <v/>
      </c>
      <c r="D16" s="14" t="str" cm="1">
        <f t="array" aca="1" ref="D16" ca="1">IFERROR(INDEX('Nhập đơn'!D:D,'NAM 1 ( LIÊN )'!$A16,0),"")</f>
        <v/>
      </c>
      <c r="E16" s="15" t="str" cm="1">
        <f t="array" aca="1" ref="E16" ca="1">IFERROR(INDEX('Nhập đơn'!E:E,'NAM 1 ( LIÊN )'!$A16,0),"")</f>
        <v/>
      </c>
      <c r="F16" s="15" t="str" cm="1">
        <f t="array" aca="1" ref="F16" ca="1">IFERROR(INDEX('Nhập đơn'!F:F,'NAM 1 ( LIÊN )'!$A16,0),"")</f>
        <v/>
      </c>
      <c r="G16" s="14" t="str" cm="1">
        <f t="array" aca="1" ref="G16" ca="1">IFERROR(INDEX('Nhập đơn'!H:H,'NAM 1 ( LIÊN )'!$A16,0),"")</f>
        <v/>
      </c>
      <c r="H16" s="14" t="str" cm="1">
        <f t="array" aca="1" ref="H16" ca="1">IFERROR(INDEX('Nhập đơn'!I:I,'NAM 1 ( LIÊN )'!$A16,0),"")</f>
        <v/>
      </c>
      <c r="I16" s="15"/>
      <c r="J16" s="1"/>
    </row>
    <row r="17" spans="1:10" ht="16.5">
      <c r="A17" s="1" t="str">
        <f ca="1">IFERROR(A16+MATCH(C17,OFFSET('Nhập đơn'!$C$1,'NAM 1 ( LIÊN )'!$A16,0,10000),0),"")</f>
        <v/>
      </c>
      <c r="B17" s="16"/>
      <c r="C17" s="14" t="str">
        <f>IF(COUNTIFS($C$6:C16,$E$5)&lt;$J$1,$E$5,"")</f>
        <v/>
      </c>
      <c r="D17" s="14" t="str" cm="1">
        <f t="array" aca="1" ref="D17" ca="1">IFERROR(INDEX('Nhập đơn'!D:D,'NAM 1 ( LIÊN )'!$A17,0),"")</f>
        <v/>
      </c>
      <c r="E17" s="15" t="str" cm="1">
        <f t="array" aca="1" ref="E17" ca="1">IFERROR(INDEX('Nhập đơn'!E:E,'NAM 1 ( LIÊN )'!$A17,0),"")</f>
        <v/>
      </c>
      <c r="F17" s="15" t="str" cm="1">
        <f t="array" aca="1" ref="F17" ca="1">IFERROR(INDEX('Nhập đơn'!F:F,'NAM 1 ( LIÊN )'!$A17,0),"")</f>
        <v/>
      </c>
      <c r="G17" s="14" t="str" cm="1">
        <f t="array" aca="1" ref="G17" ca="1">IFERROR(INDEX('Nhập đơn'!H:H,'NAM 1 ( LIÊN )'!$A17,0),"")</f>
        <v/>
      </c>
      <c r="H17" s="14" t="str" cm="1">
        <f t="array" aca="1" ref="H17" ca="1">IFERROR(INDEX('Nhập đơn'!I:I,'NAM 1 ( LIÊN )'!$A17,0),"")</f>
        <v/>
      </c>
      <c r="I17" s="15"/>
      <c r="J17" s="1"/>
    </row>
    <row r="18" spans="1:10" ht="16.5">
      <c r="A18" s="1" t="str">
        <f ca="1">IFERROR(A17+MATCH(C18,OFFSET('Nhập đơn'!$C$1,'NAM 1 ( LIÊN )'!$A17,0,10000),0),"")</f>
        <v/>
      </c>
      <c r="B18" s="16"/>
      <c r="C18" s="16"/>
      <c r="D18" s="14" t="str" cm="1">
        <f t="array" aca="1" ref="D18" ca="1">IFERROR(INDEX('Nhập đơn'!D:D,'NAM 1 ( LIÊN )'!$A18,0),"")</f>
        <v/>
      </c>
      <c r="E18" s="15" t="str" cm="1">
        <f t="array" aca="1" ref="E18" ca="1">IFERROR(INDEX('Nhập đơn'!E:E,'NAM 1 ( LIÊN )'!$A18,0),"")</f>
        <v/>
      </c>
      <c r="F18" s="15" t="str" cm="1">
        <f t="array" aca="1" ref="F18" ca="1">IFERROR(INDEX('Nhập đơn'!F:F,'NAM 1 ( LIÊN )'!$A18,0),"")</f>
        <v/>
      </c>
      <c r="G18" s="14" t="str" cm="1">
        <f t="array" aca="1" ref="G18" ca="1">IFERROR(INDEX('Nhập đơn'!H:H,'NAM 1 ( LIÊN )'!$A18,0),"")</f>
        <v/>
      </c>
      <c r="H18" s="14" t="str" cm="1">
        <f t="array" aca="1" ref="H18" ca="1">IFERROR(INDEX('Nhập đơn'!I:I,'NAM 1 ( LIÊN )'!$A18,0),"")</f>
        <v/>
      </c>
      <c r="I18" s="15"/>
      <c r="J18" s="1"/>
    </row>
    <row r="19" spans="1:10" ht="16.5">
      <c r="A19" s="1" t="str">
        <f ca="1">IFERROR(A18+MATCH(C19,OFFSET('Nhập đơn'!$C$1,'NAM 1 ( LIÊN )'!$A18,0,10000),0),"")</f>
        <v/>
      </c>
      <c r="B19" s="16"/>
      <c r="C19" s="16"/>
      <c r="D19" s="14" t="str" cm="1">
        <f t="array" aca="1" ref="D19" ca="1">IFERROR(INDEX('Nhập đơn'!D:D,'NAM 1 ( LIÊN )'!$A19,0),"")</f>
        <v/>
      </c>
      <c r="E19" s="15" t="str" cm="1">
        <f t="array" aca="1" ref="E19" ca="1">IFERROR(INDEX('Nhập đơn'!E:E,'NAM 1 ( LIÊN )'!$A19,0),"")</f>
        <v/>
      </c>
      <c r="F19" s="15" t="str" cm="1">
        <f t="array" aca="1" ref="F19" ca="1">IFERROR(INDEX('Nhập đơn'!F:F,'NAM 1 ( LIÊN )'!$A19,0),"")</f>
        <v/>
      </c>
      <c r="G19" s="14" t="str" cm="1">
        <f t="array" aca="1" ref="G19" ca="1">IFERROR(INDEX('Nhập đơn'!H:H,'NAM 1 ( LIÊN )'!$A19,0),"")</f>
        <v/>
      </c>
      <c r="H19" s="14" t="str" cm="1">
        <f t="array" aca="1" ref="H19" ca="1">IFERROR(INDEX('Nhập đơn'!I:I,'NAM 1 ( LIÊN )'!$A19,0),"")</f>
        <v/>
      </c>
      <c r="I19" s="15"/>
      <c r="J19" s="1"/>
    </row>
    <row r="20" spans="1:10" ht="16.5">
      <c r="A20" s="1" t="str">
        <f ca="1">IFERROR(A19+MATCH(C20,OFFSET('Nhập đơn'!$C$1,'NAM 1 ( LIÊN )'!$A19,0,10000),0),"")</f>
        <v/>
      </c>
      <c r="B20" s="16"/>
      <c r="C20" s="16"/>
      <c r="D20" s="14" t="str" cm="1">
        <f t="array" aca="1" ref="D20" ca="1">IFERROR(INDEX('Nhập đơn'!D:D,'NAM 1 ( LIÊN )'!$A20,0),"")</f>
        <v/>
      </c>
      <c r="E20" s="15" t="str" cm="1">
        <f t="array" aca="1" ref="E20" ca="1">IFERROR(INDEX('Nhập đơn'!E:E,'NAM 1 ( LIÊN )'!$A20,0),"")</f>
        <v/>
      </c>
      <c r="F20" s="15" t="str" cm="1">
        <f t="array" aca="1" ref="F20" ca="1">IFERROR(INDEX('Nhập đơn'!F:F,'NAM 1 ( LIÊN )'!$A20,0),"")</f>
        <v/>
      </c>
      <c r="G20" s="14" t="str" cm="1">
        <f t="array" aca="1" ref="G20" ca="1">IFERROR(INDEX('Nhập đơn'!H:H,'NAM 1 ( LIÊN )'!$A20,0),"")</f>
        <v/>
      </c>
      <c r="H20" s="14" t="str" cm="1">
        <f t="array" aca="1" ref="H20" ca="1">IFERROR(INDEX('Nhập đơn'!I:I,'NAM 1 ( LIÊN )'!$A20,0),"")</f>
        <v/>
      </c>
      <c r="I20" s="15"/>
      <c r="J20" s="1"/>
    </row>
    <row r="21" spans="1:10" ht="16.5">
      <c r="A21" s="1" t="str">
        <f ca="1">IFERROR(A20+MATCH(C21,OFFSET('Nhập đơn'!$C$1,'NAM 1 ( LIÊN )'!$A20,0,10000),0),"")</f>
        <v/>
      </c>
      <c r="B21" s="16"/>
      <c r="C21" s="16"/>
      <c r="D21" s="14" t="str" cm="1">
        <f t="array" aca="1" ref="D21" ca="1">IFERROR(INDEX('Nhập đơn'!D:D,'NAM 1 ( LIÊN )'!$A21,0),"")</f>
        <v/>
      </c>
      <c r="E21" s="15" t="str" cm="1">
        <f t="array" aca="1" ref="E21" ca="1">IFERROR(INDEX('Nhập đơn'!E:E,'NAM 1 ( LIÊN )'!$A21,0),"")</f>
        <v/>
      </c>
      <c r="F21" s="15" t="str" cm="1">
        <f t="array" aca="1" ref="F21" ca="1">IFERROR(INDEX('Nhập đơn'!F:F,'NAM 1 ( LIÊN )'!$A21,0),"")</f>
        <v/>
      </c>
      <c r="G21" s="14" t="str" cm="1">
        <f t="array" aca="1" ref="G21" ca="1">IFERROR(INDEX('Nhập đơn'!H:H,'NAM 1 ( LIÊN )'!$A21,0),"")</f>
        <v/>
      </c>
      <c r="H21" s="14" t="str" cm="1">
        <f t="array" aca="1" ref="H21" ca="1">IFERROR(INDEX('Nhập đơn'!I:I,'NAM 1 ( LIÊN )'!$A21,0),"")</f>
        <v/>
      </c>
      <c r="I21" s="15"/>
      <c r="J21" s="1"/>
    </row>
    <row r="22" spans="1:10" ht="16.5">
      <c r="A22" s="1" t="str">
        <f ca="1">IFERROR(A21+MATCH(C22,OFFSET('Nhập đơn'!$C$1,'NAM 1 ( LIÊN )'!$A21,0,10000),0),"")</f>
        <v/>
      </c>
      <c r="B22" s="16"/>
      <c r="C22" s="16"/>
      <c r="D22" s="14" t="str" cm="1">
        <f t="array" aca="1" ref="D22" ca="1">IFERROR(INDEX('Nhập đơn'!D:D,'NAM 1 ( LIÊN )'!$A22,0),"")</f>
        <v/>
      </c>
      <c r="E22" s="15" t="str" cm="1">
        <f t="array" aca="1" ref="E22" ca="1">IFERROR(INDEX('Nhập đơn'!E:E,'NAM 1 ( LIÊN )'!$A22,0),"")</f>
        <v/>
      </c>
      <c r="F22" s="15" t="str" cm="1">
        <f t="array" aca="1" ref="F22" ca="1">IFERROR(INDEX('Nhập đơn'!F:F,'NAM 1 ( LIÊN )'!$A22,0),"")</f>
        <v/>
      </c>
      <c r="G22" s="14" t="str" cm="1">
        <f t="array" aca="1" ref="G22" ca="1">IFERROR(INDEX('Nhập đơn'!H:H,'NAM 1 ( LIÊN )'!$A22,0),"")</f>
        <v/>
      </c>
      <c r="H22" s="14" t="str" cm="1">
        <f t="array" aca="1" ref="H22" ca="1">IFERROR(INDEX('Nhập đơn'!I:I,'NAM 1 ( LIÊN )'!$A22,0),"")</f>
        <v/>
      </c>
      <c r="I22" s="15"/>
      <c r="J22" s="1"/>
    </row>
    <row r="23" spans="1:10" ht="16.5">
      <c r="A23" s="1" t="str">
        <f ca="1">IFERROR(A22+MATCH(C23,OFFSET('Nhập đơn'!$C$1,'NAM 1 ( LIÊN )'!$A22,0,10000),0),"")</f>
        <v/>
      </c>
      <c r="B23" s="16"/>
      <c r="C23" s="16"/>
      <c r="D23" s="14" t="str" cm="1">
        <f t="array" aca="1" ref="D23" ca="1">IFERROR(INDEX('Nhập đơn'!D:D,'NAM 1 ( LIÊN )'!$A23,0),"")</f>
        <v/>
      </c>
      <c r="E23" s="15" t="str" cm="1">
        <f t="array" aca="1" ref="E23" ca="1">IFERROR(INDEX('Nhập đơn'!E:E,'NAM 1 ( LIÊN )'!$A23,0),"")</f>
        <v/>
      </c>
      <c r="F23" s="15" t="str" cm="1">
        <f t="array" aca="1" ref="F23" ca="1">IFERROR(INDEX('Nhập đơn'!F:F,'NAM 1 ( LIÊN )'!$A23,0),"")</f>
        <v/>
      </c>
      <c r="G23" s="14" t="str" cm="1">
        <f t="array" aca="1" ref="G23" ca="1">IFERROR(INDEX('Nhập đơn'!H:H,'NAM 1 ( LIÊN )'!$A23,0),"")</f>
        <v/>
      </c>
      <c r="H23" s="14" t="str" cm="1">
        <f t="array" aca="1" ref="H23" ca="1">IFERROR(INDEX('Nhập đơn'!I:I,'NAM 1 ( LIÊN )'!$A23,0),"")</f>
        <v/>
      </c>
      <c r="I23" s="15"/>
      <c r="J23" s="1"/>
    </row>
    <row r="24" spans="1:10" ht="16.5">
      <c r="A24" s="1" t="str">
        <f ca="1">IFERROR(A23+MATCH(C24,OFFSET('Nhập đơn'!$C$1,'NAM 1 ( LIÊN )'!$A23,0,10000),0),"")</f>
        <v/>
      </c>
      <c r="B24" s="16"/>
      <c r="C24" s="16"/>
      <c r="D24" s="14" t="str" cm="1">
        <f t="array" aca="1" ref="D24" ca="1">IFERROR(INDEX('Nhập đơn'!D:D,'NAM 1 ( LIÊN )'!$A24,0),"")</f>
        <v/>
      </c>
      <c r="E24" s="15" t="str" cm="1">
        <f t="array" aca="1" ref="E24" ca="1">IFERROR(INDEX('Nhập đơn'!E:E,'NAM 1 ( LIÊN )'!$A24,0),"")</f>
        <v/>
      </c>
      <c r="F24" s="15" t="str" cm="1">
        <f t="array" aca="1" ref="F24" ca="1">IFERROR(INDEX('Nhập đơn'!F:F,'NAM 1 ( LIÊN )'!$A24,0),"")</f>
        <v/>
      </c>
      <c r="G24" s="14" t="str" cm="1">
        <f t="array" aca="1" ref="G24" ca="1">IFERROR(INDEX('Nhập đơn'!H:H,'NAM 1 ( LIÊN )'!$A24,0),"")</f>
        <v/>
      </c>
      <c r="H24" s="14" t="str" cm="1">
        <f t="array" aca="1" ref="H24" ca="1">IFERROR(INDEX('Nhập đơn'!I:I,'NAM 1 ( LIÊN )'!$A24,0),"")</f>
        <v/>
      </c>
      <c r="I24" s="15"/>
      <c r="J24" s="1"/>
    </row>
    <row r="25" spans="1:10" ht="16.5">
      <c r="A25" s="1" t="str">
        <f ca="1">IFERROR(A24+MATCH(C25,OFFSET('Nhập đơn'!$C$1,'NAM 1 ( LIÊN )'!$A24,0,10000),0),"")</f>
        <v/>
      </c>
      <c r="B25" s="16"/>
      <c r="C25" s="16"/>
      <c r="D25" s="14" t="str" cm="1">
        <f t="array" aca="1" ref="D25" ca="1">IFERROR(INDEX('Nhập đơn'!D:D,'NAM 1 ( LIÊN )'!$A25,0),"")</f>
        <v/>
      </c>
      <c r="E25" s="15" t="str" cm="1">
        <f t="array" aca="1" ref="E25" ca="1">IFERROR(INDEX('Nhập đơn'!E:E,'NAM 1 ( LIÊN )'!$A25,0),"")</f>
        <v/>
      </c>
      <c r="F25" s="15" t="str" cm="1">
        <f t="array" aca="1" ref="F25" ca="1">IFERROR(INDEX('Nhập đơn'!F:F,'NAM 1 ( LIÊN )'!$A25,0),"")</f>
        <v/>
      </c>
      <c r="G25" s="14" t="str" cm="1">
        <f t="array" aca="1" ref="G25" ca="1">IFERROR(INDEX('Nhập đơn'!H:H,'NAM 1 ( LIÊN )'!$A25,0),"")</f>
        <v/>
      </c>
      <c r="H25" s="14" t="str" cm="1">
        <f t="array" aca="1" ref="H25" ca="1">IFERROR(INDEX('Nhập đơn'!I:I,'NAM 1 ( LIÊN )'!$A25,0),"")</f>
        <v/>
      </c>
      <c r="I25" s="15"/>
      <c r="J25" s="1"/>
    </row>
    <row r="26" spans="1:10" ht="16.5">
      <c r="A26" s="1" t="str">
        <f ca="1">IFERROR(A25+MATCH(C26,OFFSET('Nhập đơn'!$C$1,'NAM 1 ( LIÊN )'!$A25,0,10000),0),"")</f>
        <v/>
      </c>
      <c r="B26" s="16"/>
      <c r="C26" s="16"/>
      <c r="D26" s="14" t="str" cm="1">
        <f t="array" aca="1" ref="D26" ca="1">IFERROR(INDEX('Nhập đơn'!D:D,'NAM 1 ( LIÊN )'!$A26,0),"")</f>
        <v/>
      </c>
      <c r="E26" s="15" t="str" cm="1">
        <f t="array" aca="1" ref="E26" ca="1">IFERROR(INDEX('Nhập đơn'!E:E,'NAM 1 ( LIÊN )'!$A26,0),"")</f>
        <v/>
      </c>
      <c r="F26" s="15" t="str" cm="1">
        <f t="array" aca="1" ref="F26" ca="1">IFERROR(INDEX('Nhập đơn'!F:F,'NAM 1 ( LIÊN )'!$A26,0),"")</f>
        <v/>
      </c>
      <c r="G26" s="14" t="str" cm="1">
        <f t="array" aca="1" ref="G26" ca="1">IFERROR(INDEX('Nhập đơn'!H:H,'NAM 1 ( LIÊN )'!$A26,0),"")</f>
        <v/>
      </c>
      <c r="H26" s="14" t="str" cm="1">
        <f t="array" aca="1" ref="H26" ca="1">IFERROR(INDEX('Nhập đơn'!I:I,'NAM 1 ( LIÊN )'!$A26,0),"")</f>
        <v/>
      </c>
      <c r="I26" s="15"/>
      <c r="J26" s="1"/>
    </row>
    <row r="27" spans="1:10" ht="16.5">
      <c r="A27" s="1" t="str">
        <f ca="1">IFERROR(A26+MATCH(C27,OFFSET('Nhập đơn'!$C$1,'NAM 1 ( LIÊN )'!$A26,0,10000),0),"")</f>
        <v/>
      </c>
      <c r="B27" s="16"/>
      <c r="C27" s="16"/>
      <c r="D27" s="14" t="str" cm="1">
        <f t="array" aca="1" ref="D27" ca="1">IFERROR(INDEX('Nhập đơn'!D:D,'NAM 1 ( LIÊN )'!$A27,0),"")</f>
        <v/>
      </c>
      <c r="E27" s="15" t="str" cm="1">
        <f t="array" aca="1" ref="E27" ca="1">IFERROR(INDEX('Nhập đơn'!E:E,'NAM 1 ( LIÊN )'!$A27,0),"")</f>
        <v/>
      </c>
      <c r="F27" s="15" t="str" cm="1">
        <f t="array" aca="1" ref="F27" ca="1">IFERROR(INDEX('Nhập đơn'!F:F,'NAM 1 ( LIÊN )'!$A27,0),"")</f>
        <v/>
      </c>
      <c r="G27" s="14" t="str" cm="1">
        <f t="array" aca="1" ref="G27" ca="1">IFERROR(INDEX('Nhập đơn'!H:H,'NAM 1 ( LIÊN )'!$A27,0),"")</f>
        <v/>
      </c>
      <c r="H27" s="14" t="str" cm="1">
        <f t="array" aca="1" ref="H27" ca="1">IFERROR(INDEX('Nhập đơn'!I:I,'NAM 1 ( LIÊN )'!$A27,0),"")</f>
        <v/>
      </c>
      <c r="I27" s="15"/>
      <c r="J27" s="1"/>
    </row>
    <row r="28" spans="1:10" ht="16.5">
      <c r="A28" s="1" t="str">
        <f ca="1">IFERROR(A27+MATCH(C28,OFFSET('Nhập đơn'!$C$1,'NAM 1 ( LIÊN )'!$A27,0,10000),0),"")</f>
        <v/>
      </c>
      <c r="B28" s="16"/>
      <c r="C28" s="16"/>
      <c r="D28" s="14" t="str" cm="1">
        <f t="array" aca="1" ref="D28" ca="1">IFERROR(INDEX('Nhập đơn'!D:D,'NAM 1 ( LIÊN )'!$A28,0),"")</f>
        <v/>
      </c>
      <c r="E28" s="15" t="str" cm="1">
        <f t="array" aca="1" ref="E28" ca="1">IFERROR(INDEX('Nhập đơn'!E:E,'NAM 1 ( LIÊN )'!$A28,0),"")</f>
        <v/>
      </c>
      <c r="F28" s="15" t="str" cm="1">
        <f t="array" aca="1" ref="F28" ca="1">IFERROR(INDEX('Nhập đơn'!F:F,'NAM 1 ( LIÊN )'!$A28,0),"")</f>
        <v/>
      </c>
      <c r="G28" s="14" t="str" cm="1">
        <f t="array" aca="1" ref="G28" ca="1">IFERROR(INDEX('Nhập đơn'!H:H,'NAM 1 ( LIÊN )'!$A28,0),"")</f>
        <v/>
      </c>
      <c r="H28" s="14" t="str" cm="1">
        <f t="array" aca="1" ref="H28" ca="1">IFERROR(INDEX('Nhập đơn'!I:I,'NAM 1 ( LIÊN )'!$A28,0),"")</f>
        <v/>
      </c>
      <c r="I28" s="15"/>
      <c r="J28" s="1"/>
    </row>
    <row r="29" spans="1:10" ht="16.5">
      <c r="A29" s="1" t="str">
        <f ca="1">IFERROR(A28+MATCH(C29,OFFSET('Nhập đơn'!$C$1,'NAM 1 ( LIÊN )'!$A28,0,10000),0),"")</f>
        <v/>
      </c>
      <c r="B29" s="16"/>
      <c r="C29" s="16"/>
      <c r="D29" s="14" t="str" cm="1">
        <f t="array" aca="1" ref="D29" ca="1">IFERROR(INDEX('Nhập đơn'!D:D,'NAM 1 ( LIÊN )'!$A29,0),"")</f>
        <v/>
      </c>
      <c r="E29" s="15" t="str" cm="1">
        <f t="array" aca="1" ref="E29" ca="1">IFERROR(INDEX('Nhập đơn'!E:E,'NAM 1 ( LIÊN )'!$A29,0),"")</f>
        <v/>
      </c>
      <c r="F29" s="15" t="str" cm="1">
        <f t="array" aca="1" ref="F29" ca="1">IFERROR(INDEX('Nhập đơn'!F:F,'NAM 1 ( LIÊN )'!$A29,0),"")</f>
        <v/>
      </c>
      <c r="G29" s="14" t="str" cm="1">
        <f t="array" aca="1" ref="G29" ca="1">IFERROR(INDEX('Nhập đơn'!H:H,'NAM 1 ( LIÊN )'!$A29,0),"")</f>
        <v/>
      </c>
      <c r="H29" s="14" t="str" cm="1">
        <f t="array" aca="1" ref="H29" ca="1">IFERROR(INDEX('Nhập đơn'!I:I,'NAM 1 ( LIÊN )'!$A29,0),"")</f>
        <v/>
      </c>
      <c r="I29" s="15"/>
      <c r="J29" s="1"/>
    </row>
    <row r="30" spans="1:10" ht="16.5">
      <c r="A30" s="1" t="str">
        <f ca="1">IFERROR(A29+MATCH(C30,OFFSET('Nhập đơn'!$C$1,'NAM 1 ( LIÊN )'!$A29,0,10000),0),"")</f>
        <v/>
      </c>
      <c r="B30" s="16"/>
      <c r="C30" s="16"/>
      <c r="D30" s="14" t="str" cm="1">
        <f t="array" aca="1" ref="D30" ca="1">IFERROR(INDEX('Nhập đơn'!D:D,'NAM 1 ( LIÊN )'!$A30,0),"")</f>
        <v/>
      </c>
      <c r="E30" s="15" t="str" cm="1">
        <f t="array" aca="1" ref="E30" ca="1">IFERROR(INDEX('Nhập đơn'!E:E,'NAM 1 ( LIÊN )'!$A30,0),"")</f>
        <v/>
      </c>
      <c r="F30" s="15" t="str" cm="1">
        <f t="array" aca="1" ref="F30" ca="1">IFERROR(INDEX('Nhập đơn'!F:F,'NAM 1 ( LIÊN )'!$A30,0),"")</f>
        <v/>
      </c>
      <c r="G30" s="14" t="str" cm="1">
        <f t="array" aca="1" ref="G30" ca="1">IFERROR(INDEX('Nhập đơn'!H:H,'NAM 1 ( LIÊN )'!$A30,0),"")</f>
        <v/>
      </c>
      <c r="H30" s="14" t="str" cm="1">
        <f t="array" aca="1" ref="H30" ca="1">IFERROR(INDEX('Nhập đơn'!I:I,'NAM 1 ( LIÊN )'!$A30,0),"")</f>
        <v/>
      </c>
      <c r="I30" s="15"/>
      <c r="J30" s="1"/>
    </row>
    <row r="31" spans="1:10" ht="16.5">
      <c r="A31" s="1" t="str">
        <f ca="1">IFERROR(A30+MATCH(C31,OFFSET('Nhập đơn'!$C$1,'NAM 1 ( LIÊN )'!$A30,0,10000),0),"")</f>
        <v/>
      </c>
      <c r="B31" s="16"/>
      <c r="C31" s="16"/>
      <c r="D31" s="14" t="str" cm="1">
        <f t="array" aca="1" ref="D31" ca="1">IFERROR(INDEX('Nhập đơn'!D:D,'NAM 1 ( LIÊN )'!$A31,0),"")</f>
        <v/>
      </c>
      <c r="E31" s="15" t="str" cm="1">
        <f t="array" aca="1" ref="E31" ca="1">IFERROR(INDEX('Nhập đơn'!E:E,'NAM 1 ( LIÊN )'!$A31,0),"")</f>
        <v/>
      </c>
      <c r="F31" s="15" t="str" cm="1">
        <f t="array" aca="1" ref="F31" ca="1">IFERROR(INDEX('Nhập đơn'!F:F,'NAM 1 ( LIÊN )'!$A31,0),"")</f>
        <v/>
      </c>
      <c r="G31" s="14" t="str" cm="1">
        <f t="array" aca="1" ref="G31" ca="1">IFERROR(INDEX('Nhập đơn'!H:H,'NAM 1 ( LIÊN )'!$A31,0),"")</f>
        <v/>
      </c>
      <c r="H31" s="14" t="str" cm="1">
        <f t="array" aca="1" ref="H31" ca="1">IFERROR(INDEX('Nhập đơn'!I:I,'NAM 1 ( LIÊN )'!$A31,0),"")</f>
        <v/>
      </c>
      <c r="I31" s="15"/>
      <c r="J31" s="1"/>
    </row>
    <row r="32" spans="1:10" ht="16.5">
      <c r="A32" s="1" t="str">
        <f ca="1">IFERROR(A31+MATCH(C32,OFFSET('Nhập đơn'!$C$1,'NAM 1 ( LIÊN )'!$A31,0,10000),0),"")</f>
        <v/>
      </c>
      <c r="B32" s="16"/>
      <c r="C32" s="16"/>
      <c r="D32" s="14" t="str" cm="1">
        <f t="array" aca="1" ref="D32" ca="1">IFERROR(INDEX('Nhập đơn'!D:D,'NAM 1 ( LIÊN )'!$A32,0),"")</f>
        <v/>
      </c>
      <c r="E32" s="15" t="str" cm="1">
        <f t="array" aca="1" ref="E32" ca="1">IFERROR(INDEX('Nhập đơn'!E:E,'NAM 1 ( LIÊN )'!$A32,0),"")</f>
        <v/>
      </c>
      <c r="F32" s="15" t="str" cm="1">
        <f t="array" aca="1" ref="F32" ca="1">IFERROR(INDEX('Nhập đơn'!F:F,'NAM 1 ( LIÊN )'!$A32,0),"")</f>
        <v/>
      </c>
      <c r="G32" s="14" t="str" cm="1">
        <f t="array" aca="1" ref="G32" ca="1">IFERROR(INDEX('Nhập đơn'!H:H,'NAM 1 ( LIÊN )'!$A32,0),"")</f>
        <v/>
      </c>
      <c r="H32" s="14" t="str" cm="1">
        <f t="array" aca="1" ref="H32" ca="1">IFERROR(INDEX('Nhập đơn'!I:I,'NAM 1 ( LIÊN )'!$A32,0),"")</f>
        <v/>
      </c>
      <c r="I32" s="15"/>
      <c r="J32" s="1"/>
    </row>
    <row r="33" spans="1:10" ht="16.5">
      <c r="A33" s="1" t="str">
        <f ca="1">IFERROR(A32+MATCH(C33,OFFSET('Nhập đơn'!$C$1,'NAM 1 ( LIÊN )'!$A32,0,10000),0),"")</f>
        <v/>
      </c>
      <c r="B33" s="16"/>
      <c r="C33" s="16"/>
      <c r="D33" s="14" t="str" cm="1">
        <f t="array" aca="1" ref="D33" ca="1">IFERROR(INDEX('Nhập đơn'!D:D,'NAM 1 ( LIÊN )'!$A33,0),"")</f>
        <v/>
      </c>
      <c r="E33" s="15" t="str" cm="1">
        <f t="array" aca="1" ref="E33" ca="1">IFERROR(INDEX('Nhập đơn'!E:E,'NAM 1 ( LIÊN )'!$A33,0),"")</f>
        <v/>
      </c>
      <c r="F33" s="15" t="str" cm="1">
        <f t="array" aca="1" ref="F33" ca="1">IFERROR(INDEX('Nhập đơn'!F:F,'NAM 1 ( LIÊN )'!$A33,0),"")</f>
        <v/>
      </c>
      <c r="G33" s="14" t="str" cm="1">
        <f t="array" aca="1" ref="G33" ca="1">IFERROR(INDEX('Nhập đơn'!H:H,'NAM 1 ( LIÊN )'!$A33,0),"")</f>
        <v/>
      </c>
      <c r="H33" s="14" t="str" cm="1">
        <f t="array" aca="1" ref="H33" ca="1">IFERROR(INDEX('Nhập đơn'!I:I,'NAM 1 ( LIÊN )'!$A33,0),"")</f>
        <v/>
      </c>
      <c r="I33" s="15"/>
      <c r="J33" s="1"/>
    </row>
    <row r="34" spans="1:10" ht="16.5">
      <c r="A34" s="1" t="str">
        <f ca="1">IFERROR(A33+MATCH(C34,OFFSET('Nhập đơn'!$C$1,'NAM 1 ( LIÊN )'!$A33,0,10000),0),"")</f>
        <v/>
      </c>
      <c r="B34" s="16"/>
      <c r="C34" s="16"/>
      <c r="D34" s="14" t="str" cm="1">
        <f t="array" aca="1" ref="D34" ca="1">IFERROR(INDEX('Nhập đơn'!D:D,'NAM 1 ( LIÊN )'!$A34,0),"")</f>
        <v/>
      </c>
      <c r="E34" s="15" t="str" cm="1">
        <f t="array" aca="1" ref="E34" ca="1">IFERROR(INDEX('Nhập đơn'!E:E,'NAM 1 ( LIÊN )'!$A34,0),"")</f>
        <v/>
      </c>
      <c r="F34" s="15" t="str" cm="1">
        <f t="array" aca="1" ref="F34" ca="1">IFERROR(INDEX('Nhập đơn'!F:F,'NAM 1 ( LIÊN )'!$A34,0),"")</f>
        <v/>
      </c>
      <c r="G34" s="14" t="str" cm="1">
        <f t="array" aca="1" ref="G34" ca="1">IFERROR(INDEX('Nhập đơn'!H:H,'NAM 1 ( LIÊN )'!$A34,0),"")</f>
        <v/>
      </c>
      <c r="H34" s="14" t="str" cm="1">
        <f t="array" aca="1" ref="H34" ca="1">IFERROR(INDEX('Nhập đơn'!I:I,'NAM 1 ( LIÊN )'!$A34,0),"")</f>
        <v/>
      </c>
      <c r="I34" s="15"/>
      <c r="J34" s="1"/>
    </row>
    <row r="35" spans="1:10" ht="16.5">
      <c r="A35" s="1" t="str">
        <f ca="1">IFERROR(A34+MATCH(C35,OFFSET('Nhập đơn'!$C$1,'NAM 1 ( LIÊN )'!$A34,0,10000),0),"")</f>
        <v/>
      </c>
      <c r="B35" s="16"/>
      <c r="C35" s="16"/>
      <c r="D35" s="14" t="str" cm="1">
        <f t="array" aca="1" ref="D35" ca="1">IFERROR(INDEX('Nhập đơn'!D:D,'NAM 1 ( LIÊN )'!$A35,0),"")</f>
        <v/>
      </c>
      <c r="E35" s="15" t="str" cm="1">
        <f t="array" aca="1" ref="E35" ca="1">IFERROR(INDEX('Nhập đơn'!E:E,'NAM 1 ( LIÊN )'!$A35,0),"")</f>
        <v/>
      </c>
      <c r="F35" s="15" t="str" cm="1">
        <f t="array" aca="1" ref="F35" ca="1">IFERROR(INDEX('Nhập đơn'!F:F,'NAM 1 ( LIÊN )'!$A35,0),"")</f>
        <v/>
      </c>
      <c r="G35" s="14" t="str" cm="1">
        <f t="array" aca="1" ref="G35" ca="1">IFERROR(INDEX('Nhập đơn'!H:H,'NAM 1 ( LIÊN )'!$A35,0),"")</f>
        <v/>
      </c>
      <c r="H35" s="14" t="str" cm="1">
        <f t="array" aca="1" ref="H35" ca="1">IFERROR(INDEX('Nhập đơn'!I:I,'NAM 1 ( LIÊN )'!$A35,0),"")</f>
        <v/>
      </c>
      <c r="I35" s="15"/>
      <c r="J35" s="1"/>
    </row>
    <row r="36" spans="1:10" ht="16.5">
      <c r="A36" s="1" t="str">
        <f ca="1">IFERROR(A35+MATCH(C36,OFFSET('Nhập đơn'!$C$1,'NAM 1 ( LIÊN )'!$A35,0,10000),0),"")</f>
        <v/>
      </c>
      <c r="B36" s="16"/>
      <c r="C36" s="16"/>
      <c r="D36" s="14" t="str" cm="1">
        <f t="array" aca="1" ref="D36" ca="1">IFERROR(INDEX('Nhập đơn'!D:D,'NAM 1 ( LIÊN )'!$A36,0),"")</f>
        <v/>
      </c>
      <c r="E36" s="15" t="str" cm="1">
        <f t="array" aca="1" ref="E36" ca="1">IFERROR(INDEX('Nhập đơn'!E:E,'NAM 1 ( LIÊN )'!$A36,0),"")</f>
        <v/>
      </c>
      <c r="F36" s="15" t="str" cm="1">
        <f t="array" aca="1" ref="F36" ca="1">IFERROR(INDEX('Nhập đơn'!F:F,'NAM 1 ( LIÊN )'!$A36,0),"")</f>
        <v/>
      </c>
      <c r="G36" s="14" t="str" cm="1">
        <f t="array" aca="1" ref="G36" ca="1">IFERROR(INDEX('Nhập đơn'!H:H,'NAM 1 ( LIÊN )'!$A36,0),"")</f>
        <v/>
      </c>
      <c r="H36" s="14" t="str" cm="1">
        <f t="array" aca="1" ref="H36" ca="1">IFERROR(INDEX('Nhập đơn'!I:I,'NAM 1 ( LIÊN )'!$A36,0),"")</f>
        <v/>
      </c>
      <c r="I36" s="15"/>
      <c r="J36" s="1"/>
    </row>
    <row r="37" spans="1:10" ht="16.5">
      <c r="A37" s="1" t="str">
        <f ca="1">IFERROR(A36+MATCH(C37,OFFSET('Nhập đơn'!$C$1,'NAM 1 ( LIÊN )'!$A36,0,10000),0),"")</f>
        <v/>
      </c>
      <c r="B37" s="16"/>
      <c r="C37" s="16"/>
      <c r="D37" s="14" t="str" cm="1">
        <f t="array" aca="1" ref="D37" ca="1">IFERROR(INDEX('Nhập đơn'!D:D,'NAM 1 ( LIÊN )'!$A37,0),"")</f>
        <v/>
      </c>
      <c r="E37" s="15" t="str" cm="1">
        <f t="array" aca="1" ref="E37" ca="1">IFERROR(INDEX('Nhập đơn'!E:E,'NAM 1 ( LIÊN )'!$A37,0),"")</f>
        <v/>
      </c>
      <c r="F37" s="15" t="str" cm="1">
        <f t="array" aca="1" ref="F37" ca="1">IFERROR(INDEX('Nhập đơn'!F:F,'NAM 1 ( LIÊN )'!$A37,0),"")</f>
        <v/>
      </c>
      <c r="G37" s="14" t="str" cm="1">
        <f t="array" aca="1" ref="G37" ca="1">IFERROR(INDEX('Nhập đơn'!H:H,'NAM 1 ( LIÊN )'!$A37,0),"")</f>
        <v/>
      </c>
      <c r="H37" s="14" t="str" cm="1">
        <f t="array" aca="1" ref="H37" ca="1">IFERROR(INDEX('Nhập đơn'!I:I,'NAM 1 ( LIÊN )'!$A37,0),"")</f>
        <v/>
      </c>
      <c r="I37" s="15"/>
      <c r="J37" s="1"/>
    </row>
    <row r="38" spans="1:10" ht="16.5">
      <c r="A38" s="1" t="str">
        <f ca="1">IFERROR(A37+MATCH(C38,OFFSET('Nhập đơn'!$C$1,'NAM 1 ( LIÊN )'!$A37,0,10000),0),"")</f>
        <v/>
      </c>
      <c r="B38" s="16"/>
      <c r="C38" s="16"/>
      <c r="D38" s="14" t="str" cm="1">
        <f t="array" aca="1" ref="D38" ca="1">IFERROR(INDEX('Nhập đơn'!D:D,'NAM 1 ( LIÊN )'!$A38,0),"")</f>
        <v/>
      </c>
      <c r="E38" s="15" t="str" cm="1">
        <f t="array" aca="1" ref="E38" ca="1">IFERROR(INDEX('Nhập đơn'!E:E,'NAM 1 ( LIÊN )'!$A38,0),"")</f>
        <v/>
      </c>
      <c r="F38" s="15" t="str" cm="1">
        <f t="array" aca="1" ref="F38" ca="1">IFERROR(INDEX('Nhập đơn'!F:F,'NAM 1 ( LIÊN )'!$A38,0),"")</f>
        <v/>
      </c>
      <c r="G38" s="14" t="str" cm="1">
        <f t="array" aca="1" ref="G38" ca="1">IFERROR(INDEX('Nhập đơn'!H:H,'NAM 1 ( LIÊN )'!$A38,0),"")</f>
        <v/>
      </c>
      <c r="H38" s="14" t="str" cm="1">
        <f t="array" aca="1" ref="H38" ca="1">IFERROR(INDEX('Nhập đơn'!I:I,'NAM 1 ( LIÊN )'!$A38,0),"")</f>
        <v/>
      </c>
      <c r="I38" s="15"/>
      <c r="J38" s="1"/>
    </row>
    <row r="39" spans="1:10" ht="16.5">
      <c r="A39" s="1" t="str">
        <f ca="1">IFERROR(A38+MATCH(C39,OFFSET('Nhập đơn'!$C$1,'NAM 1 ( LIÊN )'!$A38,0,10000),0),"")</f>
        <v/>
      </c>
      <c r="B39" s="16"/>
      <c r="C39" s="16"/>
      <c r="D39" s="14" t="str" cm="1">
        <f t="array" aca="1" ref="D39" ca="1">IFERROR(INDEX('Nhập đơn'!D:D,'NAM 1 ( LIÊN )'!$A39,0),"")</f>
        <v/>
      </c>
      <c r="E39" s="15" t="str" cm="1">
        <f t="array" aca="1" ref="E39" ca="1">IFERROR(INDEX('Nhập đơn'!E:E,'NAM 1 ( LIÊN )'!$A39,0),"")</f>
        <v/>
      </c>
      <c r="F39" s="15" t="str" cm="1">
        <f t="array" aca="1" ref="F39" ca="1">IFERROR(INDEX('Nhập đơn'!F:F,'NAM 1 ( LIÊN )'!$A39,0),"")</f>
        <v/>
      </c>
      <c r="G39" s="14" t="str" cm="1">
        <f t="array" aca="1" ref="G39" ca="1">IFERROR(INDEX('Nhập đơn'!H:H,'NAM 1 ( LIÊN )'!$A39,0),"")</f>
        <v/>
      </c>
      <c r="H39" s="14" t="str" cm="1">
        <f t="array" aca="1" ref="H39" ca="1">IFERROR(INDEX('Nhập đơn'!I:I,'NAM 1 ( LIÊN )'!$A39,0),"")</f>
        <v/>
      </c>
      <c r="I39" s="15"/>
      <c r="J39" s="1"/>
    </row>
    <row r="40" spans="1:10" ht="16.5">
      <c r="A40" s="1" t="str">
        <f ca="1">IFERROR(A39+MATCH(C40,OFFSET('Nhập đơn'!$C$1,'NAM 1 ( LIÊN )'!$A39,0,10000),0),"")</f>
        <v/>
      </c>
      <c r="B40" s="16"/>
      <c r="C40" s="16"/>
      <c r="D40" s="14" t="str" cm="1">
        <f t="array" aca="1" ref="D40" ca="1">IFERROR(INDEX('Nhập đơn'!D:D,'NAM 1 ( LIÊN )'!$A40,0),"")</f>
        <v/>
      </c>
      <c r="E40" s="15" t="str" cm="1">
        <f t="array" aca="1" ref="E40" ca="1">IFERROR(INDEX('Nhập đơn'!E:E,'NAM 1 ( LIÊN )'!$A40,0),"")</f>
        <v/>
      </c>
      <c r="F40" s="15" t="str" cm="1">
        <f t="array" aca="1" ref="F40" ca="1">IFERROR(INDEX('Nhập đơn'!F:F,'NAM 1 ( LIÊN )'!$A40,0),"")</f>
        <v/>
      </c>
      <c r="G40" s="14" t="str" cm="1">
        <f t="array" aca="1" ref="G40" ca="1">IFERROR(INDEX('Nhập đơn'!H:H,'NAM 1 ( LIÊN )'!$A40,0),"")</f>
        <v/>
      </c>
      <c r="H40" s="14" t="str" cm="1">
        <f t="array" aca="1" ref="H40" ca="1">IFERROR(INDEX('Nhập đơn'!I:I,'NAM 1 ( LIÊN )'!$A40,0),"")</f>
        <v/>
      </c>
      <c r="I40" s="15"/>
      <c r="J40" s="1"/>
    </row>
    <row r="41" spans="1:10" ht="16.5">
      <c r="A41" s="1" t="str">
        <f ca="1">IFERROR(A40+MATCH(C41,OFFSET('Nhập đơn'!$C$1,'NAM 1 ( LIÊN )'!$A40,0,10000),0),"")</f>
        <v/>
      </c>
      <c r="B41" s="16"/>
      <c r="C41" s="16"/>
      <c r="D41" s="14" t="str" cm="1">
        <f t="array" aca="1" ref="D41" ca="1">IFERROR(INDEX('Nhập đơn'!D:D,'NAM 1 ( LIÊN )'!$A41,0),"")</f>
        <v/>
      </c>
      <c r="E41" s="15" t="str" cm="1">
        <f t="array" aca="1" ref="E41" ca="1">IFERROR(INDEX('Nhập đơn'!E:E,'NAM 1 ( LIÊN )'!$A41,0),"")</f>
        <v/>
      </c>
      <c r="F41" s="15" t="str" cm="1">
        <f t="array" aca="1" ref="F41" ca="1">IFERROR(INDEX('Nhập đơn'!F:F,'NAM 1 ( LIÊN )'!$A41,0),"")</f>
        <v/>
      </c>
      <c r="G41" s="14" t="str" cm="1">
        <f t="array" aca="1" ref="G41" ca="1">IFERROR(INDEX('Nhập đơn'!H:H,'NAM 1 ( LIÊN )'!$A41,0),"")</f>
        <v/>
      </c>
      <c r="H41" s="14" t="str" cm="1">
        <f t="array" aca="1" ref="H41" ca="1">IFERROR(INDEX('Nhập đơn'!I:I,'NAM 1 ( LIÊN )'!$A41,0),"")</f>
        <v/>
      </c>
      <c r="I41" s="15"/>
      <c r="J41" s="1"/>
    </row>
    <row r="42" spans="1:10" ht="16.5">
      <c r="A42" s="1" t="str">
        <f ca="1">IFERROR(A41+MATCH(C42,OFFSET('Nhập đơn'!$C$1,'NAM 1 ( LIÊN )'!$A41,0,10000),0),"")</f>
        <v/>
      </c>
      <c r="B42" s="16"/>
      <c r="C42" s="16"/>
      <c r="D42" s="14" t="str" cm="1">
        <f t="array" aca="1" ref="D42" ca="1">IFERROR(INDEX('Nhập đơn'!D:D,'NAM 1 ( LIÊN )'!$A42,0),"")</f>
        <v/>
      </c>
      <c r="E42" s="15" t="str" cm="1">
        <f t="array" aca="1" ref="E42" ca="1">IFERROR(INDEX('Nhập đơn'!E:E,'NAM 1 ( LIÊN )'!$A42,0),"")</f>
        <v/>
      </c>
      <c r="F42" s="15" t="str" cm="1">
        <f t="array" aca="1" ref="F42" ca="1">IFERROR(INDEX('Nhập đơn'!F:F,'NAM 1 ( LIÊN )'!$A42,0),"")</f>
        <v/>
      </c>
      <c r="G42" s="14" t="str" cm="1">
        <f t="array" aca="1" ref="G42" ca="1">IFERROR(INDEX('Nhập đơn'!H:H,'NAM 1 ( LIÊN )'!$A42,0),"")</f>
        <v/>
      </c>
      <c r="H42" s="14" t="str" cm="1">
        <f t="array" aca="1" ref="H42" ca="1">IFERROR(INDEX('Nhập đơn'!I:I,'NAM 1 ( LIÊN )'!$A42,0),"")</f>
        <v/>
      </c>
      <c r="I42" s="15"/>
      <c r="J42" s="1"/>
    </row>
    <row r="43" spans="1:10" ht="16.5">
      <c r="A43" s="1" t="str">
        <f ca="1">IFERROR(A42+MATCH(C43,OFFSET('Nhập đơn'!$C$1,'NAM 1 ( LIÊN )'!$A42,0,10000),0),"")</f>
        <v/>
      </c>
      <c r="B43" s="16"/>
      <c r="C43" s="16"/>
      <c r="D43" s="14" t="str" cm="1">
        <f t="array" aca="1" ref="D43" ca="1">IFERROR(INDEX('Nhập đơn'!D:D,'NAM 1 ( LIÊN )'!$A43,0),"")</f>
        <v/>
      </c>
      <c r="E43" s="15" t="str" cm="1">
        <f t="array" aca="1" ref="E43" ca="1">IFERROR(INDEX('Nhập đơn'!E:E,'NAM 1 ( LIÊN )'!$A43,0),"")</f>
        <v/>
      </c>
      <c r="F43" s="15" t="str" cm="1">
        <f t="array" aca="1" ref="F43" ca="1">IFERROR(INDEX('Nhập đơn'!F:F,'NAM 1 ( LIÊN )'!$A43,0),"")</f>
        <v/>
      </c>
      <c r="G43" s="14" t="str" cm="1">
        <f t="array" aca="1" ref="G43" ca="1">IFERROR(INDEX('Nhập đơn'!H:H,'NAM 1 ( LIÊN )'!$A43,0),"")</f>
        <v/>
      </c>
      <c r="H43" s="14" t="str" cm="1">
        <f t="array" aca="1" ref="H43" ca="1">IFERROR(INDEX('Nhập đơn'!I:I,'NAM 1 ( LIÊN )'!$A43,0),"")</f>
        <v/>
      </c>
      <c r="I43" s="15"/>
      <c r="J43" s="1"/>
    </row>
    <row r="44" spans="1:10" ht="16.5">
      <c r="A44" s="1" t="str">
        <f ca="1">IFERROR(A43+MATCH(C44,OFFSET('Nhập đơn'!$C$1,'NAM 1 ( LIÊN )'!$A43,0,10000),0),"")</f>
        <v/>
      </c>
      <c r="B44" s="16"/>
      <c r="C44" s="16"/>
      <c r="D44" s="14" t="str" cm="1">
        <f t="array" aca="1" ref="D44" ca="1">IFERROR(INDEX('Nhập đơn'!D:D,'NAM 1 ( LIÊN )'!$A44,0),"")</f>
        <v/>
      </c>
      <c r="E44" s="15" t="str" cm="1">
        <f t="array" aca="1" ref="E44" ca="1">IFERROR(INDEX('Nhập đơn'!E:E,'NAM 1 ( LIÊN )'!$A44,0),"")</f>
        <v/>
      </c>
      <c r="F44" s="15" t="str" cm="1">
        <f t="array" aca="1" ref="F44" ca="1">IFERROR(INDEX('Nhập đơn'!F:F,'NAM 1 ( LIÊN )'!$A44,0),"")</f>
        <v/>
      </c>
      <c r="G44" s="14" t="str" cm="1">
        <f t="array" aca="1" ref="G44" ca="1">IFERROR(INDEX('Nhập đơn'!H:H,'NAM 1 ( LIÊN )'!$A44,0),"")</f>
        <v/>
      </c>
      <c r="H44" s="14" t="str" cm="1">
        <f t="array" aca="1" ref="H44" ca="1">IFERROR(INDEX('Nhập đơn'!I:I,'NAM 1 ( LIÊN )'!$A44,0),"")</f>
        <v/>
      </c>
      <c r="I44" s="15"/>
      <c r="J44" s="1"/>
    </row>
    <row r="45" spans="1:10" ht="16.5">
      <c r="A45" s="1" t="str">
        <f ca="1">IFERROR(A44+MATCH(C45,OFFSET('Nhập đơn'!$C$1,'NAM 1 ( LIÊN )'!$A44,0,10000),0),"")</f>
        <v/>
      </c>
      <c r="B45" s="16"/>
      <c r="C45" s="16"/>
      <c r="D45" s="14" t="str" cm="1">
        <f t="array" aca="1" ref="D45" ca="1">IFERROR(INDEX('Nhập đơn'!D:D,'NAM 1 ( LIÊN )'!$A45,0),"")</f>
        <v/>
      </c>
      <c r="E45" s="15" t="str" cm="1">
        <f t="array" aca="1" ref="E45" ca="1">IFERROR(INDEX('Nhập đơn'!E:E,'NAM 1 ( LIÊN )'!$A45,0),"")</f>
        <v/>
      </c>
      <c r="F45" s="15" t="str" cm="1">
        <f t="array" aca="1" ref="F45" ca="1">IFERROR(INDEX('Nhập đơn'!F:F,'NAM 1 ( LIÊN )'!$A45,0),"")</f>
        <v/>
      </c>
      <c r="G45" s="14" t="str" cm="1">
        <f t="array" aca="1" ref="G45" ca="1">IFERROR(INDEX('Nhập đơn'!H:H,'NAM 1 ( LIÊN )'!$A45,0),"")</f>
        <v/>
      </c>
      <c r="H45" s="14" t="str" cm="1">
        <f t="array" aca="1" ref="H45" ca="1">IFERROR(INDEX('Nhập đơn'!I:I,'NAM 1 ( LIÊN )'!$A45,0),"")</f>
        <v/>
      </c>
      <c r="I45" s="15"/>
      <c r="J45" s="1"/>
    </row>
    <row r="46" spans="1:10" ht="16.5">
      <c r="A46" s="1" t="str">
        <f ca="1">IFERROR(A45+MATCH(C46,OFFSET('Nhập đơn'!$C$1,'NAM 1 ( LIÊN )'!$A45,0,10000),0),"")</f>
        <v/>
      </c>
      <c r="B46" s="16"/>
      <c r="C46" s="16"/>
      <c r="D46" s="14" t="str" cm="1">
        <f t="array" aca="1" ref="D46" ca="1">IFERROR(INDEX('Nhập đơn'!D:D,'NAM 1 ( LIÊN )'!$A46,0),"")</f>
        <v/>
      </c>
      <c r="E46" s="15" t="str" cm="1">
        <f t="array" aca="1" ref="E46" ca="1">IFERROR(INDEX('Nhập đơn'!E:E,'NAM 1 ( LIÊN )'!$A46,0),"")</f>
        <v/>
      </c>
      <c r="F46" s="15" t="str" cm="1">
        <f t="array" aca="1" ref="F46" ca="1">IFERROR(INDEX('Nhập đơn'!F:F,'NAM 1 ( LIÊN )'!$A46,0),"")</f>
        <v/>
      </c>
      <c r="G46" s="14" t="str" cm="1">
        <f t="array" aca="1" ref="G46" ca="1">IFERROR(INDEX('Nhập đơn'!H:H,'NAM 1 ( LIÊN )'!$A46,0),"")</f>
        <v/>
      </c>
      <c r="H46" s="14" t="str" cm="1">
        <f t="array" aca="1" ref="H46" ca="1">IFERROR(INDEX('Nhập đơn'!I:I,'NAM 1 ( LIÊN )'!$A46,0),"")</f>
        <v/>
      </c>
      <c r="I46" s="15"/>
      <c r="J46" s="1"/>
    </row>
    <row r="47" spans="1:10" ht="16.5">
      <c r="A47" s="1" t="str">
        <f ca="1">IFERROR(A46+MATCH(C47,OFFSET('Nhập đơn'!$C$1,'NAM 1 ( LIÊN )'!$A46,0,10000),0),"")</f>
        <v/>
      </c>
      <c r="B47" s="16"/>
      <c r="C47" s="16"/>
      <c r="D47" s="14" t="str" cm="1">
        <f t="array" aca="1" ref="D47" ca="1">IFERROR(INDEX('Nhập đơn'!D:D,'NAM 1 ( LIÊN )'!$A47,0),"")</f>
        <v/>
      </c>
      <c r="E47" s="15" t="str" cm="1">
        <f t="array" aca="1" ref="E47" ca="1">IFERROR(INDEX('Nhập đơn'!E:E,'NAM 1 ( LIÊN )'!$A47,0),"")</f>
        <v/>
      </c>
      <c r="F47" s="15" t="str" cm="1">
        <f t="array" aca="1" ref="F47" ca="1">IFERROR(INDEX('Nhập đơn'!F:F,'NAM 1 ( LIÊN )'!$A47,0),"")</f>
        <v/>
      </c>
      <c r="G47" s="14" t="str" cm="1">
        <f t="array" aca="1" ref="G47" ca="1">IFERROR(INDEX('Nhập đơn'!H:H,'NAM 1 ( LIÊN )'!$A47,0),"")</f>
        <v/>
      </c>
      <c r="H47" s="14" t="str" cm="1">
        <f t="array" aca="1" ref="H47" ca="1">IFERROR(INDEX('Nhập đơn'!I:I,'NAM 1 ( LIÊN )'!$A47,0),"")</f>
        <v/>
      </c>
      <c r="I47" s="15"/>
      <c r="J47" s="1"/>
    </row>
    <row r="48" spans="1:10" ht="16.5">
      <c r="A48" s="1" t="str">
        <f ca="1">IFERROR(A47+MATCH(C48,OFFSET('Nhập đơn'!$C$1,'NAM 1 ( LIÊN )'!$A47,0,10000),0),"")</f>
        <v/>
      </c>
      <c r="B48" s="16"/>
      <c r="C48" s="16"/>
      <c r="D48" s="14" t="str" cm="1">
        <f t="array" aca="1" ref="D48" ca="1">IFERROR(INDEX('Nhập đơn'!D:D,'NAM 1 ( LIÊN )'!$A48,0),"")</f>
        <v/>
      </c>
      <c r="E48" s="15" t="str" cm="1">
        <f t="array" aca="1" ref="E48" ca="1">IFERROR(INDEX('Nhập đơn'!E:E,'NAM 1 ( LIÊN )'!$A48,0),"")</f>
        <v/>
      </c>
      <c r="F48" s="15" t="str" cm="1">
        <f t="array" aca="1" ref="F48" ca="1">IFERROR(INDEX('Nhập đơn'!F:F,'NAM 1 ( LIÊN )'!$A48,0),"")</f>
        <v/>
      </c>
      <c r="G48" s="14" t="str" cm="1">
        <f t="array" aca="1" ref="G48" ca="1">IFERROR(INDEX('Nhập đơn'!H:H,'NAM 1 ( LIÊN )'!$A48,0),"")</f>
        <v/>
      </c>
      <c r="H48" s="14" t="str" cm="1">
        <f t="array" aca="1" ref="H48" ca="1">IFERROR(INDEX('Nhập đơn'!I:I,'NAM 1 ( LIÊN )'!$A48,0),"")</f>
        <v/>
      </c>
      <c r="I48" s="15"/>
      <c r="J48" s="1"/>
    </row>
    <row r="49" spans="1:10" ht="16.5">
      <c r="A49" s="1" t="str">
        <f ca="1">IFERROR(A48+MATCH(C49,OFFSET('Nhập đơn'!$C$1,'NAM 1 ( LIÊN )'!$A48,0,10000),0),"")</f>
        <v/>
      </c>
      <c r="B49" s="16"/>
      <c r="C49" s="16"/>
      <c r="D49" s="14" t="str" cm="1">
        <f t="array" aca="1" ref="D49" ca="1">IFERROR(INDEX('Nhập đơn'!D:D,'NAM 1 ( LIÊN )'!$A49,0),"")</f>
        <v/>
      </c>
      <c r="E49" s="15" t="str" cm="1">
        <f t="array" aca="1" ref="E49" ca="1">IFERROR(INDEX('Nhập đơn'!E:E,'NAM 1 ( LIÊN )'!$A49,0),"")</f>
        <v/>
      </c>
      <c r="F49" s="15" t="str" cm="1">
        <f t="array" aca="1" ref="F49" ca="1">IFERROR(INDEX('Nhập đơn'!F:F,'NAM 1 ( LIÊN )'!$A49,0),"")</f>
        <v/>
      </c>
      <c r="G49" s="14" t="str" cm="1">
        <f t="array" aca="1" ref="G49" ca="1">IFERROR(INDEX('Nhập đơn'!H:H,'NAM 1 ( LIÊN )'!$A49,0),"")</f>
        <v/>
      </c>
      <c r="H49" s="14" t="str" cm="1">
        <f t="array" aca="1" ref="H49" ca="1">IFERROR(INDEX('Nhập đơn'!I:I,'NAM 1 ( LIÊN )'!$A49,0),"")</f>
        <v/>
      </c>
      <c r="I49" s="15"/>
      <c r="J49" s="1"/>
    </row>
    <row r="50" spans="1:10" ht="16.5">
      <c r="A50" s="1" t="str">
        <f ca="1">IFERROR(A49+MATCH(C50,OFFSET('Nhập đơn'!$C$1,'NAM 1 ( LIÊN )'!$A49,0,10000),0),"")</f>
        <v/>
      </c>
      <c r="B50" s="16"/>
      <c r="C50" s="16"/>
      <c r="D50" s="14" t="str" cm="1">
        <f t="array" aca="1" ref="D50" ca="1">IFERROR(INDEX('Nhập đơn'!D:D,'NAM 1 ( LIÊN )'!$A50,0),"")</f>
        <v/>
      </c>
      <c r="E50" s="15" t="str" cm="1">
        <f t="array" aca="1" ref="E50" ca="1">IFERROR(INDEX('Nhập đơn'!E:E,'NAM 1 ( LIÊN )'!$A50,0),"")</f>
        <v/>
      </c>
      <c r="F50" s="15" t="str" cm="1">
        <f t="array" aca="1" ref="F50" ca="1">IFERROR(INDEX('Nhập đơn'!F:F,'NAM 1 ( LIÊN )'!$A50,0),"")</f>
        <v/>
      </c>
      <c r="G50" s="14" t="str" cm="1">
        <f t="array" aca="1" ref="G50" ca="1">IFERROR(INDEX('Nhập đơn'!H:H,'NAM 1 ( LIÊN )'!$A50,0),"")</f>
        <v/>
      </c>
      <c r="H50" s="14" t="str" cm="1">
        <f t="array" aca="1" ref="H50" ca="1">IFERROR(INDEX('Nhập đơn'!I:I,'NAM 1 ( LIÊN )'!$A50,0),"")</f>
        <v/>
      </c>
      <c r="I50" s="15"/>
      <c r="J50" s="1"/>
    </row>
    <row r="51" spans="1:10" ht="16.5">
      <c r="A51" s="1" t="str">
        <f ca="1">IFERROR(A50+MATCH(C51,OFFSET('Nhập đơn'!$C$1,'NAM 1 ( LIÊN )'!$A50,0,10000),0),"")</f>
        <v/>
      </c>
      <c r="B51" s="16"/>
      <c r="C51" s="16"/>
      <c r="D51" s="14" t="str" cm="1">
        <f t="array" aca="1" ref="D51" ca="1">IFERROR(INDEX('Nhập đơn'!D:D,'NAM 1 ( LIÊN )'!$A51,0),"")</f>
        <v/>
      </c>
      <c r="E51" s="15" t="str" cm="1">
        <f t="array" aca="1" ref="E51" ca="1">IFERROR(INDEX('Nhập đơn'!E:E,'NAM 1 ( LIÊN )'!$A51,0),"")</f>
        <v/>
      </c>
      <c r="F51" s="15" t="str" cm="1">
        <f t="array" aca="1" ref="F51" ca="1">IFERROR(INDEX('Nhập đơn'!F:F,'NAM 1 ( LIÊN )'!$A51,0),"")</f>
        <v/>
      </c>
      <c r="G51" s="14" t="str" cm="1">
        <f t="array" aca="1" ref="G51" ca="1">IFERROR(INDEX('Nhập đơn'!H:H,'NAM 1 ( LIÊN )'!$A51,0),"")</f>
        <v/>
      </c>
      <c r="H51" s="14" t="str" cm="1">
        <f t="array" aca="1" ref="H51" ca="1">IFERROR(INDEX('Nhập đơn'!I:I,'NAM 1 ( LIÊN )'!$A51,0),"")</f>
        <v/>
      </c>
      <c r="I51" s="15"/>
      <c r="J51" s="1"/>
    </row>
    <row r="52" spans="1:10" ht="16.5">
      <c r="A52" s="1" t="str">
        <f ca="1">IFERROR(A51+MATCH(C52,OFFSET('Nhập đơn'!$C$1,'NAM 1 ( LIÊN )'!$A51,0,10000),0),"")</f>
        <v/>
      </c>
      <c r="B52" s="16"/>
      <c r="C52" s="16"/>
      <c r="D52" s="14" t="str" cm="1">
        <f t="array" aca="1" ref="D52" ca="1">IFERROR(INDEX('Nhập đơn'!D:D,'NAM 1 ( LIÊN )'!$A52,0),"")</f>
        <v/>
      </c>
      <c r="E52" s="15" t="str" cm="1">
        <f t="array" aca="1" ref="E52" ca="1">IFERROR(INDEX('Nhập đơn'!E:E,'NAM 1 ( LIÊN )'!$A52,0),"")</f>
        <v/>
      </c>
      <c r="F52" s="15" t="str" cm="1">
        <f t="array" aca="1" ref="F52" ca="1">IFERROR(INDEX('Nhập đơn'!F:F,'NAM 1 ( LIÊN )'!$A52,0),"")</f>
        <v/>
      </c>
      <c r="G52" s="14" t="str" cm="1">
        <f t="array" aca="1" ref="G52" ca="1">IFERROR(INDEX('Nhập đơn'!H:H,'NAM 1 ( LIÊN )'!$A52,0),"")</f>
        <v/>
      </c>
      <c r="H52" s="14" t="str" cm="1">
        <f t="array" aca="1" ref="H52" ca="1">IFERROR(INDEX('Nhập đơn'!I:I,'NAM 1 ( LIÊN )'!$A52,0),"")</f>
        <v/>
      </c>
      <c r="I52" s="15"/>
      <c r="J52" s="1"/>
    </row>
    <row r="53" spans="1:10" ht="16.5">
      <c r="A53" s="1" t="str">
        <f ca="1">IFERROR(A52+MATCH(C53,OFFSET('Nhập đơn'!$C$1,'NAM 1 ( LIÊN )'!$A52,0,10000),0),"")</f>
        <v/>
      </c>
      <c r="B53" s="16"/>
      <c r="C53" s="16"/>
      <c r="D53" s="14" t="str" cm="1">
        <f t="array" aca="1" ref="D53" ca="1">IFERROR(INDEX('Nhập đơn'!D:D,'NAM 1 ( LIÊN )'!$A53,0),"")</f>
        <v/>
      </c>
      <c r="E53" s="15" t="str" cm="1">
        <f t="array" aca="1" ref="E53" ca="1">IFERROR(INDEX('Nhập đơn'!E:E,'NAM 1 ( LIÊN )'!$A53,0),"")</f>
        <v/>
      </c>
      <c r="F53" s="15" t="str" cm="1">
        <f t="array" aca="1" ref="F53" ca="1">IFERROR(INDEX('Nhập đơn'!F:F,'NAM 1 ( LIÊN )'!$A53,0),"")</f>
        <v/>
      </c>
      <c r="G53" s="14" t="str" cm="1">
        <f t="array" aca="1" ref="G53" ca="1">IFERROR(INDEX('Nhập đơn'!H:H,'NAM 1 ( LIÊN )'!$A53,0),"")</f>
        <v/>
      </c>
      <c r="H53" s="14" t="str" cm="1">
        <f t="array" aca="1" ref="H53" ca="1">IFERROR(INDEX('Nhập đơn'!I:I,'NAM 1 ( LIÊN )'!$A53,0),"")</f>
        <v/>
      </c>
      <c r="I53" s="15"/>
      <c r="J53" s="1"/>
    </row>
    <row r="54" spans="1:10" ht="16.5">
      <c r="A54" s="1" t="str">
        <f ca="1">IFERROR(A53+MATCH(C54,OFFSET('Nhập đơn'!$C$1,'NAM 1 ( LIÊN )'!$A53,0,10000),0),"")</f>
        <v/>
      </c>
      <c r="B54" s="16"/>
      <c r="C54" s="16"/>
      <c r="D54" s="14" t="str" cm="1">
        <f t="array" aca="1" ref="D54" ca="1">IFERROR(INDEX('Nhập đơn'!D:D,'NAM 1 ( LIÊN )'!$A54,0),"")</f>
        <v/>
      </c>
      <c r="E54" s="15" t="str" cm="1">
        <f t="array" aca="1" ref="E54" ca="1">IFERROR(INDEX('Nhập đơn'!E:E,'NAM 1 ( LIÊN )'!$A54,0),"")</f>
        <v/>
      </c>
      <c r="F54" s="15" t="str" cm="1">
        <f t="array" aca="1" ref="F54" ca="1">IFERROR(INDEX('Nhập đơn'!F:F,'NAM 1 ( LIÊN )'!$A54,0),"")</f>
        <v/>
      </c>
      <c r="G54" s="14" t="str" cm="1">
        <f t="array" aca="1" ref="G54" ca="1">IFERROR(INDEX('Nhập đơn'!H:H,'NAM 1 ( LIÊN )'!$A54,0),"")</f>
        <v/>
      </c>
      <c r="H54" s="14" t="str" cm="1">
        <f t="array" aca="1" ref="H54" ca="1">IFERROR(INDEX('Nhập đơn'!I:I,'NAM 1 ( LIÊN )'!$A54,0),"")</f>
        <v/>
      </c>
      <c r="I54" s="15"/>
      <c r="J54" s="1"/>
    </row>
    <row r="55" spans="1:10" ht="16.5">
      <c r="A55" s="1" t="str">
        <f ca="1">IFERROR(A54+MATCH(C55,OFFSET('Nhập đơn'!$C$1,'NAM 1 ( LIÊN )'!$A54,0,10000),0),"")</f>
        <v/>
      </c>
      <c r="B55" s="16"/>
      <c r="C55" s="16"/>
      <c r="D55" s="14" t="str" cm="1">
        <f t="array" aca="1" ref="D55" ca="1">IFERROR(INDEX('Nhập đơn'!D:D,'NAM 1 ( LIÊN )'!$A55,0),"")</f>
        <v/>
      </c>
      <c r="E55" s="15" t="str" cm="1">
        <f t="array" aca="1" ref="E55" ca="1">IFERROR(INDEX('Nhập đơn'!E:E,'NAM 1 ( LIÊN )'!$A55,0),"")</f>
        <v/>
      </c>
      <c r="F55" s="15" t="str" cm="1">
        <f t="array" aca="1" ref="F55" ca="1">IFERROR(INDEX('Nhập đơn'!F:F,'NAM 1 ( LIÊN )'!$A55,0),"")</f>
        <v/>
      </c>
      <c r="G55" s="14" t="str" cm="1">
        <f t="array" aca="1" ref="G55" ca="1">IFERROR(INDEX('Nhập đơn'!H:H,'NAM 1 ( LIÊN )'!$A55,0),"")</f>
        <v/>
      </c>
      <c r="H55" s="14" t="str" cm="1">
        <f t="array" aca="1" ref="H55" ca="1">IFERROR(INDEX('Nhập đơn'!I:I,'NAM 1 ( LIÊN )'!$A55,0),"")</f>
        <v/>
      </c>
      <c r="I55" s="15"/>
      <c r="J55" s="1"/>
    </row>
    <row r="56" spans="1:10" ht="16.5">
      <c r="A56" s="1" t="str">
        <f ca="1">IFERROR(A55+MATCH(C56,OFFSET('Nhập đơn'!$C$1,'NAM 1 ( LIÊN )'!$A55,0,10000),0),"")</f>
        <v/>
      </c>
      <c r="B56" s="16"/>
      <c r="C56" s="16"/>
      <c r="D56" s="14" t="str" cm="1">
        <f t="array" aca="1" ref="D56" ca="1">IFERROR(INDEX('Nhập đơn'!D:D,'NAM 1 ( LIÊN )'!$A56,0),"")</f>
        <v/>
      </c>
      <c r="E56" s="15" t="str" cm="1">
        <f t="array" aca="1" ref="E56" ca="1">IFERROR(INDEX('Nhập đơn'!E:E,'NAM 1 ( LIÊN )'!$A56,0),"")</f>
        <v/>
      </c>
      <c r="F56" s="15" t="str" cm="1">
        <f t="array" aca="1" ref="F56" ca="1">IFERROR(INDEX('Nhập đơn'!F:F,'NAM 1 ( LIÊN )'!$A56,0),"")</f>
        <v/>
      </c>
      <c r="G56" s="14" t="str" cm="1">
        <f t="array" aca="1" ref="G56" ca="1">IFERROR(INDEX('Nhập đơn'!H:H,'NAM 1 ( LIÊN )'!$A56,0),"")</f>
        <v/>
      </c>
      <c r="H56" s="14" t="str" cm="1">
        <f t="array" aca="1" ref="H56" ca="1">IFERROR(INDEX('Nhập đơn'!I:I,'NAM 1 ( LIÊN )'!$A56,0),"")</f>
        <v/>
      </c>
      <c r="I56" s="15"/>
      <c r="J56" s="1"/>
    </row>
    <row r="57" spans="1:10" ht="16.5">
      <c r="A57" s="1" t="str">
        <f ca="1">IFERROR(A56+MATCH(C57,OFFSET('Nhập đơn'!$C$1,'NAM 1 ( LIÊN )'!$A56,0,10000),0),"")</f>
        <v/>
      </c>
      <c r="B57" s="16"/>
      <c r="C57" s="16"/>
      <c r="D57" s="14" t="str" cm="1">
        <f t="array" aca="1" ref="D57" ca="1">IFERROR(INDEX('Nhập đơn'!D:D,'NAM 1 ( LIÊN )'!$A57,0),"")</f>
        <v/>
      </c>
      <c r="E57" s="15" t="str" cm="1">
        <f t="array" aca="1" ref="E57" ca="1">IFERROR(INDEX('Nhập đơn'!E:E,'NAM 1 ( LIÊN )'!$A57,0),"")</f>
        <v/>
      </c>
      <c r="F57" s="15" t="str" cm="1">
        <f t="array" aca="1" ref="F57" ca="1">IFERROR(INDEX('Nhập đơn'!F:F,'NAM 1 ( LIÊN )'!$A57,0),"")</f>
        <v/>
      </c>
      <c r="G57" s="14" t="str" cm="1">
        <f t="array" aca="1" ref="G57" ca="1">IFERROR(INDEX('Nhập đơn'!H:H,'NAM 1 ( LIÊN )'!$A57,0),"")</f>
        <v/>
      </c>
      <c r="H57" s="14" t="str" cm="1">
        <f t="array" aca="1" ref="H57" ca="1">IFERROR(INDEX('Nhập đơn'!I:I,'NAM 1 ( LIÊN )'!$A57,0),"")</f>
        <v/>
      </c>
      <c r="I57" s="15"/>
      <c r="J57" s="1"/>
    </row>
    <row r="58" spans="1:10" ht="16.5">
      <c r="A58" s="1" t="str">
        <f ca="1">IFERROR(A57+MATCH(C58,OFFSET('Nhập đơn'!$C$1,'NAM 1 ( LIÊN )'!$A57,0,10000),0),"")</f>
        <v/>
      </c>
      <c r="B58" s="16"/>
      <c r="C58" s="16"/>
      <c r="D58" s="14" t="str" cm="1">
        <f t="array" aca="1" ref="D58" ca="1">IFERROR(INDEX('Nhập đơn'!D:D,'NAM 1 ( LIÊN )'!$A58,0),"")</f>
        <v/>
      </c>
      <c r="E58" s="15" t="str" cm="1">
        <f t="array" aca="1" ref="E58" ca="1">IFERROR(INDEX('Nhập đơn'!E:E,'NAM 1 ( LIÊN )'!$A58,0),"")</f>
        <v/>
      </c>
      <c r="F58" s="15" t="str" cm="1">
        <f t="array" aca="1" ref="F58" ca="1">IFERROR(INDEX('Nhập đơn'!F:F,'NAM 1 ( LIÊN )'!$A58,0),"")</f>
        <v/>
      </c>
      <c r="G58" s="14" t="str" cm="1">
        <f t="array" aca="1" ref="G58" ca="1">IFERROR(INDEX('Nhập đơn'!H:H,'NAM 1 ( LIÊN )'!$A58,0),"")</f>
        <v/>
      </c>
      <c r="H58" s="14" t="str" cm="1">
        <f t="array" aca="1" ref="H58" ca="1">IFERROR(INDEX('Nhập đơn'!I:I,'NAM 1 ( LIÊN )'!$A58,0),"")</f>
        <v/>
      </c>
      <c r="I58" s="15"/>
      <c r="J58" s="1"/>
    </row>
    <row r="59" spans="1:10" ht="16.5">
      <c r="A59" s="1" t="str">
        <f ca="1">IFERROR(A58+MATCH(C59,OFFSET('Nhập đơn'!$C$1,'NAM 1 ( LIÊN )'!$A58,0,10000),0),"")</f>
        <v/>
      </c>
      <c r="B59" s="16"/>
      <c r="C59" s="16"/>
      <c r="D59" s="14" t="str" cm="1">
        <f t="array" aca="1" ref="D59" ca="1">IFERROR(INDEX('Nhập đơn'!D:D,'NAM 1 ( LIÊN )'!$A59,0),"")</f>
        <v/>
      </c>
      <c r="E59" s="15" t="str" cm="1">
        <f t="array" aca="1" ref="E59" ca="1">IFERROR(INDEX('Nhập đơn'!E:E,'NAM 1 ( LIÊN )'!$A59,0),"")</f>
        <v/>
      </c>
      <c r="F59" s="15" t="str" cm="1">
        <f t="array" aca="1" ref="F59" ca="1">IFERROR(INDEX('Nhập đơn'!F:F,'NAM 1 ( LIÊN )'!$A59,0),"")</f>
        <v/>
      </c>
      <c r="G59" s="14" t="str" cm="1">
        <f t="array" aca="1" ref="G59" ca="1">IFERROR(INDEX('Nhập đơn'!H:H,'NAM 1 ( LIÊN )'!$A59,0),"")</f>
        <v/>
      </c>
      <c r="H59" s="14" t="str" cm="1">
        <f t="array" aca="1" ref="H59" ca="1">IFERROR(INDEX('Nhập đơn'!I:I,'NAM 1 ( LIÊN )'!$A59,0),"")</f>
        <v/>
      </c>
      <c r="I59" s="15"/>
      <c r="J59" s="1"/>
    </row>
    <row r="60" spans="1:10" ht="16.5">
      <c r="A60" s="1" t="str">
        <f ca="1">IFERROR(A59+MATCH(C60,OFFSET('Nhập đơn'!$C$1,'NAM 1 ( LIÊN )'!$A59,0,10000),0),"")</f>
        <v/>
      </c>
      <c r="B60" s="16"/>
      <c r="C60" s="16"/>
      <c r="D60" s="14" t="str" cm="1">
        <f t="array" aca="1" ref="D60" ca="1">IFERROR(INDEX('Nhập đơn'!D:D,'NAM 1 ( LIÊN )'!$A60,0),"")</f>
        <v/>
      </c>
      <c r="E60" s="15" t="str" cm="1">
        <f t="array" aca="1" ref="E60" ca="1">IFERROR(INDEX('Nhập đơn'!E:E,'NAM 1 ( LIÊN )'!$A60,0),"")</f>
        <v/>
      </c>
      <c r="F60" s="15" t="str" cm="1">
        <f t="array" aca="1" ref="F60" ca="1">IFERROR(INDEX('Nhập đơn'!F:F,'NAM 1 ( LIÊN )'!$A60,0),"")</f>
        <v/>
      </c>
      <c r="G60" s="14" t="str" cm="1">
        <f t="array" aca="1" ref="G60" ca="1">IFERROR(INDEX('Nhập đơn'!H:H,'NAM 1 ( LIÊN )'!$A60,0),"")</f>
        <v/>
      </c>
      <c r="H60" s="14" t="str" cm="1">
        <f t="array" aca="1" ref="H60" ca="1">IFERROR(INDEX('Nhập đơn'!I:I,'NAM 1 ( LIÊN )'!$A60,0),"")</f>
        <v/>
      </c>
      <c r="I60" s="15"/>
      <c r="J60" s="1"/>
    </row>
    <row r="61" spans="1:10" ht="16.5">
      <c r="A61" s="1" t="str">
        <f ca="1">IFERROR(A60+MATCH(C61,OFFSET('Nhập đơn'!$C$1,'NAM 1 ( LIÊN )'!$A60,0,10000),0),"")</f>
        <v/>
      </c>
      <c r="B61" s="16"/>
      <c r="C61" s="16"/>
      <c r="D61" s="14" t="str" cm="1">
        <f t="array" aca="1" ref="D61" ca="1">IFERROR(INDEX('Nhập đơn'!D:D,'NAM 1 ( LIÊN )'!$A61,0),"")</f>
        <v/>
      </c>
      <c r="E61" s="15" t="str" cm="1">
        <f t="array" aca="1" ref="E61" ca="1">IFERROR(INDEX('Nhập đơn'!E:E,'NAM 1 ( LIÊN )'!$A61,0),"")</f>
        <v/>
      </c>
      <c r="F61" s="15" t="str" cm="1">
        <f t="array" aca="1" ref="F61" ca="1">IFERROR(INDEX('Nhập đơn'!F:F,'NAM 1 ( LIÊN )'!$A61,0),"")</f>
        <v/>
      </c>
      <c r="G61" s="14" t="str" cm="1">
        <f t="array" aca="1" ref="G61" ca="1">IFERROR(INDEX('Nhập đơn'!H:H,'NAM 1 ( LIÊN )'!$A61,0),"")</f>
        <v/>
      </c>
      <c r="H61" s="14" t="str" cm="1">
        <f t="array" aca="1" ref="H61" ca="1">IFERROR(INDEX('Nhập đơn'!I:I,'NAM 1 ( LIÊN )'!$A61,0),"")</f>
        <v/>
      </c>
      <c r="I61" s="15"/>
      <c r="J61" s="1"/>
    </row>
    <row r="62" spans="1:10" ht="16.5">
      <c r="A62" s="1" t="str">
        <f ca="1">IFERROR(A61+MATCH(C62,OFFSET('Nhập đơn'!$C$1,'NAM 1 ( LIÊN )'!$A61,0,10000),0),"")</f>
        <v/>
      </c>
      <c r="B62" s="16"/>
      <c r="C62" s="16"/>
      <c r="D62" s="14" t="str" cm="1">
        <f t="array" aca="1" ref="D62" ca="1">IFERROR(INDEX('Nhập đơn'!D:D,'NAM 1 ( LIÊN )'!$A62,0),"")</f>
        <v/>
      </c>
      <c r="E62" s="15" t="str" cm="1">
        <f t="array" aca="1" ref="E62" ca="1">IFERROR(INDEX('Nhập đơn'!E:E,'NAM 1 ( LIÊN )'!$A62,0),"")</f>
        <v/>
      </c>
      <c r="F62" s="15" t="str" cm="1">
        <f t="array" aca="1" ref="F62" ca="1">IFERROR(INDEX('Nhập đơn'!F:F,'NAM 1 ( LIÊN )'!$A62,0),"")</f>
        <v/>
      </c>
      <c r="G62" s="14" t="str" cm="1">
        <f t="array" aca="1" ref="G62" ca="1">IFERROR(INDEX('Nhập đơn'!H:H,'NAM 1 ( LIÊN )'!$A62,0),"")</f>
        <v/>
      </c>
      <c r="H62" s="14" t="str" cm="1">
        <f t="array" aca="1" ref="H62" ca="1">IFERROR(INDEX('Nhập đơn'!I:I,'NAM 1 ( LIÊN )'!$A62,0),"")</f>
        <v/>
      </c>
      <c r="I62" s="15"/>
      <c r="J62" s="1"/>
    </row>
    <row r="63" spans="1:10" ht="16.5">
      <c r="A63" s="1" t="str">
        <f ca="1">IFERROR(A62+MATCH(C63,OFFSET('Nhập đơn'!$C$1,'NAM 1 ( LIÊN )'!$A62,0,10000),0),"")</f>
        <v/>
      </c>
      <c r="B63" s="16"/>
      <c r="C63" s="16"/>
      <c r="D63" s="14" t="str" cm="1">
        <f t="array" aca="1" ref="D63" ca="1">IFERROR(INDEX('Nhập đơn'!D:D,'NAM 1 ( LIÊN )'!$A63,0),"")</f>
        <v/>
      </c>
      <c r="E63" s="15" t="str" cm="1">
        <f t="array" aca="1" ref="E63" ca="1">IFERROR(INDEX('Nhập đơn'!E:E,'NAM 1 ( LIÊN )'!$A63,0),"")</f>
        <v/>
      </c>
      <c r="F63" s="15" t="str" cm="1">
        <f t="array" aca="1" ref="F63" ca="1">IFERROR(INDEX('Nhập đơn'!F:F,'NAM 1 ( LIÊN )'!$A63,0),"")</f>
        <v/>
      </c>
      <c r="G63" s="14" t="str" cm="1">
        <f t="array" aca="1" ref="G63" ca="1">IFERROR(INDEX('Nhập đơn'!H:H,'NAM 1 ( LIÊN )'!$A63,0),"")</f>
        <v/>
      </c>
      <c r="H63" s="14" t="str" cm="1">
        <f t="array" aca="1" ref="H63" ca="1">IFERROR(INDEX('Nhập đơn'!I:I,'NAM 1 ( LIÊN )'!$A63,0),"")</f>
        <v/>
      </c>
      <c r="I63" s="15"/>
      <c r="J63" s="1"/>
    </row>
    <row r="64" spans="1:10" ht="16.5">
      <c r="A64" s="1" t="str">
        <f ca="1">IFERROR(A63+MATCH(C64,OFFSET('Nhập đơn'!$C$1,'NAM 1 ( LIÊN )'!$A63,0,10000),0),"")</f>
        <v/>
      </c>
      <c r="B64" s="16"/>
      <c r="C64" s="16"/>
      <c r="D64" s="14" t="str" cm="1">
        <f t="array" aca="1" ref="D64" ca="1">IFERROR(INDEX('Nhập đơn'!D:D,'NAM 1 ( LIÊN )'!$A64,0),"")</f>
        <v/>
      </c>
      <c r="E64" s="15" t="str" cm="1">
        <f t="array" aca="1" ref="E64" ca="1">IFERROR(INDEX('Nhập đơn'!E:E,'NAM 1 ( LIÊN )'!$A64,0),"")</f>
        <v/>
      </c>
      <c r="F64" s="15" t="str" cm="1">
        <f t="array" aca="1" ref="F64" ca="1">IFERROR(INDEX('Nhập đơn'!F:F,'NAM 1 ( LIÊN )'!$A64,0),"")</f>
        <v/>
      </c>
      <c r="G64" s="14" t="str" cm="1">
        <f t="array" aca="1" ref="G64" ca="1">IFERROR(INDEX('Nhập đơn'!H:H,'NAM 1 ( LIÊN )'!$A64,0),"")</f>
        <v/>
      </c>
      <c r="H64" s="14" t="str" cm="1">
        <f t="array" aca="1" ref="H64" ca="1">IFERROR(INDEX('Nhập đơn'!I:I,'NAM 1 ( LIÊN )'!$A64,0),"")</f>
        <v/>
      </c>
      <c r="I64" s="15"/>
      <c r="J64" s="1"/>
    </row>
    <row r="65" spans="1:10" ht="16.5">
      <c r="A65" s="1" t="str">
        <f ca="1">IFERROR(A64+MATCH(C65,OFFSET('Nhập đơn'!$C$1,'NAM 1 ( LIÊN )'!$A64,0,10000),0),"")</f>
        <v/>
      </c>
      <c r="B65" s="16"/>
      <c r="C65" s="16"/>
      <c r="D65" s="14" t="str" cm="1">
        <f t="array" aca="1" ref="D65" ca="1">IFERROR(INDEX('Nhập đơn'!D:D,'NAM 1 ( LIÊN )'!$A65,0),"")</f>
        <v/>
      </c>
      <c r="E65" s="15" t="str" cm="1">
        <f t="array" aca="1" ref="E65" ca="1">IFERROR(INDEX('Nhập đơn'!E:E,'NAM 1 ( LIÊN )'!$A65,0),"")</f>
        <v/>
      </c>
      <c r="F65" s="15" t="str" cm="1">
        <f t="array" aca="1" ref="F65" ca="1">IFERROR(INDEX('Nhập đơn'!F:F,'NAM 1 ( LIÊN )'!$A65,0),"")</f>
        <v/>
      </c>
      <c r="G65" s="14" t="str" cm="1">
        <f t="array" aca="1" ref="G65" ca="1">IFERROR(INDEX('Nhập đơn'!H:H,'NAM 1 ( LIÊN )'!$A65,0),"")</f>
        <v/>
      </c>
      <c r="H65" s="14" t="str" cm="1">
        <f t="array" aca="1" ref="H65" ca="1">IFERROR(INDEX('Nhập đơn'!I:I,'NAM 1 ( LIÊN )'!$A65,0),"")</f>
        <v/>
      </c>
      <c r="I65" s="15"/>
      <c r="J65" s="1"/>
    </row>
    <row r="66" spans="1:10" ht="16.5">
      <c r="A66" s="1" t="str">
        <f ca="1">IFERROR(A65+MATCH(C66,OFFSET('Nhập đơn'!$C$1,'NAM 1 ( LIÊN )'!$A65,0,10000),0),"")</f>
        <v/>
      </c>
      <c r="B66" s="16"/>
      <c r="C66" s="16"/>
      <c r="D66" s="14" t="str" cm="1">
        <f t="array" aca="1" ref="D66" ca="1">IFERROR(INDEX('Nhập đơn'!D:D,'NAM 1 ( LIÊN )'!$A66,0),"")</f>
        <v/>
      </c>
      <c r="E66" s="15" t="str" cm="1">
        <f t="array" aca="1" ref="E66" ca="1">IFERROR(INDEX('Nhập đơn'!E:E,'NAM 1 ( LIÊN )'!$A66,0),"")</f>
        <v/>
      </c>
      <c r="F66" s="15" t="str" cm="1">
        <f t="array" aca="1" ref="F66" ca="1">IFERROR(INDEX('Nhập đơn'!F:F,'NAM 1 ( LIÊN )'!$A66,0),"")</f>
        <v/>
      </c>
      <c r="G66" s="14" t="str" cm="1">
        <f t="array" aca="1" ref="G66" ca="1">IFERROR(INDEX('Nhập đơn'!H:H,'NAM 1 ( LIÊN )'!$A66,0),"")</f>
        <v/>
      </c>
      <c r="H66" s="14" t="str" cm="1">
        <f t="array" aca="1" ref="H66" ca="1">IFERROR(INDEX('Nhập đơn'!I:I,'NAM 1 ( LIÊN )'!$A66,0),"")</f>
        <v/>
      </c>
      <c r="I66" s="15"/>
      <c r="J66" s="1"/>
    </row>
    <row r="67" spans="1:10" ht="16.5">
      <c r="A67" s="1" t="str">
        <f ca="1">IFERROR(A66+MATCH(C67,OFFSET('Nhập đơn'!$C$1,'NAM 1 ( LIÊN )'!$A66,0,10000),0),"")</f>
        <v/>
      </c>
      <c r="B67" s="16"/>
      <c r="C67" s="16"/>
      <c r="D67" s="14" t="str" cm="1">
        <f t="array" aca="1" ref="D67" ca="1">IFERROR(INDEX('Nhập đơn'!D:D,'NAM 1 ( LIÊN )'!$A67,0),"")</f>
        <v/>
      </c>
      <c r="E67" s="15" t="str" cm="1">
        <f t="array" aca="1" ref="E67" ca="1">IFERROR(INDEX('Nhập đơn'!E:E,'NAM 1 ( LIÊN )'!$A67,0),"")</f>
        <v/>
      </c>
      <c r="F67" s="15" t="str" cm="1">
        <f t="array" aca="1" ref="F67" ca="1">IFERROR(INDEX('Nhập đơn'!F:F,'NAM 1 ( LIÊN )'!$A67,0),"")</f>
        <v/>
      </c>
      <c r="G67" s="14" t="str" cm="1">
        <f t="array" aca="1" ref="G67" ca="1">IFERROR(INDEX('Nhập đơn'!H:H,'NAM 1 ( LIÊN )'!$A67,0),"")</f>
        <v/>
      </c>
      <c r="H67" s="14" t="str" cm="1">
        <f t="array" aca="1" ref="H67" ca="1">IFERROR(INDEX('Nhập đơn'!I:I,'NAM 1 ( LIÊN )'!$A67,0),"")</f>
        <v/>
      </c>
      <c r="I67" s="15"/>
      <c r="J67" s="1"/>
    </row>
    <row r="68" spans="1:10" ht="16.5">
      <c r="A68" s="1" t="str">
        <f ca="1">IFERROR(A67+MATCH(C68,OFFSET('Nhập đơn'!$C$1,'NAM 1 ( LIÊN )'!$A67,0,10000),0),"")</f>
        <v/>
      </c>
      <c r="B68" s="16"/>
      <c r="C68" s="16"/>
      <c r="D68" s="14" t="str" cm="1">
        <f t="array" aca="1" ref="D68" ca="1">IFERROR(INDEX('Nhập đơn'!D:D,'NAM 1 ( LIÊN )'!$A68,0),"")</f>
        <v/>
      </c>
      <c r="E68" s="15" t="str" cm="1">
        <f t="array" aca="1" ref="E68" ca="1">IFERROR(INDEX('Nhập đơn'!E:E,'NAM 1 ( LIÊN )'!$A68,0),"")</f>
        <v/>
      </c>
      <c r="F68" s="15" t="str" cm="1">
        <f t="array" aca="1" ref="F68" ca="1">IFERROR(INDEX('Nhập đơn'!F:F,'NAM 1 ( LIÊN )'!$A68,0),"")</f>
        <v/>
      </c>
      <c r="G68" s="14" t="str" cm="1">
        <f t="array" aca="1" ref="G68" ca="1">IFERROR(INDEX('Nhập đơn'!H:H,'NAM 1 ( LIÊN )'!$A68,0),"")</f>
        <v/>
      </c>
      <c r="H68" s="14" t="str" cm="1">
        <f t="array" aca="1" ref="H68" ca="1">IFERROR(INDEX('Nhập đơn'!I:I,'NAM 1 ( LIÊN )'!$A68,0),"")</f>
        <v/>
      </c>
      <c r="I68" s="15"/>
      <c r="J68" s="1"/>
    </row>
    <row r="69" spans="1:10" ht="16.5">
      <c r="A69" s="1" t="str">
        <f ca="1">IFERROR(A68+MATCH(C69,OFFSET('Nhập đơn'!$C$1,'NAM 1 ( LIÊN )'!$A68,0,10000),0),"")</f>
        <v/>
      </c>
      <c r="B69" s="16"/>
      <c r="C69" s="16"/>
      <c r="D69" s="14" t="str" cm="1">
        <f t="array" aca="1" ref="D69" ca="1">IFERROR(INDEX('Nhập đơn'!D:D,'NAM 1 ( LIÊN )'!$A69,0),"")</f>
        <v/>
      </c>
      <c r="E69" s="15" t="str" cm="1">
        <f t="array" aca="1" ref="E69" ca="1">IFERROR(INDEX('Nhập đơn'!E:E,'NAM 1 ( LIÊN )'!$A69,0),"")</f>
        <v/>
      </c>
      <c r="F69" s="15" t="str" cm="1">
        <f t="array" aca="1" ref="F69" ca="1">IFERROR(INDEX('Nhập đơn'!F:F,'NAM 1 ( LIÊN )'!$A69,0),"")</f>
        <v/>
      </c>
      <c r="G69" s="14" t="str" cm="1">
        <f t="array" aca="1" ref="G69" ca="1">IFERROR(INDEX('Nhập đơn'!H:H,'NAM 1 ( LIÊN )'!$A69,0),"")</f>
        <v/>
      </c>
      <c r="H69" s="14" t="str" cm="1">
        <f t="array" aca="1" ref="H69" ca="1">IFERROR(INDEX('Nhập đơn'!I:I,'NAM 1 ( LIÊN )'!$A69,0),"")</f>
        <v/>
      </c>
      <c r="I69" s="15"/>
      <c r="J69" s="1"/>
    </row>
    <row r="70" spans="1:10" ht="16.5">
      <c r="A70" s="1" t="str">
        <f ca="1">IFERROR(A69+MATCH(C70,OFFSET('Nhập đơn'!$C$1,'NAM 1 ( LIÊN )'!$A69,0,10000),0),"")</f>
        <v/>
      </c>
      <c r="B70" s="16"/>
      <c r="C70" s="16"/>
      <c r="D70" s="14" t="str" cm="1">
        <f t="array" aca="1" ref="D70" ca="1">IFERROR(INDEX('Nhập đơn'!D:D,'NAM 1 ( LIÊN )'!$A70,0),"")</f>
        <v/>
      </c>
      <c r="E70" s="15" t="str" cm="1">
        <f t="array" aca="1" ref="E70" ca="1">IFERROR(INDEX('Nhập đơn'!E:E,'NAM 1 ( LIÊN )'!$A70,0),"")</f>
        <v/>
      </c>
      <c r="F70" s="15" t="str" cm="1">
        <f t="array" aca="1" ref="F70" ca="1">IFERROR(INDEX('Nhập đơn'!F:F,'NAM 1 ( LIÊN )'!$A70,0),"")</f>
        <v/>
      </c>
      <c r="G70" s="14" t="str" cm="1">
        <f t="array" aca="1" ref="G70" ca="1">IFERROR(INDEX('Nhập đơn'!H:H,'NAM 1 ( LIÊN )'!$A70,0),"")</f>
        <v/>
      </c>
      <c r="H70" s="14" t="str" cm="1">
        <f t="array" aca="1" ref="H70" ca="1">IFERROR(INDEX('Nhập đơn'!I:I,'NAM 1 ( LIÊN )'!$A70,0),"")</f>
        <v/>
      </c>
      <c r="I70" s="15"/>
      <c r="J70" s="1"/>
    </row>
    <row r="71" spans="1:10" ht="16.5">
      <c r="A71" s="1" t="str">
        <f ca="1">IFERROR(A70+MATCH(C71,OFFSET('Nhập đơn'!$C$1,'NAM 1 ( LIÊN )'!$A70,0,10000),0),"")</f>
        <v/>
      </c>
      <c r="B71" s="16"/>
      <c r="C71" s="16"/>
      <c r="D71" s="14" t="str" cm="1">
        <f t="array" aca="1" ref="D71" ca="1">IFERROR(INDEX('Nhập đơn'!D:D,'NAM 1 ( LIÊN )'!$A71,0),"")</f>
        <v/>
      </c>
      <c r="E71" s="15" t="str" cm="1">
        <f t="array" aca="1" ref="E71" ca="1">IFERROR(INDEX('Nhập đơn'!E:E,'NAM 1 ( LIÊN )'!$A71,0),"")</f>
        <v/>
      </c>
      <c r="F71" s="15" t="str" cm="1">
        <f t="array" aca="1" ref="F71" ca="1">IFERROR(INDEX('Nhập đơn'!F:F,'NAM 1 ( LIÊN )'!$A71,0),"")</f>
        <v/>
      </c>
      <c r="G71" s="14" t="str" cm="1">
        <f t="array" aca="1" ref="G71" ca="1">IFERROR(INDEX('Nhập đơn'!H:H,'NAM 1 ( LIÊN )'!$A71,0),"")</f>
        <v/>
      </c>
      <c r="H71" s="14" t="str" cm="1">
        <f t="array" aca="1" ref="H71" ca="1">IFERROR(INDEX('Nhập đơn'!I:I,'NAM 1 ( LIÊN )'!$A71,0),"")</f>
        <v/>
      </c>
      <c r="I71" s="15"/>
      <c r="J71" s="1"/>
    </row>
    <row r="72" spans="1:10" ht="16.5">
      <c r="A72" s="1" t="str">
        <f ca="1">IFERROR(A71+MATCH(C72,OFFSET('Nhập đơn'!$C$1,'NAM 1 ( LIÊN )'!$A71,0,10000),0),"")</f>
        <v/>
      </c>
      <c r="B72" s="16"/>
      <c r="C72" s="16"/>
      <c r="D72" s="14" t="str" cm="1">
        <f t="array" aca="1" ref="D72" ca="1">IFERROR(INDEX('Nhập đơn'!D:D,'NAM 1 ( LIÊN )'!$A72,0),"")</f>
        <v/>
      </c>
      <c r="E72" s="15" t="str" cm="1">
        <f t="array" aca="1" ref="E72" ca="1">IFERROR(INDEX('Nhập đơn'!E:E,'NAM 1 ( LIÊN )'!$A72,0),"")</f>
        <v/>
      </c>
      <c r="F72" s="15" t="str" cm="1">
        <f t="array" aca="1" ref="F72" ca="1">IFERROR(INDEX('Nhập đơn'!F:F,'NAM 1 ( LIÊN )'!$A72,0),"")</f>
        <v/>
      </c>
      <c r="G72" s="14" t="str" cm="1">
        <f t="array" aca="1" ref="G72" ca="1">IFERROR(INDEX('Nhập đơn'!H:H,'NAM 1 ( LIÊN )'!$A72,0),"")</f>
        <v/>
      </c>
      <c r="H72" s="14" t="str" cm="1">
        <f t="array" aca="1" ref="H72" ca="1">IFERROR(INDEX('Nhập đơn'!I:I,'NAM 1 ( LIÊN )'!$A72,0),"")</f>
        <v/>
      </c>
      <c r="I72" s="15"/>
      <c r="J72" s="1"/>
    </row>
    <row r="73" spans="1:10" ht="16.5">
      <c r="A73" s="1" t="str">
        <f ca="1">IFERROR(A72+MATCH(C73,OFFSET('Nhập đơn'!$C$1,'NAM 1 ( LIÊN )'!$A72,0,10000),0),"")</f>
        <v/>
      </c>
      <c r="B73" s="16"/>
      <c r="C73" s="16"/>
      <c r="D73" s="14" t="str" cm="1">
        <f t="array" aca="1" ref="D73" ca="1">IFERROR(INDEX('Nhập đơn'!D:D,'NAM 1 ( LIÊN )'!$A73,0),"")</f>
        <v/>
      </c>
      <c r="E73" s="15" t="str" cm="1">
        <f t="array" aca="1" ref="E73" ca="1">IFERROR(INDEX('Nhập đơn'!E:E,'NAM 1 ( LIÊN )'!$A73,0),"")</f>
        <v/>
      </c>
      <c r="F73" s="15" t="str" cm="1">
        <f t="array" aca="1" ref="F73" ca="1">IFERROR(INDEX('Nhập đơn'!F:F,'NAM 1 ( LIÊN )'!$A73,0),"")</f>
        <v/>
      </c>
      <c r="G73" s="14" t="str" cm="1">
        <f t="array" aca="1" ref="G73" ca="1">IFERROR(INDEX('Nhập đơn'!H:H,'NAM 1 ( LIÊN )'!$A73,0),"")</f>
        <v/>
      </c>
      <c r="H73" s="14" t="str" cm="1">
        <f t="array" aca="1" ref="H73" ca="1">IFERROR(INDEX('Nhập đơn'!I:I,'NAM 1 ( LIÊN )'!$A73,0),"")</f>
        <v/>
      </c>
      <c r="I73" s="15"/>
      <c r="J73" s="1"/>
    </row>
    <row r="74" spans="1:10" ht="16.5">
      <c r="A74" s="1" t="str">
        <f ca="1">IFERROR(A73+MATCH(C74,OFFSET('Nhập đơn'!$C$1,'NAM 1 ( LIÊN )'!$A73,0,10000),0),"")</f>
        <v/>
      </c>
      <c r="B74" s="16"/>
      <c r="C74" s="16"/>
      <c r="D74" s="14" t="str" cm="1">
        <f t="array" aca="1" ref="D74" ca="1">IFERROR(INDEX('Nhập đơn'!D:D,'NAM 1 ( LIÊN )'!$A74,0),"")</f>
        <v/>
      </c>
      <c r="E74" s="15" t="str" cm="1">
        <f t="array" aca="1" ref="E74" ca="1">IFERROR(INDEX('Nhập đơn'!E:E,'NAM 1 ( LIÊN )'!$A74,0),"")</f>
        <v/>
      </c>
      <c r="F74" s="15" t="str" cm="1">
        <f t="array" aca="1" ref="F74" ca="1">IFERROR(INDEX('Nhập đơn'!F:F,'NAM 1 ( LIÊN )'!$A74,0),"")</f>
        <v/>
      </c>
      <c r="G74" s="14" t="str" cm="1">
        <f t="array" aca="1" ref="G74" ca="1">IFERROR(INDEX('Nhập đơn'!H:H,'NAM 1 ( LIÊN )'!$A74,0),"")</f>
        <v/>
      </c>
      <c r="H74" s="14" t="str" cm="1">
        <f t="array" aca="1" ref="H74" ca="1">IFERROR(INDEX('Nhập đơn'!I:I,'NAM 1 ( LIÊN )'!$A74,0),"")</f>
        <v/>
      </c>
      <c r="I74" s="15"/>
      <c r="J74" s="1"/>
    </row>
    <row r="75" spans="1:10" ht="16.5">
      <c r="A75" s="1" t="str">
        <f ca="1">IFERROR(A74+MATCH(C75,OFFSET('Nhập đơn'!$C$1,'NAM 1 ( LIÊN )'!$A74,0,10000),0),"")</f>
        <v/>
      </c>
      <c r="B75" s="16"/>
      <c r="C75" s="16"/>
      <c r="D75" s="14" t="str" cm="1">
        <f t="array" aca="1" ref="D75" ca="1">IFERROR(INDEX('Nhập đơn'!D:D,'NAM 1 ( LIÊN )'!$A75,0),"")</f>
        <v/>
      </c>
      <c r="E75" s="15" t="str" cm="1">
        <f t="array" aca="1" ref="E75" ca="1">IFERROR(INDEX('Nhập đơn'!E:E,'NAM 1 ( LIÊN )'!$A75,0),"")</f>
        <v/>
      </c>
      <c r="F75" s="15" t="str" cm="1">
        <f t="array" aca="1" ref="F75" ca="1">IFERROR(INDEX('Nhập đơn'!F:F,'NAM 1 ( LIÊN )'!$A75,0),"")</f>
        <v/>
      </c>
      <c r="G75" s="14" t="str" cm="1">
        <f t="array" aca="1" ref="G75" ca="1">IFERROR(INDEX('Nhập đơn'!H:H,'NAM 1 ( LIÊN )'!$A75,0),"")</f>
        <v/>
      </c>
      <c r="H75" s="14" t="str" cm="1">
        <f t="array" aca="1" ref="H75" ca="1">IFERROR(INDEX('Nhập đơn'!I:I,'NAM 1 ( LIÊN )'!$A75,0),"")</f>
        <v/>
      </c>
      <c r="I75" s="15"/>
      <c r="J75" s="1"/>
    </row>
    <row r="76" spans="1:10" ht="16.5">
      <c r="A76" s="1" t="str">
        <f ca="1">IFERROR(A75+MATCH(C76,OFFSET('Nhập đơn'!$C$1,'NAM 1 ( LIÊN )'!$A75,0,10000),0),"")</f>
        <v/>
      </c>
      <c r="B76" s="16"/>
      <c r="C76" s="16"/>
      <c r="D76" s="14" t="str" cm="1">
        <f t="array" aca="1" ref="D76" ca="1">IFERROR(INDEX('Nhập đơn'!D:D,'NAM 1 ( LIÊN )'!$A76,0),"")</f>
        <v/>
      </c>
      <c r="E76" s="15" t="str" cm="1">
        <f t="array" aca="1" ref="E76" ca="1">IFERROR(INDEX('Nhập đơn'!E:E,'NAM 1 ( LIÊN )'!$A76,0),"")</f>
        <v/>
      </c>
      <c r="F76" s="15" t="str" cm="1">
        <f t="array" aca="1" ref="F76" ca="1">IFERROR(INDEX('Nhập đơn'!F:F,'NAM 1 ( LIÊN )'!$A76,0),"")</f>
        <v/>
      </c>
      <c r="G76" s="14" t="str" cm="1">
        <f t="array" aca="1" ref="G76" ca="1">IFERROR(INDEX('Nhập đơn'!H:H,'NAM 1 ( LIÊN )'!$A76,0),"")</f>
        <v/>
      </c>
      <c r="H76" s="14" t="str" cm="1">
        <f t="array" aca="1" ref="H76" ca="1">IFERROR(INDEX('Nhập đơn'!I:I,'NAM 1 ( LIÊN )'!$A76,0),"")</f>
        <v/>
      </c>
      <c r="I76" s="15"/>
      <c r="J76" s="1"/>
    </row>
    <row r="77" spans="1:10" ht="16.5">
      <c r="A77" s="1" t="str">
        <f ca="1">IFERROR(A76+MATCH(C77,OFFSET('Nhập đơn'!$C$1,'NAM 1 ( LIÊN )'!$A76,0,10000),0),"")</f>
        <v/>
      </c>
      <c r="B77" s="16"/>
      <c r="C77" s="16"/>
      <c r="D77" s="14" t="str" cm="1">
        <f t="array" aca="1" ref="D77" ca="1">IFERROR(INDEX('Nhập đơn'!D:D,'NAM 1 ( LIÊN )'!$A77,0),"")</f>
        <v/>
      </c>
      <c r="E77" s="15" t="str" cm="1">
        <f t="array" aca="1" ref="E77" ca="1">IFERROR(INDEX('Nhập đơn'!E:E,'NAM 1 ( LIÊN )'!$A77,0),"")</f>
        <v/>
      </c>
      <c r="F77" s="15" t="str" cm="1">
        <f t="array" aca="1" ref="F77" ca="1">IFERROR(INDEX('Nhập đơn'!F:F,'NAM 1 ( LIÊN )'!$A77,0),"")</f>
        <v/>
      </c>
      <c r="G77" s="14" t="str" cm="1">
        <f t="array" aca="1" ref="G77" ca="1">IFERROR(INDEX('Nhập đơn'!H:H,'NAM 1 ( LIÊN )'!$A77,0),"")</f>
        <v/>
      </c>
      <c r="H77" s="14" t="str" cm="1">
        <f t="array" aca="1" ref="H77" ca="1">IFERROR(INDEX('Nhập đơn'!I:I,'NAM 1 ( LIÊN )'!$A77,0),"")</f>
        <v/>
      </c>
      <c r="I77" s="15"/>
      <c r="J77" s="1"/>
    </row>
    <row r="78" spans="1:10" ht="16.5">
      <c r="A78" s="1" t="str">
        <f ca="1">IFERROR(A77+MATCH(C78,OFFSET('Nhập đơn'!$C$1,'NAM 1 ( LIÊN )'!$A77,0,10000),0),"")</f>
        <v/>
      </c>
      <c r="B78" s="16"/>
      <c r="C78" s="16"/>
      <c r="D78" s="14" t="str" cm="1">
        <f t="array" aca="1" ref="D78" ca="1">IFERROR(INDEX('Nhập đơn'!D:D,'NAM 1 ( LIÊN )'!$A78,0),"")</f>
        <v/>
      </c>
      <c r="E78" s="15" t="str" cm="1">
        <f t="array" aca="1" ref="E78" ca="1">IFERROR(INDEX('Nhập đơn'!E:E,'NAM 1 ( LIÊN )'!$A78,0),"")</f>
        <v/>
      </c>
      <c r="F78" s="15" t="str" cm="1">
        <f t="array" aca="1" ref="F78" ca="1">IFERROR(INDEX('Nhập đơn'!F:F,'NAM 1 ( LIÊN )'!$A78,0),"")</f>
        <v/>
      </c>
      <c r="G78" s="14" t="str" cm="1">
        <f t="array" aca="1" ref="G78" ca="1">IFERROR(INDEX('Nhập đơn'!H:H,'NAM 1 ( LIÊN )'!$A78,0),"")</f>
        <v/>
      </c>
      <c r="H78" s="14" t="str" cm="1">
        <f t="array" aca="1" ref="H78" ca="1">IFERROR(INDEX('Nhập đơn'!I:I,'NAM 1 ( LIÊN )'!$A78,0),"")</f>
        <v/>
      </c>
      <c r="I78" s="15"/>
      <c r="J78" s="1"/>
    </row>
    <row r="79" spans="1:10" ht="16.5">
      <c r="A79" s="1" t="str">
        <f ca="1">IFERROR(A78+MATCH(C79,OFFSET('Nhập đơn'!$C$1,'NAM 1 ( LIÊN )'!$A78,0,10000),0),"")</f>
        <v/>
      </c>
      <c r="B79" s="16"/>
      <c r="C79" s="16"/>
      <c r="D79" s="14" t="str" cm="1">
        <f t="array" aca="1" ref="D79" ca="1">IFERROR(INDEX('Nhập đơn'!D:D,'NAM 1 ( LIÊN )'!$A79,0),"")</f>
        <v/>
      </c>
      <c r="E79" s="15" t="str" cm="1">
        <f t="array" aca="1" ref="E79" ca="1">IFERROR(INDEX('Nhập đơn'!E:E,'NAM 1 ( LIÊN )'!$A79,0),"")</f>
        <v/>
      </c>
      <c r="F79" s="15" t="str" cm="1">
        <f t="array" aca="1" ref="F79" ca="1">IFERROR(INDEX('Nhập đơn'!F:F,'NAM 1 ( LIÊN )'!$A79,0),"")</f>
        <v/>
      </c>
      <c r="G79" s="14" t="str" cm="1">
        <f t="array" aca="1" ref="G79" ca="1">IFERROR(INDEX('Nhập đơn'!H:H,'NAM 1 ( LIÊN )'!$A79,0),"")</f>
        <v/>
      </c>
      <c r="H79" s="14" t="str" cm="1">
        <f t="array" aca="1" ref="H79" ca="1">IFERROR(INDEX('Nhập đơn'!I:I,'NAM 1 ( LIÊN )'!$A79,0),"")</f>
        <v/>
      </c>
      <c r="I79" s="15"/>
      <c r="J79" s="1"/>
    </row>
    <row r="80" spans="1:10" ht="16.5">
      <c r="A80" s="1" t="str">
        <f ca="1">IFERROR(A79+MATCH(C80,OFFSET('Nhập đơn'!$C$1,'NAM 1 ( LIÊN )'!$A79,0,10000),0),"")</f>
        <v/>
      </c>
      <c r="B80" s="16"/>
      <c r="C80" s="16"/>
      <c r="D80" s="14" t="str" cm="1">
        <f t="array" aca="1" ref="D80" ca="1">IFERROR(INDEX('Nhập đơn'!D:D,'NAM 1 ( LIÊN )'!$A80,0),"")</f>
        <v/>
      </c>
      <c r="E80" s="15" t="str" cm="1">
        <f t="array" aca="1" ref="E80" ca="1">IFERROR(INDEX('Nhập đơn'!E:E,'NAM 1 ( LIÊN )'!$A80,0),"")</f>
        <v/>
      </c>
      <c r="F80" s="15" t="str" cm="1">
        <f t="array" aca="1" ref="F80" ca="1">IFERROR(INDEX('Nhập đơn'!F:F,'NAM 1 ( LIÊN )'!$A80,0),"")</f>
        <v/>
      </c>
      <c r="G80" s="14" t="str" cm="1">
        <f t="array" aca="1" ref="G80" ca="1">IFERROR(INDEX('Nhập đơn'!H:H,'NAM 1 ( LIÊN )'!$A80,0),"")</f>
        <v/>
      </c>
      <c r="H80" s="14" t="str" cm="1">
        <f t="array" aca="1" ref="H80" ca="1">IFERROR(INDEX('Nhập đơn'!I:I,'NAM 1 ( LIÊN )'!$A80,0),"")</f>
        <v/>
      </c>
      <c r="I80" s="15"/>
      <c r="J80" s="1"/>
    </row>
    <row r="81" spans="1:10" ht="16.5">
      <c r="A81" s="1" t="str">
        <f ca="1">IFERROR(A80+MATCH(C81,OFFSET('Nhập đơn'!$C$1,'NAM 1 ( LIÊN )'!$A80,0,10000),0),"")</f>
        <v/>
      </c>
      <c r="B81" s="16"/>
      <c r="C81" s="16"/>
      <c r="D81" s="14" t="str" cm="1">
        <f t="array" aca="1" ref="D81" ca="1">IFERROR(INDEX('Nhập đơn'!D:D,'NAM 1 ( LIÊN )'!$A81,0),"")</f>
        <v/>
      </c>
      <c r="E81" s="15" t="str" cm="1">
        <f t="array" aca="1" ref="E81" ca="1">IFERROR(INDEX('Nhập đơn'!E:E,'NAM 1 ( LIÊN )'!$A81,0),"")</f>
        <v/>
      </c>
      <c r="F81" s="15" t="str" cm="1">
        <f t="array" aca="1" ref="F81" ca="1">IFERROR(INDEX('Nhập đơn'!F:F,'NAM 1 ( LIÊN )'!$A81,0),"")</f>
        <v/>
      </c>
      <c r="G81" s="14" t="str" cm="1">
        <f t="array" aca="1" ref="G81" ca="1">IFERROR(INDEX('Nhập đơn'!H:H,'NAM 1 ( LIÊN )'!$A81,0),"")</f>
        <v/>
      </c>
      <c r="H81" s="14" t="str" cm="1">
        <f t="array" aca="1" ref="H81" ca="1">IFERROR(INDEX('Nhập đơn'!I:I,'NAM 1 ( LIÊN )'!$A81,0),"")</f>
        <v/>
      </c>
      <c r="I81" s="15"/>
      <c r="J81" s="1"/>
    </row>
    <row r="82" spans="1:10" ht="16.5">
      <c r="A82" s="1" t="str">
        <f ca="1">IFERROR(A81+MATCH(C82,OFFSET('Nhập đơn'!$C$1,'NAM 1 ( LIÊN )'!$A81,0,10000),0),"")</f>
        <v/>
      </c>
      <c r="B82" s="16"/>
      <c r="C82" s="16"/>
      <c r="D82" s="14" t="str" cm="1">
        <f t="array" aca="1" ref="D82" ca="1">IFERROR(INDEX('Nhập đơn'!D:D,'NAM 1 ( LIÊN )'!$A82,0),"")</f>
        <v/>
      </c>
      <c r="E82" s="15" t="str" cm="1">
        <f t="array" aca="1" ref="E82" ca="1">IFERROR(INDEX('Nhập đơn'!E:E,'NAM 1 ( LIÊN )'!$A82,0),"")</f>
        <v/>
      </c>
      <c r="F82" s="15" t="str" cm="1">
        <f t="array" aca="1" ref="F82" ca="1">IFERROR(INDEX('Nhập đơn'!F:F,'NAM 1 ( LIÊN )'!$A82,0),"")</f>
        <v/>
      </c>
      <c r="G82" s="14" t="str" cm="1">
        <f t="array" aca="1" ref="G82" ca="1">IFERROR(INDEX('Nhập đơn'!H:H,'NAM 1 ( LIÊN )'!$A82,0),"")</f>
        <v/>
      </c>
      <c r="H82" s="14" t="str" cm="1">
        <f t="array" aca="1" ref="H82" ca="1">IFERROR(INDEX('Nhập đơn'!I:I,'NAM 1 ( LIÊN )'!$A82,0),"")</f>
        <v/>
      </c>
      <c r="I82" s="15"/>
      <c r="J82" s="1"/>
    </row>
    <row r="83" spans="1:10" ht="16.5">
      <c r="A83" s="1" t="str">
        <f ca="1">IFERROR(A82+MATCH(C83,OFFSET('Nhập đơn'!$C$1,'NAM 1 ( LIÊN )'!$A82,0,10000),0),"")</f>
        <v/>
      </c>
      <c r="B83" s="16"/>
      <c r="C83" s="16"/>
      <c r="D83" s="14" t="str" cm="1">
        <f t="array" aca="1" ref="D83" ca="1">IFERROR(INDEX('Nhập đơn'!D:D,'NAM 1 ( LIÊN )'!$A83,0),"")</f>
        <v/>
      </c>
      <c r="E83" s="15" t="str" cm="1">
        <f t="array" aca="1" ref="E83" ca="1">IFERROR(INDEX('Nhập đơn'!E:E,'NAM 1 ( LIÊN )'!$A83,0),"")</f>
        <v/>
      </c>
      <c r="F83" s="15" t="str" cm="1">
        <f t="array" aca="1" ref="F83" ca="1">IFERROR(INDEX('Nhập đơn'!F:F,'NAM 1 ( LIÊN )'!$A83,0),"")</f>
        <v/>
      </c>
      <c r="G83" s="14" t="str" cm="1">
        <f t="array" aca="1" ref="G83" ca="1">IFERROR(INDEX('Nhập đơn'!H:H,'NAM 1 ( LIÊN )'!$A83,0),"")</f>
        <v/>
      </c>
      <c r="H83" s="14" t="str" cm="1">
        <f t="array" aca="1" ref="H83" ca="1">IFERROR(INDEX('Nhập đơn'!I:I,'NAM 1 ( LIÊN )'!$A83,0),"")</f>
        <v/>
      </c>
      <c r="I83" s="15"/>
      <c r="J83" s="1"/>
    </row>
    <row r="84" spans="1:10" ht="16.5">
      <c r="A84" s="1" t="str">
        <f ca="1">IFERROR(A83+MATCH(C84,OFFSET('Nhập đơn'!$C$1,'NAM 1 ( LIÊN )'!$A83,0,10000),0),"")</f>
        <v/>
      </c>
      <c r="B84" s="16"/>
      <c r="C84" s="16"/>
      <c r="D84" s="14" t="str" cm="1">
        <f t="array" aca="1" ref="D84" ca="1">IFERROR(INDEX('Nhập đơn'!D:D,'NAM 1 ( LIÊN )'!$A84,0),"")</f>
        <v/>
      </c>
      <c r="E84" s="15" t="str" cm="1">
        <f t="array" aca="1" ref="E84" ca="1">IFERROR(INDEX('Nhập đơn'!E:E,'NAM 1 ( LIÊN )'!$A84,0),"")</f>
        <v/>
      </c>
      <c r="F84" s="15" t="str" cm="1">
        <f t="array" aca="1" ref="F84" ca="1">IFERROR(INDEX('Nhập đơn'!F:F,'NAM 1 ( LIÊN )'!$A84,0),"")</f>
        <v/>
      </c>
      <c r="G84" s="14" t="str" cm="1">
        <f t="array" aca="1" ref="G84" ca="1">IFERROR(INDEX('Nhập đơn'!H:H,'NAM 1 ( LIÊN )'!$A84,0),"")</f>
        <v/>
      </c>
      <c r="H84" s="14" t="str" cm="1">
        <f t="array" aca="1" ref="H84" ca="1">IFERROR(INDEX('Nhập đơn'!I:I,'NAM 1 ( LIÊN )'!$A84,0),"")</f>
        <v/>
      </c>
      <c r="I84" s="15"/>
      <c r="J84" s="1"/>
    </row>
    <row r="85" spans="1:10" ht="16.5">
      <c r="A85" s="1" t="str">
        <f ca="1">IFERROR(A84+MATCH(C85,OFFSET('Nhập đơn'!$C$1,'NAM 1 ( LIÊN )'!$A84,0,10000),0),"")</f>
        <v/>
      </c>
      <c r="B85" s="16"/>
      <c r="C85" s="16"/>
      <c r="D85" s="14" t="str" cm="1">
        <f t="array" aca="1" ref="D85" ca="1">IFERROR(INDEX('Nhập đơn'!D:D,'NAM 1 ( LIÊN )'!$A85,0),"")</f>
        <v/>
      </c>
      <c r="E85" s="15" t="str" cm="1">
        <f t="array" aca="1" ref="E85" ca="1">IFERROR(INDEX('Nhập đơn'!E:E,'NAM 1 ( LIÊN )'!$A85,0),"")</f>
        <v/>
      </c>
      <c r="F85" s="15" t="str" cm="1">
        <f t="array" aca="1" ref="F85" ca="1">IFERROR(INDEX('Nhập đơn'!F:F,'NAM 1 ( LIÊN )'!$A85,0),"")</f>
        <v/>
      </c>
      <c r="G85" s="14" t="str" cm="1">
        <f t="array" aca="1" ref="G85" ca="1">IFERROR(INDEX('Nhập đơn'!H:H,'NAM 1 ( LIÊN )'!$A85,0),"")</f>
        <v/>
      </c>
      <c r="H85" s="14" t="str" cm="1">
        <f t="array" aca="1" ref="H85" ca="1">IFERROR(INDEX('Nhập đơn'!I:I,'NAM 1 ( LIÊN )'!$A85,0),"")</f>
        <v/>
      </c>
      <c r="I85" s="15"/>
      <c r="J85" s="1"/>
    </row>
    <row r="86" spans="1:10" ht="16.5">
      <c r="A86" s="1" t="str">
        <f ca="1">IFERROR(A85+MATCH(C86,OFFSET('Nhập đơn'!$C$1,'NAM 1 ( LIÊN )'!$A85,0,10000),0),"")</f>
        <v/>
      </c>
      <c r="B86" s="16"/>
      <c r="C86" s="16"/>
      <c r="D86" s="14" t="str" cm="1">
        <f t="array" aca="1" ref="D86" ca="1">IFERROR(INDEX('Nhập đơn'!D:D,'NAM 1 ( LIÊN )'!$A86,0),"")</f>
        <v/>
      </c>
      <c r="E86" s="15" t="str" cm="1">
        <f t="array" aca="1" ref="E86" ca="1">IFERROR(INDEX('Nhập đơn'!E:E,'NAM 1 ( LIÊN )'!$A86,0),"")</f>
        <v/>
      </c>
      <c r="F86" s="15" t="str" cm="1">
        <f t="array" aca="1" ref="F86" ca="1">IFERROR(INDEX('Nhập đơn'!F:F,'NAM 1 ( LIÊN )'!$A86,0),"")</f>
        <v/>
      </c>
      <c r="G86" s="14" t="str" cm="1">
        <f t="array" aca="1" ref="G86" ca="1">IFERROR(INDEX('Nhập đơn'!H:H,'NAM 1 ( LIÊN )'!$A86,0),"")</f>
        <v/>
      </c>
      <c r="H86" s="14" t="str" cm="1">
        <f t="array" aca="1" ref="H86" ca="1">IFERROR(INDEX('Nhập đơn'!I:I,'NAM 1 ( LIÊN )'!$A86,0),"")</f>
        <v/>
      </c>
      <c r="I86" s="15"/>
      <c r="J86" s="1"/>
    </row>
    <row r="87" spans="1:10" ht="16.5">
      <c r="A87" s="1" t="str">
        <f ca="1">IFERROR(A86+MATCH(C87,OFFSET('Nhập đơn'!$C$1,'NAM 1 ( LIÊN )'!$A86,0,10000),0),"")</f>
        <v/>
      </c>
      <c r="B87" s="16"/>
      <c r="C87" s="16"/>
      <c r="D87" s="14" t="str" cm="1">
        <f t="array" aca="1" ref="D87" ca="1">IFERROR(INDEX('Nhập đơn'!D:D,'NAM 1 ( LIÊN )'!$A87,0),"")</f>
        <v/>
      </c>
      <c r="E87" s="15" t="str" cm="1">
        <f t="array" aca="1" ref="E87" ca="1">IFERROR(INDEX('Nhập đơn'!E:E,'NAM 1 ( LIÊN )'!$A87,0),"")</f>
        <v/>
      </c>
      <c r="F87" s="15" t="str" cm="1">
        <f t="array" aca="1" ref="F87" ca="1">IFERROR(INDEX('Nhập đơn'!F:F,'NAM 1 ( LIÊN )'!$A87,0),"")</f>
        <v/>
      </c>
      <c r="G87" s="14" t="str" cm="1">
        <f t="array" aca="1" ref="G87" ca="1">IFERROR(INDEX('Nhập đơn'!H:H,'NAM 1 ( LIÊN )'!$A87,0),"")</f>
        <v/>
      </c>
      <c r="H87" s="14" t="str" cm="1">
        <f t="array" aca="1" ref="H87" ca="1">IFERROR(INDEX('Nhập đơn'!I:I,'NAM 1 ( LIÊN )'!$A87,0),"")</f>
        <v/>
      </c>
      <c r="I87" s="15"/>
      <c r="J87" s="1"/>
    </row>
    <row r="88" spans="1:10" ht="16.5">
      <c r="A88" s="1" t="str">
        <f ca="1">IFERROR(A87+MATCH(C88,OFFSET('Nhập đơn'!$C$1,'NAM 1 ( LIÊN )'!$A87,0,10000),0),"")</f>
        <v/>
      </c>
      <c r="B88" s="16"/>
      <c r="C88" s="16"/>
      <c r="D88" s="14" t="str" cm="1">
        <f t="array" aca="1" ref="D88" ca="1">IFERROR(INDEX('Nhập đơn'!D:D,'NAM 1 ( LIÊN )'!$A88,0),"")</f>
        <v/>
      </c>
      <c r="E88" s="15" t="str" cm="1">
        <f t="array" aca="1" ref="E88" ca="1">IFERROR(INDEX('Nhập đơn'!E:E,'NAM 1 ( LIÊN )'!$A88,0),"")</f>
        <v/>
      </c>
      <c r="F88" s="15" t="str" cm="1">
        <f t="array" aca="1" ref="F88" ca="1">IFERROR(INDEX('Nhập đơn'!F:F,'NAM 1 ( LIÊN )'!$A88,0),"")</f>
        <v/>
      </c>
      <c r="G88" s="14" t="str" cm="1">
        <f t="array" aca="1" ref="G88" ca="1">IFERROR(INDEX('Nhập đơn'!H:H,'NAM 1 ( LIÊN )'!$A88,0),"")</f>
        <v/>
      </c>
      <c r="H88" s="14" t="str" cm="1">
        <f t="array" aca="1" ref="H88" ca="1">IFERROR(INDEX('Nhập đơn'!I:I,'NAM 1 ( LIÊN )'!$A88,0),"")</f>
        <v/>
      </c>
      <c r="I88" s="15"/>
      <c r="J88" s="1"/>
    </row>
    <row r="89" spans="1:10" ht="16.5">
      <c r="A89" s="1" t="str">
        <f ca="1">IFERROR(A88+MATCH(C89,OFFSET('Nhập đơn'!$C$1,'NAM 1 ( LIÊN )'!$A88,0,10000),0),"")</f>
        <v/>
      </c>
      <c r="B89" s="16"/>
      <c r="C89" s="16"/>
      <c r="D89" s="14" t="str" cm="1">
        <f t="array" aca="1" ref="D89" ca="1">IFERROR(INDEX('Nhập đơn'!D:D,'NAM 1 ( LIÊN )'!$A89,0),"")</f>
        <v/>
      </c>
      <c r="E89" s="15" t="str" cm="1">
        <f t="array" aca="1" ref="E89" ca="1">IFERROR(INDEX('Nhập đơn'!E:E,'NAM 1 ( LIÊN )'!$A89,0),"")</f>
        <v/>
      </c>
      <c r="F89" s="15" t="str" cm="1">
        <f t="array" aca="1" ref="F89" ca="1">IFERROR(INDEX('Nhập đơn'!F:F,'NAM 1 ( LIÊN )'!$A89,0),"")</f>
        <v/>
      </c>
      <c r="G89" s="14" t="str" cm="1">
        <f t="array" aca="1" ref="G89" ca="1">IFERROR(INDEX('Nhập đơn'!H:H,'NAM 1 ( LIÊN )'!$A89,0),"")</f>
        <v/>
      </c>
      <c r="H89" s="14" t="str" cm="1">
        <f t="array" aca="1" ref="H89" ca="1">IFERROR(INDEX('Nhập đơn'!I:I,'NAM 1 ( LIÊN )'!$A89,0),"")</f>
        <v/>
      </c>
      <c r="I89" s="15"/>
      <c r="J89" s="1"/>
    </row>
    <row r="90" spans="1:10" ht="16.5">
      <c r="A90" s="1" t="str">
        <f ca="1">IFERROR(A89+MATCH(C90,OFFSET('Nhập đơn'!$C$1,'NAM 1 ( LIÊN )'!$A89,0,10000),0),"")</f>
        <v/>
      </c>
      <c r="B90" s="16"/>
      <c r="C90" s="16"/>
      <c r="D90" s="14" t="str" cm="1">
        <f t="array" aca="1" ref="D90" ca="1">IFERROR(INDEX('Nhập đơn'!D:D,'NAM 1 ( LIÊN )'!$A90,0),"")</f>
        <v/>
      </c>
      <c r="E90" s="15" t="str" cm="1">
        <f t="array" aca="1" ref="E90" ca="1">IFERROR(INDEX('Nhập đơn'!E:E,'NAM 1 ( LIÊN )'!$A90,0),"")</f>
        <v/>
      </c>
      <c r="F90" s="15" t="str" cm="1">
        <f t="array" aca="1" ref="F90" ca="1">IFERROR(INDEX('Nhập đơn'!F:F,'NAM 1 ( LIÊN )'!$A90,0),"")</f>
        <v/>
      </c>
      <c r="G90" s="14" t="str" cm="1">
        <f t="array" aca="1" ref="G90" ca="1">IFERROR(INDEX('Nhập đơn'!H:H,'NAM 1 ( LIÊN )'!$A90,0),"")</f>
        <v/>
      </c>
      <c r="H90" s="14" t="str" cm="1">
        <f t="array" aca="1" ref="H90" ca="1">IFERROR(INDEX('Nhập đơn'!I:I,'NAM 1 ( LIÊN )'!$A90,0),"")</f>
        <v/>
      </c>
      <c r="I90" s="15"/>
      <c r="J90" s="1"/>
    </row>
    <row r="91" spans="1:10" ht="16.5">
      <c r="A91" s="1" t="str">
        <f ca="1">IFERROR(A90+MATCH(C91,OFFSET('Nhập đơn'!$C$1,'NAM 1 ( LIÊN )'!$A90,0,10000),0),"")</f>
        <v/>
      </c>
      <c r="B91" s="16"/>
      <c r="C91" s="16"/>
      <c r="D91" s="14" t="str" cm="1">
        <f t="array" aca="1" ref="D91" ca="1">IFERROR(INDEX('Nhập đơn'!D:D,'NAM 1 ( LIÊN )'!$A91,0),"")</f>
        <v/>
      </c>
      <c r="E91" s="15" t="str" cm="1">
        <f t="array" aca="1" ref="E91" ca="1">IFERROR(INDEX('Nhập đơn'!E:E,'NAM 1 ( LIÊN )'!$A91,0),"")</f>
        <v/>
      </c>
      <c r="F91" s="15" t="str" cm="1">
        <f t="array" aca="1" ref="F91" ca="1">IFERROR(INDEX('Nhập đơn'!F:F,'NAM 1 ( LIÊN )'!$A91,0),"")</f>
        <v/>
      </c>
      <c r="G91" s="14" t="str" cm="1">
        <f t="array" aca="1" ref="G91" ca="1">IFERROR(INDEX('Nhập đơn'!H:H,'NAM 1 ( LIÊN )'!$A91,0),"")</f>
        <v/>
      </c>
      <c r="H91" s="14" t="str" cm="1">
        <f t="array" aca="1" ref="H91" ca="1">IFERROR(INDEX('Nhập đơn'!I:I,'NAM 1 ( LIÊN )'!$A91,0),"")</f>
        <v/>
      </c>
      <c r="I91" s="15"/>
      <c r="J91" s="1"/>
    </row>
    <row r="92" spans="1:10" ht="16.5">
      <c r="A92" s="1" t="str">
        <f ca="1">IFERROR(A91+MATCH(C92,OFFSET('Nhập đơn'!$C$1,'NAM 1 ( LIÊN )'!$A91,0,10000),0),"")</f>
        <v/>
      </c>
      <c r="B92" s="16"/>
      <c r="C92" s="16"/>
      <c r="D92" s="14" t="str" cm="1">
        <f t="array" aca="1" ref="D92" ca="1">IFERROR(INDEX('Nhập đơn'!D:D,'NAM 1 ( LIÊN )'!$A92,0),"")</f>
        <v/>
      </c>
      <c r="E92" s="15" t="str" cm="1">
        <f t="array" aca="1" ref="E92" ca="1">IFERROR(INDEX('Nhập đơn'!E:E,'NAM 1 ( LIÊN )'!$A92,0),"")</f>
        <v/>
      </c>
      <c r="F92" s="15" t="str" cm="1">
        <f t="array" aca="1" ref="F92" ca="1">IFERROR(INDEX('Nhập đơn'!F:F,'NAM 1 ( LIÊN )'!$A92,0),"")</f>
        <v/>
      </c>
      <c r="G92" s="14" t="str" cm="1">
        <f t="array" aca="1" ref="G92" ca="1">IFERROR(INDEX('Nhập đơn'!H:H,'NAM 1 ( LIÊN )'!$A92,0),"")</f>
        <v/>
      </c>
      <c r="H92" s="14" t="str" cm="1">
        <f t="array" aca="1" ref="H92" ca="1">IFERROR(INDEX('Nhập đơn'!I:I,'NAM 1 ( LIÊN )'!$A92,0),"")</f>
        <v/>
      </c>
      <c r="I92" s="15"/>
      <c r="J92" s="1"/>
    </row>
    <row r="93" spans="1:10" ht="16.5">
      <c r="A93" s="1" t="str">
        <f ca="1">IFERROR(A92+MATCH(C93,OFFSET('Nhập đơn'!$C$1,'NAM 1 ( LIÊN )'!$A92,0,10000),0),"")</f>
        <v/>
      </c>
      <c r="B93" s="16"/>
      <c r="C93" s="16"/>
      <c r="D93" s="14" t="str" cm="1">
        <f t="array" aca="1" ref="D93" ca="1">IFERROR(INDEX('Nhập đơn'!D:D,'NAM 1 ( LIÊN )'!$A93,0),"")</f>
        <v/>
      </c>
      <c r="E93" s="15" t="str" cm="1">
        <f t="array" aca="1" ref="E93" ca="1">IFERROR(INDEX('Nhập đơn'!E:E,'NAM 1 ( LIÊN )'!$A93,0),"")</f>
        <v/>
      </c>
      <c r="F93" s="15" t="str" cm="1">
        <f t="array" aca="1" ref="F93" ca="1">IFERROR(INDEX('Nhập đơn'!F:F,'NAM 1 ( LIÊN )'!$A93,0),"")</f>
        <v/>
      </c>
      <c r="G93" s="14" t="str" cm="1">
        <f t="array" aca="1" ref="G93" ca="1">IFERROR(INDEX('Nhập đơn'!H:H,'NAM 1 ( LIÊN )'!$A93,0),"")</f>
        <v/>
      </c>
      <c r="H93" s="14" t="str" cm="1">
        <f t="array" aca="1" ref="H93" ca="1">IFERROR(INDEX('Nhập đơn'!I:I,'NAM 1 ( LIÊN )'!$A93,0),"")</f>
        <v/>
      </c>
      <c r="I93" s="15"/>
      <c r="J93" s="1"/>
    </row>
    <row r="94" spans="1:10" ht="16.5">
      <c r="A94" s="1" t="str">
        <f ca="1">IFERROR(A93+MATCH(C94,OFFSET('Nhập đơn'!$C$1,'NAM 1 ( LIÊN )'!$A93,0,10000),0),"")</f>
        <v/>
      </c>
      <c r="B94" s="16"/>
      <c r="C94" s="16"/>
      <c r="D94" s="14" t="str" cm="1">
        <f t="array" aca="1" ref="D94" ca="1">IFERROR(INDEX('Nhập đơn'!D:D,'NAM 1 ( LIÊN )'!$A94,0),"")</f>
        <v/>
      </c>
      <c r="E94" s="15" t="str" cm="1">
        <f t="array" aca="1" ref="E94" ca="1">IFERROR(INDEX('Nhập đơn'!E:E,'NAM 1 ( LIÊN )'!$A94,0),"")</f>
        <v/>
      </c>
      <c r="F94" s="15" t="str" cm="1">
        <f t="array" aca="1" ref="F94" ca="1">IFERROR(INDEX('Nhập đơn'!F:F,'NAM 1 ( LIÊN )'!$A94,0),"")</f>
        <v/>
      </c>
      <c r="G94" s="14" t="str" cm="1">
        <f t="array" aca="1" ref="G94" ca="1">IFERROR(INDEX('Nhập đơn'!H:H,'NAM 1 ( LIÊN )'!$A94,0),"")</f>
        <v/>
      </c>
      <c r="H94" s="14" t="str" cm="1">
        <f t="array" aca="1" ref="H94" ca="1">IFERROR(INDEX('Nhập đơn'!I:I,'NAM 1 ( LIÊN )'!$A94,0),"")</f>
        <v/>
      </c>
      <c r="I94" s="15"/>
      <c r="J94" s="1"/>
    </row>
    <row r="95" spans="1:10" ht="16.5">
      <c r="A95" s="1" t="str">
        <f ca="1">IFERROR(A94+MATCH(C95,OFFSET('Nhập đơn'!$C$1,'NAM 1 ( LIÊN )'!$A94,0,10000),0),"")</f>
        <v/>
      </c>
      <c r="B95" s="16"/>
      <c r="C95" s="16"/>
      <c r="D95" s="14" t="str" cm="1">
        <f t="array" aca="1" ref="D95" ca="1">IFERROR(INDEX('Nhập đơn'!D:D,'NAM 1 ( LIÊN )'!$A95,0),"")</f>
        <v/>
      </c>
      <c r="E95" s="15" t="str" cm="1">
        <f t="array" aca="1" ref="E95" ca="1">IFERROR(INDEX('Nhập đơn'!E:E,'NAM 1 ( LIÊN )'!$A95,0),"")</f>
        <v/>
      </c>
      <c r="F95" s="15" t="str" cm="1">
        <f t="array" aca="1" ref="F95" ca="1">IFERROR(INDEX('Nhập đơn'!F:F,'NAM 1 ( LIÊN )'!$A95,0),"")</f>
        <v/>
      </c>
      <c r="G95" s="14" t="str" cm="1">
        <f t="array" aca="1" ref="G95" ca="1">IFERROR(INDEX('Nhập đơn'!H:H,'NAM 1 ( LIÊN )'!$A95,0),"")</f>
        <v/>
      </c>
      <c r="H95" s="14" t="str" cm="1">
        <f t="array" aca="1" ref="H95" ca="1">IFERROR(INDEX('Nhập đơn'!I:I,'NAM 1 ( LIÊN )'!$A95,0),"")</f>
        <v/>
      </c>
      <c r="I95" s="15"/>
      <c r="J95" s="1"/>
    </row>
    <row r="96" spans="1:10" ht="16.5">
      <c r="A96" s="1" t="str">
        <f ca="1">IFERROR(A95+MATCH(C96,OFFSET('Nhập đơn'!$C$1,'NAM 1 ( LIÊN )'!$A95,0,10000),0),"")</f>
        <v/>
      </c>
      <c r="B96" s="16"/>
      <c r="C96" s="16"/>
      <c r="D96" s="14" t="str" cm="1">
        <f t="array" aca="1" ref="D96" ca="1">IFERROR(INDEX('Nhập đơn'!D:D,'NAM 1 ( LIÊN )'!$A96,0),"")</f>
        <v/>
      </c>
      <c r="E96" s="15" t="str" cm="1">
        <f t="array" aca="1" ref="E96" ca="1">IFERROR(INDEX('Nhập đơn'!E:E,'NAM 1 ( LIÊN )'!$A96,0),"")</f>
        <v/>
      </c>
      <c r="F96" s="15" t="str" cm="1">
        <f t="array" aca="1" ref="F96" ca="1">IFERROR(INDEX('Nhập đơn'!F:F,'NAM 1 ( LIÊN )'!$A96,0),"")</f>
        <v/>
      </c>
      <c r="G96" s="14" t="str" cm="1">
        <f t="array" aca="1" ref="G96" ca="1">IFERROR(INDEX('Nhập đơn'!H:H,'NAM 1 ( LIÊN )'!$A96,0),"")</f>
        <v/>
      </c>
      <c r="H96" s="14" t="str" cm="1">
        <f t="array" aca="1" ref="H96" ca="1">IFERROR(INDEX('Nhập đơn'!I:I,'NAM 1 ( LIÊN )'!$A96,0),"")</f>
        <v/>
      </c>
      <c r="I96" s="15"/>
      <c r="J96" s="1"/>
    </row>
    <row r="97" spans="1:10" ht="16.5">
      <c r="A97" s="1" t="str">
        <f ca="1">IFERROR(A96+MATCH(C97,OFFSET('Nhập đơn'!$C$1,'NAM 1 ( LIÊN )'!$A96,0,10000),0),"")</f>
        <v/>
      </c>
      <c r="B97" s="16"/>
      <c r="C97" s="16"/>
      <c r="D97" s="14" t="str" cm="1">
        <f t="array" aca="1" ref="D97" ca="1">IFERROR(INDEX('Nhập đơn'!D:D,'NAM 1 ( LIÊN )'!$A97,0),"")</f>
        <v/>
      </c>
      <c r="E97" s="15" t="str" cm="1">
        <f t="array" aca="1" ref="E97" ca="1">IFERROR(INDEX('Nhập đơn'!E:E,'NAM 1 ( LIÊN )'!$A97,0),"")</f>
        <v/>
      </c>
      <c r="F97" s="15" t="str" cm="1">
        <f t="array" aca="1" ref="F97" ca="1">IFERROR(INDEX('Nhập đơn'!F:F,'NAM 1 ( LIÊN )'!$A97,0),"")</f>
        <v/>
      </c>
      <c r="G97" s="14" t="str" cm="1">
        <f t="array" aca="1" ref="G97" ca="1">IFERROR(INDEX('Nhập đơn'!H:H,'NAM 1 ( LIÊN )'!$A97,0),"")</f>
        <v/>
      </c>
      <c r="H97" s="14" t="str" cm="1">
        <f t="array" aca="1" ref="H97" ca="1">IFERROR(INDEX('Nhập đơn'!I:I,'NAM 1 ( LIÊN )'!$A97,0),"")</f>
        <v/>
      </c>
      <c r="I97" s="15"/>
      <c r="J97" s="1"/>
    </row>
    <row r="98" spans="1:10" ht="16.5">
      <c r="A98" s="1" t="str">
        <f ca="1">IFERROR(A97+MATCH(C98,OFFSET('Nhập đơn'!$C$1,'NAM 1 ( LIÊN )'!$A97,0,10000),0),"")</f>
        <v/>
      </c>
      <c r="B98" s="16"/>
      <c r="C98" s="16"/>
      <c r="D98" s="14" t="str" cm="1">
        <f t="array" aca="1" ref="D98" ca="1">IFERROR(INDEX('Nhập đơn'!D:D,'NAM 1 ( LIÊN )'!$A98,0),"")</f>
        <v/>
      </c>
      <c r="E98" s="15" t="str" cm="1">
        <f t="array" aca="1" ref="E98" ca="1">IFERROR(INDEX('Nhập đơn'!E:E,'NAM 1 ( LIÊN )'!$A98,0),"")</f>
        <v/>
      </c>
      <c r="F98" s="15" t="str" cm="1">
        <f t="array" aca="1" ref="F98" ca="1">IFERROR(INDEX('Nhập đơn'!F:F,'NAM 1 ( LIÊN )'!$A98,0),"")</f>
        <v/>
      </c>
      <c r="G98" s="14" t="str" cm="1">
        <f t="array" aca="1" ref="G98" ca="1">IFERROR(INDEX('Nhập đơn'!H:H,'NAM 1 ( LIÊN )'!$A98,0),"")</f>
        <v/>
      </c>
      <c r="H98" s="14" t="str" cm="1">
        <f t="array" aca="1" ref="H98" ca="1">IFERROR(INDEX('Nhập đơn'!I:I,'NAM 1 ( LIÊN )'!$A98,0),"")</f>
        <v/>
      </c>
      <c r="I98" s="15"/>
      <c r="J98" s="1"/>
    </row>
    <row r="99" spans="1:10" ht="16.5">
      <c r="A99" s="1" t="str">
        <f ca="1">IFERROR(A98+MATCH(C99,OFFSET('Nhập đơn'!$C$1,'NAM 1 ( LIÊN )'!$A98,0,10000),0),"")</f>
        <v/>
      </c>
      <c r="B99" s="16"/>
      <c r="C99" s="16"/>
      <c r="D99" s="14" t="str" cm="1">
        <f t="array" aca="1" ref="D99" ca="1">IFERROR(INDEX('Nhập đơn'!D:D,'NAM 1 ( LIÊN )'!$A99,0),"")</f>
        <v/>
      </c>
      <c r="E99" s="15" t="str" cm="1">
        <f t="array" aca="1" ref="E99" ca="1">IFERROR(INDEX('Nhập đơn'!E:E,'NAM 1 ( LIÊN )'!$A99,0),"")</f>
        <v/>
      </c>
      <c r="F99" s="15" t="str" cm="1">
        <f t="array" aca="1" ref="F99" ca="1">IFERROR(INDEX('Nhập đơn'!F:F,'NAM 1 ( LIÊN )'!$A99,0),"")</f>
        <v/>
      </c>
      <c r="G99" s="14" t="str" cm="1">
        <f t="array" aca="1" ref="G99" ca="1">IFERROR(INDEX('Nhập đơn'!H:H,'NAM 1 ( LIÊN )'!$A99,0),"")</f>
        <v/>
      </c>
      <c r="H99" s="14" t="str" cm="1">
        <f t="array" aca="1" ref="H99" ca="1">IFERROR(INDEX('Nhập đơn'!I:I,'NAM 1 ( LIÊN )'!$A99,0),"")</f>
        <v/>
      </c>
      <c r="I99" s="15"/>
      <c r="J99" s="1"/>
    </row>
    <row r="100" spans="1:10" ht="16.5">
      <c r="A100" s="1" t="str">
        <f ca="1">IFERROR(A99+MATCH(C100,OFFSET('Nhập đơn'!$C$1,'NAM 1 ( LIÊN )'!$A99,0,10000),0),"")</f>
        <v/>
      </c>
      <c r="B100" s="16"/>
      <c r="C100" s="16"/>
      <c r="D100" s="14" t="str" cm="1">
        <f t="array" aca="1" ref="D100" ca="1">IFERROR(INDEX('Nhập đơn'!D:D,'NAM 1 ( LIÊN )'!$A100,0),"")</f>
        <v/>
      </c>
      <c r="E100" s="15" t="str" cm="1">
        <f t="array" aca="1" ref="E100" ca="1">IFERROR(INDEX('Nhập đơn'!E:E,'NAM 1 ( LIÊN )'!$A100,0),"")</f>
        <v/>
      </c>
      <c r="F100" s="15" t="str" cm="1">
        <f t="array" aca="1" ref="F100" ca="1">IFERROR(INDEX('Nhập đơn'!F:F,'NAM 1 ( LIÊN )'!$A100,0),"")</f>
        <v/>
      </c>
      <c r="G100" s="14" t="str" cm="1">
        <f t="array" aca="1" ref="G100" ca="1">IFERROR(INDEX('Nhập đơn'!H:H,'NAM 1 ( LIÊN )'!$A100,0),"")</f>
        <v/>
      </c>
      <c r="H100" s="14" t="str" cm="1">
        <f t="array" aca="1" ref="H100" ca="1">IFERROR(INDEX('Nhập đơn'!I:I,'NAM 1 ( LIÊN )'!$A100,0),"")</f>
        <v/>
      </c>
      <c r="I100" s="15"/>
      <c r="J100" s="1"/>
    </row>
    <row r="101" spans="1:10" ht="16.5">
      <c r="A101" s="1" t="str">
        <f ca="1">IFERROR(A100+MATCH(C101,OFFSET('Nhập đơn'!$C$1,'NAM 1 ( LIÊN )'!$A100,0,10000),0),"")</f>
        <v/>
      </c>
      <c r="B101" s="16"/>
      <c r="C101" s="16"/>
      <c r="D101" s="14" t="str" cm="1">
        <f t="array" aca="1" ref="D101" ca="1">IFERROR(INDEX('Nhập đơn'!D:D,'NAM 1 ( LIÊN )'!$A101,0),"")</f>
        <v/>
      </c>
      <c r="E101" s="15" t="str" cm="1">
        <f t="array" aca="1" ref="E101" ca="1">IFERROR(INDEX('Nhập đơn'!E:E,'NAM 1 ( LIÊN )'!$A101,0),"")</f>
        <v/>
      </c>
      <c r="F101" s="15" t="str" cm="1">
        <f t="array" aca="1" ref="F101" ca="1">IFERROR(INDEX('Nhập đơn'!F:F,'NAM 1 ( LIÊN )'!$A101,0),"")</f>
        <v/>
      </c>
      <c r="G101" s="14" t="str" cm="1">
        <f t="array" aca="1" ref="G101" ca="1">IFERROR(INDEX('Nhập đơn'!H:H,'NAM 1 ( LIÊN )'!$A101,0),"")</f>
        <v/>
      </c>
      <c r="H101" s="14" t="str" cm="1">
        <f t="array" aca="1" ref="H101" ca="1">IFERROR(INDEX('Nhập đơn'!I:I,'NAM 1 ( LIÊN )'!$A101,0),"")</f>
        <v/>
      </c>
      <c r="I101" s="15"/>
      <c r="J101" s="1"/>
    </row>
    <row r="102" spans="1:10" ht="16.5">
      <c r="A102" s="1" t="str">
        <f ca="1">IFERROR(A101+MATCH(C102,OFFSET('Nhập đơn'!$C$1,'NAM 1 ( LIÊN )'!$A101,0,10000),0),"")</f>
        <v/>
      </c>
      <c r="B102" s="16"/>
      <c r="C102" s="16"/>
      <c r="D102" s="14" t="str" cm="1">
        <f t="array" aca="1" ref="D102" ca="1">IFERROR(INDEX('Nhập đơn'!D:D,'NAM 1 ( LIÊN )'!$A102,0),"")</f>
        <v/>
      </c>
      <c r="E102" s="15" t="str" cm="1">
        <f t="array" aca="1" ref="E102" ca="1">IFERROR(INDEX('Nhập đơn'!E:E,'NAM 1 ( LIÊN )'!$A102,0),"")</f>
        <v/>
      </c>
      <c r="F102" s="15" t="str" cm="1">
        <f t="array" aca="1" ref="F102" ca="1">IFERROR(INDEX('Nhập đơn'!F:F,'NAM 1 ( LIÊN )'!$A102,0),"")</f>
        <v/>
      </c>
      <c r="G102" s="14" t="str" cm="1">
        <f t="array" aca="1" ref="G102" ca="1">IFERROR(INDEX('Nhập đơn'!H:H,'NAM 1 ( LIÊN )'!$A102,0),"")</f>
        <v/>
      </c>
      <c r="H102" s="14" t="str" cm="1">
        <f t="array" aca="1" ref="H102" ca="1">IFERROR(INDEX('Nhập đơn'!I:I,'NAM 1 ( LIÊN )'!$A102,0),"")</f>
        <v/>
      </c>
      <c r="I102" s="15"/>
      <c r="J102" s="1"/>
    </row>
    <row r="103" spans="1:10" ht="16.5">
      <c r="A103" s="1" t="str">
        <f ca="1">IFERROR(A102+MATCH(C103,OFFSET('Nhập đơn'!$C$1,'NAM 1 ( LIÊN )'!$A102,0,10000),0),"")</f>
        <v/>
      </c>
      <c r="B103" s="16"/>
      <c r="C103" s="16"/>
      <c r="D103" s="14" t="str" cm="1">
        <f t="array" aca="1" ref="D103" ca="1">IFERROR(INDEX('Nhập đơn'!D:D,'NAM 1 ( LIÊN )'!$A103,0),"")</f>
        <v/>
      </c>
      <c r="E103" s="15" t="str" cm="1">
        <f t="array" aca="1" ref="E103" ca="1">IFERROR(INDEX('Nhập đơn'!E:E,'NAM 1 ( LIÊN )'!$A103,0),"")</f>
        <v/>
      </c>
      <c r="F103" s="15" t="str" cm="1">
        <f t="array" aca="1" ref="F103" ca="1">IFERROR(INDEX('Nhập đơn'!F:F,'NAM 1 ( LIÊN )'!$A103,0),"")</f>
        <v/>
      </c>
      <c r="G103" s="14" t="str" cm="1">
        <f t="array" aca="1" ref="G103" ca="1">IFERROR(INDEX('Nhập đơn'!H:H,'NAM 1 ( LIÊN )'!$A103,0),"")</f>
        <v/>
      </c>
      <c r="H103" s="14" t="str" cm="1">
        <f t="array" aca="1" ref="H103" ca="1">IFERROR(INDEX('Nhập đơn'!I:I,'NAM 1 ( LIÊN )'!$A103,0),"")</f>
        <v/>
      </c>
      <c r="I103" s="15"/>
      <c r="J103" s="1"/>
    </row>
    <row r="104" spans="1:10" ht="16.5">
      <c r="A104" s="1" t="str">
        <f ca="1">IFERROR(A103+MATCH(C104,OFFSET('Nhập đơn'!$C$1,'NAM 1 ( LIÊN )'!$A103,0,10000),0),"")</f>
        <v/>
      </c>
      <c r="B104" s="16"/>
      <c r="C104" s="16"/>
      <c r="D104" s="14" t="str" cm="1">
        <f t="array" aca="1" ref="D104" ca="1">IFERROR(INDEX('Nhập đơn'!D:D,'NAM 1 ( LIÊN )'!$A104,0),"")</f>
        <v/>
      </c>
      <c r="E104" s="15" t="str" cm="1">
        <f t="array" aca="1" ref="E104" ca="1">IFERROR(INDEX('Nhập đơn'!E:E,'NAM 1 ( LIÊN )'!$A104,0),"")</f>
        <v/>
      </c>
      <c r="F104" s="15" t="str" cm="1">
        <f t="array" aca="1" ref="F104" ca="1">IFERROR(INDEX('Nhập đơn'!F:F,'NAM 1 ( LIÊN )'!$A104,0),"")</f>
        <v/>
      </c>
      <c r="G104" s="14" t="str" cm="1">
        <f t="array" aca="1" ref="G104" ca="1">IFERROR(INDEX('Nhập đơn'!H:H,'NAM 1 ( LIÊN )'!$A104,0),"")</f>
        <v/>
      </c>
      <c r="H104" s="14" t="str" cm="1">
        <f t="array" aca="1" ref="H104" ca="1">IFERROR(INDEX('Nhập đơn'!I:I,'NAM 1 ( LIÊN )'!$A104,0),"")</f>
        <v/>
      </c>
      <c r="I104" s="15"/>
      <c r="J104" s="1"/>
    </row>
    <row r="105" spans="1:10" ht="16.5">
      <c r="A105" s="1" t="str">
        <f ca="1">IFERROR(A104+MATCH(C105,OFFSET('Nhập đơn'!$C$1,'NAM 1 ( LIÊN )'!$A104,0,10000),0),"")</f>
        <v/>
      </c>
      <c r="B105" s="16"/>
      <c r="C105" s="16"/>
      <c r="D105" s="14" t="str" cm="1">
        <f t="array" aca="1" ref="D105" ca="1">IFERROR(INDEX('Nhập đơn'!D:D,'NAM 1 ( LIÊN )'!$A105,0),"")</f>
        <v/>
      </c>
      <c r="E105" s="15" t="str" cm="1">
        <f t="array" aca="1" ref="E105" ca="1">IFERROR(INDEX('Nhập đơn'!E:E,'NAM 1 ( LIÊN )'!$A105,0),"")</f>
        <v/>
      </c>
      <c r="F105" s="15" t="str" cm="1">
        <f t="array" aca="1" ref="F105" ca="1">IFERROR(INDEX('Nhập đơn'!F:F,'NAM 1 ( LIÊN )'!$A105,0),"")</f>
        <v/>
      </c>
      <c r="G105" s="14" t="str" cm="1">
        <f t="array" aca="1" ref="G105" ca="1">IFERROR(INDEX('Nhập đơn'!H:H,'NAM 1 ( LIÊN )'!$A105,0),"")</f>
        <v/>
      </c>
      <c r="H105" s="14" t="str" cm="1">
        <f t="array" aca="1" ref="H105" ca="1">IFERROR(INDEX('Nhập đơn'!I:I,'NAM 1 ( LIÊN )'!$A105,0),"")</f>
        <v/>
      </c>
      <c r="I105" s="15"/>
      <c r="J105" s="1"/>
    </row>
    <row r="106" spans="1:10" ht="16.5">
      <c r="A106" s="1" t="str">
        <f ca="1">IFERROR(A105+MATCH(C106,OFFSET('Nhập đơn'!$C$1,'NAM 1 ( LIÊN )'!$A105,0,10000),0),"")</f>
        <v/>
      </c>
      <c r="B106" s="16"/>
      <c r="C106" s="16"/>
      <c r="D106" s="14" t="str" cm="1">
        <f t="array" aca="1" ref="D106" ca="1">IFERROR(INDEX('Nhập đơn'!D:D,'NAM 1 ( LIÊN )'!$A106,0),"")</f>
        <v/>
      </c>
      <c r="E106" s="15" t="str" cm="1">
        <f t="array" aca="1" ref="E106" ca="1">IFERROR(INDEX('Nhập đơn'!E:E,'NAM 1 ( LIÊN )'!$A106,0),"")</f>
        <v/>
      </c>
      <c r="F106" s="15" t="str" cm="1">
        <f t="array" aca="1" ref="F106" ca="1">IFERROR(INDEX('Nhập đơn'!F:F,'NAM 1 ( LIÊN )'!$A106,0),"")</f>
        <v/>
      </c>
      <c r="G106" s="14" t="str" cm="1">
        <f t="array" aca="1" ref="G106" ca="1">IFERROR(INDEX('Nhập đơn'!H:H,'NAM 1 ( LIÊN )'!$A106,0),"")</f>
        <v/>
      </c>
      <c r="H106" s="14" t="str" cm="1">
        <f t="array" aca="1" ref="H106" ca="1">IFERROR(INDEX('Nhập đơn'!I:I,'NAM 1 ( LIÊN )'!$A106,0),"")</f>
        <v/>
      </c>
      <c r="I106" s="15"/>
      <c r="J106" s="1"/>
    </row>
    <row r="107" spans="1:10" ht="16.5">
      <c r="A107" s="1" t="str">
        <f ca="1">IFERROR(A106+MATCH(C107,OFFSET('Nhập đơn'!$C$1,'NAM 1 ( LIÊN )'!$A106,0,10000),0),"")</f>
        <v/>
      </c>
      <c r="B107" s="16"/>
      <c r="C107" s="16"/>
      <c r="D107" s="14" t="str" cm="1">
        <f t="array" aca="1" ref="D107" ca="1">IFERROR(INDEX('Nhập đơn'!D:D,'NAM 1 ( LIÊN )'!$A107,0),"")</f>
        <v/>
      </c>
      <c r="E107" s="15" t="str" cm="1">
        <f t="array" aca="1" ref="E107" ca="1">IFERROR(INDEX('Nhập đơn'!E:E,'NAM 1 ( LIÊN )'!$A107,0),"")</f>
        <v/>
      </c>
      <c r="F107" s="15" t="str" cm="1">
        <f t="array" aca="1" ref="F107" ca="1">IFERROR(INDEX('Nhập đơn'!F:F,'NAM 1 ( LIÊN )'!$A107,0),"")</f>
        <v/>
      </c>
      <c r="G107" s="14" t="str" cm="1">
        <f t="array" aca="1" ref="G107" ca="1">IFERROR(INDEX('Nhập đơn'!H:H,'NAM 1 ( LIÊN )'!$A107,0),"")</f>
        <v/>
      </c>
      <c r="H107" s="14" t="str" cm="1">
        <f t="array" aca="1" ref="H107" ca="1">IFERROR(INDEX('Nhập đơn'!I:I,'NAM 1 ( LIÊN )'!$A107,0),"")</f>
        <v/>
      </c>
      <c r="I107" s="15"/>
      <c r="J107" s="1"/>
    </row>
    <row r="108" spans="1:10" ht="16.5">
      <c r="A108" s="1" t="str">
        <f ca="1">IFERROR(A107+MATCH(C108,OFFSET('Nhập đơn'!$C$1,'NAM 1 ( LIÊN )'!$A107,0,10000),0),"")</f>
        <v/>
      </c>
      <c r="B108" s="16"/>
      <c r="C108" s="16"/>
      <c r="D108" s="14" t="str" cm="1">
        <f t="array" aca="1" ref="D108" ca="1">IFERROR(INDEX('Nhập đơn'!D:D,'NAM 1 ( LIÊN )'!$A108,0),"")</f>
        <v/>
      </c>
      <c r="E108" s="15" t="str" cm="1">
        <f t="array" aca="1" ref="E108" ca="1">IFERROR(INDEX('Nhập đơn'!E:E,'NAM 1 ( LIÊN )'!$A108,0),"")</f>
        <v/>
      </c>
      <c r="F108" s="15" t="str" cm="1">
        <f t="array" aca="1" ref="F108" ca="1">IFERROR(INDEX('Nhập đơn'!F:F,'NAM 1 ( LIÊN )'!$A108,0),"")</f>
        <v/>
      </c>
      <c r="G108" s="14" t="str" cm="1">
        <f t="array" aca="1" ref="G108" ca="1">IFERROR(INDEX('Nhập đơn'!H:H,'NAM 1 ( LIÊN )'!$A108,0),"")</f>
        <v/>
      </c>
      <c r="H108" s="14" t="str" cm="1">
        <f t="array" aca="1" ref="H108" ca="1">IFERROR(INDEX('Nhập đơn'!I:I,'NAM 1 ( LIÊN )'!$A108,0),"")</f>
        <v/>
      </c>
      <c r="I108" s="15"/>
      <c r="J108" s="1"/>
    </row>
    <row r="109" spans="1:10" ht="16.5">
      <c r="A109" s="1" t="str">
        <f ca="1">IFERROR(A108+MATCH(C109,OFFSET('Nhập đơn'!$C$1,'NAM 1 ( LIÊN )'!$A108,0,10000),0),"")</f>
        <v/>
      </c>
      <c r="B109" s="16"/>
      <c r="C109" s="16"/>
      <c r="D109" s="14" t="str" cm="1">
        <f t="array" aca="1" ref="D109" ca="1">IFERROR(INDEX('Nhập đơn'!D:D,'NAM 1 ( LIÊN )'!$A109,0),"")</f>
        <v/>
      </c>
      <c r="E109" s="15" t="str" cm="1">
        <f t="array" aca="1" ref="E109" ca="1">IFERROR(INDEX('Nhập đơn'!E:E,'NAM 1 ( LIÊN )'!$A109,0),"")</f>
        <v/>
      </c>
      <c r="F109" s="15" t="str" cm="1">
        <f t="array" aca="1" ref="F109" ca="1">IFERROR(INDEX('Nhập đơn'!F:F,'NAM 1 ( LIÊN )'!$A109,0),"")</f>
        <v/>
      </c>
      <c r="G109" s="14" t="str" cm="1">
        <f t="array" aca="1" ref="G109" ca="1">IFERROR(INDEX('Nhập đơn'!H:H,'NAM 1 ( LIÊN )'!$A109,0),"")</f>
        <v/>
      </c>
      <c r="H109" s="14" t="str" cm="1">
        <f t="array" aca="1" ref="H109" ca="1">IFERROR(INDEX('Nhập đơn'!I:I,'NAM 1 ( LIÊN )'!$A109,0),"")</f>
        <v/>
      </c>
      <c r="I109" s="15"/>
      <c r="J109" s="1"/>
    </row>
    <row r="110" spans="1:10" ht="16.5">
      <c r="A110" s="1" t="str">
        <f ca="1">IFERROR(A109+MATCH(C110,OFFSET('Nhập đơn'!$C$1,'NAM 1 ( LIÊN )'!$A109,0,10000),0),"")</f>
        <v/>
      </c>
      <c r="B110" s="16"/>
      <c r="C110" s="16"/>
      <c r="D110" s="14" t="str" cm="1">
        <f t="array" aca="1" ref="D110" ca="1">IFERROR(INDEX('Nhập đơn'!D:D,'NAM 1 ( LIÊN )'!$A110,0),"")</f>
        <v/>
      </c>
      <c r="E110" s="15" t="str" cm="1">
        <f t="array" aca="1" ref="E110" ca="1">IFERROR(INDEX('Nhập đơn'!E:E,'NAM 1 ( LIÊN )'!$A110,0),"")</f>
        <v/>
      </c>
      <c r="F110" s="15" t="str" cm="1">
        <f t="array" aca="1" ref="F110" ca="1">IFERROR(INDEX('Nhập đơn'!F:F,'NAM 1 ( LIÊN )'!$A110,0),"")</f>
        <v/>
      </c>
      <c r="G110" s="14" t="str" cm="1">
        <f t="array" aca="1" ref="G110" ca="1">IFERROR(INDEX('Nhập đơn'!H:H,'NAM 1 ( LIÊN )'!$A110,0),"")</f>
        <v/>
      </c>
      <c r="H110" s="14" t="str" cm="1">
        <f t="array" aca="1" ref="H110" ca="1">IFERROR(INDEX('Nhập đơn'!I:I,'NAM 1 ( LIÊN )'!$A110,0),"")</f>
        <v/>
      </c>
      <c r="I110" s="15"/>
      <c r="J110" s="1"/>
    </row>
    <row r="111" spans="1:10" ht="16.5">
      <c r="A111" s="1" t="str">
        <f ca="1">IFERROR(A110+MATCH(C111,OFFSET('Nhập đơn'!$C$1,'NAM 1 ( LIÊN )'!$A110,0,10000),0),"")</f>
        <v/>
      </c>
      <c r="B111" s="16"/>
      <c r="C111" s="16"/>
      <c r="D111" s="14" t="str" cm="1">
        <f t="array" aca="1" ref="D111" ca="1">IFERROR(INDEX('Nhập đơn'!D:D,'NAM 1 ( LIÊN )'!$A111,0),"")</f>
        <v/>
      </c>
      <c r="E111" s="15" t="str" cm="1">
        <f t="array" aca="1" ref="E111" ca="1">IFERROR(INDEX('Nhập đơn'!E:E,'NAM 1 ( LIÊN )'!$A111,0),"")</f>
        <v/>
      </c>
      <c r="F111" s="15" t="str" cm="1">
        <f t="array" aca="1" ref="F111" ca="1">IFERROR(INDEX('Nhập đơn'!F:F,'NAM 1 ( LIÊN )'!$A111,0),"")</f>
        <v/>
      </c>
      <c r="G111" s="14" t="str" cm="1">
        <f t="array" aca="1" ref="G111" ca="1">IFERROR(INDEX('Nhập đơn'!H:H,'NAM 1 ( LIÊN )'!$A111,0),"")</f>
        <v/>
      </c>
      <c r="H111" s="14" t="str" cm="1">
        <f t="array" aca="1" ref="H111" ca="1">IFERROR(INDEX('Nhập đơn'!I:I,'NAM 1 ( LIÊN )'!$A111,0),"")</f>
        <v/>
      </c>
      <c r="I111" s="15"/>
      <c r="J111" s="1"/>
    </row>
    <row r="112" spans="1:10" ht="16.5">
      <c r="A112" s="1" t="str">
        <f ca="1">IFERROR(A111+MATCH(C112,OFFSET('Nhập đơn'!$C$1,'NAM 1 ( LIÊN )'!$A111,0,10000),0),"")</f>
        <v/>
      </c>
      <c r="B112" s="16"/>
      <c r="C112" s="16"/>
      <c r="D112" s="14" t="str" cm="1">
        <f t="array" aca="1" ref="D112" ca="1">IFERROR(INDEX('Nhập đơn'!D:D,'NAM 1 ( LIÊN )'!$A112,0),"")</f>
        <v/>
      </c>
      <c r="E112" s="15" t="str" cm="1">
        <f t="array" aca="1" ref="E112" ca="1">IFERROR(INDEX('Nhập đơn'!E:E,'NAM 1 ( LIÊN )'!$A112,0),"")</f>
        <v/>
      </c>
      <c r="F112" s="15" t="str" cm="1">
        <f t="array" aca="1" ref="F112" ca="1">IFERROR(INDEX('Nhập đơn'!F:F,'NAM 1 ( LIÊN )'!$A112,0),"")</f>
        <v/>
      </c>
      <c r="G112" s="14" t="str" cm="1">
        <f t="array" aca="1" ref="G112" ca="1">IFERROR(INDEX('Nhập đơn'!H:H,'NAM 1 ( LIÊN )'!$A112,0),"")</f>
        <v/>
      </c>
      <c r="H112" s="14" t="str" cm="1">
        <f t="array" aca="1" ref="H112" ca="1">IFERROR(INDEX('Nhập đơn'!I:I,'NAM 1 ( LIÊN )'!$A112,0),"")</f>
        <v/>
      </c>
      <c r="I112" s="15"/>
      <c r="J112" s="1"/>
    </row>
    <row r="113" spans="1:10" ht="16.5">
      <c r="A113" s="1" t="str">
        <f ca="1">IFERROR(A112+MATCH(C113,OFFSET('Nhập đơn'!$C$1,'NAM 1 ( LIÊN )'!$A112,0,10000),0),"")</f>
        <v/>
      </c>
      <c r="B113" s="16"/>
      <c r="C113" s="16"/>
      <c r="D113" s="14" t="str" cm="1">
        <f t="array" aca="1" ref="D113" ca="1">IFERROR(INDEX('Nhập đơn'!D:D,'NAM 1 ( LIÊN )'!$A113,0),"")</f>
        <v/>
      </c>
      <c r="E113" s="15" t="str" cm="1">
        <f t="array" aca="1" ref="E113" ca="1">IFERROR(INDEX('Nhập đơn'!E:E,'NAM 1 ( LIÊN )'!$A113,0),"")</f>
        <v/>
      </c>
      <c r="F113" s="15" t="str" cm="1">
        <f t="array" aca="1" ref="F113" ca="1">IFERROR(INDEX('Nhập đơn'!F:F,'NAM 1 ( LIÊN )'!$A113,0),"")</f>
        <v/>
      </c>
      <c r="G113" s="14" t="str" cm="1">
        <f t="array" aca="1" ref="G113" ca="1">IFERROR(INDEX('Nhập đơn'!H:H,'NAM 1 ( LIÊN )'!$A113,0),"")</f>
        <v/>
      </c>
      <c r="H113" s="14" t="str" cm="1">
        <f t="array" aca="1" ref="H113" ca="1">IFERROR(INDEX('Nhập đơn'!I:I,'NAM 1 ( LIÊN )'!$A113,0),"")</f>
        <v/>
      </c>
      <c r="I113" s="15"/>
      <c r="J113" s="1"/>
    </row>
    <row r="114" spans="1:10" ht="16.5">
      <c r="A114" s="1" t="str">
        <f ca="1">IFERROR(A113+MATCH(C114,OFFSET('Nhập đơn'!$C$1,'NAM 1 ( LIÊN )'!$A113,0,10000),0),"")</f>
        <v/>
      </c>
      <c r="B114" s="16"/>
      <c r="C114" s="16"/>
      <c r="D114" s="14" t="str" cm="1">
        <f t="array" aca="1" ref="D114" ca="1">IFERROR(INDEX('Nhập đơn'!D:D,'NAM 1 ( LIÊN )'!$A114,0),"")</f>
        <v/>
      </c>
      <c r="E114" s="15" t="str" cm="1">
        <f t="array" aca="1" ref="E114" ca="1">IFERROR(INDEX('Nhập đơn'!E:E,'NAM 1 ( LIÊN )'!$A114,0),"")</f>
        <v/>
      </c>
      <c r="F114" s="15" t="str" cm="1">
        <f t="array" aca="1" ref="F114" ca="1">IFERROR(INDEX('Nhập đơn'!F:F,'NAM 1 ( LIÊN )'!$A114,0),"")</f>
        <v/>
      </c>
      <c r="G114" s="14" t="str" cm="1">
        <f t="array" aca="1" ref="G114" ca="1">IFERROR(INDEX('Nhập đơn'!H:H,'NAM 1 ( LIÊN )'!$A114,0),"")</f>
        <v/>
      </c>
      <c r="H114" s="14" t="str" cm="1">
        <f t="array" aca="1" ref="H114" ca="1">IFERROR(INDEX('Nhập đơn'!I:I,'NAM 1 ( LIÊN )'!$A114,0),"")</f>
        <v/>
      </c>
      <c r="I114" s="15"/>
      <c r="J114" s="1"/>
    </row>
    <row r="115" spans="1:10" ht="16.5">
      <c r="A115" s="1" t="str">
        <f ca="1">IFERROR(A114+MATCH(C115,OFFSET('Nhập đơn'!$C$1,'NAM 1 ( LIÊN )'!$A114,0,10000),0),"")</f>
        <v/>
      </c>
      <c r="B115" s="16"/>
      <c r="C115" s="16"/>
      <c r="D115" s="14" t="str" cm="1">
        <f t="array" aca="1" ref="D115" ca="1">IFERROR(INDEX('Nhập đơn'!D:D,'NAM 1 ( LIÊN )'!$A115,0),"")</f>
        <v/>
      </c>
      <c r="E115" s="15" t="str" cm="1">
        <f t="array" aca="1" ref="E115" ca="1">IFERROR(INDEX('Nhập đơn'!E:E,'NAM 1 ( LIÊN )'!$A115,0),"")</f>
        <v/>
      </c>
      <c r="F115" s="15" t="str" cm="1">
        <f t="array" aca="1" ref="F115" ca="1">IFERROR(INDEX('Nhập đơn'!F:F,'NAM 1 ( LIÊN )'!$A115,0),"")</f>
        <v/>
      </c>
      <c r="G115" s="14" t="str" cm="1">
        <f t="array" aca="1" ref="G115" ca="1">IFERROR(INDEX('Nhập đơn'!H:H,'NAM 1 ( LIÊN )'!$A115,0),"")</f>
        <v/>
      </c>
      <c r="H115" s="14" t="str" cm="1">
        <f t="array" aca="1" ref="H115" ca="1">IFERROR(INDEX('Nhập đơn'!I:I,'NAM 1 ( LIÊN )'!$A115,0),"")</f>
        <v/>
      </c>
      <c r="I115" s="15"/>
      <c r="J115" s="1"/>
    </row>
    <row r="116" spans="1:10" ht="16.5">
      <c r="A116" s="1" t="str">
        <f ca="1">IFERROR(A115+MATCH(C116,OFFSET('Nhập đơn'!$C$1,'NAM 1 ( LIÊN )'!$A115,0,10000),0),"")</f>
        <v/>
      </c>
      <c r="B116" s="16"/>
      <c r="C116" s="16"/>
      <c r="D116" s="14" t="str" cm="1">
        <f t="array" aca="1" ref="D116" ca="1">IFERROR(INDEX('Nhập đơn'!D:D,'NAM 1 ( LIÊN )'!$A116,0),"")</f>
        <v/>
      </c>
      <c r="E116" s="15" t="str" cm="1">
        <f t="array" aca="1" ref="E116" ca="1">IFERROR(INDEX('Nhập đơn'!E:E,'NAM 1 ( LIÊN )'!$A116,0),"")</f>
        <v/>
      </c>
      <c r="F116" s="15" t="str" cm="1">
        <f t="array" aca="1" ref="F116" ca="1">IFERROR(INDEX('Nhập đơn'!F:F,'NAM 1 ( LIÊN )'!$A116,0),"")</f>
        <v/>
      </c>
      <c r="G116" s="14" t="str" cm="1">
        <f t="array" aca="1" ref="G116" ca="1">IFERROR(INDEX('Nhập đơn'!H:H,'NAM 1 ( LIÊN )'!$A116,0),"")</f>
        <v/>
      </c>
      <c r="H116" s="14" t="str" cm="1">
        <f t="array" aca="1" ref="H116" ca="1">IFERROR(INDEX('Nhập đơn'!I:I,'NAM 1 ( LIÊN )'!$A116,0),"")</f>
        <v/>
      </c>
      <c r="I116" s="15"/>
      <c r="J116" s="1"/>
    </row>
    <row r="117" spans="1:10" ht="16.5">
      <c r="A117" s="1" t="str">
        <f ca="1">IFERROR(A116+MATCH(C117,OFFSET('Nhập đơn'!$C$1,'NAM 1 ( LIÊN )'!$A116,0,10000),0),"")</f>
        <v/>
      </c>
      <c r="B117" s="16"/>
      <c r="C117" s="16"/>
      <c r="D117" s="14" t="str" cm="1">
        <f t="array" aca="1" ref="D117" ca="1">IFERROR(INDEX('Nhập đơn'!D:D,'NAM 1 ( LIÊN )'!$A117,0),"")</f>
        <v/>
      </c>
      <c r="E117" s="15" t="str" cm="1">
        <f t="array" aca="1" ref="E117" ca="1">IFERROR(INDEX('Nhập đơn'!E:E,'NAM 1 ( LIÊN )'!$A117,0),"")</f>
        <v/>
      </c>
      <c r="F117" s="15" t="str" cm="1">
        <f t="array" aca="1" ref="F117" ca="1">IFERROR(INDEX('Nhập đơn'!F:F,'NAM 1 ( LIÊN )'!$A117,0),"")</f>
        <v/>
      </c>
      <c r="G117" s="14" t="str" cm="1">
        <f t="array" aca="1" ref="G117" ca="1">IFERROR(INDEX('Nhập đơn'!H:H,'NAM 1 ( LIÊN )'!$A117,0),"")</f>
        <v/>
      </c>
      <c r="H117" s="14" t="str" cm="1">
        <f t="array" aca="1" ref="H117" ca="1">IFERROR(INDEX('Nhập đơn'!I:I,'NAM 1 ( LIÊN )'!$A117,0),"")</f>
        <v/>
      </c>
      <c r="I117" s="15"/>
      <c r="J117" s="1"/>
    </row>
    <row r="118" spans="1:10" ht="16.5">
      <c r="A118" s="1" t="str">
        <f ca="1">IFERROR(A117+MATCH(C118,OFFSET('Nhập đơn'!$C$1,'NAM 1 ( LIÊN )'!$A117,0,10000),0),"")</f>
        <v/>
      </c>
      <c r="B118" s="16"/>
      <c r="C118" s="16"/>
      <c r="D118" s="14" t="str" cm="1">
        <f t="array" aca="1" ref="D118" ca="1">IFERROR(INDEX('Nhập đơn'!D:D,'NAM 1 ( LIÊN )'!$A118,0),"")</f>
        <v/>
      </c>
      <c r="E118" s="15" t="str" cm="1">
        <f t="array" aca="1" ref="E118" ca="1">IFERROR(INDEX('Nhập đơn'!E:E,'NAM 1 ( LIÊN )'!$A118,0),"")</f>
        <v/>
      </c>
      <c r="F118" s="15" t="str" cm="1">
        <f t="array" aca="1" ref="F118" ca="1">IFERROR(INDEX('Nhập đơn'!F:F,'NAM 1 ( LIÊN )'!$A118,0),"")</f>
        <v/>
      </c>
      <c r="G118" s="14" t="str" cm="1">
        <f t="array" aca="1" ref="G118" ca="1">IFERROR(INDEX('Nhập đơn'!H:H,'NAM 1 ( LIÊN )'!$A118,0),"")</f>
        <v/>
      </c>
      <c r="H118" s="14" t="str" cm="1">
        <f t="array" aca="1" ref="H118" ca="1">IFERROR(INDEX('Nhập đơn'!I:I,'NAM 1 ( LIÊN )'!$A118,0),"")</f>
        <v/>
      </c>
      <c r="I118" s="15"/>
      <c r="J118" s="1"/>
    </row>
    <row r="119" spans="1:10" ht="16.5">
      <c r="A119" s="1" t="str">
        <f ca="1">IFERROR(A118+MATCH(C119,OFFSET('Nhập đơn'!$C$1,'NAM 1 ( LIÊN )'!$A118,0,10000),0),"")</f>
        <v/>
      </c>
      <c r="B119" s="16"/>
      <c r="C119" s="16"/>
      <c r="D119" s="14" t="str" cm="1">
        <f t="array" aca="1" ref="D119" ca="1">IFERROR(INDEX('Nhập đơn'!D:D,'NAM 1 ( LIÊN )'!$A119,0),"")</f>
        <v/>
      </c>
      <c r="E119" s="15" t="str" cm="1">
        <f t="array" aca="1" ref="E119" ca="1">IFERROR(INDEX('Nhập đơn'!E:E,'NAM 1 ( LIÊN )'!$A119,0),"")</f>
        <v/>
      </c>
      <c r="F119" s="15" t="str" cm="1">
        <f t="array" aca="1" ref="F119" ca="1">IFERROR(INDEX('Nhập đơn'!F:F,'NAM 1 ( LIÊN )'!$A119,0),"")</f>
        <v/>
      </c>
      <c r="G119" s="14" t="str" cm="1">
        <f t="array" aca="1" ref="G119" ca="1">IFERROR(INDEX('Nhập đơn'!H:H,'NAM 1 ( LIÊN )'!$A119,0),"")</f>
        <v/>
      </c>
      <c r="H119" s="14" t="str" cm="1">
        <f t="array" aca="1" ref="H119" ca="1">IFERROR(INDEX('Nhập đơn'!I:I,'NAM 1 ( LIÊN )'!$A119,0),"")</f>
        <v/>
      </c>
      <c r="I119" s="15"/>
      <c r="J119" s="1"/>
    </row>
    <row r="120" spans="1:10" ht="16.5">
      <c r="A120" s="1" t="str">
        <f ca="1">IFERROR(A119+MATCH(C120,OFFSET('Nhập đơn'!$C$1,'NAM 1 ( LIÊN )'!$A119,0,10000),0),"")</f>
        <v/>
      </c>
      <c r="B120" s="16"/>
      <c r="C120" s="16"/>
      <c r="D120" s="14" t="str" cm="1">
        <f t="array" aca="1" ref="D120" ca="1">IFERROR(INDEX('Nhập đơn'!D:D,'NAM 1 ( LIÊN )'!$A120,0),"")</f>
        <v/>
      </c>
      <c r="E120" s="15" t="str" cm="1">
        <f t="array" aca="1" ref="E120" ca="1">IFERROR(INDEX('Nhập đơn'!E:E,'NAM 1 ( LIÊN )'!$A120,0),"")</f>
        <v/>
      </c>
      <c r="F120" s="15" t="str" cm="1">
        <f t="array" aca="1" ref="F120" ca="1">IFERROR(INDEX('Nhập đơn'!F:F,'NAM 1 ( LIÊN )'!$A120,0),"")</f>
        <v/>
      </c>
      <c r="G120" s="14" t="str" cm="1">
        <f t="array" aca="1" ref="G120" ca="1">IFERROR(INDEX('Nhập đơn'!H:H,'NAM 1 ( LIÊN )'!$A120,0),"")</f>
        <v/>
      </c>
      <c r="H120" s="14" t="str" cm="1">
        <f t="array" aca="1" ref="H120" ca="1">IFERROR(INDEX('Nhập đơn'!I:I,'NAM 1 ( LIÊN )'!$A120,0),"")</f>
        <v/>
      </c>
      <c r="I120" s="15"/>
      <c r="J120" s="1"/>
    </row>
    <row r="121" spans="1:10" ht="16.5">
      <c r="A121" s="1" t="str">
        <f ca="1">IFERROR(A120+MATCH(C121,OFFSET('Nhập đơn'!$C$1,'NAM 1 ( LIÊN )'!$A120,0,10000),0),"")</f>
        <v/>
      </c>
      <c r="B121" s="16"/>
      <c r="C121" s="16"/>
      <c r="D121" s="14" t="str" cm="1">
        <f t="array" aca="1" ref="D121" ca="1">IFERROR(INDEX('Nhập đơn'!D:D,'NAM 1 ( LIÊN )'!$A121,0),"")</f>
        <v/>
      </c>
      <c r="E121" s="15" t="str" cm="1">
        <f t="array" aca="1" ref="E121" ca="1">IFERROR(INDEX('Nhập đơn'!E:E,'NAM 1 ( LIÊN )'!$A121,0),"")</f>
        <v/>
      </c>
      <c r="F121" s="15" t="str" cm="1">
        <f t="array" aca="1" ref="F121" ca="1">IFERROR(INDEX('Nhập đơn'!F:F,'NAM 1 ( LIÊN )'!$A121,0),"")</f>
        <v/>
      </c>
      <c r="G121" s="14" t="str" cm="1">
        <f t="array" aca="1" ref="G121" ca="1">IFERROR(INDEX('Nhập đơn'!H:H,'NAM 1 ( LIÊN )'!$A121,0),"")</f>
        <v/>
      </c>
      <c r="H121" s="14" t="str" cm="1">
        <f t="array" aca="1" ref="H121" ca="1">IFERROR(INDEX('Nhập đơn'!I:I,'NAM 1 ( LIÊN )'!$A121,0),"")</f>
        <v/>
      </c>
      <c r="I121" s="15"/>
      <c r="J121" s="1"/>
    </row>
    <row r="122" spans="1:10" ht="16.5">
      <c r="A122" s="1" t="str">
        <f ca="1">IFERROR(A121+MATCH(C122,OFFSET('Nhập đơn'!$C$1,'NAM 1 ( LIÊN )'!$A121,0,10000),0),"")</f>
        <v/>
      </c>
      <c r="B122" s="16"/>
      <c r="C122" s="16"/>
      <c r="D122" s="14" t="str" cm="1">
        <f t="array" aca="1" ref="D122" ca="1">IFERROR(INDEX('Nhập đơn'!D:D,'NAM 1 ( LIÊN )'!$A122,0),"")</f>
        <v/>
      </c>
      <c r="E122" s="15" t="str" cm="1">
        <f t="array" aca="1" ref="E122" ca="1">IFERROR(INDEX('Nhập đơn'!E:E,'NAM 1 ( LIÊN )'!$A122,0),"")</f>
        <v/>
      </c>
      <c r="F122" s="15" t="str" cm="1">
        <f t="array" aca="1" ref="F122" ca="1">IFERROR(INDEX('Nhập đơn'!F:F,'NAM 1 ( LIÊN )'!$A122,0),"")</f>
        <v/>
      </c>
      <c r="G122" s="14" t="str" cm="1">
        <f t="array" aca="1" ref="G122" ca="1">IFERROR(INDEX('Nhập đơn'!H:H,'NAM 1 ( LIÊN )'!$A122,0),"")</f>
        <v/>
      </c>
      <c r="H122" s="14" t="str" cm="1">
        <f t="array" aca="1" ref="H122" ca="1">IFERROR(INDEX('Nhập đơn'!I:I,'NAM 1 ( LIÊN )'!$A122,0),"")</f>
        <v/>
      </c>
      <c r="I122" s="15"/>
      <c r="J122" s="1"/>
    </row>
    <row r="123" spans="1:10" ht="16.5">
      <c r="A123" s="1" t="str">
        <f ca="1">IFERROR(A122+MATCH(C123,OFFSET('Nhập đơn'!$C$1,'NAM 1 ( LIÊN )'!$A122,0,10000),0),"")</f>
        <v/>
      </c>
      <c r="B123" s="16"/>
      <c r="C123" s="16"/>
      <c r="D123" s="14" t="str" cm="1">
        <f t="array" aca="1" ref="D123" ca="1">IFERROR(INDEX('Nhập đơn'!D:D,'NAM 1 ( LIÊN )'!$A123,0),"")</f>
        <v/>
      </c>
      <c r="E123" s="15" t="str" cm="1">
        <f t="array" aca="1" ref="E123" ca="1">IFERROR(INDEX('Nhập đơn'!E:E,'NAM 1 ( LIÊN )'!$A123,0),"")</f>
        <v/>
      </c>
      <c r="F123" s="15" t="str" cm="1">
        <f t="array" aca="1" ref="F123" ca="1">IFERROR(INDEX('Nhập đơn'!F:F,'NAM 1 ( LIÊN )'!$A123,0),"")</f>
        <v/>
      </c>
      <c r="G123" s="14" t="str" cm="1">
        <f t="array" aca="1" ref="G123" ca="1">IFERROR(INDEX('Nhập đơn'!H:H,'NAM 1 ( LIÊN )'!$A123,0),"")</f>
        <v/>
      </c>
      <c r="H123" s="14" t="str" cm="1">
        <f t="array" aca="1" ref="H123" ca="1">IFERROR(INDEX('Nhập đơn'!I:I,'NAM 1 ( LIÊN )'!$A123,0),"")</f>
        <v/>
      </c>
      <c r="I123" s="15"/>
      <c r="J123" s="1"/>
    </row>
    <row r="124" spans="1:10" ht="16.5">
      <c r="A124" s="1" t="str">
        <f ca="1">IFERROR(A123+MATCH(C124,OFFSET('Nhập đơn'!$C$1,'NAM 1 ( LIÊN )'!$A123,0,10000),0),"")</f>
        <v/>
      </c>
      <c r="B124" s="16"/>
      <c r="C124" s="16"/>
      <c r="D124" s="14" t="str" cm="1">
        <f t="array" aca="1" ref="D124" ca="1">IFERROR(INDEX('Nhập đơn'!D:D,'NAM 1 ( LIÊN )'!$A124,0),"")</f>
        <v/>
      </c>
      <c r="E124" s="15" t="str" cm="1">
        <f t="array" aca="1" ref="E124" ca="1">IFERROR(INDEX('Nhập đơn'!E:E,'NAM 1 ( LIÊN )'!$A124,0),"")</f>
        <v/>
      </c>
      <c r="F124" s="15" t="str" cm="1">
        <f t="array" aca="1" ref="F124" ca="1">IFERROR(INDEX('Nhập đơn'!F:F,'NAM 1 ( LIÊN )'!$A124,0),"")</f>
        <v/>
      </c>
      <c r="G124" s="14" t="str" cm="1">
        <f t="array" aca="1" ref="G124" ca="1">IFERROR(INDEX('Nhập đơn'!H:H,'NAM 1 ( LIÊN )'!$A124,0),"")</f>
        <v/>
      </c>
      <c r="H124" s="14" t="str" cm="1">
        <f t="array" aca="1" ref="H124" ca="1">IFERROR(INDEX('Nhập đơn'!I:I,'NAM 1 ( LIÊN )'!$A124,0),"")</f>
        <v/>
      </c>
      <c r="I124" s="15"/>
      <c r="J124" s="1"/>
    </row>
    <row r="125" spans="1:10" ht="16.5">
      <c r="A125" s="1" t="str">
        <f ca="1">IFERROR(A124+MATCH(C125,OFFSET('Nhập đơn'!$C$1,'NAM 1 ( LIÊN )'!$A124,0,10000),0),"")</f>
        <v/>
      </c>
      <c r="B125" s="16"/>
      <c r="C125" s="16"/>
      <c r="D125" s="14" t="str" cm="1">
        <f t="array" aca="1" ref="D125" ca="1">IFERROR(INDEX('Nhập đơn'!D:D,'NAM 1 ( LIÊN )'!$A125,0),"")</f>
        <v/>
      </c>
      <c r="E125" s="15" t="str" cm="1">
        <f t="array" aca="1" ref="E125" ca="1">IFERROR(INDEX('Nhập đơn'!E:E,'NAM 1 ( LIÊN )'!$A125,0),"")</f>
        <v/>
      </c>
      <c r="F125" s="15" t="str" cm="1">
        <f t="array" aca="1" ref="F125" ca="1">IFERROR(INDEX('Nhập đơn'!F:F,'NAM 1 ( LIÊN )'!$A125,0),"")</f>
        <v/>
      </c>
      <c r="G125" s="14" t="str" cm="1">
        <f t="array" aca="1" ref="G125" ca="1">IFERROR(INDEX('Nhập đơn'!H:H,'NAM 1 ( LIÊN )'!$A125,0),"")</f>
        <v/>
      </c>
      <c r="H125" s="14" t="str" cm="1">
        <f t="array" aca="1" ref="H125" ca="1">IFERROR(INDEX('Nhập đơn'!I:I,'NAM 1 ( LIÊN )'!$A125,0),"")</f>
        <v/>
      </c>
      <c r="I125" s="15"/>
      <c r="J125" s="1"/>
    </row>
    <row r="126" spans="1:10" ht="16.5">
      <c r="A126" s="1" t="str">
        <f ca="1">IFERROR(A125+MATCH(C126,OFFSET('Nhập đơn'!$C$1,'NAM 1 ( LIÊN )'!$A125,0,10000),0),"")</f>
        <v/>
      </c>
      <c r="B126" s="16"/>
      <c r="C126" s="16"/>
      <c r="D126" s="14" t="str" cm="1">
        <f t="array" aca="1" ref="D126" ca="1">IFERROR(INDEX('Nhập đơn'!D:D,'NAM 1 ( LIÊN )'!$A126,0),"")</f>
        <v/>
      </c>
      <c r="E126" s="15" t="str" cm="1">
        <f t="array" aca="1" ref="E126" ca="1">IFERROR(INDEX('Nhập đơn'!E:E,'NAM 1 ( LIÊN )'!$A126,0),"")</f>
        <v/>
      </c>
      <c r="F126" s="15" t="str" cm="1">
        <f t="array" aca="1" ref="F126" ca="1">IFERROR(INDEX('Nhập đơn'!F:F,'NAM 1 ( LIÊN )'!$A126,0),"")</f>
        <v/>
      </c>
      <c r="G126" s="14" t="str" cm="1">
        <f t="array" aca="1" ref="G126" ca="1">IFERROR(INDEX('Nhập đơn'!H:H,'NAM 1 ( LIÊN )'!$A126,0),"")</f>
        <v/>
      </c>
      <c r="H126" s="14" t="str" cm="1">
        <f t="array" aca="1" ref="H126" ca="1">IFERROR(INDEX('Nhập đơn'!I:I,'NAM 1 ( LIÊN )'!$A126,0),"")</f>
        <v/>
      </c>
      <c r="I126" s="15"/>
      <c r="J126" s="1"/>
    </row>
    <row r="127" spans="1:10" ht="16.5">
      <c r="A127" s="1" t="str">
        <f ca="1">IFERROR(A126+MATCH(C127,OFFSET('Nhập đơn'!$C$1,'NAM 1 ( LIÊN )'!$A126,0,10000),0),"")</f>
        <v/>
      </c>
      <c r="B127" s="16"/>
      <c r="C127" s="16"/>
      <c r="D127" s="14" t="str" cm="1">
        <f t="array" aca="1" ref="D127" ca="1">IFERROR(INDEX('Nhập đơn'!D:D,'NAM 1 ( LIÊN )'!$A127,0),"")</f>
        <v/>
      </c>
      <c r="E127" s="15" t="str" cm="1">
        <f t="array" aca="1" ref="E127" ca="1">IFERROR(INDEX('Nhập đơn'!E:E,'NAM 1 ( LIÊN )'!$A127,0),"")</f>
        <v/>
      </c>
      <c r="F127" s="15" t="str" cm="1">
        <f t="array" aca="1" ref="F127" ca="1">IFERROR(INDEX('Nhập đơn'!F:F,'NAM 1 ( LIÊN )'!$A127,0),"")</f>
        <v/>
      </c>
      <c r="G127" s="14" t="str" cm="1">
        <f t="array" aca="1" ref="G127" ca="1">IFERROR(INDEX('Nhập đơn'!H:H,'NAM 1 ( LIÊN )'!$A127,0),"")</f>
        <v/>
      </c>
      <c r="H127" s="14" t="str" cm="1">
        <f t="array" aca="1" ref="H127" ca="1">IFERROR(INDEX('Nhập đơn'!I:I,'NAM 1 ( LIÊN )'!$A127,0),"")</f>
        <v/>
      </c>
      <c r="I127" s="15"/>
      <c r="J127" s="1"/>
    </row>
    <row r="128" spans="1:10" ht="16.5">
      <c r="A128" s="1" t="str">
        <f ca="1">IFERROR(A127+MATCH(C128,OFFSET('Nhập đơn'!$C$1,'NAM 1 ( LIÊN )'!$A127,0,10000),0),"")</f>
        <v/>
      </c>
      <c r="B128" s="16"/>
      <c r="C128" s="16"/>
      <c r="D128" s="14" t="str" cm="1">
        <f t="array" aca="1" ref="D128" ca="1">IFERROR(INDEX('Nhập đơn'!D:D,'NAM 1 ( LIÊN )'!$A128,0),"")</f>
        <v/>
      </c>
      <c r="E128" s="15" t="str" cm="1">
        <f t="array" aca="1" ref="E128" ca="1">IFERROR(INDEX('Nhập đơn'!E:E,'NAM 1 ( LIÊN )'!$A128,0),"")</f>
        <v/>
      </c>
      <c r="F128" s="15" t="str" cm="1">
        <f t="array" aca="1" ref="F128" ca="1">IFERROR(INDEX('Nhập đơn'!F:F,'NAM 1 ( LIÊN )'!$A128,0),"")</f>
        <v/>
      </c>
      <c r="G128" s="14" t="str" cm="1">
        <f t="array" aca="1" ref="G128" ca="1">IFERROR(INDEX('Nhập đơn'!H:H,'NAM 1 ( LIÊN )'!$A128,0),"")</f>
        <v/>
      </c>
      <c r="H128" s="14" t="str" cm="1">
        <f t="array" aca="1" ref="H128" ca="1">IFERROR(INDEX('Nhập đơn'!I:I,'NAM 1 ( LIÊN )'!$A128,0),"")</f>
        <v/>
      </c>
      <c r="I128" s="15"/>
      <c r="J128" s="1"/>
    </row>
    <row r="129" spans="1:10" ht="16.5">
      <c r="A129" s="1" t="str">
        <f ca="1">IFERROR(A128+MATCH(C129,OFFSET('Nhập đơn'!$C$1,'NAM 1 ( LIÊN )'!$A128,0,10000),0),"")</f>
        <v/>
      </c>
      <c r="B129" s="16"/>
      <c r="C129" s="16"/>
      <c r="D129" s="14" t="str" cm="1">
        <f t="array" aca="1" ref="D129" ca="1">IFERROR(INDEX('Nhập đơn'!D:D,'NAM 1 ( LIÊN )'!$A129,0),"")</f>
        <v/>
      </c>
      <c r="E129" s="15" t="str" cm="1">
        <f t="array" aca="1" ref="E129" ca="1">IFERROR(INDEX('Nhập đơn'!E:E,'NAM 1 ( LIÊN )'!$A129,0),"")</f>
        <v/>
      </c>
      <c r="F129" s="15" t="str" cm="1">
        <f t="array" aca="1" ref="F129" ca="1">IFERROR(INDEX('Nhập đơn'!F:F,'NAM 1 ( LIÊN )'!$A129,0),"")</f>
        <v/>
      </c>
      <c r="G129" s="14" t="str" cm="1">
        <f t="array" aca="1" ref="G129" ca="1">IFERROR(INDEX('Nhập đơn'!H:H,'NAM 1 ( LIÊN )'!$A129,0),"")</f>
        <v/>
      </c>
      <c r="H129" s="14" t="str" cm="1">
        <f t="array" aca="1" ref="H129" ca="1">IFERROR(INDEX('Nhập đơn'!I:I,'NAM 1 ( LIÊN )'!$A129,0),"")</f>
        <v/>
      </c>
      <c r="I129" s="15"/>
      <c r="J129" s="1"/>
    </row>
    <row r="130" spans="1:10" ht="16.5">
      <c r="A130" s="1" t="str">
        <f ca="1">IFERROR(A129+MATCH(C130,OFFSET('Nhập đơn'!$C$1,'NAM 1 ( LIÊN )'!$A129,0,10000),0),"")</f>
        <v/>
      </c>
      <c r="B130" s="16"/>
      <c r="C130" s="16"/>
      <c r="D130" s="14" t="str" cm="1">
        <f t="array" aca="1" ref="D130" ca="1">IFERROR(INDEX('Nhập đơn'!D:D,'NAM 1 ( LIÊN )'!$A130,0),"")</f>
        <v/>
      </c>
      <c r="E130" s="15" t="str" cm="1">
        <f t="array" aca="1" ref="E130" ca="1">IFERROR(INDEX('Nhập đơn'!E:E,'NAM 1 ( LIÊN )'!$A130,0),"")</f>
        <v/>
      </c>
      <c r="F130" s="15" t="str" cm="1">
        <f t="array" aca="1" ref="F130" ca="1">IFERROR(INDEX('Nhập đơn'!F:F,'NAM 1 ( LIÊN )'!$A130,0),"")</f>
        <v/>
      </c>
      <c r="G130" s="14" t="str" cm="1">
        <f t="array" aca="1" ref="G130" ca="1">IFERROR(INDEX('Nhập đơn'!H:H,'NAM 1 ( LIÊN )'!$A130,0),"")</f>
        <v/>
      </c>
      <c r="H130" s="14" t="str" cm="1">
        <f t="array" aca="1" ref="H130" ca="1">IFERROR(INDEX('Nhập đơn'!I:I,'NAM 1 ( LIÊN )'!$A130,0),"")</f>
        <v/>
      </c>
      <c r="I130" s="15"/>
      <c r="J130" s="1"/>
    </row>
    <row r="131" spans="1:10" ht="16.5">
      <c r="A131" s="1" t="str">
        <f ca="1">IFERROR(A130+MATCH(C131,OFFSET('Nhập đơn'!$C$1,'NAM 1 ( LIÊN )'!$A130,0,10000),0),"")</f>
        <v/>
      </c>
      <c r="B131" s="16"/>
      <c r="C131" s="16"/>
      <c r="D131" s="14" t="str" cm="1">
        <f t="array" aca="1" ref="D131" ca="1">IFERROR(INDEX('Nhập đơn'!D:D,'NAM 1 ( LIÊN )'!$A131,0),"")</f>
        <v/>
      </c>
      <c r="E131" s="15" t="str" cm="1">
        <f t="array" aca="1" ref="E131" ca="1">IFERROR(INDEX('Nhập đơn'!E:E,'NAM 1 ( LIÊN )'!$A131,0),"")</f>
        <v/>
      </c>
      <c r="F131" s="15" t="str" cm="1">
        <f t="array" aca="1" ref="F131" ca="1">IFERROR(INDEX('Nhập đơn'!F:F,'NAM 1 ( LIÊN )'!$A131,0),"")</f>
        <v/>
      </c>
      <c r="G131" s="14" t="str" cm="1">
        <f t="array" aca="1" ref="G131" ca="1">IFERROR(INDEX('Nhập đơn'!H:H,'NAM 1 ( LIÊN )'!$A131,0),"")</f>
        <v/>
      </c>
      <c r="H131" s="14" t="str" cm="1">
        <f t="array" aca="1" ref="H131" ca="1">IFERROR(INDEX('Nhập đơn'!I:I,'NAM 1 ( LIÊN )'!$A131,0),"")</f>
        <v/>
      </c>
      <c r="I131" s="15"/>
      <c r="J131" s="1"/>
    </row>
    <row r="132" spans="1:10" ht="16.5">
      <c r="A132" s="1" t="str">
        <f ca="1">IFERROR(A131+MATCH(C132,OFFSET('Nhập đơn'!$C$1,'NAM 1 ( LIÊN )'!$A131,0,10000),0),"")</f>
        <v/>
      </c>
      <c r="B132" s="16"/>
      <c r="C132" s="16"/>
      <c r="D132" s="14" t="str" cm="1">
        <f t="array" aca="1" ref="D132" ca="1">IFERROR(INDEX('Nhập đơn'!D:D,'NAM 1 ( LIÊN )'!$A132,0),"")</f>
        <v/>
      </c>
      <c r="E132" s="15" t="str" cm="1">
        <f t="array" aca="1" ref="E132" ca="1">IFERROR(INDEX('Nhập đơn'!E:E,'NAM 1 ( LIÊN )'!$A132,0),"")</f>
        <v/>
      </c>
      <c r="F132" s="15" t="str" cm="1">
        <f t="array" aca="1" ref="F132" ca="1">IFERROR(INDEX('Nhập đơn'!F:F,'NAM 1 ( LIÊN )'!$A132,0),"")</f>
        <v/>
      </c>
      <c r="G132" s="14" t="str" cm="1">
        <f t="array" aca="1" ref="G132" ca="1">IFERROR(INDEX('Nhập đơn'!H:H,'NAM 1 ( LIÊN )'!$A132,0),"")</f>
        <v/>
      </c>
      <c r="H132" s="14" t="str" cm="1">
        <f t="array" aca="1" ref="H132" ca="1">IFERROR(INDEX('Nhập đơn'!I:I,'NAM 1 ( LIÊN )'!$A132,0),"")</f>
        <v/>
      </c>
      <c r="I132" s="15"/>
      <c r="J132" s="1"/>
    </row>
    <row r="133" spans="1:10" ht="16.5">
      <c r="A133" s="1" t="str">
        <f ca="1">IFERROR(A132+MATCH(C133,OFFSET('Nhập đơn'!$C$1,'NAM 1 ( LIÊN )'!$A132,0,10000),0),"")</f>
        <v/>
      </c>
      <c r="B133" s="16"/>
      <c r="C133" s="16"/>
      <c r="D133" s="14" t="str" cm="1">
        <f t="array" aca="1" ref="D133" ca="1">IFERROR(INDEX('Nhập đơn'!D:D,'NAM 1 ( LIÊN )'!$A133,0),"")</f>
        <v/>
      </c>
      <c r="E133" s="15" t="str" cm="1">
        <f t="array" aca="1" ref="E133" ca="1">IFERROR(INDEX('Nhập đơn'!E:E,'NAM 1 ( LIÊN )'!$A133,0),"")</f>
        <v/>
      </c>
      <c r="F133" s="15" t="str" cm="1">
        <f t="array" aca="1" ref="F133" ca="1">IFERROR(INDEX('Nhập đơn'!F:F,'NAM 1 ( LIÊN )'!$A133,0),"")</f>
        <v/>
      </c>
      <c r="G133" s="14" t="str" cm="1">
        <f t="array" aca="1" ref="G133" ca="1">IFERROR(INDEX('Nhập đơn'!H:H,'NAM 1 ( LIÊN )'!$A133,0),"")</f>
        <v/>
      </c>
      <c r="H133" s="14" t="str" cm="1">
        <f t="array" aca="1" ref="H133" ca="1">IFERROR(INDEX('Nhập đơn'!I:I,'NAM 1 ( LIÊN )'!$A133,0),"")</f>
        <v/>
      </c>
      <c r="I133" s="15"/>
      <c r="J133" s="1"/>
    </row>
    <row r="134" spans="1:10" ht="16.5">
      <c r="A134" s="1" t="str">
        <f ca="1">IFERROR(A133+MATCH(C134,OFFSET('Nhập đơn'!$C$1,'NAM 1 ( LIÊN )'!$A133,0,10000),0),"")</f>
        <v/>
      </c>
      <c r="B134" s="16"/>
      <c r="C134" s="16"/>
      <c r="D134" s="14" t="str" cm="1">
        <f t="array" aca="1" ref="D134" ca="1">IFERROR(INDEX('Nhập đơn'!D:D,'NAM 1 ( LIÊN )'!$A134,0),"")</f>
        <v/>
      </c>
      <c r="E134" s="15" t="str" cm="1">
        <f t="array" aca="1" ref="E134" ca="1">IFERROR(INDEX('Nhập đơn'!E:E,'NAM 1 ( LIÊN )'!$A134,0),"")</f>
        <v/>
      </c>
      <c r="F134" s="15" t="str" cm="1">
        <f t="array" aca="1" ref="F134" ca="1">IFERROR(INDEX('Nhập đơn'!F:F,'NAM 1 ( LIÊN )'!$A134,0),"")</f>
        <v/>
      </c>
      <c r="G134" s="14" t="str" cm="1">
        <f t="array" aca="1" ref="G134" ca="1">IFERROR(INDEX('Nhập đơn'!H:H,'NAM 1 ( LIÊN )'!$A134,0),"")</f>
        <v/>
      </c>
      <c r="H134" s="14" t="str" cm="1">
        <f t="array" aca="1" ref="H134" ca="1">IFERROR(INDEX('Nhập đơn'!I:I,'NAM 1 ( LIÊN )'!$A134,0),"")</f>
        <v/>
      </c>
      <c r="I134" s="15"/>
      <c r="J134" s="1"/>
    </row>
    <row r="135" spans="1:10" ht="16.5">
      <c r="A135" s="1" t="str">
        <f ca="1">IFERROR(A134+MATCH(C135,OFFSET('Nhập đơn'!$C$1,'NAM 1 ( LIÊN )'!$A134,0,10000),0),"")</f>
        <v/>
      </c>
      <c r="B135" s="16"/>
      <c r="C135" s="16"/>
      <c r="D135" s="14" t="str" cm="1">
        <f t="array" aca="1" ref="D135" ca="1">IFERROR(INDEX('Nhập đơn'!D:D,'NAM 1 ( LIÊN )'!$A135,0),"")</f>
        <v/>
      </c>
      <c r="E135" s="15" t="str" cm="1">
        <f t="array" aca="1" ref="E135" ca="1">IFERROR(INDEX('Nhập đơn'!E:E,'NAM 1 ( LIÊN )'!$A135,0),"")</f>
        <v/>
      </c>
      <c r="F135" s="15" t="str" cm="1">
        <f t="array" aca="1" ref="F135" ca="1">IFERROR(INDEX('Nhập đơn'!F:F,'NAM 1 ( LIÊN )'!$A135,0),"")</f>
        <v/>
      </c>
      <c r="G135" s="14" t="str" cm="1">
        <f t="array" aca="1" ref="G135" ca="1">IFERROR(INDEX('Nhập đơn'!H:H,'NAM 1 ( LIÊN )'!$A135,0),"")</f>
        <v/>
      </c>
      <c r="H135" s="14" t="str" cm="1">
        <f t="array" aca="1" ref="H135" ca="1">IFERROR(INDEX('Nhập đơn'!I:I,'NAM 1 ( LIÊN )'!$A135,0),"")</f>
        <v/>
      </c>
      <c r="I135" s="15"/>
      <c r="J135" s="1"/>
    </row>
    <row r="136" spans="1:10" ht="16.5">
      <c r="A136" s="1" t="str">
        <f ca="1">IFERROR(A135+MATCH(C136,OFFSET('Nhập đơn'!$C$1,'NAM 1 ( LIÊN )'!$A135,0,10000),0),"")</f>
        <v/>
      </c>
      <c r="B136" s="16"/>
      <c r="C136" s="16"/>
      <c r="D136" s="14" t="str" cm="1">
        <f t="array" aca="1" ref="D136" ca="1">IFERROR(INDEX('Nhập đơn'!D:D,'NAM 1 ( LIÊN )'!$A136,0),"")</f>
        <v/>
      </c>
      <c r="E136" s="15" t="str" cm="1">
        <f t="array" aca="1" ref="E136" ca="1">IFERROR(INDEX('Nhập đơn'!E:E,'NAM 1 ( LIÊN )'!$A136,0),"")</f>
        <v/>
      </c>
      <c r="F136" s="15" t="str" cm="1">
        <f t="array" aca="1" ref="F136" ca="1">IFERROR(INDEX('Nhập đơn'!F:F,'NAM 1 ( LIÊN )'!$A136,0),"")</f>
        <v/>
      </c>
      <c r="G136" s="14" t="str" cm="1">
        <f t="array" aca="1" ref="G136" ca="1">IFERROR(INDEX('Nhập đơn'!H:H,'NAM 1 ( LIÊN )'!$A136,0),"")</f>
        <v/>
      </c>
      <c r="H136" s="14" t="str" cm="1">
        <f t="array" aca="1" ref="H136" ca="1">IFERROR(INDEX('Nhập đơn'!I:I,'NAM 1 ( LIÊN )'!$A136,0),"")</f>
        <v/>
      </c>
      <c r="I136" s="15"/>
      <c r="J136" s="1"/>
    </row>
    <row r="137" spans="1:10" ht="16.5">
      <c r="A137" s="1" t="str">
        <f ca="1">IFERROR(A136+MATCH(C137,OFFSET('Nhập đơn'!$C$1,'NAM 1 ( LIÊN )'!$A136,0,10000),0),"")</f>
        <v/>
      </c>
      <c r="B137" s="16"/>
      <c r="C137" s="16"/>
      <c r="D137" s="14" t="str" cm="1">
        <f t="array" aca="1" ref="D137" ca="1">IFERROR(INDEX('Nhập đơn'!D:D,'NAM 1 ( LIÊN )'!$A137,0),"")</f>
        <v/>
      </c>
      <c r="E137" s="15" t="str" cm="1">
        <f t="array" aca="1" ref="E137" ca="1">IFERROR(INDEX('Nhập đơn'!E:E,'NAM 1 ( LIÊN )'!$A137,0),"")</f>
        <v/>
      </c>
      <c r="F137" s="15" t="str" cm="1">
        <f t="array" aca="1" ref="F137" ca="1">IFERROR(INDEX('Nhập đơn'!F:F,'NAM 1 ( LIÊN )'!$A137,0),"")</f>
        <v/>
      </c>
      <c r="G137" s="14" t="str" cm="1">
        <f t="array" aca="1" ref="G137" ca="1">IFERROR(INDEX('Nhập đơn'!H:H,'NAM 1 ( LIÊN )'!$A137,0),"")</f>
        <v/>
      </c>
      <c r="H137" s="14" t="str" cm="1">
        <f t="array" aca="1" ref="H137" ca="1">IFERROR(INDEX('Nhập đơn'!I:I,'NAM 1 ( LIÊN )'!$A137,0),"")</f>
        <v/>
      </c>
      <c r="I137" s="15"/>
      <c r="J137" s="1"/>
    </row>
    <row r="138" spans="1:10" ht="16.5">
      <c r="A138" s="1" t="str">
        <f ca="1">IFERROR(A137+MATCH(C138,OFFSET('Nhập đơn'!$C$1,'NAM 1 ( LIÊN )'!$A137,0,10000),0),"")</f>
        <v/>
      </c>
      <c r="B138" s="16"/>
      <c r="C138" s="16"/>
      <c r="D138" s="14" t="str" cm="1">
        <f t="array" aca="1" ref="D138" ca="1">IFERROR(INDEX('Nhập đơn'!D:D,'NAM 1 ( LIÊN )'!$A138,0),"")</f>
        <v/>
      </c>
      <c r="E138" s="15" t="str" cm="1">
        <f t="array" aca="1" ref="E138" ca="1">IFERROR(INDEX('Nhập đơn'!E:E,'NAM 1 ( LIÊN )'!$A138,0),"")</f>
        <v/>
      </c>
      <c r="F138" s="15" t="str" cm="1">
        <f t="array" aca="1" ref="F138" ca="1">IFERROR(INDEX('Nhập đơn'!F:F,'NAM 1 ( LIÊN )'!$A138,0),"")</f>
        <v/>
      </c>
      <c r="G138" s="14" t="str" cm="1">
        <f t="array" aca="1" ref="G138" ca="1">IFERROR(INDEX('Nhập đơn'!H:H,'NAM 1 ( LIÊN )'!$A138,0),"")</f>
        <v/>
      </c>
      <c r="H138" s="14" t="str" cm="1">
        <f t="array" aca="1" ref="H138" ca="1">IFERROR(INDEX('Nhập đơn'!I:I,'NAM 1 ( LIÊN )'!$A138,0),"")</f>
        <v/>
      </c>
      <c r="I138" s="15"/>
      <c r="J138" s="1"/>
    </row>
    <row r="139" spans="1:10" ht="16.5">
      <c r="A139" s="1" t="str">
        <f ca="1">IFERROR(A138+MATCH(C139,OFFSET('Nhập đơn'!$C$1,'NAM 1 ( LIÊN )'!$A138,0,10000),0),"")</f>
        <v/>
      </c>
      <c r="B139" s="16"/>
      <c r="C139" s="16"/>
      <c r="D139" s="14" t="str" cm="1">
        <f t="array" aca="1" ref="D139" ca="1">IFERROR(INDEX('Nhập đơn'!D:D,'NAM 1 ( LIÊN )'!$A139,0),"")</f>
        <v/>
      </c>
      <c r="E139" s="15" t="str" cm="1">
        <f t="array" aca="1" ref="E139" ca="1">IFERROR(INDEX('Nhập đơn'!E:E,'NAM 1 ( LIÊN )'!$A139,0),"")</f>
        <v/>
      </c>
      <c r="F139" s="15" t="str" cm="1">
        <f t="array" aca="1" ref="F139" ca="1">IFERROR(INDEX('Nhập đơn'!F:F,'NAM 1 ( LIÊN )'!$A139,0),"")</f>
        <v/>
      </c>
      <c r="G139" s="14" t="str" cm="1">
        <f t="array" aca="1" ref="G139" ca="1">IFERROR(INDEX('Nhập đơn'!H:H,'NAM 1 ( LIÊN )'!$A139,0),"")</f>
        <v/>
      </c>
      <c r="H139" s="14" t="str" cm="1">
        <f t="array" aca="1" ref="H139" ca="1">IFERROR(INDEX('Nhập đơn'!I:I,'NAM 1 ( LIÊN )'!$A139,0),"")</f>
        <v/>
      </c>
      <c r="I139" s="15"/>
      <c r="J139" s="1"/>
    </row>
    <row r="140" spans="1:10" ht="16.5">
      <c r="A140" s="1" t="str">
        <f ca="1">IFERROR(A139+MATCH(C140,OFFSET('Nhập đơn'!$C$1,'NAM 1 ( LIÊN )'!$A139,0,10000),0),"")</f>
        <v/>
      </c>
      <c r="B140" s="16"/>
      <c r="C140" s="16"/>
      <c r="D140" s="14" t="str" cm="1">
        <f t="array" aca="1" ref="D140" ca="1">IFERROR(INDEX('Nhập đơn'!D:D,'NAM 1 ( LIÊN )'!$A140,0),"")</f>
        <v/>
      </c>
      <c r="E140" s="15" t="str" cm="1">
        <f t="array" aca="1" ref="E140" ca="1">IFERROR(INDEX('Nhập đơn'!E:E,'NAM 1 ( LIÊN )'!$A140,0),"")</f>
        <v/>
      </c>
      <c r="F140" s="15" t="str" cm="1">
        <f t="array" aca="1" ref="F140" ca="1">IFERROR(INDEX('Nhập đơn'!F:F,'NAM 1 ( LIÊN )'!$A140,0),"")</f>
        <v/>
      </c>
      <c r="G140" s="14" t="str" cm="1">
        <f t="array" aca="1" ref="G140" ca="1">IFERROR(INDEX('Nhập đơn'!H:H,'NAM 1 ( LIÊN )'!$A140,0),"")</f>
        <v/>
      </c>
      <c r="H140" s="14" t="str" cm="1">
        <f t="array" aca="1" ref="H140" ca="1">IFERROR(INDEX('Nhập đơn'!I:I,'NAM 1 ( LIÊN )'!$A140,0),"")</f>
        <v/>
      </c>
      <c r="I140" s="15"/>
      <c r="J140" s="1"/>
    </row>
    <row r="141" spans="1:10" ht="16.5">
      <c r="A141" s="1" t="str">
        <f ca="1">IFERROR(A140+MATCH(C141,OFFSET('Nhập đơn'!$C$1,'NAM 1 ( LIÊN )'!$A140,0,10000),0),"")</f>
        <v/>
      </c>
      <c r="B141" s="16"/>
      <c r="C141" s="16"/>
      <c r="D141" s="14" t="str" cm="1">
        <f t="array" aca="1" ref="D141" ca="1">IFERROR(INDEX('Nhập đơn'!D:D,'NAM 1 ( LIÊN )'!$A141,0),"")</f>
        <v/>
      </c>
      <c r="E141" s="15" t="str" cm="1">
        <f t="array" aca="1" ref="E141" ca="1">IFERROR(INDEX('Nhập đơn'!E:E,'NAM 1 ( LIÊN )'!$A141,0),"")</f>
        <v/>
      </c>
      <c r="F141" s="15" t="str" cm="1">
        <f t="array" aca="1" ref="F141" ca="1">IFERROR(INDEX('Nhập đơn'!F:F,'NAM 1 ( LIÊN )'!$A141,0),"")</f>
        <v/>
      </c>
      <c r="G141" s="14" t="str" cm="1">
        <f t="array" aca="1" ref="G141" ca="1">IFERROR(INDEX('Nhập đơn'!H:H,'NAM 1 ( LIÊN )'!$A141,0),"")</f>
        <v/>
      </c>
      <c r="H141" s="14" t="str" cm="1">
        <f t="array" aca="1" ref="H141" ca="1">IFERROR(INDEX('Nhập đơn'!I:I,'NAM 1 ( LIÊN )'!$A141,0),"")</f>
        <v/>
      </c>
      <c r="I141" s="15"/>
      <c r="J141" s="1"/>
    </row>
    <row r="142" spans="1:10" ht="16.5">
      <c r="A142" s="1" t="str">
        <f ca="1">IFERROR(A141+MATCH(C142,OFFSET('Nhập đơn'!$C$1,'NAM 1 ( LIÊN )'!$A141,0,10000),0),"")</f>
        <v/>
      </c>
      <c r="B142" s="16"/>
      <c r="C142" s="16"/>
      <c r="D142" s="14" t="str" cm="1">
        <f t="array" aca="1" ref="D142" ca="1">IFERROR(INDEX('Nhập đơn'!D:D,'NAM 1 ( LIÊN )'!$A142,0),"")</f>
        <v/>
      </c>
      <c r="E142" s="15" t="str" cm="1">
        <f t="array" aca="1" ref="E142" ca="1">IFERROR(INDEX('Nhập đơn'!E:E,'NAM 1 ( LIÊN )'!$A142,0),"")</f>
        <v/>
      </c>
      <c r="F142" s="15" t="str" cm="1">
        <f t="array" aca="1" ref="F142" ca="1">IFERROR(INDEX('Nhập đơn'!F:F,'NAM 1 ( LIÊN )'!$A142,0),"")</f>
        <v/>
      </c>
      <c r="G142" s="14" t="str" cm="1">
        <f t="array" aca="1" ref="G142" ca="1">IFERROR(INDEX('Nhập đơn'!H:H,'NAM 1 ( LIÊN )'!$A142,0),"")</f>
        <v/>
      </c>
      <c r="H142" s="14" t="str" cm="1">
        <f t="array" aca="1" ref="H142" ca="1">IFERROR(INDEX('Nhập đơn'!I:I,'NAM 1 ( LIÊN )'!$A142,0),"")</f>
        <v/>
      </c>
      <c r="I142" s="15"/>
      <c r="J142" s="1"/>
    </row>
  </sheetData>
  <mergeCells count="1">
    <mergeCell ref="H5:I5"/>
  </mergeCells>
  <conditionalFormatting sqref="B6:I6">
    <cfRule type="expression" dxfId="5" priority="1">
      <formula>COUNTA(B7)&gt;0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26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875" customWidth="1"/>
    <col min="3" max="3" width="9" hidden="1" customWidth="1"/>
    <col min="4" max="4" width="11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0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18.75">
      <c r="A5" s="1"/>
      <c r="B5" s="7" t="s">
        <v>4327</v>
      </c>
      <c r="C5" s="8"/>
      <c r="D5" s="9"/>
      <c r="E5" s="21" t="s">
        <v>14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22.5" customHeight="1">
      <c r="A7" s="1" t="str">
        <f ca="1">IFERROR(A6+MATCH(C7,OFFSET('Nhập đơn'!$C$1,'NAM 1 ( Tắc )'!$A6,0,10000),0),"")</f>
        <v/>
      </c>
      <c r="B7" s="14">
        <v>1</v>
      </c>
      <c r="C7" s="14" t="str">
        <f>IF(COUNTIFS($C$6:C6,$E$5)&lt;$J$1,$E$5,"")</f>
        <v/>
      </c>
      <c r="D7" s="14" t="str" cm="1">
        <f t="array" aca="1" ref="D7" ca="1">IFERROR(INDEX('Nhập đơn'!D:D,'NAM 1 ( Tắc )'!$A7,0),"")</f>
        <v/>
      </c>
      <c r="E7" s="15" t="str" cm="1">
        <f t="array" aca="1" ref="E7" ca="1">IFERROR(INDEX('Nhập đơn'!E:E,'NAM 1 ( Tắc )'!$A7,0),"")</f>
        <v/>
      </c>
      <c r="F7" s="15" t="str" cm="1">
        <f t="array" aca="1" ref="F7" ca="1">IFERROR(INDEX('Nhập đơn'!F:F,'NAM 1 ( Tắc )'!$A7,0),"")</f>
        <v/>
      </c>
      <c r="G7" s="14" t="str" cm="1">
        <f t="array" aca="1" ref="G7" ca="1">IFERROR(INDEX('Nhập đơn'!H:H,'NAM 1 ( Tắc )'!$A7,0),"")</f>
        <v/>
      </c>
      <c r="H7" s="14" t="str" cm="1">
        <f t="array" aca="1" ref="H7" ca="1">IFERROR(INDEX('Nhập đơn'!I:I,'NAM 1 ( Tắc )'!$A7,0),"")</f>
        <v/>
      </c>
      <c r="I7" s="15"/>
    </row>
    <row r="8" spans="1:10" ht="16.5">
      <c r="A8" s="1" t="str">
        <f ca="1">IFERROR(A7+MATCH(C8,OFFSET('Nhập đơn'!$C$1,'NAM 1 ( Tắc )'!$A7,0,10000),0),"")</f>
        <v/>
      </c>
      <c r="B8" s="14">
        <v>2</v>
      </c>
      <c r="C8" s="14" t="str">
        <f>IF(COUNTIFS($C$6:C7,$E$5)&lt;$J$1,$E$5,"")</f>
        <v/>
      </c>
      <c r="D8" s="14" t="str" cm="1">
        <f t="array" aca="1" ref="D8" ca="1">IFERROR(INDEX('Nhập đơn'!D:D,'NAM 1 ( Tắc )'!$A8,0),"")</f>
        <v/>
      </c>
      <c r="E8" s="15" t="str" cm="1">
        <f t="array" aca="1" ref="E8" ca="1">IFERROR(INDEX('Nhập đơn'!E:E,'NAM 1 ( Tắc )'!$A8,0),"")</f>
        <v/>
      </c>
      <c r="F8" s="15" t="str" cm="1">
        <f t="array" aca="1" ref="F8" ca="1">IFERROR(INDEX('Nhập đơn'!F:F,'NAM 1 ( Tắc )'!$A8,0),"")</f>
        <v/>
      </c>
      <c r="G8" s="14" t="str" cm="1">
        <f t="array" aca="1" ref="G8" ca="1">IFERROR(INDEX('Nhập đơn'!H:H,'NAM 1 ( Tắc )'!$A8,0),"")</f>
        <v/>
      </c>
      <c r="H8" s="14" t="str" cm="1">
        <f t="array" aca="1" ref="H8" ca="1">IFERROR(INDEX('Nhập đơn'!I:I,'NAM 1 ( Tắc )'!$A8,0),"")</f>
        <v/>
      </c>
      <c r="I8" s="15"/>
    </row>
    <row r="9" spans="1:10" ht="16.5">
      <c r="A9" s="1" t="str">
        <f ca="1">IFERROR(A8+MATCH(C9,OFFSET('Nhập đơn'!$C$1,'NAM 1 ( Tắc )'!$A8,0,10000),0),"")</f>
        <v/>
      </c>
      <c r="B9" s="14">
        <v>3</v>
      </c>
      <c r="C9" s="14" t="str">
        <f>IF(COUNTIFS($C$6:C8,$E$5)&lt;$J$1,$E$5,"")</f>
        <v/>
      </c>
      <c r="D9" s="14" t="str" cm="1">
        <f t="array" aca="1" ref="D9" ca="1">IFERROR(INDEX('Nhập đơn'!D:D,'NAM 1 ( Tắc )'!$A9,0),"")</f>
        <v/>
      </c>
      <c r="E9" s="15" t="str" cm="1">
        <f t="array" aca="1" ref="E9" ca="1">IFERROR(INDEX('Nhập đơn'!E:E,'NAM 1 ( Tắc )'!$A9,0),"")</f>
        <v/>
      </c>
      <c r="F9" s="15" t="str" cm="1">
        <f t="array" aca="1" ref="F9" ca="1">IFERROR(INDEX('Nhập đơn'!F:F,'NAM 1 ( Tắc )'!$A9,0),"")</f>
        <v/>
      </c>
      <c r="G9" s="14" t="str" cm="1">
        <f t="array" aca="1" ref="G9" ca="1">IFERROR(INDEX('Nhập đơn'!H:H,'NAM 1 ( Tắc )'!$A9,0),"")</f>
        <v/>
      </c>
      <c r="H9" s="14" t="str" cm="1">
        <f t="array" aca="1" ref="H9" ca="1">IFERROR(INDEX('Nhập đơn'!I:I,'NAM 1 ( Tắc )'!$A9,0),"")</f>
        <v/>
      </c>
      <c r="I9" s="15"/>
    </row>
    <row r="10" spans="1:10" ht="16.5">
      <c r="A10" s="1" t="str">
        <f ca="1">IFERROR(A9+MATCH(C10,OFFSET('Nhập đơn'!$C$1,'NAM 1 ( Tắc )'!$A9,0,10000),0),"")</f>
        <v/>
      </c>
      <c r="B10" s="14">
        <v>4</v>
      </c>
      <c r="C10" s="14" t="str">
        <f>IF(COUNTIFS($C$6:C9,$E$5)&lt;$J$1,$E$5,"")</f>
        <v/>
      </c>
      <c r="D10" s="14" t="str" cm="1">
        <f t="array" aca="1" ref="D10" ca="1">IFERROR(INDEX('Nhập đơn'!D:D,'NAM 1 ( Tắc )'!$A10,0),"")</f>
        <v/>
      </c>
      <c r="E10" s="15" t="str" cm="1">
        <f t="array" aca="1" ref="E10" ca="1">IFERROR(INDEX('Nhập đơn'!E:E,'NAM 1 ( Tắc )'!$A10,0),"")</f>
        <v/>
      </c>
      <c r="F10" s="15" t="str" cm="1">
        <f t="array" aca="1" ref="F10" ca="1">IFERROR(INDEX('Nhập đơn'!F:F,'NAM 1 ( Tắc )'!$A10,0),"")</f>
        <v/>
      </c>
      <c r="G10" s="14" t="str" cm="1">
        <f t="array" aca="1" ref="G10" ca="1">IFERROR(INDEX('Nhập đơn'!H:H,'NAM 1 ( Tắc )'!$A10,0),"")</f>
        <v/>
      </c>
      <c r="H10" s="14" t="str" cm="1">
        <f t="array" aca="1" ref="H10" ca="1">IFERROR(INDEX('Nhập đơn'!I:I,'NAM 1 ( Tắc )'!$A10,0),"")</f>
        <v/>
      </c>
      <c r="I10" s="15"/>
    </row>
    <row r="11" spans="1:10" ht="16.5">
      <c r="A11" s="1" t="str">
        <f ca="1">IFERROR(A10+MATCH(C11,OFFSET('Nhập đơn'!$C$1,'NAM 1 ( Tắc )'!$A10,0,10000),0),"")</f>
        <v/>
      </c>
      <c r="B11" s="14">
        <v>5</v>
      </c>
      <c r="C11" s="14" t="str">
        <f>IF(COUNTIFS($C$6:C10,$E$5)&lt;$J$1,$E$5,"")</f>
        <v/>
      </c>
      <c r="D11" s="14" t="str" cm="1">
        <f t="array" aca="1" ref="D11" ca="1">IFERROR(INDEX('Nhập đơn'!D:D,'NAM 1 ( Tắc )'!$A11,0),"")</f>
        <v/>
      </c>
      <c r="E11" s="15" t="str" cm="1">
        <f t="array" aca="1" ref="E11" ca="1">IFERROR(INDEX('Nhập đơn'!E:E,'NAM 1 ( Tắc )'!$A11,0),"")</f>
        <v/>
      </c>
      <c r="F11" s="15" t="str" cm="1">
        <f t="array" aca="1" ref="F11" ca="1">IFERROR(INDEX('Nhập đơn'!F:F,'NAM 1 ( Tắc )'!$A11,0),"")</f>
        <v/>
      </c>
      <c r="G11" s="14" t="str" cm="1">
        <f t="array" aca="1" ref="G11" ca="1">IFERROR(INDEX('Nhập đơn'!H:H,'NAM 1 ( Tắc )'!$A11,0),"")</f>
        <v/>
      </c>
      <c r="H11" s="14" t="str" cm="1">
        <f t="array" aca="1" ref="H11" ca="1">IFERROR(INDEX('Nhập đơn'!I:I,'NAM 1 ( Tắc )'!$A11,0),"")</f>
        <v/>
      </c>
      <c r="I11" s="15"/>
    </row>
    <row r="12" spans="1:10" ht="16.5">
      <c r="A12" s="1" t="str">
        <f ca="1">IFERROR(A11+MATCH(C12,OFFSET('Nhập đơn'!$C$1,'NAM 1 ( Tắc )'!$A11,0,10000),0),"")</f>
        <v/>
      </c>
      <c r="B12" s="14">
        <v>6</v>
      </c>
      <c r="C12" s="14" t="str">
        <f>IF(COUNTIFS($C$6:C11,$E$5)&lt;$J$1,$E$5,"")</f>
        <v/>
      </c>
      <c r="D12" s="14" t="str" cm="1">
        <f t="array" aca="1" ref="D12" ca="1">IFERROR(INDEX('Nhập đơn'!D:D,'NAM 1 ( Tắc )'!$A12,0),"")</f>
        <v/>
      </c>
      <c r="E12" s="15" t="str" cm="1">
        <f t="array" aca="1" ref="E12" ca="1">IFERROR(INDEX('Nhập đơn'!E:E,'NAM 1 ( Tắc )'!$A12,0),"")</f>
        <v/>
      </c>
      <c r="F12" s="15" t="str" cm="1">
        <f t="array" aca="1" ref="F12" ca="1">IFERROR(INDEX('Nhập đơn'!F:F,'NAM 1 ( Tắc )'!$A12,0),"")</f>
        <v/>
      </c>
      <c r="G12" s="14" t="str" cm="1">
        <f t="array" aca="1" ref="G12" ca="1">IFERROR(INDEX('Nhập đơn'!H:H,'NAM 1 ( Tắc )'!$A12,0),"")</f>
        <v/>
      </c>
      <c r="H12" s="14" t="str" cm="1">
        <f t="array" aca="1" ref="H12" ca="1">IFERROR(INDEX('Nhập đơn'!I:I,'NAM 1 ( Tắc )'!$A12,0),"")</f>
        <v/>
      </c>
      <c r="I12" s="15"/>
    </row>
    <row r="13" spans="1:10" ht="16.5">
      <c r="A13" s="1" t="str">
        <f ca="1">IFERROR(A12+MATCH(C13,OFFSET('Nhập đơn'!$C$1,'NAM 1 ( Tắc )'!$A12,0,10000),0),"")</f>
        <v/>
      </c>
      <c r="B13" s="14">
        <v>7</v>
      </c>
      <c r="C13" s="14" t="str">
        <f>IF(COUNTIFS($C$6:C12,$E$5)&lt;$J$1,$E$5,"")</f>
        <v/>
      </c>
      <c r="D13" s="14" t="str" cm="1">
        <f t="array" aca="1" ref="D13" ca="1">IFERROR(INDEX('Nhập đơn'!D:D,'NAM 1 ( Tắc )'!$A13,0),"")</f>
        <v/>
      </c>
      <c r="E13" s="15" t="str" cm="1">
        <f t="array" aca="1" ref="E13" ca="1">IFERROR(INDEX('Nhập đơn'!E:E,'NAM 1 ( Tắc )'!$A13,0),"")</f>
        <v/>
      </c>
      <c r="F13" s="15" t="str" cm="1">
        <f t="array" aca="1" ref="F13" ca="1">IFERROR(INDEX('Nhập đơn'!F:F,'NAM 1 ( Tắc )'!$A13,0),"")</f>
        <v/>
      </c>
      <c r="G13" s="14" t="str" cm="1">
        <f t="array" aca="1" ref="G13" ca="1">IFERROR(INDEX('Nhập đơn'!H:H,'NAM 1 ( Tắc )'!$A13,0),"")</f>
        <v/>
      </c>
      <c r="H13" s="14" t="str" cm="1">
        <f t="array" aca="1" ref="H13" ca="1">IFERROR(INDEX('Nhập đơn'!I:I,'NAM 1 ( Tắc )'!$A13,0),"")</f>
        <v/>
      </c>
      <c r="I13" s="15"/>
    </row>
    <row r="14" spans="1:10" ht="16.5">
      <c r="A14" s="1" t="str">
        <f ca="1">IFERROR(A13+MATCH(C14,OFFSET('Nhập đơn'!$C$1,'NAM 1 ( Tắc )'!$A13,0,10000),0),"")</f>
        <v/>
      </c>
      <c r="B14" s="14">
        <v>8</v>
      </c>
      <c r="C14" s="14" t="str">
        <f>IF(COUNTIFS($C$6:C13,$E$5)&lt;$J$1,$E$5,"")</f>
        <v/>
      </c>
      <c r="D14" s="14" t="str" cm="1">
        <f t="array" aca="1" ref="D14" ca="1">IFERROR(INDEX('Nhập đơn'!D:D,'NAM 1 ( Tắc )'!$A14,0),"")</f>
        <v/>
      </c>
      <c r="E14" s="15" t="str" cm="1">
        <f t="array" aca="1" ref="E14" ca="1">IFERROR(INDEX('Nhập đơn'!E:E,'NAM 1 ( Tắc )'!$A14,0),"")</f>
        <v/>
      </c>
      <c r="F14" s="15" t="str" cm="1">
        <f t="array" aca="1" ref="F14" ca="1">IFERROR(INDEX('Nhập đơn'!F:F,'NAM 1 ( Tắc )'!$A14,0),"")</f>
        <v/>
      </c>
      <c r="G14" s="14" t="str" cm="1">
        <f t="array" aca="1" ref="G14" ca="1">IFERROR(INDEX('Nhập đơn'!H:H,'NAM 1 ( Tắc )'!$A14,0),"")</f>
        <v/>
      </c>
      <c r="H14" s="14" t="str" cm="1">
        <f t="array" aca="1" ref="H14" ca="1">IFERROR(INDEX('Nhập đơn'!I:I,'NAM 1 ( Tắc )'!$A14,0),"")</f>
        <v/>
      </c>
      <c r="I14" s="15"/>
    </row>
    <row r="15" spans="1:10" ht="16.5">
      <c r="A15" s="1" t="str">
        <f ca="1">IFERROR(A14+MATCH(C15,OFFSET('Nhập đơn'!$C$1,'NAM 1 ( Tắc )'!$A14,0,10000),0),"")</f>
        <v/>
      </c>
      <c r="B15" s="14">
        <v>9</v>
      </c>
      <c r="C15" s="14" t="str">
        <f>IF(COUNTIFS($C$6:C14,$E$5)&lt;$J$1,$E$5,"")</f>
        <v/>
      </c>
      <c r="D15" s="14" t="str" cm="1">
        <f t="array" aca="1" ref="D15" ca="1">IFERROR(INDEX('Nhập đơn'!D:D,'NAM 1 ( Tắc )'!$A15,0),"")</f>
        <v/>
      </c>
      <c r="E15" s="15" t="str" cm="1">
        <f t="array" aca="1" ref="E15" ca="1">IFERROR(INDEX('Nhập đơn'!E:E,'NAM 1 ( Tắc )'!$A15,0),"")</f>
        <v/>
      </c>
      <c r="F15" s="15" t="str" cm="1">
        <f t="array" aca="1" ref="F15" ca="1">IFERROR(INDEX('Nhập đơn'!F:F,'NAM 1 ( Tắc )'!$A15,0),"")</f>
        <v/>
      </c>
      <c r="G15" s="14" t="str" cm="1">
        <f t="array" aca="1" ref="G15" ca="1">IFERROR(INDEX('Nhập đơn'!H:H,'NAM 1 ( Tắc )'!$A15,0),"")</f>
        <v/>
      </c>
      <c r="H15" s="14" t="str" cm="1">
        <f t="array" aca="1" ref="H15" ca="1">IFERROR(INDEX('Nhập đơn'!I:I,'NAM 1 ( Tắc )'!$A15,0),"")</f>
        <v/>
      </c>
      <c r="I15" s="15"/>
    </row>
    <row r="16" spans="1:10" ht="16.5">
      <c r="A16" s="1" t="str">
        <f ca="1">IFERROR(A15+MATCH(C16,OFFSET('Nhập đơn'!$C$1,'NAM 1 ( Tắc )'!$A15,0,10000),0),"")</f>
        <v/>
      </c>
      <c r="B16" s="14">
        <v>10</v>
      </c>
      <c r="C16" s="14" t="str">
        <f>IF(COUNTIFS($C$6:C15,$E$5)&lt;$J$1,$E$5,"")</f>
        <v/>
      </c>
      <c r="D16" s="14" t="str" cm="1">
        <f t="array" aca="1" ref="D16" ca="1">IFERROR(INDEX('Nhập đơn'!D:D,'NAM 1 ( Tắc )'!$A16,0),"")</f>
        <v/>
      </c>
      <c r="E16" s="15" t="str" cm="1">
        <f t="array" aca="1" ref="E16" ca="1">IFERROR(INDEX('Nhập đơn'!E:E,'NAM 1 ( Tắc )'!$A16,0),"")</f>
        <v/>
      </c>
      <c r="F16" s="15" t="str" cm="1">
        <f t="array" aca="1" ref="F16" ca="1">IFERROR(INDEX('Nhập đơn'!F:F,'NAM 1 ( Tắc )'!$A16,0),"")</f>
        <v/>
      </c>
      <c r="G16" s="14" t="str" cm="1">
        <f t="array" aca="1" ref="G16" ca="1">IFERROR(INDEX('Nhập đơn'!H:H,'NAM 1 ( Tắc )'!$A16,0),"")</f>
        <v/>
      </c>
      <c r="H16" s="14" t="str" cm="1">
        <f t="array" aca="1" ref="H16" ca="1">IFERROR(INDEX('Nhập đơn'!I:I,'NAM 1 ( Tắc )'!$A16,0),"")</f>
        <v/>
      </c>
      <c r="I16" s="15"/>
    </row>
    <row r="17" spans="1:9" ht="16.5">
      <c r="A17" s="1" t="str">
        <f ca="1">IFERROR(A16+MATCH(C17,OFFSET('Nhập đơn'!$C$1,'NAM 1 ( Tắc )'!$A16,0,10000),0),"")</f>
        <v/>
      </c>
      <c r="B17" s="14">
        <v>11</v>
      </c>
      <c r="C17" s="14" t="str">
        <f>IF(COUNTIFS($C$6:C16,$E$5)&lt;$J$1,$E$5,"")</f>
        <v/>
      </c>
      <c r="D17" s="14" t="str" cm="1">
        <f t="array" aca="1" ref="D17" ca="1">IFERROR(INDEX('Nhập đơn'!D:D,'NAM 1 ( Tắc )'!$A17,0),"")</f>
        <v/>
      </c>
      <c r="E17" s="15" t="str" cm="1">
        <f t="array" aca="1" ref="E17" ca="1">IFERROR(INDEX('Nhập đơn'!E:E,'NAM 1 ( Tắc )'!$A17,0),"")</f>
        <v/>
      </c>
      <c r="F17" s="15" t="str" cm="1">
        <f t="array" aca="1" ref="F17" ca="1">IFERROR(INDEX('Nhập đơn'!F:F,'NAM 1 ( Tắc )'!$A17,0),"")</f>
        <v/>
      </c>
      <c r="G17" s="14" t="str" cm="1">
        <f t="array" aca="1" ref="G17" ca="1">IFERROR(INDEX('Nhập đơn'!H:H,'NAM 1 ( Tắc )'!$A17,0),"")</f>
        <v/>
      </c>
      <c r="H17" s="14" t="str" cm="1">
        <f t="array" aca="1" ref="H17" ca="1">IFERROR(INDEX('Nhập đơn'!I:I,'NAM 1 ( Tắc )'!$A17,0),"")</f>
        <v/>
      </c>
      <c r="I17" s="15"/>
    </row>
    <row r="18" spans="1:9" ht="16.5">
      <c r="A18" s="1" t="str">
        <f ca="1">IFERROR(A17+MATCH(C18,OFFSET('Nhập đơn'!$C$1,'NAM 1 ( Tắc )'!$A17,0,10000),0),"")</f>
        <v/>
      </c>
      <c r="B18" s="14">
        <v>12</v>
      </c>
      <c r="C18" s="16"/>
      <c r="D18" s="14" t="str" cm="1">
        <f t="array" aca="1" ref="D18" ca="1">IFERROR(INDEX('Nhập đơn'!D:D,'NAM 1 ( Tắc )'!$A18,0),"")</f>
        <v/>
      </c>
      <c r="E18" s="15" t="str" cm="1">
        <f t="array" aca="1" ref="E18" ca="1">IFERROR(INDEX('Nhập đơn'!E:E,'NAM 1 ( Tắc )'!$A18,0),"")</f>
        <v/>
      </c>
      <c r="F18" s="15" t="str" cm="1">
        <f t="array" aca="1" ref="F18" ca="1">IFERROR(INDEX('Nhập đơn'!F:F,'NAM 1 ( Tắc )'!$A18,0),"")</f>
        <v/>
      </c>
      <c r="G18" s="14" t="str" cm="1">
        <f t="array" aca="1" ref="G18" ca="1">IFERROR(INDEX('Nhập đơn'!H:H,'NAM 1 ( Tắc )'!$A18,0),"")</f>
        <v/>
      </c>
      <c r="H18" s="14" t="str" cm="1">
        <f t="array" aca="1" ref="H18" ca="1">IFERROR(INDEX('Nhập đơn'!I:I,'NAM 1 ( Tắc )'!$A18,0),"")</f>
        <v/>
      </c>
      <c r="I18" s="15"/>
    </row>
    <row r="19" spans="1:9" ht="16.5">
      <c r="A19" s="1" t="str">
        <f ca="1">IFERROR(A18+MATCH(C19,OFFSET('Nhập đơn'!$C$1,'NAM 1 ( Tắc )'!$A18,0,10000),0),"")</f>
        <v/>
      </c>
      <c r="B19" s="14">
        <v>13</v>
      </c>
      <c r="C19" s="16"/>
      <c r="D19" s="14" t="str" cm="1">
        <f t="array" aca="1" ref="D19" ca="1">IFERROR(INDEX('Nhập đơn'!D:D,'NAM 1 ( Tắc )'!$A19,0),"")</f>
        <v/>
      </c>
      <c r="E19" s="15" t="str" cm="1">
        <f t="array" aca="1" ref="E19" ca="1">IFERROR(INDEX('Nhập đơn'!E:E,'NAM 1 ( Tắc )'!$A19,0),"")</f>
        <v/>
      </c>
      <c r="F19" s="15" t="str" cm="1">
        <f t="array" aca="1" ref="F19" ca="1">IFERROR(INDEX('Nhập đơn'!F:F,'NAM 1 ( Tắc )'!$A19,0),"")</f>
        <v/>
      </c>
      <c r="G19" s="14" t="str" cm="1">
        <f t="array" aca="1" ref="G19" ca="1">IFERROR(INDEX('Nhập đơn'!H:H,'NAM 1 ( Tắc )'!$A19,0),"")</f>
        <v/>
      </c>
      <c r="H19" s="14" t="str" cm="1">
        <f t="array" aca="1" ref="H19" ca="1">IFERROR(INDEX('Nhập đơn'!I:I,'NAM 1 ( Tắc )'!$A19,0),"")</f>
        <v/>
      </c>
      <c r="I19" s="15"/>
    </row>
    <row r="20" spans="1:9" ht="16.5">
      <c r="A20" s="1" t="str">
        <f ca="1">IFERROR(A19+MATCH(C20,OFFSET('Nhập đơn'!$C$1,'NAM 1 ( Tắc )'!$A19,0,10000),0),"")</f>
        <v/>
      </c>
      <c r="B20" s="14">
        <v>14</v>
      </c>
      <c r="C20" s="16"/>
      <c r="D20" s="14" t="str" cm="1">
        <f t="array" aca="1" ref="D20" ca="1">IFERROR(INDEX('Nhập đơn'!D:D,'NAM 1 ( Tắc )'!$A20,0),"")</f>
        <v/>
      </c>
      <c r="E20" s="15" t="str" cm="1">
        <f t="array" aca="1" ref="E20" ca="1">IFERROR(INDEX('Nhập đơn'!E:E,'NAM 1 ( Tắc )'!$A20,0),"")</f>
        <v/>
      </c>
      <c r="F20" s="15" t="str" cm="1">
        <f t="array" aca="1" ref="F20" ca="1">IFERROR(INDEX('Nhập đơn'!F:F,'NAM 1 ( Tắc )'!$A20,0),"")</f>
        <v/>
      </c>
      <c r="G20" s="14" t="str" cm="1">
        <f t="array" aca="1" ref="G20" ca="1">IFERROR(INDEX('Nhập đơn'!H:H,'NAM 1 ( Tắc )'!$A20,0),"")</f>
        <v/>
      </c>
      <c r="H20" s="14" t="str" cm="1">
        <f t="array" aca="1" ref="H20" ca="1">IFERROR(INDEX('Nhập đơn'!I:I,'NAM 1 ( Tắc )'!$A20,0),"")</f>
        <v/>
      </c>
      <c r="I20" s="15"/>
    </row>
    <row r="21" spans="1:9" ht="16.5">
      <c r="A21" s="1" t="str">
        <f ca="1">IFERROR(A20+MATCH(C21,OFFSET('Nhập đơn'!$C$1,'NAM 1 ( Tắc )'!$A20,0,10000),0),"")</f>
        <v/>
      </c>
      <c r="B21" s="16"/>
      <c r="C21" s="16"/>
      <c r="D21" s="14" t="str" cm="1">
        <f t="array" aca="1" ref="D21" ca="1">IFERROR(INDEX('Nhập đơn'!D:D,'NAM 1 ( Tắc )'!$A21,0),"")</f>
        <v/>
      </c>
      <c r="E21" s="15" t="str" cm="1">
        <f t="array" aca="1" ref="E21" ca="1">IFERROR(INDEX('Nhập đơn'!E:E,'NAM 1 ( Tắc )'!$A21,0),"")</f>
        <v/>
      </c>
      <c r="F21" s="15" t="str" cm="1">
        <f t="array" aca="1" ref="F21" ca="1">IFERROR(INDEX('Nhập đơn'!F:F,'NAM 1 ( Tắc )'!$A21,0),"")</f>
        <v/>
      </c>
      <c r="G21" s="14" t="str" cm="1">
        <f t="array" aca="1" ref="G21" ca="1">IFERROR(INDEX('Nhập đơn'!H:H,'NAM 1 ( Tắc )'!$A21,0),"")</f>
        <v/>
      </c>
      <c r="H21" s="14" t="str" cm="1">
        <f t="array" aca="1" ref="H21" ca="1">IFERROR(INDEX('Nhập đơn'!I:I,'NAM 1 ( Tắc )'!$A21,0),"")</f>
        <v/>
      </c>
      <c r="I21" s="15"/>
    </row>
    <row r="22" spans="1:9" ht="16.5">
      <c r="A22" s="1" t="str">
        <f ca="1">IFERROR(A21+MATCH(C22,OFFSET('Nhập đơn'!$C$1,'NAM 1 ( Tắc )'!$A21,0,10000),0),"")</f>
        <v/>
      </c>
      <c r="B22" s="16"/>
      <c r="C22" s="16"/>
      <c r="D22" s="14" t="str" cm="1">
        <f t="array" aca="1" ref="D22" ca="1">IFERROR(INDEX('Nhập đơn'!D:D,'NAM 1 ( Tắc )'!$A22,0),"")</f>
        <v/>
      </c>
      <c r="E22" s="15" t="str" cm="1">
        <f t="array" aca="1" ref="E22" ca="1">IFERROR(INDEX('Nhập đơn'!E:E,'NAM 1 ( Tắc )'!$A22,0),"")</f>
        <v/>
      </c>
      <c r="F22" s="15" t="str" cm="1">
        <f t="array" aca="1" ref="F22" ca="1">IFERROR(INDEX('Nhập đơn'!F:F,'NAM 1 ( Tắc )'!$A22,0),"")</f>
        <v/>
      </c>
      <c r="G22" s="14" t="str" cm="1">
        <f t="array" aca="1" ref="G22" ca="1">IFERROR(INDEX('Nhập đơn'!H:H,'NAM 1 ( Tắc )'!$A22,0),"")</f>
        <v/>
      </c>
      <c r="H22" s="14" t="str" cm="1">
        <f t="array" aca="1" ref="H22" ca="1">IFERROR(INDEX('Nhập đơn'!I:I,'NAM 1 ( Tắc )'!$A22,0),"")</f>
        <v/>
      </c>
      <c r="I22" s="15"/>
    </row>
    <row r="23" spans="1:9" ht="16.5">
      <c r="A23" s="1" t="str">
        <f ca="1">IFERROR(A22+MATCH(C23,OFFSET('Nhập đơn'!$C$1,'NAM 1 ( Tắc )'!$A22,0,10000),0),"")</f>
        <v/>
      </c>
      <c r="B23" s="16"/>
      <c r="C23" s="16"/>
      <c r="D23" s="14" t="str" cm="1">
        <f t="array" aca="1" ref="D23" ca="1">IFERROR(INDEX('Nhập đơn'!D:D,'NAM 1 ( Tắc )'!$A23,0),"")</f>
        <v/>
      </c>
      <c r="E23" s="15" t="str" cm="1">
        <f t="array" aca="1" ref="E23" ca="1">IFERROR(INDEX('Nhập đơn'!E:E,'NAM 1 ( Tắc )'!$A23,0),"")</f>
        <v/>
      </c>
      <c r="F23" s="15" t="str" cm="1">
        <f t="array" aca="1" ref="F23" ca="1">IFERROR(INDEX('Nhập đơn'!F:F,'NAM 1 ( Tắc )'!$A23,0),"")</f>
        <v/>
      </c>
      <c r="G23" s="14" t="str" cm="1">
        <f t="array" aca="1" ref="G23" ca="1">IFERROR(INDEX('Nhập đơn'!H:H,'NAM 1 ( Tắc )'!$A23,0),"")</f>
        <v/>
      </c>
      <c r="H23" s="14" t="str" cm="1">
        <f t="array" aca="1" ref="H23" ca="1">IFERROR(INDEX('Nhập đơn'!I:I,'NAM 1 ( Tắc )'!$A23,0),"")</f>
        <v/>
      </c>
      <c r="I23" s="15"/>
    </row>
    <row r="24" spans="1:9" ht="16.5">
      <c r="A24" s="1" t="str">
        <f ca="1">IFERROR(A23+MATCH(C24,OFFSET('Nhập đơn'!$C$1,'NAM 1 ( Tắc )'!$A23,0,10000),0),"")</f>
        <v/>
      </c>
      <c r="B24" s="16"/>
      <c r="C24" s="16"/>
      <c r="D24" s="14" t="str" cm="1">
        <f t="array" aca="1" ref="D24" ca="1">IFERROR(INDEX('Nhập đơn'!D:D,'NAM 1 ( Tắc )'!$A24,0),"")</f>
        <v/>
      </c>
      <c r="E24" s="15" t="str" cm="1">
        <f t="array" aca="1" ref="E24" ca="1">IFERROR(INDEX('Nhập đơn'!E:E,'NAM 1 ( Tắc )'!$A24,0),"")</f>
        <v/>
      </c>
      <c r="F24" s="15" t="str" cm="1">
        <f t="array" aca="1" ref="F24" ca="1">IFERROR(INDEX('Nhập đơn'!F:F,'NAM 1 ( Tắc )'!$A24,0),"")</f>
        <v/>
      </c>
      <c r="G24" s="14" t="str" cm="1">
        <f t="array" aca="1" ref="G24" ca="1">IFERROR(INDEX('Nhập đơn'!H:H,'NAM 1 ( Tắc )'!$A24,0),"")</f>
        <v/>
      </c>
      <c r="H24" s="14" t="str" cm="1">
        <f t="array" aca="1" ref="H24" ca="1">IFERROR(INDEX('Nhập đơn'!I:I,'NAM 1 ( Tắc )'!$A24,0),"")</f>
        <v/>
      </c>
      <c r="I24" s="15"/>
    </row>
    <row r="25" spans="1:9" ht="16.5">
      <c r="A25" s="1" t="str">
        <f ca="1">IFERROR(A24+MATCH(C25,OFFSET('Nhập đơn'!$C$1,'NAM 1 ( Tắc )'!$A24,0,10000),0),"")</f>
        <v/>
      </c>
      <c r="B25" s="16"/>
      <c r="C25" s="16"/>
      <c r="D25" s="14" t="str" cm="1">
        <f t="array" aca="1" ref="D25" ca="1">IFERROR(INDEX('Nhập đơn'!D:D,'NAM 1 ( Tắc )'!$A25,0),"")</f>
        <v/>
      </c>
      <c r="E25" s="15" t="str" cm="1">
        <f t="array" aca="1" ref="E25" ca="1">IFERROR(INDEX('Nhập đơn'!E:E,'NAM 1 ( Tắc )'!$A25,0),"")</f>
        <v/>
      </c>
      <c r="F25" s="15" t="str" cm="1">
        <f t="array" aca="1" ref="F25" ca="1">IFERROR(INDEX('Nhập đơn'!F:F,'NAM 1 ( Tắc )'!$A25,0),"")</f>
        <v/>
      </c>
      <c r="G25" s="14" t="str" cm="1">
        <f t="array" aca="1" ref="G25" ca="1">IFERROR(INDEX('Nhập đơn'!H:H,'NAM 1 ( Tắc )'!$A25,0),"")</f>
        <v/>
      </c>
      <c r="H25" s="14" t="str" cm="1">
        <f t="array" aca="1" ref="H25" ca="1">IFERROR(INDEX('Nhập đơn'!I:I,'NAM 1 ( Tắc )'!$A25,0),"")</f>
        <v/>
      </c>
      <c r="I25" s="15"/>
    </row>
    <row r="26" spans="1:9" ht="16.5">
      <c r="A26" s="1" t="str">
        <f ca="1">IFERROR(A25+MATCH(C26,OFFSET('Nhập đơn'!$C$1,'NAM 1 ( Tắc )'!$A25,0,10000),0),"")</f>
        <v/>
      </c>
      <c r="B26" s="16"/>
      <c r="C26" s="16"/>
      <c r="D26" s="14" t="str" cm="1">
        <f t="array" aca="1" ref="D26" ca="1">IFERROR(INDEX('Nhập đơn'!D:D,'NAM 1 ( Tắc )'!$A26,0),"")</f>
        <v/>
      </c>
      <c r="E26" s="15" t="str" cm="1">
        <f t="array" aca="1" ref="E26" ca="1">IFERROR(INDEX('Nhập đơn'!E:E,'NAM 1 ( Tắc )'!$A26,0),"")</f>
        <v/>
      </c>
      <c r="F26" s="15" t="str" cm="1">
        <f t="array" aca="1" ref="F26" ca="1">IFERROR(INDEX('Nhập đơn'!F:F,'NAM 1 ( Tắc )'!$A26,0),"")</f>
        <v/>
      </c>
      <c r="G26" s="14" t="str" cm="1">
        <f t="array" aca="1" ref="G26" ca="1">IFERROR(INDEX('Nhập đơn'!H:H,'NAM 1 ( Tắc )'!$A26,0),"")</f>
        <v/>
      </c>
      <c r="H26" s="14" t="str" cm="1">
        <f t="array" aca="1" ref="H26" ca="1">IFERROR(INDEX('Nhập đơn'!I:I,'NAM 1 ( Tắc )'!$A26,0),"")</f>
        <v/>
      </c>
      <c r="I26" s="15"/>
    </row>
    <row r="27" spans="1:9" ht="16.5">
      <c r="A27" s="1" t="str">
        <f ca="1">IFERROR(A26+MATCH(C27,OFFSET('Nhập đơn'!$C$1,'NAM 1 ( Tắc )'!$A26,0,10000),0),"")</f>
        <v/>
      </c>
      <c r="B27" s="16"/>
      <c r="C27" s="16"/>
      <c r="D27" s="14" t="str" cm="1">
        <f t="array" aca="1" ref="D27" ca="1">IFERROR(INDEX('Nhập đơn'!D:D,'NAM 1 ( Tắc )'!$A27,0),"")</f>
        <v/>
      </c>
      <c r="E27" s="15" t="str" cm="1">
        <f t="array" aca="1" ref="E27" ca="1">IFERROR(INDEX('Nhập đơn'!E:E,'NAM 1 ( Tắc )'!$A27,0),"")</f>
        <v/>
      </c>
      <c r="F27" s="15" t="str" cm="1">
        <f t="array" aca="1" ref="F27" ca="1">IFERROR(INDEX('Nhập đơn'!F:F,'NAM 1 ( Tắc )'!$A27,0),"")</f>
        <v/>
      </c>
      <c r="G27" s="14" t="str" cm="1">
        <f t="array" aca="1" ref="G27" ca="1">IFERROR(INDEX('Nhập đơn'!H:H,'NAM 1 ( Tắc )'!$A27,0),"")</f>
        <v/>
      </c>
      <c r="H27" s="14" t="str" cm="1">
        <f t="array" aca="1" ref="H27" ca="1">IFERROR(INDEX('Nhập đơn'!I:I,'NAM 1 ( Tắc )'!$A27,0),"")</f>
        <v/>
      </c>
      <c r="I27" s="15"/>
    </row>
    <row r="28" spans="1:9" ht="16.5">
      <c r="A28" s="1" t="str">
        <f ca="1">IFERROR(A27+MATCH(C28,OFFSET('Nhập đơn'!$C$1,'NAM 1 ( Tắc )'!$A27,0,10000),0),"")</f>
        <v/>
      </c>
      <c r="B28" s="16"/>
      <c r="C28" s="16"/>
      <c r="D28" s="14" t="str" cm="1">
        <f t="array" aca="1" ref="D28" ca="1">IFERROR(INDEX('Nhập đơn'!D:D,'NAM 1 ( Tắc )'!$A28,0),"")</f>
        <v/>
      </c>
      <c r="E28" s="15" t="str" cm="1">
        <f t="array" aca="1" ref="E28" ca="1">IFERROR(INDEX('Nhập đơn'!E:E,'NAM 1 ( Tắc )'!$A28,0),"")</f>
        <v/>
      </c>
      <c r="F28" s="15" t="str" cm="1">
        <f t="array" aca="1" ref="F28" ca="1">IFERROR(INDEX('Nhập đơn'!F:F,'NAM 1 ( Tắc )'!$A28,0),"")</f>
        <v/>
      </c>
      <c r="G28" s="14" t="str" cm="1">
        <f t="array" aca="1" ref="G28" ca="1">IFERROR(INDEX('Nhập đơn'!H:H,'NAM 1 ( Tắc )'!$A28,0),"")</f>
        <v/>
      </c>
      <c r="H28" s="14" t="str" cm="1">
        <f t="array" aca="1" ref="H28" ca="1">IFERROR(INDEX('Nhập đơn'!I:I,'NAM 1 ( Tắc )'!$A28,0),"")</f>
        <v/>
      </c>
      <c r="I28" s="15"/>
    </row>
    <row r="29" spans="1:9" ht="16.5">
      <c r="A29" s="1" t="str">
        <f ca="1">IFERROR(A28+MATCH(C29,OFFSET('Nhập đơn'!$C$1,'NAM 1 ( Tắc )'!$A28,0,10000),0),"")</f>
        <v/>
      </c>
      <c r="B29" s="16"/>
      <c r="C29" s="16"/>
      <c r="D29" s="14" t="str" cm="1">
        <f t="array" aca="1" ref="D29" ca="1">IFERROR(INDEX('Nhập đơn'!D:D,'NAM 1 ( Tắc )'!$A29,0),"")</f>
        <v/>
      </c>
      <c r="E29" s="15" t="str" cm="1">
        <f t="array" aca="1" ref="E29" ca="1">IFERROR(INDEX('Nhập đơn'!E:E,'NAM 1 ( Tắc )'!$A29,0),"")</f>
        <v/>
      </c>
      <c r="F29" s="15" t="str" cm="1">
        <f t="array" aca="1" ref="F29" ca="1">IFERROR(INDEX('Nhập đơn'!F:F,'NAM 1 ( Tắc )'!$A29,0),"")</f>
        <v/>
      </c>
      <c r="G29" s="14" t="str" cm="1">
        <f t="array" aca="1" ref="G29" ca="1">IFERROR(INDEX('Nhập đơn'!H:H,'NAM 1 ( Tắc )'!$A29,0),"")</f>
        <v/>
      </c>
      <c r="H29" s="14" t="str" cm="1">
        <f t="array" aca="1" ref="H29" ca="1">IFERROR(INDEX('Nhập đơn'!I:I,'NAM 1 ( Tắc )'!$A29,0),"")</f>
        <v/>
      </c>
      <c r="I29" s="15"/>
    </row>
    <row r="30" spans="1:9" ht="16.5">
      <c r="A30" s="1" t="str">
        <f ca="1">IFERROR(A29+MATCH(C30,OFFSET('Nhập đơn'!$C$1,'NAM 1 ( Tắc )'!$A29,0,10000),0),"")</f>
        <v/>
      </c>
      <c r="B30" s="16"/>
      <c r="C30" s="16"/>
      <c r="D30" s="14" t="str" cm="1">
        <f t="array" aca="1" ref="D30" ca="1">IFERROR(INDEX('Nhập đơn'!D:D,'NAM 1 ( Tắc )'!$A30,0),"")</f>
        <v/>
      </c>
      <c r="E30" s="15" t="str" cm="1">
        <f t="array" aca="1" ref="E30" ca="1">IFERROR(INDEX('Nhập đơn'!E:E,'NAM 1 ( Tắc )'!$A30,0),"")</f>
        <v/>
      </c>
      <c r="F30" s="15" t="str" cm="1">
        <f t="array" aca="1" ref="F30" ca="1">IFERROR(INDEX('Nhập đơn'!F:F,'NAM 1 ( Tắc )'!$A30,0),"")</f>
        <v/>
      </c>
      <c r="G30" s="14" t="str" cm="1">
        <f t="array" aca="1" ref="G30" ca="1">IFERROR(INDEX('Nhập đơn'!H:H,'NAM 1 ( Tắc )'!$A30,0),"")</f>
        <v/>
      </c>
      <c r="H30" s="14" t="str" cm="1">
        <f t="array" aca="1" ref="H30" ca="1">IFERROR(INDEX('Nhập đơn'!I:I,'NAM 1 ( Tắc )'!$A30,0),"")</f>
        <v/>
      </c>
      <c r="I30" s="15"/>
    </row>
    <row r="31" spans="1:9" ht="16.5">
      <c r="A31" s="1" t="str">
        <f ca="1">IFERROR(A30+MATCH(C31,OFFSET('Nhập đơn'!$C$1,'NAM 1 ( Tắc )'!$A30,0,10000),0),"")</f>
        <v/>
      </c>
      <c r="B31" s="16"/>
      <c r="C31" s="16"/>
      <c r="D31" s="14" t="str" cm="1">
        <f t="array" aca="1" ref="D31" ca="1">IFERROR(INDEX('Nhập đơn'!D:D,'NAM 1 ( Tắc )'!$A31,0),"")</f>
        <v/>
      </c>
      <c r="E31" s="15" t="str" cm="1">
        <f t="array" aca="1" ref="E31" ca="1">IFERROR(INDEX('Nhập đơn'!E:E,'NAM 1 ( Tắc )'!$A31,0),"")</f>
        <v/>
      </c>
      <c r="F31" s="15" t="str" cm="1">
        <f t="array" aca="1" ref="F31" ca="1">IFERROR(INDEX('Nhập đơn'!F:F,'NAM 1 ( Tắc )'!$A31,0),"")</f>
        <v/>
      </c>
      <c r="G31" s="14" t="str" cm="1">
        <f t="array" aca="1" ref="G31" ca="1">IFERROR(INDEX('Nhập đơn'!H:H,'NAM 1 ( Tắc )'!$A31,0),"")</f>
        <v/>
      </c>
      <c r="H31" s="14" t="str" cm="1">
        <f t="array" aca="1" ref="H31" ca="1">IFERROR(INDEX('Nhập đơn'!I:I,'NAM 1 ( Tắc )'!$A31,0),"")</f>
        <v/>
      </c>
      <c r="I31" s="15"/>
    </row>
    <row r="32" spans="1:9" ht="16.5">
      <c r="A32" s="1" t="str">
        <f ca="1">IFERROR(A31+MATCH(C32,OFFSET('Nhập đơn'!$C$1,'NAM 1 ( Tắc )'!$A31,0,10000),0),"")</f>
        <v/>
      </c>
      <c r="B32" s="16"/>
      <c r="C32" s="16"/>
      <c r="D32" s="14" t="str" cm="1">
        <f t="array" aca="1" ref="D32" ca="1">IFERROR(INDEX('Nhập đơn'!D:D,'NAM 1 ( Tắc )'!$A32,0),"")</f>
        <v/>
      </c>
      <c r="E32" s="15" t="str" cm="1">
        <f t="array" aca="1" ref="E32" ca="1">IFERROR(INDEX('Nhập đơn'!E:E,'NAM 1 ( Tắc )'!$A32,0),"")</f>
        <v/>
      </c>
      <c r="F32" s="15" t="str" cm="1">
        <f t="array" aca="1" ref="F32" ca="1">IFERROR(INDEX('Nhập đơn'!F:F,'NAM 1 ( Tắc )'!$A32,0),"")</f>
        <v/>
      </c>
      <c r="G32" s="14" t="str" cm="1">
        <f t="array" aca="1" ref="G32" ca="1">IFERROR(INDEX('Nhập đơn'!H:H,'NAM 1 ( Tắc )'!$A32,0),"")</f>
        <v/>
      </c>
      <c r="H32" s="14" t="str" cm="1">
        <f t="array" aca="1" ref="H32" ca="1">IFERROR(INDEX('Nhập đơn'!I:I,'NAM 1 ( Tắc )'!$A32,0),"")</f>
        <v/>
      </c>
      <c r="I32" s="15"/>
    </row>
    <row r="33" spans="1:9" ht="16.5">
      <c r="A33" s="1" t="str">
        <f ca="1">IFERROR(A32+MATCH(C33,OFFSET('Nhập đơn'!$C$1,'NAM 1 ( Tắc )'!$A32,0,10000),0),"")</f>
        <v/>
      </c>
      <c r="B33" s="16"/>
      <c r="C33" s="16"/>
      <c r="D33" s="14" t="str" cm="1">
        <f t="array" aca="1" ref="D33" ca="1">IFERROR(INDEX('Nhập đơn'!D:D,'NAM 1 ( Tắc )'!$A33,0),"")</f>
        <v/>
      </c>
      <c r="E33" s="15" t="str" cm="1">
        <f t="array" aca="1" ref="E33" ca="1">IFERROR(INDEX('Nhập đơn'!E:E,'NAM 1 ( Tắc )'!$A33,0),"")</f>
        <v/>
      </c>
      <c r="F33" s="15" t="str" cm="1">
        <f t="array" aca="1" ref="F33" ca="1">IFERROR(INDEX('Nhập đơn'!F:F,'NAM 1 ( Tắc )'!$A33,0),"")</f>
        <v/>
      </c>
      <c r="G33" s="14" t="str" cm="1">
        <f t="array" aca="1" ref="G33" ca="1">IFERROR(INDEX('Nhập đơn'!H:H,'NAM 1 ( Tắc )'!$A33,0),"")</f>
        <v/>
      </c>
      <c r="H33" s="14" t="str" cm="1">
        <f t="array" aca="1" ref="H33" ca="1">IFERROR(INDEX('Nhập đơn'!I:I,'NAM 1 ( Tắc )'!$A33,0),"")</f>
        <v/>
      </c>
      <c r="I33" s="15"/>
    </row>
    <row r="34" spans="1:9" ht="16.5">
      <c r="A34" s="1" t="str">
        <f ca="1">IFERROR(A33+MATCH(C34,OFFSET('Nhập đơn'!$C$1,'NAM 1 ( Tắc )'!$A33,0,10000),0),"")</f>
        <v/>
      </c>
      <c r="B34" s="16"/>
      <c r="C34" s="16"/>
      <c r="D34" s="14" t="str" cm="1">
        <f t="array" aca="1" ref="D34" ca="1">IFERROR(INDEX('Nhập đơn'!D:D,'NAM 1 ( Tắc )'!$A34,0),"")</f>
        <v/>
      </c>
      <c r="E34" s="15" t="str" cm="1">
        <f t="array" aca="1" ref="E34" ca="1">IFERROR(INDEX('Nhập đơn'!E:E,'NAM 1 ( Tắc )'!$A34,0),"")</f>
        <v/>
      </c>
      <c r="F34" s="15" t="str" cm="1">
        <f t="array" aca="1" ref="F34" ca="1">IFERROR(INDEX('Nhập đơn'!F:F,'NAM 1 ( Tắc )'!$A34,0),"")</f>
        <v/>
      </c>
      <c r="G34" s="14" t="str" cm="1">
        <f t="array" aca="1" ref="G34" ca="1">IFERROR(INDEX('Nhập đơn'!H:H,'NAM 1 ( Tắc )'!$A34,0),"")</f>
        <v/>
      </c>
      <c r="H34" s="14" t="str" cm="1">
        <f t="array" aca="1" ref="H34" ca="1">IFERROR(INDEX('Nhập đơn'!I:I,'NAM 1 ( Tắc )'!$A34,0),"")</f>
        <v/>
      </c>
      <c r="I34" s="15"/>
    </row>
    <row r="35" spans="1:9" ht="16.5">
      <c r="A35" s="1" t="str">
        <f ca="1">IFERROR(A34+MATCH(C35,OFFSET('Nhập đơn'!$C$1,'NAM 1 ( Tắc )'!$A34,0,10000),0),"")</f>
        <v/>
      </c>
      <c r="B35" s="16"/>
      <c r="C35" s="16"/>
      <c r="D35" s="14" t="str" cm="1">
        <f t="array" aca="1" ref="D35" ca="1">IFERROR(INDEX('Nhập đơn'!D:D,'NAM 1 ( Tắc )'!$A35,0),"")</f>
        <v/>
      </c>
      <c r="E35" s="15" t="str" cm="1">
        <f t="array" aca="1" ref="E35" ca="1">IFERROR(INDEX('Nhập đơn'!E:E,'NAM 1 ( Tắc )'!$A35,0),"")</f>
        <v/>
      </c>
      <c r="F35" s="15" t="str" cm="1">
        <f t="array" aca="1" ref="F35" ca="1">IFERROR(INDEX('Nhập đơn'!F:F,'NAM 1 ( Tắc )'!$A35,0),"")</f>
        <v/>
      </c>
      <c r="G35" s="14" t="str" cm="1">
        <f t="array" aca="1" ref="G35" ca="1">IFERROR(INDEX('Nhập đơn'!H:H,'NAM 1 ( Tắc )'!$A35,0),"")</f>
        <v/>
      </c>
      <c r="H35" s="14" t="str" cm="1">
        <f t="array" aca="1" ref="H35" ca="1">IFERROR(INDEX('Nhập đơn'!I:I,'NAM 1 ( Tắc )'!$A35,0),"")</f>
        <v/>
      </c>
      <c r="I35" s="15"/>
    </row>
    <row r="36" spans="1:9" ht="16.5">
      <c r="A36" s="1" t="str">
        <f ca="1">IFERROR(A35+MATCH(C36,OFFSET('Nhập đơn'!$C$1,'NAM 1 ( Tắc )'!$A35,0,10000),0),"")</f>
        <v/>
      </c>
      <c r="B36" s="16"/>
      <c r="C36" s="16"/>
      <c r="D36" s="14" t="str" cm="1">
        <f t="array" aca="1" ref="D36" ca="1">IFERROR(INDEX('Nhập đơn'!D:D,'NAM 1 ( Tắc )'!$A36,0),"")</f>
        <v/>
      </c>
      <c r="E36" s="15" t="str" cm="1">
        <f t="array" aca="1" ref="E36" ca="1">IFERROR(INDEX('Nhập đơn'!E:E,'NAM 1 ( Tắc )'!$A36,0),"")</f>
        <v/>
      </c>
      <c r="F36" s="15" t="str" cm="1">
        <f t="array" aca="1" ref="F36" ca="1">IFERROR(INDEX('Nhập đơn'!F:F,'NAM 1 ( Tắc )'!$A36,0),"")</f>
        <v/>
      </c>
      <c r="G36" s="14" t="str" cm="1">
        <f t="array" aca="1" ref="G36" ca="1">IFERROR(INDEX('Nhập đơn'!H:H,'NAM 1 ( Tắc )'!$A36,0),"")</f>
        <v/>
      </c>
      <c r="H36" s="14" t="str" cm="1">
        <f t="array" aca="1" ref="H36" ca="1">IFERROR(INDEX('Nhập đơn'!I:I,'NAM 1 ( Tắc )'!$A36,0),"")</f>
        <v/>
      </c>
      <c r="I36" s="15"/>
    </row>
    <row r="37" spans="1:9" ht="16.5">
      <c r="A37" s="1" t="str">
        <f ca="1">IFERROR(A36+MATCH(C37,OFFSET('Nhập đơn'!$C$1,'NAM 1 ( Tắc )'!$A36,0,10000),0),"")</f>
        <v/>
      </c>
      <c r="B37" s="16"/>
      <c r="C37" s="16"/>
      <c r="D37" s="14" t="str" cm="1">
        <f t="array" aca="1" ref="D37" ca="1">IFERROR(INDEX('Nhập đơn'!D:D,'NAM 1 ( Tắc )'!$A37,0),"")</f>
        <v/>
      </c>
      <c r="E37" s="15" t="str" cm="1">
        <f t="array" aca="1" ref="E37" ca="1">IFERROR(INDEX('Nhập đơn'!E:E,'NAM 1 ( Tắc )'!$A37,0),"")</f>
        <v/>
      </c>
      <c r="F37" s="15" t="str" cm="1">
        <f t="array" aca="1" ref="F37" ca="1">IFERROR(INDEX('Nhập đơn'!F:F,'NAM 1 ( Tắc )'!$A37,0),"")</f>
        <v/>
      </c>
      <c r="G37" s="14" t="str" cm="1">
        <f t="array" aca="1" ref="G37" ca="1">IFERROR(INDEX('Nhập đơn'!H:H,'NAM 1 ( Tắc )'!$A37,0),"")</f>
        <v/>
      </c>
      <c r="H37" s="14" t="str" cm="1">
        <f t="array" aca="1" ref="H37" ca="1">IFERROR(INDEX('Nhập đơn'!I:I,'NAM 1 ( Tắc )'!$A37,0),"")</f>
        <v/>
      </c>
      <c r="I37" s="15"/>
    </row>
    <row r="38" spans="1:9" ht="16.5">
      <c r="A38" s="1" t="str">
        <f ca="1">IFERROR(A37+MATCH(C38,OFFSET('Nhập đơn'!$C$1,'NAM 1 ( Tắc )'!$A37,0,10000),0),"")</f>
        <v/>
      </c>
      <c r="B38" s="16"/>
      <c r="C38" s="16"/>
      <c r="D38" s="14" t="str" cm="1">
        <f t="array" aca="1" ref="D38" ca="1">IFERROR(INDEX('Nhập đơn'!D:D,'NAM 1 ( Tắc )'!$A38,0),"")</f>
        <v/>
      </c>
      <c r="E38" s="15" t="str" cm="1">
        <f t="array" aca="1" ref="E38" ca="1">IFERROR(INDEX('Nhập đơn'!E:E,'NAM 1 ( Tắc )'!$A38,0),"")</f>
        <v/>
      </c>
      <c r="F38" s="15" t="str" cm="1">
        <f t="array" aca="1" ref="F38" ca="1">IFERROR(INDEX('Nhập đơn'!F:F,'NAM 1 ( Tắc )'!$A38,0),"")</f>
        <v/>
      </c>
      <c r="G38" s="14" t="str" cm="1">
        <f t="array" aca="1" ref="G38" ca="1">IFERROR(INDEX('Nhập đơn'!H:H,'NAM 1 ( Tắc )'!$A38,0),"")</f>
        <v/>
      </c>
      <c r="H38" s="14" t="str" cm="1">
        <f t="array" aca="1" ref="H38" ca="1">IFERROR(INDEX('Nhập đơn'!I:I,'NAM 1 ( Tắc )'!$A38,0),"")</f>
        <v/>
      </c>
      <c r="I38" s="15"/>
    </row>
    <row r="39" spans="1:9" ht="16.5">
      <c r="A39" s="1" t="str">
        <f ca="1">IFERROR(A38+MATCH(C39,OFFSET('Nhập đơn'!$C$1,'NAM 1 ( Tắc )'!$A38,0,10000),0),"")</f>
        <v/>
      </c>
      <c r="B39" s="16"/>
      <c r="C39" s="16"/>
      <c r="D39" s="14" t="str" cm="1">
        <f t="array" aca="1" ref="D39" ca="1">IFERROR(INDEX('Nhập đơn'!D:D,'NAM 1 ( Tắc )'!$A39,0),"")</f>
        <v/>
      </c>
      <c r="E39" s="15" t="str" cm="1">
        <f t="array" aca="1" ref="E39" ca="1">IFERROR(INDEX('Nhập đơn'!E:E,'NAM 1 ( Tắc )'!$A39,0),"")</f>
        <v/>
      </c>
      <c r="F39" s="15" t="str" cm="1">
        <f t="array" aca="1" ref="F39" ca="1">IFERROR(INDEX('Nhập đơn'!F:F,'NAM 1 ( Tắc )'!$A39,0),"")</f>
        <v/>
      </c>
      <c r="G39" s="14" t="str" cm="1">
        <f t="array" aca="1" ref="G39" ca="1">IFERROR(INDEX('Nhập đơn'!H:H,'NAM 1 ( Tắc )'!$A39,0),"")</f>
        <v/>
      </c>
      <c r="H39" s="14" t="str" cm="1">
        <f t="array" aca="1" ref="H39" ca="1">IFERROR(INDEX('Nhập đơn'!I:I,'NAM 1 ( Tắc )'!$A39,0),"")</f>
        <v/>
      </c>
      <c r="I39" s="15"/>
    </row>
    <row r="40" spans="1:9" ht="16.5">
      <c r="A40" s="1" t="str">
        <f ca="1">IFERROR(A39+MATCH(C40,OFFSET('Nhập đơn'!$C$1,'NAM 1 ( Tắc )'!$A39,0,10000),0),"")</f>
        <v/>
      </c>
      <c r="B40" s="16"/>
      <c r="C40" s="16"/>
      <c r="D40" s="14" t="str" cm="1">
        <f t="array" aca="1" ref="D40" ca="1">IFERROR(INDEX('Nhập đơn'!D:D,'NAM 1 ( Tắc )'!$A40,0),"")</f>
        <v/>
      </c>
      <c r="E40" s="15" t="str" cm="1">
        <f t="array" aca="1" ref="E40" ca="1">IFERROR(INDEX('Nhập đơn'!E:E,'NAM 1 ( Tắc )'!$A40,0),"")</f>
        <v/>
      </c>
      <c r="F40" s="15" t="str" cm="1">
        <f t="array" aca="1" ref="F40" ca="1">IFERROR(INDEX('Nhập đơn'!F:F,'NAM 1 ( Tắc )'!$A40,0),"")</f>
        <v/>
      </c>
      <c r="G40" s="14" t="str" cm="1">
        <f t="array" aca="1" ref="G40" ca="1">IFERROR(INDEX('Nhập đơn'!H:H,'NAM 1 ( Tắc )'!$A40,0),"")</f>
        <v/>
      </c>
      <c r="H40" s="14" t="str" cm="1">
        <f t="array" aca="1" ref="H40" ca="1">IFERROR(INDEX('Nhập đơn'!I:I,'NAM 1 ( Tắc )'!$A40,0),"")</f>
        <v/>
      </c>
      <c r="I40" s="15"/>
    </row>
    <row r="41" spans="1:9" ht="16.5">
      <c r="A41" s="1" t="str">
        <f ca="1">IFERROR(A40+MATCH(C41,OFFSET('Nhập đơn'!$C$1,'NAM 1 ( Tắc )'!$A40,0,10000),0),"")</f>
        <v/>
      </c>
      <c r="B41" s="16"/>
      <c r="C41" s="16"/>
      <c r="D41" s="14" t="str" cm="1">
        <f t="array" aca="1" ref="D41" ca="1">IFERROR(INDEX('Nhập đơn'!D:D,'NAM 1 ( Tắc )'!$A41,0),"")</f>
        <v/>
      </c>
      <c r="E41" s="15" t="str" cm="1">
        <f t="array" aca="1" ref="E41" ca="1">IFERROR(INDEX('Nhập đơn'!E:E,'NAM 1 ( Tắc )'!$A41,0),"")</f>
        <v/>
      </c>
      <c r="F41" s="15" t="str" cm="1">
        <f t="array" aca="1" ref="F41" ca="1">IFERROR(INDEX('Nhập đơn'!F:F,'NAM 1 ( Tắc )'!$A41,0),"")</f>
        <v/>
      </c>
      <c r="G41" s="14" t="str" cm="1">
        <f t="array" aca="1" ref="G41" ca="1">IFERROR(INDEX('Nhập đơn'!H:H,'NAM 1 ( Tắc )'!$A41,0),"")</f>
        <v/>
      </c>
      <c r="H41" s="14" t="str" cm="1">
        <f t="array" aca="1" ref="H41" ca="1">IFERROR(INDEX('Nhập đơn'!I:I,'NAM 1 ( Tắc )'!$A41,0),"")</f>
        <v/>
      </c>
      <c r="I41" s="15"/>
    </row>
    <row r="42" spans="1:9" ht="16.5">
      <c r="A42" s="1" t="str">
        <f ca="1">IFERROR(A41+MATCH(C42,OFFSET('Nhập đơn'!$C$1,'NAM 1 ( Tắc )'!$A41,0,10000),0),"")</f>
        <v/>
      </c>
      <c r="B42" s="16"/>
      <c r="C42" s="16"/>
      <c r="D42" s="14" t="str" cm="1">
        <f t="array" aca="1" ref="D42" ca="1">IFERROR(INDEX('Nhập đơn'!D:D,'NAM 1 ( Tắc )'!$A42,0),"")</f>
        <v/>
      </c>
      <c r="E42" s="15" t="str" cm="1">
        <f t="array" aca="1" ref="E42" ca="1">IFERROR(INDEX('Nhập đơn'!E:E,'NAM 1 ( Tắc )'!$A42,0),"")</f>
        <v/>
      </c>
      <c r="F42" s="15" t="str" cm="1">
        <f t="array" aca="1" ref="F42" ca="1">IFERROR(INDEX('Nhập đơn'!F:F,'NAM 1 ( Tắc )'!$A42,0),"")</f>
        <v/>
      </c>
      <c r="G42" s="14" t="str" cm="1">
        <f t="array" aca="1" ref="G42" ca="1">IFERROR(INDEX('Nhập đơn'!H:H,'NAM 1 ( Tắc )'!$A42,0),"")</f>
        <v/>
      </c>
      <c r="H42" s="14" t="str" cm="1">
        <f t="array" aca="1" ref="H42" ca="1">IFERROR(INDEX('Nhập đơn'!I:I,'NAM 1 ( Tắc )'!$A42,0),"")</f>
        <v/>
      </c>
      <c r="I42" s="15"/>
    </row>
    <row r="43" spans="1:9" ht="16.5">
      <c r="A43" s="1" t="str">
        <f ca="1">IFERROR(A42+MATCH(C43,OFFSET('Nhập đơn'!$C$1,'NAM 1 ( Tắc )'!$A42,0,10000),0),"")</f>
        <v/>
      </c>
      <c r="B43" s="16"/>
      <c r="C43" s="16"/>
      <c r="D43" s="14" t="str" cm="1">
        <f t="array" aca="1" ref="D43" ca="1">IFERROR(INDEX('Nhập đơn'!D:D,'NAM 1 ( Tắc )'!$A43,0),"")</f>
        <v/>
      </c>
      <c r="E43" s="15" t="str" cm="1">
        <f t="array" aca="1" ref="E43" ca="1">IFERROR(INDEX('Nhập đơn'!E:E,'NAM 1 ( Tắc )'!$A43,0),"")</f>
        <v/>
      </c>
      <c r="F43" s="15" t="str" cm="1">
        <f t="array" aca="1" ref="F43" ca="1">IFERROR(INDEX('Nhập đơn'!F:F,'NAM 1 ( Tắc )'!$A43,0),"")</f>
        <v/>
      </c>
      <c r="G43" s="14" t="str" cm="1">
        <f t="array" aca="1" ref="G43" ca="1">IFERROR(INDEX('Nhập đơn'!H:H,'NAM 1 ( Tắc )'!$A43,0),"")</f>
        <v/>
      </c>
      <c r="H43" s="14" t="str" cm="1">
        <f t="array" aca="1" ref="H43" ca="1">IFERROR(INDEX('Nhập đơn'!I:I,'NAM 1 ( Tắc )'!$A43,0),"")</f>
        <v/>
      </c>
      <c r="I43" s="15"/>
    </row>
    <row r="44" spans="1:9" ht="16.5">
      <c r="A44" s="1" t="str">
        <f ca="1">IFERROR(A43+MATCH(C44,OFFSET('Nhập đơn'!$C$1,'NAM 1 ( Tắc )'!$A43,0,10000),0),"")</f>
        <v/>
      </c>
      <c r="B44" s="16"/>
      <c r="C44" s="16"/>
      <c r="D44" s="14" t="str" cm="1">
        <f t="array" aca="1" ref="D44" ca="1">IFERROR(INDEX('Nhập đơn'!D:D,'NAM 1 ( Tắc )'!$A44,0),"")</f>
        <v/>
      </c>
      <c r="E44" s="15" t="str" cm="1">
        <f t="array" aca="1" ref="E44" ca="1">IFERROR(INDEX('Nhập đơn'!E:E,'NAM 1 ( Tắc )'!$A44,0),"")</f>
        <v/>
      </c>
      <c r="F44" s="15" t="str" cm="1">
        <f t="array" aca="1" ref="F44" ca="1">IFERROR(INDEX('Nhập đơn'!F:F,'NAM 1 ( Tắc )'!$A44,0),"")</f>
        <v/>
      </c>
      <c r="G44" s="14" t="str" cm="1">
        <f t="array" aca="1" ref="G44" ca="1">IFERROR(INDEX('Nhập đơn'!H:H,'NAM 1 ( Tắc )'!$A44,0),"")</f>
        <v/>
      </c>
      <c r="H44" s="14" t="str" cm="1">
        <f t="array" aca="1" ref="H44" ca="1">IFERROR(INDEX('Nhập đơn'!I:I,'NAM 1 ( Tắc )'!$A44,0),"")</f>
        <v/>
      </c>
      <c r="I44" s="15"/>
    </row>
    <row r="45" spans="1:9" ht="16.5">
      <c r="A45" s="1" t="str">
        <f ca="1">IFERROR(A44+MATCH(C45,OFFSET('Nhập đơn'!$C$1,'NAM 1 ( Tắc )'!$A44,0,10000),0),"")</f>
        <v/>
      </c>
      <c r="B45" s="16"/>
      <c r="C45" s="16"/>
      <c r="D45" s="14" t="str" cm="1">
        <f t="array" aca="1" ref="D45" ca="1">IFERROR(INDEX('Nhập đơn'!D:D,'NAM 1 ( Tắc )'!$A45,0),"")</f>
        <v/>
      </c>
      <c r="E45" s="15" t="str" cm="1">
        <f t="array" aca="1" ref="E45" ca="1">IFERROR(INDEX('Nhập đơn'!E:E,'NAM 1 ( Tắc )'!$A45,0),"")</f>
        <v/>
      </c>
      <c r="F45" s="15" t="str" cm="1">
        <f t="array" aca="1" ref="F45" ca="1">IFERROR(INDEX('Nhập đơn'!F:F,'NAM 1 ( Tắc )'!$A45,0),"")</f>
        <v/>
      </c>
      <c r="G45" s="14" t="str" cm="1">
        <f t="array" aca="1" ref="G45" ca="1">IFERROR(INDEX('Nhập đơn'!H:H,'NAM 1 ( Tắc )'!$A45,0),"")</f>
        <v/>
      </c>
      <c r="H45" s="14" t="str" cm="1">
        <f t="array" aca="1" ref="H45" ca="1">IFERROR(INDEX('Nhập đơn'!I:I,'NAM 1 ( Tắc )'!$A45,0),"")</f>
        <v/>
      </c>
      <c r="I45" s="15"/>
    </row>
    <row r="46" spans="1:9" ht="16.5">
      <c r="A46" s="1" t="str">
        <f ca="1">IFERROR(A45+MATCH(C46,OFFSET('Nhập đơn'!$C$1,'NAM 1 ( Tắc )'!$A45,0,10000),0),"")</f>
        <v/>
      </c>
      <c r="B46" s="16"/>
      <c r="C46" s="16"/>
      <c r="D46" s="14" t="str" cm="1">
        <f t="array" aca="1" ref="D46" ca="1">IFERROR(INDEX('Nhập đơn'!D:D,'NAM 1 ( Tắc )'!$A46,0),"")</f>
        <v/>
      </c>
      <c r="E46" s="15" t="str" cm="1">
        <f t="array" aca="1" ref="E46" ca="1">IFERROR(INDEX('Nhập đơn'!E:E,'NAM 1 ( Tắc )'!$A46,0),"")</f>
        <v/>
      </c>
      <c r="F46" s="15" t="str" cm="1">
        <f t="array" aca="1" ref="F46" ca="1">IFERROR(INDEX('Nhập đơn'!F:F,'NAM 1 ( Tắc )'!$A46,0),"")</f>
        <v/>
      </c>
      <c r="G46" s="14" t="str" cm="1">
        <f t="array" aca="1" ref="G46" ca="1">IFERROR(INDEX('Nhập đơn'!H:H,'NAM 1 ( Tắc )'!$A46,0),"")</f>
        <v/>
      </c>
      <c r="H46" s="14" t="str" cm="1">
        <f t="array" aca="1" ref="H46" ca="1">IFERROR(INDEX('Nhập đơn'!I:I,'NAM 1 ( Tắc )'!$A46,0),"")</f>
        <v/>
      </c>
      <c r="I46" s="15"/>
    </row>
    <row r="47" spans="1:9" ht="16.5">
      <c r="A47" s="1" t="str">
        <f ca="1">IFERROR(A46+MATCH(C47,OFFSET('Nhập đơn'!$C$1,'NAM 1 ( Tắc )'!$A46,0,10000),0),"")</f>
        <v/>
      </c>
      <c r="B47" s="16"/>
      <c r="C47" s="16"/>
      <c r="D47" s="14" t="str" cm="1">
        <f t="array" aca="1" ref="D47" ca="1">IFERROR(INDEX('Nhập đơn'!D:D,'NAM 1 ( Tắc )'!$A47,0),"")</f>
        <v/>
      </c>
      <c r="E47" s="15" t="str" cm="1">
        <f t="array" aca="1" ref="E47" ca="1">IFERROR(INDEX('Nhập đơn'!E:E,'NAM 1 ( Tắc )'!$A47,0),"")</f>
        <v/>
      </c>
      <c r="F47" s="15" t="str" cm="1">
        <f t="array" aca="1" ref="F47" ca="1">IFERROR(INDEX('Nhập đơn'!F:F,'NAM 1 ( Tắc )'!$A47,0),"")</f>
        <v/>
      </c>
      <c r="G47" s="14" t="str" cm="1">
        <f t="array" aca="1" ref="G47" ca="1">IFERROR(INDEX('Nhập đơn'!H:H,'NAM 1 ( Tắc )'!$A47,0),"")</f>
        <v/>
      </c>
      <c r="H47" s="14" t="str" cm="1">
        <f t="array" aca="1" ref="H47" ca="1">IFERROR(INDEX('Nhập đơn'!I:I,'NAM 1 ( Tắc )'!$A47,0),"")</f>
        <v/>
      </c>
      <c r="I47" s="15"/>
    </row>
    <row r="48" spans="1:9" ht="16.5">
      <c r="A48" s="1" t="str">
        <f ca="1">IFERROR(A47+MATCH(C48,OFFSET('Nhập đơn'!$C$1,'NAM 1 ( Tắc )'!$A47,0,10000),0),"")</f>
        <v/>
      </c>
      <c r="B48" s="16"/>
      <c r="C48" s="16"/>
      <c r="D48" s="14" t="str" cm="1">
        <f t="array" aca="1" ref="D48" ca="1">IFERROR(INDEX('Nhập đơn'!D:D,'NAM 1 ( Tắc )'!$A48,0),"")</f>
        <v/>
      </c>
      <c r="E48" s="15" t="str" cm="1">
        <f t="array" aca="1" ref="E48" ca="1">IFERROR(INDEX('Nhập đơn'!E:E,'NAM 1 ( Tắc )'!$A48,0),"")</f>
        <v/>
      </c>
      <c r="F48" s="15" t="str" cm="1">
        <f t="array" aca="1" ref="F48" ca="1">IFERROR(INDEX('Nhập đơn'!F:F,'NAM 1 ( Tắc )'!$A48,0),"")</f>
        <v/>
      </c>
      <c r="G48" s="14" t="str" cm="1">
        <f t="array" aca="1" ref="G48" ca="1">IFERROR(INDEX('Nhập đơn'!H:H,'NAM 1 ( Tắc )'!$A48,0),"")</f>
        <v/>
      </c>
      <c r="H48" s="14" t="str" cm="1">
        <f t="array" aca="1" ref="H48" ca="1">IFERROR(INDEX('Nhập đơn'!I:I,'NAM 1 ( Tắc )'!$A48,0),"")</f>
        <v/>
      </c>
      <c r="I48" s="15"/>
    </row>
    <row r="49" spans="1:9" ht="16.5">
      <c r="A49" s="1" t="str">
        <f ca="1">IFERROR(A48+MATCH(C49,OFFSET('Nhập đơn'!$C$1,'NAM 1 ( Tắc )'!$A48,0,10000),0),"")</f>
        <v/>
      </c>
      <c r="B49" s="16"/>
      <c r="C49" s="16"/>
      <c r="D49" s="14" t="str" cm="1">
        <f t="array" aca="1" ref="D49" ca="1">IFERROR(INDEX('Nhập đơn'!D:D,'NAM 1 ( Tắc )'!$A49,0),"")</f>
        <v/>
      </c>
      <c r="E49" s="15" t="str" cm="1">
        <f t="array" aca="1" ref="E49" ca="1">IFERROR(INDEX('Nhập đơn'!E:E,'NAM 1 ( Tắc )'!$A49,0),"")</f>
        <v/>
      </c>
      <c r="F49" s="15" t="str" cm="1">
        <f t="array" aca="1" ref="F49" ca="1">IFERROR(INDEX('Nhập đơn'!F:F,'NAM 1 ( Tắc )'!$A49,0),"")</f>
        <v/>
      </c>
      <c r="G49" s="14" t="str" cm="1">
        <f t="array" aca="1" ref="G49" ca="1">IFERROR(INDEX('Nhập đơn'!H:H,'NAM 1 ( Tắc )'!$A49,0),"")</f>
        <v/>
      </c>
      <c r="H49" s="14" t="str" cm="1">
        <f t="array" aca="1" ref="H49" ca="1">IFERROR(INDEX('Nhập đơn'!I:I,'NAM 1 ( Tắc )'!$A49,0),"")</f>
        <v/>
      </c>
      <c r="I49" s="15"/>
    </row>
    <row r="50" spans="1:9" ht="16.5">
      <c r="A50" s="1" t="str">
        <f ca="1">IFERROR(A49+MATCH(C50,OFFSET('Nhập đơn'!$C$1,'NAM 1 ( Tắc )'!$A49,0,10000),0),"")</f>
        <v/>
      </c>
      <c r="B50" s="16"/>
      <c r="C50" s="16"/>
      <c r="D50" s="14" t="str" cm="1">
        <f t="array" aca="1" ref="D50" ca="1">IFERROR(INDEX('Nhập đơn'!D:D,'NAM 1 ( Tắc )'!$A50,0),"")</f>
        <v/>
      </c>
      <c r="E50" s="15" t="str" cm="1">
        <f t="array" aca="1" ref="E50" ca="1">IFERROR(INDEX('Nhập đơn'!E:E,'NAM 1 ( Tắc )'!$A50,0),"")</f>
        <v/>
      </c>
      <c r="F50" s="15" t="str" cm="1">
        <f t="array" aca="1" ref="F50" ca="1">IFERROR(INDEX('Nhập đơn'!F:F,'NAM 1 ( Tắc )'!$A50,0),"")</f>
        <v/>
      </c>
      <c r="G50" s="14" t="str" cm="1">
        <f t="array" aca="1" ref="G50" ca="1">IFERROR(INDEX('Nhập đơn'!H:H,'NAM 1 ( Tắc )'!$A50,0),"")</f>
        <v/>
      </c>
      <c r="H50" s="14" t="str" cm="1">
        <f t="array" aca="1" ref="H50" ca="1">IFERROR(INDEX('Nhập đơn'!I:I,'NAM 1 ( Tắc )'!$A50,0),"")</f>
        <v/>
      </c>
      <c r="I50" s="15"/>
    </row>
    <row r="51" spans="1:9" ht="16.5">
      <c r="A51" s="1" t="str">
        <f ca="1">IFERROR(A50+MATCH(C51,OFFSET('Nhập đơn'!$C$1,'NAM 1 ( Tắc )'!$A50,0,10000),0),"")</f>
        <v/>
      </c>
      <c r="B51" s="16"/>
      <c r="C51" s="16"/>
      <c r="D51" s="14" t="str" cm="1">
        <f t="array" aca="1" ref="D51" ca="1">IFERROR(INDEX('Nhập đơn'!D:D,'NAM 1 ( Tắc )'!$A51,0),"")</f>
        <v/>
      </c>
      <c r="E51" s="15" t="str" cm="1">
        <f t="array" aca="1" ref="E51" ca="1">IFERROR(INDEX('Nhập đơn'!E:E,'NAM 1 ( Tắc )'!$A51,0),"")</f>
        <v/>
      </c>
      <c r="F51" s="15" t="str" cm="1">
        <f t="array" aca="1" ref="F51" ca="1">IFERROR(INDEX('Nhập đơn'!F:F,'NAM 1 ( Tắc )'!$A51,0),"")</f>
        <v/>
      </c>
      <c r="G51" s="14" t="str" cm="1">
        <f t="array" aca="1" ref="G51" ca="1">IFERROR(INDEX('Nhập đơn'!H:H,'NAM 1 ( Tắc )'!$A51,0),"")</f>
        <v/>
      </c>
      <c r="H51" s="14" t="str" cm="1">
        <f t="array" aca="1" ref="H51" ca="1">IFERROR(INDEX('Nhập đơn'!I:I,'NAM 1 ( Tắc )'!$A51,0),"")</f>
        <v/>
      </c>
      <c r="I51" s="15"/>
    </row>
    <row r="52" spans="1:9" ht="16.5">
      <c r="A52" s="1" t="str">
        <f ca="1">IFERROR(A51+MATCH(C52,OFFSET('Nhập đơn'!$C$1,'NAM 1 ( Tắc )'!$A51,0,10000),0),"")</f>
        <v/>
      </c>
      <c r="B52" s="16"/>
      <c r="C52" s="16"/>
      <c r="D52" s="14" t="str" cm="1">
        <f t="array" aca="1" ref="D52" ca="1">IFERROR(INDEX('Nhập đơn'!D:D,'NAM 1 ( Tắc )'!$A52,0),"")</f>
        <v/>
      </c>
      <c r="E52" s="15" t="str" cm="1">
        <f t="array" aca="1" ref="E52" ca="1">IFERROR(INDEX('Nhập đơn'!E:E,'NAM 1 ( Tắc )'!$A52,0),"")</f>
        <v/>
      </c>
      <c r="F52" s="15" t="str" cm="1">
        <f t="array" aca="1" ref="F52" ca="1">IFERROR(INDEX('Nhập đơn'!F:F,'NAM 1 ( Tắc )'!$A52,0),"")</f>
        <v/>
      </c>
      <c r="G52" s="14" t="str" cm="1">
        <f t="array" aca="1" ref="G52" ca="1">IFERROR(INDEX('Nhập đơn'!H:H,'NAM 1 ( Tắc )'!$A52,0),"")</f>
        <v/>
      </c>
      <c r="H52" s="14" t="str" cm="1">
        <f t="array" aca="1" ref="H52" ca="1">IFERROR(INDEX('Nhập đơn'!I:I,'NAM 1 ( Tắc )'!$A52,0),"")</f>
        <v/>
      </c>
      <c r="I52" s="15"/>
    </row>
    <row r="53" spans="1:9" ht="16.5">
      <c r="A53" s="1" t="str">
        <f ca="1">IFERROR(A52+MATCH(C53,OFFSET('Nhập đơn'!$C$1,'NAM 1 ( Tắc )'!$A52,0,10000),0),"")</f>
        <v/>
      </c>
      <c r="B53" s="16"/>
      <c r="C53" s="16"/>
      <c r="D53" s="14" t="str" cm="1">
        <f t="array" aca="1" ref="D53" ca="1">IFERROR(INDEX('Nhập đơn'!D:D,'NAM 1 ( Tắc )'!$A53,0),"")</f>
        <v/>
      </c>
      <c r="E53" s="15" t="str" cm="1">
        <f t="array" aca="1" ref="E53" ca="1">IFERROR(INDEX('Nhập đơn'!E:E,'NAM 1 ( Tắc )'!$A53,0),"")</f>
        <v/>
      </c>
      <c r="F53" s="15" t="str" cm="1">
        <f t="array" aca="1" ref="F53" ca="1">IFERROR(INDEX('Nhập đơn'!F:F,'NAM 1 ( Tắc )'!$A53,0),"")</f>
        <v/>
      </c>
      <c r="G53" s="14" t="str" cm="1">
        <f t="array" aca="1" ref="G53" ca="1">IFERROR(INDEX('Nhập đơn'!H:H,'NAM 1 ( Tắc )'!$A53,0),"")</f>
        <v/>
      </c>
      <c r="H53" s="14" t="str" cm="1">
        <f t="array" aca="1" ref="H53" ca="1">IFERROR(INDEX('Nhập đơn'!I:I,'NAM 1 ( Tắc )'!$A53,0),"")</f>
        <v/>
      </c>
      <c r="I53" s="15"/>
    </row>
    <row r="54" spans="1:9" ht="16.5">
      <c r="A54" s="1" t="str">
        <f ca="1">IFERROR(A53+MATCH(C54,OFFSET('Nhập đơn'!$C$1,'NAM 1 ( Tắc )'!$A53,0,10000),0),"")</f>
        <v/>
      </c>
      <c r="B54" s="16"/>
      <c r="C54" s="16"/>
      <c r="D54" s="14" t="str" cm="1">
        <f t="array" aca="1" ref="D54" ca="1">IFERROR(INDEX('Nhập đơn'!D:D,'NAM 1 ( Tắc )'!$A54,0),"")</f>
        <v/>
      </c>
      <c r="E54" s="15" t="str" cm="1">
        <f t="array" aca="1" ref="E54" ca="1">IFERROR(INDEX('Nhập đơn'!E:E,'NAM 1 ( Tắc )'!$A54,0),"")</f>
        <v/>
      </c>
      <c r="F54" s="15" t="str" cm="1">
        <f t="array" aca="1" ref="F54" ca="1">IFERROR(INDEX('Nhập đơn'!F:F,'NAM 1 ( Tắc )'!$A54,0),"")</f>
        <v/>
      </c>
      <c r="G54" s="14" t="str" cm="1">
        <f t="array" aca="1" ref="G54" ca="1">IFERROR(INDEX('Nhập đơn'!H:H,'NAM 1 ( Tắc )'!$A54,0),"")</f>
        <v/>
      </c>
      <c r="H54" s="14" t="str" cm="1">
        <f t="array" aca="1" ref="H54" ca="1">IFERROR(INDEX('Nhập đơn'!I:I,'NAM 1 ( Tắc )'!$A54,0),"")</f>
        <v/>
      </c>
      <c r="I54" s="15"/>
    </row>
    <row r="55" spans="1:9" ht="16.5">
      <c r="A55" s="1" t="str">
        <f ca="1">IFERROR(A54+MATCH(C55,OFFSET('Nhập đơn'!$C$1,'NAM 1 ( Tắc )'!$A54,0,10000),0),"")</f>
        <v/>
      </c>
      <c r="B55" s="16"/>
      <c r="C55" s="16"/>
      <c r="D55" s="14" t="str" cm="1">
        <f t="array" aca="1" ref="D55" ca="1">IFERROR(INDEX('Nhập đơn'!D:D,'NAM 1 ( Tắc )'!$A55,0),"")</f>
        <v/>
      </c>
      <c r="E55" s="15" t="str" cm="1">
        <f t="array" aca="1" ref="E55" ca="1">IFERROR(INDEX('Nhập đơn'!E:E,'NAM 1 ( Tắc )'!$A55,0),"")</f>
        <v/>
      </c>
      <c r="F55" s="15" t="str" cm="1">
        <f t="array" aca="1" ref="F55" ca="1">IFERROR(INDEX('Nhập đơn'!F:F,'NAM 1 ( Tắc )'!$A55,0),"")</f>
        <v/>
      </c>
      <c r="G55" s="14" t="str" cm="1">
        <f t="array" aca="1" ref="G55" ca="1">IFERROR(INDEX('Nhập đơn'!H:H,'NAM 1 ( Tắc )'!$A55,0),"")</f>
        <v/>
      </c>
      <c r="H55" s="14" t="str" cm="1">
        <f t="array" aca="1" ref="H55" ca="1">IFERROR(INDEX('Nhập đơn'!I:I,'NAM 1 ( Tắc )'!$A55,0),"")</f>
        <v/>
      </c>
      <c r="I55" s="15"/>
    </row>
    <row r="56" spans="1:9" ht="16.5">
      <c r="A56" s="1" t="str">
        <f ca="1">IFERROR(A55+MATCH(C56,OFFSET('Nhập đơn'!$C$1,'NAM 1 ( Tắc )'!$A55,0,10000),0),"")</f>
        <v/>
      </c>
      <c r="B56" s="16"/>
      <c r="C56" s="16"/>
      <c r="D56" s="14" t="str" cm="1">
        <f t="array" aca="1" ref="D56" ca="1">IFERROR(INDEX('Nhập đơn'!D:D,'NAM 1 ( Tắc )'!$A56,0),"")</f>
        <v/>
      </c>
      <c r="E56" s="15" t="str" cm="1">
        <f t="array" aca="1" ref="E56" ca="1">IFERROR(INDEX('Nhập đơn'!E:E,'NAM 1 ( Tắc )'!$A56,0),"")</f>
        <v/>
      </c>
      <c r="F56" s="15" t="str" cm="1">
        <f t="array" aca="1" ref="F56" ca="1">IFERROR(INDEX('Nhập đơn'!F:F,'NAM 1 ( Tắc )'!$A56,0),"")</f>
        <v/>
      </c>
      <c r="G56" s="14" t="str" cm="1">
        <f t="array" aca="1" ref="G56" ca="1">IFERROR(INDEX('Nhập đơn'!H:H,'NAM 1 ( Tắc )'!$A56,0),"")</f>
        <v/>
      </c>
      <c r="H56" s="14" t="str" cm="1">
        <f t="array" aca="1" ref="H56" ca="1">IFERROR(INDEX('Nhập đơn'!I:I,'NAM 1 ( Tắc )'!$A56,0),"")</f>
        <v/>
      </c>
      <c r="I56" s="15"/>
    </row>
    <row r="57" spans="1:9" ht="16.5">
      <c r="A57" s="1" t="str">
        <f ca="1">IFERROR(A56+MATCH(C57,OFFSET('Nhập đơn'!$C$1,'NAM 1 ( Tắc )'!$A56,0,10000),0),"")</f>
        <v/>
      </c>
      <c r="B57" s="16"/>
      <c r="C57" s="16"/>
      <c r="D57" s="14" t="str" cm="1">
        <f t="array" aca="1" ref="D57" ca="1">IFERROR(INDEX('Nhập đơn'!D:D,'NAM 1 ( Tắc )'!$A57,0),"")</f>
        <v/>
      </c>
      <c r="E57" s="15" t="str" cm="1">
        <f t="array" aca="1" ref="E57" ca="1">IFERROR(INDEX('Nhập đơn'!E:E,'NAM 1 ( Tắc )'!$A57,0),"")</f>
        <v/>
      </c>
      <c r="F57" s="15" t="str" cm="1">
        <f t="array" aca="1" ref="F57" ca="1">IFERROR(INDEX('Nhập đơn'!F:F,'NAM 1 ( Tắc )'!$A57,0),"")</f>
        <v/>
      </c>
      <c r="G57" s="14" t="str" cm="1">
        <f t="array" aca="1" ref="G57" ca="1">IFERROR(INDEX('Nhập đơn'!H:H,'NAM 1 ( Tắc )'!$A57,0),"")</f>
        <v/>
      </c>
      <c r="H57" s="14" t="str" cm="1">
        <f t="array" aca="1" ref="H57" ca="1">IFERROR(INDEX('Nhập đơn'!I:I,'NAM 1 ( Tắc )'!$A57,0),"")</f>
        <v/>
      </c>
      <c r="I57" s="15"/>
    </row>
    <row r="58" spans="1:9" ht="16.5">
      <c r="A58" s="1" t="str">
        <f ca="1">IFERROR(A57+MATCH(C58,OFFSET('Nhập đơn'!$C$1,'NAM 1 ( Tắc )'!$A57,0,10000),0),"")</f>
        <v/>
      </c>
      <c r="B58" s="16"/>
      <c r="C58" s="16"/>
      <c r="D58" s="14" t="str" cm="1">
        <f t="array" aca="1" ref="D58" ca="1">IFERROR(INDEX('Nhập đơn'!D:D,'NAM 1 ( Tắc )'!$A58,0),"")</f>
        <v/>
      </c>
      <c r="E58" s="15" t="str" cm="1">
        <f t="array" aca="1" ref="E58" ca="1">IFERROR(INDEX('Nhập đơn'!E:E,'NAM 1 ( Tắc )'!$A58,0),"")</f>
        <v/>
      </c>
      <c r="F58" s="15" t="str" cm="1">
        <f t="array" aca="1" ref="F58" ca="1">IFERROR(INDEX('Nhập đơn'!F:F,'NAM 1 ( Tắc )'!$A58,0),"")</f>
        <v/>
      </c>
      <c r="G58" s="14" t="str" cm="1">
        <f t="array" aca="1" ref="G58" ca="1">IFERROR(INDEX('Nhập đơn'!H:H,'NAM 1 ( Tắc )'!$A58,0),"")</f>
        <v/>
      </c>
      <c r="H58" s="14" t="str" cm="1">
        <f t="array" aca="1" ref="H58" ca="1">IFERROR(INDEX('Nhập đơn'!I:I,'NAM 1 ( Tắc )'!$A58,0),"")</f>
        <v/>
      </c>
      <c r="I58" s="15"/>
    </row>
    <row r="59" spans="1:9" ht="16.5">
      <c r="A59" s="1" t="str">
        <f ca="1">IFERROR(A58+MATCH(C59,OFFSET('Nhập đơn'!$C$1,'NAM 1 ( Tắc )'!$A58,0,10000),0),"")</f>
        <v/>
      </c>
      <c r="B59" s="16"/>
      <c r="C59" s="16"/>
      <c r="D59" s="14" t="str" cm="1">
        <f t="array" aca="1" ref="D59" ca="1">IFERROR(INDEX('Nhập đơn'!D:D,'NAM 1 ( Tắc )'!$A59,0),"")</f>
        <v/>
      </c>
      <c r="E59" s="15" t="str" cm="1">
        <f t="array" aca="1" ref="E59" ca="1">IFERROR(INDEX('Nhập đơn'!E:E,'NAM 1 ( Tắc )'!$A59,0),"")</f>
        <v/>
      </c>
      <c r="F59" s="15" t="str" cm="1">
        <f t="array" aca="1" ref="F59" ca="1">IFERROR(INDEX('Nhập đơn'!F:F,'NAM 1 ( Tắc )'!$A59,0),"")</f>
        <v/>
      </c>
      <c r="G59" s="14" t="str" cm="1">
        <f t="array" aca="1" ref="G59" ca="1">IFERROR(INDEX('Nhập đơn'!H:H,'NAM 1 ( Tắc )'!$A59,0),"")</f>
        <v/>
      </c>
      <c r="H59" s="14" t="str" cm="1">
        <f t="array" aca="1" ref="H59" ca="1">IFERROR(INDEX('Nhập đơn'!I:I,'NAM 1 ( Tắc )'!$A59,0),"")</f>
        <v/>
      </c>
      <c r="I59" s="15"/>
    </row>
    <row r="60" spans="1:9" ht="16.5">
      <c r="A60" s="1" t="str">
        <f ca="1">IFERROR(A59+MATCH(C60,OFFSET('Nhập đơn'!$C$1,'NAM 1 ( Tắc )'!$A59,0,10000),0),"")</f>
        <v/>
      </c>
      <c r="B60" s="16"/>
      <c r="C60" s="16"/>
      <c r="D60" s="14" t="str" cm="1">
        <f t="array" aca="1" ref="D60" ca="1">IFERROR(INDEX('Nhập đơn'!D:D,'NAM 1 ( Tắc )'!$A60,0),"")</f>
        <v/>
      </c>
      <c r="E60" s="15" t="str" cm="1">
        <f t="array" aca="1" ref="E60" ca="1">IFERROR(INDEX('Nhập đơn'!E:E,'NAM 1 ( Tắc )'!$A60,0),"")</f>
        <v/>
      </c>
      <c r="F60" s="15" t="str" cm="1">
        <f t="array" aca="1" ref="F60" ca="1">IFERROR(INDEX('Nhập đơn'!F:F,'NAM 1 ( Tắc )'!$A60,0),"")</f>
        <v/>
      </c>
      <c r="G60" s="14" t="str" cm="1">
        <f t="array" aca="1" ref="G60" ca="1">IFERROR(INDEX('Nhập đơn'!H:H,'NAM 1 ( Tắc )'!$A60,0),"")</f>
        <v/>
      </c>
      <c r="H60" s="14" t="str" cm="1">
        <f t="array" aca="1" ref="H60" ca="1">IFERROR(INDEX('Nhập đơn'!I:I,'NAM 1 ( Tắc )'!$A60,0),"")</f>
        <v/>
      </c>
      <c r="I60" s="15"/>
    </row>
    <row r="61" spans="1:9" ht="16.5">
      <c r="A61" s="1" t="str">
        <f ca="1">IFERROR(A60+MATCH(C61,OFFSET('Nhập đơn'!$C$1,'NAM 1 ( Tắc )'!$A60,0,10000),0),"")</f>
        <v/>
      </c>
      <c r="B61" s="16"/>
      <c r="C61" s="16"/>
      <c r="D61" s="14" t="str" cm="1">
        <f t="array" aca="1" ref="D61" ca="1">IFERROR(INDEX('Nhập đơn'!D:D,'NAM 1 ( Tắc )'!$A61,0),"")</f>
        <v/>
      </c>
      <c r="E61" s="15" t="str" cm="1">
        <f t="array" aca="1" ref="E61" ca="1">IFERROR(INDEX('Nhập đơn'!E:E,'NAM 1 ( Tắc )'!$A61,0),"")</f>
        <v/>
      </c>
      <c r="F61" s="15" t="str" cm="1">
        <f t="array" aca="1" ref="F61" ca="1">IFERROR(INDEX('Nhập đơn'!F:F,'NAM 1 ( Tắc )'!$A61,0),"")</f>
        <v/>
      </c>
      <c r="G61" s="14" t="str" cm="1">
        <f t="array" aca="1" ref="G61" ca="1">IFERROR(INDEX('Nhập đơn'!H:H,'NAM 1 ( Tắc )'!$A61,0),"")</f>
        <v/>
      </c>
      <c r="H61" s="14" t="str" cm="1">
        <f t="array" aca="1" ref="H61" ca="1">IFERROR(INDEX('Nhập đơn'!I:I,'NAM 1 ( Tắc )'!$A61,0),"")</f>
        <v/>
      </c>
      <c r="I61" s="15"/>
    </row>
    <row r="62" spans="1:9" ht="16.5">
      <c r="A62" s="1" t="str">
        <f ca="1">IFERROR(A61+MATCH(C62,OFFSET('Nhập đơn'!$C$1,'NAM 1 ( Tắc )'!$A61,0,10000),0),"")</f>
        <v/>
      </c>
      <c r="B62" s="16"/>
      <c r="C62" s="16"/>
      <c r="D62" s="14" t="str" cm="1">
        <f t="array" aca="1" ref="D62" ca="1">IFERROR(INDEX('Nhập đơn'!D:D,'NAM 1 ( Tắc )'!$A62,0),"")</f>
        <v/>
      </c>
      <c r="E62" s="15" t="str" cm="1">
        <f t="array" aca="1" ref="E62" ca="1">IFERROR(INDEX('Nhập đơn'!E:E,'NAM 1 ( Tắc )'!$A62,0),"")</f>
        <v/>
      </c>
      <c r="F62" s="15" t="str" cm="1">
        <f t="array" aca="1" ref="F62" ca="1">IFERROR(INDEX('Nhập đơn'!F:F,'NAM 1 ( Tắc )'!$A62,0),"")</f>
        <v/>
      </c>
      <c r="G62" s="14" t="str" cm="1">
        <f t="array" aca="1" ref="G62" ca="1">IFERROR(INDEX('Nhập đơn'!H:H,'NAM 1 ( Tắc )'!$A62,0),"")</f>
        <v/>
      </c>
      <c r="H62" s="14" t="str" cm="1">
        <f t="array" aca="1" ref="H62" ca="1">IFERROR(INDEX('Nhập đơn'!I:I,'NAM 1 ( Tắc )'!$A62,0),"")</f>
        <v/>
      </c>
      <c r="I62" s="15"/>
    </row>
    <row r="63" spans="1:9" ht="16.5">
      <c r="A63" s="1" t="str">
        <f ca="1">IFERROR(A62+MATCH(C63,OFFSET('Nhập đơn'!$C$1,'NAM 1 ( Tắc )'!$A62,0,10000),0),"")</f>
        <v/>
      </c>
      <c r="B63" s="16"/>
      <c r="C63" s="16"/>
      <c r="D63" s="14" t="str" cm="1">
        <f t="array" aca="1" ref="D63" ca="1">IFERROR(INDEX('Nhập đơn'!D:D,'NAM 1 ( Tắc )'!$A63,0),"")</f>
        <v/>
      </c>
      <c r="E63" s="15" t="str" cm="1">
        <f t="array" aca="1" ref="E63" ca="1">IFERROR(INDEX('Nhập đơn'!E:E,'NAM 1 ( Tắc )'!$A63,0),"")</f>
        <v/>
      </c>
      <c r="F63" s="15" t="str" cm="1">
        <f t="array" aca="1" ref="F63" ca="1">IFERROR(INDEX('Nhập đơn'!F:F,'NAM 1 ( Tắc )'!$A63,0),"")</f>
        <v/>
      </c>
      <c r="G63" s="14" t="str" cm="1">
        <f t="array" aca="1" ref="G63" ca="1">IFERROR(INDEX('Nhập đơn'!H:H,'NAM 1 ( Tắc )'!$A63,0),"")</f>
        <v/>
      </c>
      <c r="H63" s="14" t="str" cm="1">
        <f t="array" aca="1" ref="H63" ca="1">IFERROR(INDEX('Nhập đơn'!I:I,'NAM 1 ( Tắc )'!$A63,0),"")</f>
        <v/>
      </c>
      <c r="I63" s="15"/>
    </row>
    <row r="64" spans="1:9" ht="16.5">
      <c r="A64" s="1" t="str">
        <f ca="1">IFERROR(A63+MATCH(C64,OFFSET('Nhập đơn'!$C$1,'NAM 1 ( Tắc )'!$A63,0,10000),0),"")</f>
        <v/>
      </c>
      <c r="B64" s="16"/>
      <c r="C64" s="16"/>
      <c r="D64" s="14" t="str" cm="1">
        <f t="array" aca="1" ref="D64" ca="1">IFERROR(INDEX('Nhập đơn'!D:D,'NAM 1 ( Tắc )'!$A64,0),"")</f>
        <v/>
      </c>
      <c r="E64" s="15" t="str" cm="1">
        <f t="array" aca="1" ref="E64" ca="1">IFERROR(INDEX('Nhập đơn'!E:E,'NAM 1 ( Tắc )'!$A64,0),"")</f>
        <v/>
      </c>
      <c r="F64" s="15" t="str" cm="1">
        <f t="array" aca="1" ref="F64" ca="1">IFERROR(INDEX('Nhập đơn'!F:F,'NAM 1 ( Tắc )'!$A64,0),"")</f>
        <v/>
      </c>
      <c r="G64" s="14" t="str" cm="1">
        <f t="array" aca="1" ref="G64" ca="1">IFERROR(INDEX('Nhập đơn'!H:H,'NAM 1 ( Tắc )'!$A64,0),"")</f>
        <v/>
      </c>
      <c r="H64" s="14" t="str" cm="1">
        <f t="array" aca="1" ref="H64" ca="1">IFERROR(INDEX('Nhập đơn'!I:I,'NAM 1 ( Tắc )'!$A64,0),"")</f>
        <v/>
      </c>
      <c r="I64" s="15"/>
    </row>
    <row r="65" spans="1:9" ht="16.5">
      <c r="A65" s="1" t="str">
        <f ca="1">IFERROR(A64+MATCH(C65,OFFSET('Nhập đơn'!$C$1,'NAM 1 ( Tắc )'!$A64,0,10000),0),"")</f>
        <v/>
      </c>
      <c r="B65" s="16"/>
      <c r="C65" s="16"/>
      <c r="D65" s="14" t="str" cm="1">
        <f t="array" aca="1" ref="D65" ca="1">IFERROR(INDEX('Nhập đơn'!D:D,'NAM 1 ( Tắc )'!$A65,0),"")</f>
        <v/>
      </c>
      <c r="E65" s="15" t="str" cm="1">
        <f t="array" aca="1" ref="E65" ca="1">IFERROR(INDEX('Nhập đơn'!E:E,'NAM 1 ( Tắc )'!$A65,0),"")</f>
        <v/>
      </c>
      <c r="F65" s="15" t="str" cm="1">
        <f t="array" aca="1" ref="F65" ca="1">IFERROR(INDEX('Nhập đơn'!F:F,'NAM 1 ( Tắc )'!$A65,0),"")</f>
        <v/>
      </c>
      <c r="G65" s="14" t="str" cm="1">
        <f t="array" aca="1" ref="G65" ca="1">IFERROR(INDEX('Nhập đơn'!H:H,'NAM 1 ( Tắc )'!$A65,0),"")</f>
        <v/>
      </c>
      <c r="H65" s="14" t="str" cm="1">
        <f t="array" aca="1" ref="H65" ca="1">IFERROR(INDEX('Nhập đơn'!I:I,'NAM 1 ( Tắc )'!$A65,0),"")</f>
        <v/>
      </c>
      <c r="I65" s="15"/>
    </row>
    <row r="66" spans="1:9" ht="16.5">
      <c r="A66" s="1" t="str">
        <f ca="1">IFERROR(A65+MATCH(C66,OFFSET('Nhập đơn'!$C$1,'NAM 1 ( Tắc )'!$A65,0,10000),0),"")</f>
        <v/>
      </c>
      <c r="B66" s="16"/>
      <c r="C66" s="16"/>
      <c r="D66" s="14" t="str" cm="1">
        <f t="array" aca="1" ref="D66" ca="1">IFERROR(INDEX('Nhập đơn'!D:D,'NAM 1 ( Tắc )'!$A66,0),"")</f>
        <v/>
      </c>
      <c r="E66" s="15" t="str" cm="1">
        <f t="array" aca="1" ref="E66" ca="1">IFERROR(INDEX('Nhập đơn'!E:E,'NAM 1 ( Tắc )'!$A66,0),"")</f>
        <v/>
      </c>
      <c r="F66" s="15" t="str" cm="1">
        <f t="array" aca="1" ref="F66" ca="1">IFERROR(INDEX('Nhập đơn'!F:F,'NAM 1 ( Tắc )'!$A66,0),"")</f>
        <v/>
      </c>
      <c r="G66" s="14" t="str" cm="1">
        <f t="array" aca="1" ref="G66" ca="1">IFERROR(INDEX('Nhập đơn'!H:H,'NAM 1 ( Tắc )'!$A66,0),"")</f>
        <v/>
      </c>
      <c r="H66" s="14" t="str" cm="1">
        <f t="array" aca="1" ref="H66" ca="1">IFERROR(INDEX('Nhập đơn'!I:I,'NAM 1 ( Tắc )'!$A66,0),"")</f>
        <v/>
      </c>
      <c r="I66" s="15"/>
    </row>
    <row r="67" spans="1:9" ht="16.5">
      <c r="A67" s="1" t="str">
        <f ca="1">IFERROR(A66+MATCH(C67,OFFSET('Nhập đơn'!$C$1,'NAM 1 ( Tắc )'!$A66,0,10000),0),"")</f>
        <v/>
      </c>
      <c r="B67" s="16"/>
      <c r="C67" s="16"/>
      <c r="D67" s="14" t="str" cm="1">
        <f t="array" aca="1" ref="D67" ca="1">IFERROR(INDEX('Nhập đơn'!D:D,'NAM 1 ( Tắc )'!$A67,0),"")</f>
        <v/>
      </c>
      <c r="E67" s="15" t="str" cm="1">
        <f t="array" aca="1" ref="E67" ca="1">IFERROR(INDEX('Nhập đơn'!E:E,'NAM 1 ( Tắc )'!$A67,0),"")</f>
        <v/>
      </c>
      <c r="F67" s="15" t="str" cm="1">
        <f t="array" aca="1" ref="F67" ca="1">IFERROR(INDEX('Nhập đơn'!F:F,'NAM 1 ( Tắc )'!$A67,0),"")</f>
        <v/>
      </c>
      <c r="G67" s="14" t="str" cm="1">
        <f t="array" aca="1" ref="G67" ca="1">IFERROR(INDEX('Nhập đơn'!H:H,'NAM 1 ( Tắc )'!$A67,0),"")</f>
        <v/>
      </c>
      <c r="H67" s="14" t="str" cm="1">
        <f t="array" aca="1" ref="H67" ca="1">IFERROR(INDEX('Nhập đơn'!I:I,'NAM 1 ( Tắc )'!$A67,0),"")</f>
        <v/>
      </c>
      <c r="I67" s="15"/>
    </row>
    <row r="68" spans="1:9" ht="16.5">
      <c r="A68" s="1" t="str">
        <f ca="1">IFERROR(A67+MATCH(C68,OFFSET('Nhập đơn'!$C$1,'NAM 1 ( Tắc )'!$A67,0,10000),0),"")</f>
        <v/>
      </c>
      <c r="B68" s="16"/>
      <c r="C68" s="16"/>
      <c r="D68" s="14" t="str" cm="1">
        <f t="array" aca="1" ref="D68" ca="1">IFERROR(INDEX('Nhập đơn'!D:D,'NAM 1 ( Tắc )'!$A68,0),"")</f>
        <v/>
      </c>
      <c r="E68" s="15" t="str" cm="1">
        <f t="array" aca="1" ref="E68" ca="1">IFERROR(INDEX('Nhập đơn'!E:E,'NAM 1 ( Tắc )'!$A68,0),"")</f>
        <v/>
      </c>
      <c r="F68" s="15" t="str" cm="1">
        <f t="array" aca="1" ref="F68" ca="1">IFERROR(INDEX('Nhập đơn'!F:F,'NAM 1 ( Tắc )'!$A68,0),"")</f>
        <v/>
      </c>
      <c r="G68" s="14" t="str" cm="1">
        <f t="array" aca="1" ref="G68" ca="1">IFERROR(INDEX('Nhập đơn'!H:H,'NAM 1 ( Tắc )'!$A68,0),"")</f>
        <v/>
      </c>
      <c r="H68" s="14" t="str" cm="1">
        <f t="array" aca="1" ref="H68" ca="1">IFERROR(INDEX('Nhập đơn'!I:I,'NAM 1 ( Tắc )'!$A68,0),"")</f>
        <v/>
      </c>
      <c r="I68" s="15"/>
    </row>
    <row r="69" spans="1:9" ht="16.5">
      <c r="A69" s="1" t="str">
        <f ca="1">IFERROR(A68+MATCH(C69,OFFSET('Nhập đơn'!$C$1,'NAM 1 ( Tắc )'!$A68,0,10000),0),"")</f>
        <v/>
      </c>
      <c r="B69" s="16"/>
      <c r="C69" s="16"/>
      <c r="D69" s="14" t="str" cm="1">
        <f t="array" aca="1" ref="D69" ca="1">IFERROR(INDEX('Nhập đơn'!D:D,'NAM 1 ( Tắc )'!$A69,0),"")</f>
        <v/>
      </c>
      <c r="E69" s="15" t="str" cm="1">
        <f t="array" aca="1" ref="E69" ca="1">IFERROR(INDEX('Nhập đơn'!E:E,'NAM 1 ( Tắc )'!$A69,0),"")</f>
        <v/>
      </c>
      <c r="F69" s="15" t="str" cm="1">
        <f t="array" aca="1" ref="F69" ca="1">IFERROR(INDEX('Nhập đơn'!F:F,'NAM 1 ( Tắc )'!$A69,0),"")</f>
        <v/>
      </c>
      <c r="G69" s="14" t="str" cm="1">
        <f t="array" aca="1" ref="G69" ca="1">IFERROR(INDEX('Nhập đơn'!H:H,'NAM 1 ( Tắc )'!$A69,0),"")</f>
        <v/>
      </c>
      <c r="H69" s="14" t="str" cm="1">
        <f t="array" aca="1" ref="H69" ca="1">IFERROR(INDEX('Nhập đơn'!I:I,'NAM 1 ( Tắc )'!$A69,0),"")</f>
        <v/>
      </c>
      <c r="I69" s="15"/>
    </row>
    <row r="70" spans="1:9" ht="16.5">
      <c r="A70" s="1" t="str">
        <f ca="1">IFERROR(A69+MATCH(C70,OFFSET('Nhập đơn'!$C$1,'NAM 1 ( Tắc )'!$A69,0,10000),0),"")</f>
        <v/>
      </c>
      <c r="B70" s="16"/>
      <c r="C70" s="16"/>
      <c r="D70" s="14" t="str" cm="1">
        <f t="array" aca="1" ref="D70" ca="1">IFERROR(INDEX('Nhập đơn'!D:D,'NAM 1 ( Tắc )'!$A70,0),"")</f>
        <v/>
      </c>
      <c r="E70" s="15" t="str" cm="1">
        <f t="array" aca="1" ref="E70" ca="1">IFERROR(INDEX('Nhập đơn'!E:E,'NAM 1 ( Tắc )'!$A70,0),"")</f>
        <v/>
      </c>
      <c r="F70" s="15" t="str" cm="1">
        <f t="array" aca="1" ref="F70" ca="1">IFERROR(INDEX('Nhập đơn'!F:F,'NAM 1 ( Tắc )'!$A70,0),"")</f>
        <v/>
      </c>
      <c r="G70" s="14" t="str" cm="1">
        <f t="array" aca="1" ref="G70" ca="1">IFERROR(INDEX('Nhập đơn'!H:H,'NAM 1 ( Tắc )'!$A70,0),"")</f>
        <v/>
      </c>
      <c r="H70" s="14" t="str" cm="1">
        <f t="array" aca="1" ref="H70" ca="1">IFERROR(INDEX('Nhập đơn'!I:I,'NAM 1 ( Tắc )'!$A70,0),"")</f>
        <v/>
      </c>
      <c r="I70" s="15"/>
    </row>
    <row r="71" spans="1:9" ht="16.5">
      <c r="A71" s="1" t="str">
        <f ca="1">IFERROR(A70+MATCH(C71,OFFSET('Nhập đơn'!$C$1,'NAM 1 ( Tắc )'!$A70,0,10000),0),"")</f>
        <v/>
      </c>
      <c r="B71" s="16"/>
      <c r="C71" s="16"/>
      <c r="D71" s="14" t="str" cm="1">
        <f t="array" aca="1" ref="D71" ca="1">IFERROR(INDEX('Nhập đơn'!D:D,'NAM 1 ( Tắc )'!$A71,0),"")</f>
        <v/>
      </c>
      <c r="E71" s="15" t="str" cm="1">
        <f t="array" aca="1" ref="E71" ca="1">IFERROR(INDEX('Nhập đơn'!E:E,'NAM 1 ( Tắc )'!$A71,0),"")</f>
        <v/>
      </c>
      <c r="F71" s="15" t="str" cm="1">
        <f t="array" aca="1" ref="F71" ca="1">IFERROR(INDEX('Nhập đơn'!F:F,'NAM 1 ( Tắc )'!$A71,0),"")</f>
        <v/>
      </c>
      <c r="G71" s="14" t="str" cm="1">
        <f t="array" aca="1" ref="G71" ca="1">IFERROR(INDEX('Nhập đơn'!H:H,'NAM 1 ( Tắc )'!$A71,0),"")</f>
        <v/>
      </c>
      <c r="H71" s="14" t="str" cm="1">
        <f t="array" aca="1" ref="H71" ca="1">IFERROR(INDEX('Nhập đơn'!I:I,'NAM 1 ( Tắc )'!$A71,0),"")</f>
        <v/>
      </c>
      <c r="I71" s="15"/>
    </row>
    <row r="72" spans="1:9" ht="16.5">
      <c r="A72" s="1" t="str">
        <f ca="1">IFERROR(A71+MATCH(C72,OFFSET('Nhập đơn'!$C$1,'NAM 1 ( Tắc )'!$A71,0,10000),0),"")</f>
        <v/>
      </c>
      <c r="B72" s="16"/>
      <c r="C72" s="16"/>
      <c r="D72" s="14" t="str" cm="1">
        <f t="array" aca="1" ref="D72" ca="1">IFERROR(INDEX('Nhập đơn'!D:D,'NAM 1 ( Tắc )'!$A72,0),"")</f>
        <v/>
      </c>
      <c r="E72" s="15" t="str" cm="1">
        <f t="array" aca="1" ref="E72" ca="1">IFERROR(INDEX('Nhập đơn'!E:E,'NAM 1 ( Tắc )'!$A72,0),"")</f>
        <v/>
      </c>
      <c r="F72" s="15" t="str" cm="1">
        <f t="array" aca="1" ref="F72" ca="1">IFERROR(INDEX('Nhập đơn'!F:F,'NAM 1 ( Tắc )'!$A72,0),"")</f>
        <v/>
      </c>
      <c r="G72" s="14" t="str" cm="1">
        <f t="array" aca="1" ref="G72" ca="1">IFERROR(INDEX('Nhập đơn'!H:H,'NAM 1 ( Tắc )'!$A72,0),"")</f>
        <v/>
      </c>
      <c r="H72" s="14" t="str" cm="1">
        <f t="array" aca="1" ref="H72" ca="1">IFERROR(INDEX('Nhập đơn'!I:I,'NAM 1 ( Tắc )'!$A72,0),"")</f>
        <v/>
      </c>
      <c r="I72" s="15"/>
    </row>
    <row r="73" spans="1:9" ht="16.5">
      <c r="A73" s="1" t="str">
        <f ca="1">IFERROR(A72+MATCH(C73,OFFSET('Nhập đơn'!$C$1,'NAM 1 ( Tắc )'!$A72,0,10000),0),"")</f>
        <v/>
      </c>
      <c r="B73" s="16"/>
      <c r="C73" s="16"/>
      <c r="D73" s="14" t="str" cm="1">
        <f t="array" aca="1" ref="D73" ca="1">IFERROR(INDEX('Nhập đơn'!D:D,'NAM 1 ( Tắc )'!$A73,0),"")</f>
        <v/>
      </c>
      <c r="E73" s="15" t="str" cm="1">
        <f t="array" aca="1" ref="E73" ca="1">IFERROR(INDEX('Nhập đơn'!E:E,'NAM 1 ( Tắc )'!$A73,0),"")</f>
        <v/>
      </c>
      <c r="F73" s="15" t="str" cm="1">
        <f t="array" aca="1" ref="F73" ca="1">IFERROR(INDEX('Nhập đơn'!F:F,'NAM 1 ( Tắc )'!$A73,0),"")</f>
        <v/>
      </c>
      <c r="G73" s="14" t="str" cm="1">
        <f t="array" aca="1" ref="G73" ca="1">IFERROR(INDEX('Nhập đơn'!H:H,'NAM 1 ( Tắc )'!$A73,0),"")</f>
        <v/>
      </c>
      <c r="H73" s="14" t="str" cm="1">
        <f t="array" aca="1" ref="H73" ca="1">IFERROR(INDEX('Nhập đơn'!I:I,'NAM 1 ( Tắc )'!$A73,0),"")</f>
        <v/>
      </c>
      <c r="I73" s="15"/>
    </row>
    <row r="74" spans="1:9" ht="16.5">
      <c r="A74" s="1" t="str">
        <f ca="1">IFERROR(A73+MATCH(C74,OFFSET('Nhập đơn'!$C$1,'NAM 1 ( Tắc )'!$A73,0,10000),0),"")</f>
        <v/>
      </c>
      <c r="B74" s="16"/>
      <c r="C74" s="16"/>
      <c r="D74" s="14" t="str" cm="1">
        <f t="array" aca="1" ref="D74" ca="1">IFERROR(INDEX('Nhập đơn'!D:D,'NAM 1 ( Tắc )'!$A74,0),"")</f>
        <v/>
      </c>
      <c r="E74" s="15" t="str" cm="1">
        <f t="array" aca="1" ref="E74" ca="1">IFERROR(INDEX('Nhập đơn'!E:E,'NAM 1 ( Tắc )'!$A74,0),"")</f>
        <v/>
      </c>
      <c r="F74" s="15" t="str" cm="1">
        <f t="array" aca="1" ref="F74" ca="1">IFERROR(INDEX('Nhập đơn'!F:F,'NAM 1 ( Tắc )'!$A74,0),"")</f>
        <v/>
      </c>
      <c r="G74" s="14" t="str" cm="1">
        <f t="array" aca="1" ref="G74" ca="1">IFERROR(INDEX('Nhập đơn'!H:H,'NAM 1 ( Tắc )'!$A74,0),"")</f>
        <v/>
      </c>
      <c r="H74" s="14" t="str" cm="1">
        <f t="array" aca="1" ref="H74" ca="1">IFERROR(INDEX('Nhập đơn'!I:I,'NAM 1 ( Tắc )'!$A74,0),"")</f>
        <v/>
      </c>
      <c r="I74" s="15"/>
    </row>
    <row r="75" spans="1:9" ht="16.5">
      <c r="A75" s="1" t="str">
        <f ca="1">IFERROR(A74+MATCH(C75,OFFSET('Nhập đơn'!$C$1,'NAM 1 ( Tắc )'!$A74,0,10000),0),"")</f>
        <v/>
      </c>
      <c r="B75" s="16"/>
      <c r="C75" s="16"/>
      <c r="D75" s="14" t="str" cm="1">
        <f t="array" aca="1" ref="D75" ca="1">IFERROR(INDEX('Nhập đơn'!D:D,'NAM 1 ( Tắc )'!$A75,0),"")</f>
        <v/>
      </c>
      <c r="E75" s="15" t="str" cm="1">
        <f t="array" aca="1" ref="E75" ca="1">IFERROR(INDEX('Nhập đơn'!E:E,'NAM 1 ( Tắc )'!$A75,0),"")</f>
        <v/>
      </c>
      <c r="F75" s="15" t="str" cm="1">
        <f t="array" aca="1" ref="F75" ca="1">IFERROR(INDEX('Nhập đơn'!F:F,'NAM 1 ( Tắc )'!$A75,0),"")</f>
        <v/>
      </c>
      <c r="G75" s="14" t="str" cm="1">
        <f t="array" aca="1" ref="G75" ca="1">IFERROR(INDEX('Nhập đơn'!H:H,'NAM 1 ( Tắc )'!$A75,0),"")</f>
        <v/>
      </c>
      <c r="H75" s="14" t="str" cm="1">
        <f t="array" aca="1" ref="H75" ca="1">IFERROR(INDEX('Nhập đơn'!I:I,'NAM 1 ( Tắc )'!$A75,0),"")</f>
        <v/>
      </c>
      <c r="I75" s="15"/>
    </row>
    <row r="76" spans="1:9" ht="16.5">
      <c r="A76" s="1" t="str">
        <f ca="1">IFERROR(A75+MATCH(C76,OFFSET('Nhập đơn'!$C$1,'NAM 1 ( Tắc )'!$A75,0,10000),0),"")</f>
        <v/>
      </c>
      <c r="B76" s="16"/>
      <c r="C76" s="16"/>
      <c r="D76" s="14" t="str" cm="1">
        <f t="array" aca="1" ref="D76" ca="1">IFERROR(INDEX('Nhập đơn'!D:D,'NAM 1 ( Tắc )'!$A76,0),"")</f>
        <v/>
      </c>
      <c r="E76" s="15" t="str" cm="1">
        <f t="array" aca="1" ref="E76" ca="1">IFERROR(INDEX('Nhập đơn'!E:E,'NAM 1 ( Tắc )'!$A76,0),"")</f>
        <v/>
      </c>
      <c r="F76" s="15" t="str" cm="1">
        <f t="array" aca="1" ref="F76" ca="1">IFERROR(INDEX('Nhập đơn'!F:F,'NAM 1 ( Tắc )'!$A76,0),"")</f>
        <v/>
      </c>
      <c r="G76" s="14" t="str" cm="1">
        <f t="array" aca="1" ref="G76" ca="1">IFERROR(INDEX('Nhập đơn'!H:H,'NAM 1 ( Tắc )'!$A76,0),"")</f>
        <v/>
      </c>
      <c r="H76" s="14" t="str" cm="1">
        <f t="array" aca="1" ref="H76" ca="1">IFERROR(INDEX('Nhập đơn'!I:I,'NAM 1 ( Tắc )'!$A76,0),"")</f>
        <v/>
      </c>
      <c r="I76" s="15"/>
    </row>
    <row r="77" spans="1:9" ht="16.5">
      <c r="A77" s="1" t="str">
        <f ca="1">IFERROR(A76+MATCH(C77,OFFSET('Nhập đơn'!$C$1,'NAM 1 ( Tắc )'!$A76,0,10000),0),"")</f>
        <v/>
      </c>
      <c r="B77" s="16"/>
      <c r="C77" s="16"/>
      <c r="D77" s="14" t="str" cm="1">
        <f t="array" aca="1" ref="D77" ca="1">IFERROR(INDEX('Nhập đơn'!D:D,'NAM 1 ( Tắc )'!$A77,0),"")</f>
        <v/>
      </c>
      <c r="E77" s="15" t="str" cm="1">
        <f t="array" aca="1" ref="E77" ca="1">IFERROR(INDEX('Nhập đơn'!E:E,'NAM 1 ( Tắc )'!$A77,0),"")</f>
        <v/>
      </c>
      <c r="F77" s="15" t="str" cm="1">
        <f t="array" aca="1" ref="F77" ca="1">IFERROR(INDEX('Nhập đơn'!F:F,'NAM 1 ( Tắc )'!$A77,0),"")</f>
        <v/>
      </c>
      <c r="G77" s="14" t="str" cm="1">
        <f t="array" aca="1" ref="G77" ca="1">IFERROR(INDEX('Nhập đơn'!H:H,'NAM 1 ( Tắc )'!$A77,0),"")</f>
        <v/>
      </c>
      <c r="H77" s="14" t="str" cm="1">
        <f t="array" aca="1" ref="H77" ca="1">IFERROR(INDEX('Nhập đơn'!I:I,'NAM 1 ( Tắc )'!$A77,0),"")</f>
        <v/>
      </c>
      <c r="I77" s="15"/>
    </row>
    <row r="78" spans="1:9" ht="16.5">
      <c r="A78" s="1" t="str">
        <f ca="1">IFERROR(A77+MATCH(C78,OFFSET('Nhập đơn'!$C$1,'NAM 1 ( Tắc )'!$A77,0,10000),0),"")</f>
        <v/>
      </c>
      <c r="B78" s="16"/>
      <c r="C78" s="16"/>
      <c r="D78" s="14" t="str" cm="1">
        <f t="array" aca="1" ref="D78" ca="1">IFERROR(INDEX('Nhập đơn'!D:D,'NAM 1 ( Tắc )'!$A78,0),"")</f>
        <v/>
      </c>
      <c r="E78" s="15" t="str" cm="1">
        <f t="array" aca="1" ref="E78" ca="1">IFERROR(INDEX('Nhập đơn'!E:E,'NAM 1 ( Tắc )'!$A78,0),"")</f>
        <v/>
      </c>
      <c r="F78" s="15" t="str" cm="1">
        <f t="array" aca="1" ref="F78" ca="1">IFERROR(INDEX('Nhập đơn'!F:F,'NAM 1 ( Tắc )'!$A78,0),"")</f>
        <v/>
      </c>
      <c r="G78" s="14" t="str" cm="1">
        <f t="array" aca="1" ref="G78" ca="1">IFERROR(INDEX('Nhập đơn'!H:H,'NAM 1 ( Tắc )'!$A78,0),"")</f>
        <v/>
      </c>
      <c r="H78" s="14" t="str" cm="1">
        <f t="array" aca="1" ref="H78" ca="1">IFERROR(INDEX('Nhập đơn'!I:I,'NAM 1 ( Tắc )'!$A78,0),"")</f>
        <v/>
      </c>
      <c r="I78" s="15"/>
    </row>
    <row r="79" spans="1:9" ht="16.5">
      <c r="A79" s="1" t="str">
        <f ca="1">IFERROR(A78+MATCH(C79,OFFSET('Nhập đơn'!$C$1,'NAM 1 ( Tắc )'!$A78,0,10000),0),"")</f>
        <v/>
      </c>
      <c r="B79" s="16"/>
      <c r="C79" s="16"/>
      <c r="D79" s="14" t="str" cm="1">
        <f t="array" aca="1" ref="D79" ca="1">IFERROR(INDEX('Nhập đơn'!D:D,'NAM 1 ( Tắc )'!$A79,0),"")</f>
        <v/>
      </c>
      <c r="E79" s="15" t="str" cm="1">
        <f t="array" aca="1" ref="E79" ca="1">IFERROR(INDEX('Nhập đơn'!E:E,'NAM 1 ( Tắc )'!$A79,0),"")</f>
        <v/>
      </c>
      <c r="F79" s="15" t="str" cm="1">
        <f t="array" aca="1" ref="F79" ca="1">IFERROR(INDEX('Nhập đơn'!F:F,'NAM 1 ( Tắc )'!$A79,0),"")</f>
        <v/>
      </c>
      <c r="G79" s="14" t="str" cm="1">
        <f t="array" aca="1" ref="G79" ca="1">IFERROR(INDEX('Nhập đơn'!H:H,'NAM 1 ( Tắc )'!$A79,0),"")</f>
        <v/>
      </c>
      <c r="H79" s="14" t="str" cm="1">
        <f t="array" aca="1" ref="H79" ca="1">IFERROR(INDEX('Nhập đơn'!I:I,'NAM 1 ( Tắc )'!$A79,0),"")</f>
        <v/>
      </c>
      <c r="I79" s="15"/>
    </row>
    <row r="80" spans="1:9" ht="16.5">
      <c r="A80" s="1" t="str">
        <f ca="1">IFERROR(A79+MATCH(C80,OFFSET('Nhập đơn'!$C$1,'NAM 1 ( Tắc )'!$A79,0,10000),0),"")</f>
        <v/>
      </c>
      <c r="B80" s="16"/>
      <c r="C80" s="16"/>
      <c r="D80" s="14" t="str" cm="1">
        <f t="array" aca="1" ref="D80" ca="1">IFERROR(INDEX('Nhập đơn'!D:D,'NAM 1 ( Tắc )'!$A80,0),"")</f>
        <v/>
      </c>
      <c r="E80" s="15" t="str" cm="1">
        <f t="array" aca="1" ref="E80" ca="1">IFERROR(INDEX('Nhập đơn'!E:E,'NAM 1 ( Tắc )'!$A80,0),"")</f>
        <v/>
      </c>
      <c r="F80" s="15" t="str" cm="1">
        <f t="array" aca="1" ref="F80" ca="1">IFERROR(INDEX('Nhập đơn'!F:F,'NAM 1 ( Tắc )'!$A80,0),"")</f>
        <v/>
      </c>
      <c r="G80" s="14" t="str" cm="1">
        <f t="array" aca="1" ref="G80" ca="1">IFERROR(INDEX('Nhập đơn'!H:H,'NAM 1 ( Tắc )'!$A80,0),"")</f>
        <v/>
      </c>
      <c r="H80" s="14" t="str" cm="1">
        <f t="array" aca="1" ref="H80" ca="1">IFERROR(INDEX('Nhập đơn'!I:I,'NAM 1 ( Tắc )'!$A80,0),"")</f>
        <v/>
      </c>
      <c r="I80" s="15"/>
    </row>
    <row r="81" spans="1:9" ht="16.5">
      <c r="A81" s="1" t="str">
        <f ca="1">IFERROR(A80+MATCH(C81,OFFSET('Nhập đơn'!$C$1,'NAM 1 ( Tắc )'!$A80,0,10000),0),"")</f>
        <v/>
      </c>
      <c r="B81" s="16"/>
      <c r="C81" s="16"/>
      <c r="D81" s="14" t="str" cm="1">
        <f t="array" aca="1" ref="D81" ca="1">IFERROR(INDEX('Nhập đơn'!D:D,'NAM 1 ( Tắc )'!$A81,0),"")</f>
        <v/>
      </c>
      <c r="E81" s="15" t="str" cm="1">
        <f t="array" aca="1" ref="E81" ca="1">IFERROR(INDEX('Nhập đơn'!E:E,'NAM 1 ( Tắc )'!$A81,0),"")</f>
        <v/>
      </c>
      <c r="F81" s="15" t="str" cm="1">
        <f t="array" aca="1" ref="F81" ca="1">IFERROR(INDEX('Nhập đơn'!F:F,'NAM 1 ( Tắc )'!$A81,0),"")</f>
        <v/>
      </c>
      <c r="G81" s="14" t="str" cm="1">
        <f t="array" aca="1" ref="G81" ca="1">IFERROR(INDEX('Nhập đơn'!H:H,'NAM 1 ( Tắc )'!$A81,0),"")</f>
        <v/>
      </c>
      <c r="H81" s="14" t="str" cm="1">
        <f t="array" aca="1" ref="H81" ca="1">IFERROR(INDEX('Nhập đơn'!I:I,'NAM 1 ( Tắc )'!$A81,0),"")</f>
        <v/>
      </c>
      <c r="I81" s="15"/>
    </row>
    <row r="82" spans="1:9" ht="16.5">
      <c r="A82" s="1" t="str">
        <f ca="1">IFERROR(A81+MATCH(C82,OFFSET('Nhập đơn'!$C$1,'NAM 1 ( Tắc )'!$A81,0,10000),0),"")</f>
        <v/>
      </c>
      <c r="B82" s="16"/>
      <c r="C82" s="16"/>
      <c r="D82" s="14" t="str" cm="1">
        <f t="array" aca="1" ref="D82" ca="1">IFERROR(INDEX('Nhập đơn'!D:D,'NAM 1 ( Tắc )'!$A82,0),"")</f>
        <v/>
      </c>
      <c r="E82" s="15" t="str" cm="1">
        <f t="array" aca="1" ref="E82" ca="1">IFERROR(INDEX('Nhập đơn'!E:E,'NAM 1 ( Tắc )'!$A82,0),"")</f>
        <v/>
      </c>
      <c r="F82" s="15" t="str" cm="1">
        <f t="array" aca="1" ref="F82" ca="1">IFERROR(INDEX('Nhập đơn'!F:F,'NAM 1 ( Tắc )'!$A82,0),"")</f>
        <v/>
      </c>
      <c r="G82" s="14" t="str" cm="1">
        <f t="array" aca="1" ref="G82" ca="1">IFERROR(INDEX('Nhập đơn'!H:H,'NAM 1 ( Tắc )'!$A82,0),"")</f>
        <v/>
      </c>
      <c r="H82" s="14" t="str" cm="1">
        <f t="array" aca="1" ref="H82" ca="1">IFERROR(INDEX('Nhập đơn'!I:I,'NAM 1 ( Tắc )'!$A82,0),"")</f>
        <v/>
      </c>
      <c r="I82" s="15"/>
    </row>
    <row r="83" spans="1:9" ht="16.5">
      <c r="A83" s="1" t="str">
        <f ca="1">IFERROR(A82+MATCH(C83,OFFSET('Nhập đơn'!$C$1,'NAM 1 ( Tắc )'!$A82,0,10000),0),"")</f>
        <v/>
      </c>
      <c r="B83" s="16"/>
      <c r="C83" s="16"/>
      <c r="D83" s="14" t="str" cm="1">
        <f t="array" aca="1" ref="D83" ca="1">IFERROR(INDEX('Nhập đơn'!D:D,'NAM 1 ( Tắc )'!$A83,0),"")</f>
        <v/>
      </c>
      <c r="E83" s="15" t="str" cm="1">
        <f t="array" aca="1" ref="E83" ca="1">IFERROR(INDEX('Nhập đơn'!E:E,'NAM 1 ( Tắc )'!$A83,0),"")</f>
        <v/>
      </c>
      <c r="F83" s="15" t="str" cm="1">
        <f t="array" aca="1" ref="F83" ca="1">IFERROR(INDEX('Nhập đơn'!F:F,'NAM 1 ( Tắc )'!$A83,0),"")</f>
        <v/>
      </c>
      <c r="G83" s="14" t="str" cm="1">
        <f t="array" aca="1" ref="G83" ca="1">IFERROR(INDEX('Nhập đơn'!H:H,'NAM 1 ( Tắc )'!$A83,0),"")</f>
        <v/>
      </c>
      <c r="H83" s="14" t="str" cm="1">
        <f t="array" aca="1" ref="H83" ca="1">IFERROR(INDEX('Nhập đơn'!I:I,'NAM 1 ( Tắc )'!$A83,0),"")</f>
        <v/>
      </c>
      <c r="I83" s="15"/>
    </row>
    <row r="84" spans="1:9" ht="16.5">
      <c r="A84" s="1" t="str">
        <f ca="1">IFERROR(A83+MATCH(C84,OFFSET('Nhập đơn'!$C$1,'NAM 1 ( Tắc )'!$A83,0,10000),0),"")</f>
        <v/>
      </c>
      <c r="B84" s="16"/>
      <c r="C84" s="16"/>
      <c r="D84" s="14" t="str" cm="1">
        <f t="array" aca="1" ref="D84" ca="1">IFERROR(INDEX('Nhập đơn'!D:D,'NAM 1 ( Tắc )'!$A84,0),"")</f>
        <v/>
      </c>
      <c r="E84" s="15" t="str" cm="1">
        <f t="array" aca="1" ref="E84" ca="1">IFERROR(INDEX('Nhập đơn'!E:E,'NAM 1 ( Tắc )'!$A84,0),"")</f>
        <v/>
      </c>
      <c r="F84" s="15" t="str" cm="1">
        <f t="array" aca="1" ref="F84" ca="1">IFERROR(INDEX('Nhập đơn'!F:F,'NAM 1 ( Tắc )'!$A84,0),"")</f>
        <v/>
      </c>
      <c r="G84" s="14" t="str" cm="1">
        <f t="array" aca="1" ref="G84" ca="1">IFERROR(INDEX('Nhập đơn'!H:H,'NAM 1 ( Tắc )'!$A84,0),"")</f>
        <v/>
      </c>
      <c r="H84" s="14" t="str" cm="1">
        <f t="array" aca="1" ref="H84" ca="1">IFERROR(INDEX('Nhập đơn'!I:I,'NAM 1 ( Tắc )'!$A84,0),"")</f>
        <v/>
      </c>
      <c r="I84" s="15"/>
    </row>
    <row r="85" spans="1:9" ht="16.5">
      <c r="A85" s="1" t="str">
        <f ca="1">IFERROR(A84+MATCH(C85,OFFSET('Nhập đơn'!$C$1,'NAM 1 ( Tắc )'!$A84,0,10000),0),"")</f>
        <v/>
      </c>
      <c r="B85" s="16"/>
      <c r="C85" s="16"/>
      <c r="D85" s="14" t="str" cm="1">
        <f t="array" aca="1" ref="D85" ca="1">IFERROR(INDEX('Nhập đơn'!D:D,'NAM 1 ( Tắc )'!$A85,0),"")</f>
        <v/>
      </c>
      <c r="E85" s="15" t="str" cm="1">
        <f t="array" aca="1" ref="E85" ca="1">IFERROR(INDEX('Nhập đơn'!E:E,'NAM 1 ( Tắc )'!$A85,0),"")</f>
        <v/>
      </c>
      <c r="F85" s="15" t="str" cm="1">
        <f t="array" aca="1" ref="F85" ca="1">IFERROR(INDEX('Nhập đơn'!F:F,'NAM 1 ( Tắc )'!$A85,0),"")</f>
        <v/>
      </c>
      <c r="G85" s="14" t="str" cm="1">
        <f t="array" aca="1" ref="G85" ca="1">IFERROR(INDEX('Nhập đơn'!H:H,'NAM 1 ( Tắc )'!$A85,0),"")</f>
        <v/>
      </c>
      <c r="H85" s="14" t="str" cm="1">
        <f t="array" aca="1" ref="H85" ca="1">IFERROR(INDEX('Nhập đơn'!I:I,'NAM 1 ( Tắc )'!$A85,0),"")</f>
        <v/>
      </c>
      <c r="I85" s="15"/>
    </row>
    <row r="86" spans="1:9" ht="16.5">
      <c r="A86" s="1" t="str">
        <f ca="1">IFERROR(A85+MATCH(C86,OFFSET('Nhập đơn'!$C$1,'NAM 1 ( Tắc )'!$A85,0,10000),0),"")</f>
        <v/>
      </c>
      <c r="B86" s="16"/>
      <c r="C86" s="16"/>
      <c r="D86" s="14" t="str" cm="1">
        <f t="array" aca="1" ref="D86" ca="1">IFERROR(INDEX('Nhập đơn'!D:D,'NAM 1 ( Tắc )'!$A86,0),"")</f>
        <v/>
      </c>
      <c r="E86" s="15" t="str" cm="1">
        <f t="array" aca="1" ref="E86" ca="1">IFERROR(INDEX('Nhập đơn'!E:E,'NAM 1 ( Tắc )'!$A86,0),"")</f>
        <v/>
      </c>
      <c r="F86" s="15" t="str" cm="1">
        <f t="array" aca="1" ref="F86" ca="1">IFERROR(INDEX('Nhập đơn'!F:F,'NAM 1 ( Tắc )'!$A86,0),"")</f>
        <v/>
      </c>
      <c r="G86" s="14" t="str" cm="1">
        <f t="array" aca="1" ref="G86" ca="1">IFERROR(INDEX('Nhập đơn'!H:H,'NAM 1 ( Tắc )'!$A86,0),"")</f>
        <v/>
      </c>
      <c r="H86" s="14" t="str" cm="1">
        <f t="array" aca="1" ref="H86" ca="1">IFERROR(INDEX('Nhập đơn'!I:I,'NAM 1 ( Tắc )'!$A86,0),"")</f>
        <v/>
      </c>
      <c r="I86" s="15"/>
    </row>
    <row r="87" spans="1:9" ht="16.5">
      <c r="A87" s="1" t="str">
        <f ca="1">IFERROR(A86+MATCH(C87,OFFSET('Nhập đơn'!$C$1,'NAM 1 ( Tắc )'!$A86,0,10000),0),"")</f>
        <v/>
      </c>
      <c r="B87" s="16"/>
      <c r="C87" s="16"/>
      <c r="D87" s="14" t="str" cm="1">
        <f t="array" aca="1" ref="D87" ca="1">IFERROR(INDEX('Nhập đơn'!D:D,'NAM 1 ( Tắc )'!$A87,0),"")</f>
        <v/>
      </c>
      <c r="E87" s="15" t="str" cm="1">
        <f t="array" aca="1" ref="E87" ca="1">IFERROR(INDEX('Nhập đơn'!E:E,'NAM 1 ( Tắc )'!$A87,0),"")</f>
        <v/>
      </c>
      <c r="F87" s="15" t="str" cm="1">
        <f t="array" aca="1" ref="F87" ca="1">IFERROR(INDEX('Nhập đơn'!F:F,'NAM 1 ( Tắc )'!$A87,0),"")</f>
        <v/>
      </c>
      <c r="G87" s="14" t="str" cm="1">
        <f t="array" aca="1" ref="G87" ca="1">IFERROR(INDEX('Nhập đơn'!H:H,'NAM 1 ( Tắc )'!$A87,0),"")</f>
        <v/>
      </c>
      <c r="H87" s="14" t="str" cm="1">
        <f t="array" aca="1" ref="H87" ca="1">IFERROR(INDEX('Nhập đơn'!I:I,'NAM 1 ( Tắc )'!$A87,0),"")</f>
        <v/>
      </c>
      <c r="I87" s="15"/>
    </row>
    <row r="88" spans="1:9" ht="16.5">
      <c r="A88" s="1" t="str">
        <f ca="1">IFERROR(A87+MATCH(C88,OFFSET('Nhập đơn'!$C$1,'NAM 1 ( Tắc )'!$A87,0,10000),0),"")</f>
        <v/>
      </c>
      <c r="B88" s="16"/>
      <c r="C88" s="16"/>
      <c r="D88" s="14" t="str" cm="1">
        <f t="array" aca="1" ref="D88" ca="1">IFERROR(INDEX('Nhập đơn'!D:D,'NAM 1 ( Tắc )'!$A88,0),"")</f>
        <v/>
      </c>
      <c r="E88" s="15" t="str" cm="1">
        <f t="array" aca="1" ref="E88" ca="1">IFERROR(INDEX('Nhập đơn'!E:E,'NAM 1 ( Tắc )'!$A88,0),"")</f>
        <v/>
      </c>
      <c r="F88" s="15" t="str" cm="1">
        <f t="array" aca="1" ref="F88" ca="1">IFERROR(INDEX('Nhập đơn'!F:F,'NAM 1 ( Tắc )'!$A88,0),"")</f>
        <v/>
      </c>
      <c r="G88" s="14" t="str" cm="1">
        <f t="array" aca="1" ref="G88" ca="1">IFERROR(INDEX('Nhập đơn'!H:H,'NAM 1 ( Tắc )'!$A88,0),"")</f>
        <v/>
      </c>
      <c r="H88" s="14" t="str" cm="1">
        <f t="array" aca="1" ref="H88" ca="1">IFERROR(INDEX('Nhập đơn'!I:I,'NAM 1 ( Tắc )'!$A88,0),"")</f>
        <v/>
      </c>
      <c r="I88" s="15"/>
    </row>
    <row r="89" spans="1:9" ht="16.5">
      <c r="A89" s="1" t="str">
        <f ca="1">IFERROR(A88+MATCH(C89,OFFSET('Nhập đơn'!$C$1,'NAM 1 ( Tắc )'!$A88,0,10000),0),"")</f>
        <v/>
      </c>
      <c r="B89" s="16"/>
      <c r="C89" s="16"/>
      <c r="D89" s="14" t="str" cm="1">
        <f t="array" aca="1" ref="D89" ca="1">IFERROR(INDEX('Nhập đơn'!D:D,'NAM 1 ( Tắc )'!$A89,0),"")</f>
        <v/>
      </c>
      <c r="E89" s="15" t="str" cm="1">
        <f t="array" aca="1" ref="E89" ca="1">IFERROR(INDEX('Nhập đơn'!E:E,'NAM 1 ( Tắc )'!$A89,0),"")</f>
        <v/>
      </c>
      <c r="F89" s="15" t="str" cm="1">
        <f t="array" aca="1" ref="F89" ca="1">IFERROR(INDEX('Nhập đơn'!F:F,'NAM 1 ( Tắc )'!$A89,0),"")</f>
        <v/>
      </c>
      <c r="G89" s="14" t="str" cm="1">
        <f t="array" aca="1" ref="G89" ca="1">IFERROR(INDEX('Nhập đơn'!H:H,'NAM 1 ( Tắc )'!$A89,0),"")</f>
        <v/>
      </c>
      <c r="H89" s="14" t="str" cm="1">
        <f t="array" aca="1" ref="H89" ca="1">IFERROR(INDEX('Nhập đơn'!I:I,'NAM 1 ( Tắc )'!$A89,0),"")</f>
        <v/>
      </c>
      <c r="I89" s="15"/>
    </row>
    <row r="90" spans="1:9" ht="16.5">
      <c r="A90" s="1" t="str">
        <f ca="1">IFERROR(A89+MATCH(C90,OFFSET('Nhập đơn'!$C$1,'NAM 1 ( Tắc )'!$A89,0,10000),0),"")</f>
        <v/>
      </c>
      <c r="B90" s="16"/>
      <c r="C90" s="16"/>
      <c r="D90" s="14" t="str" cm="1">
        <f t="array" aca="1" ref="D90" ca="1">IFERROR(INDEX('Nhập đơn'!D:D,'NAM 1 ( Tắc )'!$A90,0),"")</f>
        <v/>
      </c>
      <c r="E90" s="15" t="str" cm="1">
        <f t="array" aca="1" ref="E90" ca="1">IFERROR(INDEX('Nhập đơn'!E:E,'NAM 1 ( Tắc )'!$A90,0),"")</f>
        <v/>
      </c>
      <c r="F90" s="15" t="str" cm="1">
        <f t="array" aca="1" ref="F90" ca="1">IFERROR(INDEX('Nhập đơn'!F:F,'NAM 1 ( Tắc )'!$A90,0),"")</f>
        <v/>
      </c>
      <c r="G90" s="14" t="str" cm="1">
        <f t="array" aca="1" ref="G90" ca="1">IFERROR(INDEX('Nhập đơn'!H:H,'NAM 1 ( Tắc )'!$A90,0),"")</f>
        <v/>
      </c>
      <c r="H90" s="14" t="str" cm="1">
        <f t="array" aca="1" ref="H90" ca="1">IFERROR(INDEX('Nhập đơn'!I:I,'NAM 1 ( Tắc )'!$A90,0),"")</f>
        <v/>
      </c>
      <c r="I90" s="15"/>
    </row>
    <row r="91" spans="1:9" ht="16.5">
      <c r="A91" s="1" t="str">
        <f ca="1">IFERROR(A90+MATCH(C91,OFFSET('Nhập đơn'!$C$1,'NAM 1 ( Tắc )'!$A90,0,10000),0),"")</f>
        <v/>
      </c>
      <c r="B91" s="16"/>
      <c r="C91" s="16"/>
      <c r="D91" s="14" t="str" cm="1">
        <f t="array" aca="1" ref="D91" ca="1">IFERROR(INDEX('Nhập đơn'!D:D,'NAM 1 ( Tắc )'!$A91,0),"")</f>
        <v/>
      </c>
      <c r="E91" s="15" t="str" cm="1">
        <f t="array" aca="1" ref="E91" ca="1">IFERROR(INDEX('Nhập đơn'!E:E,'NAM 1 ( Tắc )'!$A91,0),"")</f>
        <v/>
      </c>
      <c r="F91" s="15" t="str" cm="1">
        <f t="array" aca="1" ref="F91" ca="1">IFERROR(INDEX('Nhập đơn'!F:F,'NAM 1 ( Tắc )'!$A91,0),"")</f>
        <v/>
      </c>
      <c r="G91" s="14" t="str" cm="1">
        <f t="array" aca="1" ref="G91" ca="1">IFERROR(INDEX('Nhập đơn'!H:H,'NAM 1 ( Tắc )'!$A91,0),"")</f>
        <v/>
      </c>
      <c r="H91" s="14" t="str" cm="1">
        <f t="array" aca="1" ref="H91" ca="1">IFERROR(INDEX('Nhập đơn'!I:I,'NAM 1 ( Tắc )'!$A91,0),"")</f>
        <v/>
      </c>
      <c r="I91" s="15"/>
    </row>
    <row r="92" spans="1:9" ht="16.5">
      <c r="A92" s="1" t="str">
        <f ca="1">IFERROR(A91+MATCH(C92,OFFSET('Nhập đơn'!$C$1,'NAM 1 ( Tắc )'!$A91,0,10000),0),"")</f>
        <v/>
      </c>
      <c r="B92" s="16"/>
      <c r="C92" s="16"/>
      <c r="D92" s="14" t="str" cm="1">
        <f t="array" aca="1" ref="D92" ca="1">IFERROR(INDEX('Nhập đơn'!D:D,'NAM 1 ( Tắc )'!$A92,0),"")</f>
        <v/>
      </c>
      <c r="E92" s="15" t="str" cm="1">
        <f t="array" aca="1" ref="E92" ca="1">IFERROR(INDEX('Nhập đơn'!E:E,'NAM 1 ( Tắc )'!$A92,0),"")</f>
        <v/>
      </c>
      <c r="F92" s="15" t="str" cm="1">
        <f t="array" aca="1" ref="F92" ca="1">IFERROR(INDEX('Nhập đơn'!F:F,'NAM 1 ( Tắc )'!$A92,0),"")</f>
        <v/>
      </c>
      <c r="G92" s="14" t="str" cm="1">
        <f t="array" aca="1" ref="G92" ca="1">IFERROR(INDEX('Nhập đơn'!H:H,'NAM 1 ( Tắc )'!$A92,0),"")</f>
        <v/>
      </c>
      <c r="H92" s="14" t="str" cm="1">
        <f t="array" aca="1" ref="H92" ca="1">IFERROR(INDEX('Nhập đơn'!I:I,'NAM 1 ( Tắc )'!$A92,0),"")</f>
        <v/>
      </c>
      <c r="I92" s="15"/>
    </row>
    <row r="93" spans="1:9" ht="16.5">
      <c r="A93" s="1" t="str">
        <f ca="1">IFERROR(A92+MATCH(C93,OFFSET('Nhập đơn'!$C$1,'NAM 1 ( Tắc )'!$A92,0,10000),0),"")</f>
        <v/>
      </c>
      <c r="B93" s="16"/>
      <c r="C93" s="16"/>
      <c r="D93" s="14" t="str" cm="1">
        <f t="array" aca="1" ref="D93" ca="1">IFERROR(INDEX('Nhập đơn'!D:D,'NAM 1 ( Tắc )'!$A93,0),"")</f>
        <v/>
      </c>
      <c r="E93" s="15" t="str" cm="1">
        <f t="array" aca="1" ref="E93" ca="1">IFERROR(INDEX('Nhập đơn'!E:E,'NAM 1 ( Tắc )'!$A93,0),"")</f>
        <v/>
      </c>
      <c r="F93" s="15" t="str" cm="1">
        <f t="array" aca="1" ref="F93" ca="1">IFERROR(INDEX('Nhập đơn'!F:F,'NAM 1 ( Tắc )'!$A93,0),"")</f>
        <v/>
      </c>
      <c r="G93" s="14" t="str" cm="1">
        <f t="array" aca="1" ref="G93" ca="1">IFERROR(INDEX('Nhập đơn'!H:H,'NAM 1 ( Tắc )'!$A93,0),"")</f>
        <v/>
      </c>
      <c r="H93" s="14" t="str" cm="1">
        <f t="array" aca="1" ref="H93" ca="1">IFERROR(INDEX('Nhập đơn'!I:I,'NAM 1 ( Tắc )'!$A93,0),"")</f>
        <v/>
      </c>
      <c r="I93" s="15"/>
    </row>
    <row r="94" spans="1:9" ht="16.5">
      <c r="A94" s="1" t="str">
        <f ca="1">IFERROR(A93+MATCH(C94,OFFSET('Nhập đơn'!$C$1,'NAM 1 ( Tắc )'!$A93,0,10000),0),"")</f>
        <v/>
      </c>
      <c r="B94" s="16"/>
      <c r="C94" s="16"/>
      <c r="D94" s="14" t="str" cm="1">
        <f t="array" aca="1" ref="D94" ca="1">IFERROR(INDEX('Nhập đơn'!D:D,'NAM 1 ( Tắc )'!$A94,0),"")</f>
        <v/>
      </c>
      <c r="E94" s="15" t="str" cm="1">
        <f t="array" aca="1" ref="E94" ca="1">IFERROR(INDEX('Nhập đơn'!E:E,'NAM 1 ( Tắc )'!$A94,0),"")</f>
        <v/>
      </c>
      <c r="F94" s="15" t="str" cm="1">
        <f t="array" aca="1" ref="F94" ca="1">IFERROR(INDEX('Nhập đơn'!F:F,'NAM 1 ( Tắc )'!$A94,0),"")</f>
        <v/>
      </c>
      <c r="G94" s="14" t="str" cm="1">
        <f t="array" aca="1" ref="G94" ca="1">IFERROR(INDEX('Nhập đơn'!H:H,'NAM 1 ( Tắc )'!$A94,0),"")</f>
        <v/>
      </c>
      <c r="H94" s="14" t="str" cm="1">
        <f t="array" aca="1" ref="H94" ca="1">IFERROR(INDEX('Nhập đơn'!I:I,'NAM 1 ( Tắc )'!$A94,0),"")</f>
        <v/>
      </c>
      <c r="I94" s="15"/>
    </row>
    <row r="95" spans="1:9" ht="16.5">
      <c r="A95" s="1" t="str">
        <f ca="1">IFERROR(A94+MATCH(C95,OFFSET('Nhập đơn'!$C$1,'NAM 1 ( Tắc )'!$A94,0,10000),0),"")</f>
        <v/>
      </c>
      <c r="B95" s="16"/>
      <c r="C95" s="16"/>
      <c r="D95" s="14" t="str" cm="1">
        <f t="array" aca="1" ref="D95" ca="1">IFERROR(INDEX('Nhập đơn'!D:D,'NAM 1 ( Tắc )'!$A95,0),"")</f>
        <v/>
      </c>
      <c r="E95" s="15" t="str" cm="1">
        <f t="array" aca="1" ref="E95" ca="1">IFERROR(INDEX('Nhập đơn'!E:E,'NAM 1 ( Tắc )'!$A95,0),"")</f>
        <v/>
      </c>
      <c r="F95" s="15" t="str" cm="1">
        <f t="array" aca="1" ref="F95" ca="1">IFERROR(INDEX('Nhập đơn'!F:F,'NAM 1 ( Tắc )'!$A95,0),"")</f>
        <v/>
      </c>
      <c r="G95" s="14" t="str" cm="1">
        <f t="array" aca="1" ref="G95" ca="1">IFERROR(INDEX('Nhập đơn'!H:H,'NAM 1 ( Tắc )'!$A95,0),"")</f>
        <v/>
      </c>
      <c r="H95" s="14" t="str" cm="1">
        <f t="array" aca="1" ref="H95" ca="1">IFERROR(INDEX('Nhập đơn'!I:I,'NAM 1 ( Tắc )'!$A95,0),"")</f>
        <v/>
      </c>
      <c r="I95" s="15"/>
    </row>
    <row r="96" spans="1:9" ht="16.5">
      <c r="A96" s="1" t="str">
        <f ca="1">IFERROR(A95+MATCH(C96,OFFSET('Nhập đơn'!$C$1,'NAM 1 ( Tắc )'!$A95,0,10000),0),"")</f>
        <v/>
      </c>
      <c r="B96" s="16"/>
      <c r="C96" s="16"/>
      <c r="D96" s="14" t="str" cm="1">
        <f t="array" aca="1" ref="D96" ca="1">IFERROR(INDEX('Nhập đơn'!D:D,'NAM 1 ( Tắc )'!$A96,0),"")</f>
        <v/>
      </c>
      <c r="E96" s="15" t="str" cm="1">
        <f t="array" aca="1" ref="E96" ca="1">IFERROR(INDEX('Nhập đơn'!E:E,'NAM 1 ( Tắc )'!$A96,0),"")</f>
        <v/>
      </c>
      <c r="F96" s="15" t="str" cm="1">
        <f t="array" aca="1" ref="F96" ca="1">IFERROR(INDEX('Nhập đơn'!F:F,'NAM 1 ( Tắc )'!$A96,0),"")</f>
        <v/>
      </c>
      <c r="G96" s="14" t="str" cm="1">
        <f t="array" aca="1" ref="G96" ca="1">IFERROR(INDEX('Nhập đơn'!H:H,'NAM 1 ( Tắc )'!$A96,0),"")</f>
        <v/>
      </c>
      <c r="H96" s="14" t="str" cm="1">
        <f t="array" aca="1" ref="H96" ca="1">IFERROR(INDEX('Nhập đơn'!I:I,'NAM 1 ( Tắc )'!$A96,0),"")</f>
        <v/>
      </c>
      <c r="I96" s="15"/>
    </row>
    <row r="97" spans="1:9" ht="16.5">
      <c r="A97" s="1" t="str">
        <f ca="1">IFERROR(A96+MATCH(C97,OFFSET('Nhập đơn'!$C$1,'NAM 1 ( Tắc )'!$A96,0,10000),0),"")</f>
        <v/>
      </c>
      <c r="B97" s="16"/>
      <c r="C97" s="16"/>
      <c r="D97" s="14" t="str" cm="1">
        <f t="array" aca="1" ref="D97" ca="1">IFERROR(INDEX('Nhập đơn'!D:D,'NAM 1 ( Tắc )'!$A97,0),"")</f>
        <v/>
      </c>
      <c r="E97" s="15" t="str" cm="1">
        <f t="array" aca="1" ref="E97" ca="1">IFERROR(INDEX('Nhập đơn'!E:E,'NAM 1 ( Tắc )'!$A97,0),"")</f>
        <v/>
      </c>
      <c r="F97" s="15" t="str" cm="1">
        <f t="array" aca="1" ref="F97" ca="1">IFERROR(INDEX('Nhập đơn'!F:F,'NAM 1 ( Tắc )'!$A97,0),"")</f>
        <v/>
      </c>
      <c r="G97" s="14" t="str" cm="1">
        <f t="array" aca="1" ref="G97" ca="1">IFERROR(INDEX('Nhập đơn'!H:H,'NAM 1 ( Tắc )'!$A97,0),"")</f>
        <v/>
      </c>
      <c r="H97" s="14" t="str" cm="1">
        <f t="array" aca="1" ref="H97" ca="1">IFERROR(INDEX('Nhập đơn'!I:I,'NAM 1 ( Tắc )'!$A97,0),"")</f>
        <v/>
      </c>
      <c r="I97" s="15"/>
    </row>
    <row r="98" spans="1:9" ht="16.5">
      <c r="A98" s="1" t="str">
        <f ca="1">IFERROR(A97+MATCH(C98,OFFSET('Nhập đơn'!$C$1,'NAM 1 ( Tắc )'!$A97,0,10000),0),"")</f>
        <v/>
      </c>
      <c r="B98" s="16"/>
      <c r="C98" s="16"/>
      <c r="D98" s="14" t="str" cm="1">
        <f t="array" aca="1" ref="D98" ca="1">IFERROR(INDEX('Nhập đơn'!D:D,'NAM 1 ( Tắc )'!$A98,0),"")</f>
        <v/>
      </c>
      <c r="E98" s="15" t="str" cm="1">
        <f t="array" aca="1" ref="E98" ca="1">IFERROR(INDEX('Nhập đơn'!E:E,'NAM 1 ( Tắc )'!$A98,0),"")</f>
        <v/>
      </c>
      <c r="F98" s="15" t="str" cm="1">
        <f t="array" aca="1" ref="F98" ca="1">IFERROR(INDEX('Nhập đơn'!F:F,'NAM 1 ( Tắc )'!$A98,0),"")</f>
        <v/>
      </c>
      <c r="G98" s="14" t="str" cm="1">
        <f t="array" aca="1" ref="G98" ca="1">IFERROR(INDEX('Nhập đơn'!H:H,'NAM 1 ( Tắc )'!$A98,0),"")</f>
        <v/>
      </c>
      <c r="H98" s="14" t="str" cm="1">
        <f t="array" aca="1" ref="H98" ca="1">IFERROR(INDEX('Nhập đơn'!I:I,'NAM 1 ( Tắc )'!$A98,0),"")</f>
        <v/>
      </c>
      <c r="I98" s="15"/>
    </row>
    <row r="99" spans="1:9" ht="16.5">
      <c r="A99" s="1" t="str">
        <f ca="1">IFERROR(A98+MATCH(C99,OFFSET('Nhập đơn'!$C$1,'NAM 1 ( Tắc )'!$A98,0,10000),0),"")</f>
        <v/>
      </c>
      <c r="B99" s="16"/>
      <c r="C99" s="16"/>
      <c r="D99" s="14" t="str" cm="1">
        <f t="array" aca="1" ref="D99" ca="1">IFERROR(INDEX('Nhập đơn'!D:D,'NAM 1 ( Tắc )'!$A99,0),"")</f>
        <v/>
      </c>
      <c r="E99" s="15" t="str" cm="1">
        <f t="array" aca="1" ref="E99" ca="1">IFERROR(INDEX('Nhập đơn'!E:E,'NAM 1 ( Tắc )'!$A99,0),"")</f>
        <v/>
      </c>
      <c r="F99" s="15" t="str" cm="1">
        <f t="array" aca="1" ref="F99" ca="1">IFERROR(INDEX('Nhập đơn'!F:F,'NAM 1 ( Tắc )'!$A99,0),"")</f>
        <v/>
      </c>
      <c r="G99" s="14" t="str" cm="1">
        <f t="array" aca="1" ref="G99" ca="1">IFERROR(INDEX('Nhập đơn'!H:H,'NAM 1 ( Tắc )'!$A99,0),"")</f>
        <v/>
      </c>
      <c r="H99" s="14" t="str" cm="1">
        <f t="array" aca="1" ref="H99" ca="1">IFERROR(INDEX('Nhập đơn'!I:I,'NAM 1 ( Tắc )'!$A99,0),"")</f>
        <v/>
      </c>
      <c r="I99" s="15"/>
    </row>
    <row r="100" spans="1:9" ht="16.5">
      <c r="A100" s="1" t="str">
        <f ca="1">IFERROR(A99+MATCH(C100,OFFSET('Nhập đơn'!$C$1,'NAM 1 ( Tắc )'!$A99,0,10000),0),"")</f>
        <v/>
      </c>
      <c r="B100" s="16"/>
      <c r="C100" s="16"/>
      <c r="D100" s="14" t="str" cm="1">
        <f t="array" aca="1" ref="D100" ca="1">IFERROR(INDEX('Nhập đơn'!D:D,'NAM 1 ( Tắc )'!$A100,0),"")</f>
        <v/>
      </c>
      <c r="E100" s="15" t="str" cm="1">
        <f t="array" aca="1" ref="E100" ca="1">IFERROR(INDEX('Nhập đơn'!E:E,'NAM 1 ( Tắc )'!$A100,0),"")</f>
        <v/>
      </c>
      <c r="F100" s="15" t="str" cm="1">
        <f t="array" aca="1" ref="F100" ca="1">IFERROR(INDEX('Nhập đơn'!F:F,'NAM 1 ( Tắc )'!$A100,0),"")</f>
        <v/>
      </c>
      <c r="G100" s="14" t="str" cm="1">
        <f t="array" aca="1" ref="G100" ca="1">IFERROR(INDEX('Nhập đơn'!H:H,'NAM 1 ( Tắc )'!$A100,0),"")</f>
        <v/>
      </c>
      <c r="H100" s="14" t="str" cm="1">
        <f t="array" aca="1" ref="H100" ca="1">IFERROR(INDEX('Nhập đơn'!I:I,'NAM 1 ( Tắc )'!$A100,0),"")</f>
        <v/>
      </c>
      <c r="I100" s="15"/>
    </row>
    <row r="101" spans="1:9" ht="16.5">
      <c r="A101" s="1" t="str">
        <f ca="1">IFERROR(A100+MATCH(C101,OFFSET('Nhập đơn'!$C$1,'NAM 1 ( Tắc )'!$A100,0,10000),0),"")</f>
        <v/>
      </c>
      <c r="B101" s="16"/>
      <c r="C101" s="16"/>
      <c r="D101" s="14" t="str" cm="1">
        <f t="array" aca="1" ref="D101" ca="1">IFERROR(INDEX('Nhập đơn'!D:D,'NAM 1 ( Tắc )'!$A101,0),"")</f>
        <v/>
      </c>
      <c r="E101" s="15" t="str" cm="1">
        <f t="array" aca="1" ref="E101" ca="1">IFERROR(INDEX('Nhập đơn'!E:E,'NAM 1 ( Tắc )'!$A101,0),"")</f>
        <v/>
      </c>
      <c r="F101" s="15" t="str" cm="1">
        <f t="array" aca="1" ref="F101" ca="1">IFERROR(INDEX('Nhập đơn'!F:F,'NAM 1 ( Tắc )'!$A101,0),"")</f>
        <v/>
      </c>
      <c r="G101" s="14" t="str" cm="1">
        <f t="array" aca="1" ref="G101" ca="1">IFERROR(INDEX('Nhập đơn'!H:H,'NAM 1 ( Tắc )'!$A101,0),"")</f>
        <v/>
      </c>
      <c r="H101" s="14" t="str" cm="1">
        <f t="array" aca="1" ref="H101" ca="1">IFERROR(INDEX('Nhập đơn'!I:I,'NAM 1 ( Tắc )'!$A101,0),"")</f>
        <v/>
      </c>
      <c r="I101" s="15"/>
    </row>
    <row r="102" spans="1:9" ht="16.5">
      <c r="A102" s="1" t="str">
        <f ca="1">IFERROR(A101+MATCH(C102,OFFSET('Nhập đơn'!$C$1,'NAM 1 ( Tắc )'!$A101,0,10000),0),"")</f>
        <v/>
      </c>
      <c r="B102" s="16"/>
      <c r="C102" s="16"/>
      <c r="D102" s="14" t="str" cm="1">
        <f t="array" aca="1" ref="D102" ca="1">IFERROR(INDEX('Nhập đơn'!D:D,'NAM 1 ( Tắc )'!$A102,0),"")</f>
        <v/>
      </c>
      <c r="E102" s="15" t="str" cm="1">
        <f t="array" aca="1" ref="E102" ca="1">IFERROR(INDEX('Nhập đơn'!E:E,'NAM 1 ( Tắc )'!$A102,0),"")</f>
        <v/>
      </c>
      <c r="F102" s="15" t="str" cm="1">
        <f t="array" aca="1" ref="F102" ca="1">IFERROR(INDEX('Nhập đơn'!F:F,'NAM 1 ( Tắc )'!$A102,0),"")</f>
        <v/>
      </c>
      <c r="G102" s="14" t="str" cm="1">
        <f t="array" aca="1" ref="G102" ca="1">IFERROR(INDEX('Nhập đơn'!H:H,'NAM 1 ( Tắc )'!$A102,0),"")</f>
        <v/>
      </c>
      <c r="H102" s="14" t="str" cm="1">
        <f t="array" aca="1" ref="H102" ca="1">IFERROR(INDEX('Nhập đơn'!I:I,'NAM 1 ( Tắc )'!$A102,0),"")</f>
        <v/>
      </c>
      <c r="I102" s="15"/>
    </row>
    <row r="103" spans="1:9" ht="16.5">
      <c r="A103" s="1" t="str">
        <f ca="1">IFERROR(A102+MATCH(C103,OFFSET('Nhập đơn'!$C$1,'NAM 1 ( Tắc )'!$A102,0,10000),0),"")</f>
        <v/>
      </c>
      <c r="B103" s="16"/>
      <c r="C103" s="16"/>
      <c r="D103" s="14" t="str" cm="1">
        <f t="array" aca="1" ref="D103" ca="1">IFERROR(INDEX('Nhập đơn'!D:D,'NAM 1 ( Tắc )'!$A103,0),"")</f>
        <v/>
      </c>
      <c r="E103" s="15" t="str" cm="1">
        <f t="array" aca="1" ref="E103" ca="1">IFERROR(INDEX('Nhập đơn'!E:E,'NAM 1 ( Tắc )'!$A103,0),"")</f>
        <v/>
      </c>
      <c r="F103" s="15" t="str" cm="1">
        <f t="array" aca="1" ref="F103" ca="1">IFERROR(INDEX('Nhập đơn'!F:F,'NAM 1 ( Tắc )'!$A103,0),"")</f>
        <v/>
      </c>
      <c r="G103" s="14" t="str" cm="1">
        <f t="array" aca="1" ref="G103" ca="1">IFERROR(INDEX('Nhập đơn'!H:H,'NAM 1 ( Tắc )'!$A103,0),"")</f>
        <v/>
      </c>
      <c r="H103" s="14" t="str" cm="1">
        <f t="array" aca="1" ref="H103" ca="1">IFERROR(INDEX('Nhập đơn'!I:I,'NAM 1 ( Tắc )'!$A103,0),"")</f>
        <v/>
      </c>
      <c r="I103" s="15"/>
    </row>
    <row r="104" spans="1:9" ht="16.5">
      <c r="A104" s="1" t="str">
        <f ca="1">IFERROR(A103+MATCH(C104,OFFSET('Nhập đơn'!$C$1,'NAM 1 ( Tắc )'!$A103,0,10000),0),"")</f>
        <v/>
      </c>
      <c r="B104" s="16"/>
      <c r="C104" s="16"/>
      <c r="D104" s="14" t="str" cm="1">
        <f t="array" aca="1" ref="D104" ca="1">IFERROR(INDEX('Nhập đơn'!D:D,'NAM 1 ( Tắc )'!$A104,0),"")</f>
        <v/>
      </c>
      <c r="E104" s="15" t="str" cm="1">
        <f t="array" aca="1" ref="E104" ca="1">IFERROR(INDEX('Nhập đơn'!E:E,'NAM 1 ( Tắc )'!$A104,0),"")</f>
        <v/>
      </c>
      <c r="F104" s="15" t="str" cm="1">
        <f t="array" aca="1" ref="F104" ca="1">IFERROR(INDEX('Nhập đơn'!F:F,'NAM 1 ( Tắc )'!$A104,0),"")</f>
        <v/>
      </c>
      <c r="G104" s="14" t="str" cm="1">
        <f t="array" aca="1" ref="G104" ca="1">IFERROR(INDEX('Nhập đơn'!H:H,'NAM 1 ( Tắc )'!$A104,0),"")</f>
        <v/>
      </c>
      <c r="H104" s="14" t="str" cm="1">
        <f t="array" aca="1" ref="H104" ca="1">IFERROR(INDEX('Nhập đơn'!I:I,'NAM 1 ( Tắc )'!$A104,0),"")</f>
        <v/>
      </c>
      <c r="I104" s="15"/>
    </row>
    <row r="105" spans="1:9" ht="16.5">
      <c r="A105" s="1" t="str">
        <f ca="1">IFERROR(A104+MATCH(C105,OFFSET('Nhập đơn'!$C$1,'NAM 1 ( Tắc )'!$A104,0,10000),0),"")</f>
        <v/>
      </c>
      <c r="B105" s="16"/>
      <c r="C105" s="16"/>
      <c r="D105" s="14" t="str" cm="1">
        <f t="array" aca="1" ref="D105" ca="1">IFERROR(INDEX('Nhập đơn'!D:D,'NAM 1 ( Tắc )'!$A105,0),"")</f>
        <v/>
      </c>
      <c r="E105" s="15" t="str" cm="1">
        <f t="array" aca="1" ref="E105" ca="1">IFERROR(INDEX('Nhập đơn'!E:E,'NAM 1 ( Tắc )'!$A105,0),"")</f>
        <v/>
      </c>
      <c r="F105" s="15" t="str" cm="1">
        <f t="array" aca="1" ref="F105" ca="1">IFERROR(INDEX('Nhập đơn'!F:F,'NAM 1 ( Tắc )'!$A105,0),"")</f>
        <v/>
      </c>
      <c r="G105" s="14" t="str" cm="1">
        <f t="array" aca="1" ref="G105" ca="1">IFERROR(INDEX('Nhập đơn'!H:H,'NAM 1 ( Tắc )'!$A105,0),"")</f>
        <v/>
      </c>
      <c r="H105" s="14" t="str" cm="1">
        <f t="array" aca="1" ref="H105" ca="1">IFERROR(INDEX('Nhập đơn'!I:I,'NAM 1 ( Tắc )'!$A105,0),"")</f>
        <v/>
      </c>
      <c r="I105" s="15"/>
    </row>
    <row r="106" spans="1:9" ht="16.5">
      <c r="A106" s="1" t="str">
        <f ca="1">IFERROR(A105+MATCH(C106,OFFSET('Nhập đơn'!$C$1,'NAM 1 ( Tắc )'!$A105,0,10000),0),"")</f>
        <v/>
      </c>
      <c r="B106" s="16"/>
      <c r="C106" s="16"/>
      <c r="D106" s="14" t="str" cm="1">
        <f t="array" aca="1" ref="D106" ca="1">IFERROR(INDEX('Nhập đơn'!D:D,'NAM 1 ( Tắc )'!$A106,0),"")</f>
        <v/>
      </c>
      <c r="E106" s="15" t="str" cm="1">
        <f t="array" aca="1" ref="E106" ca="1">IFERROR(INDEX('Nhập đơn'!E:E,'NAM 1 ( Tắc )'!$A106,0),"")</f>
        <v/>
      </c>
      <c r="F106" s="15" t="str" cm="1">
        <f t="array" aca="1" ref="F106" ca="1">IFERROR(INDEX('Nhập đơn'!F:F,'NAM 1 ( Tắc )'!$A106,0),"")</f>
        <v/>
      </c>
      <c r="G106" s="14" t="str" cm="1">
        <f t="array" aca="1" ref="G106" ca="1">IFERROR(INDEX('Nhập đơn'!H:H,'NAM 1 ( Tắc )'!$A106,0),"")</f>
        <v/>
      </c>
      <c r="H106" s="14" t="str" cm="1">
        <f t="array" aca="1" ref="H106" ca="1">IFERROR(INDEX('Nhập đơn'!I:I,'NAM 1 ( Tắc )'!$A106,0),"")</f>
        <v/>
      </c>
      <c r="I106" s="15"/>
    </row>
    <row r="107" spans="1:9" ht="16.5">
      <c r="A107" s="1" t="str">
        <f ca="1">IFERROR(A106+MATCH(C107,OFFSET('Nhập đơn'!$C$1,'NAM 1 ( Tắc )'!$A106,0,10000),0),"")</f>
        <v/>
      </c>
      <c r="B107" s="16"/>
      <c r="C107" s="16"/>
      <c r="D107" s="14" t="str" cm="1">
        <f t="array" aca="1" ref="D107" ca="1">IFERROR(INDEX('Nhập đơn'!D:D,'NAM 1 ( Tắc )'!$A107,0),"")</f>
        <v/>
      </c>
      <c r="E107" s="15" t="str" cm="1">
        <f t="array" aca="1" ref="E107" ca="1">IFERROR(INDEX('Nhập đơn'!E:E,'NAM 1 ( Tắc )'!$A107,0),"")</f>
        <v/>
      </c>
      <c r="F107" s="15" t="str" cm="1">
        <f t="array" aca="1" ref="F107" ca="1">IFERROR(INDEX('Nhập đơn'!F:F,'NAM 1 ( Tắc )'!$A107,0),"")</f>
        <v/>
      </c>
      <c r="G107" s="14" t="str" cm="1">
        <f t="array" aca="1" ref="G107" ca="1">IFERROR(INDEX('Nhập đơn'!H:H,'NAM 1 ( Tắc )'!$A107,0),"")</f>
        <v/>
      </c>
      <c r="H107" s="14" t="str" cm="1">
        <f t="array" aca="1" ref="H107" ca="1">IFERROR(INDEX('Nhập đơn'!I:I,'NAM 1 ( Tắc )'!$A107,0),"")</f>
        <v/>
      </c>
      <c r="I107" s="15"/>
    </row>
    <row r="108" spans="1:9" ht="16.5">
      <c r="A108" s="1" t="str">
        <f ca="1">IFERROR(A107+MATCH(C108,OFFSET('Nhập đơn'!$C$1,'NAM 1 ( Tắc )'!$A107,0,10000),0),"")</f>
        <v/>
      </c>
      <c r="B108" s="16"/>
      <c r="C108" s="16"/>
      <c r="D108" s="14" t="str" cm="1">
        <f t="array" aca="1" ref="D108" ca="1">IFERROR(INDEX('Nhập đơn'!D:D,'NAM 1 ( Tắc )'!$A108,0),"")</f>
        <v/>
      </c>
      <c r="E108" s="15" t="str" cm="1">
        <f t="array" aca="1" ref="E108" ca="1">IFERROR(INDEX('Nhập đơn'!E:E,'NAM 1 ( Tắc )'!$A108,0),"")</f>
        <v/>
      </c>
      <c r="F108" s="15" t="str" cm="1">
        <f t="array" aca="1" ref="F108" ca="1">IFERROR(INDEX('Nhập đơn'!F:F,'NAM 1 ( Tắc )'!$A108,0),"")</f>
        <v/>
      </c>
      <c r="G108" s="14" t="str" cm="1">
        <f t="array" aca="1" ref="G108" ca="1">IFERROR(INDEX('Nhập đơn'!H:H,'NAM 1 ( Tắc )'!$A108,0),"")</f>
        <v/>
      </c>
      <c r="H108" s="14" t="str" cm="1">
        <f t="array" aca="1" ref="H108" ca="1">IFERROR(INDEX('Nhập đơn'!I:I,'NAM 1 ( Tắc )'!$A108,0),"")</f>
        <v/>
      </c>
      <c r="I108" s="15"/>
    </row>
    <row r="109" spans="1:9" ht="16.5">
      <c r="A109" s="1" t="str">
        <f ca="1">IFERROR(A108+MATCH(C109,OFFSET('Nhập đơn'!$C$1,'NAM 1 ( Tắc )'!$A108,0,10000),0),"")</f>
        <v/>
      </c>
      <c r="B109" s="16"/>
      <c r="C109" s="16"/>
      <c r="D109" s="14" t="str" cm="1">
        <f t="array" aca="1" ref="D109" ca="1">IFERROR(INDEX('Nhập đơn'!D:D,'NAM 1 ( Tắc )'!$A109,0),"")</f>
        <v/>
      </c>
      <c r="E109" s="15" t="str" cm="1">
        <f t="array" aca="1" ref="E109" ca="1">IFERROR(INDEX('Nhập đơn'!E:E,'NAM 1 ( Tắc )'!$A109,0),"")</f>
        <v/>
      </c>
      <c r="F109" s="15" t="str" cm="1">
        <f t="array" aca="1" ref="F109" ca="1">IFERROR(INDEX('Nhập đơn'!F:F,'NAM 1 ( Tắc )'!$A109,0),"")</f>
        <v/>
      </c>
      <c r="G109" s="14" t="str" cm="1">
        <f t="array" aca="1" ref="G109" ca="1">IFERROR(INDEX('Nhập đơn'!H:H,'NAM 1 ( Tắc )'!$A109,0),"")</f>
        <v/>
      </c>
      <c r="H109" s="14" t="str" cm="1">
        <f t="array" aca="1" ref="H109" ca="1">IFERROR(INDEX('Nhập đơn'!I:I,'NAM 1 ( Tắc )'!$A109,0),"")</f>
        <v/>
      </c>
      <c r="I109" s="15"/>
    </row>
    <row r="110" spans="1:9" ht="16.5">
      <c r="A110" s="1" t="str">
        <f ca="1">IFERROR(A109+MATCH(C110,OFFSET('Nhập đơn'!$C$1,'NAM 1 ( Tắc )'!$A109,0,10000),0),"")</f>
        <v/>
      </c>
      <c r="B110" s="16"/>
      <c r="C110" s="16"/>
      <c r="D110" s="14" t="str" cm="1">
        <f t="array" aca="1" ref="D110" ca="1">IFERROR(INDEX('Nhập đơn'!D:D,'NAM 1 ( Tắc )'!$A110,0),"")</f>
        <v/>
      </c>
      <c r="E110" s="15" t="str" cm="1">
        <f t="array" aca="1" ref="E110" ca="1">IFERROR(INDEX('Nhập đơn'!E:E,'NAM 1 ( Tắc )'!$A110,0),"")</f>
        <v/>
      </c>
      <c r="F110" s="15" t="str" cm="1">
        <f t="array" aca="1" ref="F110" ca="1">IFERROR(INDEX('Nhập đơn'!F:F,'NAM 1 ( Tắc )'!$A110,0),"")</f>
        <v/>
      </c>
      <c r="G110" s="14" t="str" cm="1">
        <f t="array" aca="1" ref="G110" ca="1">IFERROR(INDEX('Nhập đơn'!H:H,'NAM 1 ( Tắc )'!$A110,0),"")</f>
        <v/>
      </c>
      <c r="H110" s="14" t="str" cm="1">
        <f t="array" aca="1" ref="H110" ca="1">IFERROR(INDEX('Nhập đơn'!I:I,'NAM 1 ( Tắc )'!$A110,0),"")</f>
        <v/>
      </c>
      <c r="I110" s="15"/>
    </row>
    <row r="111" spans="1:9" ht="16.5">
      <c r="A111" s="1" t="str">
        <f ca="1">IFERROR(A110+MATCH(C111,OFFSET('Nhập đơn'!$C$1,'NAM 1 ( Tắc )'!$A110,0,10000),0),"")</f>
        <v/>
      </c>
      <c r="B111" s="16"/>
      <c r="C111" s="16"/>
      <c r="D111" s="14" t="str" cm="1">
        <f t="array" aca="1" ref="D111" ca="1">IFERROR(INDEX('Nhập đơn'!D:D,'NAM 1 ( Tắc )'!$A111,0),"")</f>
        <v/>
      </c>
      <c r="E111" s="15" t="str" cm="1">
        <f t="array" aca="1" ref="E111" ca="1">IFERROR(INDEX('Nhập đơn'!E:E,'NAM 1 ( Tắc )'!$A111,0),"")</f>
        <v/>
      </c>
      <c r="F111" s="15" t="str" cm="1">
        <f t="array" aca="1" ref="F111" ca="1">IFERROR(INDEX('Nhập đơn'!F:F,'NAM 1 ( Tắc )'!$A111,0),"")</f>
        <v/>
      </c>
      <c r="G111" s="14" t="str" cm="1">
        <f t="array" aca="1" ref="G111" ca="1">IFERROR(INDEX('Nhập đơn'!H:H,'NAM 1 ( Tắc )'!$A111,0),"")</f>
        <v/>
      </c>
      <c r="H111" s="14" t="str" cm="1">
        <f t="array" aca="1" ref="H111" ca="1">IFERROR(INDEX('Nhập đơn'!I:I,'NAM 1 ( Tắc )'!$A111,0),"")</f>
        <v/>
      </c>
      <c r="I111" s="15"/>
    </row>
    <row r="112" spans="1:9" ht="16.5">
      <c r="A112" s="1" t="str">
        <f ca="1">IFERROR(A111+MATCH(C112,OFFSET('Nhập đơn'!$C$1,'NAM 1 ( Tắc )'!$A111,0,10000),0),"")</f>
        <v/>
      </c>
      <c r="B112" s="16"/>
      <c r="C112" s="16"/>
      <c r="D112" s="14" t="str" cm="1">
        <f t="array" aca="1" ref="D112" ca="1">IFERROR(INDEX('Nhập đơn'!D:D,'NAM 1 ( Tắc )'!$A112,0),"")</f>
        <v/>
      </c>
      <c r="E112" s="15" t="str" cm="1">
        <f t="array" aca="1" ref="E112" ca="1">IFERROR(INDEX('Nhập đơn'!E:E,'NAM 1 ( Tắc )'!$A112,0),"")</f>
        <v/>
      </c>
      <c r="F112" s="15" t="str" cm="1">
        <f t="array" aca="1" ref="F112" ca="1">IFERROR(INDEX('Nhập đơn'!F:F,'NAM 1 ( Tắc )'!$A112,0),"")</f>
        <v/>
      </c>
      <c r="G112" s="14" t="str" cm="1">
        <f t="array" aca="1" ref="G112" ca="1">IFERROR(INDEX('Nhập đơn'!H:H,'NAM 1 ( Tắc )'!$A112,0),"")</f>
        <v/>
      </c>
      <c r="H112" s="14" t="str" cm="1">
        <f t="array" aca="1" ref="H112" ca="1">IFERROR(INDEX('Nhập đơn'!I:I,'NAM 1 ( Tắc )'!$A112,0),"")</f>
        <v/>
      </c>
      <c r="I112" s="15"/>
    </row>
    <row r="113" spans="1:9" ht="16.5">
      <c r="A113" s="1" t="str">
        <f ca="1">IFERROR(A112+MATCH(C113,OFFSET('Nhập đơn'!$C$1,'NAM 1 ( Tắc )'!$A112,0,10000),0),"")</f>
        <v/>
      </c>
      <c r="B113" s="16"/>
      <c r="C113" s="16"/>
      <c r="D113" s="14" t="str" cm="1">
        <f t="array" aca="1" ref="D113" ca="1">IFERROR(INDEX('Nhập đơn'!D:D,'NAM 1 ( Tắc )'!$A113,0),"")</f>
        <v/>
      </c>
      <c r="E113" s="15" t="str" cm="1">
        <f t="array" aca="1" ref="E113" ca="1">IFERROR(INDEX('Nhập đơn'!E:E,'NAM 1 ( Tắc )'!$A113,0),"")</f>
        <v/>
      </c>
      <c r="F113" s="15" t="str" cm="1">
        <f t="array" aca="1" ref="F113" ca="1">IFERROR(INDEX('Nhập đơn'!F:F,'NAM 1 ( Tắc )'!$A113,0),"")</f>
        <v/>
      </c>
      <c r="G113" s="14" t="str" cm="1">
        <f t="array" aca="1" ref="G113" ca="1">IFERROR(INDEX('Nhập đơn'!H:H,'NAM 1 ( Tắc )'!$A113,0),"")</f>
        <v/>
      </c>
      <c r="H113" s="14" t="str" cm="1">
        <f t="array" aca="1" ref="H113" ca="1">IFERROR(INDEX('Nhập đơn'!I:I,'NAM 1 ( Tắc )'!$A113,0),"")</f>
        <v/>
      </c>
      <c r="I113" s="15"/>
    </row>
    <row r="114" spans="1:9" ht="16.5">
      <c r="A114" s="1" t="str">
        <f ca="1">IFERROR(A113+MATCH(C114,OFFSET('Nhập đơn'!$C$1,'NAM 1 ( Tắc )'!$A113,0,10000),0),"")</f>
        <v/>
      </c>
      <c r="B114" s="16"/>
      <c r="C114" s="16"/>
      <c r="D114" s="14" t="str" cm="1">
        <f t="array" aca="1" ref="D114" ca="1">IFERROR(INDEX('Nhập đơn'!D:D,'NAM 1 ( Tắc )'!$A114,0),"")</f>
        <v/>
      </c>
      <c r="E114" s="15" t="str" cm="1">
        <f t="array" aca="1" ref="E114" ca="1">IFERROR(INDEX('Nhập đơn'!E:E,'NAM 1 ( Tắc )'!$A114,0),"")</f>
        <v/>
      </c>
      <c r="F114" s="15" t="str" cm="1">
        <f t="array" aca="1" ref="F114" ca="1">IFERROR(INDEX('Nhập đơn'!F:F,'NAM 1 ( Tắc )'!$A114,0),"")</f>
        <v/>
      </c>
      <c r="G114" s="14" t="str" cm="1">
        <f t="array" aca="1" ref="G114" ca="1">IFERROR(INDEX('Nhập đơn'!H:H,'NAM 1 ( Tắc )'!$A114,0),"")</f>
        <v/>
      </c>
      <c r="H114" s="14" t="str" cm="1">
        <f t="array" aca="1" ref="H114" ca="1">IFERROR(INDEX('Nhập đơn'!I:I,'NAM 1 ( Tắc )'!$A114,0),"")</f>
        <v/>
      </c>
      <c r="I114" s="15"/>
    </row>
    <row r="115" spans="1:9" ht="16.5">
      <c r="A115" s="1" t="str">
        <f ca="1">IFERROR(A114+MATCH(C115,OFFSET('Nhập đơn'!$C$1,'NAM 1 ( Tắc )'!$A114,0,10000),0),"")</f>
        <v/>
      </c>
      <c r="B115" s="16"/>
      <c r="C115" s="16"/>
      <c r="D115" s="14" t="str" cm="1">
        <f t="array" aca="1" ref="D115" ca="1">IFERROR(INDEX('Nhập đơn'!D:D,'NAM 1 ( Tắc )'!$A115,0),"")</f>
        <v/>
      </c>
      <c r="E115" s="15" t="str" cm="1">
        <f t="array" aca="1" ref="E115" ca="1">IFERROR(INDEX('Nhập đơn'!E:E,'NAM 1 ( Tắc )'!$A115,0),"")</f>
        <v/>
      </c>
      <c r="F115" s="15" t="str" cm="1">
        <f t="array" aca="1" ref="F115" ca="1">IFERROR(INDEX('Nhập đơn'!F:F,'NAM 1 ( Tắc )'!$A115,0),"")</f>
        <v/>
      </c>
      <c r="G115" s="14" t="str" cm="1">
        <f t="array" aca="1" ref="G115" ca="1">IFERROR(INDEX('Nhập đơn'!H:H,'NAM 1 ( Tắc )'!$A115,0),"")</f>
        <v/>
      </c>
      <c r="H115" s="14" t="str" cm="1">
        <f t="array" aca="1" ref="H115" ca="1">IFERROR(INDEX('Nhập đơn'!I:I,'NAM 1 ( Tắc )'!$A115,0),"")</f>
        <v/>
      </c>
      <c r="I115" s="15"/>
    </row>
    <row r="116" spans="1:9" ht="16.5">
      <c r="A116" s="1" t="str">
        <f ca="1">IFERROR(A115+MATCH(C116,OFFSET('Nhập đơn'!$C$1,'NAM 1 ( Tắc )'!$A115,0,10000),0),"")</f>
        <v/>
      </c>
      <c r="B116" s="16"/>
      <c r="C116" s="16"/>
      <c r="D116" s="14" t="str" cm="1">
        <f t="array" aca="1" ref="D116" ca="1">IFERROR(INDEX('Nhập đơn'!D:D,'NAM 1 ( Tắc )'!$A116,0),"")</f>
        <v/>
      </c>
      <c r="E116" s="15" t="str" cm="1">
        <f t="array" aca="1" ref="E116" ca="1">IFERROR(INDEX('Nhập đơn'!E:E,'NAM 1 ( Tắc )'!$A116,0),"")</f>
        <v/>
      </c>
      <c r="F116" s="15" t="str" cm="1">
        <f t="array" aca="1" ref="F116" ca="1">IFERROR(INDEX('Nhập đơn'!F:F,'NAM 1 ( Tắc )'!$A116,0),"")</f>
        <v/>
      </c>
      <c r="G116" s="14" t="str" cm="1">
        <f t="array" aca="1" ref="G116" ca="1">IFERROR(INDEX('Nhập đơn'!H:H,'NAM 1 ( Tắc )'!$A116,0),"")</f>
        <v/>
      </c>
      <c r="H116" s="14" t="str" cm="1">
        <f t="array" aca="1" ref="H116" ca="1">IFERROR(INDEX('Nhập đơn'!I:I,'NAM 1 ( Tắc )'!$A116,0),"")</f>
        <v/>
      </c>
      <c r="I116" s="15"/>
    </row>
    <row r="117" spans="1:9" ht="16.5">
      <c r="A117" s="1" t="str">
        <f ca="1">IFERROR(A116+MATCH(C117,OFFSET('Nhập đơn'!$C$1,'NAM 1 ( Tắc )'!$A116,0,10000),0),"")</f>
        <v/>
      </c>
      <c r="B117" s="16"/>
      <c r="C117" s="16"/>
      <c r="D117" s="14" t="str" cm="1">
        <f t="array" aca="1" ref="D117" ca="1">IFERROR(INDEX('Nhập đơn'!D:D,'NAM 1 ( Tắc )'!$A117,0),"")</f>
        <v/>
      </c>
      <c r="E117" s="15" t="str" cm="1">
        <f t="array" aca="1" ref="E117" ca="1">IFERROR(INDEX('Nhập đơn'!E:E,'NAM 1 ( Tắc )'!$A117,0),"")</f>
        <v/>
      </c>
      <c r="F117" s="15" t="str" cm="1">
        <f t="array" aca="1" ref="F117" ca="1">IFERROR(INDEX('Nhập đơn'!F:F,'NAM 1 ( Tắc )'!$A117,0),"")</f>
        <v/>
      </c>
      <c r="G117" s="14" t="str" cm="1">
        <f t="array" aca="1" ref="G117" ca="1">IFERROR(INDEX('Nhập đơn'!H:H,'NAM 1 ( Tắc )'!$A117,0),"")</f>
        <v/>
      </c>
      <c r="H117" s="14" t="str" cm="1">
        <f t="array" aca="1" ref="H117" ca="1">IFERROR(INDEX('Nhập đơn'!I:I,'NAM 1 ( Tắc )'!$A117,0),"")</f>
        <v/>
      </c>
      <c r="I117" s="15"/>
    </row>
    <row r="118" spans="1:9" ht="16.5">
      <c r="A118" s="1" t="str">
        <f ca="1">IFERROR(A117+MATCH(C118,OFFSET('Nhập đơn'!$C$1,'NAM 1 ( Tắc )'!$A117,0,10000),0),"")</f>
        <v/>
      </c>
      <c r="B118" s="16"/>
      <c r="C118" s="16"/>
      <c r="D118" s="14" t="str" cm="1">
        <f t="array" aca="1" ref="D118" ca="1">IFERROR(INDEX('Nhập đơn'!D:D,'NAM 1 ( Tắc )'!$A118,0),"")</f>
        <v/>
      </c>
      <c r="E118" s="15" t="str" cm="1">
        <f t="array" aca="1" ref="E118" ca="1">IFERROR(INDEX('Nhập đơn'!E:E,'NAM 1 ( Tắc )'!$A118,0),"")</f>
        <v/>
      </c>
      <c r="F118" s="15" t="str" cm="1">
        <f t="array" aca="1" ref="F118" ca="1">IFERROR(INDEX('Nhập đơn'!F:F,'NAM 1 ( Tắc )'!$A118,0),"")</f>
        <v/>
      </c>
      <c r="G118" s="14" t="str" cm="1">
        <f t="array" aca="1" ref="G118" ca="1">IFERROR(INDEX('Nhập đơn'!H:H,'NAM 1 ( Tắc )'!$A118,0),"")</f>
        <v/>
      </c>
      <c r="H118" s="14" t="str" cm="1">
        <f t="array" aca="1" ref="H118" ca="1">IFERROR(INDEX('Nhập đơn'!I:I,'NAM 1 ( Tắc )'!$A118,0),"")</f>
        <v/>
      </c>
      <c r="I118" s="15"/>
    </row>
    <row r="119" spans="1:9" ht="16.5">
      <c r="A119" s="1" t="str">
        <f ca="1">IFERROR(A118+MATCH(C119,OFFSET('Nhập đơn'!$C$1,'NAM 1 ( Tắc )'!$A118,0,10000),0),"")</f>
        <v/>
      </c>
      <c r="B119" s="16"/>
      <c r="C119" s="16"/>
      <c r="D119" s="14" t="str" cm="1">
        <f t="array" aca="1" ref="D119" ca="1">IFERROR(INDEX('Nhập đơn'!D:D,'NAM 1 ( Tắc )'!$A119,0),"")</f>
        <v/>
      </c>
      <c r="E119" s="15" t="str" cm="1">
        <f t="array" aca="1" ref="E119" ca="1">IFERROR(INDEX('Nhập đơn'!E:E,'NAM 1 ( Tắc )'!$A119,0),"")</f>
        <v/>
      </c>
      <c r="F119" s="15" t="str" cm="1">
        <f t="array" aca="1" ref="F119" ca="1">IFERROR(INDEX('Nhập đơn'!F:F,'NAM 1 ( Tắc )'!$A119,0),"")</f>
        <v/>
      </c>
      <c r="G119" s="14" t="str" cm="1">
        <f t="array" aca="1" ref="G119" ca="1">IFERROR(INDEX('Nhập đơn'!H:H,'NAM 1 ( Tắc )'!$A119,0),"")</f>
        <v/>
      </c>
      <c r="H119" s="14" t="str" cm="1">
        <f t="array" aca="1" ref="H119" ca="1">IFERROR(INDEX('Nhập đơn'!I:I,'NAM 1 ( Tắc )'!$A119,0),"")</f>
        <v/>
      </c>
      <c r="I119" s="15"/>
    </row>
    <row r="120" spans="1:9" ht="16.5">
      <c r="A120" s="1" t="str">
        <f ca="1">IFERROR(A119+MATCH(C120,OFFSET('Nhập đơn'!$C$1,'NAM 1 ( Tắc )'!$A119,0,10000),0),"")</f>
        <v/>
      </c>
      <c r="B120" s="16"/>
      <c r="C120" s="16"/>
      <c r="D120" s="14" t="str" cm="1">
        <f t="array" aca="1" ref="D120" ca="1">IFERROR(INDEX('Nhập đơn'!D:D,'NAM 1 ( Tắc )'!$A120,0),"")</f>
        <v/>
      </c>
      <c r="E120" s="15" t="str" cm="1">
        <f t="array" aca="1" ref="E120" ca="1">IFERROR(INDEX('Nhập đơn'!E:E,'NAM 1 ( Tắc )'!$A120,0),"")</f>
        <v/>
      </c>
      <c r="F120" s="15" t="str" cm="1">
        <f t="array" aca="1" ref="F120" ca="1">IFERROR(INDEX('Nhập đơn'!F:F,'NAM 1 ( Tắc )'!$A120,0),"")</f>
        <v/>
      </c>
      <c r="G120" s="14" t="str" cm="1">
        <f t="array" aca="1" ref="G120" ca="1">IFERROR(INDEX('Nhập đơn'!H:H,'NAM 1 ( Tắc )'!$A120,0),"")</f>
        <v/>
      </c>
      <c r="H120" s="14" t="str" cm="1">
        <f t="array" aca="1" ref="H120" ca="1">IFERROR(INDEX('Nhập đơn'!I:I,'NAM 1 ( Tắc )'!$A120,0),"")</f>
        <v/>
      </c>
      <c r="I120" s="15"/>
    </row>
    <row r="121" spans="1:9" ht="16.5">
      <c r="A121" s="1" t="str">
        <f ca="1">IFERROR(A120+MATCH(C121,OFFSET('Nhập đơn'!$C$1,'NAM 1 ( Tắc )'!$A120,0,10000),0),"")</f>
        <v/>
      </c>
      <c r="B121" s="16"/>
      <c r="C121" s="16"/>
      <c r="D121" s="14" t="str" cm="1">
        <f t="array" aca="1" ref="D121" ca="1">IFERROR(INDEX('Nhập đơn'!D:D,'NAM 1 ( Tắc )'!$A121,0),"")</f>
        <v/>
      </c>
      <c r="E121" s="15" t="str" cm="1">
        <f t="array" aca="1" ref="E121" ca="1">IFERROR(INDEX('Nhập đơn'!E:E,'NAM 1 ( Tắc )'!$A121,0),"")</f>
        <v/>
      </c>
      <c r="F121" s="15" t="str" cm="1">
        <f t="array" aca="1" ref="F121" ca="1">IFERROR(INDEX('Nhập đơn'!F:F,'NAM 1 ( Tắc )'!$A121,0),"")</f>
        <v/>
      </c>
      <c r="G121" s="14" t="str" cm="1">
        <f t="array" aca="1" ref="G121" ca="1">IFERROR(INDEX('Nhập đơn'!H:H,'NAM 1 ( Tắc )'!$A121,0),"")</f>
        <v/>
      </c>
      <c r="H121" s="14" t="str" cm="1">
        <f t="array" aca="1" ref="H121" ca="1">IFERROR(INDEX('Nhập đơn'!I:I,'NAM 1 ( Tắc )'!$A121,0),"")</f>
        <v/>
      </c>
      <c r="I121" s="15"/>
    </row>
    <row r="122" spans="1:9" ht="16.5">
      <c r="A122" s="1" t="str">
        <f ca="1">IFERROR(A121+MATCH(C122,OFFSET('Nhập đơn'!$C$1,'NAM 1 ( Tắc )'!$A121,0,10000),0),"")</f>
        <v/>
      </c>
      <c r="B122" s="16"/>
      <c r="C122" s="16"/>
      <c r="D122" s="14" t="str" cm="1">
        <f t="array" aca="1" ref="D122" ca="1">IFERROR(INDEX('Nhập đơn'!D:D,'NAM 1 ( Tắc )'!$A122,0),"")</f>
        <v/>
      </c>
      <c r="E122" s="15" t="str" cm="1">
        <f t="array" aca="1" ref="E122" ca="1">IFERROR(INDEX('Nhập đơn'!E:E,'NAM 1 ( Tắc )'!$A122,0),"")</f>
        <v/>
      </c>
      <c r="F122" s="15" t="str" cm="1">
        <f t="array" aca="1" ref="F122" ca="1">IFERROR(INDEX('Nhập đơn'!F:F,'NAM 1 ( Tắc )'!$A122,0),"")</f>
        <v/>
      </c>
      <c r="G122" s="14" t="str" cm="1">
        <f t="array" aca="1" ref="G122" ca="1">IFERROR(INDEX('Nhập đơn'!H:H,'NAM 1 ( Tắc )'!$A122,0),"")</f>
        <v/>
      </c>
      <c r="H122" s="14" t="str" cm="1">
        <f t="array" aca="1" ref="H122" ca="1">IFERROR(INDEX('Nhập đơn'!I:I,'NAM 1 ( Tắc )'!$A122,0),"")</f>
        <v/>
      </c>
      <c r="I122" s="15"/>
    </row>
    <row r="123" spans="1:9" ht="16.5">
      <c r="A123" s="1" t="str">
        <f ca="1">IFERROR(A122+MATCH(C123,OFFSET('Nhập đơn'!$C$1,'NAM 1 ( Tắc )'!$A122,0,10000),0),"")</f>
        <v/>
      </c>
      <c r="B123" s="16"/>
      <c r="C123" s="16"/>
      <c r="D123" s="14" t="str" cm="1">
        <f t="array" aca="1" ref="D123" ca="1">IFERROR(INDEX('Nhập đơn'!D:D,'NAM 1 ( Tắc )'!$A123,0),"")</f>
        <v/>
      </c>
      <c r="E123" s="15" t="str" cm="1">
        <f t="array" aca="1" ref="E123" ca="1">IFERROR(INDEX('Nhập đơn'!E:E,'NAM 1 ( Tắc )'!$A123,0),"")</f>
        <v/>
      </c>
      <c r="F123" s="15" t="str" cm="1">
        <f t="array" aca="1" ref="F123" ca="1">IFERROR(INDEX('Nhập đơn'!F:F,'NAM 1 ( Tắc )'!$A123,0),"")</f>
        <v/>
      </c>
      <c r="G123" s="14" t="str" cm="1">
        <f t="array" aca="1" ref="G123" ca="1">IFERROR(INDEX('Nhập đơn'!H:H,'NAM 1 ( Tắc )'!$A123,0),"")</f>
        <v/>
      </c>
      <c r="H123" s="14" t="str" cm="1">
        <f t="array" aca="1" ref="H123" ca="1">IFERROR(INDEX('Nhập đơn'!I:I,'NAM 1 ( Tắc )'!$A123,0),"")</f>
        <v/>
      </c>
      <c r="I123" s="15"/>
    </row>
    <row r="124" spans="1:9" ht="16.5">
      <c r="A124" s="1" t="str">
        <f ca="1">IFERROR(A123+MATCH(C124,OFFSET('Nhập đơn'!$C$1,'NAM 1 ( Tắc )'!$A123,0,10000),0),"")</f>
        <v/>
      </c>
      <c r="B124" s="16"/>
      <c r="C124" s="16"/>
      <c r="D124" s="14" t="str" cm="1">
        <f t="array" aca="1" ref="D124" ca="1">IFERROR(INDEX('Nhập đơn'!D:D,'NAM 1 ( Tắc )'!$A124,0),"")</f>
        <v/>
      </c>
      <c r="E124" s="15" t="str" cm="1">
        <f t="array" aca="1" ref="E124" ca="1">IFERROR(INDEX('Nhập đơn'!E:E,'NAM 1 ( Tắc )'!$A124,0),"")</f>
        <v/>
      </c>
      <c r="F124" s="15" t="str" cm="1">
        <f t="array" aca="1" ref="F124" ca="1">IFERROR(INDEX('Nhập đơn'!F:F,'NAM 1 ( Tắc )'!$A124,0),"")</f>
        <v/>
      </c>
      <c r="G124" s="14" t="str" cm="1">
        <f t="array" aca="1" ref="G124" ca="1">IFERROR(INDEX('Nhập đơn'!H:H,'NAM 1 ( Tắc )'!$A124,0),"")</f>
        <v/>
      </c>
      <c r="H124" s="14" t="str" cm="1">
        <f t="array" aca="1" ref="H124" ca="1">IFERROR(INDEX('Nhập đơn'!I:I,'NAM 1 ( Tắc )'!$A124,0),"")</f>
        <v/>
      </c>
      <c r="I124" s="15"/>
    </row>
    <row r="125" spans="1:9" ht="16.5">
      <c r="A125" s="1" t="str">
        <f ca="1">IFERROR(A124+MATCH(C125,OFFSET('Nhập đơn'!$C$1,'NAM 1 ( Tắc )'!$A124,0,10000),0),"")</f>
        <v/>
      </c>
      <c r="B125" s="16"/>
      <c r="C125" s="16"/>
      <c r="D125" s="14" t="str" cm="1">
        <f t="array" aca="1" ref="D125" ca="1">IFERROR(INDEX('Nhập đơn'!D:D,'NAM 1 ( Tắc )'!$A125,0),"")</f>
        <v/>
      </c>
      <c r="E125" s="15" t="str" cm="1">
        <f t="array" aca="1" ref="E125" ca="1">IFERROR(INDEX('Nhập đơn'!E:E,'NAM 1 ( Tắc )'!$A125,0),"")</f>
        <v/>
      </c>
      <c r="F125" s="15" t="str" cm="1">
        <f t="array" aca="1" ref="F125" ca="1">IFERROR(INDEX('Nhập đơn'!F:F,'NAM 1 ( Tắc )'!$A125,0),"")</f>
        <v/>
      </c>
      <c r="G125" s="14" t="str" cm="1">
        <f t="array" aca="1" ref="G125" ca="1">IFERROR(INDEX('Nhập đơn'!H:H,'NAM 1 ( Tắc )'!$A125,0),"")</f>
        <v/>
      </c>
      <c r="H125" s="14" t="str" cm="1">
        <f t="array" aca="1" ref="H125" ca="1">IFERROR(INDEX('Nhập đơn'!I:I,'NAM 1 ( Tắc )'!$A125,0),"")</f>
        <v/>
      </c>
      <c r="I125" s="15"/>
    </row>
    <row r="126" spans="1:9" ht="16.5">
      <c r="A126" s="1" t="str">
        <f ca="1">IFERROR(A125+MATCH(C126,OFFSET('Nhập đơn'!$C$1,'NAM 1 ( Tắc )'!$A125,0,10000),0),"")</f>
        <v/>
      </c>
      <c r="B126" s="16"/>
      <c r="C126" s="16"/>
      <c r="D126" s="14" t="str" cm="1">
        <f t="array" aca="1" ref="D126" ca="1">IFERROR(INDEX('Nhập đơn'!D:D,'NAM 1 ( Tắc )'!$A126,0),"")</f>
        <v/>
      </c>
      <c r="E126" s="15" t="str" cm="1">
        <f t="array" aca="1" ref="E126" ca="1">IFERROR(INDEX('Nhập đơn'!E:E,'NAM 1 ( Tắc )'!$A126,0),"")</f>
        <v/>
      </c>
      <c r="F126" s="15" t="str" cm="1">
        <f t="array" aca="1" ref="F126" ca="1">IFERROR(INDEX('Nhập đơn'!F:F,'NAM 1 ( Tắc )'!$A126,0),"")</f>
        <v/>
      </c>
      <c r="G126" s="14" t="str" cm="1">
        <f t="array" aca="1" ref="G126" ca="1">IFERROR(INDEX('Nhập đơn'!H:H,'NAM 1 ( Tắc )'!$A126,0),"")</f>
        <v/>
      </c>
      <c r="H126" s="14" t="str" cm="1">
        <f t="array" aca="1" ref="H126" ca="1">IFERROR(INDEX('Nhập đơn'!I:I,'NAM 1 ( Tắc )'!$A126,0),"")</f>
        <v/>
      </c>
      <c r="I126" s="15"/>
    </row>
  </sheetData>
  <mergeCells count="1">
    <mergeCell ref="H5:I5"/>
  </mergeCells>
  <conditionalFormatting sqref="B6:I6">
    <cfRule type="expression" dxfId="4" priority="1">
      <formula>COUNTA(B7)&gt;0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23"/>
  <sheetViews>
    <sheetView topLeftCell="B1" workbookViewId="0">
      <selection activeCell="F12" sqref="F12"/>
    </sheetView>
  </sheetViews>
  <sheetFormatPr defaultColWidth="9" defaultRowHeight="15"/>
  <cols>
    <col min="1" max="1" width="9.375" hidden="1" customWidth="1"/>
    <col min="2" max="2" width="6.875" customWidth="1"/>
    <col min="3" max="3" width="9" hidden="1" customWidth="1"/>
    <col min="4" max="4" width="12.375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14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16.5">
      <c r="A5" s="1"/>
      <c r="B5" s="7" t="s">
        <v>4327</v>
      </c>
      <c r="C5" s="8"/>
      <c r="D5" s="9"/>
      <c r="E5" s="10" t="s">
        <v>15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33">
      <c r="A7" s="1">
        <f ca="1">IFERROR(A6+MATCH(C7,OFFSET('Nhập đơn'!$C$1,NAM2ZH!$A6,0,10000),0),"")</f>
        <v>361</v>
      </c>
      <c r="B7" s="14">
        <v>1</v>
      </c>
      <c r="C7" s="14" t="str">
        <f>IF(COUNTIFS($C$6:C6,$E$5)&lt;$J$1,$E$5,"")</f>
        <v>NAM2ZH</v>
      </c>
      <c r="D7" s="14" t="str" cm="1">
        <f t="array" aca="1" ref="D7" ca="1">IFERROR(INDEX('Nhập đơn'!D:D,NAM2ZH!$A7,0),"")</f>
        <v>143</v>
      </c>
      <c r="E7" s="15" t="str" cm="1">
        <f t="array" aca="1" ref="E7" ca="1">IFERROR(INDEX('Nhập đơn'!E:E,NAM2ZH!$A7,0),"")</f>
        <v>Cải bẹ xanh 300 gr</v>
      </c>
      <c r="F7" s="15" t="str" cm="1">
        <f t="array" aca="1" ref="F7" ca="1">IFERROR(INDEX('Nhập đơn'!F:F,NAM2ZH!$A7,0),"")</f>
        <v>Chinese Mustard 300 gr</v>
      </c>
      <c r="G7" s="14" cm="1">
        <f t="array" aca="1" ref="G7" ca="1">IFERROR(INDEX('Nhập đơn'!H:H,NAM2ZH!$A7,0),"")</f>
        <v>1.5</v>
      </c>
      <c r="H7" s="14" cm="1">
        <f t="array" aca="1" ref="H7" ca="1">IFERROR(INDEX('Nhập đơn'!I:I,NAM2ZH!$A7,0),"")</f>
        <v>5</v>
      </c>
      <c r="I7" s="15"/>
    </row>
    <row r="8" spans="1:10" ht="33">
      <c r="A8" s="1">
        <f ca="1">IFERROR(A7+MATCH(C8,OFFSET('Nhập đơn'!$C$1,NAM2ZH!$A7,0,10000),0),"")</f>
        <v>362</v>
      </c>
      <c r="B8" s="14">
        <v>2</v>
      </c>
      <c r="C8" s="14" t="str">
        <f>IF(COUNTIFS($C$6:C7,$E$5)&lt;$J$1,$E$5,"")</f>
        <v>NAM2ZH</v>
      </c>
      <c r="D8" s="14" t="str" cm="1">
        <f t="array" aca="1" ref="D8" ca="1">IFERROR(INDEX('Nhập đơn'!D:D,NAM2ZH!$A8,0),"")</f>
        <v>232</v>
      </c>
      <c r="E8" s="15" t="str" cm="1">
        <f t="array" aca="1" ref="E8" ca="1">IFERROR(INDEX('Nhập đơn'!E:E,NAM2ZH!$A8,0),"")</f>
        <v>Cần tây 100 gr</v>
      </c>
      <c r="F8" s="15" t="str" cm="1">
        <f t="array" aca="1" ref="F8" ca="1">IFERROR(INDEX('Nhập đơn'!F:F,NAM2ZH!$A8,0),"")</f>
        <v>Chinese Cellery 100 gr</v>
      </c>
      <c r="G8" s="14" cm="1">
        <f t="array" aca="1" ref="G8" ca="1">IFERROR(INDEX('Nhập đơn'!H:H,NAM2ZH!$A8,0),"")</f>
        <v>1</v>
      </c>
      <c r="H8" s="14" cm="1">
        <f t="array" aca="1" ref="H8" ca="1">IFERROR(INDEX('Nhập đơn'!I:I,NAM2ZH!$A8,0),"")</f>
        <v>10</v>
      </c>
      <c r="I8" s="15"/>
    </row>
    <row r="9" spans="1:10" ht="33">
      <c r="A9" s="1">
        <f ca="1">IFERROR(A8+MATCH(C9,OFFSET('Nhập đơn'!$C$1,NAM2ZH!$A8,0,10000),0),"")</f>
        <v>363</v>
      </c>
      <c r="B9" s="14">
        <v>3</v>
      </c>
      <c r="C9" s="14" t="str">
        <f>IF(COUNTIFS($C$6:C8,$E$5)&lt;$J$1,$E$5,"")</f>
        <v>NAM2ZH</v>
      </c>
      <c r="D9" s="14" t="str" cm="1">
        <f t="array" aca="1" ref="D9" ca="1">IFERROR(INDEX('Nhập đơn'!D:D,NAM2ZH!$A9,0),"")</f>
        <v>172</v>
      </c>
      <c r="E9" s="15" t="str" cm="1">
        <f t="array" aca="1" ref="E9" ca="1">IFERROR(INDEX('Nhập đơn'!E:E,NAM2ZH!$A9,0),"")</f>
        <v>Hương nhu 100 gr</v>
      </c>
      <c r="F9" s="15" t="str" cm="1">
        <f t="array" aca="1" ref="F9" ca="1">IFERROR(INDEX('Nhập đơn'!F:F,NAM2ZH!$A9,0),"")</f>
        <v>Holy Basil Leaf 100 gr</v>
      </c>
      <c r="G9" s="14" cm="1">
        <f t="array" aca="1" ref="G9" ca="1">IFERROR(INDEX('Nhập đơn'!H:H,NAM2ZH!$A9,0),"")</f>
        <v>14</v>
      </c>
      <c r="H9" s="14" cm="1">
        <f t="array" aca="1" ref="H9" ca="1">IFERROR(INDEX('Nhập đơn'!I:I,NAM2ZH!$A9,0),"")</f>
        <v>140</v>
      </c>
      <c r="I9" s="15"/>
    </row>
    <row r="10" spans="1:10" ht="33">
      <c r="A10" s="1">
        <f ca="1">IFERROR(A9+MATCH(C10,OFFSET('Nhập đơn'!$C$1,NAM2ZH!$A9,0,10000),0),"")</f>
        <v>364</v>
      </c>
      <c r="B10" s="14">
        <v>4</v>
      </c>
      <c r="C10" s="14" t="str">
        <f>IF(COUNTIFS($C$6:C9,$E$5)&lt;$J$1,$E$5,"")</f>
        <v>NAM2ZH</v>
      </c>
      <c r="D10" s="14" t="str" cm="1">
        <f t="array" aca="1" ref="D10" ca="1">IFERROR(INDEX('Nhập đơn'!D:D,NAM2ZH!$A10,0),"")</f>
        <v>131</v>
      </c>
      <c r="E10" s="15" t="str" cm="1">
        <f t="array" aca="1" ref="E10" ca="1">IFERROR(INDEX('Nhập đơn'!E:E,NAM2ZH!$A10,0),"")</f>
        <v>Ngò gai 100 gr</v>
      </c>
      <c r="F10" s="15" t="str" cm="1">
        <f t="array" aca="1" ref="F10" ca="1">IFERROR(INDEX('Nhập đơn'!F:F,NAM2ZH!$A10,0),"")</f>
        <v>Culantro 100 gr</v>
      </c>
      <c r="G10" s="14" cm="1">
        <f t="array" aca="1" ref="G10" ca="1">IFERROR(INDEX('Nhập đơn'!H:H,NAM2ZH!$A10,0),"")</f>
        <v>8</v>
      </c>
      <c r="H10" s="14" cm="1">
        <f t="array" aca="1" ref="H10" ca="1">IFERROR(INDEX('Nhập đơn'!I:I,NAM2ZH!$A10,0),"")</f>
        <v>80</v>
      </c>
      <c r="I10" s="15"/>
    </row>
    <row r="11" spans="1:10" ht="33">
      <c r="A11" s="1">
        <f ca="1">IFERROR(A10+MATCH(C11,OFFSET('Nhập đơn'!$C$1,NAM2ZH!$A10,0,10000),0),"")</f>
        <v>365</v>
      </c>
      <c r="B11" s="14">
        <v>5</v>
      </c>
      <c r="C11" s="14" t="str">
        <f>IF(COUNTIFS($C$6:C10,$E$5)&lt;$J$1,$E$5,"")</f>
        <v>NAM2ZH</v>
      </c>
      <c r="D11" s="14" t="str" cm="1">
        <f t="array" aca="1" ref="D11" ca="1">IFERROR(INDEX('Nhập đơn'!D:D,NAM2ZH!$A11,0),"")</f>
        <v>161</v>
      </c>
      <c r="E11" s="15" t="str" cm="1">
        <f t="array" aca="1" ref="E11" ca="1">IFERROR(INDEX('Nhập đơn'!E:E,NAM2ZH!$A11,0),"")</f>
        <v>Rau muống 200 gr</v>
      </c>
      <c r="F11" s="15" t="str" cm="1">
        <f t="array" aca="1" ref="F11" ca="1">IFERROR(INDEX('Nhập đơn'!F:F,NAM2ZH!$A11,0),"")</f>
        <v>Morning Glory 200 gr</v>
      </c>
      <c r="G11" s="14" cm="1">
        <f t="array" aca="1" ref="G11" ca="1">IFERROR(INDEX('Nhập đơn'!H:H,NAM2ZH!$A11,0),"")</f>
        <v>20</v>
      </c>
      <c r="H11" s="14" cm="1">
        <f t="array" aca="1" ref="H11" ca="1">IFERROR(INDEX('Nhập đơn'!I:I,NAM2ZH!$A11,0),"")</f>
        <v>100</v>
      </c>
      <c r="I11" s="15"/>
    </row>
    <row r="12" spans="1:10" ht="33">
      <c r="A12" s="1">
        <f ca="1">IFERROR(A11+MATCH(C12,OFFSET('Nhập đơn'!$C$1,NAM2ZH!$A11,0,10000),0),"")</f>
        <v>366</v>
      </c>
      <c r="B12" s="14">
        <v>6</v>
      </c>
      <c r="C12" s="14" t="str">
        <f>IF(COUNTIFS($C$6:C11,$E$5)&lt;$J$1,$E$5,"")</f>
        <v>NAM2ZH</v>
      </c>
      <c r="D12" s="14" t="str" cm="1">
        <f t="array" aca="1" ref="D12" ca="1">IFERROR(INDEX('Nhập đơn'!D:D,NAM2ZH!$A12,0),"")</f>
        <v>101</v>
      </c>
      <c r="E12" s="15" t="str" cm="1">
        <f t="array" aca="1" ref="E12" ca="1">IFERROR(INDEX('Nhập đơn'!E:E,NAM2ZH!$A12,0),"")</f>
        <v>Cà pháo Thái 1 kg</v>
      </c>
      <c r="F12" s="15" t="str" cm="1">
        <f t="array" aca="1" ref="F12" ca="1">IFERROR(INDEX('Nhập đơn'!F:F,NAM2ZH!$A12,0),"")</f>
        <v>Green Eggplant 1 kg</v>
      </c>
      <c r="G12" s="14" cm="1">
        <f t="array" aca="1" ref="G12" ca="1">IFERROR(INDEX('Nhập đơn'!H:H,NAM2ZH!$A12,0),"")</f>
        <v>12</v>
      </c>
      <c r="H12" s="14" cm="1">
        <f t="array" aca="1" ref="H12" ca="1">IFERROR(INDEX('Nhập đơn'!I:I,NAM2ZH!$A12,0),"")</f>
        <v>12</v>
      </c>
      <c r="I12" s="15"/>
    </row>
    <row r="13" spans="1:10" ht="33">
      <c r="A13" s="1">
        <f ca="1">IFERROR(A12+MATCH(C13,OFFSET('Nhập đơn'!$C$1,NAM2ZH!$A12,0,10000),0),"")</f>
        <v>367</v>
      </c>
      <c r="B13" s="14">
        <v>7</v>
      </c>
      <c r="C13" s="14" t="str">
        <f>IF(COUNTIFS($C$6:C12,$E$5)&lt;$J$1,$E$5,"")</f>
        <v>NAM2ZH</v>
      </c>
      <c r="D13" s="14" cm="1">
        <f t="array" aca="1" ref="D13" ca="1">IFERROR(INDEX('Nhập đơn'!D:D,NAM2ZH!$A13,0),"")</f>
        <v>101</v>
      </c>
      <c r="E13" s="15" t="str" cm="1">
        <f t="array" aca="1" ref="E13" ca="1">IFERROR(INDEX('Nhập đơn'!E:E,NAM2ZH!$A13,0),"")</f>
        <v>Cà pháo Thái 200 gr</v>
      </c>
      <c r="F13" s="15" t="str" cm="1">
        <f t="array" aca="1" ref="F13" ca="1">IFERROR(INDEX('Nhập đơn'!F:F,NAM2ZH!$A13,0),"")</f>
        <v>Green Eggplant 200 gr</v>
      </c>
      <c r="G13" s="14" cm="1">
        <f t="array" aca="1" ref="G13" ca="1">IFERROR(INDEX('Nhập đơn'!H:H,NAM2ZH!$A13,0),"")</f>
        <v>6</v>
      </c>
      <c r="H13" s="14" cm="1">
        <f t="array" aca="1" ref="H13" ca="1">IFERROR(INDEX('Nhập đơn'!I:I,NAM2ZH!$A13,0),"")</f>
        <v>30</v>
      </c>
      <c r="I13" s="15"/>
    </row>
    <row r="14" spans="1:10" ht="33">
      <c r="A14" s="1">
        <f ca="1">IFERROR(A13+MATCH(C14,OFFSET('Nhập đơn'!$C$1,NAM2ZH!$A13,0,10000),0),"")</f>
        <v>368</v>
      </c>
      <c r="B14" s="14">
        <v>8</v>
      </c>
      <c r="C14" s="14" t="str">
        <f>IF(COUNTIFS($C$6:C13,$E$5)&lt;$J$1,$E$5,"")</f>
        <v>NAM2ZH</v>
      </c>
      <c r="D14" s="14" t="str" cm="1">
        <f t="array" aca="1" ref="D14" ca="1">IFERROR(INDEX('Nhập đơn'!D:D,NAM2ZH!$A14,0),"")</f>
        <v>121</v>
      </c>
      <c r="E14" s="15" t="str" cm="1">
        <f t="array" aca="1" ref="E14" ca="1">IFERROR(INDEX('Nhập đơn'!E:E,NAM2ZH!$A14,0),"")</f>
        <v>Đu đủ weight</v>
      </c>
      <c r="F14" s="15" t="str" cm="1">
        <f t="array" aca="1" ref="F14" ca="1">IFERROR(INDEX('Nhập đơn'!F:F,NAM2ZH!$A14,0),"")</f>
        <v>Papaya weight</v>
      </c>
      <c r="G14" s="14" cm="1">
        <f t="array" aca="1" ref="G14" ca="1">IFERROR(INDEX('Nhập đơn'!H:H,NAM2ZH!$A14,0),"")</f>
        <v>40</v>
      </c>
      <c r="H14" s="14" t="str" cm="1">
        <f t="array" aca="1" ref="H14" ca="1">IFERROR(INDEX('Nhập đơn'!I:I,NAM2ZH!$A14,0),"")</f>
        <v/>
      </c>
      <c r="I14" s="15"/>
    </row>
    <row r="15" spans="1:10" ht="33">
      <c r="A15" s="1">
        <f ca="1">IFERROR(A14+MATCH(C15,OFFSET('Nhập đơn'!$C$1,NAM2ZH!$A14,0,10000),0),"")</f>
        <v>369</v>
      </c>
      <c r="B15" s="14">
        <v>9</v>
      </c>
      <c r="C15" s="14" t="str">
        <f>IF(COUNTIFS($C$6:C14,$E$5)&lt;$J$1,$E$5,"")</f>
        <v>NAM2ZH</v>
      </c>
      <c r="D15" s="14" t="str" cm="1">
        <f t="array" aca="1" ref="D15" ca="1">IFERROR(INDEX('Nhập đơn'!D:D,NAM2ZH!$A15,0),"")</f>
        <v>706</v>
      </c>
      <c r="E15" s="15" t="str" cm="1">
        <f t="array" aca="1" ref="E15" ca="1">IFERROR(INDEX('Nhập đơn'!E:E,NAM2ZH!$A15,0),"")</f>
        <v>Khoai lang tím (củ lớn) weight</v>
      </c>
      <c r="F15" s="15" t="str" cm="1">
        <f t="array" aca="1" ref="F15" ca="1">IFERROR(INDEX('Nhập đơn'!F:F,NAM2ZH!$A15,0),"")</f>
        <v>Purple Batata weight</v>
      </c>
      <c r="G15" s="14" cm="1">
        <f t="array" aca="1" ref="G15" ca="1">IFERROR(INDEX('Nhập đơn'!H:H,NAM2ZH!$A15,0),"")</f>
        <v>2</v>
      </c>
      <c r="H15" s="14" t="str" cm="1">
        <f t="array" aca="1" ref="H15" ca="1">IFERROR(INDEX('Nhập đơn'!I:I,NAM2ZH!$A15,0),"")</f>
        <v/>
      </c>
      <c r="I15" s="16"/>
    </row>
    <row r="16" spans="1:10" ht="33">
      <c r="A16" s="1">
        <f ca="1">IFERROR(A15+MATCH(C16,OFFSET('Nhập đơn'!$C$1,NAM2ZH!$A15,0,10000),0),"")</f>
        <v>370</v>
      </c>
      <c r="B16" s="16"/>
      <c r="C16" s="14" t="str">
        <f>IF(COUNTIFS($C$6:C15,$E$5)&lt;$J$1,$E$5,"")</f>
        <v>NAM2ZH</v>
      </c>
      <c r="D16" s="14" t="str" cm="1">
        <f t="array" aca="1" ref="D16" ca="1">IFERROR(INDEX('Nhập đơn'!D:D,NAM2ZH!$A16,0),"")</f>
        <v>271</v>
      </c>
      <c r="E16" s="15" t="str" cm="1">
        <f t="array" aca="1" ref="E16" ca="1">IFERROR(INDEX('Nhập đơn'!E:E,NAM2ZH!$A16,0),"")</f>
        <v>Mướp hương weight</v>
      </c>
      <c r="F16" s="15" t="str" cm="1">
        <f t="array" aca="1" ref="F16" ca="1">IFERROR(INDEX('Nhập đơn'!F:F,NAM2ZH!$A16,0),"")</f>
        <v>Round Luffa weight</v>
      </c>
      <c r="G16" s="14" cm="1">
        <f t="array" aca="1" ref="G16" ca="1">IFERROR(INDEX('Nhập đơn'!H:H,NAM2ZH!$A16,0),"")</f>
        <v>2.1</v>
      </c>
      <c r="H16" s="14" t="str" cm="1">
        <f t="array" aca="1" ref="H16" ca="1">IFERROR(INDEX('Nhập đơn'!I:I,NAM2ZH!$A16,0),"")</f>
        <v/>
      </c>
      <c r="I16" s="16"/>
    </row>
    <row r="17" spans="1:9" ht="33">
      <c r="A17" s="1">
        <f ca="1">IFERROR(A16+MATCH(C17,OFFSET('Nhập đơn'!$C$1,NAM2ZH!$A16,0,10000),0),"")</f>
        <v>371</v>
      </c>
      <c r="B17" s="16"/>
      <c r="C17" s="14" t="str">
        <f>IF(COUNTIFS($C$6:C16,$E$5)&lt;$J$1,$E$5,"")</f>
        <v>NAM2ZH</v>
      </c>
      <c r="D17" s="14" t="str" cm="1">
        <f t="array" aca="1" ref="D17" ca="1">IFERROR(INDEX('Nhập đơn'!D:D,NAM2ZH!$A17,0),"")</f>
        <v>151</v>
      </c>
      <c r="E17" s="15" t="str" cm="1">
        <f t="array" aca="1" ref="E17" ca="1">IFERROR(INDEX('Nhập đơn'!E:E,NAM2ZH!$A17,0),"")</f>
        <v>Mồng tơi 300 gr</v>
      </c>
      <c r="F17" s="15" t="str" cm="1">
        <f t="array" aca="1" ref="F17" ca="1">IFERROR(INDEX('Nhập đơn'!F:F,NAM2ZH!$A17,0),"")</f>
        <v>Ceylon Spinach 300 gr</v>
      </c>
      <c r="G17" s="14" cm="1">
        <f t="array" aca="1" ref="G17" ca="1">IFERROR(INDEX('Nhập đơn'!H:H,NAM2ZH!$A17,0),"")</f>
        <v>1.5</v>
      </c>
      <c r="H17" s="14" cm="1">
        <f t="array" aca="1" ref="H17" ca="1">IFERROR(INDEX('Nhập đơn'!I:I,NAM2ZH!$A17,0),"")</f>
        <v>5</v>
      </c>
      <c r="I17" s="16"/>
    </row>
    <row r="18" spans="1:9" ht="16.5">
      <c r="A18" s="1" t="str">
        <f ca="1">IFERROR(A17+MATCH(C18,OFFSET('Nhập đơn'!$C$1,NAM2ZH!$A17,0,10000),0),"")</f>
        <v/>
      </c>
      <c r="B18" s="16"/>
      <c r="C18" s="16"/>
      <c r="D18" s="14" t="str" cm="1">
        <f t="array" aca="1" ref="D18" ca="1">IFERROR(INDEX('Nhập đơn'!D:D,NAM2ZH!$A18,0),"")</f>
        <v/>
      </c>
      <c r="E18" s="15" t="str" cm="1">
        <f t="array" aca="1" ref="E18" ca="1">IFERROR(INDEX('Nhập đơn'!E:E,NAM2ZH!$A18,0),"")</f>
        <v/>
      </c>
      <c r="F18" s="15" t="str" cm="1">
        <f t="array" aca="1" ref="F18" ca="1">IFERROR(INDEX('Nhập đơn'!F:F,NAM2ZH!$A18,0),"")</f>
        <v/>
      </c>
      <c r="G18" s="14" t="str" cm="1">
        <f t="array" aca="1" ref="G18" ca="1">IFERROR(INDEX('Nhập đơn'!H:H,NAM2ZH!$A18,0),"")</f>
        <v/>
      </c>
      <c r="H18" s="14" t="str" cm="1">
        <f t="array" aca="1" ref="H18" ca="1">IFERROR(INDEX('Nhập đơn'!I:I,NAM2ZH!$A18,0),"")</f>
        <v/>
      </c>
      <c r="I18" s="16"/>
    </row>
    <row r="19" spans="1:9" ht="16.5">
      <c r="A19" s="1" t="str">
        <f ca="1">IFERROR(A18+MATCH(C19,OFFSET('Nhập đơn'!$C$1,NAM2ZH!$A18,0,10000),0),"")</f>
        <v/>
      </c>
      <c r="B19" s="16"/>
      <c r="C19" s="16"/>
      <c r="D19" s="14" t="str" cm="1">
        <f t="array" aca="1" ref="D19" ca="1">IFERROR(INDEX('Nhập đơn'!D:D,NAM2ZH!$A19,0),"")</f>
        <v/>
      </c>
      <c r="E19" s="15" t="str" cm="1">
        <f t="array" aca="1" ref="E19" ca="1">IFERROR(INDEX('Nhập đơn'!E:E,NAM2ZH!$A19,0),"")</f>
        <v/>
      </c>
      <c r="F19" s="15" t="str" cm="1">
        <f t="array" aca="1" ref="F19" ca="1">IFERROR(INDEX('Nhập đơn'!F:F,NAM2ZH!$A19,0),"")</f>
        <v/>
      </c>
      <c r="G19" s="14" t="str" cm="1">
        <f t="array" aca="1" ref="G19" ca="1">IFERROR(INDEX('Nhập đơn'!H:H,NAM2ZH!$A19,0),"")</f>
        <v/>
      </c>
      <c r="H19" s="14" t="str" cm="1">
        <f t="array" aca="1" ref="H19" ca="1">IFERROR(INDEX('Nhập đơn'!I:I,NAM2ZH!$A19,0),"")</f>
        <v/>
      </c>
      <c r="I19" s="16"/>
    </row>
    <row r="20" spans="1:9" ht="16.5">
      <c r="A20" s="1" t="str">
        <f ca="1">IFERROR(A19+MATCH(C20,OFFSET('Nhập đơn'!$C$1,NAM2ZH!$A19,0,10000),0),"")</f>
        <v/>
      </c>
      <c r="B20" s="16"/>
      <c r="C20" s="16"/>
      <c r="D20" s="14" t="str" cm="1">
        <f t="array" aca="1" ref="D20" ca="1">IFERROR(INDEX('Nhập đơn'!D:D,NAM2ZH!$A20,0),"")</f>
        <v/>
      </c>
      <c r="E20" s="15" t="str" cm="1">
        <f t="array" aca="1" ref="E20" ca="1">IFERROR(INDEX('Nhập đơn'!E:E,NAM2ZH!$A20,0),"")</f>
        <v/>
      </c>
      <c r="F20" s="15" t="str" cm="1">
        <f t="array" aca="1" ref="F20" ca="1">IFERROR(INDEX('Nhập đơn'!F:F,NAM2ZH!$A20,0),"")</f>
        <v/>
      </c>
      <c r="G20" s="14" t="str" cm="1">
        <f t="array" aca="1" ref="G20" ca="1">IFERROR(INDEX('Nhập đơn'!H:H,NAM2ZH!$A20,0),"")</f>
        <v/>
      </c>
      <c r="H20" s="14" t="str" cm="1">
        <f t="array" aca="1" ref="H20" ca="1">IFERROR(INDEX('Nhập đơn'!I:I,NAM2ZH!$A20,0),"")</f>
        <v/>
      </c>
      <c r="I20" s="16"/>
    </row>
    <row r="21" spans="1:9" ht="16.5">
      <c r="A21" s="1" t="str">
        <f ca="1">IFERROR(A20+MATCH(C21,OFFSET('Nhập đơn'!$C$1,NAM2ZH!$A20,0,10000),0),"")</f>
        <v/>
      </c>
      <c r="B21" s="16"/>
      <c r="C21" s="16"/>
      <c r="D21" s="14" t="str" cm="1">
        <f t="array" aca="1" ref="D21" ca="1">IFERROR(INDEX('Nhập đơn'!D:D,NAM2ZH!$A21,0),"")</f>
        <v/>
      </c>
      <c r="E21" s="15" t="str" cm="1">
        <f t="array" aca="1" ref="E21" ca="1">IFERROR(INDEX('Nhập đơn'!E:E,NAM2ZH!$A21,0),"")</f>
        <v/>
      </c>
      <c r="F21" s="15" t="str" cm="1">
        <f t="array" aca="1" ref="F21" ca="1">IFERROR(INDEX('Nhập đơn'!F:F,NAM2ZH!$A21,0),"")</f>
        <v/>
      </c>
      <c r="G21" s="14" t="str" cm="1">
        <f t="array" aca="1" ref="G21" ca="1">IFERROR(INDEX('Nhập đơn'!H:H,NAM2ZH!$A21,0),"")</f>
        <v/>
      </c>
      <c r="H21" s="14" t="str" cm="1">
        <f t="array" aca="1" ref="H21" ca="1">IFERROR(INDEX('Nhập đơn'!I:I,NAM2ZH!$A21,0),"")</f>
        <v/>
      </c>
      <c r="I21" s="16"/>
    </row>
    <row r="22" spans="1:9" ht="16.5">
      <c r="A22" s="1" t="str">
        <f ca="1">IFERROR(A21+MATCH(C22,OFFSET('Nhập đơn'!$C$1,NAM2ZH!$A21,0,10000),0),"")</f>
        <v/>
      </c>
      <c r="B22" s="16"/>
      <c r="C22" s="16"/>
      <c r="D22" s="14" t="str" cm="1">
        <f t="array" aca="1" ref="D22" ca="1">IFERROR(INDEX('Nhập đơn'!D:D,NAM2ZH!$A22,0),"")</f>
        <v/>
      </c>
      <c r="E22" s="15" t="str" cm="1">
        <f t="array" aca="1" ref="E22" ca="1">IFERROR(INDEX('Nhập đơn'!E:E,NAM2ZH!$A22,0),"")</f>
        <v/>
      </c>
      <c r="F22" s="15" t="str" cm="1">
        <f t="array" aca="1" ref="F22" ca="1">IFERROR(INDEX('Nhập đơn'!F:F,NAM2ZH!$A22,0),"")</f>
        <v/>
      </c>
      <c r="G22" s="14" t="str" cm="1">
        <f t="array" aca="1" ref="G22" ca="1">IFERROR(INDEX('Nhập đơn'!H:H,NAM2ZH!$A22,0),"")</f>
        <v/>
      </c>
      <c r="H22" s="14" t="str" cm="1">
        <f t="array" aca="1" ref="H22" ca="1">IFERROR(INDEX('Nhập đơn'!I:I,NAM2ZH!$A22,0),"")</f>
        <v/>
      </c>
      <c r="I22" s="16"/>
    </row>
    <row r="23" spans="1:9" ht="16.5">
      <c r="A23" s="1" t="str">
        <f ca="1">IFERROR(A22+MATCH(C23,OFFSET('Nhập đơn'!$C$1,NAM2ZH!$A22,0,10000),0),"")</f>
        <v/>
      </c>
      <c r="B23" s="16"/>
      <c r="C23" s="16"/>
      <c r="D23" s="14" t="str" cm="1">
        <f t="array" aca="1" ref="D23" ca="1">IFERROR(INDEX('Nhập đơn'!D:D,NAM2ZH!$A23,0),"")</f>
        <v/>
      </c>
      <c r="E23" s="15" t="str" cm="1">
        <f t="array" aca="1" ref="E23" ca="1">IFERROR(INDEX('Nhập đơn'!E:E,NAM2ZH!$A23,0),"")</f>
        <v/>
      </c>
      <c r="F23" s="15" t="str" cm="1">
        <f t="array" aca="1" ref="F23" ca="1">IFERROR(INDEX('Nhập đơn'!F:F,NAM2ZH!$A23,0),"")</f>
        <v/>
      </c>
      <c r="G23" s="14" t="str" cm="1">
        <f t="array" aca="1" ref="G23" ca="1">IFERROR(INDEX('Nhập đơn'!H:H,NAM2ZH!$A23,0),"")</f>
        <v/>
      </c>
      <c r="H23" s="14" t="str" cm="1">
        <f t="array" aca="1" ref="H23" ca="1">IFERROR(INDEX('Nhập đơn'!I:I,NAM2ZH!$A23,0),"")</f>
        <v/>
      </c>
      <c r="I23" s="16"/>
    </row>
    <row r="24" spans="1:9" ht="16.5">
      <c r="A24" s="1" t="str">
        <f ca="1">IFERROR(A23+MATCH(C24,OFFSET('Nhập đơn'!$C$1,NAM2ZH!$A23,0,10000),0),"")</f>
        <v/>
      </c>
      <c r="B24" s="16"/>
      <c r="C24" s="16"/>
      <c r="D24" s="14" t="str" cm="1">
        <f t="array" aca="1" ref="D24" ca="1">IFERROR(INDEX('Nhập đơn'!D:D,NAM2ZH!$A24,0),"")</f>
        <v/>
      </c>
      <c r="E24" s="15" t="str" cm="1">
        <f t="array" aca="1" ref="E24" ca="1">IFERROR(INDEX('Nhập đơn'!E:E,NAM2ZH!$A24,0),"")</f>
        <v/>
      </c>
      <c r="F24" s="15" t="str" cm="1">
        <f t="array" aca="1" ref="F24" ca="1">IFERROR(INDEX('Nhập đơn'!F:F,NAM2ZH!$A24,0),"")</f>
        <v/>
      </c>
      <c r="G24" s="14" t="str" cm="1">
        <f t="array" aca="1" ref="G24" ca="1">IFERROR(INDEX('Nhập đơn'!H:H,NAM2ZH!$A24,0),"")</f>
        <v/>
      </c>
      <c r="H24" s="14" t="str" cm="1">
        <f t="array" aca="1" ref="H24" ca="1">IFERROR(INDEX('Nhập đơn'!I:I,NAM2ZH!$A24,0),"")</f>
        <v/>
      </c>
      <c r="I24" s="16"/>
    </row>
    <row r="25" spans="1:9" ht="16.5">
      <c r="A25" s="1" t="str">
        <f ca="1">IFERROR(A24+MATCH(C25,OFFSET('Nhập đơn'!$C$1,NAM2ZH!$A24,0,10000),0),"")</f>
        <v/>
      </c>
      <c r="B25" s="16"/>
      <c r="C25" s="16"/>
      <c r="D25" s="14" t="str" cm="1">
        <f t="array" aca="1" ref="D25" ca="1">IFERROR(INDEX('Nhập đơn'!D:D,NAM2ZH!$A25,0),"")</f>
        <v/>
      </c>
      <c r="E25" s="15" t="str" cm="1">
        <f t="array" aca="1" ref="E25" ca="1">IFERROR(INDEX('Nhập đơn'!E:E,NAM2ZH!$A25,0),"")</f>
        <v/>
      </c>
      <c r="F25" s="15" t="str" cm="1">
        <f t="array" aca="1" ref="F25" ca="1">IFERROR(INDEX('Nhập đơn'!F:F,NAM2ZH!$A25,0),"")</f>
        <v/>
      </c>
      <c r="G25" s="14" t="str" cm="1">
        <f t="array" aca="1" ref="G25" ca="1">IFERROR(INDEX('Nhập đơn'!H:H,NAM2ZH!$A25,0),"")</f>
        <v/>
      </c>
      <c r="H25" s="14" t="str" cm="1">
        <f t="array" aca="1" ref="H25" ca="1">IFERROR(INDEX('Nhập đơn'!I:I,NAM2ZH!$A25,0),"")</f>
        <v/>
      </c>
      <c r="I25" s="16"/>
    </row>
    <row r="26" spans="1:9" ht="16.5">
      <c r="A26" s="1" t="str">
        <f ca="1">IFERROR(A25+MATCH(C26,OFFSET('Nhập đơn'!$C$1,NAM2ZH!$A25,0,10000),0),"")</f>
        <v/>
      </c>
      <c r="B26" s="16"/>
      <c r="C26" s="16"/>
      <c r="D26" s="14" t="str" cm="1">
        <f t="array" aca="1" ref="D26" ca="1">IFERROR(INDEX('Nhập đơn'!D:D,NAM2ZH!$A26,0),"")</f>
        <v/>
      </c>
      <c r="E26" s="15" t="str" cm="1">
        <f t="array" aca="1" ref="E26" ca="1">IFERROR(INDEX('Nhập đơn'!E:E,NAM2ZH!$A26,0),"")</f>
        <v/>
      </c>
      <c r="F26" s="15" t="str" cm="1">
        <f t="array" aca="1" ref="F26" ca="1">IFERROR(INDEX('Nhập đơn'!F:F,NAM2ZH!$A26,0),"")</f>
        <v/>
      </c>
      <c r="G26" s="14" t="str" cm="1">
        <f t="array" aca="1" ref="G26" ca="1">IFERROR(INDEX('Nhập đơn'!H:H,NAM2ZH!$A26,0),"")</f>
        <v/>
      </c>
      <c r="H26" s="14" t="str" cm="1">
        <f t="array" aca="1" ref="H26" ca="1">IFERROR(INDEX('Nhập đơn'!I:I,NAM2ZH!$A26,0),"")</f>
        <v/>
      </c>
      <c r="I26" s="16"/>
    </row>
    <row r="27" spans="1:9" ht="16.5">
      <c r="A27" s="1" t="str">
        <f ca="1">IFERROR(A26+MATCH(C27,OFFSET('Nhập đơn'!$C$1,NAM2ZH!$A26,0,10000),0),"")</f>
        <v/>
      </c>
      <c r="B27" s="16"/>
      <c r="C27" s="16"/>
      <c r="D27" s="14" t="str" cm="1">
        <f t="array" aca="1" ref="D27" ca="1">IFERROR(INDEX('Nhập đơn'!D:D,NAM2ZH!$A27,0),"")</f>
        <v/>
      </c>
      <c r="E27" s="15" t="str" cm="1">
        <f t="array" aca="1" ref="E27" ca="1">IFERROR(INDEX('Nhập đơn'!E:E,NAM2ZH!$A27,0),"")</f>
        <v/>
      </c>
      <c r="F27" s="15" t="str" cm="1">
        <f t="array" aca="1" ref="F27" ca="1">IFERROR(INDEX('Nhập đơn'!F:F,NAM2ZH!$A27,0),"")</f>
        <v/>
      </c>
      <c r="G27" s="14" t="str" cm="1">
        <f t="array" aca="1" ref="G27" ca="1">IFERROR(INDEX('Nhập đơn'!H:H,NAM2ZH!$A27,0),"")</f>
        <v/>
      </c>
      <c r="H27" s="14" t="str" cm="1">
        <f t="array" aca="1" ref="H27" ca="1">IFERROR(INDEX('Nhập đơn'!I:I,NAM2ZH!$A27,0),"")</f>
        <v/>
      </c>
      <c r="I27" s="16"/>
    </row>
    <row r="28" spans="1:9" ht="16.5">
      <c r="A28" s="1" t="str">
        <f ca="1">IFERROR(A27+MATCH(C28,OFFSET('Nhập đơn'!$C$1,NAM2ZH!$A27,0,10000),0),"")</f>
        <v/>
      </c>
      <c r="B28" s="16"/>
      <c r="C28" s="16"/>
      <c r="D28" s="14" t="str" cm="1">
        <f t="array" aca="1" ref="D28" ca="1">IFERROR(INDEX('Nhập đơn'!D:D,NAM2ZH!$A28,0),"")</f>
        <v/>
      </c>
      <c r="E28" s="15" t="str" cm="1">
        <f t="array" aca="1" ref="E28" ca="1">IFERROR(INDEX('Nhập đơn'!E:E,NAM2ZH!$A28,0),"")</f>
        <v/>
      </c>
      <c r="F28" s="15" t="str" cm="1">
        <f t="array" aca="1" ref="F28" ca="1">IFERROR(INDEX('Nhập đơn'!F:F,NAM2ZH!$A28,0),"")</f>
        <v/>
      </c>
      <c r="G28" s="14" t="str" cm="1">
        <f t="array" aca="1" ref="G28" ca="1">IFERROR(INDEX('Nhập đơn'!H:H,NAM2ZH!$A28,0),"")</f>
        <v/>
      </c>
      <c r="H28" s="14" t="str" cm="1">
        <f t="array" aca="1" ref="H28" ca="1">IFERROR(INDEX('Nhập đơn'!I:I,NAM2ZH!$A28,0),"")</f>
        <v/>
      </c>
      <c r="I28" s="16"/>
    </row>
    <row r="29" spans="1:9" ht="16.5">
      <c r="A29" s="1" t="str">
        <f ca="1">IFERROR(A28+MATCH(C29,OFFSET('Nhập đơn'!$C$1,NAM2ZH!$A28,0,10000),0),"")</f>
        <v/>
      </c>
      <c r="B29" s="16"/>
      <c r="C29" s="16"/>
      <c r="D29" s="14" t="str" cm="1">
        <f t="array" aca="1" ref="D29" ca="1">IFERROR(INDEX('Nhập đơn'!D:D,NAM2ZH!$A29,0),"")</f>
        <v/>
      </c>
      <c r="E29" s="15" t="str" cm="1">
        <f t="array" aca="1" ref="E29" ca="1">IFERROR(INDEX('Nhập đơn'!E:E,NAM2ZH!$A29,0),"")</f>
        <v/>
      </c>
      <c r="F29" s="15" t="str" cm="1">
        <f t="array" aca="1" ref="F29" ca="1">IFERROR(INDEX('Nhập đơn'!F:F,NAM2ZH!$A29,0),"")</f>
        <v/>
      </c>
      <c r="G29" s="14" t="str" cm="1">
        <f t="array" aca="1" ref="G29" ca="1">IFERROR(INDEX('Nhập đơn'!H:H,NAM2ZH!$A29,0),"")</f>
        <v/>
      </c>
      <c r="H29" s="14" t="str" cm="1">
        <f t="array" aca="1" ref="H29" ca="1">IFERROR(INDEX('Nhập đơn'!I:I,NAM2ZH!$A29,0),"")</f>
        <v/>
      </c>
      <c r="I29" s="16"/>
    </row>
    <row r="30" spans="1:9" ht="16.5">
      <c r="A30" s="1" t="str">
        <f ca="1">IFERROR(A29+MATCH(C30,OFFSET('Nhập đơn'!$C$1,NAM2ZH!$A29,0,10000),0),"")</f>
        <v/>
      </c>
      <c r="B30" s="16"/>
      <c r="C30" s="16"/>
      <c r="D30" s="14" t="str" cm="1">
        <f t="array" aca="1" ref="D30" ca="1">IFERROR(INDEX('Nhập đơn'!D:D,NAM2ZH!$A30,0),"")</f>
        <v/>
      </c>
      <c r="E30" s="15" t="str" cm="1">
        <f t="array" aca="1" ref="E30" ca="1">IFERROR(INDEX('Nhập đơn'!E:E,NAM2ZH!$A30,0),"")</f>
        <v/>
      </c>
      <c r="F30" s="15" t="str" cm="1">
        <f t="array" aca="1" ref="F30" ca="1">IFERROR(INDEX('Nhập đơn'!F:F,NAM2ZH!$A30,0),"")</f>
        <v/>
      </c>
      <c r="G30" s="14" t="str" cm="1">
        <f t="array" aca="1" ref="G30" ca="1">IFERROR(INDEX('Nhập đơn'!H:H,NAM2ZH!$A30,0),"")</f>
        <v/>
      </c>
      <c r="H30" s="14" t="str" cm="1">
        <f t="array" aca="1" ref="H30" ca="1">IFERROR(INDEX('Nhập đơn'!I:I,NAM2ZH!$A30,0),"")</f>
        <v/>
      </c>
      <c r="I30" s="16"/>
    </row>
    <row r="31" spans="1:9" ht="16.5">
      <c r="A31" s="1" t="str">
        <f ca="1">IFERROR(A30+MATCH(C31,OFFSET('Nhập đơn'!$C$1,NAM2ZH!$A30,0,10000),0),"")</f>
        <v/>
      </c>
      <c r="B31" s="16"/>
      <c r="C31" s="16"/>
      <c r="D31" s="14" t="str" cm="1">
        <f t="array" aca="1" ref="D31" ca="1">IFERROR(INDEX('Nhập đơn'!D:D,NAM2ZH!$A31,0),"")</f>
        <v/>
      </c>
      <c r="E31" s="15" t="str" cm="1">
        <f t="array" aca="1" ref="E31" ca="1">IFERROR(INDEX('Nhập đơn'!E:E,NAM2ZH!$A31,0),"")</f>
        <v/>
      </c>
      <c r="F31" s="15" t="str" cm="1">
        <f t="array" aca="1" ref="F31" ca="1">IFERROR(INDEX('Nhập đơn'!F:F,NAM2ZH!$A31,0),"")</f>
        <v/>
      </c>
      <c r="G31" s="14" t="str" cm="1">
        <f t="array" aca="1" ref="G31" ca="1">IFERROR(INDEX('Nhập đơn'!H:H,NAM2ZH!$A31,0),"")</f>
        <v/>
      </c>
      <c r="H31" s="14" t="str" cm="1">
        <f t="array" aca="1" ref="H31" ca="1">IFERROR(INDEX('Nhập đơn'!I:I,NAM2ZH!$A31,0),"")</f>
        <v/>
      </c>
      <c r="I31" s="16"/>
    </row>
    <row r="32" spans="1:9" ht="16.5">
      <c r="A32" s="1" t="str">
        <f ca="1">IFERROR(A31+MATCH(C32,OFFSET('Nhập đơn'!$C$1,NAM2ZH!$A31,0,10000),0),"")</f>
        <v/>
      </c>
      <c r="B32" s="16"/>
      <c r="C32" s="16"/>
      <c r="D32" s="14" t="str" cm="1">
        <f t="array" aca="1" ref="D32" ca="1">IFERROR(INDEX('Nhập đơn'!D:D,NAM2ZH!$A32,0),"")</f>
        <v/>
      </c>
      <c r="E32" s="15" t="str" cm="1">
        <f t="array" aca="1" ref="E32" ca="1">IFERROR(INDEX('Nhập đơn'!E:E,NAM2ZH!$A32,0),"")</f>
        <v/>
      </c>
      <c r="F32" s="15" t="str" cm="1">
        <f t="array" aca="1" ref="F32" ca="1">IFERROR(INDEX('Nhập đơn'!F:F,NAM2ZH!$A32,0),"")</f>
        <v/>
      </c>
      <c r="G32" s="14" t="str" cm="1">
        <f t="array" aca="1" ref="G32" ca="1">IFERROR(INDEX('Nhập đơn'!H:H,NAM2ZH!$A32,0),"")</f>
        <v/>
      </c>
      <c r="H32" s="14" t="str" cm="1">
        <f t="array" aca="1" ref="H32" ca="1">IFERROR(INDEX('Nhập đơn'!I:I,NAM2ZH!$A32,0),"")</f>
        <v/>
      </c>
      <c r="I32" s="16"/>
    </row>
    <row r="33" spans="1:9" ht="16.5">
      <c r="A33" s="1" t="str">
        <f ca="1">IFERROR(A32+MATCH(C33,OFFSET('Nhập đơn'!$C$1,NAM2ZH!$A32,0,10000),0),"")</f>
        <v/>
      </c>
      <c r="B33" s="16"/>
      <c r="C33" s="16"/>
      <c r="D33" s="14" t="str" cm="1">
        <f t="array" aca="1" ref="D33" ca="1">IFERROR(INDEX('Nhập đơn'!D:D,NAM2ZH!$A33,0),"")</f>
        <v/>
      </c>
      <c r="E33" s="15" t="str" cm="1">
        <f t="array" aca="1" ref="E33" ca="1">IFERROR(INDEX('Nhập đơn'!E:E,NAM2ZH!$A33,0),"")</f>
        <v/>
      </c>
      <c r="F33" s="15" t="str" cm="1">
        <f t="array" aca="1" ref="F33" ca="1">IFERROR(INDEX('Nhập đơn'!F:F,NAM2ZH!$A33,0),"")</f>
        <v/>
      </c>
      <c r="G33" s="14" t="str" cm="1">
        <f t="array" aca="1" ref="G33" ca="1">IFERROR(INDEX('Nhập đơn'!H:H,NAM2ZH!$A33,0),"")</f>
        <v/>
      </c>
      <c r="H33" s="14" t="str" cm="1">
        <f t="array" aca="1" ref="H33" ca="1">IFERROR(INDEX('Nhập đơn'!I:I,NAM2ZH!$A33,0),"")</f>
        <v/>
      </c>
      <c r="I33" s="16"/>
    </row>
    <row r="34" spans="1:9" ht="16.5">
      <c r="A34" s="1" t="str">
        <f ca="1">IFERROR(A33+MATCH(C34,OFFSET('Nhập đơn'!$C$1,NAM2ZH!$A33,0,10000),0),"")</f>
        <v/>
      </c>
      <c r="B34" s="16"/>
      <c r="C34" s="16"/>
      <c r="D34" s="14" t="str" cm="1">
        <f t="array" aca="1" ref="D34" ca="1">IFERROR(INDEX('Nhập đơn'!D:D,NAM2ZH!$A34,0),"")</f>
        <v/>
      </c>
      <c r="E34" s="15" t="str" cm="1">
        <f t="array" aca="1" ref="E34" ca="1">IFERROR(INDEX('Nhập đơn'!E:E,NAM2ZH!$A34,0),"")</f>
        <v/>
      </c>
      <c r="F34" s="15" t="str" cm="1">
        <f t="array" aca="1" ref="F34" ca="1">IFERROR(INDEX('Nhập đơn'!F:F,NAM2ZH!$A34,0),"")</f>
        <v/>
      </c>
      <c r="G34" s="14" t="str" cm="1">
        <f t="array" aca="1" ref="G34" ca="1">IFERROR(INDEX('Nhập đơn'!H:H,NAM2ZH!$A34,0),"")</f>
        <v/>
      </c>
      <c r="H34" s="14" t="str" cm="1">
        <f t="array" aca="1" ref="H34" ca="1">IFERROR(INDEX('Nhập đơn'!I:I,NAM2ZH!$A34,0),"")</f>
        <v/>
      </c>
      <c r="I34" s="16"/>
    </row>
    <row r="35" spans="1:9" ht="16.5">
      <c r="A35" s="1" t="str">
        <f ca="1">IFERROR(A34+MATCH(C35,OFFSET('Nhập đơn'!$C$1,NAM2ZH!$A34,0,10000),0),"")</f>
        <v/>
      </c>
      <c r="B35" s="16"/>
      <c r="C35" s="16"/>
      <c r="D35" s="14" t="str" cm="1">
        <f t="array" aca="1" ref="D35" ca="1">IFERROR(INDEX('Nhập đơn'!D:D,NAM2ZH!$A35,0),"")</f>
        <v/>
      </c>
      <c r="E35" s="15" t="str" cm="1">
        <f t="array" aca="1" ref="E35" ca="1">IFERROR(INDEX('Nhập đơn'!E:E,NAM2ZH!$A35,0),"")</f>
        <v/>
      </c>
      <c r="F35" s="15" t="str" cm="1">
        <f t="array" aca="1" ref="F35" ca="1">IFERROR(INDEX('Nhập đơn'!F:F,NAM2ZH!$A35,0),"")</f>
        <v/>
      </c>
      <c r="G35" s="14" t="str" cm="1">
        <f t="array" aca="1" ref="G35" ca="1">IFERROR(INDEX('Nhập đơn'!H:H,NAM2ZH!$A35,0),"")</f>
        <v/>
      </c>
      <c r="H35" s="14" t="str" cm="1">
        <f t="array" aca="1" ref="H35" ca="1">IFERROR(INDEX('Nhập đơn'!I:I,NAM2ZH!$A35,0),"")</f>
        <v/>
      </c>
      <c r="I35" s="16"/>
    </row>
    <row r="36" spans="1:9" ht="16.5">
      <c r="A36" s="1" t="str">
        <f ca="1">IFERROR(A35+MATCH(C36,OFFSET('Nhập đơn'!$C$1,NAM2ZH!$A35,0,10000),0),"")</f>
        <v/>
      </c>
      <c r="B36" s="16"/>
      <c r="C36" s="16"/>
      <c r="D36" s="14" t="str" cm="1">
        <f t="array" aca="1" ref="D36" ca="1">IFERROR(INDEX('Nhập đơn'!D:D,NAM2ZH!$A36,0),"")</f>
        <v/>
      </c>
      <c r="E36" s="15" t="str" cm="1">
        <f t="array" aca="1" ref="E36" ca="1">IFERROR(INDEX('Nhập đơn'!E:E,NAM2ZH!$A36,0),"")</f>
        <v/>
      </c>
      <c r="F36" s="15" t="str" cm="1">
        <f t="array" aca="1" ref="F36" ca="1">IFERROR(INDEX('Nhập đơn'!F:F,NAM2ZH!$A36,0),"")</f>
        <v/>
      </c>
      <c r="G36" s="14" t="str" cm="1">
        <f t="array" aca="1" ref="G36" ca="1">IFERROR(INDEX('Nhập đơn'!H:H,NAM2ZH!$A36,0),"")</f>
        <v/>
      </c>
      <c r="H36" s="14" t="str" cm="1">
        <f t="array" aca="1" ref="H36" ca="1">IFERROR(INDEX('Nhập đơn'!I:I,NAM2ZH!$A36,0),"")</f>
        <v/>
      </c>
      <c r="I36" s="16"/>
    </row>
    <row r="37" spans="1:9" ht="16.5">
      <c r="A37" s="1" t="str">
        <f ca="1">IFERROR(A36+MATCH(C37,OFFSET('Nhập đơn'!$C$1,NAM2ZH!$A36,0,10000),0),"")</f>
        <v/>
      </c>
      <c r="B37" s="16"/>
      <c r="C37" s="16"/>
      <c r="D37" s="14" t="str" cm="1">
        <f t="array" aca="1" ref="D37" ca="1">IFERROR(INDEX('Nhập đơn'!D:D,NAM2ZH!$A37,0),"")</f>
        <v/>
      </c>
      <c r="E37" s="15" t="str" cm="1">
        <f t="array" aca="1" ref="E37" ca="1">IFERROR(INDEX('Nhập đơn'!E:E,NAM2ZH!$A37,0),"")</f>
        <v/>
      </c>
      <c r="F37" s="15" t="str" cm="1">
        <f t="array" aca="1" ref="F37" ca="1">IFERROR(INDEX('Nhập đơn'!F:F,NAM2ZH!$A37,0),"")</f>
        <v/>
      </c>
      <c r="G37" s="14" t="str" cm="1">
        <f t="array" aca="1" ref="G37" ca="1">IFERROR(INDEX('Nhập đơn'!H:H,NAM2ZH!$A37,0),"")</f>
        <v/>
      </c>
      <c r="H37" s="14" t="str" cm="1">
        <f t="array" aca="1" ref="H37" ca="1">IFERROR(INDEX('Nhập đơn'!I:I,NAM2ZH!$A37,0),"")</f>
        <v/>
      </c>
      <c r="I37" s="16"/>
    </row>
    <row r="38" spans="1:9" ht="16.5">
      <c r="A38" s="1" t="str">
        <f ca="1">IFERROR(A37+MATCH(C38,OFFSET('Nhập đơn'!$C$1,NAM2ZH!$A37,0,10000),0),"")</f>
        <v/>
      </c>
      <c r="B38" s="16"/>
      <c r="C38" s="16"/>
      <c r="D38" s="14" t="str" cm="1">
        <f t="array" aca="1" ref="D38" ca="1">IFERROR(INDEX('Nhập đơn'!D:D,NAM2ZH!$A38,0),"")</f>
        <v/>
      </c>
      <c r="E38" s="15" t="str" cm="1">
        <f t="array" aca="1" ref="E38" ca="1">IFERROR(INDEX('Nhập đơn'!E:E,NAM2ZH!$A38,0),"")</f>
        <v/>
      </c>
      <c r="F38" s="15" t="str" cm="1">
        <f t="array" aca="1" ref="F38" ca="1">IFERROR(INDEX('Nhập đơn'!F:F,NAM2ZH!$A38,0),"")</f>
        <v/>
      </c>
      <c r="G38" s="14" t="str" cm="1">
        <f t="array" aca="1" ref="G38" ca="1">IFERROR(INDEX('Nhập đơn'!H:H,NAM2ZH!$A38,0),"")</f>
        <v/>
      </c>
      <c r="H38" s="14" t="str" cm="1">
        <f t="array" aca="1" ref="H38" ca="1">IFERROR(INDEX('Nhập đơn'!I:I,NAM2ZH!$A38,0),"")</f>
        <v/>
      </c>
      <c r="I38" s="16"/>
    </row>
    <row r="39" spans="1:9" ht="16.5">
      <c r="A39" s="1" t="str">
        <f ca="1">IFERROR(A38+MATCH(C39,OFFSET('Nhập đơn'!$C$1,NAM2ZH!$A38,0,10000),0),"")</f>
        <v/>
      </c>
      <c r="B39" s="16"/>
      <c r="C39" s="16"/>
      <c r="D39" s="14" t="str" cm="1">
        <f t="array" aca="1" ref="D39" ca="1">IFERROR(INDEX('Nhập đơn'!D:D,NAM2ZH!$A39,0),"")</f>
        <v/>
      </c>
      <c r="E39" s="15" t="str" cm="1">
        <f t="array" aca="1" ref="E39" ca="1">IFERROR(INDEX('Nhập đơn'!E:E,NAM2ZH!$A39,0),"")</f>
        <v/>
      </c>
      <c r="F39" s="15" t="str" cm="1">
        <f t="array" aca="1" ref="F39" ca="1">IFERROR(INDEX('Nhập đơn'!F:F,NAM2ZH!$A39,0),"")</f>
        <v/>
      </c>
      <c r="G39" s="14" t="str" cm="1">
        <f t="array" aca="1" ref="G39" ca="1">IFERROR(INDEX('Nhập đơn'!H:H,NAM2ZH!$A39,0),"")</f>
        <v/>
      </c>
      <c r="H39" s="14" t="str" cm="1">
        <f t="array" aca="1" ref="H39" ca="1">IFERROR(INDEX('Nhập đơn'!I:I,NAM2ZH!$A39,0),"")</f>
        <v/>
      </c>
      <c r="I39" s="16"/>
    </row>
    <row r="40" spans="1:9" ht="16.5">
      <c r="A40" s="1" t="str">
        <f ca="1">IFERROR(A39+MATCH(C40,OFFSET('Nhập đơn'!$C$1,NAM2ZH!$A39,0,10000),0),"")</f>
        <v/>
      </c>
      <c r="B40" s="16"/>
      <c r="C40" s="16"/>
      <c r="D40" s="14" t="str" cm="1">
        <f t="array" aca="1" ref="D40" ca="1">IFERROR(INDEX('Nhập đơn'!D:D,NAM2ZH!$A40,0),"")</f>
        <v/>
      </c>
      <c r="E40" s="15" t="str" cm="1">
        <f t="array" aca="1" ref="E40" ca="1">IFERROR(INDEX('Nhập đơn'!E:E,NAM2ZH!$A40,0),"")</f>
        <v/>
      </c>
      <c r="F40" s="15" t="str" cm="1">
        <f t="array" aca="1" ref="F40" ca="1">IFERROR(INDEX('Nhập đơn'!F:F,NAM2ZH!$A40,0),"")</f>
        <v/>
      </c>
      <c r="G40" s="14" t="str" cm="1">
        <f t="array" aca="1" ref="G40" ca="1">IFERROR(INDEX('Nhập đơn'!H:H,NAM2ZH!$A40,0),"")</f>
        <v/>
      </c>
      <c r="H40" s="14" t="str" cm="1">
        <f t="array" aca="1" ref="H40" ca="1">IFERROR(INDEX('Nhập đơn'!I:I,NAM2ZH!$A40,0),"")</f>
        <v/>
      </c>
      <c r="I40" s="16"/>
    </row>
    <row r="41" spans="1:9" ht="16.5">
      <c r="A41" s="1" t="str">
        <f ca="1">IFERROR(A40+MATCH(C41,OFFSET('Nhập đơn'!$C$1,NAM2ZH!$A40,0,10000),0),"")</f>
        <v/>
      </c>
      <c r="B41" s="16"/>
      <c r="C41" s="16"/>
      <c r="D41" s="14" t="str" cm="1">
        <f t="array" aca="1" ref="D41" ca="1">IFERROR(INDEX('Nhập đơn'!D:D,NAM2ZH!$A41,0),"")</f>
        <v/>
      </c>
      <c r="E41" s="15" t="str" cm="1">
        <f t="array" aca="1" ref="E41" ca="1">IFERROR(INDEX('Nhập đơn'!E:E,NAM2ZH!$A41,0),"")</f>
        <v/>
      </c>
      <c r="F41" s="15" t="str" cm="1">
        <f t="array" aca="1" ref="F41" ca="1">IFERROR(INDEX('Nhập đơn'!F:F,NAM2ZH!$A41,0),"")</f>
        <v/>
      </c>
      <c r="G41" s="14" t="str" cm="1">
        <f t="array" aca="1" ref="G41" ca="1">IFERROR(INDEX('Nhập đơn'!H:H,NAM2ZH!$A41,0),"")</f>
        <v/>
      </c>
      <c r="H41" s="14" t="str" cm="1">
        <f t="array" aca="1" ref="H41" ca="1">IFERROR(INDEX('Nhập đơn'!I:I,NAM2ZH!$A41,0),"")</f>
        <v/>
      </c>
      <c r="I41" s="16"/>
    </row>
    <row r="42" spans="1:9" ht="16.5">
      <c r="A42" s="1" t="str">
        <f ca="1">IFERROR(A41+MATCH(C42,OFFSET('Nhập đơn'!$C$1,NAM2ZH!$A41,0,10000),0),"")</f>
        <v/>
      </c>
      <c r="B42" s="16"/>
      <c r="C42" s="16"/>
      <c r="D42" s="14" t="str" cm="1">
        <f t="array" aca="1" ref="D42" ca="1">IFERROR(INDEX('Nhập đơn'!D:D,NAM2ZH!$A42,0),"")</f>
        <v/>
      </c>
      <c r="E42" s="15" t="str" cm="1">
        <f t="array" aca="1" ref="E42" ca="1">IFERROR(INDEX('Nhập đơn'!E:E,NAM2ZH!$A42,0),"")</f>
        <v/>
      </c>
      <c r="F42" s="15" t="str" cm="1">
        <f t="array" aca="1" ref="F42" ca="1">IFERROR(INDEX('Nhập đơn'!F:F,NAM2ZH!$A42,0),"")</f>
        <v/>
      </c>
      <c r="G42" s="14" t="str" cm="1">
        <f t="array" aca="1" ref="G42" ca="1">IFERROR(INDEX('Nhập đơn'!H:H,NAM2ZH!$A42,0),"")</f>
        <v/>
      </c>
      <c r="H42" s="14" t="str" cm="1">
        <f t="array" aca="1" ref="H42" ca="1">IFERROR(INDEX('Nhập đơn'!I:I,NAM2ZH!$A42,0),"")</f>
        <v/>
      </c>
      <c r="I42" s="16"/>
    </row>
    <row r="43" spans="1:9" ht="16.5">
      <c r="A43" s="1" t="str">
        <f ca="1">IFERROR(A42+MATCH(C43,OFFSET('Nhập đơn'!$C$1,NAM2ZH!$A42,0,10000),0),"")</f>
        <v/>
      </c>
      <c r="B43" s="16"/>
      <c r="C43" s="16"/>
      <c r="D43" s="14" t="str" cm="1">
        <f t="array" aca="1" ref="D43" ca="1">IFERROR(INDEX('Nhập đơn'!D:D,NAM2ZH!$A43,0),"")</f>
        <v/>
      </c>
      <c r="E43" s="15" t="str" cm="1">
        <f t="array" aca="1" ref="E43" ca="1">IFERROR(INDEX('Nhập đơn'!E:E,NAM2ZH!$A43,0),"")</f>
        <v/>
      </c>
      <c r="F43" s="15" t="str" cm="1">
        <f t="array" aca="1" ref="F43" ca="1">IFERROR(INDEX('Nhập đơn'!F:F,NAM2ZH!$A43,0),"")</f>
        <v/>
      </c>
      <c r="G43" s="14" t="str" cm="1">
        <f t="array" aca="1" ref="G43" ca="1">IFERROR(INDEX('Nhập đơn'!H:H,NAM2ZH!$A43,0),"")</f>
        <v/>
      </c>
      <c r="H43" s="14" t="str" cm="1">
        <f t="array" aca="1" ref="H43" ca="1">IFERROR(INDEX('Nhập đơn'!I:I,NAM2ZH!$A43,0),"")</f>
        <v/>
      </c>
      <c r="I43" s="16"/>
    </row>
    <row r="44" spans="1:9" ht="16.5">
      <c r="A44" s="1" t="str">
        <f ca="1">IFERROR(A43+MATCH(C44,OFFSET('Nhập đơn'!$C$1,NAM2ZH!$A43,0,10000),0),"")</f>
        <v/>
      </c>
      <c r="B44" s="16"/>
      <c r="C44" s="16"/>
      <c r="D44" s="14" t="str" cm="1">
        <f t="array" aca="1" ref="D44" ca="1">IFERROR(INDEX('Nhập đơn'!D:D,NAM2ZH!$A44,0),"")</f>
        <v/>
      </c>
      <c r="E44" s="15" t="str" cm="1">
        <f t="array" aca="1" ref="E44" ca="1">IFERROR(INDEX('Nhập đơn'!E:E,NAM2ZH!$A44,0),"")</f>
        <v/>
      </c>
      <c r="F44" s="15" t="str" cm="1">
        <f t="array" aca="1" ref="F44" ca="1">IFERROR(INDEX('Nhập đơn'!F:F,NAM2ZH!$A44,0),"")</f>
        <v/>
      </c>
      <c r="G44" s="14" t="str" cm="1">
        <f t="array" aca="1" ref="G44" ca="1">IFERROR(INDEX('Nhập đơn'!H:H,NAM2ZH!$A44,0),"")</f>
        <v/>
      </c>
      <c r="H44" s="14" t="str" cm="1">
        <f t="array" aca="1" ref="H44" ca="1">IFERROR(INDEX('Nhập đơn'!I:I,NAM2ZH!$A44,0),"")</f>
        <v/>
      </c>
      <c r="I44" s="16"/>
    </row>
    <row r="45" spans="1:9" ht="16.5">
      <c r="A45" s="1" t="str">
        <f ca="1">IFERROR(A44+MATCH(C45,OFFSET('Nhập đơn'!$C$1,NAM2ZH!$A44,0,10000),0),"")</f>
        <v/>
      </c>
      <c r="B45" s="16"/>
      <c r="C45" s="16"/>
      <c r="D45" s="14" t="str" cm="1">
        <f t="array" aca="1" ref="D45" ca="1">IFERROR(INDEX('Nhập đơn'!D:D,NAM2ZH!$A45,0),"")</f>
        <v/>
      </c>
      <c r="E45" s="15" t="str" cm="1">
        <f t="array" aca="1" ref="E45" ca="1">IFERROR(INDEX('Nhập đơn'!E:E,NAM2ZH!$A45,0),"")</f>
        <v/>
      </c>
      <c r="F45" s="15" t="str" cm="1">
        <f t="array" aca="1" ref="F45" ca="1">IFERROR(INDEX('Nhập đơn'!F:F,NAM2ZH!$A45,0),"")</f>
        <v/>
      </c>
      <c r="G45" s="14" t="str" cm="1">
        <f t="array" aca="1" ref="G45" ca="1">IFERROR(INDEX('Nhập đơn'!H:H,NAM2ZH!$A45,0),"")</f>
        <v/>
      </c>
      <c r="H45" s="14" t="str" cm="1">
        <f t="array" aca="1" ref="H45" ca="1">IFERROR(INDEX('Nhập đơn'!I:I,NAM2ZH!$A45,0),"")</f>
        <v/>
      </c>
      <c r="I45" s="16"/>
    </row>
    <row r="46" spans="1:9" ht="16.5">
      <c r="A46" s="1" t="str">
        <f ca="1">IFERROR(A45+MATCH(C46,OFFSET('Nhập đơn'!$C$1,NAM2ZH!$A45,0,10000),0),"")</f>
        <v/>
      </c>
      <c r="B46" s="16"/>
      <c r="C46" s="16"/>
      <c r="D46" s="14" t="str" cm="1">
        <f t="array" aca="1" ref="D46" ca="1">IFERROR(INDEX('Nhập đơn'!D:D,NAM2ZH!$A46,0),"")</f>
        <v/>
      </c>
      <c r="E46" s="15" t="str" cm="1">
        <f t="array" aca="1" ref="E46" ca="1">IFERROR(INDEX('Nhập đơn'!E:E,NAM2ZH!$A46,0),"")</f>
        <v/>
      </c>
      <c r="F46" s="15" t="str" cm="1">
        <f t="array" aca="1" ref="F46" ca="1">IFERROR(INDEX('Nhập đơn'!F:F,NAM2ZH!$A46,0),"")</f>
        <v/>
      </c>
      <c r="G46" s="14" t="str" cm="1">
        <f t="array" aca="1" ref="G46" ca="1">IFERROR(INDEX('Nhập đơn'!H:H,NAM2ZH!$A46,0),"")</f>
        <v/>
      </c>
      <c r="H46" s="14" t="str" cm="1">
        <f t="array" aca="1" ref="H46" ca="1">IFERROR(INDEX('Nhập đơn'!I:I,NAM2ZH!$A46,0),"")</f>
        <v/>
      </c>
      <c r="I46" s="16"/>
    </row>
    <row r="47" spans="1:9" ht="16.5">
      <c r="A47" s="1" t="str">
        <f ca="1">IFERROR(A46+MATCH(C47,OFFSET('Nhập đơn'!$C$1,NAM2ZH!$A46,0,10000),0),"")</f>
        <v/>
      </c>
      <c r="B47" s="16"/>
      <c r="C47" s="16"/>
      <c r="D47" s="14" t="str" cm="1">
        <f t="array" aca="1" ref="D47" ca="1">IFERROR(INDEX('Nhập đơn'!D:D,NAM2ZH!$A47,0),"")</f>
        <v/>
      </c>
      <c r="E47" s="15" t="str" cm="1">
        <f t="array" aca="1" ref="E47" ca="1">IFERROR(INDEX('Nhập đơn'!E:E,NAM2ZH!$A47,0),"")</f>
        <v/>
      </c>
      <c r="F47" s="15" t="str" cm="1">
        <f t="array" aca="1" ref="F47" ca="1">IFERROR(INDEX('Nhập đơn'!F:F,NAM2ZH!$A47,0),"")</f>
        <v/>
      </c>
      <c r="G47" s="14" t="str" cm="1">
        <f t="array" aca="1" ref="G47" ca="1">IFERROR(INDEX('Nhập đơn'!H:H,NAM2ZH!$A47,0),"")</f>
        <v/>
      </c>
      <c r="H47" s="14" t="str" cm="1">
        <f t="array" aca="1" ref="H47" ca="1">IFERROR(INDEX('Nhập đơn'!I:I,NAM2ZH!$A47,0),"")</f>
        <v/>
      </c>
      <c r="I47" s="16"/>
    </row>
    <row r="48" spans="1:9" ht="16.5">
      <c r="A48" s="1" t="str">
        <f ca="1">IFERROR(A47+MATCH(C48,OFFSET('Nhập đơn'!$C$1,NAM2ZH!$A47,0,10000),0),"")</f>
        <v/>
      </c>
      <c r="B48" s="16"/>
      <c r="C48" s="16"/>
      <c r="D48" s="14" t="str" cm="1">
        <f t="array" aca="1" ref="D48" ca="1">IFERROR(INDEX('Nhập đơn'!D:D,NAM2ZH!$A48,0),"")</f>
        <v/>
      </c>
      <c r="E48" s="15" t="str" cm="1">
        <f t="array" aca="1" ref="E48" ca="1">IFERROR(INDEX('Nhập đơn'!E:E,NAM2ZH!$A48,0),"")</f>
        <v/>
      </c>
      <c r="F48" s="15" t="str" cm="1">
        <f t="array" aca="1" ref="F48" ca="1">IFERROR(INDEX('Nhập đơn'!F:F,NAM2ZH!$A48,0),"")</f>
        <v/>
      </c>
      <c r="G48" s="14" t="str" cm="1">
        <f t="array" aca="1" ref="G48" ca="1">IFERROR(INDEX('Nhập đơn'!H:H,NAM2ZH!$A48,0),"")</f>
        <v/>
      </c>
      <c r="H48" s="14" t="str" cm="1">
        <f t="array" aca="1" ref="H48" ca="1">IFERROR(INDEX('Nhập đơn'!I:I,NAM2ZH!$A48,0),"")</f>
        <v/>
      </c>
      <c r="I48" s="16"/>
    </row>
    <row r="49" spans="1:9" ht="16.5">
      <c r="A49" s="1" t="str">
        <f ca="1">IFERROR(A48+MATCH(C49,OFFSET('Nhập đơn'!$C$1,NAM2ZH!$A48,0,10000),0),"")</f>
        <v/>
      </c>
      <c r="B49" s="16"/>
      <c r="C49" s="16"/>
      <c r="D49" s="14" t="str" cm="1">
        <f t="array" aca="1" ref="D49" ca="1">IFERROR(INDEX('Nhập đơn'!D:D,NAM2ZH!$A49,0),"")</f>
        <v/>
      </c>
      <c r="E49" s="15" t="str" cm="1">
        <f t="array" aca="1" ref="E49" ca="1">IFERROR(INDEX('Nhập đơn'!E:E,NAM2ZH!$A49,0),"")</f>
        <v/>
      </c>
      <c r="F49" s="15" t="str" cm="1">
        <f t="array" aca="1" ref="F49" ca="1">IFERROR(INDEX('Nhập đơn'!F:F,NAM2ZH!$A49,0),"")</f>
        <v/>
      </c>
      <c r="G49" s="14" t="str" cm="1">
        <f t="array" aca="1" ref="G49" ca="1">IFERROR(INDEX('Nhập đơn'!H:H,NAM2ZH!$A49,0),"")</f>
        <v/>
      </c>
      <c r="H49" s="14" t="str" cm="1">
        <f t="array" aca="1" ref="H49" ca="1">IFERROR(INDEX('Nhập đơn'!I:I,NAM2ZH!$A49,0),"")</f>
        <v/>
      </c>
      <c r="I49" s="16"/>
    </row>
    <row r="50" spans="1:9" ht="16.5">
      <c r="A50" s="1" t="str">
        <f ca="1">IFERROR(A49+MATCH(C50,OFFSET('Nhập đơn'!$C$1,NAM2ZH!$A49,0,10000),0),"")</f>
        <v/>
      </c>
      <c r="B50" s="16"/>
      <c r="C50" s="16"/>
      <c r="D50" s="14" t="str" cm="1">
        <f t="array" aca="1" ref="D50" ca="1">IFERROR(INDEX('Nhập đơn'!D:D,NAM2ZH!$A50,0),"")</f>
        <v/>
      </c>
      <c r="E50" s="15" t="str" cm="1">
        <f t="array" aca="1" ref="E50" ca="1">IFERROR(INDEX('Nhập đơn'!E:E,NAM2ZH!$A50,0),"")</f>
        <v/>
      </c>
      <c r="F50" s="15" t="str" cm="1">
        <f t="array" aca="1" ref="F50" ca="1">IFERROR(INDEX('Nhập đơn'!F:F,NAM2ZH!$A50,0),"")</f>
        <v/>
      </c>
      <c r="G50" s="14" t="str" cm="1">
        <f t="array" aca="1" ref="G50" ca="1">IFERROR(INDEX('Nhập đơn'!H:H,NAM2ZH!$A50,0),"")</f>
        <v/>
      </c>
      <c r="H50" s="14" t="str" cm="1">
        <f t="array" aca="1" ref="H50" ca="1">IFERROR(INDEX('Nhập đơn'!I:I,NAM2ZH!$A50,0),"")</f>
        <v/>
      </c>
      <c r="I50" s="16"/>
    </row>
    <row r="51" spans="1:9" ht="16.5">
      <c r="A51" s="1" t="str">
        <f ca="1">IFERROR(A50+MATCH(C51,OFFSET('Nhập đơn'!$C$1,NAM2ZH!$A50,0,10000),0),"")</f>
        <v/>
      </c>
      <c r="B51" s="16"/>
      <c r="C51" s="16"/>
      <c r="D51" s="14" t="str" cm="1">
        <f t="array" aca="1" ref="D51" ca="1">IFERROR(INDEX('Nhập đơn'!D:D,NAM2ZH!$A51,0),"")</f>
        <v/>
      </c>
      <c r="E51" s="15" t="str" cm="1">
        <f t="array" aca="1" ref="E51" ca="1">IFERROR(INDEX('Nhập đơn'!E:E,NAM2ZH!$A51,0),"")</f>
        <v/>
      </c>
      <c r="F51" s="15" t="str" cm="1">
        <f t="array" aca="1" ref="F51" ca="1">IFERROR(INDEX('Nhập đơn'!F:F,NAM2ZH!$A51,0),"")</f>
        <v/>
      </c>
      <c r="G51" s="14" t="str" cm="1">
        <f t="array" aca="1" ref="G51" ca="1">IFERROR(INDEX('Nhập đơn'!H:H,NAM2ZH!$A51,0),"")</f>
        <v/>
      </c>
      <c r="H51" s="14" t="str" cm="1">
        <f t="array" aca="1" ref="H51" ca="1">IFERROR(INDEX('Nhập đơn'!I:I,NAM2ZH!$A51,0),"")</f>
        <v/>
      </c>
      <c r="I51" s="16"/>
    </row>
    <row r="52" spans="1:9" ht="16.5">
      <c r="A52" s="1" t="str">
        <f ca="1">IFERROR(A51+MATCH(C52,OFFSET('Nhập đơn'!$C$1,NAM2ZH!$A51,0,10000),0),"")</f>
        <v/>
      </c>
      <c r="B52" s="16"/>
      <c r="C52" s="16"/>
      <c r="D52" s="14" t="str" cm="1">
        <f t="array" aca="1" ref="D52" ca="1">IFERROR(INDEX('Nhập đơn'!D:D,NAM2ZH!$A52,0),"")</f>
        <v/>
      </c>
      <c r="E52" s="15" t="str" cm="1">
        <f t="array" aca="1" ref="E52" ca="1">IFERROR(INDEX('Nhập đơn'!E:E,NAM2ZH!$A52,0),"")</f>
        <v/>
      </c>
      <c r="F52" s="15" t="str" cm="1">
        <f t="array" aca="1" ref="F52" ca="1">IFERROR(INDEX('Nhập đơn'!F:F,NAM2ZH!$A52,0),"")</f>
        <v/>
      </c>
      <c r="G52" s="14" t="str" cm="1">
        <f t="array" aca="1" ref="G52" ca="1">IFERROR(INDEX('Nhập đơn'!H:H,NAM2ZH!$A52,0),"")</f>
        <v/>
      </c>
      <c r="H52" s="14" t="str" cm="1">
        <f t="array" aca="1" ref="H52" ca="1">IFERROR(INDEX('Nhập đơn'!I:I,NAM2ZH!$A52,0),"")</f>
        <v/>
      </c>
      <c r="I52" s="16"/>
    </row>
    <row r="53" spans="1:9" ht="16.5">
      <c r="A53" s="1" t="str">
        <f ca="1">IFERROR(A52+MATCH(C53,OFFSET('Nhập đơn'!$C$1,NAM2ZH!$A52,0,10000),0),"")</f>
        <v/>
      </c>
      <c r="B53" s="16"/>
      <c r="C53" s="16"/>
      <c r="D53" s="14" t="str" cm="1">
        <f t="array" aca="1" ref="D53" ca="1">IFERROR(INDEX('Nhập đơn'!D:D,NAM2ZH!$A53,0),"")</f>
        <v/>
      </c>
      <c r="E53" s="15" t="str" cm="1">
        <f t="array" aca="1" ref="E53" ca="1">IFERROR(INDEX('Nhập đơn'!E:E,NAM2ZH!$A53,0),"")</f>
        <v/>
      </c>
      <c r="F53" s="15" t="str" cm="1">
        <f t="array" aca="1" ref="F53" ca="1">IFERROR(INDEX('Nhập đơn'!F:F,NAM2ZH!$A53,0),"")</f>
        <v/>
      </c>
      <c r="G53" s="14" t="str" cm="1">
        <f t="array" aca="1" ref="G53" ca="1">IFERROR(INDEX('Nhập đơn'!H:H,NAM2ZH!$A53,0),"")</f>
        <v/>
      </c>
      <c r="H53" s="14" t="str" cm="1">
        <f t="array" aca="1" ref="H53" ca="1">IFERROR(INDEX('Nhập đơn'!I:I,NAM2ZH!$A53,0),"")</f>
        <v/>
      </c>
      <c r="I53" s="16"/>
    </row>
    <row r="54" spans="1:9" ht="16.5">
      <c r="A54" s="1" t="str">
        <f ca="1">IFERROR(A53+MATCH(C54,OFFSET('Nhập đơn'!$C$1,NAM2ZH!$A53,0,10000),0),"")</f>
        <v/>
      </c>
      <c r="B54" s="16"/>
      <c r="C54" s="16"/>
      <c r="D54" s="14" t="str" cm="1">
        <f t="array" aca="1" ref="D54" ca="1">IFERROR(INDEX('Nhập đơn'!D:D,NAM2ZH!$A54,0),"")</f>
        <v/>
      </c>
      <c r="E54" s="15" t="str" cm="1">
        <f t="array" aca="1" ref="E54" ca="1">IFERROR(INDEX('Nhập đơn'!E:E,NAM2ZH!$A54,0),"")</f>
        <v/>
      </c>
      <c r="F54" s="15" t="str" cm="1">
        <f t="array" aca="1" ref="F54" ca="1">IFERROR(INDEX('Nhập đơn'!F:F,NAM2ZH!$A54,0),"")</f>
        <v/>
      </c>
      <c r="G54" s="14" t="str" cm="1">
        <f t="array" aca="1" ref="G54" ca="1">IFERROR(INDEX('Nhập đơn'!H:H,NAM2ZH!$A54,0),"")</f>
        <v/>
      </c>
      <c r="H54" s="14" t="str" cm="1">
        <f t="array" aca="1" ref="H54" ca="1">IFERROR(INDEX('Nhập đơn'!I:I,NAM2ZH!$A54,0),"")</f>
        <v/>
      </c>
      <c r="I54" s="16"/>
    </row>
    <row r="55" spans="1:9" ht="16.5">
      <c r="A55" s="1" t="str">
        <f ca="1">IFERROR(A54+MATCH(C55,OFFSET('Nhập đơn'!$C$1,NAM2ZH!$A54,0,10000),0),"")</f>
        <v/>
      </c>
      <c r="B55" s="16"/>
      <c r="C55" s="16"/>
      <c r="D55" s="14" t="str" cm="1">
        <f t="array" aca="1" ref="D55" ca="1">IFERROR(INDEX('Nhập đơn'!D:D,NAM2ZH!$A55,0),"")</f>
        <v/>
      </c>
      <c r="E55" s="15" t="str" cm="1">
        <f t="array" aca="1" ref="E55" ca="1">IFERROR(INDEX('Nhập đơn'!E:E,NAM2ZH!$A55,0),"")</f>
        <v/>
      </c>
      <c r="F55" s="15" t="str" cm="1">
        <f t="array" aca="1" ref="F55" ca="1">IFERROR(INDEX('Nhập đơn'!F:F,NAM2ZH!$A55,0),"")</f>
        <v/>
      </c>
      <c r="G55" s="14" t="str" cm="1">
        <f t="array" aca="1" ref="G55" ca="1">IFERROR(INDEX('Nhập đơn'!H:H,NAM2ZH!$A55,0),"")</f>
        <v/>
      </c>
      <c r="H55" s="14" t="str" cm="1">
        <f t="array" aca="1" ref="H55" ca="1">IFERROR(INDEX('Nhập đơn'!I:I,NAM2ZH!$A55,0),"")</f>
        <v/>
      </c>
      <c r="I55" s="16"/>
    </row>
    <row r="56" spans="1:9" ht="16.5">
      <c r="A56" s="1" t="str">
        <f ca="1">IFERROR(A55+MATCH(C56,OFFSET('Nhập đơn'!$C$1,NAM2ZH!$A55,0,10000),0),"")</f>
        <v/>
      </c>
      <c r="B56" s="16"/>
      <c r="C56" s="16"/>
      <c r="D56" s="14" t="str" cm="1">
        <f t="array" aca="1" ref="D56" ca="1">IFERROR(INDEX('Nhập đơn'!D:D,NAM2ZH!$A56,0),"")</f>
        <v/>
      </c>
      <c r="E56" s="15" t="str" cm="1">
        <f t="array" aca="1" ref="E56" ca="1">IFERROR(INDEX('Nhập đơn'!E:E,NAM2ZH!$A56,0),"")</f>
        <v/>
      </c>
      <c r="F56" s="15" t="str" cm="1">
        <f t="array" aca="1" ref="F56" ca="1">IFERROR(INDEX('Nhập đơn'!F:F,NAM2ZH!$A56,0),"")</f>
        <v/>
      </c>
      <c r="G56" s="14" t="str" cm="1">
        <f t="array" aca="1" ref="G56" ca="1">IFERROR(INDEX('Nhập đơn'!H:H,NAM2ZH!$A56,0),"")</f>
        <v/>
      </c>
      <c r="H56" s="14" t="str" cm="1">
        <f t="array" aca="1" ref="H56" ca="1">IFERROR(INDEX('Nhập đơn'!I:I,NAM2ZH!$A56,0),"")</f>
        <v/>
      </c>
      <c r="I56" s="16"/>
    </row>
    <row r="57" spans="1:9" ht="16.5">
      <c r="A57" s="1" t="str">
        <f ca="1">IFERROR(A56+MATCH(C57,OFFSET('Nhập đơn'!$C$1,NAM2ZH!$A56,0,10000),0),"")</f>
        <v/>
      </c>
      <c r="B57" s="16"/>
      <c r="C57" s="16"/>
      <c r="D57" s="14" t="str" cm="1">
        <f t="array" aca="1" ref="D57" ca="1">IFERROR(INDEX('Nhập đơn'!D:D,NAM2ZH!$A57,0),"")</f>
        <v/>
      </c>
      <c r="E57" s="15" t="str" cm="1">
        <f t="array" aca="1" ref="E57" ca="1">IFERROR(INDEX('Nhập đơn'!E:E,NAM2ZH!$A57,0),"")</f>
        <v/>
      </c>
      <c r="F57" s="15" t="str" cm="1">
        <f t="array" aca="1" ref="F57" ca="1">IFERROR(INDEX('Nhập đơn'!F:F,NAM2ZH!$A57,0),"")</f>
        <v/>
      </c>
      <c r="G57" s="14" t="str" cm="1">
        <f t="array" aca="1" ref="G57" ca="1">IFERROR(INDEX('Nhập đơn'!H:H,NAM2ZH!$A57,0),"")</f>
        <v/>
      </c>
      <c r="H57" s="14" t="str" cm="1">
        <f t="array" aca="1" ref="H57" ca="1">IFERROR(INDEX('Nhập đơn'!I:I,NAM2ZH!$A57,0),"")</f>
        <v/>
      </c>
      <c r="I57" s="16"/>
    </row>
    <row r="58" spans="1:9" ht="16.5">
      <c r="A58" s="1" t="str">
        <f ca="1">IFERROR(A57+MATCH(C58,OFFSET('Nhập đơn'!$C$1,NAM2ZH!$A57,0,10000),0),"")</f>
        <v/>
      </c>
      <c r="B58" s="16"/>
      <c r="C58" s="16"/>
      <c r="D58" s="14" t="str" cm="1">
        <f t="array" aca="1" ref="D58" ca="1">IFERROR(INDEX('Nhập đơn'!D:D,NAM2ZH!$A58,0),"")</f>
        <v/>
      </c>
      <c r="E58" s="15" t="str" cm="1">
        <f t="array" aca="1" ref="E58" ca="1">IFERROR(INDEX('Nhập đơn'!E:E,NAM2ZH!$A58,0),"")</f>
        <v/>
      </c>
      <c r="F58" s="15" t="str" cm="1">
        <f t="array" aca="1" ref="F58" ca="1">IFERROR(INDEX('Nhập đơn'!F:F,NAM2ZH!$A58,0),"")</f>
        <v/>
      </c>
      <c r="G58" s="14" t="str" cm="1">
        <f t="array" aca="1" ref="G58" ca="1">IFERROR(INDEX('Nhập đơn'!H:H,NAM2ZH!$A58,0),"")</f>
        <v/>
      </c>
      <c r="H58" s="14" t="str" cm="1">
        <f t="array" aca="1" ref="H58" ca="1">IFERROR(INDEX('Nhập đơn'!I:I,NAM2ZH!$A58,0),"")</f>
        <v/>
      </c>
      <c r="I58" s="16"/>
    </row>
    <row r="59" spans="1:9" ht="16.5">
      <c r="A59" s="1" t="str">
        <f ca="1">IFERROR(A58+MATCH(C59,OFFSET('Nhập đơn'!$C$1,NAM2ZH!$A58,0,10000),0),"")</f>
        <v/>
      </c>
      <c r="B59" s="16"/>
      <c r="C59" s="16"/>
      <c r="D59" s="14" t="str" cm="1">
        <f t="array" aca="1" ref="D59" ca="1">IFERROR(INDEX('Nhập đơn'!D:D,NAM2ZH!$A59,0),"")</f>
        <v/>
      </c>
      <c r="E59" s="15" t="str" cm="1">
        <f t="array" aca="1" ref="E59" ca="1">IFERROR(INDEX('Nhập đơn'!E:E,NAM2ZH!$A59,0),"")</f>
        <v/>
      </c>
      <c r="F59" s="15" t="str" cm="1">
        <f t="array" aca="1" ref="F59" ca="1">IFERROR(INDEX('Nhập đơn'!F:F,NAM2ZH!$A59,0),"")</f>
        <v/>
      </c>
      <c r="G59" s="14" t="str" cm="1">
        <f t="array" aca="1" ref="G59" ca="1">IFERROR(INDEX('Nhập đơn'!H:H,NAM2ZH!$A59,0),"")</f>
        <v/>
      </c>
      <c r="H59" s="14" t="str" cm="1">
        <f t="array" aca="1" ref="H59" ca="1">IFERROR(INDEX('Nhập đơn'!I:I,NAM2ZH!$A59,0),"")</f>
        <v/>
      </c>
      <c r="I59" s="16"/>
    </row>
    <row r="60" spans="1:9" ht="16.5">
      <c r="A60" s="1" t="str">
        <f ca="1">IFERROR(A59+MATCH(C60,OFFSET('Nhập đơn'!$C$1,NAM2ZH!$A59,0,10000),0),"")</f>
        <v/>
      </c>
      <c r="B60" s="16"/>
      <c r="C60" s="16"/>
      <c r="D60" s="14" t="str" cm="1">
        <f t="array" aca="1" ref="D60" ca="1">IFERROR(INDEX('Nhập đơn'!D:D,NAM2ZH!$A60,0),"")</f>
        <v/>
      </c>
      <c r="E60" s="15" t="str" cm="1">
        <f t="array" aca="1" ref="E60" ca="1">IFERROR(INDEX('Nhập đơn'!E:E,NAM2ZH!$A60,0),"")</f>
        <v/>
      </c>
      <c r="F60" s="15" t="str" cm="1">
        <f t="array" aca="1" ref="F60" ca="1">IFERROR(INDEX('Nhập đơn'!F:F,NAM2ZH!$A60,0),"")</f>
        <v/>
      </c>
      <c r="G60" s="14" t="str" cm="1">
        <f t="array" aca="1" ref="G60" ca="1">IFERROR(INDEX('Nhập đơn'!H:H,NAM2ZH!$A60,0),"")</f>
        <v/>
      </c>
      <c r="H60" s="14" t="str" cm="1">
        <f t="array" aca="1" ref="H60" ca="1">IFERROR(INDEX('Nhập đơn'!I:I,NAM2ZH!$A60,0),"")</f>
        <v/>
      </c>
      <c r="I60" s="16"/>
    </row>
    <row r="61" spans="1:9" ht="16.5">
      <c r="A61" s="1" t="str">
        <f ca="1">IFERROR(A60+MATCH(C61,OFFSET('Nhập đơn'!$C$1,NAM2ZH!$A60,0,10000),0),"")</f>
        <v/>
      </c>
      <c r="B61" s="16"/>
      <c r="C61" s="16"/>
      <c r="D61" s="14" t="str" cm="1">
        <f t="array" aca="1" ref="D61" ca="1">IFERROR(INDEX('Nhập đơn'!D:D,NAM2ZH!$A61,0),"")</f>
        <v/>
      </c>
      <c r="E61" s="15" t="str" cm="1">
        <f t="array" aca="1" ref="E61" ca="1">IFERROR(INDEX('Nhập đơn'!E:E,NAM2ZH!$A61,0),"")</f>
        <v/>
      </c>
      <c r="F61" s="15" t="str" cm="1">
        <f t="array" aca="1" ref="F61" ca="1">IFERROR(INDEX('Nhập đơn'!F:F,NAM2ZH!$A61,0),"")</f>
        <v/>
      </c>
      <c r="G61" s="14" t="str" cm="1">
        <f t="array" aca="1" ref="G61" ca="1">IFERROR(INDEX('Nhập đơn'!H:H,NAM2ZH!$A61,0),"")</f>
        <v/>
      </c>
      <c r="H61" s="14" t="str" cm="1">
        <f t="array" aca="1" ref="H61" ca="1">IFERROR(INDEX('Nhập đơn'!I:I,NAM2ZH!$A61,0),"")</f>
        <v/>
      </c>
      <c r="I61" s="16"/>
    </row>
    <row r="62" spans="1:9" ht="16.5">
      <c r="A62" s="1" t="str">
        <f ca="1">IFERROR(A61+MATCH(C62,OFFSET('Nhập đơn'!$C$1,NAM2ZH!$A61,0,10000),0),"")</f>
        <v/>
      </c>
      <c r="B62" s="16"/>
      <c r="C62" s="16"/>
      <c r="D62" s="14" t="str" cm="1">
        <f t="array" aca="1" ref="D62" ca="1">IFERROR(INDEX('Nhập đơn'!D:D,NAM2ZH!$A62,0),"")</f>
        <v/>
      </c>
      <c r="E62" s="15" t="str" cm="1">
        <f t="array" aca="1" ref="E62" ca="1">IFERROR(INDEX('Nhập đơn'!E:E,NAM2ZH!$A62,0),"")</f>
        <v/>
      </c>
      <c r="F62" s="15" t="str" cm="1">
        <f t="array" aca="1" ref="F62" ca="1">IFERROR(INDEX('Nhập đơn'!F:F,NAM2ZH!$A62,0),"")</f>
        <v/>
      </c>
      <c r="G62" s="14" t="str" cm="1">
        <f t="array" aca="1" ref="G62" ca="1">IFERROR(INDEX('Nhập đơn'!H:H,NAM2ZH!$A62,0),"")</f>
        <v/>
      </c>
      <c r="H62" s="14" t="str" cm="1">
        <f t="array" aca="1" ref="H62" ca="1">IFERROR(INDEX('Nhập đơn'!I:I,NAM2ZH!$A62,0),"")</f>
        <v/>
      </c>
      <c r="I62" s="16"/>
    </row>
    <row r="63" spans="1:9" ht="16.5">
      <c r="A63" s="1" t="str">
        <f ca="1">IFERROR(A62+MATCH(C63,OFFSET('Nhập đơn'!$C$1,NAM2ZH!$A62,0,10000),0),"")</f>
        <v/>
      </c>
      <c r="B63" s="16"/>
      <c r="C63" s="16"/>
      <c r="D63" s="14" t="str" cm="1">
        <f t="array" aca="1" ref="D63" ca="1">IFERROR(INDEX('Nhập đơn'!D:D,NAM2ZH!$A63,0),"")</f>
        <v/>
      </c>
      <c r="E63" s="15" t="str" cm="1">
        <f t="array" aca="1" ref="E63" ca="1">IFERROR(INDEX('Nhập đơn'!E:E,NAM2ZH!$A63,0),"")</f>
        <v/>
      </c>
      <c r="F63" s="15" t="str" cm="1">
        <f t="array" aca="1" ref="F63" ca="1">IFERROR(INDEX('Nhập đơn'!F:F,NAM2ZH!$A63,0),"")</f>
        <v/>
      </c>
      <c r="G63" s="14" t="str" cm="1">
        <f t="array" aca="1" ref="G63" ca="1">IFERROR(INDEX('Nhập đơn'!H:H,NAM2ZH!$A63,0),"")</f>
        <v/>
      </c>
      <c r="H63" s="14" t="str" cm="1">
        <f t="array" aca="1" ref="H63" ca="1">IFERROR(INDEX('Nhập đơn'!I:I,NAM2ZH!$A63,0),"")</f>
        <v/>
      </c>
      <c r="I63" s="16"/>
    </row>
    <row r="64" spans="1:9" ht="16.5">
      <c r="A64" s="1" t="str">
        <f ca="1">IFERROR(A63+MATCH(C64,OFFSET('Nhập đơn'!$C$1,NAM2ZH!$A63,0,10000),0),"")</f>
        <v/>
      </c>
      <c r="B64" s="16"/>
      <c r="C64" s="16"/>
      <c r="D64" s="14" t="str" cm="1">
        <f t="array" aca="1" ref="D64" ca="1">IFERROR(INDEX('Nhập đơn'!D:D,NAM2ZH!$A64,0),"")</f>
        <v/>
      </c>
      <c r="E64" s="15" t="str" cm="1">
        <f t="array" aca="1" ref="E64" ca="1">IFERROR(INDEX('Nhập đơn'!E:E,NAM2ZH!$A64,0),"")</f>
        <v/>
      </c>
      <c r="F64" s="15" t="str" cm="1">
        <f t="array" aca="1" ref="F64" ca="1">IFERROR(INDEX('Nhập đơn'!F:F,NAM2ZH!$A64,0),"")</f>
        <v/>
      </c>
      <c r="G64" s="14" t="str" cm="1">
        <f t="array" aca="1" ref="G64" ca="1">IFERROR(INDEX('Nhập đơn'!H:H,NAM2ZH!$A64,0),"")</f>
        <v/>
      </c>
      <c r="H64" s="14" t="str" cm="1">
        <f t="array" aca="1" ref="H64" ca="1">IFERROR(INDEX('Nhập đơn'!I:I,NAM2ZH!$A64,0),"")</f>
        <v/>
      </c>
      <c r="I64" s="16"/>
    </row>
    <row r="65" spans="1:9" ht="16.5">
      <c r="A65" s="1" t="str">
        <f ca="1">IFERROR(A64+MATCH(C65,OFFSET('Nhập đơn'!$C$1,NAM2ZH!$A64,0,10000),0),"")</f>
        <v/>
      </c>
      <c r="B65" s="16"/>
      <c r="C65" s="16"/>
      <c r="D65" s="14" t="str" cm="1">
        <f t="array" aca="1" ref="D65" ca="1">IFERROR(INDEX('Nhập đơn'!D:D,NAM2ZH!$A65,0),"")</f>
        <v/>
      </c>
      <c r="E65" s="15" t="str" cm="1">
        <f t="array" aca="1" ref="E65" ca="1">IFERROR(INDEX('Nhập đơn'!E:E,NAM2ZH!$A65,0),"")</f>
        <v/>
      </c>
      <c r="F65" s="15" t="str" cm="1">
        <f t="array" aca="1" ref="F65" ca="1">IFERROR(INDEX('Nhập đơn'!F:F,NAM2ZH!$A65,0),"")</f>
        <v/>
      </c>
      <c r="G65" s="14" t="str" cm="1">
        <f t="array" aca="1" ref="G65" ca="1">IFERROR(INDEX('Nhập đơn'!H:H,NAM2ZH!$A65,0),"")</f>
        <v/>
      </c>
      <c r="H65" s="14" t="str" cm="1">
        <f t="array" aca="1" ref="H65" ca="1">IFERROR(INDEX('Nhập đơn'!I:I,NAM2ZH!$A65,0),"")</f>
        <v/>
      </c>
      <c r="I65" s="16"/>
    </row>
    <row r="66" spans="1:9" ht="16.5">
      <c r="A66" s="1" t="str">
        <f ca="1">IFERROR(A65+MATCH(C66,OFFSET('Nhập đơn'!$C$1,NAM2ZH!$A65,0,10000),0),"")</f>
        <v/>
      </c>
      <c r="B66" s="16"/>
      <c r="C66" s="16"/>
      <c r="D66" s="14" t="str" cm="1">
        <f t="array" aca="1" ref="D66" ca="1">IFERROR(INDEX('Nhập đơn'!D:D,NAM2ZH!$A66,0),"")</f>
        <v/>
      </c>
      <c r="E66" s="15" t="str" cm="1">
        <f t="array" aca="1" ref="E66" ca="1">IFERROR(INDEX('Nhập đơn'!E:E,NAM2ZH!$A66,0),"")</f>
        <v/>
      </c>
      <c r="F66" s="15" t="str" cm="1">
        <f t="array" aca="1" ref="F66" ca="1">IFERROR(INDEX('Nhập đơn'!F:F,NAM2ZH!$A66,0),"")</f>
        <v/>
      </c>
      <c r="G66" s="14" t="str" cm="1">
        <f t="array" aca="1" ref="G66" ca="1">IFERROR(INDEX('Nhập đơn'!H:H,NAM2ZH!$A66,0),"")</f>
        <v/>
      </c>
      <c r="H66" s="14" t="str" cm="1">
        <f t="array" aca="1" ref="H66" ca="1">IFERROR(INDEX('Nhập đơn'!I:I,NAM2ZH!$A66,0),"")</f>
        <v/>
      </c>
      <c r="I66" s="16"/>
    </row>
    <row r="67" spans="1:9" ht="16.5">
      <c r="A67" s="1" t="str">
        <f ca="1">IFERROR(A66+MATCH(C67,OFFSET('Nhập đơn'!$C$1,NAM2ZH!$A66,0,10000),0),"")</f>
        <v/>
      </c>
      <c r="B67" s="16"/>
      <c r="C67" s="16"/>
      <c r="D67" s="14" t="str" cm="1">
        <f t="array" aca="1" ref="D67" ca="1">IFERROR(INDEX('Nhập đơn'!D:D,NAM2ZH!$A67,0),"")</f>
        <v/>
      </c>
      <c r="E67" s="15" t="str" cm="1">
        <f t="array" aca="1" ref="E67" ca="1">IFERROR(INDEX('Nhập đơn'!E:E,NAM2ZH!$A67,0),"")</f>
        <v/>
      </c>
      <c r="F67" s="15" t="str" cm="1">
        <f t="array" aca="1" ref="F67" ca="1">IFERROR(INDEX('Nhập đơn'!F:F,NAM2ZH!$A67,0),"")</f>
        <v/>
      </c>
      <c r="G67" s="14" t="str" cm="1">
        <f t="array" aca="1" ref="G67" ca="1">IFERROR(INDEX('Nhập đơn'!H:H,NAM2ZH!$A67,0),"")</f>
        <v/>
      </c>
      <c r="H67" s="14" t="str" cm="1">
        <f t="array" aca="1" ref="H67" ca="1">IFERROR(INDEX('Nhập đơn'!I:I,NAM2ZH!$A67,0),"")</f>
        <v/>
      </c>
      <c r="I67" s="16"/>
    </row>
    <row r="68" spans="1:9" ht="16.5">
      <c r="A68" s="1" t="str">
        <f ca="1">IFERROR(A67+MATCH(C68,OFFSET('Nhập đơn'!$C$1,NAM2ZH!$A67,0,10000),0),"")</f>
        <v/>
      </c>
      <c r="B68" s="16"/>
      <c r="C68" s="16"/>
      <c r="D68" s="14" t="str" cm="1">
        <f t="array" aca="1" ref="D68" ca="1">IFERROR(INDEX('Nhập đơn'!D:D,NAM2ZH!$A68,0),"")</f>
        <v/>
      </c>
      <c r="E68" s="15" t="str" cm="1">
        <f t="array" aca="1" ref="E68" ca="1">IFERROR(INDEX('Nhập đơn'!E:E,NAM2ZH!$A68,0),"")</f>
        <v/>
      </c>
      <c r="F68" s="15" t="str" cm="1">
        <f t="array" aca="1" ref="F68" ca="1">IFERROR(INDEX('Nhập đơn'!F:F,NAM2ZH!$A68,0),"")</f>
        <v/>
      </c>
      <c r="G68" s="14" t="str" cm="1">
        <f t="array" aca="1" ref="G68" ca="1">IFERROR(INDEX('Nhập đơn'!H:H,NAM2ZH!$A68,0),"")</f>
        <v/>
      </c>
      <c r="H68" s="14" t="str" cm="1">
        <f t="array" aca="1" ref="H68" ca="1">IFERROR(INDEX('Nhập đơn'!I:I,NAM2ZH!$A68,0),"")</f>
        <v/>
      </c>
      <c r="I68" s="16"/>
    </row>
    <row r="69" spans="1:9" ht="16.5">
      <c r="A69" s="1" t="str">
        <f ca="1">IFERROR(A68+MATCH(C69,OFFSET('Nhập đơn'!$C$1,NAM2ZH!$A68,0,10000),0),"")</f>
        <v/>
      </c>
      <c r="B69" s="16"/>
      <c r="C69" s="16"/>
      <c r="D69" s="14" t="str" cm="1">
        <f t="array" aca="1" ref="D69" ca="1">IFERROR(INDEX('Nhập đơn'!D:D,NAM2ZH!$A69,0),"")</f>
        <v/>
      </c>
      <c r="E69" s="15" t="str" cm="1">
        <f t="array" aca="1" ref="E69" ca="1">IFERROR(INDEX('Nhập đơn'!E:E,NAM2ZH!$A69,0),"")</f>
        <v/>
      </c>
      <c r="F69" s="15" t="str" cm="1">
        <f t="array" aca="1" ref="F69" ca="1">IFERROR(INDEX('Nhập đơn'!F:F,NAM2ZH!$A69,0),"")</f>
        <v/>
      </c>
      <c r="G69" s="14" t="str" cm="1">
        <f t="array" aca="1" ref="G69" ca="1">IFERROR(INDEX('Nhập đơn'!H:H,NAM2ZH!$A69,0),"")</f>
        <v/>
      </c>
      <c r="H69" s="14" t="str" cm="1">
        <f t="array" aca="1" ref="H69" ca="1">IFERROR(INDEX('Nhập đơn'!I:I,NAM2ZH!$A69,0),"")</f>
        <v/>
      </c>
      <c r="I69" s="16"/>
    </row>
    <row r="70" spans="1:9" ht="16.5">
      <c r="A70" s="1" t="str">
        <f ca="1">IFERROR(A69+MATCH(C70,OFFSET('Nhập đơn'!$C$1,NAM2ZH!$A69,0,10000),0),"")</f>
        <v/>
      </c>
      <c r="B70" s="16"/>
      <c r="C70" s="16"/>
      <c r="D70" s="14" t="str" cm="1">
        <f t="array" aca="1" ref="D70" ca="1">IFERROR(INDEX('Nhập đơn'!D:D,NAM2ZH!$A70,0),"")</f>
        <v/>
      </c>
      <c r="E70" s="15" t="str" cm="1">
        <f t="array" aca="1" ref="E70" ca="1">IFERROR(INDEX('Nhập đơn'!E:E,NAM2ZH!$A70,0),"")</f>
        <v/>
      </c>
      <c r="F70" s="15" t="str" cm="1">
        <f t="array" aca="1" ref="F70" ca="1">IFERROR(INDEX('Nhập đơn'!F:F,NAM2ZH!$A70,0),"")</f>
        <v/>
      </c>
      <c r="G70" s="14" t="str" cm="1">
        <f t="array" aca="1" ref="G70" ca="1">IFERROR(INDEX('Nhập đơn'!H:H,NAM2ZH!$A70,0),"")</f>
        <v/>
      </c>
      <c r="H70" s="14" t="str" cm="1">
        <f t="array" aca="1" ref="H70" ca="1">IFERROR(INDEX('Nhập đơn'!I:I,NAM2ZH!$A70,0),"")</f>
        <v/>
      </c>
      <c r="I70" s="16"/>
    </row>
    <row r="71" spans="1:9" ht="16.5">
      <c r="A71" s="1" t="str">
        <f ca="1">IFERROR(A70+MATCH(C71,OFFSET('Nhập đơn'!$C$1,NAM2ZH!$A70,0,10000),0),"")</f>
        <v/>
      </c>
      <c r="B71" s="16"/>
      <c r="C71" s="16"/>
      <c r="D71" s="14" t="str" cm="1">
        <f t="array" aca="1" ref="D71" ca="1">IFERROR(INDEX('Nhập đơn'!D:D,NAM2ZH!$A71,0),"")</f>
        <v/>
      </c>
      <c r="E71" s="15" t="str" cm="1">
        <f t="array" aca="1" ref="E71" ca="1">IFERROR(INDEX('Nhập đơn'!E:E,NAM2ZH!$A71,0),"")</f>
        <v/>
      </c>
      <c r="F71" s="15" t="str" cm="1">
        <f t="array" aca="1" ref="F71" ca="1">IFERROR(INDEX('Nhập đơn'!F:F,NAM2ZH!$A71,0),"")</f>
        <v/>
      </c>
      <c r="G71" s="14" t="str" cm="1">
        <f t="array" aca="1" ref="G71" ca="1">IFERROR(INDEX('Nhập đơn'!H:H,NAM2ZH!$A71,0),"")</f>
        <v/>
      </c>
      <c r="H71" s="14" t="str" cm="1">
        <f t="array" aca="1" ref="H71" ca="1">IFERROR(INDEX('Nhập đơn'!I:I,NAM2ZH!$A71,0),"")</f>
        <v/>
      </c>
      <c r="I71" s="16"/>
    </row>
    <row r="72" spans="1:9" ht="16.5">
      <c r="A72" s="1" t="str">
        <f ca="1">IFERROR(A71+MATCH(C72,OFFSET('Nhập đơn'!$C$1,NAM2ZH!$A71,0,10000),0),"")</f>
        <v/>
      </c>
      <c r="B72" s="16"/>
      <c r="C72" s="16"/>
      <c r="D72" s="14" t="str" cm="1">
        <f t="array" aca="1" ref="D72" ca="1">IFERROR(INDEX('Nhập đơn'!D:D,NAM2ZH!$A72,0),"")</f>
        <v/>
      </c>
      <c r="E72" s="15" t="str" cm="1">
        <f t="array" aca="1" ref="E72" ca="1">IFERROR(INDEX('Nhập đơn'!E:E,NAM2ZH!$A72,0),"")</f>
        <v/>
      </c>
      <c r="F72" s="15" t="str" cm="1">
        <f t="array" aca="1" ref="F72" ca="1">IFERROR(INDEX('Nhập đơn'!F:F,NAM2ZH!$A72,0),"")</f>
        <v/>
      </c>
      <c r="G72" s="14" t="str" cm="1">
        <f t="array" aca="1" ref="G72" ca="1">IFERROR(INDEX('Nhập đơn'!H:H,NAM2ZH!$A72,0),"")</f>
        <v/>
      </c>
      <c r="H72" s="14" t="str" cm="1">
        <f t="array" aca="1" ref="H72" ca="1">IFERROR(INDEX('Nhập đơn'!I:I,NAM2ZH!$A72,0),"")</f>
        <v/>
      </c>
      <c r="I72" s="16"/>
    </row>
    <row r="73" spans="1:9" ht="16.5">
      <c r="A73" s="1" t="str">
        <f ca="1">IFERROR(A72+MATCH(C73,OFFSET('Nhập đơn'!$C$1,NAM2ZH!$A72,0,10000),0),"")</f>
        <v/>
      </c>
      <c r="B73" s="16"/>
      <c r="C73" s="16"/>
      <c r="D73" s="14" t="str" cm="1">
        <f t="array" aca="1" ref="D73" ca="1">IFERROR(INDEX('Nhập đơn'!D:D,NAM2ZH!$A73,0),"")</f>
        <v/>
      </c>
      <c r="E73" s="15" t="str" cm="1">
        <f t="array" aca="1" ref="E73" ca="1">IFERROR(INDEX('Nhập đơn'!E:E,NAM2ZH!$A73,0),"")</f>
        <v/>
      </c>
      <c r="F73" s="15" t="str" cm="1">
        <f t="array" aca="1" ref="F73" ca="1">IFERROR(INDEX('Nhập đơn'!F:F,NAM2ZH!$A73,0),"")</f>
        <v/>
      </c>
      <c r="G73" s="14" t="str" cm="1">
        <f t="array" aca="1" ref="G73" ca="1">IFERROR(INDEX('Nhập đơn'!H:H,NAM2ZH!$A73,0),"")</f>
        <v/>
      </c>
      <c r="H73" s="14" t="str" cm="1">
        <f t="array" aca="1" ref="H73" ca="1">IFERROR(INDEX('Nhập đơn'!I:I,NAM2ZH!$A73,0),"")</f>
        <v/>
      </c>
      <c r="I73" s="16"/>
    </row>
    <row r="74" spans="1:9" ht="16.5">
      <c r="A74" s="1" t="str">
        <f ca="1">IFERROR(A73+MATCH(C74,OFFSET('Nhập đơn'!$C$1,NAM2ZH!$A73,0,10000),0),"")</f>
        <v/>
      </c>
      <c r="B74" s="16"/>
      <c r="C74" s="16"/>
      <c r="D74" s="14" t="str" cm="1">
        <f t="array" aca="1" ref="D74" ca="1">IFERROR(INDEX('Nhập đơn'!D:D,NAM2ZH!$A74,0),"")</f>
        <v/>
      </c>
      <c r="E74" s="15" t="str" cm="1">
        <f t="array" aca="1" ref="E74" ca="1">IFERROR(INDEX('Nhập đơn'!E:E,NAM2ZH!$A74,0),"")</f>
        <v/>
      </c>
      <c r="F74" s="15" t="str" cm="1">
        <f t="array" aca="1" ref="F74" ca="1">IFERROR(INDEX('Nhập đơn'!F:F,NAM2ZH!$A74,0),"")</f>
        <v/>
      </c>
      <c r="G74" s="14" t="str" cm="1">
        <f t="array" aca="1" ref="G74" ca="1">IFERROR(INDEX('Nhập đơn'!H:H,NAM2ZH!$A74,0),"")</f>
        <v/>
      </c>
      <c r="H74" s="14" t="str" cm="1">
        <f t="array" aca="1" ref="H74" ca="1">IFERROR(INDEX('Nhập đơn'!I:I,NAM2ZH!$A74,0),"")</f>
        <v/>
      </c>
      <c r="I74" s="16"/>
    </row>
    <row r="75" spans="1:9" ht="16.5">
      <c r="A75" s="1" t="str">
        <f ca="1">IFERROR(A74+MATCH(C75,OFFSET('Nhập đơn'!$C$1,NAM2ZH!$A74,0,10000),0),"")</f>
        <v/>
      </c>
      <c r="B75" s="16"/>
      <c r="C75" s="16"/>
      <c r="D75" s="14" t="str" cm="1">
        <f t="array" aca="1" ref="D75" ca="1">IFERROR(INDEX('Nhập đơn'!D:D,NAM2ZH!$A75,0),"")</f>
        <v/>
      </c>
      <c r="E75" s="15" t="str" cm="1">
        <f t="array" aca="1" ref="E75" ca="1">IFERROR(INDEX('Nhập đơn'!E:E,NAM2ZH!$A75,0),"")</f>
        <v/>
      </c>
      <c r="F75" s="15" t="str" cm="1">
        <f t="array" aca="1" ref="F75" ca="1">IFERROR(INDEX('Nhập đơn'!F:F,NAM2ZH!$A75,0),"")</f>
        <v/>
      </c>
      <c r="G75" s="14" t="str" cm="1">
        <f t="array" aca="1" ref="G75" ca="1">IFERROR(INDEX('Nhập đơn'!H:H,NAM2ZH!$A75,0),"")</f>
        <v/>
      </c>
      <c r="H75" s="14" t="str" cm="1">
        <f t="array" aca="1" ref="H75" ca="1">IFERROR(INDEX('Nhập đơn'!I:I,NAM2ZH!$A75,0),"")</f>
        <v/>
      </c>
      <c r="I75" s="16"/>
    </row>
    <row r="76" spans="1:9" ht="16.5">
      <c r="A76" s="1" t="str">
        <f ca="1">IFERROR(A75+MATCH(C76,OFFSET('Nhập đơn'!$C$1,NAM2ZH!$A75,0,10000),0),"")</f>
        <v/>
      </c>
      <c r="B76" s="16"/>
      <c r="C76" s="16"/>
      <c r="D76" s="14" t="str" cm="1">
        <f t="array" aca="1" ref="D76" ca="1">IFERROR(INDEX('Nhập đơn'!D:D,NAM2ZH!$A76,0),"")</f>
        <v/>
      </c>
      <c r="E76" s="15" t="str" cm="1">
        <f t="array" aca="1" ref="E76" ca="1">IFERROR(INDEX('Nhập đơn'!E:E,NAM2ZH!$A76,0),"")</f>
        <v/>
      </c>
      <c r="F76" s="15" t="str" cm="1">
        <f t="array" aca="1" ref="F76" ca="1">IFERROR(INDEX('Nhập đơn'!F:F,NAM2ZH!$A76,0),"")</f>
        <v/>
      </c>
      <c r="G76" s="14" t="str" cm="1">
        <f t="array" aca="1" ref="G76" ca="1">IFERROR(INDEX('Nhập đơn'!H:H,NAM2ZH!$A76,0),"")</f>
        <v/>
      </c>
      <c r="H76" s="14" t="str" cm="1">
        <f t="array" aca="1" ref="H76" ca="1">IFERROR(INDEX('Nhập đơn'!I:I,NAM2ZH!$A76,0),"")</f>
        <v/>
      </c>
      <c r="I76" s="16"/>
    </row>
    <row r="77" spans="1:9" ht="16.5">
      <c r="A77" s="1" t="str">
        <f ca="1">IFERROR(A76+MATCH(C77,OFFSET('Nhập đơn'!$C$1,NAM2ZH!$A76,0,10000),0),"")</f>
        <v/>
      </c>
      <c r="B77" s="16"/>
      <c r="C77" s="16"/>
      <c r="D77" s="14" t="str" cm="1">
        <f t="array" aca="1" ref="D77" ca="1">IFERROR(INDEX('Nhập đơn'!D:D,NAM2ZH!$A77,0),"")</f>
        <v/>
      </c>
      <c r="E77" s="15" t="str" cm="1">
        <f t="array" aca="1" ref="E77" ca="1">IFERROR(INDEX('Nhập đơn'!E:E,NAM2ZH!$A77,0),"")</f>
        <v/>
      </c>
      <c r="F77" s="15" t="str" cm="1">
        <f t="array" aca="1" ref="F77" ca="1">IFERROR(INDEX('Nhập đơn'!F:F,NAM2ZH!$A77,0),"")</f>
        <v/>
      </c>
      <c r="G77" s="14" t="str" cm="1">
        <f t="array" aca="1" ref="G77" ca="1">IFERROR(INDEX('Nhập đơn'!H:H,NAM2ZH!$A77,0),"")</f>
        <v/>
      </c>
      <c r="H77" s="14" t="str" cm="1">
        <f t="array" aca="1" ref="H77" ca="1">IFERROR(INDEX('Nhập đơn'!I:I,NAM2ZH!$A77,0),"")</f>
        <v/>
      </c>
      <c r="I77" s="16"/>
    </row>
    <row r="78" spans="1:9" ht="16.5">
      <c r="A78" s="1" t="str">
        <f ca="1">IFERROR(A77+MATCH(C78,OFFSET('Nhập đơn'!$C$1,NAM2ZH!$A77,0,10000),0),"")</f>
        <v/>
      </c>
      <c r="B78" s="16"/>
      <c r="C78" s="16"/>
      <c r="D78" s="14" t="str" cm="1">
        <f t="array" aca="1" ref="D78" ca="1">IFERROR(INDEX('Nhập đơn'!D:D,NAM2ZH!$A78,0),"")</f>
        <v/>
      </c>
      <c r="E78" s="15" t="str" cm="1">
        <f t="array" aca="1" ref="E78" ca="1">IFERROR(INDEX('Nhập đơn'!E:E,NAM2ZH!$A78,0),"")</f>
        <v/>
      </c>
      <c r="F78" s="15" t="str" cm="1">
        <f t="array" aca="1" ref="F78" ca="1">IFERROR(INDEX('Nhập đơn'!F:F,NAM2ZH!$A78,0),"")</f>
        <v/>
      </c>
      <c r="G78" s="14" t="str" cm="1">
        <f t="array" aca="1" ref="G78" ca="1">IFERROR(INDEX('Nhập đơn'!H:H,NAM2ZH!$A78,0),"")</f>
        <v/>
      </c>
      <c r="H78" s="14" t="str" cm="1">
        <f t="array" aca="1" ref="H78" ca="1">IFERROR(INDEX('Nhập đơn'!I:I,NAM2ZH!$A78,0),"")</f>
        <v/>
      </c>
      <c r="I78" s="16"/>
    </row>
    <row r="79" spans="1:9" ht="16.5">
      <c r="A79" s="1" t="str">
        <f ca="1">IFERROR(A78+MATCH(C79,OFFSET('Nhập đơn'!$C$1,NAM2ZH!$A78,0,10000),0),"")</f>
        <v/>
      </c>
      <c r="B79" s="16"/>
      <c r="C79" s="16"/>
      <c r="D79" s="14" t="str" cm="1">
        <f t="array" aca="1" ref="D79" ca="1">IFERROR(INDEX('Nhập đơn'!D:D,NAM2ZH!$A79,0),"")</f>
        <v/>
      </c>
      <c r="E79" s="15" t="str" cm="1">
        <f t="array" aca="1" ref="E79" ca="1">IFERROR(INDEX('Nhập đơn'!E:E,NAM2ZH!$A79,0),"")</f>
        <v/>
      </c>
      <c r="F79" s="15" t="str" cm="1">
        <f t="array" aca="1" ref="F79" ca="1">IFERROR(INDEX('Nhập đơn'!F:F,NAM2ZH!$A79,0),"")</f>
        <v/>
      </c>
      <c r="G79" s="14" t="str" cm="1">
        <f t="array" aca="1" ref="G79" ca="1">IFERROR(INDEX('Nhập đơn'!H:H,NAM2ZH!$A79,0),"")</f>
        <v/>
      </c>
      <c r="H79" s="14" t="str" cm="1">
        <f t="array" aca="1" ref="H79" ca="1">IFERROR(INDEX('Nhập đơn'!I:I,NAM2ZH!$A79,0),"")</f>
        <v/>
      </c>
      <c r="I79" s="16"/>
    </row>
    <row r="80" spans="1:9" ht="16.5">
      <c r="A80" s="1" t="str">
        <f ca="1">IFERROR(A79+MATCH(C80,OFFSET('Nhập đơn'!$C$1,NAM2ZH!$A79,0,10000),0),"")</f>
        <v/>
      </c>
      <c r="B80" s="16"/>
      <c r="C80" s="16"/>
      <c r="D80" s="14" t="str" cm="1">
        <f t="array" aca="1" ref="D80" ca="1">IFERROR(INDEX('Nhập đơn'!D:D,NAM2ZH!$A80,0),"")</f>
        <v/>
      </c>
      <c r="E80" s="15" t="str" cm="1">
        <f t="array" aca="1" ref="E80" ca="1">IFERROR(INDEX('Nhập đơn'!E:E,NAM2ZH!$A80,0),"")</f>
        <v/>
      </c>
      <c r="F80" s="15" t="str" cm="1">
        <f t="array" aca="1" ref="F80" ca="1">IFERROR(INDEX('Nhập đơn'!F:F,NAM2ZH!$A80,0),"")</f>
        <v/>
      </c>
      <c r="G80" s="14" t="str" cm="1">
        <f t="array" aca="1" ref="G80" ca="1">IFERROR(INDEX('Nhập đơn'!H:H,NAM2ZH!$A80,0),"")</f>
        <v/>
      </c>
      <c r="H80" s="14" t="str" cm="1">
        <f t="array" aca="1" ref="H80" ca="1">IFERROR(INDEX('Nhập đơn'!I:I,NAM2ZH!$A80,0),"")</f>
        <v/>
      </c>
      <c r="I80" s="16"/>
    </row>
    <row r="81" spans="1:9" ht="16.5">
      <c r="A81" s="1" t="str">
        <f ca="1">IFERROR(A80+MATCH(C81,OFFSET('Nhập đơn'!$C$1,NAM2ZH!$A80,0,10000),0),"")</f>
        <v/>
      </c>
      <c r="B81" s="16"/>
      <c r="C81" s="16"/>
      <c r="D81" s="14" t="str" cm="1">
        <f t="array" aca="1" ref="D81" ca="1">IFERROR(INDEX('Nhập đơn'!D:D,NAM2ZH!$A81,0),"")</f>
        <v/>
      </c>
      <c r="E81" s="15" t="str" cm="1">
        <f t="array" aca="1" ref="E81" ca="1">IFERROR(INDEX('Nhập đơn'!E:E,NAM2ZH!$A81,0),"")</f>
        <v/>
      </c>
      <c r="F81" s="15" t="str" cm="1">
        <f t="array" aca="1" ref="F81" ca="1">IFERROR(INDEX('Nhập đơn'!F:F,NAM2ZH!$A81,0),"")</f>
        <v/>
      </c>
      <c r="G81" s="14" t="str" cm="1">
        <f t="array" aca="1" ref="G81" ca="1">IFERROR(INDEX('Nhập đơn'!H:H,NAM2ZH!$A81,0),"")</f>
        <v/>
      </c>
      <c r="H81" s="14" t="str" cm="1">
        <f t="array" aca="1" ref="H81" ca="1">IFERROR(INDEX('Nhập đơn'!I:I,NAM2ZH!$A81,0),"")</f>
        <v/>
      </c>
      <c r="I81" s="16"/>
    </row>
    <row r="82" spans="1:9" ht="16.5">
      <c r="A82" s="1" t="str">
        <f ca="1">IFERROR(A81+MATCH(C82,OFFSET('Nhập đơn'!$C$1,NAM2ZH!$A81,0,10000),0),"")</f>
        <v/>
      </c>
      <c r="B82" s="16"/>
      <c r="C82" s="16"/>
      <c r="D82" s="14" t="str" cm="1">
        <f t="array" aca="1" ref="D82" ca="1">IFERROR(INDEX('Nhập đơn'!D:D,NAM2ZH!$A82,0),"")</f>
        <v/>
      </c>
      <c r="E82" s="15" t="str" cm="1">
        <f t="array" aca="1" ref="E82" ca="1">IFERROR(INDEX('Nhập đơn'!E:E,NAM2ZH!$A82,0),"")</f>
        <v/>
      </c>
      <c r="F82" s="15" t="str" cm="1">
        <f t="array" aca="1" ref="F82" ca="1">IFERROR(INDEX('Nhập đơn'!F:F,NAM2ZH!$A82,0),"")</f>
        <v/>
      </c>
      <c r="G82" s="14" t="str" cm="1">
        <f t="array" aca="1" ref="G82" ca="1">IFERROR(INDEX('Nhập đơn'!H:H,NAM2ZH!$A82,0),"")</f>
        <v/>
      </c>
      <c r="H82" s="14" t="str" cm="1">
        <f t="array" aca="1" ref="H82" ca="1">IFERROR(INDEX('Nhập đơn'!I:I,NAM2ZH!$A82,0),"")</f>
        <v/>
      </c>
      <c r="I82" s="16"/>
    </row>
    <row r="83" spans="1:9" ht="16.5">
      <c r="A83" s="1" t="str">
        <f ca="1">IFERROR(A82+MATCH(C83,OFFSET('Nhập đơn'!$C$1,NAM2ZH!$A82,0,10000),0),"")</f>
        <v/>
      </c>
      <c r="B83" s="16"/>
      <c r="C83" s="16"/>
      <c r="D83" s="14" t="str" cm="1">
        <f t="array" aca="1" ref="D83" ca="1">IFERROR(INDEX('Nhập đơn'!D:D,NAM2ZH!$A83,0),"")</f>
        <v/>
      </c>
      <c r="E83" s="15" t="str" cm="1">
        <f t="array" aca="1" ref="E83" ca="1">IFERROR(INDEX('Nhập đơn'!E:E,NAM2ZH!$A83,0),"")</f>
        <v/>
      </c>
      <c r="F83" s="15" t="str" cm="1">
        <f t="array" aca="1" ref="F83" ca="1">IFERROR(INDEX('Nhập đơn'!F:F,NAM2ZH!$A83,0),"")</f>
        <v/>
      </c>
      <c r="G83" s="14" t="str" cm="1">
        <f t="array" aca="1" ref="G83" ca="1">IFERROR(INDEX('Nhập đơn'!H:H,NAM2ZH!$A83,0),"")</f>
        <v/>
      </c>
      <c r="H83" s="14" t="str" cm="1">
        <f t="array" aca="1" ref="H83" ca="1">IFERROR(INDEX('Nhập đơn'!I:I,NAM2ZH!$A83,0),"")</f>
        <v/>
      </c>
      <c r="I83" s="16"/>
    </row>
    <row r="84" spans="1:9" ht="16.5">
      <c r="A84" s="1" t="str">
        <f ca="1">IFERROR(A83+MATCH(C84,OFFSET('Nhập đơn'!$C$1,NAM2ZH!$A83,0,10000),0),"")</f>
        <v/>
      </c>
      <c r="B84" s="16"/>
      <c r="C84" s="16"/>
      <c r="D84" s="14" t="str" cm="1">
        <f t="array" aca="1" ref="D84" ca="1">IFERROR(INDEX('Nhập đơn'!D:D,NAM2ZH!$A84,0),"")</f>
        <v/>
      </c>
      <c r="E84" s="15" t="str" cm="1">
        <f t="array" aca="1" ref="E84" ca="1">IFERROR(INDEX('Nhập đơn'!E:E,NAM2ZH!$A84,0),"")</f>
        <v/>
      </c>
      <c r="F84" s="15" t="str" cm="1">
        <f t="array" aca="1" ref="F84" ca="1">IFERROR(INDEX('Nhập đơn'!F:F,NAM2ZH!$A84,0),"")</f>
        <v/>
      </c>
      <c r="G84" s="14" t="str" cm="1">
        <f t="array" aca="1" ref="G84" ca="1">IFERROR(INDEX('Nhập đơn'!H:H,NAM2ZH!$A84,0),"")</f>
        <v/>
      </c>
      <c r="H84" s="14" t="str" cm="1">
        <f t="array" aca="1" ref="H84" ca="1">IFERROR(INDEX('Nhập đơn'!I:I,NAM2ZH!$A84,0),"")</f>
        <v/>
      </c>
      <c r="I84" s="16"/>
    </row>
    <row r="85" spans="1:9" ht="16.5">
      <c r="A85" s="1" t="str">
        <f ca="1">IFERROR(A84+MATCH(C85,OFFSET('Nhập đơn'!$C$1,NAM2ZH!$A84,0,10000),0),"")</f>
        <v/>
      </c>
      <c r="B85" s="16"/>
      <c r="C85" s="16"/>
      <c r="D85" s="14" t="str" cm="1">
        <f t="array" aca="1" ref="D85" ca="1">IFERROR(INDEX('Nhập đơn'!D:D,NAM2ZH!$A85,0),"")</f>
        <v/>
      </c>
      <c r="E85" s="15" t="str" cm="1">
        <f t="array" aca="1" ref="E85" ca="1">IFERROR(INDEX('Nhập đơn'!E:E,NAM2ZH!$A85,0),"")</f>
        <v/>
      </c>
      <c r="F85" s="15" t="str" cm="1">
        <f t="array" aca="1" ref="F85" ca="1">IFERROR(INDEX('Nhập đơn'!F:F,NAM2ZH!$A85,0),"")</f>
        <v/>
      </c>
      <c r="G85" s="14" t="str" cm="1">
        <f t="array" aca="1" ref="G85" ca="1">IFERROR(INDEX('Nhập đơn'!H:H,NAM2ZH!$A85,0),"")</f>
        <v/>
      </c>
      <c r="H85" s="14" t="str" cm="1">
        <f t="array" aca="1" ref="H85" ca="1">IFERROR(INDEX('Nhập đơn'!I:I,NAM2ZH!$A85,0),"")</f>
        <v/>
      </c>
      <c r="I85" s="16"/>
    </row>
    <row r="86" spans="1:9" ht="16.5">
      <c r="A86" s="1" t="str">
        <f ca="1">IFERROR(A85+MATCH(C86,OFFSET('Nhập đơn'!$C$1,NAM2ZH!$A85,0,10000),0),"")</f>
        <v/>
      </c>
      <c r="B86" s="16"/>
      <c r="C86" s="16"/>
      <c r="D86" s="14" t="str" cm="1">
        <f t="array" aca="1" ref="D86" ca="1">IFERROR(INDEX('Nhập đơn'!D:D,NAM2ZH!$A86,0),"")</f>
        <v/>
      </c>
      <c r="E86" s="15" t="str" cm="1">
        <f t="array" aca="1" ref="E86" ca="1">IFERROR(INDEX('Nhập đơn'!E:E,NAM2ZH!$A86,0),"")</f>
        <v/>
      </c>
      <c r="F86" s="15" t="str" cm="1">
        <f t="array" aca="1" ref="F86" ca="1">IFERROR(INDEX('Nhập đơn'!F:F,NAM2ZH!$A86,0),"")</f>
        <v/>
      </c>
      <c r="G86" s="14" t="str" cm="1">
        <f t="array" aca="1" ref="G86" ca="1">IFERROR(INDEX('Nhập đơn'!H:H,NAM2ZH!$A86,0),"")</f>
        <v/>
      </c>
      <c r="H86" s="14" t="str" cm="1">
        <f t="array" aca="1" ref="H86" ca="1">IFERROR(INDEX('Nhập đơn'!I:I,NAM2ZH!$A86,0),"")</f>
        <v/>
      </c>
      <c r="I86" s="16"/>
    </row>
    <row r="87" spans="1:9" ht="16.5">
      <c r="A87" s="1" t="str">
        <f ca="1">IFERROR(A86+MATCH(C87,OFFSET('Nhập đơn'!$C$1,NAM2ZH!$A86,0,10000),0),"")</f>
        <v/>
      </c>
      <c r="B87" s="16"/>
      <c r="C87" s="16"/>
      <c r="D87" s="14" t="str" cm="1">
        <f t="array" aca="1" ref="D87" ca="1">IFERROR(INDEX('Nhập đơn'!D:D,NAM2ZH!$A87,0),"")</f>
        <v/>
      </c>
      <c r="E87" s="15" t="str" cm="1">
        <f t="array" aca="1" ref="E87" ca="1">IFERROR(INDEX('Nhập đơn'!E:E,NAM2ZH!$A87,0),"")</f>
        <v/>
      </c>
      <c r="F87" s="15" t="str" cm="1">
        <f t="array" aca="1" ref="F87" ca="1">IFERROR(INDEX('Nhập đơn'!F:F,NAM2ZH!$A87,0),"")</f>
        <v/>
      </c>
      <c r="G87" s="14" t="str" cm="1">
        <f t="array" aca="1" ref="G87" ca="1">IFERROR(INDEX('Nhập đơn'!H:H,NAM2ZH!$A87,0),"")</f>
        <v/>
      </c>
      <c r="H87" s="14" t="str" cm="1">
        <f t="array" aca="1" ref="H87" ca="1">IFERROR(INDEX('Nhập đơn'!I:I,NAM2ZH!$A87,0),"")</f>
        <v/>
      </c>
      <c r="I87" s="16"/>
    </row>
    <row r="88" spans="1:9" ht="16.5">
      <c r="A88" s="1" t="str">
        <f ca="1">IFERROR(A87+MATCH(C88,OFFSET('Nhập đơn'!$C$1,NAM2ZH!$A87,0,10000),0),"")</f>
        <v/>
      </c>
      <c r="B88" s="16"/>
      <c r="C88" s="16"/>
      <c r="D88" s="14" t="str" cm="1">
        <f t="array" aca="1" ref="D88" ca="1">IFERROR(INDEX('Nhập đơn'!D:D,NAM2ZH!$A88,0),"")</f>
        <v/>
      </c>
      <c r="E88" s="15" t="str" cm="1">
        <f t="array" aca="1" ref="E88" ca="1">IFERROR(INDEX('Nhập đơn'!E:E,NAM2ZH!$A88,0),"")</f>
        <v/>
      </c>
      <c r="F88" s="15" t="str" cm="1">
        <f t="array" aca="1" ref="F88" ca="1">IFERROR(INDEX('Nhập đơn'!F:F,NAM2ZH!$A88,0),"")</f>
        <v/>
      </c>
      <c r="G88" s="14" t="str" cm="1">
        <f t="array" aca="1" ref="G88" ca="1">IFERROR(INDEX('Nhập đơn'!H:H,NAM2ZH!$A88,0),"")</f>
        <v/>
      </c>
      <c r="H88" s="14" t="str" cm="1">
        <f t="array" aca="1" ref="H88" ca="1">IFERROR(INDEX('Nhập đơn'!I:I,NAM2ZH!$A88,0),"")</f>
        <v/>
      </c>
      <c r="I88" s="16"/>
    </row>
    <row r="89" spans="1:9" ht="16.5">
      <c r="A89" s="1" t="str">
        <f ca="1">IFERROR(A88+MATCH(C89,OFFSET('Nhập đơn'!$C$1,NAM2ZH!$A88,0,10000),0),"")</f>
        <v/>
      </c>
      <c r="B89" s="16"/>
      <c r="C89" s="16"/>
      <c r="D89" s="14" t="str" cm="1">
        <f t="array" aca="1" ref="D89" ca="1">IFERROR(INDEX('Nhập đơn'!D:D,NAM2ZH!$A89,0),"")</f>
        <v/>
      </c>
      <c r="E89" s="15" t="str" cm="1">
        <f t="array" aca="1" ref="E89" ca="1">IFERROR(INDEX('Nhập đơn'!E:E,NAM2ZH!$A89,0),"")</f>
        <v/>
      </c>
      <c r="F89" s="15" t="str" cm="1">
        <f t="array" aca="1" ref="F89" ca="1">IFERROR(INDEX('Nhập đơn'!F:F,NAM2ZH!$A89,0),"")</f>
        <v/>
      </c>
      <c r="G89" s="14" t="str" cm="1">
        <f t="array" aca="1" ref="G89" ca="1">IFERROR(INDEX('Nhập đơn'!H:H,NAM2ZH!$A89,0),"")</f>
        <v/>
      </c>
      <c r="H89" s="14" t="str" cm="1">
        <f t="array" aca="1" ref="H89" ca="1">IFERROR(INDEX('Nhập đơn'!I:I,NAM2ZH!$A89,0),"")</f>
        <v/>
      </c>
      <c r="I89" s="16"/>
    </row>
    <row r="90" spans="1:9" ht="16.5">
      <c r="A90" s="1" t="str">
        <f ca="1">IFERROR(A89+MATCH(C90,OFFSET('Nhập đơn'!$C$1,NAM2ZH!$A89,0,10000),0),"")</f>
        <v/>
      </c>
      <c r="B90" s="16"/>
      <c r="C90" s="16"/>
      <c r="D90" s="14" t="str" cm="1">
        <f t="array" aca="1" ref="D90" ca="1">IFERROR(INDEX('Nhập đơn'!D:D,NAM2ZH!$A90,0),"")</f>
        <v/>
      </c>
      <c r="E90" s="15" t="str" cm="1">
        <f t="array" aca="1" ref="E90" ca="1">IFERROR(INDEX('Nhập đơn'!E:E,NAM2ZH!$A90,0),"")</f>
        <v/>
      </c>
      <c r="F90" s="15" t="str" cm="1">
        <f t="array" aca="1" ref="F90" ca="1">IFERROR(INDEX('Nhập đơn'!F:F,NAM2ZH!$A90,0),"")</f>
        <v/>
      </c>
      <c r="G90" s="14" t="str" cm="1">
        <f t="array" aca="1" ref="G90" ca="1">IFERROR(INDEX('Nhập đơn'!H:H,NAM2ZH!$A90,0),"")</f>
        <v/>
      </c>
      <c r="H90" s="14" t="str" cm="1">
        <f t="array" aca="1" ref="H90" ca="1">IFERROR(INDEX('Nhập đơn'!I:I,NAM2ZH!$A90,0),"")</f>
        <v/>
      </c>
      <c r="I90" s="16"/>
    </row>
    <row r="91" spans="1:9" ht="16.5">
      <c r="A91" s="1" t="str">
        <f ca="1">IFERROR(A90+MATCH(C91,OFFSET('Nhập đơn'!$C$1,NAM2ZH!$A90,0,10000),0),"")</f>
        <v/>
      </c>
      <c r="B91" s="16"/>
      <c r="C91" s="16"/>
      <c r="D91" s="14" t="str" cm="1">
        <f t="array" aca="1" ref="D91" ca="1">IFERROR(INDEX('Nhập đơn'!D:D,NAM2ZH!$A91,0),"")</f>
        <v/>
      </c>
      <c r="E91" s="15" t="str" cm="1">
        <f t="array" aca="1" ref="E91" ca="1">IFERROR(INDEX('Nhập đơn'!E:E,NAM2ZH!$A91,0),"")</f>
        <v/>
      </c>
      <c r="F91" s="15" t="str" cm="1">
        <f t="array" aca="1" ref="F91" ca="1">IFERROR(INDEX('Nhập đơn'!F:F,NAM2ZH!$A91,0),"")</f>
        <v/>
      </c>
      <c r="G91" s="14" t="str" cm="1">
        <f t="array" aca="1" ref="G91" ca="1">IFERROR(INDEX('Nhập đơn'!H:H,NAM2ZH!$A91,0),"")</f>
        <v/>
      </c>
      <c r="H91" s="14" t="str" cm="1">
        <f t="array" aca="1" ref="H91" ca="1">IFERROR(INDEX('Nhập đơn'!I:I,NAM2ZH!$A91,0),"")</f>
        <v/>
      </c>
      <c r="I91" s="16"/>
    </row>
    <row r="92" spans="1:9" ht="16.5">
      <c r="A92" s="1" t="str">
        <f ca="1">IFERROR(A91+MATCH(C92,OFFSET('Nhập đơn'!$C$1,NAM2ZH!$A91,0,10000),0),"")</f>
        <v/>
      </c>
      <c r="B92" s="16"/>
      <c r="C92" s="16"/>
      <c r="D92" s="14" t="str" cm="1">
        <f t="array" aca="1" ref="D92" ca="1">IFERROR(INDEX('Nhập đơn'!D:D,NAM2ZH!$A92,0),"")</f>
        <v/>
      </c>
      <c r="E92" s="15" t="str" cm="1">
        <f t="array" aca="1" ref="E92" ca="1">IFERROR(INDEX('Nhập đơn'!E:E,NAM2ZH!$A92,0),"")</f>
        <v/>
      </c>
      <c r="F92" s="15" t="str" cm="1">
        <f t="array" aca="1" ref="F92" ca="1">IFERROR(INDEX('Nhập đơn'!F:F,NAM2ZH!$A92,0),"")</f>
        <v/>
      </c>
      <c r="G92" s="14" t="str" cm="1">
        <f t="array" aca="1" ref="G92" ca="1">IFERROR(INDEX('Nhập đơn'!H:H,NAM2ZH!$A92,0),"")</f>
        <v/>
      </c>
      <c r="H92" s="14" t="str" cm="1">
        <f t="array" aca="1" ref="H92" ca="1">IFERROR(INDEX('Nhập đơn'!I:I,NAM2ZH!$A92,0),"")</f>
        <v/>
      </c>
      <c r="I92" s="16"/>
    </row>
    <row r="93" spans="1:9" ht="16.5">
      <c r="A93" s="1" t="str">
        <f ca="1">IFERROR(A92+MATCH(C93,OFFSET('Nhập đơn'!$C$1,NAM2ZH!$A92,0,10000),0),"")</f>
        <v/>
      </c>
      <c r="B93" s="16"/>
      <c r="C93" s="16"/>
      <c r="D93" s="14" t="str" cm="1">
        <f t="array" aca="1" ref="D93" ca="1">IFERROR(INDEX('Nhập đơn'!D:D,NAM2ZH!$A93,0),"")</f>
        <v/>
      </c>
      <c r="E93" s="15" t="str" cm="1">
        <f t="array" aca="1" ref="E93" ca="1">IFERROR(INDEX('Nhập đơn'!E:E,NAM2ZH!$A93,0),"")</f>
        <v/>
      </c>
      <c r="F93" s="15" t="str" cm="1">
        <f t="array" aca="1" ref="F93" ca="1">IFERROR(INDEX('Nhập đơn'!F:F,NAM2ZH!$A93,0),"")</f>
        <v/>
      </c>
      <c r="G93" s="14" t="str" cm="1">
        <f t="array" aca="1" ref="G93" ca="1">IFERROR(INDEX('Nhập đơn'!H:H,NAM2ZH!$A93,0),"")</f>
        <v/>
      </c>
      <c r="H93" s="14" t="str" cm="1">
        <f t="array" aca="1" ref="H93" ca="1">IFERROR(INDEX('Nhập đơn'!I:I,NAM2ZH!$A93,0),"")</f>
        <v/>
      </c>
      <c r="I93" s="16"/>
    </row>
    <row r="94" spans="1:9" ht="16.5">
      <c r="A94" s="1" t="str">
        <f ca="1">IFERROR(A93+MATCH(C94,OFFSET('Nhập đơn'!$C$1,NAM2ZH!$A93,0,10000),0),"")</f>
        <v/>
      </c>
      <c r="B94" s="16"/>
      <c r="C94" s="16"/>
      <c r="D94" s="14" t="str" cm="1">
        <f t="array" aca="1" ref="D94" ca="1">IFERROR(INDEX('Nhập đơn'!D:D,NAM2ZH!$A94,0),"")</f>
        <v/>
      </c>
      <c r="E94" s="15" t="str" cm="1">
        <f t="array" aca="1" ref="E94" ca="1">IFERROR(INDEX('Nhập đơn'!E:E,NAM2ZH!$A94,0),"")</f>
        <v/>
      </c>
      <c r="F94" s="15" t="str" cm="1">
        <f t="array" aca="1" ref="F94" ca="1">IFERROR(INDEX('Nhập đơn'!F:F,NAM2ZH!$A94,0),"")</f>
        <v/>
      </c>
      <c r="G94" s="14" t="str" cm="1">
        <f t="array" aca="1" ref="G94" ca="1">IFERROR(INDEX('Nhập đơn'!H:H,NAM2ZH!$A94,0),"")</f>
        <v/>
      </c>
      <c r="H94" s="14" t="str" cm="1">
        <f t="array" aca="1" ref="H94" ca="1">IFERROR(INDEX('Nhập đơn'!I:I,NAM2ZH!$A94,0),"")</f>
        <v/>
      </c>
      <c r="I94" s="16"/>
    </row>
    <row r="95" spans="1:9" ht="16.5">
      <c r="A95" s="1" t="str">
        <f ca="1">IFERROR(A94+MATCH(C95,OFFSET('Nhập đơn'!$C$1,NAM2ZH!$A94,0,10000),0),"")</f>
        <v/>
      </c>
      <c r="B95" s="16"/>
      <c r="C95" s="16"/>
      <c r="D95" s="14" t="str" cm="1">
        <f t="array" aca="1" ref="D95" ca="1">IFERROR(INDEX('Nhập đơn'!D:D,NAM2ZH!$A95,0),"")</f>
        <v/>
      </c>
      <c r="E95" s="15" t="str" cm="1">
        <f t="array" aca="1" ref="E95" ca="1">IFERROR(INDEX('Nhập đơn'!E:E,NAM2ZH!$A95,0),"")</f>
        <v/>
      </c>
      <c r="F95" s="15" t="str" cm="1">
        <f t="array" aca="1" ref="F95" ca="1">IFERROR(INDEX('Nhập đơn'!F:F,NAM2ZH!$A95,0),"")</f>
        <v/>
      </c>
      <c r="G95" s="14" t="str" cm="1">
        <f t="array" aca="1" ref="G95" ca="1">IFERROR(INDEX('Nhập đơn'!H:H,NAM2ZH!$A95,0),"")</f>
        <v/>
      </c>
      <c r="H95" s="14" t="str" cm="1">
        <f t="array" aca="1" ref="H95" ca="1">IFERROR(INDEX('Nhập đơn'!I:I,NAM2ZH!$A95,0),"")</f>
        <v/>
      </c>
      <c r="I95" s="16"/>
    </row>
    <row r="96" spans="1:9" ht="16.5">
      <c r="A96" s="1" t="str">
        <f ca="1">IFERROR(A95+MATCH(C96,OFFSET('Nhập đơn'!$C$1,NAM2ZH!$A95,0,10000),0),"")</f>
        <v/>
      </c>
      <c r="B96" s="16"/>
      <c r="C96" s="16"/>
      <c r="D96" s="14" t="str" cm="1">
        <f t="array" aca="1" ref="D96" ca="1">IFERROR(INDEX('Nhập đơn'!D:D,NAM2ZH!$A96,0),"")</f>
        <v/>
      </c>
      <c r="E96" s="15" t="str" cm="1">
        <f t="array" aca="1" ref="E96" ca="1">IFERROR(INDEX('Nhập đơn'!E:E,NAM2ZH!$A96,0),"")</f>
        <v/>
      </c>
      <c r="F96" s="15" t="str" cm="1">
        <f t="array" aca="1" ref="F96" ca="1">IFERROR(INDEX('Nhập đơn'!F:F,NAM2ZH!$A96,0),"")</f>
        <v/>
      </c>
      <c r="G96" s="14" t="str" cm="1">
        <f t="array" aca="1" ref="G96" ca="1">IFERROR(INDEX('Nhập đơn'!H:H,NAM2ZH!$A96,0),"")</f>
        <v/>
      </c>
      <c r="H96" s="14" t="str" cm="1">
        <f t="array" aca="1" ref="H96" ca="1">IFERROR(INDEX('Nhập đơn'!I:I,NAM2ZH!$A96,0),"")</f>
        <v/>
      </c>
      <c r="I96" s="16"/>
    </row>
    <row r="97" spans="1:9" ht="16.5">
      <c r="A97" s="1" t="str">
        <f ca="1">IFERROR(A96+MATCH(C97,OFFSET('Nhập đơn'!$C$1,NAM2ZH!$A96,0,10000),0),"")</f>
        <v/>
      </c>
      <c r="B97" s="16"/>
      <c r="C97" s="16"/>
      <c r="D97" s="14" t="str" cm="1">
        <f t="array" aca="1" ref="D97" ca="1">IFERROR(INDEX('Nhập đơn'!D:D,NAM2ZH!$A97,0),"")</f>
        <v/>
      </c>
      <c r="E97" s="15" t="str" cm="1">
        <f t="array" aca="1" ref="E97" ca="1">IFERROR(INDEX('Nhập đơn'!E:E,NAM2ZH!$A97,0),"")</f>
        <v/>
      </c>
      <c r="F97" s="15" t="str" cm="1">
        <f t="array" aca="1" ref="F97" ca="1">IFERROR(INDEX('Nhập đơn'!F:F,NAM2ZH!$A97,0),"")</f>
        <v/>
      </c>
      <c r="G97" s="14" t="str" cm="1">
        <f t="array" aca="1" ref="G97" ca="1">IFERROR(INDEX('Nhập đơn'!H:H,NAM2ZH!$A97,0),"")</f>
        <v/>
      </c>
      <c r="H97" s="14" t="str" cm="1">
        <f t="array" aca="1" ref="H97" ca="1">IFERROR(INDEX('Nhập đơn'!I:I,NAM2ZH!$A97,0),"")</f>
        <v/>
      </c>
      <c r="I97" s="16"/>
    </row>
    <row r="98" spans="1:9" ht="16.5">
      <c r="A98" s="1" t="str">
        <f ca="1">IFERROR(A97+MATCH(C98,OFFSET('Nhập đơn'!$C$1,NAM2ZH!$A97,0,10000),0),"")</f>
        <v/>
      </c>
      <c r="B98" s="16"/>
      <c r="C98" s="16"/>
      <c r="D98" s="14" t="str" cm="1">
        <f t="array" aca="1" ref="D98" ca="1">IFERROR(INDEX('Nhập đơn'!D:D,NAM2ZH!$A98,0),"")</f>
        <v/>
      </c>
      <c r="E98" s="15" t="str" cm="1">
        <f t="array" aca="1" ref="E98" ca="1">IFERROR(INDEX('Nhập đơn'!E:E,NAM2ZH!$A98,0),"")</f>
        <v/>
      </c>
      <c r="F98" s="15" t="str" cm="1">
        <f t="array" aca="1" ref="F98" ca="1">IFERROR(INDEX('Nhập đơn'!F:F,NAM2ZH!$A98,0),"")</f>
        <v/>
      </c>
      <c r="G98" s="14" t="str" cm="1">
        <f t="array" aca="1" ref="G98" ca="1">IFERROR(INDEX('Nhập đơn'!H:H,NAM2ZH!$A98,0),"")</f>
        <v/>
      </c>
      <c r="H98" s="14" t="str" cm="1">
        <f t="array" aca="1" ref="H98" ca="1">IFERROR(INDEX('Nhập đơn'!I:I,NAM2ZH!$A98,0),"")</f>
        <v/>
      </c>
      <c r="I98" s="16"/>
    </row>
    <row r="99" spans="1:9" ht="16.5">
      <c r="A99" s="1" t="str">
        <f ca="1">IFERROR(A98+MATCH(C99,OFFSET('Nhập đơn'!$C$1,NAM2ZH!$A98,0,10000),0),"")</f>
        <v/>
      </c>
      <c r="B99" s="16"/>
      <c r="C99" s="16"/>
      <c r="D99" s="14" t="str" cm="1">
        <f t="array" aca="1" ref="D99" ca="1">IFERROR(INDEX('Nhập đơn'!D:D,NAM2ZH!$A99,0),"")</f>
        <v/>
      </c>
      <c r="E99" s="15" t="str" cm="1">
        <f t="array" aca="1" ref="E99" ca="1">IFERROR(INDEX('Nhập đơn'!E:E,NAM2ZH!$A99,0),"")</f>
        <v/>
      </c>
      <c r="F99" s="15" t="str" cm="1">
        <f t="array" aca="1" ref="F99" ca="1">IFERROR(INDEX('Nhập đơn'!F:F,NAM2ZH!$A99,0),"")</f>
        <v/>
      </c>
      <c r="G99" s="14" t="str" cm="1">
        <f t="array" aca="1" ref="G99" ca="1">IFERROR(INDEX('Nhập đơn'!H:H,NAM2ZH!$A99,0),"")</f>
        <v/>
      </c>
      <c r="H99" s="14" t="str" cm="1">
        <f t="array" aca="1" ref="H99" ca="1">IFERROR(INDEX('Nhập đơn'!I:I,NAM2ZH!$A99,0),"")</f>
        <v/>
      </c>
      <c r="I99" s="16"/>
    </row>
    <row r="100" spans="1:9" ht="16.5">
      <c r="A100" s="1" t="str">
        <f ca="1">IFERROR(A99+MATCH(C100,OFFSET('Nhập đơn'!$C$1,NAM2ZH!$A99,0,10000),0),"")</f>
        <v/>
      </c>
      <c r="B100" s="16"/>
      <c r="C100" s="16"/>
      <c r="D100" s="14" t="str" cm="1">
        <f t="array" aca="1" ref="D100" ca="1">IFERROR(INDEX('Nhập đơn'!D:D,NAM2ZH!$A100,0),"")</f>
        <v/>
      </c>
      <c r="E100" s="15" t="str" cm="1">
        <f t="array" aca="1" ref="E100" ca="1">IFERROR(INDEX('Nhập đơn'!E:E,NAM2ZH!$A100,0),"")</f>
        <v/>
      </c>
      <c r="F100" s="15" t="str" cm="1">
        <f t="array" aca="1" ref="F100" ca="1">IFERROR(INDEX('Nhập đơn'!F:F,NAM2ZH!$A100,0),"")</f>
        <v/>
      </c>
      <c r="G100" s="14" t="str" cm="1">
        <f t="array" aca="1" ref="G100" ca="1">IFERROR(INDEX('Nhập đơn'!H:H,NAM2ZH!$A100,0),"")</f>
        <v/>
      </c>
      <c r="H100" s="14" t="str" cm="1">
        <f t="array" aca="1" ref="H100" ca="1">IFERROR(INDEX('Nhập đơn'!I:I,NAM2ZH!$A100,0),"")</f>
        <v/>
      </c>
      <c r="I100" s="16"/>
    </row>
    <row r="101" spans="1:9" ht="16.5">
      <c r="A101" s="1"/>
      <c r="B101" s="1"/>
      <c r="C101" s="1"/>
      <c r="D101" s="1"/>
      <c r="E101" s="1"/>
      <c r="F101" s="1"/>
      <c r="G101" s="1"/>
      <c r="H101" s="1"/>
      <c r="I101" s="1"/>
    </row>
    <row r="102" spans="1:9" ht="16.5">
      <c r="A102" s="1"/>
      <c r="B102" s="1"/>
      <c r="C102" s="1"/>
      <c r="D102" s="1"/>
      <c r="E102" s="1"/>
      <c r="F102" s="1"/>
      <c r="G102" s="1"/>
      <c r="H102" s="1"/>
      <c r="I102" s="1"/>
    </row>
    <row r="103" spans="1:9" ht="16.5">
      <c r="A103" s="1"/>
      <c r="B103" s="1"/>
      <c r="C103" s="1"/>
      <c r="D103" s="1"/>
      <c r="E103" s="1"/>
      <c r="F103" s="1"/>
      <c r="G103" s="1"/>
      <c r="H103" s="1"/>
      <c r="I103" s="1"/>
    </row>
    <row r="104" spans="1:9" ht="16.5">
      <c r="A104" s="1"/>
      <c r="B104" s="1"/>
      <c r="C104" s="1"/>
      <c r="D104" s="1"/>
      <c r="E104" s="1"/>
      <c r="F104" s="1"/>
      <c r="G104" s="1"/>
      <c r="H104" s="1"/>
      <c r="I104" s="1"/>
    </row>
    <row r="105" spans="1:9" ht="16.5">
      <c r="A105" s="1"/>
      <c r="B105" s="1"/>
      <c r="C105" s="1"/>
      <c r="D105" s="1"/>
      <c r="E105" s="1"/>
      <c r="F105" s="1"/>
      <c r="G105" s="1"/>
      <c r="H105" s="1"/>
      <c r="I105" s="1"/>
    </row>
    <row r="106" spans="1:9" ht="16.5">
      <c r="A106" s="1"/>
      <c r="B106" s="1"/>
      <c r="C106" s="1"/>
      <c r="D106" s="1"/>
      <c r="E106" s="1"/>
      <c r="F106" s="1"/>
      <c r="G106" s="1"/>
      <c r="H106" s="1"/>
      <c r="I106" s="1"/>
    </row>
    <row r="107" spans="1:9" ht="16.5">
      <c r="A107" s="1"/>
      <c r="B107" s="1"/>
      <c r="C107" s="1"/>
      <c r="D107" s="1"/>
      <c r="E107" s="1"/>
      <c r="F107" s="1"/>
      <c r="G107" s="1"/>
      <c r="H107" s="1"/>
      <c r="I107" s="1"/>
    </row>
    <row r="108" spans="1:9" ht="16.5">
      <c r="A108" s="1"/>
      <c r="B108" s="1"/>
      <c r="C108" s="1"/>
      <c r="D108" s="1"/>
      <c r="E108" s="1"/>
      <c r="F108" s="1"/>
      <c r="G108" s="1"/>
      <c r="H108" s="1"/>
      <c r="I108" s="1"/>
    </row>
    <row r="109" spans="1:9" ht="16.5">
      <c r="A109" s="1"/>
      <c r="B109" s="1"/>
      <c r="C109" s="1"/>
      <c r="D109" s="1"/>
      <c r="E109" s="1"/>
      <c r="F109" s="1"/>
      <c r="G109" s="1"/>
      <c r="H109" s="1"/>
      <c r="I109" s="1"/>
    </row>
    <row r="110" spans="1:9" ht="16.5">
      <c r="A110" s="1"/>
      <c r="B110" s="1"/>
      <c r="C110" s="1"/>
      <c r="D110" s="1"/>
      <c r="E110" s="1"/>
      <c r="F110" s="1"/>
      <c r="G110" s="1"/>
      <c r="H110" s="1"/>
      <c r="I110" s="1"/>
    </row>
    <row r="111" spans="1:9" ht="16.5">
      <c r="A111" s="1"/>
      <c r="B111" s="1"/>
      <c r="C111" s="1"/>
      <c r="D111" s="1"/>
      <c r="E111" s="1"/>
      <c r="F111" s="1"/>
      <c r="G111" s="1"/>
      <c r="H111" s="1"/>
      <c r="I111" s="1"/>
    </row>
    <row r="112" spans="1:9" ht="16.5">
      <c r="A112" s="1"/>
      <c r="B112" s="1"/>
      <c r="C112" s="1"/>
      <c r="D112" s="1"/>
      <c r="E112" s="1"/>
      <c r="F112" s="1"/>
      <c r="G112" s="1"/>
      <c r="H112" s="1"/>
      <c r="I112" s="1"/>
    </row>
    <row r="113" spans="1:9" ht="16.5">
      <c r="A113" s="1"/>
      <c r="B113" s="1"/>
      <c r="C113" s="1"/>
      <c r="D113" s="1"/>
      <c r="E113" s="1"/>
      <c r="F113" s="1"/>
      <c r="G113" s="1"/>
      <c r="H113" s="1"/>
      <c r="I113" s="1"/>
    </row>
    <row r="114" spans="1:9" ht="16.5">
      <c r="A114" s="1"/>
      <c r="B114" s="1"/>
      <c r="C114" s="1"/>
      <c r="D114" s="1"/>
      <c r="E114" s="1"/>
      <c r="F114" s="1"/>
      <c r="G114" s="1"/>
      <c r="H114" s="1"/>
      <c r="I114" s="1"/>
    </row>
    <row r="115" spans="1:9" ht="16.5">
      <c r="A115" s="1"/>
      <c r="B115" s="1"/>
      <c r="C115" s="1"/>
      <c r="D115" s="1"/>
      <c r="E115" s="1"/>
      <c r="F115" s="1"/>
      <c r="G115" s="1"/>
      <c r="H115" s="1"/>
      <c r="I115" s="1"/>
    </row>
    <row r="116" spans="1:9" ht="16.5">
      <c r="A116" s="1"/>
      <c r="B116" s="1"/>
      <c r="C116" s="1"/>
      <c r="D116" s="1"/>
      <c r="E116" s="1"/>
      <c r="F116" s="1"/>
      <c r="G116" s="1"/>
      <c r="H116" s="1"/>
      <c r="I116" s="1"/>
    </row>
    <row r="117" spans="1:9" ht="16.5">
      <c r="A117" s="1"/>
      <c r="B117" s="1"/>
      <c r="C117" s="1"/>
      <c r="D117" s="1"/>
      <c r="E117" s="1"/>
      <c r="F117" s="1"/>
      <c r="G117" s="1"/>
      <c r="H117" s="1"/>
      <c r="I117" s="1"/>
    </row>
    <row r="118" spans="1:9" ht="16.5">
      <c r="A118" s="1"/>
      <c r="B118" s="1"/>
      <c r="C118" s="1"/>
      <c r="D118" s="1"/>
      <c r="E118" s="1"/>
      <c r="F118" s="1"/>
      <c r="G118" s="1"/>
      <c r="H118" s="1"/>
      <c r="I118" s="1"/>
    </row>
    <row r="119" spans="1:9" ht="16.5">
      <c r="A119" s="1"/>
      <c r="B119" s="1"/>
      <c r="C119" s="1"/>
      <c r="D119" s="1"/>
      <c r="E119" s="1"/>
      <c r="F119" s="1"/>
      <c r="G119" s="1"/>
      <c r="H119" s="1"/>
      <c r="I119" s="1"/>
    </row>
    <row r="120" spans="1:9" ht="16.5">
      <c r="A120" s="1"/>
      <c r="B120" s="1"/>
      <c r="C120" s="1"/>
      <c r="D120" s="1"/>
      <c r="E120" s="1"/>
      <c r="F120" s="1"/>
      <c r="G120" s="1"/>
      <c r="H120" s="1"/>
      <c r="I120" s="1"/>
    </row>
    <row r="121" spans="1:9" ht="16.5">
      <c r="A121" s="1"/>
      <c r="B121" s="1"/>
      <c r="C121" s="1"/>
      <c r="D121" s="1"/>
      <c r="E121" s="1"/>
      <c r="F121" s="1"/>
      <c r="G121" s="1"/>
      <c r="H121" s="1"/>
      <c r="I121" s="1"/>
    </row>
    <row r="122" spans="1:9" ht="16.5">
      <c r="A122" s="1"/>
      <c r="B122" s="1"/>
      <c r="C122" s="1"/>
      <c r="D122" s="1"/>
      <c r="E122" s="1"/>
      <c r="F122" s="1"/>
      <c r="G122" s="1"/>
      <c r="H122" s="1"/>
      <c r="I122" s="1"/>
    </row>
    <row r="123" spans="1:9" ht="16.5">
      <c r="A123" s="1"/>
      <c r="B123" s="1"/>
      <c r="C123" s="1"/>
      <c r="D123" s="1"/>
      <c r="E123" s="1"/>
      <c r="F123" s="1"/>
      <c r="G123" s="1"/>
      <c r="H123" s="1"/>
      <c r="I123" s="1"/>
    </row>
  </sheetData>
  <mergeCells count="1">
    <mergeCell ref="H5:I5"/>
  </mergeCells>
  <conditionalFormatting sqref="B6:I6">
    <cfRule type="expression" dxfId="3" priority="1">
      <formula>COUNTA(B7)&gt;0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93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875" customWidth="1"/>
    <col min="3" max="3" width="9" hidden="1" customWidth="1"/>
    <col min="4" max="4" width="12.375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A1" s="1"/>
      <c r="B1" s="2" t="s">
        <v>4198</v>
      </c>
      <c r="C1" s="3"/>
      <c r="D1" s="4"/>
      <c r="E1" s="3"/>
      <c r="F1" s="3"/>
      <c r="G1" s="3"/>
      <c r="H1" s="3"/>
      <c r="I1" s="1"/>
      <c r="J1" s="1">
        <f>COUNTIFS('Nhập đơn'!C:C,$E$5)</f>
        <v>6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  <c r="J2" s="1"/>
    </row>
    <row r="3" spans="1:10" ht="16.5">
      <c r="A3" s="1"/>
      <c r="B3" s="1"/>
      <c r="C3" s="3"/>
      <c r="D3" s="4"/>
      <c r="E3" s="3"/>
      <c r="F3" s="3"/>
      <c r="G3" s="3"/>
      <c r="H3" s="3"/>
      <c r="I3" s="1"/>
      <c r="J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  <c r="J4" s="1"/>
    </row>
    <row r="5" spans="1:10" ht="16.5">
      <c r="A5" s="1"/>
      <c r="B5" s="7" t="s">
        <v>4327</v>
      </c>
      <c r="C5" s="8"/>
      <c r="D5" s="9"/>
      <c r="E5" s="10" t="s">
        <v>18</v>
      </c>
      <c r="F5" s="8"/>
      <c r="G5" s="11" t="s">
        <v>4328</v>
      </c>
      <c r="H5" s="785" t="s">
        <v>4329</v>
      </c>
      <c r="I5" s="785"/>
      <c r="J5" s="1"/>
    </row>
    <row r="6" spans="1:10" ht="49.5">
      <c r="A6" s="1"/>
      <c r="B6" s="12" t="s">
        <v>4185</v>
      </c>
      <c r="C6" s="13"/>
      <c r="D6" s="13" t="s">
        <v>4330</v>
      </c>
      <c r="E6" s="20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  <c r="J6" s="1"/>
    </row>
    <row r="7" spans="1:10" ht="16.5">
      <c r="A7" s="1">
        <f ca="1">IFERROR(A6+MATCH(C7,OFFSET('Nhập đơn'!$C$1,TH!$A6,0,10000),0),"")</f>
        <v>341</v>
      </c>
      <c r="B7" s="14">
        <v>1</v>
      </c>
      <c r="C7" s="14" t="str">
        <f>IF(COUNTIFS($C$6:C6,$E$5)&lt;$J$1,$E$5,"")</f>
        <v>TH</v>
      </c>
      <c r="D7" s="14" t="str" cm="1">
        <f t="array" aca="1" ref="D7" ca="1">IFERROR(INDEX('Nhập đơn'!D:D,TH!$A7,0),"")</f>
        <v>341</v>
      </c>
      <c r="E7" s="15" t="str" cm="1">
        <f t="array" aca="1" ref="E7" ca="1">IFERROR(INDEX('Nhập đơn'!E:E,TH!$A7,0),"")</f>
        <v>Bắp chuối weight</v>
      </c>
      <c r="F7" s="15" t="str" cm="1">
        <f t="array" aca="1" ref="F7" ca="1">IFERROR(INDEX('Nhập đơn'!F:F,TH!$A7,0),"")</f>
        <v>Banana Flower weight</v>
      </c>
      <c r="G7" s="14" cm="1">
        <f t="array" aca="1" ref="G7" ca="1">IFERROR(INDEX('Nhập đơn'!H:H,TH!$A7,0),"")</f>
        <v>1.6</v>
      </c>
      <c r="H7" s="14" t="str" cm="1">
        <f t="array" aca="1" ref="H7" ca="1">IFERROR(INDEX('Nhập đơn'!I:I,TH!$A7,0),"")</f>
        <v/>
      </c>
      <c r="I7" s="16"/>
      <c r="J7" s="1"/>
    </row>
    <row r="8" spans="1:10" ht="16.5">
      <c r="A8" s="1">
        <f ca="1">IFERROR(A7+MATCH(C8,OFFSET('Nhập đơn'!$C$1,TH!$A7,0,10000),0),"")</f>
        <v>342</v>
      </c>
      <c r="B8" s="14">
        <v>2</v>
      </c>
      <c r="C8" s="14" t="str">
        <f>IF(COUNTIFS($C$6:C7,$E$5)&lt;$J$1,$E$5,"")</f>
        <v>TH</v>
      </c>
      <c r="D8" s="14" t="str" cm="1">
        <f t="array" aca="1" ref="D8" ca="1">IFERROR(INDEX('Nhập đơn'!D:D,TH!$A8,0),"")</f>
        <v>172</v>
      </c>
      <c r="E8" s="15" t="str" cm="1">
        <f t="array" aca="1" ref="E8" ca="1">IFERROR(INDEX('Nhập đơn'!E:E,TH!$A8,0),"")</f>
        <v>Hương nhu 100 gr</v>
      </c>
      <c r="F8" s="15" t="str" cm="1">
        <f t="array" aca="1" ref="F8" ca="1">IFERROR(INDEX('Nhập đơn'!F:F,TH!$A8,0),"")</f>
        <v>Holy Basil Leaf 100 gr</v>
      </c>
      <c r="G8" s="14" cm="1">
        <f t="array" aca="1" ref="G8" ca="1">IFERROR(INDEX('Nhập đơn'!H:H,TH!$A8,0),"")</f>
        <v>1</v>
      </c>
      <c r="H8" s="14" cm="1">
        <f t="array" aca="1" ref="H8" ca="1">IFERROR(INDEX('Nhập đơn'!I:I,TH!$A8,0),"")</f>
        <v>10</v>
      </c>
      <c r="I8" s="16"/>
      <c r="J8" s="1"/>
    </row>
    <row r="9" spans="1:10" ht="16.5">
      <c r="A9" s="1">
        <f ca="1">IFERROR(A8+MATCH(C9,OFFSET('Nhập đơn'!$C$1,TH!$A8,0,10000),0),"")</f>
        <v>343</v>
      </c>
      <c r="B9" s="14">
        <v>3</v>
      </c>
      <c r="C9" s="14" t="str">
        <f>IF(COUNTIFS($C$6:C8,$E$5)&lt;$J$1,$E$5,"")</f>
        <v>TH</v>
      </c>
      <c r="D9" s="14" t="str" cm="1">
        <f t="array" aca="1" ref="D9" ca="1">IFERROR(INDEX('Nhập đơn'!D:D,TH!$A9,0),"")</f>
        <v>814</v>
      </c>
      <c r="E9" s="15" t="str" cm="1">
        <f t="array" aca="1" ref="E9" ca="1">IFERROR(INDEX('Nhập đơn'!E:E,TH!$A9,0),"")</f>
        <v>Măng tươi weight</v>
      </c>
      <c r="F9" s="15" t="str" cm="1">
        <f t="array" aca="1" ref="F9" ca="1">IFERROR(INDEX('Nhập đơn'!F:F,TH!$A9,0),"")</f>
        <v>Bamboo Shoot weight</v>
      </c>
      <c r="G9" s="14" cm="1">
        <f t="array" aca="1" ref="G9" ca="1">IFERROR(INDEX('Nhập đơn'!H:H,TH!$A9,0),"")</f>
        <v>1.6</v>
      </c>
      <c r="H9" s="14" t="str" cm="1">
        <f t="array" aca="1" ref="H9" ca="1">IFERROR(INDEX('Nhập đơn'!I:I,TH!$A9,0),"")</f>
        <v/>
      </c>
      <c r="I9" s="16"/>
      <c r="J9" s="1"/>
    </row>
    <row r="10" spans="1:10" ht="16.5">
      <c r="A10" s="1">
        <f ca="1">IFERROR(A9+MATCH(C10,OFFSET('Nhập đơn'!$C$1,TH!$A9,0,10000),0),"")</f>
        <v>344</v>
      </c>
      <c r="B10" s="14">
        <v>4</v>
      </c>
      <c r="C10" s="14" t="str">
        <f>IF(COUNTIFS($C$6:C9,$E$5)&lt;$J$1,$E$5,"")</f>
        <v>TH</v>
      </c>
      <c r="D10" s="14" t="str" cm="1">
        <f t="array" aca="1" ref="D10" ca="1">IFERROR(INDEX('Nhập đơn'!D:D,TH!$A10,0),"")</f>
        <v>161</v>
      </c>
      <c r="E10" s="15" t="str" cm="1">
        <f t="array" aca="1" ref="E10" ca="1">IFERROR(INDEX('Nhập đơn'!E:E,TH!$A10,0),"")</f>
        <v>Rau muống 200 gr</v>
      </c>
      <c r="F10" s="15" t="str" cm="1">
        <f t="array" aca="1" ref="F10" ca="1">IFERROR(INDEX('Nhập đơn'!F:F,TH!$A10,0),"")</f>
        <v>Morning Glory 200 gr</v>
      </c>
      <c r="G10" s="14" cm="1">
        <f t="array" aca="1" ref="G10" ca="1">IFERROR(INDEX('Nhập đơn'!H:H,TH!$A10,0),"")</f>
        <v>5</v>
      </c>
      <c r="H10" s="14" cm="1">
        <f t="array" aca="1" ref="H10" ca="1">IFERROR(INDEX('Nhập đơn'!I:I,TH!$A10,0),"")</f>
        <v>25</v>
      </c>
      <c r="I10" s="16"/>
      <c r="J10" s="1"/>
    </row>
    <row r="11" spans="1:10" ht="16.5">
      <c r="A11" s="1">
        <f ca="1">IFERROR(A10+MATCH(C11,OFFSET('Nhập đơn'!$C$1,TH!$A10,0,10000),0),"")</f>
        <v>345</v>
      </c>
      <c r="B11" s="14">
        <v>5</v>
      </c>
      <c r="C11" s="14" t="str">
        <f>IF(COUNTIFS($C$6:C10,$E$5)&lt;$J$1,$E$5,"")</f>
        <v>TH</v>
      </c>
      <c r="D11" s="14" t="str" cm="1">
        <f t="array" aca="1" ref="D11" ca="1">IFERROR(INDEX('Nhập đơn'!D:D,TH!$A11,0),"")</f>
        <v>325</v>
      </c>
      <c r="E11" s="15" t="str" cm="1">
        <f t="array" aca="1" ref="E11" ca="1">IFERROR(INDEX('Nhập đơn'!E:E,TH!$A11,0),"")</f>
        <v>Sả tươi 100 gr</v>
      </c>
      <c r="F11" s="15" t="str" cm="1">
        <f t="array" aca="1" ref="F11" ca="1">IFERROR(INDEX('Nhập đơn'!F:F,TH!$A11,0),"")</f>
        <v>Lemon Grass 100 gr</v>
      </c>
      <c r="G11" s="14" cm="1">
        <f t="array" aca="1" ref="G11" ca="1">IFERROR(INDEX('Nhập đơn'!H:H,TH!$A11,0),"")</f>
        <v>2</v>
      </c>
      <c r="H11" s="14" cm="1">
        <f t="array" aca="1" ref="H11" ca="1">IFERROR(INDEX('Nhập đơn'!I:I,TH!$A11,0),"")</f>
        <v>20</v>
      </c>
      <c r="I11" s="16"/>
      <c r="J11" s="1"/>
    </row>
    <row r="12" spans="1:10" ht="16.5">
      <c r="A12" s="1">
        <f ca="1">IFERROR(A11+MATCH(C12,OFFSET('Nhập đơn'!$C$1,TH!$A11,0,10000),0),"")</f>
        <v>346</v>
      </c>
      <c r="B12" s="14">
        <v>6</v>
      </c>
      <c r="C12" s="14" t="str">
        <f>IF(COUNTIFS($C$6:C11,$E$5)&lt;$J$1,$E$5,"")</f>
        <v>TH</v>
      </c>
      <c r="D12" s="14" t="str" cm="1">
        <f t="array" aca="1" ref="D12" ca="1">IFERROR(INDEX('Nhập đơn'!D:D,TH!$A12,0),"")</f>
        <v>121</v>
      </c>
      <c r="E12" s="15" t="str" cm="1">
        <f t="array" aca="1" ref="E12" ca="1">IFERROR(INDEX('Nhập đơn'!E:E,TH!$A12,0),"")</f>
        <v>Đu đủ weight</v>
      </c>
      <c r="F12" s="15" t="str" cm="1">
        <f t="array" aca="1" ref="F12" ca="1">IFERROR(INDEX('Nhập đơn'!F:F,TH!$A12,0),"")</f>
        <v>Papaya weight</v>
      </c>
      <c r="G12" s="14" cm="1">
        <f t="array" aca="1" ref="G12" ca="1">IFERROR(INDEX('Nhập đơn'!H:H,TH!$A12,0),"")</f>
        <v>10</v>
      </c>
      <c r="H12" s="14" t="str" cm="1">
        <f t="array" aca="1" ref="H12" ca="1">IFERROR(INDEX('Nhập đơn'!I:I,TH!$A12,0),"")</f>
        <v/>
      </c>
      <c r="I12" s="16"/>
      <c r="J12" s="1"/>
    </row>
    <row r="13" spans="1:10" ht="16.5">
      <c r="A13" s="1" t="str">
        <f ca="1">IFERROR(A12+MATCH(C13,OFFSET('Nhập đơn'!$C$1,TH!$A12,0,10000),0),"")</f>
        <v/>
      </c>
      <c r="B13" s="14">
        <v>7</v>
      </c>
      <c r="C13" s="14" t="str">
        <f>IF(COUNTIFS($C$6:C12,$E$5)&lt;$J$1,$E$5,"")</f>
        <v/>
      </c>
      <c r="D13" s="14" t="str" cm="1">
        <f t="array" aca="1" ref="D13" ca="1">IFERROR(INDEX('Nhập đơn'!D:D,TH!$A13,0),"")</f>
        <v/>
      </c>
      <c r="E13" s="15" t="str" cm="1">
        <f t="array" aca="1" ref="E13" ca="1">IFERROR(INDEX('Nhập đơn'!E:E,TH!$A13,0),"")</f>
        <v/>
      </c>
      <c r="F13" s="15" t="str" cm="1">
        <f t="array" aca="1" ref="F13" ca="1">IFERROR(INDEX('Nhập đơn'!F:F,TH!$A13,0),"")</f>
        <v/>
      </c>
      <c r="G13" s="14" t="str" cm="1">
        <f t="array" aca="1" ref="G13" ca="1">IFERROR(INDEX('Nhập đơn'!H:H,TH!$A13,0),"")</f>
        <v/>
      </c>
      <c r="H13" s="14" t="str" cm="1">
        <f t="array" aca="1" ref="H13" ca="1">IFERROR(INDEX('Nhập đơn'!I:I,TH!$A13,0),"")</f>
        <v/>
      </c>
      <c r="I13" s="16"/>
      <c r="J13" s="1"/>
    </row>
    <row r="14" spans="1:10" ht="16.5">
      <c r="A14" s="1" t="str">
        <f ca="1">IFERROR(A13+MATCH(C14,OFFSET('Nhập đơn'!$C$1,TH!$A13,0,10000),0),"")</f>
        <v/>
      </c>
      <c r="B14" s="14">
        <v>8</v>
      </c>
      <c r="C14" s="14" t="str">
        <f>IF(COUNTIFS($C$6:C13,$E$5)&lt;$J$1,$E$5,"")</f>
        <v/>
      </c>
      <c r="D14" s="14" t="str" cm="1">
        <f t="array" aca="1" ref="D14" ca="1">IFERROR(INDEX('Nhập đơn'!D:D,TH!$A14,0),"")</f>
        <v/>
      </c>
      <c r="E14" s="15" t="str" cm="1">
        <f t="array" aca="1" ref="E14" ca="1">IFERROR(INDEX('Nhập đơn'!E:E,TH!$A14,0),"")</f>
        <v/>
      </c>
      <c r="F14" s="15" t="str" cm="1">
        <f t="array" aca="1" ref="F14" ca="1">IFERROR(INDEX('Nhập đơn'!F:F,TH!$A14,0),"")</f>
        <v/>
      </c>
      <c r="G14" s="14" t="str" cm="1">
        <f t="array" aca="1" ref="G14" ca="1">IFERROR(INDEX('Nhập đơn'!H:H,TH!$A14,0),"")</f>
        <v/>
      </c>
      <c r="H14" s="14" t="str" cm="1">
        <f t="array" aca="1" ref="H14" ca="1">IFERROR(INDEX('Nhập đơn'!I:I,TH!$A14,0),"")</f>
        <v/>
      </c>
      <c r="I14" s="16"/>
      <c r="J14" s="1"/>
    </row>
    <row r="15" spans="1:10" ht="16.5">
      <c r="A15" s="1" t="str">
        <f ca="1">IFERROR(A14+MATCH(C15,OFFSET('Nhập đơn'!$C$1,TH!$A14,0,10000),0),"")</f>
        <v/>
      </c>
      <c r="B15" s="14">
        <v>9</v>
      </c>
      <c r="C15" s="14" t="str">
        <f>IF(COUNTIFS($C$6:C14,$E$5)&lt;$J$1,$E$5,"")</f>
        <v/>
      </c>
      <c r="D15" s="14" t="str" cm="1">
        <f t="array" aca="1" ref="D15" ca="1">IFERROR(INDEX('Nhập đơn'!D:D,TH!$A15,0),"")</f>
        <v/>
      </c>
      <c r="E15" s="15" t="str" cm="1">
        <f t="array" aca="1" ref="E15" ca="1">IFERROR(INDEX('Nhập đơn'!E:E,TH!$A15,0),"")</f>
        <v/>
      </c>
      <c r="F15" s="15" t="str" cm="1">
        <f t="array" aca="1" ref="F15" ca="1">IFERROR(INDEX('Nhập đơn'!F:F,TH!$A15,0),"")</f>
        <v/>
      </c>
      <c r="G15" s="14" t="str" cm="1">
        <f t="array" aca="1" ref="G15" ca="1">IFERROR(INDEX('Nhập đơn'!H:H,TH!$A15,0),"")</f>
        <v/>
      </c>
      <c r="H15" s="14" t="str" cm="1">
        <f t="array" aca="1" ref="H15" ca="1">IFERROR(INDEX('Nhập đơn'!I:I,TH!$A15,0),"")</f>
        <v/>
      </c>
      <c r="I15" s="16"/>
      <c r="J15" s="1"/>
    </row>
    <row r="16" spans="1:10" ht="16.5">
      <c r="A16" s="1" t="str">
        <f ca="1">IFERROR(A15+MATCH(C16,OFFSET('Nhập đơn'!$C$1,TH!$A15,0,10000),0),"")</f>
        <v/>
      </c>
      <c r="B16" s="14">
        <v>10</v>
      </c>
      <c r="C16" s="14" t="str">
        <f>IF(COUNTIFS($C$6:C15,$E$5)&lt;$J$1,$E$5,"")</f>
        <v/>
      </c>
      <c r="D16" s="14" t="str" cm="1">
        <f t="array" aca="1" ref="D16" ca="1">IFERROR(INDEX('Nhập đơn'!D:D,TH!$A16,0),"")</f>
        <v/>
      </c>
      <c r="E16" s="15" t="str" cm="1">
        <f t="array" aca="1" ref="E16" ca="1">IFERROR(INDEX('Nhập đơn'!E:E,TH!$A16,0),"")</f>
        <v/>
      </c>
      <c r="F16" s="15" t="str" cm="1">
        <f t="array" aca="1" ref="F16" ca="1">IFERROR(INDEX('Nhập đơn'!F:F,TH!$A16,0),"")</f>
        <v/>
      </c>
      <c r="G16" s="14" t="str" cm="1">
        <f t="array" aca="1" ref="G16" ca="1">IFERROR(INDEX('Nhập đơn'!H:H,TH!$A16,0),"")</f>
        <v/>
      </c>
      <c r="H16" s="14" t="str" cm="1">
        <f t="array" aca="1" ref="H16" ca="1">IFERROR(INDEX('Nhập đơn'!I:I,TH!$A16,0),"")</f>
        <v/>
      </c>
      <c r="I16" s="16"/>
      <c r="J16" s="1"/>
    </row>
    <row r="17" spans="1:10" ht="16.5">
      <c r="A17" s="1" t="str">
        <f ca="1">IFERROR(A16+MATCH(C17,OFFSET('Nhập đơn'!$C$1,TH!$A16,0,10000),0),"")</f>
        <v/>
      </c>
      <c r="B17" s="16"/>
      <c r="C17" s="14" t="str">
        <f>IF(COUNTIFS($C$6:C16,$E$5)&lt;$J$1,$E$5,"")</f>
        <v/>
      </c>
      <c r="D17" s="14" t="str" cm="1">
        <f t="array" aca="1" ref="D17" ca="1">IFERROR(INDEX('Nhập đơn'!D:D,TH!$A17,0),"")</f>
        <v/>
      </c>
      <c r="E17" s="15" t="str" cm="1">
        <f t="array" aca="1" ref="E17" ca="1">IFERROR(INDEX('Nhập đơn'!E:E,TH!$A17,0),"")</f>
        <v/>
      </c>
      <c r="F17" s="15" t="str" cm="1">
        <f t="array" aca="1" ref="F17" ca="1">IFERROR(INDEX('Nhập đơn'!F:F,TH!$A17,0),"")</f>
        <v/>
      </c>
      <c r="G17" s="14" t="str" cm="1">
        <f t="array" aca="1" ref="G17" ca="1">IFERROR(INDEX('Nhập đơn'!H:H,TH!$A17,0),"")</f>
        <v/>
      </c>
      <c r="H17" s="14" t="str" cm="1">
        <f t="array" aca="1" ref="H17" ca="1">IFERROR(INDEX('Nhập đơn'!I:I,TH!$A17,0),"")</f>
        <v/>
      </c>
      <c r="I17" s="16"/>
      <c r="J17" s="1"/>
    </row>
    <row r="18" spans="1:10" ht="16.5">
      <c r="A18" s="1" t="str">
        <f ca="1">IFERROR(A17+MATCH(C18,OFFSET('Nhập đơn'!$C$1,TH!$A17,0,10000),0),"")</f>
        <v/>
      </c>
      <c r="B18" s="16"/>
      <c r="C18" s="16"/>
      <c r="D18" s="14" t="str" cm="1">
        <f t="array" aca="1" ref="D18" ca="1">IFERROR(INDEX('Nhập đơn'!D:D,TH!$A18,0),"")</f>
        <v/>
      </c>
      <c r="E18" s="15" t="str" cm="1">
        <f t="array" aca="1" ref="E18" ca="1">IFERROR(INDEX('Nhập đơn'!E:E,TH!$A18,0),"")</f>
        <v/>
      </c>
      <c r="F18" s="15" t="str" cm="1">
        <f t="array" aca="1" ref="F18" ca="1">IFERROR(INDEX('Nhập đơn'!F:F,TH!$A18,0),"")</f>
        <v/>
      </c>
      <c r="G18" s="14" t="str" cm="1">
        <f t="array" aca="1" ref="G18" ca="1">IFERROR(INDEX('Nhập đơn'!H:H,TH!$A18,0),"")</f>
        <v/>
      </c>
      <c r="H18" s="14" t="str" cm="1">
        <f t="array" aca="1" ref="H18" ca="1">IFERROR(INDEX('Nhập đơn'!I:I,TH!$A18,0),"")</f>
        <v/>
      </c>
      <c r="I18" s="16"/>
      <c r="J18" s="1"/>
    </row>
    <row r="19" spans="1:10" ht="16.5">
      <c r="A19" s="1" t="str">
        <f ca="1">IFERROR(A18+MATCH(C19,OFFSET('Nhập đơn'!$C$1,TH!$A18,0,10000),0),"")</f>
        <v/>
      </c>
      <c r="B19" s="16"/>
      <c r="C19" s="16"/>
      <c r="D19" s="14" t="str" cm="1">
        <f t="array" aca="1" ref="D19" ca="1">IFERROR(INDEX('Nhập đơn'!D:D,TH!$A19,0),"")</f>
        <v/>
      </c>
      <c r="E19" s="15" t="str" cm="1">
        <f t="array" aca="1" ref="E19" ca="1">IFERROR(INDEX('Nhập đơn'!E:E,TH!$A19,0),"")</f>
        <v/>
      </c>
      <c r="F19" s="15" t="str" cm="1">
        <f t="array" aca="1" ref="F19" ca="1">IFERROR(INDEX('Nhập đơn'!F:F,TH!$A19,0),"")</f>
        <v/>
      </c>
      <c r="G19" s="14" t="str" cm="1">
        <f t="array" aca="1" ref="G19" ca="1">IFERROR(INDEX('Nhập đơn'!H:H,TH!$A19,0),"")</f>
        <v/>
      </c>
      <c r="H19" s="14" t="str" cm="1">
        <f t="array" aca="1" ref="H19" ca="1">IFERROR(INDEX('Nhập đơn'!I:I,TH!$A19,0),"")</f>
        <v/>
      </c>
      <c r="I19" s="16"/>
      <c r="J19" s="1"/>
    </row>
    <row r="20" spans="1:10" ht="16.5">
      <c r="A20" s="1" t="str">
        <f ca="1">IFERROR(A19+MATCH(C20,OFFSET('Nhập đơn'!$C$1,TH!$A19,0,10000),0),"")</f>
        <v/>
      </c>
      <c r="B20" s="16"/>
      <c r="C20" s="16"/>
      <c r="D20" s="14" t="str" cm="1">
        <f t="array" aca="1" ref="D20" ca="1">IFERROR(INDEX('Nhập đơn'!D:D,TH!$A20,0),"")</f>
        <v/>
      </c>
      <c r="E20" s="15" t="str" cm="1">
        <f t="array" aca="1" ref="E20" ca="1">IFERROR(INDEX('Nhập đơn'!E:E,TH!$A20,0),"")</f>
        <v/>
      </c>
      <c r="F20" s="15" t="str" cm="1">
        <f t="array" aca="1" ref="F20" ca="1">IFERROR(INDEX('Nhập đơn'!F:F,TH!$A20,0),"")</f>
        <v/>
      </c>
      <c r="G20" s="14" t="str" cm="1">
        <f t="array" aca="1" ref="G20" ca="1">IFERROR(INDEX('Nhập đơn'!H:H,TH!$A20,0),"")</f>
        <v/>
      </c>
      <c r="H20" s="14" t="str" cm="1">
        <f t="array" aca="1" ref="H20" ca="1">IFERROR(INDEX('Nhập đơn'!I:I,TH!$A20,0),"")</f>
        <v/>
      </c>
      <c r="I20" s="16"/>
      <c r="J20" s="1"/>
    </row>
    <row r="21" spans="1:10" ht="16.5">
      <c r="A21" s="1" t="str">
        <f ca="1">IFERROR(A20+MATCH(C21,OFFSET('Nhập đơn'!$C$1,TH!$A20,0,10000),0),"")</f>
        <v/>
      </c>
      <c r="B21" s="16"/>
      <c r="C21" s="16"/>
      <c r="D21" s="14" t="str" cm="1">
        <f t="array" aca="1" ref="D21" ca="1">IFERROR(INDEX('Nhập đơn'!D:D,TH!$A21,0),"")</f>
        <v/>
      </c>
      <c r="E21" s="15" t="str" cm="1">
        <f t="array" aca="1" ref="E21" ca="1">IFERROR(INDEX('Nhập đơn'!E:E,TH!$A21,0),"")</f>
        <v/>
      </c>
      <c r="F21" s="15" t="str" cm="1">
        <f t="array" aca="1" ref="F21" ca="1">IFERROR(INDEX('Nhập đơn'!F:F,TH!$A21,0),"")</f>
        <v/>
      </c>
      <c r="G21" s="14" t="str" cm="1">
        <f t="array" aca="1" ref="G21" ca="1">IFERROR(INDEX('Nhập đơn'!H:H,TH!$A21,0),"")</f>
        <v/>
      </c>
      <c r="H21" s="14" t="str" cm="1">
        <f t="array" aca="1" ref="H21" ca="1">IFERROR(INDEX('Nhập đơn'!I:I,TH!$A21,0),"")</f>
        <v/>
      </c>
      <c r="I21" s="16"/>
      <c r="J21" s="1"/>
    </row>
    <row r="22" spans="1:10" ht="16.5">
      <c r="A22" s="1" t="str">
        <f ca="1">IFERROR(A21+MATCH(C22,OFFSET('Nhập đơn'!$C$1,TH!$A21,0,10000),0),"")</f>
        <v/>
      </c>
      <c r="B22" s="16"/>
      <c r="C22" s="16"/>
      <c r="D22" s="14" t="str" cm="1">
        <f t="array" aca="1" ref="D22" ca="1">IFERROR(INDEX('Nhập đơn'!D:D,TH!$A22,0),"")</f>
        <v/>
      </c>
      <c r="E22" s="15" t="str" cm="1">
        <f t="array" aca="1" ref="E22" ca="1">IFERROR(INDEX('Nhập đơn'!E:E,TH!$A22,0),"")</f>
        <v/>
      </c>
      <c r="F22" s="15" t="str" cm="1">
        <f t="array" aca="1" ref="F22" ca="1">IFERROR(INDEX('Nhập đơn'!F:F,TH!$A22,0),"")</f>
        <v/>
      </c>
      <c r="G22" s="14" t="str" cm="1">
        <f t="array" aca="1" ref="G22" ca="1">IFERROR(INDEX('Nhập đơn'!H:H,TH!$A22,0),"")</f>
        <v/>
      </c>
      <c r="H22" s="14" t="str" cm="1">
        <f t="array" aca="1" ref="H22" ca="1">IFERROR(INDEX('Nhập đơn'!I:I,TH!$A22,0),"")</f>
        <v/>
      </c>
      <c r="I22" s="16"/>
      <c r="J22" s="1"/>
    </row>
    <row r="23" spans="1:10" ht="16.5">
      <c r="A23" s="1" t="str">
        <f ca="1">IFERROR(A22+MATCH(C23,OFFSET('Nhập đơn'!$C$1,TH!$A22,0,10000),0),"")</f>
        <v/>
      </c>
      <c r="B23" s="16"/>
      <c r="C23" s="16"/>
      <c r="D23" s="14" t="str" cm="1">
        <f t="array" aca="1" ref="D23" ca="1">IFERROR(INDEX('Nhập đơn'!D:D,TH!$A23,0),"")</f>
        <v/>
      </c>
      <c r="E23" s="15" t="str" cm="1">
        <f t="array" aca="1" ref="E23" ca="1">IFERROR(INDEX('Nhập đơn'!E:E,TH!$A23,0),"")</f>
        <v/>
      </c>
      <c r="F23" s="15" t="str" cm="1">
        <f t="array" aca="1" ref="F23" ca="1">IFERROR(INDEX('Nhập đơn'!F:F,TH!$A23,0),"")</f>
        <v/>
      </c>
      <c r="G23" s="14" t="str" cm="1">
        <f t="array" aca="1" ref="G23" ca="1">IFERROR(INDEX('Nhập đơn'!H:H,TH!$A23,0),"")</f>
        <v/>
      </c>
      <c r="H23" s="14" t="str" cm="1">
        <f t="array" aca="1" ref="H23" ca="1">IFERROR(INDEX('Nhập đơn'!I:I,TH!$A23,0),"")</f>
        <v/>
      </c>
      <c r="I23" s="16"/>
      <c r="J23" s="1"/>
    </row>
    <row r="24" spans="1:10" ht="16.5">
      <c r="A24" s="1" t="str">
        <f ca="1">IFERROR(A23+MATCH(C24,OFFSET('Nhập đơn'!$C$1,TH!$A23,0,10000),0),"")</f>
        <v/>
      </c>
      <c r="B24" s="16"/>
      <c r="C24" s="16"/>
      <c r="D24" s="14" t="str" cm="1">
        <f t="array" aca="1" ref="D24" ca="1">IFERROR(INDEX('Nhập đơn'!D:D,TH!$A24,0),"")</f>
        <v/>
      </c>
      <c r="E24" s="15" t="str" cm="1">
        <f t="array" aca="1" ref="E24" ca="1">IFERROR(INDEX('Nhập đơn'!E:E,TH!$A24,0),"")</f>
        <v/>
      </c>
      <c r="F24" s="15" t="str" cm="1">
        <f t="array" aca="1" ref="F24" ca="1">IFERROR(INDEX('Nhập đơn'!F:F,TH!$A24,0),"")</f>
        <v/>
      </c>
      <c r="G24" s="14" t="str" cm="1">
        <f t="array" aca="1" ref="G24" ca="1">IFERROR(INDEX('Nhập đơn'!H:H,TH!$A24,0),"")</f>
        <v/>
      </c>
      <c r="H24" s="14" t="str" cm="1">
        <f t="array" aca="1" ref="H24" ca="1">IFERROR(INDEX('Nhập đơn'!I:I,TH!$A24,0),"")</f>
        <v/>
      </c>
      <c r="I24" s="16"/>
      <c r="J24" s="1"/>
    </row>
    <row r="25" spans="1:10" ht="16.5">
      <c r="A25" s="1" t="str">
        <f ca="1">IFERROR(A24+MATCH(C25,OFFSET('Nhập đơn'!$C$1,TH!$A24,0,10000),0),"")</f>
        <v/>
      </c>
      <c r="B25" s="16"/>
      <c r="C25" s="16"/>
      <c r="D25" s="14" t="str" cm="1">
        <f t="array" aca="1" ref="D25" ca="1">IFERROR(INDEX('Nhập đơn'!D:D,TH!$A25,0),"")</f>
        <v/>
      </c>
      <c r="E25" s="15" t="str" cm="1">
        <f t="array" aca="1" ref="E25" ca="1">IFERROR(INDEX('Nhập đơn'!E:E,TH!$A25,0),"")</f>
        <v/>
      </c>
      <c r="F25" s="15" t="str" cm="1">
        <f t="array" aca="1" ref="F25" ca="1">IFERROR(INDEX('Nhập đơn'!F:F,TH!$A25,0),"")</f>
        <v/>
      </c>
      <c r="G25" s="14" t="str" cm="1">
        <f t="array" aca="1" ref="G25" ca="1">IFERROR(INDEX('Nhập đơn'!H:H,TH!$A25,0),"")</f>
        <v/>
      </c>
      <c r="H25" s="14" t="str" cm="1">
        <f t="array" aca="1" ref="H25" ca="1">IFERROR(INDEX('Nhập đơn'!I:I,TH!$A25,0),"")</f>
        <v/>
      </c>
      <c r="I25" s="16"/>
      <c r="J25" s="1"/>
    </row>
    <row r="26" spans="1:10" ht="16.5">
      <c r="A26" s="1" t="str">
        <f ca="1">IFERROR(A25+MATCH(C26,OFFSET('Nhập đơn'!$C$1,TH!$A25,0,10000),0),"")</f>
        <v/>
      </c>
      <c r="B26" s="16"/>
      <c r="C26" s="16"/>
      <c r="D26" s="14" t="str" cm="1">
        <f t="array" aca="1" ref="D26" ca="1">IFERROR(INDEX('Nhập đơn'!D:D,TH!$A26,0),"")</f>
        <v/>
      </c>
      <c r="E26" s="15" t="str" cm="1">
        <f t="array" aca="1" ref="E26" ca="1">IFERROR(INDEX('Nhập đơn'!E:E,TH!$A26,0),"")</f>
        <v/>
      </c>
      <c r="F26" s="15" t="str" cm="1">
        <f t="array" aca="1" ref="F26" ca="1">IFERROR(INDEX('Nhập đơn'!F:F,TH!$A26,0),"")</f>
        <v/>
      </c>
      <c r="G26" s="14" t="str" cm="1">
        <f t="array" aca="1" ref="G26" ca="1">IFERROR(INDEX('Nhập đơn'!H:H,TH!$A26,0),"")</f>
        <v/>
      </c>
      <c r="H26" s="14" t="str" cm="1">
        <f t="array" aca="1" ref="H26" ca="1">IFERROR(INDEX('Nhập đơn'!I:I,TH!$A26,0),"")</f>
        <v/>
      </c>
      <c r="I26" s="16"/>
      <c r="J26" s="1"/>
    </row>
    <row r="27" spans="1:10" ht="16.5">
      <c r="A27" s="1" t="str">
        <f ca="1">IFERROR(A26+MATCH(C27,OFFSET('Nhập đơn'!$C$1,TH!$A26,0,10000),0),"")</f>
        <v/>
      </c>
      <c r="B27" s="16"/>
      <c r="C27" s="16"/>
      <c r="D27" s="14" t="str" cm="1">
        <f t="array" aca="1" ref="D27" ca="1">IFERROR(INDEX('Nhập đơn'!D:D,TH!$A27,0),"")</f>
        <v/>
      </c>
      <c r="E27" s="15" t="str" cm="1">
        <f t="array" aca="1" ref="E27" ca="1">IFERROR(INDEX('Nhập đơn'!E:E,TH!$A27,0),"")</f>
        <v/>
      </c>
      <c r="F27" s="15" t="str" cm="1">
        <f t="array" aca="1" ref="F27" ca="1">IFERROR(INDEX('Nhập đơn'!F:F,TH!$A27,0),"")</f>
        <v/>
      </c>
      <c r="G27" s="14" t="str" cm="1">
        <f t="array" aca="1" ref="G27" ca="1">IFERROR(INDEX('Nhập đơn'!H:H,TH!$A27,0),"")</f>
        <v/>
      </c>
      <c r="H27" s="14" t="str" cm="1">
        <f t="array" aca="1" ref="H27" ca="1">IFERROR(INDEX('Nhập đơn'!I:I,TH!$A27,0),"")</f>
        <v/>
      </c>
      <c r="I27" s="16"/>
      <c r="J27" s="1"/>
    </row>
    <row r="28" spans="1:10" ht="16.5">
      <c r="A28" s="1" t="str">
        <f ca="1">IFERROR(A27+MATCH(C28,OFFSET('Nhập đơn'!$C$1,TH!$A27,0,10000),0),"")</f>
        <v/>
      </c>
      <c r="B28" s="16"/>
      <c r="C28" s="16"/>
      <c r="D28" s="14" t="str" cm="1">
        <f t="array" aca="1" ref="D28" ca="1">IFERROR(INDEX('Nhập đơn'!D:D,TH!$A28,0),"")</f>
        <v/>
      </c>
      <c r="E28" s="15" t="str" cm="1">
        <f t="array" aca="1" ref="E28" ca="1">IFERROR(INDEX('Nhập đơn'!E:E,TH!$A28,0),"")</f>
        <v/>
      </c>
      <c r="F28" s="15" t="str" cm="1">
        <f t="array" aca="1" ref="F28" ca="1">IFERROR(INDEX('Nhập đơn'!F:F,TH!$A28,0),"")</f>
        <v/>
      </c>
      <c r="G28" s="14" t="str" cm="1">
        <f t="array" aca="1" ref="G28" ca="1">IFERROR(INDEX('Nhập đơn'!H:H,TH!$A28,0),"")</f>
        <v/>
      </c>
      <c r="H28" s="14" t="str" cm="1">
        <f t="array" aca="1" ref="H28" ca="1">IFERROR(INDEX('Nhập đơn'!I:I,TH!$A28,0),"")</f>
        <v/>
      </c>
      <c r="I28" s="16"/>
      <c r="J28" s="1"/>
    </row>
    <row r="29" spans="1:10" ht="16.5">
      <c r="A29" s="1" t="str">
        <f ca="1">IFERROR(A28+MATCH(C29,OFFSET('Nhập đơn'!$C$1,TH!$A28,0,10000),0),"")</f>
        <v/>
      </c>
      <c r="B29" s="16"/>
      <c r="C29" s="16"/>
      <c r="D29" s="14" t="str" cm="1">
        <f t="array" aca="1" ref="D29" ca="1">IFERROR(INDEX('Nhập đơn'!D:D,TH!$A29,0),"")</f>
        <v/>
      </c>
      <c r="E29" s="15" t="str" cm="1">
        <f t="array" aca="1" ref="E29" ca="1">IFERROR(INDEX('Nhập đơn'!E:E,TH!$A29,0),"")</f>
        <v/>
      </c>
      <c r="F29" s="15" t="str" cm="1">
        <f t="array" aca="1" ref="F29" ca="1">IFERROR(INDEX('Nhập đơn'!F:F,TH!$A29,0),"")</f>
        <v/>
      </c>
      <c r="G29" s="14" t="str" cm="1">
        <f t="array" aca="1" ref="G29" ca="1">IFERROR(INDEX('Nhập đơn'!H:H,TH!$A29,0),"")</f>
        <v/>
      </c>
      <c r="H29" s="14" t="str" cm="1">
        <f t="array" aca="1" ref="H29" ca="1">IFERROR(INDEX('Nhập đơn'!I:I,TH!$A29,0),"")</f>
        <v/>
      </c>
      <c r="I29" s="16"/>
      <c r="J29" s="1"/>
    </row>
    <row r="30" spans="1:10" ht="16.5">
      <c r="A30" s="1" t="str">
        <f ca="1">IFERROR(A29+MATCH(C30,OFFSET('Nhập đơn'!$C$1,TH!$A29,0,10000),0),"")</f>
        <v/>
      </c>
      <c r="B30" s="16"/>
      <c r="C30" s="16"/>
      <c r="D30" s="14" t="str" cm="1">
        <f t="array" aca="1" ref="D30" ca="1">IFERROR(INDEX('Nhập đơn'!D:D,TH!$A30,0),"")</f>
        <v/>
      </c>
      <c r="E30" s="15" t="str" cm="1">
        <f t="array" aca="1" ref="E30" ca="1">IFERROR(INDEX('Nhập đơn'!E:E,TH!$A30,0),"")</f>
        <v/>
      </c>
      <c r="F30" s="15" t="str" cm="1">
        <f t="array" aca="1" ref="F30" ca="1">IFERROR(INDEX('Nhập đơn'!F:F,TH!$A30,0),"")</f>
        <v/>
      </c>
      <c r="G30" s="14" t="str" cm="1">
        <f t="array" aca="1" ref="G30" ca="1">IFERROR(INDEX('Nhập đơn'!H:H,TH!$A30,0),"")</f>
        <v/>
      </c>
      <c r="H30" s="14" t="str" cm="1">
        <f t="array" aca="1" ref="H30" ca="1">IFERROR(INDEX('Nhập đơn'!I:I,TH!$A30,0),"")</f>
        <v/>
      </c>
      <c r="I30" s="16"/>
      <c r="J30" s="1"/>
    </row>
    <row r="31" spans="1:10" ht="16.5">
      <c r="A31" s="1" t="str">
        <f ca="1">IFERROR(A30+MATCH(C31,OFFSET('Nhập đơn'!$C$1,TH!$A30,0,10000),0),"")</f>
        <v/>
      </c>
      <c r="B31" s="16"/>
      <c r="C31" s="16"/>
      <c r="D31" s="14" t="str" cm="1">
        <f t="array" aca="1" ref="D31" ca="1">IFERROR(INDEX('Nhập đơn'!D:D,TH!$A31,0),"")</f>
        <v/>
      </c>
      <c r="E31" s="15" t="str" cm="1">
        <f t="array" aca="1" ref="E31" ca="1">IFERROR(INDEX('Nhập đơn'!E:E,TH!$A31,0),"")</f>
        <v/>
      </c>
      <c r="F31" s="15" t="str" cm="1">
        <f t="array" aca="1" ref="F31" ca="1">IFERROR(INDEX('Nhập đơn'!F:F,TH!$A31,0),"")</f>
        <v/>
      </c>
      <c r="G31" s="14" t="str" cm="1">
        <f t="array" aca="1" ref="G31" ca="1">IFERROR(INDEX('Nhập đơn'!H:H,TH!$A31,0),"")</f>
        <v/>
      </c>
      <c r="H31" s="14" t="str" cm="1">
        <f t="array" aca="1" ref="H31" ca="1">IFERROR(INDEX('Nhập đơn'!I:I,TH!$A31,0),"")</f>
        <v/>
      </c>
      <c r="I31" s="16"/>
      <c r="J31" s="1"/>
    </row>
    <row r="32" spans="1:10" ht="16.5">
      <c r="A32" s="1" t="str">
        <f ca="1">IFERROR(A31+MATCH(C32,OFFSET('Nhập đơn'!$C$1,TH!$A31,0,10000),0),"")</f>
        <v/>
      </c>
      <c r="B32" s="16"/>
      <c r="C32" s="16"/>
      <c r="D32" s="14" t="str" cm="1">
        <f t="array" aca="1" ref="D32" ca="1">IFERROR(INDEX('Nhập đơn'!D:D,TH!$A32,0),"")</f>
        <v/>
      </c>
      <c r="E32" s="15" t="str" cm="1">
        <f t="array" aca="1" ref="E32" ca="1">IFERROR(INDEX('Nhập đơn'!E:E,TH!$A32,0),"")</f>
        <v/>
      </c>
      <c r="F32" s="15" t="str" cm="1">
        <f t="array" aca="1" ref="F32" ca="1">IFERROR(INDEX('Nhập đơn'!F:F,TH!$A32,0),"")</f>
        <v/>
      </c>
      <c r="G32" s="14" t="str" cm="1">
        <f t="array" aca="1" ref="G32" ca="1">IFERROR(INDEX('Nhập đơn'!H:H,TH!$A32,0),"")</f>
        <v/>
      </c>
      <c r="H32" s="14" t="str" cm="1">
        <f t="array" aca="1" ref="H32" ca="1">IFERROR(INDEX('Nhập đơn'!I:I,TH!$A32,0),"")</f>
        <v/>
      </c>
      <c r="I32" s="16"/>
      <c r="J32" s="1"/>
    </row>
    <row r="33" spans="1:10" ht="16.5">
      <c r="A33" s="1" t="str">
        <f ca="1">IFERROR(A32+MATCH(C33,OFFSET('Nhập đơn'!$C$1,TH!$A32,0,10000),0),"")</f>
        <v/>
      </c>
      <c r="B33" s="16"/>
      <c r="C33" s="16"/>
      <c r="D33" s="14" t="str" cm="1">
        <f t="array" aca="1" ref="D33" ca="1">IFERROR(INDEX('Nhập đơn'!D:D,TH!$A33,0),"")</f>
        <v/>
      </c>
      <c r="E33" s="15" t="str" cm="1">
        <f t="array" aca="1" ref="E33" ca="1">IFERROR(INDEX('Nhập đơn'!E:E,TH!$A33,0),"")</f>
        <v/>
      </c>
      <c r="F33" s="15" t="str" cm="1">
        <f t="array" aca="1" ref="F33" ca="1">IFERROR(INDEX('Nhập đơn'!F:F,TH!$A33,0),"")</f>
        <v/>
      </c>
      <c r="G33" s="14" t="str" cm="1">
        <f t="array" aca="1" ref="G33" ca="1">IFERROR(INDEX('Nhập đơn'!H:H,TH!$A33,0),"")</f>
        <v/>
      </c>
      <c r="H33" s="14" t="str" cm="1">
        <f t="array" aca="1" ref="H33" ca="1">IFERROR(INDEX('Nhập đơn'!I:I,TH!$A33,0),"")</f>
        <v/>
      </c>
      <c r="I33" s="16"/>
      <c r="J33" s="1"/>
    </row>
    <row r="34" spans="1:10" ht="16.5">
      <c r="A34" s="1" t="str">
        <f ca="1">IFERROR(A33+MATCH(C34,OFFSET('Nhập đơn'!$C$1,TH!$A33,0,10000),0),"")</f>
        <v/>
      </c>
      <c r="B34" s="16"/>
      <c r="C34" s="16"/>
      <c r="D34" s="14" t="str" cm="1">
        <f t="array" aca="1" ref="D34" ca="1">IFERROR(INDEX('Nhập đơn'!D:D,TH!$A34,0),"")</f>
        <v/>
      </c>
      <c r="E34" s="15" t="str" cm="1">
        <f t="array" aca="1" ref="E34" ca="1">IFERROR(INDEX('Nhập đơn'!E:E,TH!$A34,0),"")</f>
        <v/>
      </c>
      <c r="F34" s="15" t="str" cm="1">
        <f t="array" aca="1" ref="F34" ca="1">IFERROR(INDEX('Nhập đơn'!F:F,TH!$A34,0),"")</f>
        <v/>
      </c>
      <c r="G34" s="14" t="str" cm="1">
        <f t="array" aca="1" ref="G34" ca="1">IFERROR(INDEX('Nhập đơn'!H:H,TH!$A34,0),"")</f>
        <v/>
      </c>
      <c r="H34" s="14" t="str" cm="1">
        <f t="array" aca="1" ref="H34" ca="1">IFERROR(INDEX('Nhập đơn'!I:I,TH!$A34,0),"")</f>
        <v/>
      </c>
      <c r="I34" s="16"/>
      <c r="J34" s="1"/>
    </row>
    <row r="35" spans="1:10" ht="16.5">
      <c r="A35" s="1" t="str">
        <f ca="1">IFERROR(A34+MATCH(C35,OFFSET('Nhập đơn'!$C$1,TH!$A34,0,10000),0),"")</f>
        <v/>
      </c>
      <c r="B35" s="16"/>
      <c r="C35" s="16"/>
      <c r="D35" s="14" t="str" cm="1">
        <f t="array" aca="1" ref="D35" ca="1">IFERROR(INDEX('Nhập đơn'!D:D,TH!$A35,0),"")</f>
        <v/>
      </c>
      <c r="E35" s="15" t="str" cm="1">
        <f t="array" aca="1" ref="E35" ca="1">IFERROR(INDEX('Nhập đơn'!E:E,TH!$A35,0),"")</f>
        <v/>
      </c>
      <c r="F35" s="15" t="str" cm="1">
        <f t="array" aca="1" ref="F35" ca="1">IFERROR(INDEX('Nhập đơn'!F:F,TH!$A35,0),"")</f>
        <v/>
      </c>
      <c r="G35" s="14" t="str" cm="1">
        <f t="array" aca="1" ref="G35" ca="1">IFERROR(INDEX('Nhập đơn'!H:H,TH!$A35,0),"")</f>
        <v/>
      </c>
      <c r="H35" s="14" t="str" cm="1">
        <f t="array" aca="1" ref="H35" ca="1">IFERROR(INDEX('Nhập đơn'!I:I,TH!$A35,0),"")</f>
        <v/>
      </c>
      <c r="I35" s="16"/>
      <c r="J35" s="1"/>
    </row>
    <row r="36" spans="1:10" ht="16.5">
      <c r="A36" s="1" t="str">
        <f ca="1">IFERROR(A35+MATCH(C36,OFFSET('Nhập đơn'!$C$1,TH!$A35,0,10000),0),"")</f>
        <v/>
      </c>
      <c r="B36" s="16"/>
      <c r="C36" s="16"/>
      <c r="D36" s="14" t="str" cm="1">
        <f t="array" aca="1" ref="D36" ca="1">IFERROR(INDEX('Nhập đơn'!D:D,TH!$A36,0),"")</f>
        <v/>
      </c>
      <c r="E36" s="15" t="str" cm="1">
        <f t="array" aca="1" ref="E36" ca="1">IFERROR(INDEX('Nhập đơn'!E:E,TH!$A36,0),"")</f>
        <v/>
      </c>
      <c r="F36" s="15" t="str" cm="1">
        <f t="array" aca="1" ref="F36" ca="1">IFERROR(INDEX('Nhập đơn'!F:F,TH!$A36,0),"")</f>
        <v/>
      </c>
      <c r="G36" s="14" t="str" cm="1">
        <f t="array" aca="1" ref="G36" ca="1">IFERROR(INDEX('Nhập đơn'!H:H,TH!$A36,0),"")</f>
        <v/>
      </c>
      <c r="H36" s="14" t="str" cm="1">
        <f t="array" aca="1" ref="H36" ca="1">IFERROR(INDEX('Nhập đơn'!I:I,TH!$A36,0),"")</f>
        <v/>
      </c>
      <c r="I36" s="16"/>
      <c r="J36" s="1"/>
    </row>
    <row r="37" spans="1:10" ht="16.5">
      <c r="A37" s="1" t="str">
        <f ca="1">IFERROR(A36+MATCH(C37,OFFSET('Nhập đơn'!$C$1,TH!$A36,0,10000),0),"")</f>
        <v/>
      </c>
      <c r="B37" s="16"/>
      <c r="C37" s="16"/>
      <c r="D37" s="14" t="str" cm="1">
        <f t="array" aca="1" ref="D37" ca="1">IFERROR(INDEX('Nhập đơn'!D:D,TH!$A37,0),"")</f>
        <v/>
      </c>
      <c r="E37" s="15" t="str" cm="1">
        <f t="array" aca="1" ref="E37" ca="1">IFERROR(INDEX('Nhập đơn'!E:E,TH!$A37,0),"")</f>
        <v/>
      </c>
      <c r="F37" s="15" t="str" cm="1">
        <f t="array" aca="1" ref="F37" ca="1">IFERROR(INDEX('Nhập đơn'!F:F,TH!$A37,0),"")</f>
        <v/>
      </c>
      <c r="G37" s="14" t="str" cm="1">
        <f t="array" aca="1" ref="G37" ca="1">IFERROR(INDEX('Nhập đơn'!H:H,TH!$A37,0),"")</f>
        <v/>
      </c>
      <c r="H37" s="14" t="str" cm="1">
        <f t="array" aca="1" ref="H37" ca="1">IFERROR(INDEX('Nhập đơn'!I:I,TH!$A37,0),"")</f>
        <v/>
      </c>
      <c r="I37" s="16"/>
      <c r="J37" s="1"/>
    </row>
    <row r="38" spans="1:10" ht="16.5">
      <c r="A38" s="1" t="str">
        <f ca="1">IFERROR(A37+MATCH(C38,OFFSET('Nhập đơn'!$C$1,TH!$A37,0,10000),0),"")</f>
        <v/>
      </c>
      <c r="B38" s="16"/>
      <c r="C38" s="16"/>
      <c r="D38" s="14" t="str" cm="1">
        <f t="array" aca="1" ref="D38" ca="1">IFERROR(INDEX('Nhập đơn'!D:D,TH!$A38,0),"")</f>
        <v/>
      </c>
      <c r="E38" s="15" t="str" cm="1">
        <f t="array" aca="1" ref="E38" ca="1">IFERROR(INDEX('Nhập đơn'!E:E,TH!$A38,0),"")</f>
        <v/>
      </c>
      <c r="F38" s="15" t="str" cm="1">
        <f t="array" aca="1" ref="F38" ca="1">IFERROR(INDEX('Nhập đơn'!F:F,TH!$A38,0),"")</f>
        <v/>
      </c>
      <c r="G38" s="14" t="str" cm="1">
        <f t="array" aca="1" ref="G38" ca="1">IFERROR(INDEX('Nhập đơn'!H:H,TH!$A38,0),"")</f>
        <v/>
      </c>
      <c r="H38" s="14" t="str" cm="1">
        <f t="array" aca="1" ref="H38" ca="1">IFERROR(INDEX('Nhập đơn'!I:I,TH!$A38,0),"")</f>
        <v/>
      </c>
      <c r="I38" s="16"/>
      <c r="J38" s="1"/>
    </row>
    <row r="39" spans="1:10" ht="16.5">
      <c r="A39" s="1" t="str">
        <f ca="1">IFERROR(A38+MATCH(C39,OFFSET('Nhập đơn'!$C$1,TH!$A38,0,10000),0),"")</f>
        <v/>
      </c>
      <c r="B39" s="16"/>
      <c r="C39" s="16"/>
      <c r="D39" s="14" t="str" cm="1">
        <f t="array" aca="1" ref="D39" ca="1">IFERROR(INDEX('Nhập đơn'!D:D,TH!$A39,0),"")</f>
        <v/>
      </c>
      <c r="E39" s="15" t="str" cm="1">
        <f t="array" aca="1" ref="E39" ca="1">IFERROR(INDEX('Nhập đơn'!E:E,TH!$A39,0),"")</f>
        <v/>
      </c>
      <c r="F39" s="15" t="str" cm="1">
        <f t="array" aca="1" ref="F39" ca="1">IFERROR(INDEX('Nhập đơn'!F:F,TH!$A39,0),"")</f>
        <v/>
      </c>
      <c r="G39" s="14" t="str" cm="1">
        <f t="array" aca="1" ref="G39" ca="1">IFERROR(INDEX('Nhập đơn'!H:H,TH!$A39,0),"")</f>
        <v/>
      </c>
      <c r="H39" s="14" t="str" cm="1">
        <f t="array" aca="1" ref="H39" ca="1">IFERROR(INDEX('Nhập đơn'!I:I,TH!$A39,0),"")</f>
        <v/>
      </c>
      <c r="I39" s="16"/>
      <c r="J39" s="1"/>
    </row>
    <row r="40" spans="1:10" ht="16.5">
      <c r="A40" s="1" t="str">
        <f ca="1">IFERROR(A39+MATCH(C40,OFFSET('Nhập đơn'!$C$1,TH!$A39,0,10000),0),"")</f>
        <v/>
      </c>
      <c r="B40" s="16"/>
      <c r="C40" s="16"/>
      <c r="D40" s="14" t="str" cm="1">
        <f t="array" aca="1" ref="D40" ca="1">IFERROR(INDEX('Nhập đơn'!D:D,TH!$A40,0),"")</f>
        <v/>
      </c>
      <c r="E40" s="15" t="str" cm="1">
        <f t="array" aca="1" ref="E40" ca="1">IFERROR(INDEX('Nhập đơn'!E:E,TH!$A40,0),"")</f>
        <v/>
      </c>
      <c r="F40" s="15" t="str" cm="1">
        <f t="array" aca="1" ref="F40" ca="1">IFERROR(INDEX('Nhập đơn'!F:F,TH!$A40,0),"")</f>
        <v/>
      </c>
      <c r="G40" s="14" t="str" cm="1">
        <f t="array" aca="1" ref="G40" ca="1">IFERROR(INDEX('Nhập đơn'!H:H,TH!$A40,0),"")</f>
        <v/>
      </c>
      <c r="H40" s="14" t="str" cm="1">
        <f t="array" aca="1" ref="H40" ca="1">IFERROR(INDEX('Nhập đơn'!I:I,TH!$A40,0),"")</f>
        <v/>
      </c>
      <c r="I40" s="16"/>
      <c r="J40" s="1"/>
    </row>
    <row r="41" spans="1:10" ht="16.5">
      <c r="A41" s="1" t="str">
        <f ca="1">IFERROR(A40+MATCH(C41,OFFSET('Nhập đơn'!$C$1,TH!$A40,0,10000),0),"")</f>
        <v/>
      </c>
      <c r="B41" s="16"/>
      <c r="C41" s="16"/>
      <c r="D41" s="14" t="str" cm="1">
        <f t="array" aca="1" ref="D41" ca="1">IFERROR(INDEX('Nhập đơn'!D:D,TH!$A41,0),"")</f>
        <v/>
      </c>
      <c r="E41" s="15" t="str" cm="1">
        <f t="array" aca="1" ref="E41" ca="1">IFERROR(INDEX('Nhập đơn'!E:E,TH!$A41,0),"")</f>
        <v/>
      </c>
      <c r="F41" s="15" t="str" cm="1">
        <f t="array" aca="1" ref="F41" ca="1">IFERROR(INDEX('Nhập đơn'!F:F,TH!$A41,0),"")</f>
        <v/>
      </c>
      <c r="G41" s="14" t="str" cm="1">
        <f t="array" aca="1" ref="G41" ca="1">IFERROR(INDEX('Nhập đơn'!H:H,TH!$A41,0),"")</f>
        <v/>
      </c>
      <c r="H41" s="14" t="str" cm="1">
        <f t="array" aca="1" ref="H41" ca="1">IFERROR(INDEX('Nhập đơn'!I:I,TH!$A41,0),"")</f>
        <v/>
      </c>
      <c r="I41" s="16"/>
      <c r="J41" s="1"/>
    </row>
    <row r="42" spans="1:10" ht="16.5">
      <c r="A42" s="1" t="str">
        <f ca="1">IFERROR(A41+MATCH(C42,OFFSET('Nhập đơn'!$C$1,TH!$A41,0,10000),0),"")</f>
        <v/>
      </c>
      <c r="B42" s="16"/>
      <c r="C42" s="16"/>
      <c r="D42" s="14" t="str" cm="1">
        <f t="array" aca="1" ref="D42" ca="1">IFERROR(INDEX('Nhập đơn'!D:D,TH!$A42,0),"")</f>
        <v/>
      </c>
      <c r="E42" s="15" t="str" cm="1">
        <f t="array" aca="1" ref="E42" ca="1">IFERROR(INDEX('Nhập đơn'!E:E,TH!$A42,0),"")</f>
        <v/>
      </c>
      <c r="F42" s="15" t="str" cm="1">
        <f t="array" aca="1" ref="F42" ca="1">IFERROR(INDEX('Nhập đơn'!F:F,TH!$A42,0),"")</f>
        <v/>
      </c>
      <c r="G42" s="14" t="str" cm="1">
        <f t="array" aca="1" ref="G42" ca="1">IFERROR(INDEX('Nhập đơn'!H:H,TH!$A42,0),"")</f>
        <v/>
      </c>
      <c r="H42" s="14" t="str" cm="1">
        <f t="array" aca="1" ref="H42" ca="1">IFERROR(INDEX('Nhập đơn'!I:I,TH!$A42,0),"")</f>
        <v/>
      </c>
      <c r="I42" s="16"/>
      <c r="J42" s="1"/>
    </row>
    <row r="43" spans="1:10" ht="16.5">
      <c r="A43" s="1" t="str">
        <f ca="1">IFERROR(A42+MATCH(C43,OFFSET('Nhập đơn'!$C$1,TH!$A42,0,10000),0),"")</f>
        <v/>
      </c>
      <c r="B43" s="16"/>
      <c r="C43" s="16"/>
      <c r="D43" s="14" t="str" cm="1">
        <f t="array" aca="1" ref="D43" ca="1">IFERROR(INDEX('Nhập đơn'!D:D,TH!$A43,0),"")</f>
        <v/>
      </c>
      <c r="E43" s="15" t="str" cm="1">
        <f t="array" aca="1" ref="E43" ca="1">IFERROR(INDEX('Nhập đơn'!E:E,TH!$A43,0),"")</f>
        <v/>
      </c>
      <c r="F43" s="15" t="str" cm="1">
        <f t="array" aca="1" ref="F43" ca="1">IFERROR(INDEX('Nhập đơn'!F:F,TH!$A43,0),"")</f>
        <v/>
      </c>
      <c r="G43" s="14" t="str" cm="1">
        <f t="array" aca="1" ref="G43" ca="1">IFERROR(INDEX('Nhập đơn'!H:H,TH!$A43,0),"")</f>
        <v/>
      </c>
      <c r="H43" s="14" t="str" cm="1">
        <f t="array" aca="1" ref="H43" ca="1">IFERROR(INDEX('Nhập đơn'!I:I,TH!$A43,0),"")</f>
        <v/>
      </c>
      <c r="I43" s="16"/>
      <c r="J43" s="1"/>
    </row>
    <row r="44" spans="1:10" ht="16.5">
      <c r="A44" s="1" t="str">
        <f ca="1">IFERROR(A43+MATCH(C44,OFFSET('Nhập đơn'!$C$1,TH!$A43,0,10000),0),"")</f>
        <v/>
      </c>
      <c r="B44" s="16"/>
      <c r="C44" s="16"/>
      <c r="D44" s="14" t="str" cm="1">
        <f t="array" aca="1" ref="D44" ca="1">IFERROR(INDEX('Nhập đơn'!D:D,TH!$A44,0),"")</f>
        <v/>
      </c>
      <c r="E44" s="15" t="str" cm="1">
        <f t="array" aca="1" ref="E44" ca="1">IFERROR(INDEX('Nhập đơn'!E:E,TH!$A44,0),"")</f>
        <v/>
      </c>
      <c r="F44" s="15" t="str" cm="1">
        <f t="array" aca="1" ref="F44" ca="1">IFERROR(INDEX('Nhập đơn'!F:F,TH!$A44,0),"")</f>
        <v/>
      </c>
      <c r="G44" s="14" t="str" cm="1">
        <f t="array" aca="1" ref="G44" ca="1">IFERROR(INDEX('Nhập đơn'!H:H,TH!$A44,0),"")</f>
        <v/>
      </c>
      <c r="H44" s="14" t="str" cm="1">
        <f t="array" aca="1" ref="H44" ca="1">IFERROR(INDEX('Nhập đơn'!I:I,TH!$A44,0),"")</f>
        <v/>
      </c>
      <c r="I44" s="16"/>
      <c r="J44" s="1"/>
    </row>
    <row r="45" spans="1:10" ht="16.5">
      <c r="A45" s="1" t="str">
        <f ca="1">IFERROR(A44+MATCH(C45,OFFSET('Nhập đơn'!$C$1,TH!$A44,0,10000),0),"")</f>
        <v/>
      </c>
      <c r="B45" s="16"/>
      <c r="C45" s="16"/>
      <c r="D45" s="14" t="str" cm="1">
        <f t="array" aca="1" ref="D45" ca="1">IFERROR(INDEX('Nhập đơn'!D:D,TH!$A45,0),"")</f>
        <v/>
      </c>
      <c r="E45" s="15" t="str" cm="1">
        <f t="array" aca="1" ref="E45" ca="1">IFERROR(INDEX('Nhập đơn'!E:E,TH!$A45,0),"")</f>
        <v/>
      </c>
      <c r="F45" s="15" t="str" cm="1">
        <f t="array" aca="1" ref="F45" ca="1">IFERROR(INDEX('Nhập đơn'!F:F,TH!$A45,0),"")</f>
        <v/>
      </c>
      <c r="G45" s="14" t="str" cm="1">
        <f t="array" aca="1" ref="G45" ca="1">IFERROR(INDEX('Nhập đơn'!H:H,TH!$A45,0),"")</f>
        <v/>
      </c>
      <c r="H45" s="14" t="str" cm="1">
        <f t="array" aca="1" ref="H45" ca="1">IFERROR(INDEX('Nhập đơn'!I:I,TH!$A45,0),"")</f>
        <v/>
      </c>
      <c r="I45" s="16"/>
      <c r="J45" s="1"/>
    </row>
    <row r="46" spans="1:10" ht="16.5">
      <c r="A46" s="1" t="str">
        <f ca="1">IFERROR(A45+MATCH(C46,OFFSET('Nhập đơn'!$C$1,TH!$A45,0,10000),0),"")</f>
        <v/>
      </c>
      <c r="B46" s="16"/>
      <c r="C46" s="16"/>
      <c r="D46" s="14" t="str" cm="1">
        <f t="array" aca="1" ref="D46" ca="1">IFERROR(INDEX('Nhập đơn'!D:D,TH!$A46,0),"")</f>
        <v/>
      </c>
      <c r="E46" s="15" t="str" cm="1">
        <f t="array" aca="1" ref="E46" ca="1">IFERROR(INDEX('Nhập đơn'!E:E,TH!$A46,0),"")</f>
        <v/>
      </c>
      <c r="F46" s="15" t="str" cm="1">
        <f t="array" aca="1" ref="F46" ca="1">IFERROR(INDEX('Nhập đơn'!F:F,TH!$A46,0),"")</f>
        <v/>
      </c>
      <c r="G46" s="14" t="str" cm="1">
        <f t="array" aca="1" ref="G46" ca="1">IFERROR(INDEX('Nhập đơn'!H:H,TH!$A46,0),"")</f>
        <v/>
      </c>
      <c r="H46" s="14" t="str" cm="1">
        <f t="array" aca="1" ref="H46" ca="1">IFERROR(INDEX('Nhập đơn'!I:I,TH!$A46,0),"")</f>
        <v/>
      </c>
      <c r="I46" s="16"/>
      <c r="J46" s="1"/>
    </row>
    <row r="47" spans="1:10" ht="16.5">
      <c r="A47" s="1" t="str">
        <f ca="1">IFERROR(A46+MATCH(C47,OFFSET('Nhập đơn'!$C$1,TH!$A46,0,10000),0),"")</f>
        <v/>
      </c>
      <c r="B47" s="16"/>
      <c r="C47" s="16"/>
      <c r="D47" s="14" t="str" cm="1">
        <f t="array" aca="1" ref="D47" ca="1">IFERROR(INDEX('Nhập đơn'!D:D,TH!$A47,0),"")</f>
        <v/>
      </c>
      <c r="E47" s="15" t="str" cm="1">
        <f t="array" aca="1" ref="E47" ca="1">IFERROR(INDEX('Nhập đơn'!E:E,TH!$A47,0),"")</f>
        <v/>
      </c>
      <c r="F47" s="15" t="str" cm="1">
        <f t="array" aca="1" ref="F47" ca="1">IFERROR(INDEX('Nhập đơn'!F:F,TH!$A47,0),"")</f>
        <v/>
      </c>
      <c r="G47" s="14" t="str" cm="1">
        <f t="array" aca="1" ref="G47" ca="1">IFERROR(INDEX('Nhập đơn'!H:H,TH!$A47,0),"")</f>
        <v/>
      </c>
      <c r="H47" s="14" t="str" cm="1">
        <f t="array" aca="1" ref="H47" ca="1">IFERROR(INDEX('Nhập đơn'!I:I,TH!$A47,0),"")</f>
        <v/>
      </c>
      <c r="I47" s="16"/>
      <c r="J47" s="1"/>
    </row>
    <row r="48" spans="1:10" ht="16.5">
      <c r="A48" s="1" t="str">
        <f ca="1">IFERROR(A47+MATCH(C48,OFFSET('Nhập đơn'!$C$1,TH!$A47,0,10000),0),"")</f>
        <v/>
      </c>
      <c r="B48" s="16"/>
      <c r="C48" s="16"/>
      <c r="D48" s="14" t="str" cm="1">
        <f t="array" aca="1" ref="D48" ca="1">IFERROR(INDEX('Nhập đơn'!D:D,TH!$A48,0),"")</f>
        <v/>
      </c>
      <c r="E48" s="15" t="str" cm="1">
        <f t="array" aca="1" ref="E48" ca="1">IFERROR(INDEX('Nhập đơn'!E:E,TH!$A48,0),"")</f>
        <v/>
      </c>
      <c r="F48" s="15" t="str" cm="1">
        <f t="array" aca="1" ref="F48" ca="1">IFERROR(INDEX('Nhập đơn'!F:F,TH!$A48,0),"")</f>
        <v/>
      </c>
      <c r="G48" s="14" t="str" cm="1">
        <f t="array" aca="1" ref="G48" ca="1">IFERROR(INDEX('Nhập đơn'!H:H,TH!$A48,0),"")</f>
        <v/>
      </c>
      <c r="H48" s="14" t="str" cm="1">
        <f t="array" aca="1" ref="H48" ca="1">IFERROR(INDEX('Nhập đơn'!I:I,TH!$A48,0),"")</f>
        <v/>
      </c>
      <c r="I48" s="16"/>
      <c r="J48" s="1"/>
    </row>
    <row r="49" spans="1:10" ht="16.5">
      <c r="A49" s="1" t="str">
        <f ca="1">IFERROR(A48+MATCH(C49,OFFSET('Nhập đơn'!$C$1,TH!$A48,0,10000),0),"")</f>
        <v/>
      </c>
      <c r="B49" s="16"/>
      <c r="C49" s="16"/>
      <c r="D49" s="14" t="str" cm="1">
        <f t="array" aca="1" ref="D49" ca="1">IFERROR(INDEX('Nhập đơn'!D:D,TH!$A49,0),"")</f>
        <v/>
      </c>
      <c r="E49" s="15" t="str" cm="1">
        <f t="array" aca="1" ref="E49" ca="1">IFERROR(INDEX('Nhập đơn'!E:E,TH!$A49,0),"")</f>
        <v/>
      </c>
      <c r="F49" s="15" t="str" cm="1">
        <f t="array" aca="1" ref="F49" ca="1">IFERROR(INDEX('Nhập đơn'!F:F,TH!$A49,0),"")</f>
        <v/>
      </c>
      <c r="G49" s="14" t="str" cm="1">
        <f t="array" aca="1" ref="G49" ca="1">IFERROR(INDEX('Nhập đơn'!H:H,TH!$A49,0),"")</f>
        <v/>
      </c>
      <c r="H49" s="14" t="str" cm="1">
        <f t="array" aca="1" ref="H49" ca="1">IFERROR(INDEX('Nhập đơn'!I:I,TH!$A49,0),"")</f>
        <v/>
      </c>
      <c r="I49" s="16"/>
      <c r="J49" s="1"/>
    </row>
    <row r="50" spans="1:10" ht="16.5">
      <c r="A50" s="1" t="str">
        <f ca="1">IFERROR(A49+MATCH(C50,OFFSET('Nhập đơn'!$C$1,TH!$A49,0,10000),0),"")</f>
        <v/>
      </c>
      <c r="B50" s="16"/>
      <c r="C50" s="16"/>
      <c r="D50" s="14" t="str" cm="1">
        <f t="array" aca="1" ref="D50" ca="1">IFERROR(INDEX('Nhập đơn'!D:D,TH!$A50,0),"")</f>
        <v/>
      </c>
      <c r="E50" s="15" t="str" cm="1">
        <f t="array" aca="1" ref="E50" ca="1">IFERROR(INDEX('Nhập đơn'!E:E,TH!$A50,0),"")</f>
        <v/>
      </c>
      <c r="F50" s="15" t="str" cm="1">
        <f t="array" aca="1" ref="F50" ca="1">IFERROR(INDEX('Nhập đơn'!F:F,TH!$A50,0),"")</f>
        <v/>
      </c>
      <c r="G50" s="14" t="str" cm="1">
        <f t="array" aca="1" ref="G50" ca="1">IFERROR(INDEX('Nhập đơn'!H:H,TH!$A50,0),"")</f>
        <v/>
      </c>
      <c r="H50" s="14" t="str" cm="1">
        <f t="array" aca="1" ref="H50" ca="1">IFERROR(INDEX('Nhập đơn'!I:I,TH!$A50,0),"")</f>
        <v/>
      </c>
      <c r="I50" s="16"/>
      <c r="J50" s="1"/>
    </row>
    <row r="51" spans="1:10" ht="16.5">
      <c r="A51" s="1" t="str">
        <f ca="1">IFERROR(A50+MATCH(C51,OFFSET('Nhập đơn'!$C$1,TH!$A50,0,10000),0),"")</f>
        <v/>
      </c>
      <c r="B51" s="16"/>
      <c r="C51" s="16"/>
      <c r="D51" s="14" t="str" cm="1">
        <f t="array" aca="1" ref="D51" ca="1">IFERROR(INDEX('Nhập đơn'!D:D,TH!$A51,0),"")</f>
        <v/>
      </c>
      <c r="E51" s="15" t="str" cm="1">
        <f t="array" aca="1" ref="E51" ca="1">IFERROR(INDEX('Nhập đơn'!E:E,TH!$A51,0),"")</f>
        <v/>
      </c>
      <c r="F51" s="15" t="str" cm="1">
        <f t="array" aca="1" ref="F51" ca="1">IFERROR(INDEX('Nhập đơn'!F:F,TH!$A51,0),"")</f>
        <v/>
      </c>
      <c r="G51" s="14" t="str" cm="1">
        <f t="array" aca="1" ref="G51" ca="1">IFERROR(INDEX('Nhập đơn'!H:H,TH!$A51,0),"")</f>
        <v/>
      </c>
      <c r="H51" s="14" t="str" cm="1">
        <f t="array" aca="1" ref="H51" ca="1">IFERROR(INDEX('Nhập đơn'!I:I,TH!$A51,0),"")</f>
        <v/>
      </c>
      <c r="I51" s="16"/>
      <c r="J51" s="1"/>
    </row>
    <row r="52" spans="1:10" ht="16.5">
      <c r="A52" s="1" t="str">
        <f ca="1">IFERROR(A51+MATCH(C52,OFFSET('Nhập đơn'!$C$1,TH!$A51,0,10000),0),"")</f>
        <v/>
      </c>
      <c r="B52" s="16"/>
      <c r="C52" s="16"/>
      <c r="D52" s="14" t="str" cm="1">
        <f t="array" aca="1" ref="D52" ca="1">IFERROR(INDEX('Nhập đơn'!D:D,TH!$A52,0),"")</f>
        <v/>
      </c>
      <c r="E52" s="15" t="str" cm="1">
        <f t="array" aca="1" ref="E52" ca="1">IFERROR(INDEX('Nhập đơn'!E:E,TH!$A52,0),"")</f>
        <v/>
      </c>
      <c r="F52" s="15" t="str" cm="1">
        <f t="array" aca="1" ref="F52" ca="1">IFERROR(INDEX('Nhập đơn'!F:F,TH!$A52,0),"")</f>
        <v/>
      </c>
      <c r="G52" s="14" t="str" cm="1">
        <f t="array" aca="1" ref="G52" ca="1">IFERROR(INDEX('Nhập đơn'!H:H,TH!$A52,0),"")</f>
        <v/>
      </c>
      <c r="H52" s="14" t="str" cm="1">
        <f t="array" aca="1" ref="H52" ca="1">IFERROR(INDEX('Nhập đơn'!I:I,TH!$A52,0),"")</f>
        <v/>
      </c>
      <c r="I52" s="16"/>
      <c r="J52" s="1"/>
    </row>
    <row r="53" spans="1:10" ht="16.5">
      <c r="A53" s="1" t="str">
        <f ca="1">IFERROR(A52+MATCH(C53,OFFSET('Nhập đơn'!$C$1,TH!$A52,0,10000),0),"")</f>
        <v/>
      </c>
      <c r="B53" s="16"/>
      <c r="C53" s="16"/>
      <c r="D53" s="14" t="str" cm="1">
        <f t="array" aca="1" ref="D53" ca="1">IFERROR(INDEX('Nhập đơn'!D:D,TH!$A53,0),"")</f>
        <v/>
      </c>
      <c r="E53" s="15" t="str" cm="1">
        <f t="array" aca="1" ref="E53" ca="1">IFERROR(INDEX('Nhập đơn'!E:E,TH!$A53,0),"")</f>
        <v/>
      </c>
      <c r="F53" s="15" t="str" cm="1">
        <f t="array" aca="1" ref="F53" ca="1">IFERROR(INDEX('Nhập đơn'!F:F,TH!$A53,0),"")</f>
        <v/>
      </c>
      <c r="G53" s="14" t="str" cm="1">
        <f t="array" aca="1" ref="G53" ca="1">IFERROR(INDEX('Nhập đơn'!H:H,TH!$A53,0),"")</f>
        <v/>
      </c>
      <c r="H53" s="14" t="str" cm="1">
        <f t="array" aca="1" ref="H53" ca="1">IFERROR(INDEX('Nhập đơn'!I:I,TH!$A53,0),"")</f>
        <v/>
      </c>
      <c r="I53" s="16"/>
      <c r="J53" s="1"/>
    </row>
    <row r="54" spans="1:10" ht="16.5">
      <c r="A54" s="1" t="str">
        <f ca="1">IFERROR(A53+MATCH(C54,OFFSET('Nhập đơn'!$C$1,TH!$A53,0,10000),0),"")</f>
        <v/>
      </c>
      <c r="B54" s="16"/>
      <c r="C54" s="16"/>
      <c r="D54" s="14" t="str" cm="1">
        <f t="array" aca="1" ref="D54" ca="1">IFERROR(INDEX('Nhập đơn'!D:D,TH!$A54,0),"")</f>
        <v/>
      </c>
      <c r="E54" s="15" t="str" cm="1">
        <f t="array" aca="1" ref="E54" ca="1">IFERROR(INDEX('Nhập đơn'!E:E,TH!$A54,0),"")</f>
        <v/>
      </c>
      <c r="F54" s="15" t="str" cm="1">
        <f t="array" aca="1" ref="F54" ca="1">IFERROR(INDEX('Nhập đơn'!F:F,TH!$A54,0),"")</f>
        <v/>
      </c>
      <c r="G54" s="14" t="str" cm="1">
        <f t="array" aca="1" ref="G54" ca="1">IFERROR(INDEX('Nhập đơn'!H:H,TH!$A54,0),"")</f>
        <v/>
      </c>
      <c r="H54" s="14" t="str" cm="1">
        <f t="array" aca="1" ref="H54" ca="1">IFERROR(INDEX('Nhập đơn'!I:I,TH!$A54,0),"")</f>
        <v/>
      </c>
      <c r="I54" s="16"/>
      <c r="J54" s="1"/>
    </row>
    <row r="55" spans="1:10" ht="16.5">
      <c r="A55" s="1" t="str">
        <f ca="1">IFERROR(A54+MATCH(C55,OFFSET('Nhập đơn'!$C$1,TH!$A54,0,10000),0),"")</f>
        <v/>
      </c>
      <c r="B55" s="16"/>
      <c r="C55" s="16"/>
      <c r="D55" s="14" t="str" cm="1">
        <f t="array" aca="1" ref="D55" ca="1">IFERROR(INDEX('Nhập đơn'!D:D,TH!$A55,0),"")</f>
        <v/>
      </c>
      <c r="E55" s="15" t="str" cm="1">
        <f t="array" aca="1" ref="E55" ca="1">IFERROR(INDEX('Nhập đơn'!E:E,TH!$A55,0),"")</f>
        <v/>
      </c>
      <c r="F55" s="15" t="str" cm="1">
        <f t="array" aca="1" ref="F55" ca="1">IFERROR(INDEX('Nhập đơn'!F:F,TH!$A55,0),"")</f>
        <v/>
      </c>
      <c r="G55" s="14" t="str" cm="1">
        <f t="array" aca="1" ref="G55" ca="1">IFERROR(INDEX('Nhập đơn'!H:H,TH!$A55,0),"")</f>
        <v/>
      </c>
      <c r="H55" s="14" t="str" cm="1">
        <f t="array" aca="1" ref="H55" ca="1">IFERROR(INDEX('Nhập đơn'!I:I,TH!$A55,0),"")</f>
        <v/>
      </c>
      <c r="I55" s="16"/>
      <c r="J55" s="1"/>
    </row>
    <row r="56" spans="1:10" ht="16.5">
      <c r="A56" s="1" t="str">
        <f ca="1">IFERROR(A55+MATCH(C56,OFFSET('Nhập đơn'!$C$1,TH!$A55,0,10000),0),"")</f>
        <v/>
      </c>
      <c r="B56" s="16"/>
      <c r="C56" s="16"/>
      <c r="D56" s="14" t="str" cm="1">
        <f t="array" aca="1" ref="D56" ca="1">IFERROR(INDEX('Nhập đơn'!D:D,TH!$A56,0),"")</f>
        <v/>
      </c>
      <c r="E56" s="15" t="str" cm="1">
        <f t="array" aca="1" ref="E56" ca="1">IFERROR(INDEX('Nhập đơn'!E:E,TH!$A56,0),"")</f>
        <v/>
      </c>
      <c r="F56" s="15" t="str" cm="1">
        <f t="array" aca="1" ref="F56" ca="1">IFERROR(INDEX('Nhập đơn'!F:F,TH!$A56,0),"")</f>
        <v/>
      </c>
      <c r="G56" s="14" t="str" cm="1">
        <f t="array" aca="1" ref="G56" ca="1">IFERROR(INDEX('Nhập đơn'!H:H,TH!$A56,0),"")</f>
        <v/>
      </c>
      <c r="H56" s="14" t="str" cm="1">
        <f t="array" aca="1" ref="H56" ca="1">IFERROR(INDEX('Nhập đơn'!I:I,TH!$A56,0),"")</f>
        <v/>
      </c>
      <c r="I56" s="16"/>
      <c r="J56" s="1"/>
    </row>
    <row r="57" spans="1:10" ht="16.5">
      <c r="A57" s="1" t="str">
        <f ca="1">IFERROR(A56+MATCH(C57,OFFSET('Nhập đơn'!$C$1,TH!$A56,0,10000),0),"")</f>
        <v/>
      </c>
      <c r="B57" s="16"/>
      <c r="C57" s="16"/>
      <c r="D57" s="14" t="str" cm="1">
        <f t="array" aca="1" ref="D57" ca="1">IFERROR(INDEX('Nhập đơn'!D:D,TH!$A57,0),"")</f>
        <v/>
      </c>
      <c r="E57" s="15" t="str" cm="1">
        <f t="array" aca="1" ref="E57" ca="1">IFERROR(INDEX('Nhập đơn'!E:E,TH!$A57,0),"")</f>
        <v/>
      </c>
      <c r="F57" s="15" t="str" cm="1">
        <f t="array" aca="1" ref="F57" ca="1">IFERROR(INDEX('Nhập đơn'!F:F,TH!$A57,0),"")</f>
        <v/>
      </c>
      <c r="G57" s="14" t="str" cm="1">
        <f t="array" aca="1" ref="G57" ca="1">IFERROR(INDEX('Nhập đơn'!H:H,TH!$A57,0),"")</f>
        <v/>
      </c>
      <c r="H57" s="14" t="str" cm="1">
        <f t="array" aca="1" ref="H57" ca="1">IFERROR(INDEX('Nhập đơn'!I:I,TH!$A57,0),"")</f>
        <v/>
      </c>
      <c r="I57" s="16"/>
      <c r="J57" s="1"/>
    </row>
    <row r="58" spans="1:10" ht="16.5">
      <c r="A58" s="1" t="str">
        <f ca="1">IFERROR(A57+MATCH(C58,OFFSET('Nhập đơn'!$C$1,TH!$A57,0,10000),0),"")</f>
        <v/>
      </c>
      <c r="B58" s="16"/>
      <c r="C58" s="16"/>
      <c r="D58" s="14" t="str" cm="1">
        <f t="array" aca="1" ref="D58" ca="1">IFERROR(INDEX('Nhập đơn'!D:D,TH!$A58,0),"")</f>
        <v/>
      </c>
      <c r="E58" s="15" t="str" cm="1">
        <f t="array" aca="1" ref="E58" ca="1">IFERROR(INDEX('Nhập đơn'!E:E,TH!$A58,0),"")</f>
        <v/>
      </c>
      <c r="F58" s="15" t="str" cm="1">
        <f t="array" aca="1" ref="F58" ca="1">IFERROR(INDEX('Nhập đơn'!F:F,TH!$A58,0),"")</f>
        <v/>
      </c>
      <c r="G58" s="14" t="str" cm="1">
        <f t="array" aca="1" ref="G58" ca="1">IFERROR(INDEX('Nhập đơn'!H:H,TH!$A58,0),"")</f>
        <v/>
      </c>
      <c r="H58" s="14" t="str" cm="1">
        <f t="array" aca="1" ref="H58" ca="1">IFERROR(INDEX('Nhập đơn'!I:I,TH!$A58,0),"")</f>
        <v/>
      </c>
      <c r="I58" s="16"/>
      <c r="J58" s="1"/>
    </row>
    <row r="59" spans="1:10" ht="16.5">
      <c r="A59" s="1" t="str">
        <f ca="1">IFERROR(A58+MATCH(C59,OFFSET('Nhập đơn'!$C$1,TH!$A58,0,10000),0),"")</f>
        <v/>
      </c>
      <c r="B59" s="16"/>
      <c r="C59" s="16"/>
      <c r="D59" s="14" t="str" cm="1">
        <f t="array" aca="1" ref="D59" ca="1">IFERROR(INDEX('Nhập đơn'!D:D,TH!$A59,0),"")</f>
        <v/>
      </c>
      <c r="E59" s="15" t="str" cm="1">
        <f t="array" aca="1" ref="E59" ca="1">IFERROR(INDEX('Nhập đơn'!E:E,TH!$A59,0),"")</f>
        <v/>
      </c>
      <c r="F59" s="15" t="str" cm="1">
        <f t="array" aca="1" ref="F59" ca="1">IFERROR(INDEX('Nhập đơn'!F:F,TH!$A59,0),"")</f>
        <v/>
      </c>
      <c r="G59" s="14" t="str" cm="1">
        <f t="array" aca="1" ref="G59" ca="1">IFERROR(INDEX('Nhập đơn'!H:H,TH!$A59,0),"")</f>
        <v/>
      </c>
      <c r="H59" s="14" t="str" cm="1">
        <f t="array" aca="1" ref="H59" ca="1">IFERROR(INDEX('Nhập đơn'!I:I,TH!$A59,0),"")</f>
        <v/>
      </c>
      <c r="I59" s="16"/>
      <c r="J59" s="1"/>
    </row>
    <row r="60" spans="1:10" ht="16.5">
      <c r="A60" s="1" t="str">
        <f ca="1">IFERROR(A59+MATCH(C60,OFFSET('Nhập đơn'!$C$1,TH!$A59,0,10000),0),"")</f>
        <v/>
      </c>
      <c r="B60" s="16"/>
      <c r="C60" s="16"/>
      <c r="D60" s="14" t="str" cm="1">
        <f t="array" aca="1" ref="D60" ca="1">IFERROR(INDEX('Nhập đơn'!D:D,TH!$A60,0),"")</f>
        <v/>
      </c>
      <c r="E60" s="15" t="str" cm="1">
        <f t="array" aca="1" ref="E60" ca="1">IFERROR(INDEX('Nhập đơn'!E:E,TH!$A60,0),"")</f>
        <v/>
      </c>
      <c r="F60" s="15" t="str" cm="1">
        <f t="array" aca="1" ref="F60" ca="1">IFERROR(INDEX('Nhập đơn'!F:F,TH!$A60,0),"")</f>
        <v/>
      </c>
      <c r="G60" s="14" t="str" cm="1">
        <f t="array" aca="1" ref="G60" ca="1">IFERROR(INDEX('Nhập đơn'!H:H,TH!$A60,0),"")</f>
        <v/>
      </c>
      <c r="H60" s="14" t="str" cm="1">
        <f t="array" aca="1" ref="H60" ca="1">IFERROR(INDEX('Nhập đơn'!I:I,TH!$A60,0),"")</f>
        <v/>
      </c>
      <c r="I60" s="16"/>
      <c r="J60" s="1"/>
    </row>
    <row r="61" spans="1:10" ht="16.5">
      <c r="A61" s="1" t="str">
        <f ca="1">IFERROR(A60+MATCH(C61,OFFSET('Nhập đơn'!$C$1,TH!$A60,0,10000),0),"")</f>
        <v/>
      </c>
      <c r="B61" s="16"/>
      <c r="C61" s="16"/>
      <c r="D61" s="14" t="str" cm="1">
        <f t="array" aca="1" ref="D61" ca="1">IFERROR(INDEX('Nhập đơn'!D:D,TH!$A61,0),"")</f>
        <v/>
      </c>
      <c r="E61" s="15" t="str" cm="1">
        <f t="array" aca="1" ref="E61" ca="1">IFERROR(INDEX('Nhập đơn'!E:E,TH!$A61,0),"")</f>
        <v/>
      </c>
      <c r="F61" s="15" t="str" cm="1">
        <f t="array" aca="1" ref="F61" ca="1">IFERROR(INDEX('Nhập đơn'!F:F,TH!$A61,0),"")</f>
        <v/>
      </c>
      <c r="G61" s="14" t="str" cm="1">
        <f t="array" aca="1" ref="G61" ca="1">IFERROR(INDEX('Nhập đơn'!H:H,TH!$A61,0),"")</f>
        <v/>
      </c>
      <c r="H61" s="14" t="str" cm="1">
        <f t="array" aca="1" ref="H61" ca="1">IFERROR(INDEX('Nhập đơn'!I:I,TH!$A61,0),"")</f>
        <v/>
      </c>
      <c r="I61" s="16"/>
      <c r="J61" s="1"/>
    </row>
    <row r="62" spans="1:10" ht="16.5">
      <c r="A62" s="1" t="str">
        <f ca="1">IFERROR(A61+MATCH(C62,OFFSET('Nhập đơn'!$C$1,TH!$A61,0,10000),0),"")</f>
        <v/>
      </c>
      <c r="B62" s="16"/>
      <c r="C62" s="16"/>
      <c r="D62" s="14" t="str" cm="1">
        <f t="array" aca="1" ref="D62" ca="1">IFERROR(INDEX('Nhập đơn'!D:D,TH!$A62,0),"")</f>
        <v/>
      </c>
      <c r="E62" s="15" t="str" cm="1">
        <f t="array" aca="1" ref="E62" ca="1">IFERROR(INDEX('Nhập đơn'!E:E,TH!$A62,0),"")</f>
        <v/>
      </c>
      <c r="F62" s="15" t="str" cm="1">
        <f t="array" aca="1" ref="F62" ca="1">IFERROR(INDEX('Nhập đơn'!F:F,TH!$A62,0),"")</f>
        <v/>
      </c>
      <c r="G62" s="14" t="str" cm="1">
        <f t="array" aca="1" ref="G62" ca="1">IFERROR(INDEX('Nhập đơn'!H:H,TH!$A62,0),"")</f>
        <v/>
      </c>
      <c r="H62" s="14" t="str" cm="1">
        <f t="array" aca="1" ref="H62" ca="1">IFERROR(INDEX('Nhập đơn'!I:I,TH!$A62,0),"")</f>
        <v/>
      </c>
      <c r="I62" s="16"/>
      <c r="J62" s="1"/>
    </row>
    <row r="63" spans="1:10" ht="16.5">
      <c r="A63" s="1" t="str">
        <f ca="1">IFERROR(A62+MATCH(C63,OFFSET('Nhập đơn'!$C$1,TH!$A62,0,10000),0),"")</f>
        <v/>
      </c>
      <c r="B63" s="16"/>
      <c r="C63" s="16"/>
      <c r="D63" s="14" t="str" cm="1">
        <f t="array" aca="1" ref="D63" ca="1">IFERROR(INDEX('Nhập đơn'!D:D,TH!$A63,0),"")</f>
        <v/>
      </c>
      <c r="E63" s="15" t="str" cm="1">
        <f t="array" aca="1" ref="E63" ca="1">IFERROR(INDEX('Nhập đơn'!E:E,TH!$A63,0),"")</f>
        <v/>
      </c>
      <c r="F63" s="15" t="str" cm="1">
        <f t="array" aca="1" ref="F63" ca="1">IFERROR(INDEX('Nhập đơn'!F:F,TH!$A63,0),"")</f>
        <v/>
      </c>
      <c r="G63" s="14" t="str" cm="1">
        <f t="array" aca="1" ref="G63" ca="1">IFERROR(INDEX('Nhập đơn'!H:H,TH!$A63,0),"")</f>
        <v/>
      </c>
      <c r="H63" s="14" t="str" cm="1">
        <f t="array" aca="1" ref="H63" ca="1">IFERROR(INDEX('Nhập đơn'!I:I,TH!$A63,0),"")</f>
        <v/>
      </c>
      <c r="I63" s="16"/>
      <c r="J63" s="1"/>
    </row>
    <row r="64" spans="1:10" ht="16.5">
      <c r="A64" s="1" t="str">
        <f ca="1">IFERROR(A63+MATCH(C64,OFFSET('Nhập đơn'!$C$1,TH!$A63,0,10000),0),"")</f>
        <v/>
      </c>
      <c r="B64" s="16"/>
      <c r="C64" s="16"/>
      <c r="D64" s="14" t="str" cm="1">
        <f t="array" aca="1" ref="D64" ca="1">IFERROR(INDEX('Nhập đơn'!D:D,TH!$A64,0),"")</f>
        <v/>
      </c>
      <c r="E64" s="15" t="str" cm="1">
        <f t="array" aca="1" ref="E64" ca="1">IFERROR(INDEX('Nhập đơn'!E:E,TH!$A64,0),"")</f>
        <v/>
      </c>
      <c r="F64" s="15" t="str" cm="1">
        <f t="array" aca="1" ref="F64" ca="1">IFERROR(INDEX('Nhập đơn'!F:F,TH!$A64,0),"")</f>
        <v/>
      </c>
      <c r="G64" s="14" t="str" cm="1">
        <f t="array" aca="1" ref="G64" ca="1">IFERROR(INDEX('Nhập đơn'!H:H,TH!$A64,0),"")</f>
        <v/>
      </c>
      <c r="H64" s="14" t="str" cm="1">
        <f t="array" aca="1" ref="H64" ca="1">IFERROR(INDEX('Nhập đơn'!I:I,TH!$A64,0),"")</f>
        <v/>
      </c>
      <c r="I64" s="16"/>
      <c r="J64" s="1"/>
    </row>
    <row r="65" spans="1:10" ht="16.5">
      <c r="A65" s="1" t="str">
        <f ca="1">IFERROR(A64+MATCH(C65,OFFSET('Nhập đơn'!$C$1,TH!$A64,0,10000),0),"")</f>
        <v/>
      </c>
      <c r="B65" s="16"/>
      <c r="C65" s="16"/>
      <c r="D65" s="14" t="str" cm="1">
        <f t="array" aca="1" ref="D65" ca="1">IFERROR(INDEX('Nhập đơn'!D:D,TH!$A65,0),"")</f>
        <v/>
      </c>
      <c r="E65" s="15" t="str" cm="1">
        <f t="array" aca="1" ref="E65" ca="1">IFERROR(INDEX('Nhập đơn'!E:E,TH!$A65,0),"")</f>
        <v/>
      </c>
      <c r="F65" s="15" t="str" cm="1">
        <f t="array" aca="1" ref="F65" ca="1">IFERROR(INDEX('Nhập đơn'!F:F,TH!$A65,0),"")</f>
        <v/>
      </c>
      <c r="G65" s="14" t="str" cm="1">
        <f t="array" aca="1" ref="G65" ca="1">IFERROR(INDEX('Nhập đơn'!H:H,TH!$A65,0),"")</f>
        <v/>
      </c>
      <c r="H65" s="14" t="str" cm="1">
        <f t="array" aca="1" ref="H65" ca="1">IFERROR(INDEX('Nhập đơn'!I:I,TH!$A65,0),"")</f>
        <v/>
      </c>
      <c r="I65" s="16"/>
      <c r="J65" s="1"/>
    </row>
    <row r="66" spans="1:10" ht="16.5">
      <c r="A66" s="1" t="str">
        <f ca="1">IFERROR(A65+MATCH(C66,OFFSET('Nhập đơn'!$C$1,TH!$A65,0,10000),0),"")</f>
        <v/>
      </c>
      <c r="B66" s="16"/>
      <c r="C66" s="16"/>
      <c r="D66" s="14" t="str" cm="1">
        <f t="array" aca="1" ref="D66" ca="1">IFERROR(INDEX('Nhập đơn'!D:D,TH!$A66,0),"")</f>
        <v/>
      </c>
      <c r="E66" s="15" t="str" cm="1">
        <f t="array" aca="1" ref="E66" ca="1">IFERROR(INDEX('Nhập đơn'!E:E,TH!$A66,0),"")</f>
        <v/>
      </c>
      <c r="F66" s="15" t="str" cm="1">
        <f t="array" aca="1" ref="F66" ca="1">IFERROR(INDEX('Nhập đơn'!F:F,TH!$A66,0),"")</f>
        <v/>
      </c>
      <c r="G66" s="14" t="str" cm="1">
        <f t="array" aca="1" ref="G66" ca="1">IFERROR(INDEX('Nhập đơn'!H:H,TH!$A66,0),"")</f>
        <v/>
      </c>
      <c r="H66" s="14" t="str" cm="1">
        <f t="array" aca="1" ref="H66" ca="1">IFERROR(INDEX('Nhập đơn'!I:I,TH!$A66,0),"")</f>
        <v/>
      </c>
      <c r="I66" s="16"/>
      <c r="J66" s="1"/>
    </row>
    <row r="67" spans="1:10" ht="16.5">
      <c r="A67" s="1" t="str">
        <f ca="1">IFERROR(A66+MATCH(C67,OFFSET('Nhập đơn'!$C$1,TH!$A66,0,10000),0),"")</f>
        <v/>
      </c>
      <c r="B67" s="16"/>
      <c r="C67" s="16"/>
      <c r="D67" s="14" t="str" cm="1">
        <f t="array" aca="1" ref="D67" ca="1">IFERROR(INDEX('Nhập đơn'!D:D,TH!$A67,0),"")</f>
        <v/>
      </c>
      <c r="E67" s="15" t="str" cm="1">
        <f t="array" aca="1" ref="E67" ca="1">IFERROR(INDEX('Nhập đơn'!E:E,TH!$A67,0),"")</f>
        <v/>
      </c>
      <c r="F67" s="15" t="str" cm="1">
        <f t="array" aca="1" ref="F67" ca="1">IFERROR(INDEX('Nhập đơn'!F:F,TH!$A67,0),"")</f>
        <v/>
      </c>
      <c r="G67" s="14" t="str" cm="1">
        <f t="array" aca="1" ref="G67" ca="1">IFERROR(INDEX('Nhập đơn'!H:H,TH!$A67,0),"")</f>
        <v/>
      </c>
      <c r="H67" s="14" t="str" cm="1">
        <f t="array" aca="1" ref="H67" ca="1">IFERROR(INDEX('Nhập đơn'!I:I,TH!$A67,0),"")</f>
        <v/>
      </c>
      <c r="I67" s="16"/>
      <c r="J67" s="1"/>
    </row>
    <row r="68" spans="1:10" ht="16.5">
      <c r="A68" s="1" t="str">
        <f ca="1">IFERROR(A67+MATCH(C68,OFFSET('Nhập đơn'!$C$1,TH!$A67,0,10000),0),"")</f>
        <v/>
      </c>
      <c r="B68" s="16"/>
      <c r="C68" s="16"/>
      <c r="D68" s="14" t="str" cm="1">
        <f t="array" aca="1" ref="D68" ca="1">IFERROR(INDEX('Nhập đơn'!D:D,TH!$A68,0),"")</f>
        <v/>
      </c>
      <c r="E68" s="15" t="str" cm="1">
        <f t="array" aca="1" ref="E68" ca="1">IFERROR(INDEX('Nhập đơn'!E:E,TH!$A68,0),"")</f>
        <v/>
      </c>
      <c r="F68" s="15" t="str" cm="1">
        <f t="array" aca="1" ref="F68" ca="1">IFERROR(INDEX('Nhập đơn'!F:F,TH!$A68,0),"")</f>
        <v/>
      </c>
      <c r="G68" s="14" t="str" cm="1">
        <f t="array" aca="1" ref="G68" ca="1">IFERROR(INDEX('Nhập đơn'!H:H,TH!$A68,0),"")</f>
        <v/>
      </c>
      <c r="H68" s="14" t="str" cm="1">
        <f t="array" aca="1" ref="H68" ca="1">IFERROR(INDEX('Nhập đơn'!I:I,TH!$A68,0),"")</f>
        <v/>
      </c>
      <c r="I68" s="16"/>
      <c r="J68" s="1"/>
    </row>
    <row r="69" spans="1:10" ht="16.5">
      <c r="A69" s="1" t="str">
        <f ca="1">IFERROR(A68+MATCH(C69,OFFSET('Nhập đơn'!$C$1,TH!$A68,0,10000),0),"")</f>
        <v/>
      </c>
      <c r="B69" s="16"/>
      <c r="C69" s="16"/>
      <c r="D69" s="14" t="str" cm="1">
        <f t="array" aca="1" ref="D69" ca="1">IFERROR(INDEX('Nhập đơn'!D:D,TH!$A69,0),"")</f>
        <v/>
      </c>
      <c r="E69" s="15" t="str" cm="1">
        <f t="array" aca="1" ref="E69" ca="1">IFERROR(INDEX('Nhập đơn'!E:E,TH!$A69,0),"")</f>
        <v/>
      </c>
      <c r="F69" s="15" t="str" cm="1">
        <f t="array" aca="1" ref="F69" ca="1">IFERROR(INDEX('Nhập đơn'!F:F,TH!$A69,0),"")</f>
        <v/>
      </c>
      <c r="G69" s="14" t="str" cm="1">
        <f t="array" aca="1" ref="G69" ca="1">IFERROR(INDEX('Nhập đơn'!H:H,TH!$A69,0),"")</f>
        <v/>
      </c>
      <c r="H69" s="14" t="str" cm="1">
        <f t="array" aca="1" ref="H69" ca="1">IFERROR(INDEX('Nhập đơn'!I:I,TH!$A69,0),"")</f>
        <v/>
      </c>
      <c r="I69" s="16"/>
      <c r="J69" s="1"/>
    </row>
    <row r="70" spans="1:10" ht="16.5">
      <c r="A70" s="1" t="str">
        <f ca="1">IFERROR(A69+MATCH(C70,OFFSET('Nhập đơn'!$C$1,TH!$A69,0,10000),0),"")</f>
        <v/>
      </c>
      <c r="B70" s="16"/>
      <c r="C70" s="16"/>
      <c r="D70" s="14" t="str" cm="1">
        <f t="array" aca="1" ref="D70" ca="1">IFERROR(INDEX('Nhập đơn'!D:D,TH!$A70,0),"")</f>
        <v/>
      </c>
      <c r="E70" s="15" t="str" cm="1">
        <f t="array" aca="1" ref="E70" ca="1">IFERROR(INDEX('Nhập đơn'!E:E,TH!$A70,0),"")</f>
        <v/>
      </c>
      <c r="F70" s="15" t="str" cm="1">
        <f t="array" aca="1" ref="F70" ca="1">IFERROR(INDEX('Nhập đơn'!F:F,TH!$A70,0),"")</f>
        <v/>
      </c>
      <c r="G70" s="14" t="str" cm="1">
        <f t="array" aca="1" ref="G70" ca="1">IFERROR(INDEX('Nhập đơn'!H:H,TH!$A70,0),"")</f>
        <v/>
      </c>
      <c r="H70" s="14" t="str" cm="1">
        <f t="array" aca="1" ref="H70" ca="1">IFERROR(INDEX('Nhập đơn'!I:I,TH!$A70,0),"")</f>
        <v/>
      </c>
      <c r="I70" s="16"/>
      <c r="J70" s="1"/>
    </row>
    <row r="71" spans="1:10" ht="16.5">
      <c r="A71" s="1" t="str">
        <f ca="1">IFERROR(A70+MATCH(C71,OFFSET('Nhập đơn'!$C$1,TH!$A70,0,10000),0),"")</f>
        <v/>
      </c>
      <c r="B71" s="16"/>
      <c r="C71" s="16"/>
      <c r="D71" s="14" t="str" cm="1">
        <f t="array" aca="1" ref="D71" ca="1">IFERROR(INDEX('Nhập đơn'!D:D,TH!$A71,0),"")</f>
        <v/>
      </c>
      <c r="E71" s="15" t="str" cm="1">
        <f t="array" aca="1" ref="E71" ca="1">IFERROR(INDEX('Nhập đơn'!E:E,TH!$A71,0),"")</f>
        <v/>
      </c>
      <c r="F71" s="15" t="str" cm="1">
        <f t="array" aca="1" ref="F71" ca="1">IFERROR(INDEX('Nhập đơn'!F:F,TH!$A71,0),"")</f>
        <v/>
      </c>
      <c r="G71" s="14" t="str" cm="1">
        <f t="array" aca="1" ref="G71" ca="1">IFERROR(INDEX('Nhập đơn'!H:H,TH!$A71,0),"")</f>
        <v/>
      </c>
      <c r="H71" s="14" t="str" cm="1">
        <f t="array" aca="1" ref="H71" ca="1">IFERROR(INDEX('Nhập đơn'!I:I,TH!$A71,0),"")</f>
        <v/>
      </c>
      <c r="I71" s="16"/>
      <c r="J71" s="1"/>
    </row>
    <row r="72" spans="1:10" ht="16.5">
      <c r="A72" s="1" t="str">
        <f ca="1">IFERROR(A71+MATCH(C72,OFFSET('Nhập đơn'!$C$1,TH!$A71,0,10000),0),"")</f>
        <v/>
      </c>
      <c r="B72" s="16"/>
      <c r="C72" s="16"/>
      <c r="D72" s="14" t="str" cm="1">
        <f t="array" aca="1" ref="D72" ca="1">IFERROR(INDEX('Nhập đơn'!D:D,TH!$A72,0),"")</f>
        <v/>
      </c>
      <c r="E72" s="15" t="str" cm="1">
        <f t="array" aca="1" ref="E72" ca="1">IFERROR(INDEX('Nhập đơn'!E:E,TH!$A72,0),"")</f>
        <v/>
      </c>
      <c r="F72" s="15" t="str" cm="1">
        <f t="array" aca="1" ref="F72" ca="1">IFERROR(INDEX('Nhập đơn'!F:F,TH!$A72,0),"")</f>
        <v/>
      </c>
      <c r="G72" s="14" t="str" cm="1">
        <f t="array" aca="1" ref="G72" ca="1">IFERROR(INDEX('Nhập đơn'!H:H,TH!$A72,0),"")</f>
        <v/>
      </c>
      <c r="H72" s="14" t="str" cm="1">
        <f t="array" aca="1" ref="H72" ca="1">IFERROR(INDEX('Nhập đơn'!I:I,TH!$A72,0),"")</f>
        <v/>
      </c>
      <c r="I72" s="16"/>
      <c r="J72" s="1"/>
    </row>
    <row r="73" spans="1:10" ht="16.5">
      <c r="A73" s="1" t="str">
        <f ca="1">IFERROR(A72+MATCH(C73,OFFSET('Nhập đơn'!$C$1,TH!$A72,0,10000),0),"")</f>
        <v/>
      </c>
      <c r="B73" s="16"/>
      <c r="C73" s="16"/>
      <c r="D73" s="14" t="str" cm="1">
        <f t="array" aca="1" ref="D73" ca="1">IFERROR(INDEX('Nhập đơn'!D:D,TH!$A73,0),"")</f>
        <v/>
      </c>
      <c r="E73" s="15" t="str" cm="1">
        <f t="array" aca="1" ref="E73" ca="1">IFERROR(INDEX('Nhập đơn'!E:E,TH!$A73,0),"")</f>
        <v/>
      </c>
      <c r="F73" s="15" t="str" cm="1">
        <f t="array" aca="1" ref="F73" ca="1">IFERROR(INDEX('Nhập đơn'!F:F,TH!$A73,0),"")</f>
        <v/>
      </c>
      <c r="G73" s="14" t="str" cm="1">
        <f t="array" aca="1" ref="G73" ca="1">IFERROR(INDEX('Nhập đơn'!H:H,TH!$A73,0),"")</f>
        <v/>
      </c>
      <c r="H73" s="14" t="str" cm="1">
        <f t="array" aca="1" ref="H73" ca="1">IFERROR(INDEX('Nhập đơn'!I:I,TH!$A73,0),"")</f>
        <v/>
      </c>
      <c r="I73" s="16"/>
      <c r="J73" s="1"/>
    </row>
    <row r="74" spans="1:10" ht="16.5">
      <c r="A74" s="1" t="str">
        <f ca="1">IFERROR(A73+MATCH(C74,OFFSET('Nhập đơn'!$C$1,TH!$A73,0,10000),0),"")</f>
        <v/>
      </c>
      <c r="B74" s="16"/>
      <c r="C74" s="16"/>
      <c r="D74" s="14" t="str" cm="1">
        <f t="array" aca="1" ref="D74" ca="1">IFERROR(INDEX('Nhập đơn'!D:D,TH!$A74,0),"")</f>
        <v/>
      </c>
      <c r="E74" s="15" t="str" cm="1">
        <f t="array" aca="1" ref="E74" ca="1">IFERROR(INDEX('Nhập đơn'!E:E,TH!$A74,0),"")</f>
        <v/>
      </c>
      <c r="F74" s="15" t="str" cm="1">
        <f t="array" aca="1" ref="F74" ca="1">IFERROR(INDEX('Nhập đơn'!F:F,TH!$A74,0),"")</f>
        <v/>
      </c>
      <c r="G74" s="14" t="str" cm="1">
        <f t="array" aca="1" ref="G74" ca="1">IFERROR(INDEX('Nhập đơn'!H:H,TH!$A74,0),"")</f>
        <v/>
      </c>
      <c r="H74" s="14" t="str" cm="1">
        <f t="array" aca="1" ref="H74" ca="1">IFERROR(INDEX('Nhập đơn'!I:I,TH!$A74,0),"")</f>
        <v/>
      </c>
      <c r="I74" s="16"/>
      <c r="J74" s="1"/>
    </row>
    <row r="75" spans="1:10" ht="16.5">
      <c r="A75" s="1" t="str">
        <f ca="1">IFERROR(A74+MATCH(C75,OFFSET('Nhập đơn'!$C$1,TH!$A74,0,10000),0),"")</f>
        <v/>
      </c>
      <c r="B75" s="16"/>
      <c r="C75" s="16"/>
      <c r="D75" s="14" t="str" cm="1">
        <f t="array" aca="1" ref="D75" ca="1">IFERROR(INDEX('Nhập đơn'!D:D,TH!$A75,0),"")</f>
        <v/>
      </c>
      <c r="E75" s="15" t="str" cm="1">
        <f t="array" aca="1" ref="E75" ca="1">IFERROR(INDEX('Nhập đơn'!E:E,TH!$A75,0),"")</f>
        <v/>
      </c>
      <c r="F75" s="15" t="str" cm="1">
        <f t="array" aca="1" ref="F75" ca="1">IFERROR(INDEX('Nhập đơn'!F:F,TH!$A75,0),"")</f>
        <v/>
      </c>
      <c r="G75" s="14" t="str" cm="1">
        <f t="array" aca="1" ref="G75" ca="1">IFERROR(INDEX('Nhập đơn'!H:H,TH!$A75,0),"")</f>
        <v/>
      </c>
      <c r="H75" s="14" t="str" cm="1">
        <f t="array" aca="1" ref="H75" ca="1">IFERROR(INDEX('Nhập đơn'!I:I,TH!$A75,0),"")</f>
        <v/>
      </c>
      <c r="I75" s="16"/>
      <c r="J75" s="1"/>
    </row>
    <row r="76" spans="1:10" ht="16.5">
      <c r="A76" s="1" t="str">
        <f ca="1">IFERROR(A75+MATCH(C76,OFFSET('Nhập đơn'!$C$1,TH!$A75,0,10000),0),"")</f>
        <v/>
      </c>
      <c r="B76" s="16"/>
      <c r="C76" s="16"/>
      <c r="D76" s="14" t="str" cm="1">
        <f t="array" aca="1" ref="D76" ca="1">IFERROR(INDEX('Nhập đơn'!D:D,TH!$A76,0),"")</f>
        <v/>
      </c>
      <c r="E76" s="15" t="str" cm="1">
        <f t="array" aca="1" ref="E76" ca="1">IFERROR(INDEX('Nhập đơn'!E:E,TH!$A76,0),"")</f>
        <v/>
      </c>
      <c r="F76" s="15" t="str" cm="1">
        <f t="array" aca="1" ref="F76" ca="1">IFERROR(INDEX('Nhập đơn'!F:F,TH!$A76,0),"")</f>
        <v/>
      </c>
      <c r="G76" s="14" t="str" cm="1">
        <f t="array" aca="1" ref="G76" ca="1">IFERROR(INDEX('Nhập đơn'!H:H,TH!$A76,0),"")</f>
        <v/>
      </c>
      <c r="H76" s="14" t="str" cm="1">
        <f t="array" aca="1" ref="H76" ca="1">IFERROR(INDEX('Nhập đơn'!I:I,TH!$A76,0),"")</f>
        <v/>
      </c>
      <c r="I76" s="16"/>
      <c r="J76" s="1"/>
    </row>
    <row r="77" spans="1:10" ht="16.5">
      <c r="A77" s="1" t="str">
        <f ca="1">IFERROR(A76+MATCH(C77,OFFSET('Nhập đơn'!$C$1,TH!$A76,0,10000),0),"")</f>
        <v/>
      </c>
      <c r="B77" s="16"/>
      <c r="C77" s="16"/>
      <c r="D77" s="14" t="str" cm="1">
        <f t="array" aca="1" ref="D77" ca="1">IFERROR(INDEX('Nhập đơn'!D:D,TH!$A77,0),"")</f>
        <v/>
      </c>
      <c r="E77" s="15" t="str" cm="1">
        <f t="array" aca="1" ref="E77" ca="1">IFERROR(INDEX('Nhập đơn'!E:E,TH!$A77,0),"")</f>
        <v/>
      </c>
      <c r="F77" s="15" t="str" cm="1">
        <f t="array" aca="1" ref="F77" ca="1">IFERROR(INDEX('Nhập đơn'!F:F,TH!$A77,0),"")</f>
        <v/>
      </c>
      <c r="G77" s="14" t="str" cm="1">
        <f t="array" aca="1" ref="G77" ca="1">IFERROR(INDEX('Nhập đơn'!H:H,TH!$A77,0),"")</f>
        <v/>
      </c>
      <c r="H77" s="14" t="str" cm="1">
        <f t="array" aca="1" ref="H77" ca="1">IFERROR(INDEX('Nhập đơn'!I:I,TH!$A77,0),"")</f>
        <v/>
      </c>
      <c r="I77" s="16"/>
      <c r="J77" s="1"/>
    </row>
    <row r="78" spans="1:10" ht="16.5">
      <c r="A78" s="1" t="str">
        <f ca="1">IFERROR(A77+MATCH(C78,OFFSET('Nhập đơn'!$C$1,TH!$A77,0,10000),0),"")</f>
        <v/>
      </c>
      <c r="B78" s="16"/>
      <c r="C78" s="16"/>
      <c r="D78" s="14" t="str" cm="1">
        <f t="array" aca="1" ref="D78" ca="1">IFERROR(INDEX('Nhập đơn'!D:D,TH!$A78,0),"")</f>
        <v/>
      </c>
      <c r="E78" s="15" t="str" cm="1">
        <f t="array" aca="1" ref="E78" ca="1">IFERROR(INDEX('Nhập đơn'!E:E,TH!$A78,0),"")</f>
        <v/>
      </c>
      <c r="F78" s="15" t="str" cm="1">
        <f t="array" aca="1" ref="F78" ca="1">IFERROR(INDEX('Nhập đơn'!F:F,TH!$A78,0),"")</f>
        <v/>
      </c>
      <c r="G78" s="14" t="str" cm="1">
        <f t="array" aca="1" ref="G78" ca="1">IFERROR(INDEX('Nhập đơn'!H:H,TH!$A78,0),"")</f>
        <v/>
      </c>
      <c r="H78" s="14" t="str" cm="1">
        <f t="array" aca="1" ref="H78" ca="1">IFERROR(INDEX('Nhập đơn'!I:I,TH!$A78,0),"")</f>
        <v/>
      </c>
      <c r="I78" s="16"/>
      <c r="J78" s="1"/>
    </row>
    <row r="79" spans="1:10" ht="16.5">
      <c r="A79" s="1" t="str">
        <f ca="1">IFERROR(A78+MATCH(C79,OFFSET('Nhập đơn'!$C$1,TH!$A78,0,10000),0),"")</f>
        <v/>
      </c>
      <c r="B79" s="16"/>
      <c r="C79" s="16"/>
      <c r="D79" s="14" t="str" cm="1">
        <f t="array" aca="1" ref="D79" ca="1">IFERROR(INDEX('Nhập đơn'!D:D,TH!$A79,0),"")</f>
        <v/>
      </c>
      <c r="E79" s="15" t="str" cm="1">
        <f t="array" aca="1" ref="E79" ca="1">IFERROR(INDEX('Nhập đơn'!E:E,TH!$A79,0),"")</f>
        <v/>
      </c>
      <c r="F79" s="15" t="str" cm="1">
        <f t="array" aca="1" ref="F79" ca="1">IFERROR(INDEX('Nhập đơn'!F:F,TH!$A79,0),"")</f>
        <v/>
      </c>
      <c r="G79" s="14" t="str" cm="1">
        <f t="array" aca="1" ref="G79" ca="1">IFERROR(INDEX('Nhập đơn'!H:H,TH!$A79,0),"")</f>
        <v/>
      </c>
      <c r="H79" s="14" t="str" cm="1">
        <f t="array" aca="1" ref="H79" ca="1">IFERROR(INDEX('Nhập đơn'!I:I,TH!$A79,0),"")</f>
        <v/>
      </c>
      <c r="I79" s="16"/>
      <c r="J79" s="1"/>
    </row>
    <row r="80" spans="1:10" ht="16.5">
      <c r="A80" s="1" t="str">
        <f ca="1">IFERROR(A79+MATCH(C80,OFFSET('Nhập đơn'!$C$1,TH!$A79,0,10000),0),"")</f>
        <v/>
      </c>
      <c r="B80" s="16"/>
      <c r="C80" s="16"/>
      <c r="D80" s="14" t="str" cm="1">
        <f t="array" aca="1" ref="D80" ca="1">IFERROR(INDEX('Nhập đơn'!D:D,TH!$A80,0),"")</f>
        <v/>
      </c>
      <c r="E80" s="15" t="str" cm="1">
        <f t="array" aca="1" ref="E80" ca="1">IFERROR(INDEX('Nhập đơn'!E:E,TH!$A80,0),"")</f>
        <v/>
      </c>
      <c r="F80" s="15" t="str" cm="1">
        <f t="array" aca="1" ref="F80" ca="1">IFERROR(INDEX('Nhập đơn'!F:F,TH!$A80,0),"")</f>
        <v/>
      </c>
      <c r="G80" s="14" t="str" cm="1">
        <f t="array" aca="1" ref="G80" ca="1">IFERROR(INDEX('Nhập đơn'!H:H,TH!$A80,0),"")</f>
        <v/>
      </c>
      <c r="H80" s="14" t="str" cm="1">
        <f t="array" aca="1" ref="H80" ca="1">IFERROR(INDEX('Nhập đơn'!I:I,TH!$A80,0),"")</f>
        <v/>
      </c>
      <c r="I80" s="16"/>
      <c r="J80" s="1"/>
    </row>
    <row r="81" spans="1:10" ht="16.5">
      <c r="A81" s="1" t="str">
        <f ca="1">IFERROR(A80+MATCH(C81,OFFSET('Nhập đơn'!$C$1,TH!$A80,0,10000),0),"")</f>
        <v/>
      </c>
      <c r="B81" s="16"/>
      <c r="C81" s="16"/>
      <c r="D81" s="14" t="str" cm="1">
        <f t="array" aca="1" ref="D81" ca="1">IFERROR(INDEX('Nhập đơn'!D:D,TH!$A81,0),"")</f>
        <v/>
      </c>
      <c r="E81" s="15" t="str" cm="1">
        <f t="array" aca="1" ref="E81" ca="1">IFERROR(INDEX('Nhập đơn'!E:E,TH!$A81,0),"")</f>
        <v/>
      </c>
      <c r="F81" s="15" t="str" cm="1">
        <f t="array" aca="1" ref="F81" ca="1">IFERROR(INDEX('Nhập đơn'!F:F,TH!$A81,0),"")</f>
        <v/>
      </c>
      <c r="G81" s="14" t="str" cm="1">
        <f t="array" aca="1" ref="G81" ca="1">IFERROR(INDEX('Nhập đơn'!H:H,TH!$A81,0),"")</f>
        <v/>
      </c>
      <c r="H81" s="14" t="str" cm="1">
        <f t="array" aca="1" ref="H81" ca="1">IFERROR(INDEX('Nhập đơn'!I:I,TH!$A81,0),"")</f>
        <v/>
      </c>
      <c r="I81" s="16"/>
      <c r="J81" s="1"/>
    </row>
    <row r="82" spans="1:10" ht="16.5">
      <c r="A82" s="1" t="str">
        <f ca="1">IFERROR(A81+MATCH(C82,OFFSET('Nhập đơn'!$C$1,TH!$A81,0,10000),0),"")</f>
        <v/>
      </c>
      <c r="B82" s="16"/>
      <c r="C82" s="16"/>
      <c r="D82" s="14" t="str" cm="1">
        <f t="array" aca="1" ref="D82" ca="1">IFERROR(INDEX('Nhập đơn'!D:D,TH!$A82,0),"")</f>
        <v/>
      </c>
      <c r="E82" s="15" t="str" cm="1">
        <f t="array" aca="1" ref="E82" ca="1">IFERROR(INDEX('Nhập đơn'!E:E,TH!$A82,0),"")</f>
        <v/>
      </c>
      <c r="F82" s="15" t="str" cm="1">
        <f t="array" aca="1" ref="F82" ca="1">IFERROR(INDEX('Nhập đơn'!F:F,TH!$A82,0),"")</f>
        <v/>
      </c>
      <c r="G82" s="14" t="str" cm="1">
        <f t="array" aca="1" ref="G82" ca="1">IFERROR(INDEX('Nhập đơn'!H:H,TH!$A82,0),"")</f>
        <v/>
      </c>
      <c r="H82" s="14" t="str" cm="1">
        <f t="array" aca="1" ref="H82" ca="1">IFERROR(INDEX('Nhập đơn'!I:I,TH!$A82,0),"")</f>
        <v/>
      </c>
      <c r="I82" s="16"/>
      <c r="J82" s="1"/>
    </row>
    <row r="83" spans="1:10" ht="16.5">
      <c r="A83" s="1" t="str">
        <f ca="1">IFERROR(A82+MATCH(C83,OFFSET('Nhập đơn'!$C$1,TH!$A82,0,10000),0),"")</f>
        <v/>
      </c>
      <c r="B83" s="16"/>
      <c r="C83" s="16"/>
      <c r="D83" s="14" t="str" cm="1">
        <f t="array" aca="1" ref="D83" ca="1">IFERROR(INDEX('Nhập đơn'!D:D,TH!$A83,0),"")</f>
        <v/>
      </c>
      <c r="E83" s="15" t="str" cm="1">
        <f t="array" aca="1" ref="E83" ca="1">IFERROR(INDEX('Nhập đơn'!E:E,TH!$A83,0),"")</f>
        <v/>
      </c>
      <c r="F83" s="15" t="str" cm="1">
        <f t="array" aca="1" ref="F83" ca="1">IFERROR(INDEX('Nhập đơn'!F:F,TH!$A83,0),"")</f>
        <v/>
      </c>
      <c r="G83" s="14" t="str" cm="1">
        <f t="array" aca="1" ref="G83" ca="1">IFERROR(INDEX('Nhập đơn'!H:H,TH!$A83,0),"")</f>
        <v/>
      </c>
      <c r="H83" s="14" t="str" cm="1">
        <f t="array" aca="1" ref="H83" ca="1">IFERROR(INDEX('Nhập đơn'!I:I,TH!$A83,0),"")</f>
        <v/>
      </c>
      <c r="I83" s="16"/>
      <c r="J83" s="1"/>
    </row>
    <row r="84" spans="1:10" ht="16.5">
      <c r="A84" s="1" t="str">
        <f ca="1">IFERROR(A83+MATCH(C84,OFFSET('Nhập đơn'!$C$1,TH!$A83,0,10000),0),"")</f>
        <v/>
      </c>
      <c r="B84" s="16"/>
      <c r="C84" s="16"/>
      <c r="D84" s="14" t="str" cm="1">
        <f t="array" aca="1" ref="D84" ca="1">IFERROR(INDEX('Nhập đơn'!D:D,TH!$A84,0),"")</f>
        <v/>
      </c>
      <c r="E84" s="15" t="str" cm="1">
        <f t="array" aca="1" ref="E84" ca="1">IFERROR(INDEX('Nhập đơn'!E:E,TH!$A84,0),"")</f>
        <v/>
      </c>
      <c r="F84" s="15" t="str" cm="1">
        <f t="array" aca="1" ref="F84" ca="1">IFERROR(INDEX('Nhập đơn'!F:F,TH!$A84,0),"")</f>
        <v/>
      </c>
      <c r="G84" s="14" t="str" cm="1">
        <f t="array" aca="1" ref="G84" ca="1">IFERROR(INDEX('Nhập đơn'!H:H,TH!$A84,0),"")</f>
        <v/>
      </c>
      <c r="H84" s="14" t="str" cm="1">
        <f t="array" aca="1" ref="H84" ca="1">IFERROR(INDEX('Nhập đơn'!I:I,TH!$A84,0),"")</f>
        <v/>
      </c>
      <c r="I84" s="16"/>
      <c r="J84" s="1"/>
    </row>
    <row r="85" spans="1:10" ht="16.5">
      <c r="A85" s="1" t="str">
        <f ca="1">IFERROR(A84+MATCH(C85,OFFSET('Nhập đơn'!$C$1,TH!$A84,0,10000),0),"")</f>
        <v/>
      </c>
      <c r="B85" s="16"/>
      <c r="C85" s="16"/>
      <c r="D85" s="14" t="str" cm="1">
        <f t="array" aca="1" ref="D85" ca="1">IFERROR(INDEX('Nhập đơn'!D:D,TH!$A85,0),"")</f>
        <v/>
      </c>
      <c r="E85" s="15" t="str" cm="1">
        <f t="array" aca="1" ref="E85" ca="1">IFERROR(INDEX('Nhập đơn'!E:E,TH!$A85,0),"")</f>
        <v/>
      </c>
      <c r="F85" s="15" t="str" cm="1">
        <f t="array" aca="1" ref="F85" ca="1">IFERROR(INDEX('Nhập đơn'!F:F,TH!$A85,0),"")</f>
        <v/>
      </c>
      <c r="G85" s="14" t="str" cm="1">
        <f t="array" aca="1" ref="G85" ca="1">IFERROR(INDEX('Nhập đơn'!H:H,TH!$A85,0),"")</f>
        <v/>
      </c>
      <c r="H85" s="14" t="str" cm="1">
        <f t="array" aca="1" ref="H85" ca="1">IFERROR(INDEX('Nhập đơn'!I:I,TH!$A85,0),"")</f>
        <v/>
      </c>
      <c r="I85" s="16"/>
      <c r="J85" s="1"/>
    </row>
    <row r="86" spans="1:10" ht="16.5">
      <c r="A86" s="1" t="str">
        <f ca="1">IFERROR(A85+MATCH(C86,OFFSET('Nhập đơn'!$C$1,TH!$A85,0,10000),0),"")</f>
        <v/>
      </c>
      <c r="B86" s="16"/>
      <c r="C86" s="16"/>
      <c r="D86" s="14" t="str" cm="1">
        <f t="array" aca="1" ref="D86" ca="1">IFERROR(INDEX('Nhập đơn'!D:D,TH!$A86,0),"")</f>
        <v/>
      </c>
      <c r="E86" s="15" t="str" cm="1">
        <f t="array" aca="1" ref="E86" ca="1">IFERROR(INDEX('Nhập đơn'!E:E,TH!$A86,0),"")</f>
        <v/>
      </c>
      <c r="F86" s="15" t="str" cm="1">
        <f t="array" aca="1" ref="F86" ca="1">IFERROR(INDEX('Nhập đơn'!F:F,TH!$A86,0),"")</f>
        <v/>
      </c>
      <c r="G86" s="14" t="str" cm="1">
        <f t="array" aca="1" ref="G86" ca="1">IFERROR(INDEX('Nhập đơn'!H:H,TH!$A86,0),"")</f>
        <v/>
      </c>
      <c r="H86" s="14" t="str" cm="1">
        <f t="array" aca="1" ref="H86" ca="1">IFERROR(INDEX('Nhập đơn'!I:I,TH!$A86,0),"")</f>
        <v/>
      </c>
      <c r="I86" s="16"/>
      <c r="J86" s="1"/>
    </row>
    <row r="87" spans="1:10" ht="16.5">
      <c r="A87" s="1" t="str">
        <f ca="1">IFERROR(A86+MATCH(C87,OFFSET('Nhập đơn'!$C$1,TH!$A86,0,10000),0),"")</f>
        <v/>
      </c>
      <c r="B87" s="16"/>
      <c r="C87" s="16"/>
      <c r="D87" s="14" t="str" cm="1">
        <f t="array" aca="1" ref="D87" ca="1">IFERROR(INDEX('Nhập đơn'!D:D,TH!$A87,0),"")</f>
        <v/>
      </c>
      <c r="E87" s="15" t="str" cm="1">
        <f t="array" aca="1" ref="E87" ca="1">IFERROR(INDEX('Nhập đơn'!E:E,TH!$A87,0),"")</f>
        <v/>
      </c>
      <c r="F87" s="15" t="str" cm="1">
        <f t="array" aca="1" ref="F87" ca="1">IFERROR(INDEX('Nhập đơn'!F:F,TH!$A87,0),"")</f>
        <v/>
      </c>
      <c r="G87" s="14" t="str" cm="1">
        <f t="array" aca="1" ref="G87" ca="1">IFERROR(INDEX('Nhập đơn'!H:H,TH!$A87,0),"")</f>
        <v/>
      </c>
      <c r="H87" s="14" t="str" cm="1">
        <f t="array" aca="1" ref="H87" ca="1">IFERROR(INDEX('Nhập đơn'!I:I,TH!$A87,0),"")</f>
        <v/>
      </c>
      <c r="I87" s="16"/>
      <c r="J87" s="1"/>
    </row>
    <row r="88" spans="1:10" ht="16.5">
      <c r="A88" s="1" t="str">
        <f ca="1">IFERROR(A87+MATCH(C88,OFFSET('Nhập đơn'!$C$1,TH!$A87,0,10000),0),"")</f>
        <v/>
      </c>
      <c r="B88" s="16"/>
      <c r="C88" s="16"/>
      <c r="D88" s="14" t="str" cm="1">
        <f t="array" aca="1" ref="D88" ca="1">IFERROR(INDEX('Nhập đơn'!D:D,TH!$A88,0),"")</f>
        <v/>
      </c>
      <c r="E88" s="15" t="str" cm="1">
        <f t="array" aca="1" ref="E88" ca="1">IFERROR(INDEX('Nhập đơn'!E:E,TH!$A88,0),"")</f>
        <v/>
      </c>
      <c r="F88" s="15" t="str" cm="1">
        <f t="array" aca="1" ref="F88" ca="1">IFERROR(INDEX('Nhập đơn'!F:F,TH!$A88,0),"")</f>
        <v/>
      </c>
      <c r="G88" s="14" t="str" cm="1">
        <f t="array" aca="1" ref="G88" ca="1">IFERROR(INDEX('Nhập đơn'!H:H,TH!$A88,0),"")</f>
        <v/>
      </c>
      <c r="H88" s="14" t="str" cm="1">
        <f t="array" aca="1" ref="H88" ca="1">IFERROR(INDEX('Nhập đơn'!I:I,TH!$A88,0),"")</f>
        <v/>
      </c>
      <c r="I88" s="16"/>
      <c r="J88" s="1"/>
    </row>
    <row r="89" spans="1:10" ht="16.5">
      <c r="A89" s="1" t="str">
        <f ca="1">IFERROR(A88+MATCH(C89,OFFSET('Nhập đơn'!$C$1,TH!$A88,0,10000),0),"")</f>
        <v/>
      </c>
      <c r="B89" s="16"/>
      <c r="C89" s="16"/>
      <c r="D89" s="14" t="str" cm="1">
        <f t="array" aca="1" ref="D89" ca="1">IFERROR(INDEX('Nhập đơn'!D:D,TH!$A89,0),"")</f>
        <v/>
      </c>
      <c r="E89" s="15" t="str" cm="1">
        <f t="array" aca="1" ref="E89" ca="1">IFERROR(INDEX('Nhập đơn'!E:E,TH!$A89,0),"")</f>
        <v/>
      </c>
      <c r="F89" s="15" t="str" cm="1">
        <f t="array" aca="1" ref="F89" ca="1">IFERROR(INDEX('Nhập đơn'!F:F,TH!$A89,0),"")</f>
        <v/>
      </c>
      <c r="G89" s="14" t="str" cm="1">
        <f t="array" aca="1" ref="G89" ca="1">IFERROR(INDEX('Nhập đơn'!H:H,TH!$A89,0),"")</f>
        <v/>
      </c>
      <c r="H89" s="14" t="str" cm="1">
        <f t="array" aca="1" ref="H89" ca="1">IFERROR(INDEX('Nhập đơn'!I:I,TH!$A89,0),"")</f>
        <v/>
      </c>
      <c r="I89" s="16"/>
      <c r="J89" s="1"/>
    </row>
    <row r="90" spans="1:10" ht="16.5">
      <c r="A90" s="1" t="str">
        <f ca="1">IFERROR(A89+MATCH(C90,OFFSET('Nhập đơn'!$C$1,TH!$A89,0,10000),0),"")</f>
        <v/>
      </c>
      <c r="B90" s="16"/>
      <c r="C90" s="16"/>
      <c r="D90" s="14" t="str" cm="1">
        <f t="array" aca="1" ref="D90" ca="1">IFERROR(INDEX('Nhập đơn'!D:D,TH!$A90,0),"")</f>
        <v/>
      </c>
      <c r="E90" s="15" t="str" cm="1">
        <f t="array" aca="1" ref="E90" ca="1">IFERROR(INDEX('Nhập đơn'!E:E,TH!$A90,0),"")</f>
        <v/>
      </c>
      <c r="F90" s="15" t="str" cm="1">
        <f t="array" aca="1" ref="F90" ca="1">IFERROR(INDEX('Nhập đơn'!F:F,TH!$A90,0),"")</f>
        <v/>
      </c>
      <c r="G90" s="14" t="str" cm="1">
        <f t="array" aca="1" ref="G90" ca="1">IFERROR(INDEX('Nhập đơn'!H:H,TH!$A90,0),"")</f>
        <v/>
      </c>
      <c r="H90" s="14" t="str" cm="1">
        <f t="array" aca="1" ref="H90" ca="1">IFERROR(INDEX('Nhập đơn'!I:I,TH!$A90,0),"")</f>
        <v/>
      </c>
      <c r="I90" s="16"/>
      <c r="J90" s="1"/>
    </row>
    <row r="91" spans="1:10" ht="16.5">
      <c r="A91" s="1" t="str">
        <f ca="1">IFERROR(A90+MATCH(C91,OFFSET('Nhập đơn'!$C$1,TH!$A90,0,10000),0),"")</f>
        <v/>
      </c>
      <c r="B91" s="16"/>
      <c r="C91" s="16"/>
      <c r="D91" s="14" t="str" cm="1">
        <f t="array" aca="1" ref="D91" ca="1">IFERROR(INDEX('Nhập đơn'!D:D,TH!$A91,0),"")</f>
        <v/>
      </c>
      <c r="E91" s="15" t="str" cm="1">
        <f t="array" aca="1" ref="E91" ca="1">IFERROR(INDEX('Nhập đơn'!E:E,TH!$A91,0),"")</f>
        <v/>
      </c>
      <c r="F91" s="15" t="str" cm="1">
        <f t="array" aca="1" ref="F91" ca="1">IFERROR(INDEX('Nhập đơn'!F:F,TH!$A91,0),"")</f>
        <v/>
      </c>
      <c r="G91" s="14" t="str" cm="1">
        <f t="array" aca="1" ref="G91" ca="1">IFERROR(INDEX('Nhập đơn'!H:H,TH!$A91,0),"")</f>
        <v/>
      </c>
      <c r="H91" s="14" t="str" cm="1">
        <f t="array" aca="1" ref="H91" ca="1">IFERROR(INDEX('Nhập đơn'!I:I,TH!$A91,0),"")</f>
        <v/>
      </c>
      <c r="I91" s="16"/>
      <c r="J91" s="1"/>
    </row>
    <row r="92" spans="1:10" ht="16.5">
      <c r="A92" s="1" t="str">
        <f ca="1">IFERROR(A91+MATCH(C92,OFFSET('Nhập đơn'!$C$1,TH!$A91,0,10000),0),"")</f>
        <v/>
      </c>
      <c r="B92" s="16"/>
      <c r="C92" s="16"/>
      <c r="D92" s="14" t="str" cm="1">
        <f t="array" aca="1" ref="D92" ca="1">IFERROR(INDEX('Nhập đơn'!D:D,TH!$A92,0),"")</f>
        <v/>
      </c>
      <c r="E92" s="15" t="str" cm="1">
        <f t="array" aca="1" ref="E92" ca="1">IFERROR(INDEX('Nhập đơn'!E:E,TH!$A92,0),"")</f>
        <v/>
      </c>
      <c r="F92" s="15" t="str" cm="1">
        <f t="array" aca="1" ref="F92" ca="1">IFERROR(INDEX('Nhập đơn'!F:F,TH!$A92,0),"")</f>
        <v/>
      </c>
      <c r="G92" s="14" t="str" cm="1">
        <f t="array" aca="1" ref="G92" ca="1">IFERROR(INDEX('Nhập đơn'!H:H,TH!$A92,0),"")</f>
        <v/>
      </c>
      <c r="H92" s="14" t="str" cm="1">
        <f t="array" aca="1" ref="H92" ca="1">IFERROR(INDEX('Nhập đơn'!I:I,TH!$A92,0),"")</f>
        <v/>
      </c>
      <c r="I92" s="16"/>
      <c r="J92" s="1"/>
    </row>
    <row r="93" spans="1:10" ht="16.5">
      <c r="A93" s="1"/>
      <c r="B93" s="1"/>
      <c r="C93" s="1"/>
      <c r="D93" s="1"/>
      <c r="E93" s="1"/>
      <c r="F93" s="1"/>
      <c r="G93" s="1"/>
      <c r="H93" s="1"/>
      <c r="I93" s="1"/>
      <c r="J93" s="1"/>
    </row>
  </sheetData>
  <mergeCells count="1">
    <mergeCell ref="H5:I5"/>
  </mergeCells>
  <conditionalFormatting sqref="B6:I6">
    <cfRule type="expression" dxfId="2" priority="1">
      <formula>COUNTA(B7)&gt;0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120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875" customWidth="1"/>
    <col min="3" max="3" width="9" hidden="1" customWidth="1"/>
    <col min="4" max="4" width="12.375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0</v>
      </c>
    </row>
    <row r="2" spans="1:10" ht="25.5"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B3" s="1"/>
      <c r="C3" s="3"/>
      <c r="D3" s="4"/>
      <c r="E3" s="3"/>
      <c r="F3" s="3"/>
      <c r="G3" s="3"/>
      <c r="H3" s="3"/>
      <c r="I3" s="1"/>
    </row>
    <row r="4" spans="1:10" ht="16.5">
      <c r="B4" s="1"/>
      <c r="C4" s="3"/>
      <c r="D4" s="4"/>
      <c r="E4" s="3"/>
      <c r="F4" s="3"/>
      <c r="G4" s="3"/>
      <c r="H4" s="3"/>
      <c r="I4" s="1"/>
    </row>
    <row r="5" spans="1:10" ht="16.5">
      <c r="B5" s="7" t="s">
        <v>4327</v>
      </c>
      <c r="C5" s="8"/>
      <c r="D5" s="9"/>
      <c r="E5" s="10" t="s">
        <v>4710</v>
      </c>
      <c r="F5" s="8"/>
      <c r="G5" s="11" t="s">
        <v>4328</v>
      </c>
      <c r="H5" s="785" t="s">
        <v>4329</v>
      </c>
      <c r="I5" s="785"/>
    </row>
    <row r="6" spans="1:10" ht="49.5"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17.25">
      <c r="A7" t="str">
        <f ca="1">IFERROR(A6+MATCH(C7,OFFSET('Nhập đơn'!$C$1,ACH!$A6,0,10000),0),"")</f>
        <v/>
      </c>
      <c r="B7" s="14">
        <v>1</v>
      </c>
      <c r="C7" s="14" t="str">
        <f>IF(COUNTIFS($C$6:C6,$E$5)&lt;$J$1,$E$5,"")</f>
        <v/>
      </c>
      <c r="D7" s="14" t="str" cm="1">
        <f t="array" aca="1" ref="D7" ca="1">IFERROR(INDEX('Nhập đơn'!D:D,ACH!$A7,0),"")</f>
        <v/>
      </c>
      <c r="E7" s="15" t="str" cm="1">
        <f t="array" aca="1" ref="E7" ca="1">IFERROR(INDEX('Nhập đơn'!E:E,ACH!$A7,0),"")</f>
        <v/>
      </c>
      <c r="F7" s="15" t="str" cm="1">
        <f t="array" aca="1" ref="F7" ca="1">IFERROR(INDEX('Nhập đơn'!F:F,ACH!$A7,0),"")</f>
        <v/>
      </c>
      <c r="G7" s="14" t="str" cm="1">
        <f t="array" aca="1" ref="G7" ca="1">IFERROR(INDEX('Nhập đơn'!H:H,ACH!$A7,0),"")</f>
        <v/>
      </c>
      <c r="H7" s="14" t="str" cm="1">
        <f t="array" aca="1" ref="H7" ca="1">IFERROR(INDEX('Nhập đơn'!I:I,ACH!$A7,0),"")</f>
        <v/>
      </c>
      <c r="I7" s="18"/>
    </row>
    <row r="8" spans="1:10" ht="17.25">
      <c r="A8" t="str">
        <f ca="1">IFERROR(A7+MATCH(C8,OFFSET('Nhập đơn'!$C$1,ACH!$A7,0,10000),0),"")</f>
        <v/>
      </c>
      <c r="B8" s="14">
        <v>2</v>
      </c>
      <c r="C8" s="14" t="str">
        <f>IF(COUNTIFS($C$6:C7,$E$5)&lt;$J$1,$E$5,"")</f>
        <v/>
      </c>
      <c r="D8" s="14" t="str" cm="1">
        <f t="array" aca="1" ref="D8" ca="1">IFERROR(INDEX('Nhập đơn'!D:D,ACH!$A8,0),"")</f>
        <v/>
      </c>
      <c r="E8" s="15" t="str" cm="1">
        <f t="array" aca="1" ref="E8" ca="1">IFERROR(INDEX('Nhập đơn'!E:E,ACH!$A8,0),"")</f>
        <v/>
      </c>
      <c r="F8" s="15" t="str" cm="1">
        <f t="array" aca="1" ref="F8" ca="1">IFERROR(INDEX('Nhập đơn'!F:F,ACH!$A8,0),"")</f>
        <v/>
      </c>
      <c r="G8" s="14" t="str" cm="1">
        <f t="array" aca="1" ref="G8" ca="1">IFERROR(INDEX('Nhập đơn'!H:H,ACH!$A8,0),"")</f>
        <v/>
      </c>
      <c r="H8" s="14" t="str" cm="1">
        <f t="array" aca="1" ref="H8" ca="1">IFERROR(INDEX('Nhập đơn'!I:I,ACH!$A8,0),"")</f>
        <v/>
      </c>
      <c r="I8" s="18"/>
    </row>
    <row r="9" spans="1:10" ht="17.25">
      <c r="A9" t="str">
        <f ca="1">IFERROR(A8+MATCH(C9,OFFSET('Nhập đơn'!$C$1,ACH!$A8,0,10000),0),"")</f>
        <v/>
      </c>
      <c r="B9" s="14">
        <v>3</v>
      </c>
      <c r="C9" s="14" t="str">
        <f>IF(COUNTIFS($C$6:C8,$E$5)&lt;$J$1,$E$5,"")</f>
        <v/>
      </c>
      <c r="D9" s="14" t="str" cm="1">
        <f t="array" aca="1" ref="D9" ca="1">IFERROR(INDEX('Nhập đơn'!D:D,ACH!$A9,0),"")</f>
        <v/>
      </c>
      <c r="E9" s="15" t="str" cm="1">
        <f t="array" aca="1" ref="E9" ca="1">IFERROR(INDEX('Nhập đơn'!E:E,ACH!$A9,0),"")</f>
        <v/>
      </c>
      <c r="F9" s="15" t="str" cm="1">
        <f t="array" aca="1" ref="F9" ca="1">IFERROR(INDEX('Nhập đơn'!F:F,ACH!$A9,0),"")</f>
        <v/>
      </c>
      <c r="G9" s="14" t="str" cm="1">
        <f t="array" aca="1" ref="G9" ca="1">IFERROR(INDEX('Nhập đơn'!H:H,ACH!$A9,0),"")</f>
        <v/>
      </c>
      <c r="H9" s="14" t="str" cm="1">
        <f t="array" aca="1" ref="H9" ca="1">IFERROR(INDEX('Nhập đơn'!I:I,ACH!$A9,0),"")</f>
        <v/>
      </c>
      <c r="I9" s="18"/>
    </row>
    <row r="10" spans="1:10" ht="17.25">
      <c r="A10" t="str">
        <f ca="1">IFERROR(A9+MATCH(C10,OFFSET('Nhập đơn'!$C$1,ACH!$A9,0,10000),0),"")</f>
        <v/>
      </c>
      <c r="B10" s="14">
        <v>4</v>
      </c>
      <c r="C10" s="14" t="str">
        <f>IF(COUNTIFS($C$6:C9,$E$5)&lt;$J$1,$E$5,"")</f>
        <v/>
      </c>
      <c r="D10" s="14" t="str" cm="1">
        <f t="array" aca="1" ref="D10" ca="1">IFERROR(INDEX('Nhập đơn'!D:D,ACH!$A10,0),"")</f>
        <v/>
      </c>
      <c r="E10" s="15" t="str" cm="1">
        <f t="array" aca="1" ref="E10" ca="1">IFERROR(INDEX('Nhập đơn'!E:E,ACH!$A10,0),"")</f>
        <v/>
      </c>
      <c r="F10" s="15" t="str" cm="1">
        <f t="array" aca="1" ref="F10" ca="1">IFERROR(INDEX('Nhập đơn'!F:F,ACH!$A10,0),"")</f>
        <v/>
      </c>
      <c r="G10" s="14" t="str" cm="1">
        <f t="array" aca="1" ref="G10" ca="1">IFERROR(INDEX('Nhập đơn'!H:H,ACH!$A10,0),"")</f>
        <v/>
      </c>
      <c r="H10" s="14" t="str" cm="1">
        <f t="array" aca="1" ref="H10" ca="1">IFERROR(INDEX('Nhập đơn'!I:I,ACH!$A10,0),"")</f>
        <v/>
      </c>
      <c r="I10" s="18"/>
    </row>
    <row r="11" spans="1:10" ht="17.25">
      <c r="A11" t="str">
        <f ca="1">IFERROR(A10+MATCH(C11,OFFSET('Nhập đơn'!$C$1,ACH!$A10,0,10000),0),"")</f>
        <v/>
      </c>
      <c r="B11" s="14">
        <v>5</v>
      </c>
      <c r="C11" s="14" t="str">
        <f>IF(COUNTIFS($C$6:C10,$E$5)&lt;$J$1,$E$5,"")</f>
        <v/>
      </c>
      <c r="D11" s="14" t="str" cm="1">
        <f t="array" aca="1" ref="D11" ca="1">IFERROR(INDEX('Nhập đơn'!D:D,ACH!$A11,0),"")</f>
        <v/>
      </c>
      <c r="E11" s="15" t="str" cm="1">
        <f t="array" aca="1" ref="E11" ca="1">IFERROR(INDEX('Nhập đơn'!E:E,ACH!$A11,0),"")</f>
        <v/>
      </c>
      <c r="F11" s="15" t="str" cm="1">
        <f t="array" aca="1" ref="F11" ca="1">IFERROR(INDEX('Nhập đơn'!F:F,ACH!$A11,0),"")</f>
        <v/>
      </c>
      <c r="G11" s="14" t="str" cm="1">
        <f t="array" aca="1" ref="G11" ca="1">IFERROR(INDEX('Nhập đơn'!H:H,ACH!$A11,0),"")</f>
        <v/>
      </c>
      <c r="H11" s="14" t="str" cm="1">
        <f t="array" aca="1" ref="H11" ca="1">IFERROR(INDEX('Nhập đơn'!I:I,ACH!$A11,0),"")</f>
        <v/>
      </c>
      <c r="I11" s="18"/>
    </row>
    <row r="12" spans="1:10" ht="17.25">
      <c r="A12" t="str">
        <f ca="1">IFERROR(A11+MATCH(C12,OFFSET('Nhập đơn'!$C$1,ACH!$A11,0,10000),0),"")</f>
        <v/>
      </c>
      <c r="B12" s="14">
        <v>6</v>
      </c>
      <c r="C12" s="14" t="str">
        <f>IF(COUNTIFS($C$6:C11,$E$5)&lt;$J$1,$E$5,"")</f>
        <v/>
      </c>
      <c r="D12" s="14" t="str" cm="1">
        <f t="array" aca="1" ref="D12" ca="1">IFERROR(INDEX('Nhập đơn'!D:D,ACH!$A12,0),"")</f>
        <v/>
      </c>
      <c r="E12" s="15" t="str" cm="1">
        <f t="array" aca="1" ref="E12" ca="1">IFERROR(INDEX('Nhập đơn'!E:E,ACH!$A12,0),"")</f>
        <v/>
      </c>
      <c r="F12" s="15" t="str" cm="1">
        <f t="array" aca="1" ref="F12" ca="1">IFERROR(INDEX('Nhập đơn'!F:F,ACH!$A12,0),"")</f>
        <v/>
      </c>
      <c r="G12" s="14" t="str" cm="1">
        <f t="array" aca="1" ref="G12" ca="1">IFERROR(INDEX('Nhập đơn'!H:H,ACH!$A12,0),"")</f>
        <v/>
      </c>
      <c r="H12" s="14" t="str" cm="1">
        <f t="array" aca="1" ref="H12" ca="1">IFERROR(INDEX('Nhập đơn'!I:I,ACH!$A12,0),"")</f>
        <v/>
      </c>
      <c r="I12" s="18"/>
    </row>
    <row r="13" spans="1:10" ht="17.25">
      <c r="A13" t="str">
        <f ca="1">IFERROR(A12+MATCH(C13,OFFSET('Nhập đơn'!$C$1,ACH!$A12,0,10000),0),"")</f>
        <v/>
      </c>
      <c r="B13" s="14">
        <v>7</v>
      </c>
      <c r="C13" s="14" t="str">
        <f>IF(COUNTIFS($C$6:C12,$E$5)&lt;$J$1,$E$5,"")</f>
        <v/>
      </c>
      <c r="D13" s="14" t="str" cm="1">
        <f t="array" aca="1" ref="D13" ca="1">IFERROR(INDEX('Nhập đơn'!D:D,ACH!$A13,0),"")</f>
        <v/>
      </c>
      <c r="E13" s="15" t="str" cm="1">
        <f t="array" aca="1" ref="E13" ca="1">IFERROR(INDEX('Nhập đơn'!E:E,ACH!$A13,0),"")</f>
        <v/>
      </c>
      <c r="F13" s="15" t="str" cm="1">
        <f t="array" aca="1" ref="F13" ca="1">IFERROR(INDEX('Nhập đơn'!F:F,ACH!$A13,0),"")</f>
        <v/>
      </c>
      <c r="G13" s="14" t="str" cm="1">
        <f t="array" aca="1" ref="G13" ca="1">IFERROR(INDEX('Nhập đơn'!H:H,ACH!$A13,0),"")</f>
        <v/>
      </c>
      <c r="H13" s="14" t="str" cm="1">
        <f t="array" aca="1" ref="H13" ca="1">IFERROR(INDEX('Nhập đơn'!I:I,ACH!$A13,0),"")</f>
        <v/>
      </c>
      <c r="I13" s="18"/>
    </row>
    <row r="14" spans="1:10" ht="17.25">
      <c r="A14" t="str">
        <f ca="1">IFERROR(A13+MATCH(C14,OFFSET('Nhập đơn'!$C$1,ACH!$A13,0,10000),0),"")</f>
        <v/>
      </c>
      <c r="B14" s="14">
        <v>8</v>
      </c>
      <c r="C14" s="14" t="str">
        <f>IF(COUNTIFS($C$6:C13,$E$5)&lt;$J$1,$E$5,"")</f>
        <v/>
      </c>
      <c r="D14" s="14" t="str" cm="1">
        <f t="array" aca="1" ref="D14" ca="1">IFERROR(INDEX('Nhập đơn'!D:D,ACH!$A14,0),"")</f>
        <v/>
      </c>
      <c r="E14" s="15" t="str" cm="1">
        <f t="array" aca="1" ref="E14" ca="1">IFERROR(INDEX('Nhập đơn'!E:E,ACH!$A14,0),"")</f>
        <v/>
      </c>
      <c r="F14" s="15" t="str" cm="1">
        <f t="array" aca="1" ref="F14" ca="1">IFERROR(INDEX('Nhập đơn'!F:F,ACH!$A14,0),"")</f>
        <v/>
      </c>
      <c r="G14" s="14" t="str" cm="1">
        <f t="array" aca="1" ref="G14" ca="1">IFERROR(INDEX('Nhập đơn'!H:H,ACH!$A14,0),"")</f>
        <v/>
      </c>
      <c r="H14" s="14" t="str" cm="1">
        <f t="array" aca="1" ref="H14" ca="1">IFERROR(INDEX('Nhập đơn'!I:I,ACH!$A14,0),"")</f>
        <v/>
      </c>
      <c r="I14" s="18"/>
    </row>
    <row r="15" spans="1:10" ht="17.25">
      <c r="A15" t="str">
        <f ca="1">IFERROR(A14+MATCH(C15,OFFSET('Nhập đơn'!$C$1,ACH!$A14,0,10000),0),"")</f>
        <v/>
      </c>
      <c r="B15" s="14">
        <v>9</v>
      </c>
      <c r="C15" s="14" t="str">
        <f>IF(COUNTIFS($C$6:C14,$E$5)&lt;$J$1,$E$5,"")</f>
        <v/>
      </c>
      <c r="D15" s="14" t="str" cm="1">
        <f t="array" aca="1" ref="D15" ca="1">IFERROR(INDEX('Nhập đơn'!D:D,ACH!$A15,0),"")</f>
        <v/>
      </c>
      <c r="E15" s="15" t="str" cm="1">
        <f t="array" aca="1" ref="E15" ca="1">IFERROR(INDEX('Nhập đơn'!E:E,ACH!$A15,0),"")</f>
        <v/>
      </c>
      <c r="F15" s="15" t="str" cm="1">
        <f t="array" aca="1" ref="F15" ca="1">IFERROR(INDEX('Nhập đơn'!F:F,ACH!$A15,0),"")</f>
        <v/>
      </c>
      <c r="G15" s="14" t="str" cm="1">
        <f t="array" aca="1" ref="G15" ca="1">IFERROR(INDEX('Nhập đơn'!H:H,ACH!$A15,0),"")</f>
        <v/>
      </c>
      <c r="H15" s="14" t="str" cm="1">
        <f t="array" aca="1" ref="H15" ca="1">IFERROR(INDEX('Nhập đơn'!I:I,ACH!$A15,0),"")</f>
        <v/>
      </c>
      <c r="I15" s="18"/>
    </row>
    <row r="16" spans="1:10" ht="17.25">
      <c r="A16" t="str">
        <f ca="1">IFERROR(A15+MATCH(C16,OFFSET('Nhập đơn'!$C$1,ACH!$A15,0,10000),0),"")</f>
        <v/>
      </c>
      <c r="B16" s="18"/>
      <c r="C16" s="14" t="str">
        <f>IF(COUNTIFS($C$6:C15,$E$5)&lt;$J$1,$E$5,"")</f>
        <v/>
      </c>
      <c r="D16" s="14" t="str" cm="1">
        <f t="array" aca="1" ref="D16" ca="1">IFERROR(INDEX('Nhập đơn'!D:D,ACH!$A16,0),"")</f>
        <v/>
      </c>
      <c r="E16" s="15" t="str" cm="1">
        <f t="array" aca="1" ref="E16" ca="1">IFERROR(INDEX('Nhập đơn'!E:E,ACH!$A16,0),"")</f>
        <v/>
      </c>
      <c r="F16" s="15" t="str" cm="1">
        <f t="array" aca="1" ref="F16" ca="1">IFERROR(INDEX('Nhập đơn'!F:F,ACH!$A16,0),"")</f>
        <v/>
      </c>
      <c r="G16" s="14" t="str" cm="1">
        <f t="array" aca="1" ref="G16" ca="1">IFERROR(INDEX('Nhập đơn'!H:H,ACH!$A16,0),"")</f>
        <v/>
      </c>
      <c r="H16" s="14" t="str" cm="1">
        <f t="array" aca="1" ref="H16" ca="1">IFERROR(INDEX('Nhập đơn'!I:I,ACH!$A16,0),"")</f>
        <v/>
      </c>
      <c r="I16" s="18"/>
    </row>
    <row r="17" spans="1:9" ht="17.25">
      <c r="A17" t="str">
        <f ca="1">IFERROR(A16+MATCH(C17,OFFSET('Nhập đơn'!$C$1,ACH!$A16,0,10000),0),"")</f>
        <v/>
      </c>
      <c r="B17" s="18"/>
      <c r="C17" s="14" t="str">
        <f>IF(COUNTIFS($C$6:C16,$E$5)&lt;$J$1,$E$5,"")</f>
        <v/>
      </c>
      <c r="D17" s="14" t="str" cm="1">
        <f t="array" aca="1" ref="D17" ca="1">IFERROR(INDEX('Nhập đơn'!D:D,ACH!$A17,0),"")</f>
        <v/>
      </c>
      <c r="E17" s="15" t="str" cm="1">
        <f t="array" aca="1" ref="E17" ca="1">IFERROR(INDEX('Nhập đơn'!E:E,ACH!$A17,0),"")</f>
        <v/>
      </c>
      <c r="F17" s="15" t="str" cm="1">
        <f t="array" aca="1" ref="F17" ca="1">IFERROR(INDEX('Nhập đơn'!F:F,ACH!$A17,0),"")</f>
        <v/>
      </c>
      <c r="G17" s="14" t="str" cm="1">
        <f t="array" aca="1" ref="G17" ca="1">IFERROR(INDEX('Nhập đơn'!H:H,ACH!$A17,0),"")</f>
        <v/>
      </c>
      <c r="H17" s="14" t="str" cm="1">
        <f t="array" aca="1" ref="H17" ca="1">IFERROR(INDEX('Nhập đơn'!I:I,ACH!$A17,0),"")</f>
        <v/>
      </c>
      <c r="I17" s="18"/>
    </row>
    <row r="18" spans="1:9" ht="17.25">
      <c r="A18" t="str">
        <f ca="1">IFERROR(A17+MATCH(C18,OFFSET('Nhập đơn'!$C$1,ACH!$A17,0,10000),0),"")</f>
        <v/>
      </c>
      <c r="B18" s="18"/>
      <c r="C18" s="18"/>
      <c r="D18" s="14" t="str" cm="1">
        <f t="array" aca="1" ref="D18" ca="1">IFERROR(INDEX('Nhập đơn'!D:D,ACH!$A18,0),"")</f>
        <v/>
      </c>
      <c r="E18" s="15" t="str" cm="1">
        <f t="array" aca="1" ref="E18" ca="1">IFERROR(INDEX('Nhập đơn'!E:E,ACH!$A18,0),"")</f>
        <v/>
      </c>
      <c r="F18" s="15" t="str" cm="1">
        <f t="array" aca="1" ref="F18" ca="1">IFERROR(INDEX('Nhập đơn'!F:F,ACH!$A18,0),"")</f>
        <v/>
      </c>
      <c r="G18" s="14" t="str" cm="1">
        <f t="array" aca="1" ref="G18" ca="1">IFERROR(INDEX('Nhập đơn'!H:H,ACH!$A18,0),"")</f>
        <v/>
      </c>
      <c r="H18" s="14" t="str" cm="1">
        <f t="array" aca="1" ref="H18" ca="1">IFERROR(INDEX('Nhập đơn'!I:I,ACH!$A18,0),"")</f>
        <v/>
      </c>
      <c r="I18" s="18"/>
    </row>
    <row r="19" spans="1:9" ht="17.25">
      <c r="A19" t="str">
        <f ca="1">IFERROR(A18+MATCH(C19,OFFSET('Nhập đơn'!$C$1,ACH!$A18,0,10000),0),"")</f>
        <v/>
      </c>
      <c r="B19" s="18"/>
      <c r="C19" s="18"/>
      <c r="D19" s="14" t="str" cm="1">
        <f t="array" aca="1" ref="D19" ca="1">IFERROR(INDEX('Nhập đơn'!D:D,ACH!$A19,0),"")</f>
        <v/>
      </c>
      <c r="E19" s="15" t="str" cm="1">
        <f t="array" aca="1" ref="E19" ca="1">IFERROR(INDEX('Nhập đơn'!E:E,ACH!$A19,0),"")</f>
        <v/>
      </c>
      <c r="F19" s="15" t="str" cm="1">
        <f t="array" aca="1" ref="F19" ca="1">IFERROR(INDEX('Nhập đơn'!F:F,ACH!$A19,0),"")</f>
        <v/>
      </c>
      <c r="G19" s="14" t="str" cm="1">
        <f t="array" aca="1" ref="G19" ca="1">IFERROR(INDEX('Nhập đơn'!H:H,ACH!$A19,0),"")</f>
        <v/>
      </c>
      <c r="H19" s="14" t="str" cm="1">
        <f t="array" aca="1" ref="H19" ca="1">IFERROR(INDEX('Nhập đơn'!I:I,ACH!$A19,0),"")</f>
        <v/>
      </c>
      <c r="I19" s="18"/>
    </row>
    <row r="20" spans="1:9" ht="17.25">
      <c r="A20" t="str">
        <f ca="1">IFERROR(A19+MATCH(C20,OFFSET('Nhập đơn'!$C$1,ACH!$A19,0,10000),0),"")</f>
        <v/>
      </c>
      <c r="B20" s="18"/>
      <c r="C20" s="18"/>
      <c r="D20" s="14" t="str" cm="1">
        <f t="array" aca="1" ref="D20" ca="1">IFERROR(INDEX('Nhập đơn'!D:D,ACH!$A20,0),"")</f>
        <v/>
      </c>
      <c r="E20" s="15" t="str" cm="1">
        <f t="array" aca="1" ref="E20" ca="1">IFERROR(INDEX('Nhập đơn'!E:E,ACH!$A20,0),"")</f>
        <v/>
      </c>
      <c r="F20" s="15" t="str" cm="1">
        <f t="array" aca="1" ref="F20" ca="1">IFERROR(INDEX('Nhập đơn'!F:F,ACH!$A20,0),"")</f>
        <v/>
      </c>
      <c r="G20" s="14" t="str" cm="1">
        <f t="array" aca="1" ref="G20" ca="1">IFERROR(INDEX('Nhập đơn'!H:H,ACH!$A20,0),"")</f>
        <v/>
      </c>
      <c r="H20" s="14" t="str" cm="1">
        <f t="array" aca="1" ref="H20" ca="1">IFERROR(INDEX('Nhập đơn'!I:I,ACH!$A20,0),"")</f>
        <v/>
      </c>
      <c r="I20" s="18"/>
    </row>
    <row r="21" spans="1:9" ht="17.25">
      <c r="A21" t="str">
        <f ca="1">IFERROR(A20+MATCH(C21,OFFSET('Nhập đơn'!$C$1,ACH!$A20,0,10000),0),"")</f>
        <v/>
      </c>
      <c r="B21" s="18"/>
      <c r="C21" s="18"/>
      <c r="D21" s="14" t="str" cm="1">
        <f t="array" aca="1" ref="D21" ca="1">IFERROR(INDEX('Nhập đơn'!D:D,ACH!$A21,0),"")</f>
        <v/>
      </c>
      <c r="E21" s="15" t="str" cm="1">
        <f t="array" aca="1" ref="E21" ca="1">IFERROR(INDEX('Nhập đơn'!E:E,ACH!$A21,0),"")</f>
        <v/>
      </c>
      <c r="F21" s="15" t="str" cm="1">
        <f t="array" aca="1" ref="F21" ca="1">IFERROR(INDEX('Nhập đơn'!F:F,ACH!$A21,0),"")</f>
        <v/>
      </c>
      <c r="G21" s="14" t="str" cm="1">
        <f t="array" aca="1" ref="G21" ca="1">IFERROR(INDEX('Nhập đơn'!H:H,ACH!$A21,0),"")</f>
        <v/>
      </c>
      <c r="H21" s="14" t="str" cm="1">
        <f t="array" aca="1" ref="H21" ca="1">IFERROR(INDEX('Nhập đơn'!I:I,ACH!$A21,0),"")</f>
        <v/>
      </c>
      <c r="I21" s="18"/>
    </row>
    <row r="22" spans="1:9" ht="17.25">
      <c r="A22" t="str">
        <f ca="1">IFERROR(A21+MATCH(C22,OFFSET('Nhập đơn'!$C$1,ACH!$A21,0,10000),0),"")</f>
        <v/>
      </c>
      <c r="B22" s="18"/>
      <c r="C22" s="18"/>
      <c r="D22" s="14" t="str" cm="1">
        <f t="array" aca="1" ref="D22" ca="1">IFERROR(INDEX('Nhập đơn'!D:D,ACH!$A22,0),"")</f>
        <v/>
      </c>
      <c r="E22" s="15" t="str" cm="1">
        <f t="array" aca="1" ref="E22" ca="1">IFERROR(INDEX('Nhập đơn'!E:E,ACH!$A22,0),"")</f>
        <v/>
      </c>
      <c r="F22" s="15" t="str" cm="1">
        <f t="array" aca="1" ref="F22" ca="1">IFERROR(INDEX('Nhập đơn'!F:F,ACH!$A22,0),"")</f>
        <v/>
      </c>
      <c r="G22" s="14" t="str" cm="1">
        <f t="array" aca="1" ref="G22" ca="1">IFERROR(INDEX('Nhập đơn'!H:H,ACH!$A22,0),"")</f>
        <v/>
      </c>
      <c r="H22" s="14" t="str" cm="1">
        <f t="array" aca="1" ref="H22" ca="1">IFERROR(INDEX('Nhập đơn'!I:I,ACH!$A22,0),"")</f>
        <v/>
      </c>
      <c r="I22" s="18"/>
    </row>
    <row r="23" spans="1:9" ht="17.25">
      <c r="A23" t="str">
        <f ca="1">IFERROR(A22+MATCH(C23,OFFSET('Nhập đơn'!$C$1,ACH!$A22,0,10000),0),"")</f>
        <v/>
      </c>
      <c r="B23" s="18"/>
      <c r="C23" s="18"/>
      <c r="D23" s="14" t="str" cm="1">
        <f t="array" aca="1" ref="D23" ca="1">IFERROR(INDEX('Nhập đơn'!D:D,ACH!$A23,0),"")</f>
        <v/>
      </c>
      <c r="E23" s="15" t="str" cm="1">
        <f t="array" aca="1" ref="E23" ca="1">IFERROR(INDEX('Nhập đơn'!E:E,ACH!$A23,0),"")</f>
        <v/>
      </c>
      <c r="F23" s="15" t="str" cm="1">
        <f t="array" aca="1" ref="F23" ca="1">IFERROR(INDEX('Nhập đơn'!F:F,ACH!$A23,0),"")</f>
        <v/>
      </c>
      <c r="G23" s="14" t="str" cm="1">
        <f t="array" aca="1" ref="G23" ca="1">IFERROR(INDEX('Nhập đơn'!H:H,ACH!$A23,0),"")</f>
        <v/>
      </c>
      <c r="H23" s="14" t="str" cm="1">
        <f t="array" aca="1" ref="H23" ca="1">IFERROR(INDEX('Nhập đơn'!I:I,ACH!$A23,0),"")</f>
        <v/>
      </c>
      <c r="I23" s="18"/>
    </row>
    <row r="24" spans="1:9" ht="17.25">
      <c r="A24" t="str">
        <f ca="1">IFERROR(A23+MATCH(C24,OFFSET('Nhập đơn'!$C$1,ACH!$A23,0,10000),0),"")</f>
        <v/>
      </c>
      <c r="B24" s="18"/>
      <c r="C24" s="18"/>
      <c r="D24" s="14" t="str" cm="1">
        <f t="array" aca="1" ref="D24" ca="1">IFERROR(INDEX('Nhập đơn'!D:D,ACH!$A24,0),"")</f>
        <v/>
      </c>
      <c r="E24" s="15" t="str" cm="1">
        <f t="array" aca="1" ref="E24" ca="1">IFERROR(INDEX('Nhập đơn'!E:E,ACH!$A24,0),"")</f>
        <v/>
      </c>
      <c r="F24" s="15" t="str" cm="1">
        <f t="array" aca="1" ref="F24" ca="1">IFERROR(INDEX('Nhập đơn'!F:F,ACH!$A24,0),"")</f>
        <v/>
      </c>
      <c r="G24" s="14" t="str" cm="1">
        <f t="array" aca="1" ref="G24" ca="1">IFERROR(INDEX('Nhập đơn'!H:H,ACH!$A24,0),"")</f>
        <v/>
      </c>
      <c r="H24" s="14" t="str" cm="1">
        <f t="array" aca="1" ref="H24" ca="1">IFERROR(INDEX('Nhập đơn'!I:I,ACH!$A24,0),"")</f>
        <v/>
      </c>
      <c r="I24" s="18"/>
    </row>
    <row r="25" spans="1:9" ht="17.25">
      <c r="A25" t="str">
        <f ca="1">IFERROR(A24+MATCH(C25,OFFSET('Nhập đơn'!$C$1,ACH!$A24,0,10000),0),"")</f>
        <v/>
      </c>
      <c r="B25" s="18"/>
      <c r="C25" s="18"/>
      <c r="D25" s="14" t="str" cm="1">
        <f t="array" aca="1" ref="D25" ca="1">IFERROR(INDEX('Nhập đơn'!D:D,ACH!$A25,0),"")</f>
        <v/>
      </c>
      <c r="E25" s="15" t="str" cm="1">
        <f t="array" aca="1" ref="E25" ca="1">IFERROR(INDEX('Nhập đơn'!E:E,ACH!$A25,0),"")</f>
        <v/>
      </c>
      <c r="F25" s="15" t="str" cm="1">
        <f t="array" aca="1" ref="F25" ca="1">IFERROR(INDEX('Nhập đơn'!F:F,ACH!$A25,0),"")</f>
        <v/>
      </c>
      <c r="G25" s="14" t="str" cm="1">
        <f t="array" aca="1" ref="G25" ca="1">IFERROR(INDEX('Nhập đơn'!H:H,ACH!$A25,0),"")</f>
        <v/>
      </c>
      <c r="H25" s="14" t="str" cm="1">
        <f t="array" aca="1" ref="H25" ca="1">IFERROR(INDEX('Nhập đơn'!I:I,ACH!$A25,0),"")</f>
        <v/>
      </c>
      <c r="I25" s="18"/>
    </row>
    <row r="26" spans="1:9" ht="17.25">
      <c r="A26" t="str">
        <f ca="1">IFERROR(A25+MATCH(C26,OFFSET('Nhập đơn'!$C$1,ACH!$A25,0,10000),0),"")</f>
        <v/>
      </c>
      <c r="B26" s="18"/>
      <c r="C26" s="18"/>
      <c r="D26" s="14" t="str" cm="1">
        <f t="array" aca="1" ref="D26" ca="1">IFERROR(INDEX('Nhập đơn'!D:D,ACH!$A26,0),"")</f>
        <v/>
      </c>
      <c r="E26" s="15" t="str" cm="1">
        <f t="array" aca="1" ref="E26" ca="1">IFERROR(INDEX('Nhập đơn'!E:E,ACH!$A26,0),"")</f>
        <v/>
      </c>
      <c r="F26" s="15" t="str" cm="1">
        <f t="array" aca="1" ref="F26" ca="1">IFERROR(INDEX('Nhập đơn'!F:F,ACH!$A26,0),"")</f>
        <v/>
      </c>
      <c r="G26" s="14" t="str" cm="1">
        <f t="array" aca="1" ref="G26" ca="1">IFERROR(INDEX('Nhập đơn'!H:H,ACH!$A26,0),"")</f>
        <v/>
      </c>
      <c r="H26" s="14" t="str" cm="1">
        <f t="array" aca="1" ref="H26" ca="1">IFERROR(INDEX('Nhập đơn'!I:I,ACH!$A26,0),"")</f>
        <v/>
      </c>
      <c r="I26" s="18"/>
    </row>
    <row r="27" spans="1:9" ht="17.25">
      <c r="A27" t="str">
        <f ca="1">IFERROR(A26+MATCH(C27,OFFSET('Nhập đơn'!$C$1,ACH!$A26,0,10000),0),"")</f>
        <v/>
      </c>
      <c r="B27" s="18"/>
      <c r="C27" s="18"/>
      <c r="D27" s="14" t="str" cm="1">
        <f t="array" aca="1" ref="D27" ca="1">IFERROR(INDEX('Nhập đơn'!D:D,ACH!$A27,0),"")</f>
        <v/>
      </c>
      <c r="E27" s="15" t="str" cm="1">
        <f t="array" aca="1" ref="E27" ca="1">IFERROR(INDEX('Nhập đơn'!E:E,ACH!$A27,0),"")</f>
        <v/>
      </c>
      <c r="F27" s="15" t="str" cm="1">
        <f t="array" aca="1" ref="F27" ca="1">IFERROR(INDEX('Nhập đơn'!F:F,ACH!$A27,0),"")</f>
        <v/>
      </c>
      <c r="G27" s="14" t="str" cm="1">
        <f t="array" aca="1" ref="G27" ca="1">IFERROR(INDEX('Nhập đơn'!H:H,ACH!$A27,0),"")</f>
        <v/>
      </c>
      <c r="H27" s="14" t="str" cm="1">
        <f t="array" aca="1" ref="H27" ca="1">IFERROR(INDEX('Nhập đơn'!I:I,ACH!$A27,0),"")</f>
        <v/>
      </c>
      <c r="I27" s="18"/>
    </row>
    <row r="28" spans="1:9" ht="17.25">
      <c r="A28" t="str">
        <f ca="1">IFERROR(A27+MATCH(C28,OFFSET('Nhập đơn'!$C$1,ACH!$A27,0,10000),0),"")</f>
        <v/>
      </c>
      <c r="B28" s="18"/>
      <c r="C28" s="18"/>
      <c r="D28" s="14" t="str" cm="1">
        <f t="array" aca="1" ref="D28" ca="1">IFERROR(INDEX('Nhập đơn'!D:D,ACH!$A28,0),"")</f>
        <v/>
      </c>
      <c r="E28" s="15" t="str" cm="1">
        <f t="array" aca="1" ref="E28" ca="1">IFERROR(INDEX('Nhập đơn'!E:E,ACH!$A28,0),"")</f>
        <v/>
      </c>
      <c r="F28" s="15" t="str" cm="1">
        <f t="array" aca="1" ref="F28" ca="1">IFERROR(INDEX('Nhập đơn'!F:F,ACH!$A28,0),"")</f>
        <v/>
      </c>
      <c r="G28" s="14" t="str" cm="1">
        <f t="array" aca="1" ref="G28" ca="1">IFERROR(INDEX('Nhập đơn'!H:H,ACH!$A28,0),"")</f>
        <v/>
      </c>
      <c r="H28" s="14" t="str" cm="1">
        <f t="array" aca="1" ref="H28" ca="1">IFERROR(INDEX('Nhập đơn'!I:I,ACH!$A28,0),"")</f>
        <v/>
      </c>
      <c r="I28" s="18"/>
    </row>
    <row r="29" spans="1:9" ht="17.25">
      <c r="A29" t="str">
        <f ca="1">IFERROR(A28+MATCH(C29,OFFSET('Nhập đơn'!$C$1,ACH!$A28,0,10000),0),"")</f>
        <v/>
      </c>
      <c r="B29" s="18"/>
      <c r="C29" s="18"/>
      <c r="D29" s="14" t="str" cm="1">
        <f t="array" aca="1" ref="D29" ca="1">IFERROR(INDEX('Nhập đơn'!D:D,ACH!$A29,0),"")</f>
        <v/>
      </c>
      <c r="E29" s="15" t="str" cm="1">
        <f t="array" aca="1" ref="E29" ca="1">IFERROR(INDEX('Nhập đơn'!E:E,ACH!$A29,0),"")</f>
        <v/>
      </c>
      <c r="F29" s="15" t="str" cm="1">
        <f t="array" aca="1" ref="F29" ca="1">IFERROR(INDEX('Nhập đơn'!F:F,ACH!$A29,0),"")</f>
        <v/>
      </c>
      <c r="G29" s="14" t="str" cm="1">
        <f t="array" aca="1" ref="G29" ca="1">IFERROR(INDEX('Nhập đơn'!H:H,ACH!$A29,0),"")</f>
        <v/>
      </c>
      <c r="H29" s="14" t="str" cm="1">
        <f t="array" aca="1" ref="H29" ca="1">IFERROR(INDEX('Nhập đơn'!I:I,ACH!$A29,0),"")</f>
        <v/>
      </c>
      <c r="I29" s="18"/>
    </row>
    <row r="30" spans="1:9" ht="17.25">
      <c r="A30" t="str">
        <f ca="1">IFERROR(A29+MATCH(C30,OFFSET('Nhập đơn'!$C$1,ACH!$A29,0,10000),0),"")</f>
        <v/>
      </c>
      <c r="B30" s="18"/>
      <c r="C30" s="18"/>
      <c r="D30" s="14" t="str" cm="1">
        <f t="array" aca="1" ref="D30" ca="1">IFERROR(INDEX('Nhập đơn'!D:D,ACH!$A30,0),"")</f>
        <v/>
      </c>
      <c r="E30" s="15" t="str" cm="1">
        <f t="array" aca="1" ref="E30" ca="1">IFERROR(INDEX('Nhập đơn'!E:E,ACH!$A30,0),"")</f>
        <v/>
      </c>
      <c r="F30" s="15" t="str" cm="1">
        <f t="array" aca="1" ref="F30" ca="1">IFERROR(INDEX('Nhập đơn'!F:F,ACH!$A30,0),"")</f>
        <v/>
      </c>
      <c r="G30" s="14" t="str" cm="1">
        <f t="array" aca="1" ref="G30" ca="1">IFERROR(INDEX('Nhập đơn'!H:H,ACH!$A30,0),"")</f>
        <v/>
      </c>
      <c r="H30" s="14" t="str" cm="1">
        <f t="array" aca="1" ref="H30" ca="1">IFERROR(INDEX('Nhập đơn'!I:I,ACH!$A30,0),"")</f>
        <v/>
      </c>
      <c r="I30" s="18"/>
    </row>
    <row r="31" spans="1:9" ht="17.25">
      <c r="A31" t="str">
        <f ca="1">IFERROR(A30+MATCH(C31,OFFSET('Nhập đơn'!$C$1,ACH!$A30,0,10000),0),"")</f>
        <v/>
      </c>
      <c r="B31" s="18"/>
      <c r="C31" s="18"/>
      <c r="D31" s="14" t="str" cm="1">
        <f t="array" aca="1" ref="D31" ca="1">IFERROR(INDEX('Nhập đơn'!D:D,ACH!$A31,0),"")</f>
        <v/>
      </c>
      <c r="E31" s="15" t="str" cm="1">
        <f t="array" aca="1" ref="E31" ca="1">IFERROR(INDEX('Nhập đơn'!E:E,ACH!$A31,0),"")</f>
        <v/>
      </c>
      <c r="F31" s="15" t="str" cm="1">
        <f t="array" aca="1" ref="F31" ca="1">IFERROR(INDEX('Nhập đơn'!F:F,ACH!$A31,0),"")</f>
        <v/>
      </c>
      <c r="G31" s="14" t="str" cm="1">
        <f t="array" aca="1" ref="G31" ca="1">IFERROR(INDEX('Nhập đơn'!H:H,ACH!$A31,0),"")</f>
        <v/>
      </c>
      <c r="H31" s="14" t="str" cm="1">
        <f t="array" aca="1" ref="H31" ca="1">IFERROR(INDEX('Nhập đơn'!I:I,ACH!$A31,0),"")</f>
        <v/>
      </c>
      <c r="I31" s="18"/>
    </row>
    <row r="32" spans="1:9" ht="17.25">
      <c r="A32" t="str">
        <f ca="1">IFERROR(A31+MATCH(C32,OFFSET('Nhập đơn'!$C$1,ACH!$A31,0,10000),0),"")</f>
        <v/>
      </c>
      <c r="B32" s="18"/>
      <c r="C32" s="18"/>
      <c r="D32" s="14" t="str" cm="1">
        <f t="array" aca="1" ref="D32" ca="1">IFERROR(INDEX('Nhập đơn'!D:D,ACH!$A32,0),"")</f>
        <v/>
      </c>
      <c r="E32" s="15" t="str" cm="1">
        <f t="array" aca="1" ref="E32" ca="1">IFERROR(INDEX('Nhập đơn'!E:E,ACH!$A32,0),"")</f>
        <v/>
      </c>
      <c r="F32" s="15" t="str" cm="1">
        <f t="array" aca="1" ref="F32" ca="1">IFERROR(INDEX('Nhập đơn'!F:F,ACH!$A32,0),"")</f>
        <v/>
      </c>
      <c r="G32" s="14" t="str" cm="1">
        <f t="array" aca="1" ref="G32" ca="1">IFERROR(INDEX('Nhập đơn'!H:H,ACH!$A32,0),"")</f>
        <v/>
      </c>
      <c r="H32" s="14" t="str" cm="1">
        <f t="array" aca="1" ref="H32" ca="1">IFERROR(INDEX('Nhập đơn'!I:I,ACH!$A32,0),"")</f>
        <v/>
      </c>
      <c r="I32" s="18"/>
    </row>
    <row r="33" spans="1:9" ht="17.25">
      <c r="A33" t="str">
        <f ca="1">IFERROR(A32+MATCH(C33,OFFSET('Nhập đơn'!$C$1,ACH!$A32,0,10000),0),"")</f>
        <v/>
      </c>
      <c r="B33" s="18"/>
      <c r="C33" s="18"/>
      <c r="D33" s="14" t="str" cm="1">
        <f t="array" aca="1" ref="D33" ca="1">IFERROR(INDEX('Nhập đơn'!D:D,ACH!$A33,0),"")</f>
        <v/>
      </c>
      <c r="E33" s="15" t="str" cm="1">
        <f t="array" aca="1" ref="E33" ca="1">IFERROR(INDEX('Nhập đơn'!E:E,ACH!$A33,0),"")</f>
        <v/>
      </c>
      <c r="F33" s="15" t="str" cm="1">
        <f t="array" aca="1" ref="F33" ca="1">IFERROR(INDEX('Nhập đơn'!F:F,ACH!$A33,0),"")</f>
        <v/>
      </c>
      <c r="G33" s="14" t="str" cm="1">
        <f t="array" aca="1" ref="G33" ca="1">IFERROR(INDEX('Nhập đơn'!H:H,ACH!$A33,0),"")</f>
        <v/>
      </c>
      <c r="H33" s="14" t="str" cm="1">
        <f t="array" aca="1" ref="H33" ca="1">IFERROR(INDEX('Nhập đơn'!I:I,ACH!$A33,0),"")</f>
        <v/>
      </c>
      <c r="I33" s="18"/>
    </row>
    <row r="34" spans="1:9" ht="17.25">
      <c r="A34" t="str">
        <f ca="1">IFERROR(A33+MATCH(C34,OFFSET('Nhập đơn'!$C$1,ACH!$A33,0,10000),0),"")</f>
        <v/>
      </c>
      <c r="B34" s="18"/>
      <c r="C34" s="18"/>
      <c r="D34" s="14" t="str" cm="1">
        <f t="array" aca="1" ref="D34" ca="1">IFERROR(INDEX('Nhập đơn'!D:D,ACH!$A34,0),"")</f>
        <v/>
      </c>
      <c r="E34" s="15" t="str" cm="1">
        <f t="array" aca="1" ref="E34" ca="1">IFERROR(INDEX('Nhập đơn'!E:E,ACH!$A34,0),"")</f>
        <v/>
      </c>
      <c r="F34" s="15" t="str" cm="1">
        <f t="array" aca="1" ref="F34" ca="1">IFERROR(INDEX('Nhập đơn'!F:F,ACH!$A34,0),"")</f>
        <v/>
      </c>
      <c r="G34" s="14" t="str" cm="1">
        <f t="array" aca="1" ref="G34" ca="1">IFERROR(INDEX('Nhập đơn'!H:H,ACH!$A34,0),"")</f>
        <v/>
      </c>
      <c r="H34" s="14" t="str" cm="1">
        <f t="array" aca="1" ref="H34" ca="1">IFERROR(INDEX('Nhập đơn'!I:I,ACH!$A34,0),"")</f>
        <v/>
      </c>
      <c r="I34" s="18"/>
    </row>
    <row r="35" spans="1:9" ht="17.25">
      <c r="A35" t="str">
        <f ca="1">IFERROR(A34+MATCH(C35,OFFSET('Nhập đơn'!$C$1,ACH!$A34,0,10000),0),"")</f>
        <v/>
      </c>
      <c r="B35" s="18"/>
      <c r="C35" s="18"/>
      <c r="D35" s="14" t="str" cm="1">
        <f t="array" aca="1" ref="D35" ca="1">IFERROR(INDEX('Nhập đơn'!D:D,ACH!$A35,0),"")</f>
        <v/>
      </c>
      <c r="E35" s="15" t="str" cm="1">
        <f t="array" aca="1" ref="E35" ca="1">IFERROR(INDEX('Nhập đơn'!E:E,ACH!$A35,0),"")</f>
        <v/>
      </c>
      <c r="F35" s="15" t="str" cm="1">
        <f t="array" aca="1" ref="F35" ca="1">IFERROR(INDEX('Nhập đơn'!F:F,ACH!$A35,0),"")</f>
        <v/>
      </c>
      <c r="G35" s="14" t="str" cm="1">
        <f t="array" aca="1" ref="G35" ca="1">IFERROR(INDEX('Nhập đơn'!H:H,ACH!$A35,0),"")</f>
        <v/>
      </c>
      <c r="H35" s="14" t="str" cm="1">
        <f t="array" aca="1" ref="H35" ca="1">IFERROR(INDEX('Nhập đơn'!I:I,ACH!$A35,0),"")</f>
        <v/>
      </c>
      <c r="I35" s="18"/>
    </row>
    <row r="36" spans="1:9" ht="17.25">
      <c r="A36" t="str">
        <f ca="1">IFERROR(A35+MATCH(C36,OFFSET('Nhập đơn'!$C$1,ACH!$A35,0,10000),0),"")</f>
        <v/>
      </c>
      <c r="B36" s="18"/>
      <c r="C36" s="18"/>
      <c r="D36" s="14" t="str" cm="1">
        <f t="array" aca="1" ref="D36" ca="1">IFERROR(INDEX('Nhập đơn'!D:D,ACH!$A36,0),"")</f>
        <v/>
      </c>
      <c r="E36" s="15" t="str" cm="1">
        <f t="array" aca="1" ref="E36" ca="1">IFERROR(INDEX('Nhập đơn'!E:E,ACH!$A36,0),"")</f>
        <v/>
      </c>
      <c r="F36" s="15" t="str" cm="1">
        <f t="array" aca="1" ref="F36" ca="1">IFERROR(INDEX('Nhập đơn'!F:F,ACH!$A36,0),"")</f>
        <v/>
      </c>
      <c r="G36" s="14" t="str" cm="1">
        <f t="array" aca="1" ref="G36" ca="1">IFERROR(INDEX('Nhập đơn'!H:H,ACH!$A36,0),"")</f>
        <v/>
      </c>
      <c r="H36" s="14" t="str" cm="1">
        <f t="array" aca="1" ref="H36" ca="1">IFERROR(INDEX('Nhập đơn'!I:I,ACH!$A36,0),"")</f>
        <v/>
      </c>
      <c r="I36" s="18"/>
    </row>
    <row r="37" spans="1:9" ht="17.25">
      <c r="A37" t="str">
        <f ca="1">IFERROR(A36+MATCH(C37,OFFSET('Nhập đơn'!$C$1,ACH!$A36,0,10000),0),"")</f>
        <v/>
      </c>
      <c r="B37" s="18"/>
      <c r="C37" s="18"/>
      <c r="D37" s="14" t="str" cm="1">
        <f t="array" aca="1" ref="D37" ca="1">IFERROR(INDEX('Nhập đơn'!D:D,ACH!$A37,0),"")</f>
        <v/>
      </c>
      <c r="E37" s="15" t="str" cm="1">
        <f t="array" aca="1" ref="E37" ca="1">IFERROR(INDEX('Nhập đơn'!E:E,ACH!$A37,0),"")</f>
        <v/>
      </c>
      <c r="F37" s="15" t="str" cm="1">
        <f t="array" aca="1" ref="F37" ca="1">IFERROR(INDEX('Nhập đơn'!F:F,ACH!$A37,0),"")</f>
        <v/>
      </c>
      <c r="G37" s="14" t="str" cm="1">
        <f t="array" aca="1" ref="G37" ca="1">IFERROR(INDEX('Nhập đơn'!H:H,ACH!$A37,0),"")</f>
        <v/>
      </c>
      <c r="H37" s="14" t="str" cm="1">
        <f t="array" aca="1" ref="H37" ca="1">IFERROR(INDEX('Nhập đơn'!I:I,ACH!$A37,0),"")</f>
        <v/>
      </c>
      <c r="I37" s="18"/>
    </row>
    <row r="38" spans="1:9" ht="17.25">
      <c r="A38" t="str">
        <f ca="1">IFERROR(A37+MATCH(C38,OFFSET('Nhập đơn'!$C$1,ACH!$A37,0,10000),0),"")</f>
        <v/>
      </c>
      <c r="B38" s="18"/>
      <c r="C38" s="18"/>
      <c r="D38" s="14" t="str" cm="1">
        <f t="array" aca="1" ref="D38" ca="1">IFERROR(INDEX('Nhập đơn'!D:D,ACH!$A38,0),"")</f>
        <v/>
      </c>
      <c r="E38" s="15" t="str" cm="1">
        <f t="array" aca="1" ref="E38" ca="1">IFERROR(INDEX('Nhập đơn'!E:E,ACH!$A38,0),"")</f>
        <v/>
      </c>
      <c r="F38" s="15" t="str" cm="1">
        <f t="array" aca="1" ref="F38" ca="1">IFERROR(INDEX('Nhập đơn'!F:F,ACH!$A38,0),"")</f>
        <v/>
      </c>
      <c r="G38" s="14" t="str" cm="1">
        <f t="array" aca="1" ref="G38" ca="1">IFERROR(INDEX('Nhập đơn'!H:H,ACH!$A38,0),"")</f>
        <v/>
      </c>
      <c r="H38" s="14" t="str" cm="1">
        <f t="array" aca="1" ref="H38" ca="1">IFERROR(INDEX('Nhập đơn'!I:I,ACH!$A38,0),"")</f>
        <v/>
      </c>
      <c r="I38" s="18"/>
    </row>
    <row r="39" spans="1:9" ht="17.25">
      <c r="A39" t="str">
        <f ca="1">IFERROR(A38+MATCH(C39,OFFSET('Nhập đơn'!$C$1,ACH!$A38,0,10000),0),"")</f>
        <v/>
      </c>
      <c r="B39" s="18"/>
      <c r="C39" s="18"/>
      <c r="D39" s="14" t="str" cm="1">
        <f t="array" aca="1" ref="D39" ca="1">IFERROR(INDEX('Nhập đơn'!D:D,ACH!$A39,0),"")</f>
        <v/>
      </c>
      <c r="E39" s="15" t="str" cm="1">
        <f t="array" aca="1" ref="E39" ca="1">IFERROR(INDEX('Nhập đơn'!E:E,ACH!$A39,0),"")</f>
        <v/>
      </c>
      <c r="F39" s="15" t="str" cm="1">
        <f t="array" aca="1" ref="F39" ca="1">IFERROR(INDEX('Nhập đơn'!F:F,ACH!$A39,0),"")</f>
        <v/>
      </c>
      <c r="G39" s="14" t="str" cm="1">
        <f t="array" aca="1" ref="G39" ca="1">IFERROR(INDEX('Nhập đơn'!H:H,ACH!$A39,0),"")</f>
        <v/>
      </c>
      <c r="H39" s="14" t="str" cm="1">
        <f t="array" aca="1" ref="H39" ca="1">IFERROR(INDEX('Nhập đơn'!I:I,ACH!$A39,0),"")</f>
        <v/>
      </c>
      <c r="I39" s="18"/>
    </row>
    <row r="40" spans="1:9" ht="17.25">
      <c r="A40" t="str">
        <f ca="1">IFERROR(A39+MATCH(C40,OFFSET('Nhập đơn'!$C$1,ACH!$A39,0,10000),0),"")</f>
        <v/>
      </c>
      <c r="B40" s="18"/>
      <c r="C40" s="18"/>
      <c r="D40" s="14" t="str" cm="1">
        <f t="array" aca="1" ref="D40" ca="1">IFERROR(INDEX('Nhập đơn'!D:D,ACH!$A40,0),"")</f>
        <v/>
      </c>
      <c r="E40" s="15" t="str" cm="1">
        <f t="array" aca="1" ref="E40" ca="1">IFERROR(INDEX('Nhập đơn'!E:E,ACH!$A40,0),"")</f>
        <v/>
      </c>
      <c r="F40" s="15" t="str" cm="1">
        <f t="array" aca="1" ref="F40" ca="1">IFERROR(INDEX('Nhập đơn'!F:F,ACH!$A40,0),"")</f>
        <v/>
      </c>
      <c r="G40" s="14" t="str" cm="1">
        <f t="array" aca="1" ref="G40" ca="1">IFERROR(INDEX('Nhập đơn'!H:H,ACH!$A40,0),"")</f>
        <v/>
      </c>
      <c r="H40" s="14" t="str" cm="1">
        <f t="array" aca="1" ref="H40" ca="1">IFERROR(INDEX('Nhập đơn'!I:I,ACH!$A40,0),"")</f>
        <v/>
      </c>
      <c r="I40" s="18"/>
    </row>
    <row r="41" spans="1:9" ht="17.25">
      <c r="A41" t="str">
        <f ca="1">IFERROR(A40+MATCH(C41,OFFSET('Nhập đơn'!$C$1,ACH!$A40,0,10000),0),"")</f>
        <v/>
      </c>
      <c r="B41" s="18"/>
      <c r="C41" s="18"/>
      <c r="D41" s="14" t="str" cm="1">
        <f t="array" aca="1" ref="D41" ca="1">IFERROR(INDEX('Nhập đơn'!D:D,ACH!$A41,0),"")</f>
        <v/>
      </c>
      <c r="E41" s="15" t="str" cm="1">
        <f t="array" aca="1" ref="E41" ca="1">IFERROR(INDEX('Nhập đơn'!E:E,ACH!$A41,0),"")</f>
        <v/>
      </c>
      <c r="F41" s="15" t="str" cm="1">
        <f t="array" aca="1" ref="F41" ca="1">IFERROR(INDEX('Nhập đơn'!F:F,ACH!$A41,0),"")</f>
        <v/>
      </c>
      <c r="G41" s="14" t="str" cm="1">
        <f t="array" aca="1" ref="G41" ca="1">IFERROR(INDEX('Nhập đơn'!H:H,ACH!$A41,0),"")</f>
        <v/>
      </c>
      <c r="H41" s="14" t="str" cm="1">
        <f t="array" aca="1" ref="H41" ca="1">IFERROR(INDEX('Nhập đơn'!I:I,ACH!$A41,0),"")</f>
        <v/>
      </c>
      <c r="I41" s="18"/>
    </row>
    <row r="42" spans="1:9" ht="17.25">
      <c r="A42" t="str">
        <f ca="1">IFERROR(A41+MATCH(C42,OFFSET('Nhập đơn'!$C$1,ACH!$A41,0,10000),0),"")</f>
        <v/>
      </c>
      <c r="B42" s="18"/>
      <c r="C42" s="18"/>
      <c r="D42" s="14" t="str" cm="1">
        <f t="array" aca="1" ref="D42" ca="1">IFERROR(INDEX('Nhập đơn'!D:D,ACH!$A42,0),"")</f>
        <v/>
      </c>
      <c r="E42" s="15" t="str" cm="1">
        <f t="array" aca="1" ref="E42" ca="1">IFERROR(INDEX('Nhập đơn'!E:E,ACH!$A42,0),"")</f>
        <v/>
      </c>
      <c r="F42" s="15" t="str" cm="1">
        <f t="array" aca="1" ref="F42" ca="1">IFERROR(INDEX('Nhập đơn'!F:F,ACH!$A42,0),"")</f>
        <v/>
      </c>
      <c r="G42" s="14" t="str" cm="1">
        <f t="array" aca="1" ref="G42" ca="1">IFERROR(INDEX('Nhập đơn'!H:H,ACH!$A42,0),"")</f>
        <v/>
      </c>
      <c r="H42" s="14" t="str" cm="1">
        <f t="array" aca="1" ref="H42" ca="1">IFERROR(INDEX('Nhập đơn'!I:I,ACH!$A42,0),"")</f>
        <v/>
      </c>
      <c r="I42" s="18"/>
    </row>
    <row r="43" spans="1:9" ht="17.25">
      <c r="A43" t="str">
        <f ca="1">IFERROR(A42+MATCH(C43,OFFSET('Nhập đơn'!$C$1,ACH!$A42,0,10000),0),"")</f>
        <v/>
      </c>
      <c r="B43" s="18"/>
      <c r="C43" s="18"/>
      <c r="D43" s="14" t="str" cm="1">
        <f t="array" aca="1" ref="D43" ca="1">IFERROR(INDEX('Nhập đơn'!D:D,ACH!$A43,0),"")</f>
        <v/>
      </c>
      <c r="E43" s="15" t="str" cm="1">
        <f t="array" aca="1" ref="E43" ca="1">IFERROR(INDEX('Nhập đơn'!E:E,ACH!$A43,0),"")</f>
        <v/>
      </c>
      <c r="F43" s="15" t="str" cm="1">
        <f t="array" aca="1" ref="F43" ca="1">IFERROR(INDEX('Nhập đơn'!F:F,ACH!$A43,0),"")</f>
        <v/>
      </c>
      <c r="G43" s="14" t="str" cm="1">
        <f t="array" aca="1" ref="G43" ca="1">IFERROR(INDEX('Nhập đơn'!H:H,ACH!$A43,0),"")</f>
        <v/>
      </c>
      <c r="H43" s="14" t="str" cm="1">
        <f t="array" aca="1" ref="H43" ca="1">IFERROR(INDEX('Nhập đơn'!I:I,ACH!$A43,0),"")</f>
        <v/>
      </c>
      <c r="I43" s="18"/>
    </row>
    <row r="44" spans="1:9" ht="17.25">
      <c r="A44" t="str">
        <f ca="1">IFERROR(A43+MATCH(C44,OFFSET('Nhập đơn'!$C$1,ACH!$A43,0,10000),0),"")</f>
        <v/>
      </c>
      <c r="B44" s="18"/>
      <c r="C44" s="18"/>
      <c r="D44" s="14" t="str" cm="1">
        <f t="array" aca="1" ref="D44" ca="1">IFERROR(INDEX('Nhập đơn'!D:D,ACH!$A44,0),"")</f>
        <v/>
      </c>
      <c r="E44" s="15" t="str" cm="1">
        <f t="array" aca="1" ref="E44" ca="1">IFERROR(INDEX('Nhập đơn'!E:E,ACH!$A44,0),"")</f>
        <v/>
      </c>
      <c r="F44" s="15" t="str" cm="1">
        <f t="array" aca="1" ref="F44" ca="1">IFERROR(INDEX('Nhập đơn'!F:F,ACH!$A44,0),"")</f>
        <v/>
      </c>
      <c r="G44" s="14" t="str" cm="1">
        <f t="array" aca="1" ref="G44" ca="1">IFERROR(INDEX('Nhập đơn'!H:H,ACH!$A44,0),"")</f>
        <v/>
      </c>
      <c r="H44" s="14" t="str" cm="1">
        <f t="array" aca="1" ref="H44" ca="1">IFERROR(INDEX('Nhập đơn'!I:I,ACH!$A44,0),"")</f>
        <v/>
      </c>
      <c r="I44" s="18"/>
    </row>
    <row r="45" spans="1:9" ht="17.25">
      <c r="A45" t="str">
        <f ca="1">IFERROR(A44+MATCH(C45,OFFSET('Nhập đơn'!$C$1,ACH!$A44,0,10000),0),"")</f>
        <v/>
      </c>
      <c r="B45" s="18"/>
      <c r="C45" s="18"/>
      <c r="D45" s="14" t="str" cm="1">
        <f t="array" aca="1" ref="D45" ca="1">IFERROR(INDEX('Nhập đơn'!D:D,ACH!$A45,0),"")</f>
        <v/>
      </c>
      <c r="E45" s="15" t="str" cm="1">
        <f t="array" aca="1" ref="E45" ca="1">IFERROR(INDEX('Nhập đơn'!E:E,ACH!$A45,0),"")</f>
        <v/>
      </c>
      <c r="F45" s="15" t="str" cm="1">
        <f t="array" aca="1" ref="F45" ca="1">IFERROR(INDEX('Nhập đơn'!F:F,ACH!$A45,0),"")</f>
        <v/>
      </c>
      <c r="G45" s="14" t="str" cm="1">
        <f t="array" aca="1" ref="G45" ca="1">IFERROR(INDEX('Nhập đơn'!H:H,ACH!$A45,0),"")</f>
        <v/>
      </c>
      <c r="H45" s="14" t="str" cm="1">
        <f t="array" aca="1" ref="H45" ca="1">IFERROR(INDEX('Nhập đơn'!I:I,ACH!$A45,0),"")</f>
        <v/>
      </c>
      <c r="I45" s="18"/>
    </row>
    <row r="46" spans="1:9" ht="17.25">
      <c r="A46" t="str">
        <f ca="1">IFERROR(A45+MATCH(C46,OFFSET('Nhập đơn'!$C$1,ACH!$A45,0,10000),0),"")</f>
        <v/>
      </c>
      <c r="B46" s="18"/>
      <c r="C46" s="18"/>
      <c r="D46" s="14" t="str" cm="1">
        <f t="array" aca="1" ref="D46" ca="1">IFERROR(INDEX('Nhập đơn'!D:D,ACH!$A46,0),"")</f>
        <v/>
      </c>
      <c r="E46" s="15" t="str" cm="1">
        <f t="array" aca="1" ref="E46" ca="1">IFERROR(INDEX('Nhập đơn'!E:E,ACH!$A46,0),"")</f>
        <v/>
      </c>
      <c r="F46" s="15" t="str" cm="1">
        <f t="array" aca="1" ref="F46" ca="1">IFERROR(INDEX('Nhập đơn'!F:F,ACH!$A46,0),"")</f>
        <v/>
      </c>
      <c r="G46" s="14" t="str" cm="1">
        <f t="array" aca="1" ref="G46" ca="1">IFERROR(INDEX('Nhập đơn'!H:H,ACH!$A46,0),"")</f>
        <v/>
      </c>
      <c r="H46" s="14" t="str" cm="1">
        <f t="array" aca="1" ref="H46" ca="1">IFERROR(INDEX('Nhập đơn'!I:I,ACH!$A46,0),"")</f>
        <v/>
      </c>
      <c r="I46" s="18"/>
    </row>
    <row r="47" spans="1:9" ht="17.25">
      <c r="A47" t="str">
        <f ca="1">IFERROR(A46+MATCH(C47,OFFSET('Nhập đơn'!$C$1,ACH!$A46,0,10000),0),"")</f>
        <v/>
      </c>
      <c r="B47" s="18"/>
      <c r="C47" s="18"/>
      <c r="D47" s="14" t="str" cm="1">
        <f t="array" aca="1" ref="D47" ca="1">IFERROR(INDEX('Nhập đơn'!D:D,ACH!$A47,0),"")</f>
        <v/>
      </c>
      <c r="E47" s="15" t="str" cm="1">
        <f t="array" aca="1" ref="E47" ca="1">IFERROR(INDEX('Nhập đơn'!E:E,ACH!$A47,0),"")</f>
        <v/>
      </c>
      <c r="F47" s="15" t="str" cm="1">
        <f t="array" aca="1" ref="F47" ca="1">IFERROR(INDEX('Nhập đơn'!F:F,ACH!$A47,0),"")</f>
        <v/>
      </c>
      <c r="G47" s="14" t="str" cm="1">
        <f t="array" aca="1" ref="G47" ca="1">IFERROR(INDEX('Nhập đơn'!H:H,ACH!$A47,0),"")</f>
        <v/>
      </c>
      <c r="H47" s="14" t="str" cm="1">
        <f t="array" aca="1" ref="H47" ca="1">IFERROR(INDEX('Nhập đơn'!I:I,ACH!$A47,0),"")</f>
        <v/>
      </c>
      <c r="I47" s="18"/>
    </row>
    <row r="48" spans="1:9" ht="17.25">
      <c r="A48" t="str">
        <f ca="1">IFERROR(A47+MATCH(C48,OFFSET('Nhập đơn'!$C$1,ACH!$A47,0,10000),0),"")</f>
        <v/>
      </c>
      <c r="B48" s="18"/>
      <c r="C48" s="18"/>
      <c r="D48" s="14" t="str" cm="1">
        <f t="array" aca="1" ref="D48" ca="1">IFERROR(INDEX('Nhập đơn'!D:D,ACH!$A48,0),"")</f>
        <v/>
      </c>
      <c r="E48" s="15" t="str" cm="1">
        <f t="array" aca="1" ref="E48" ca="1">IFERROR(INDEX('Nhập đơn'!E:E,ACH!$A48,0),"")</f>
        <v/>
      </c>
      <c r="F48" s="15" t="str" cm="1">
        <f t="array" aca="1" ref="F48" ca="1">IFERROR(INDEX('Nhập đơn'!F:F,ACH!$A48,0),"")</f>
        <v/>
      </c>
      <c r="G48" s="14" t="str" cm="1">
        <f t="array" aca="1" ref="G48" ca="1">IFERROR(INDEX('Nhập đơn'!H:H,ACH!$A48,0),"")</f>
        <v/>
      </c>
      <c r="H48" s="14" t="str" cm="1">
        <f t="array" aca="1" ref="H48" ca="1">IFERROR(INDEX('Nhập đơn'!I:I,ACH!$A48,0),"")</f>
        <v/>
      </c>
      <c r="I48" s="18"/>
    </row>
    <row r="49" spans="1:9" ht="17.25">
      <c r="A49" t="str">
        <f ca="1">IFERROR(A48+MATCH(C49,OFFSET('Nhập đơn'!$C$1,ACH!$A48,0,10000),0),"")</f>
        <v/>
      </c>
      <c r="B49" s="18"/>
      <c r="C49" s="18"/>
      <c r="D49" s="14" t="str" cm="1">
        <f t="array" aca="1" ref="D49" ca="1">IFERROR(INDEX('Nhập đơn'!D:D,ACH!$A49,0),"")</f>
        <v/>
      </c>
      <c r="E49" s="15" t="str" cm="1">
        <f t="array" aca="1" ref="E49" ca="1">IFERROR(INDEX('Nhập đơn'!E:E,ACH!$A49,0),"")</f>
        <v/>
      </c>
      <c r="F49" s="15" t="str" cm="1">
        <f t="array" aca="1" ref="F49" ca="1">IFERROR(INDEX('Nhập đơn'!F:F,ACH!$A49,0),"")</f>
        <v/>
      </c>
      <c r="G49" s="14" t="str" cm="1">
        <f t="array" aca="1" ref="G49" ca="1">IFERROR(INDEX('Nhập đơn'!H:H,ACH!$A49,0),"")</f>
        <v/>
      </c>
      <c r="H49" s="14" t="str" cm="1">
        <f t="array" aca="1" ref="H49" ca="1">IFERROR(INDEX('Nhập đơn'!I:I,ACH!$A49,0),"")</f>
        <v/>
      </c>
      <c r="I49" s="18"/>
    </row>
    <row r="50" spans="1:9" ht="17.25">
      <c r="A50" t="str">
        <f ca="1">IFERROR(A49+MATCH(C50,OFFSET('Nhập đơn'!$C$1,ACH!$A49,0,10000),0),"")</f>
        <v/>
      </c>
      <c r="B50" s="18"/>
      <c r="C50" s="18"/>
      <c r="D50" s="14" t="str" cm="1">
        <f t="array" aca="1" ref="D50" ca="1">IFERROR(INDEX('Nhập đơn'!D:D,ACH!$A50,0),"")</f>
        <v/>
      </c>
      <c r="E50" s="15" t="str" cm="1">
        <f t="array" aca="1" ref="E50" ca="1">IFERROR(INDEX('Nhập đơn'!E:E,ACH!$A50,0),"")</f>
        <v/>
      </c>
      <c r="F50" s="15" t="str" cm="1">
        <f t="array" aca="1" ref="F50" ca="1">IFERROR(INDEX('Nhập đơn'!F:F,ACH!$A50,0),"")</f>
        <v/>
      </c>
      <c r="G50" s="14" t="str" cm="1">
        <f t="array" aca="1" ref="G50" ca="1">IFERROR(INDEX('Nhập đơn'!H:H,ACH!$A50,0),"")</f>
        <v/>
      </c>
      <c r="H50" s="14" t="str" cm="1">
        <f t="array" aca="1" ref="H50" ca="1">IFERROR(INDEX('Nhập đơn'!I:I,ACH!$A50,0),"")</f>
        <v/>
      </c>
      <c r="I50" s="18"/>
    </row>
    <row r="51" spans="1:9" ht="17.25">
      <c r="A51" t="str">
        <f ca="1">IFERROR(A50+MATCH(C51,OFFSET('Nhập đơn'!$C$1,ACH!$A50,0,10000),0),"")</f>
        <v/>
      </c>
      <c r="B51" s="18"/>
      <c r="C51" s="18"/>
      <c r="D51" s="14" t="str" cm="1">
        <f t="array" aca="1" ref="D51" ca="1">IFERROR(INDEX('Nhập đơn'!D:D,ACH!$A51,0),"")</f>
        <v/>
      </c>
      <c r="E51" s="15" t="str" cm="1">
        <f t="array" aca="1" ref="E51" ca="1">IFERROR(INDEX('Nhập đơn'!E:E,ACH!$A51,0),"")</f>
        <v/>
      </c>
      <c r="F51" s="15" t="str" cm="1">
        <f t="array" aca="1" ref="F51" ca="1">IFERROR(INDEX('Nhập đơn'!F:F,ACH!$A51,0),"")</f>
        <v/>
      </c>
      <c r="G51" s="14" t="str" cm="1">
        <f t="array" aca="1" ref="G51" ca="1">IFERROR(INDEX('Nhập đơn'!H:H,ACH!$A51,0),"")</f>
        <v/>
      </c>
      <c r="H51" s="14" t="str" cm="1">
        <f t="array" aca="1" ref="H51" ca="1">IFERROR(INDEX('Nhập đơn'!I:I,ACH!$A51,0),"")</f>
        <v/>
      </c>
      <c r="I51" s="18"/>
    </row>
    <row r="52" spans="1:9" ht="17.25">
      <c r="A52" t="str">
        <f ca="1">IFERROR(A51+MATCH(C52,OFFSET('Nhập đơn'!$C$1,ACH!$A51,0,10000),0),"")</f>
        <v/>
      </c>
      <c r="B52" s="18"/>
      <c r="C52" s="18"/>
      <c r="D52" s="14" t="str" cm="1">
        <f t="array" aca="1" ref="D52" ca="1">IFERROR(INDEX('Nhập đơn'!D:D,ACH!$A52,0),"")</f>
        <v/>
      </c>
      <c r="E52" s="15" t="str" cm="1">
        <f t="array" aca="1" ref="E52" ca="1">IFERROR(INDEX('Nhập đơn'!E:E,ACH!$A52,0),"")</f>
        <v/>
      </c>
      <c r="F52" s="15" t="str" cm="1">
        <f t="array" aca="1" ref="F52" ca="1">IFERROR(INDEX('Nhập đơn'!F:F,ACH!$A52,0),"")</f>
        <v/>
      </c>
      <c r="G52" s="14" t="str" cm="1">
        <f t="array" aca="1" ref="G52" ca="1">IFERROR(INDEX('Nhập đơn'!H:H,ACH!$A52,0),"")</f>
        <v/>
      </c>
      <c r="H52" s="14" t="str" cm="1">
        <f t="array" aca="1" ref="H52" ca="1">IFERROR(INDEX('Nhập đơn'!I:I,ACH!$A52,0),"")</f>
        <v/>
      </c>
      <c r="I52" s="18"/>
    </row>
    <row r="53" spans="1:9" ht="17.25">
      <c r="A53" t="str">
        <f ca="1">IFERROR(A52+MATCH(C53,OFFSET('Nhập đơn'!$C$1,ACH!$A52,0,10000),0),"")</f>
        <v/>
      </c>
      <c r="B53" s="18"/>
      <c r="C53" s="18"/>
      <c r="D53" s="14" t="str" cm="1">
        <f t="array" aca="1" ref="D53" ca="1">IFERROR(INDEX('Nhập đơn'!D:D,ACH!$A53,0),"")</f>
        <v/>
      </c>
      <c r="E53" s="15" t="str" cm="1">
        <f t="array" aca="1" ref="E53" ca="1">IFERROR(INDEX('Nhập đơn'!E:E,ACH!$A53,0),"")</f>
        <v/>
      </c>
      <c r="F53" s="15" t="str" cm="1">
        <f t="array" aca="1" ref="F53" ca="1">IFERROR(INDEX('Nhập đơn'!F:F,ACH!$A53,0),"")</f>
        <v/>
      </c>
      <c r="G53" s="14" t="str" cm="1">
        <f t="array" aca="1" ref="G53" ca="1">IFERROR(INDEX('Nhập đơn'!H:H,ACH!$A53,0),"")</f>
        <v/>
      </c>
      <c r="H53" s="14" t="str" cm="1">
        <f t="array" aca="1" ref="H53" ca="1">IFERROR(INDEX('Nhập đơn'!I:I,ACH!$A53,0),"")</f>
        <v/>
      </c>
      <c r="I53" s="18"/>
    </row>
    <row r="54" spans="1:9" ht="17.25">
      <c r="A54" t="str">
        <f ca="1">IFERROR(A53+MATCH(C54,OFFSET('Nhập đơn'!$C$1,ACH!$A53,0,10000),0),"")</f>
        <v/>
      </c>
      <c r="B54" s="18"/>
      <c r="C54" s="18"/>
      <c r="D54" s="14" t="str" cm="1">
        <f t="array" aca="1" ref="D54" ca="1">IFERROR(INDEX('Nhập đơn'!D:D,ACH!$A54,0),"")</f>
        <v/>
      </c>
      <c r="E54" s="15" t="str" cm="1">
        <f t="array" aca="1" ref="E54" ca="1">IFERROR(INDEX('Nhập đơn'!E:E,ACH!$A54,0),"")</f>
        <v/>
      </c>
      <c r="F54" s="15" t="str" cm="1">
        <f t="array" aca="1" ref="F54" ca="1">IFERROR(INDEX('Nhập đơn'!F:F,ACH!$A54,0),"")</f>
        <v/>
      </c>
      <c r="G54" s="14" t="str" cm="1">
        <f t="array" aca="1" ref="G54" ca="1">IFERROR(INDEX('Nhập đơn'!H:H,ACH!$A54,0),"")</f>
        <v/>
      </c>
      <c r="H54" s="14" t="str" cm="1">
        <f t="array" aca="1" ref="H54" ca="1">IFERROR(INDEX('Nhập đơn'!I:I,ACH!$A54,0),"")</f>
        <v/>
      </c>
      <c r="I54" s="18"/>
    </row>
    <row r="55" spans="1:9" ht="17.25">
      <c r="A55" t="str">
        <f ca="1">IFERROR(A54+MATCH(C55,OFFSET('Nhập đơn'!$C$1,ACH!$A54,0,10000),0),"")</f>
        <v/>
      </c>
      <c r="B55" s="18"/>
      <c r="C55" s="18"/>
      <c r="D55" s="14" t="str" cm="1">
        <f t="array" aca="1" ref="D55" ca="1">IFERROR(INDEX('Nhập đơn'!D:D,ACH!$A55,0),"")</f>
        <v/>
      </c>
      <c r="E55" s="15" t="str" cm="1">
        <f t="array" aca="1" ref="E55" ca="1">IFERROR(INDEX('Nhập đơn'!E:E,ACH!$A55,0),"")</f>
        <v/>
      </c>
      <c r="F55" s="15" t="str" cm="1">
        <f t="array" aca="1" ref="F55" ca="1">IFERROR(INDEX('Nhập đơn'!F:F,ACH!$A55,0),"")</f>
        <v/>
      </c>
      <c r="G55" s="14" t="str" cm="1">
        <f t="array" aca="1" ref="G55" ca="1">IFERROR(INDEX('Nhập đơn'!H:H,ACH!$A55,0),"")</f>
        <v/>
      </c>
      <c r="H55" s="14" t="str" cm="1">
        <f t="array" aca="1" ref="H55" ca="1">IFERROR(INDEX('Nhập đơn'!I:I,ACH!$A55,0),"")</f>
        <v/>
      </c>
      <c r="I55" s="18"/>
    </row>
    <row r="56" spans="1:9" ht="17.25">
      <c r="A56" t="str">
        <f ca="1">IFERROR(A55+MATCH(C56,OFFSET('Nhập đơn'!$C$1,ACH!$A55,0,10000),0),"")</f>
        <v/>
      </c>
      <c r="B56" s="18"/>
      <c r="C56" s="18"/>
      <c r="D56" s="14" t="str" cm="1">
        <f t="array" aca="1" ref="D56" ca="1">IFERROR(INDEX('Nhập đơn'!D:D,ACH!$A56,0),"")</f>
        <v/>
      </c>
      <c r="E56" s="15" t="str" cm="1">
        <f t="array" aca="1" ref="E56" ca="1">IFERROR(INDEX('Nhập đơn'!E:E,ACH!$A56,0),"")</f>
        <v/>
      </c>
      <c r="F56" s="15" t="str" cm="1">
        <f t="array" aca="1" ref="F56" ca="1">IFERROR(INDEX('Nhập đơn'!F:F,ACH!$A56,0),"")</f>
        <v/>
      </c>
      <c r="G56" s="14" t="str" cm="1">
        <f t="array" aca="1" ref="G56" ca="1">IFERROR(INDEX('Nhập đơn'!H:H,ACH!$A56,0),"")</f>
        <v/>
      </c>
      <c r="H56" s="14" t="str" cm="1">
        <f t="array" aca="1" ref="H56" ca="1">IFERROR(INDEX('Nhập đơn'!I:I,ACH!$A56,0),"")</f>
        <v/>
      </c>
      <c r="I56" s="18"/>
    </row>
    <row r="57" spans="1:9" ht="17.25">
      <c r="A57" t="str">
        <f ca="1">IFERROR(A56+MATCH(C57,OFFSET('Nhập đơn'!$C$1,ACH!$A56,0,10000),0),"")</f>
        <v/>
      </c>
      <c r="B57" s="18"/>
      <c r="C57" s="18"/>
      <c r="D57" s="14" t="str" cm="1">
        <f t="array" aca="1" ref="D57" ca="1">IFERROR(INDEX('Nhập đơn'!D:D,ACH!$A57,0),"")</f>
        <v/>
      </c>
      <c r="E57" s="15" t="str" cm="1">
        <f t="array" aca="1" ref="E57" ca="1">IFERROR(INDEX('Nhập đơn'!E:E,ACH!$A57,0),"")</f>
        <v/>
      </c>
      <c r="F57" s="15" t="str" cm="1">
        <f t="array" aca="1" ref="F57" ca="1">IFERROR(INDEX('Nhập đơn'!F:F,ACH!$A57,0),"")</f>
        <v/>
      </c>
      <c r="G57" s="14" t="str" cm="1">
        <f t="array" aca="1" ref="G57" ca="1">IFERROR(INDEX('Nhập đơn'!H:H,ACH!$A57,0),"")</f>
        <v/>
      </c>
      <c r="H57" s="14" t="str" cm="1">
        <f t="array" aca="1" ref="H57" ca="1">IFERROR(INDEX('Nhập đơn'!I:I,ACH!$A57,0),"")</f>
        <v/>
      </c>
      <c r="I57" s="18"/>
    </row>
    <row r="58" spans="1:9" ht="17.25">
      <c r="A58" t="str">
        <f ca="1">IFERROR(A57+MATCH(C58,OFFSET('Nhập đơn'!$C$1,ACH!$A57,0,10000),0),"")</f>
        <v/>
      </c>
      <c r="B58" s="18"/>
      <c r="C58" s="18"/>
      <c r="D58" s="14" t="str" cm="1">
        <f t="array" aca="1" ref="D58" ca="1">IFERROR(INDEX('Nhập đơn'!D:D,ACH!$A58,0),"")</f>
        <v/>
      </c>
      <c r="E58" s="15" t="str" cm="1">
        <f t="array" aca="1" ref="E58" ca="1">IFERROR(INDEX('Nhập đơn'!E:E,ACH!$A58,0),"")</f>
        <v/>
      </c>
      <c r="F58" s="15" t="str" cm="1">
        <f t="array" aca="1" ref="F58" ca="1">IFERROR(INDEX('Nhập đơn'!F:F,ACH!$A58,0),"")</f>
        <v/>
      </c>
      <c r="G58" s="14" t="str" cm="1">
        <f t="array" aca="1" ref="G58" ca="1">IFERROR(INDEX('Nhập đơn'!H:H,ACH!$A58,0),"")</f>
        <v/>
      </c>
      <c r="H58" s="14" t="str" cm="1">
        <f t="array" aca="1" ref="H58" ca="1">IFERROR(INDEX('Nhập đơn'!I:I,ACH!$A58,0),"")</f>
        <v/>
      </c>
      <c r="I58" s="18"/>
    </row>
    <row r="59" spans="1:9" ht="17.25">
      <c r="A59" t="str">
        <f ca="1">IFERROR(A58+MATCH(C59,OFFSET('Nhập đơn'!$C$1,ACH!$A58,0,10000),0),"")</f>
        <v/>
      </c>
      <c r="B59" s="18"/>
      <c r="C59" s="18"/>
      <c r="D59" s="14" t="str" cm="1">
        <f t="array" aca="1" ref="D59" ca="1">IFERROR(INDEX('Nhập đơn'!D:D,ACH!$A59,0),"")</f>
        <v/>
      </c>
      <c r="E59" s="15" t="str" cm="1">
        <f t="array" aca="1" ref="E59" ca="1">IFERROR(INDEX('Nhập đơn'!E:E,ACH!$A59,0),"")</f>
        <v/>
      </c>
      <c r="F59" s="15" t="str" cm="1">
        <f t="array" aca="1" ref="F59" ca="1">IFERROR(INDEX('Nhập đơn'!F:F,ACH!$A59,0),"")</f>
        <v/>
      </c>
      <c r="G59" s="14" t="str" cm="1">
        <f t="array" aca="1" ref="G59" ca="1">IFERROR(INDEX('Nhập đơn'!H:H,ACH!$A59,0),"")</f>
        <v/>
      </c>
      <c r="H59" s="14" t="str" cm="1">
        <f t="array" aca="1" ref="H59" ca="1">IFERROR(INDEX('Nhập đơn'!I:I,ACH!$A59,0),"")</f>
        <v/>
      </c>
      <c r="I59" s="18"/>
    </row>
    <row r="60" spans="1:9" ht="17.25">
      <c r="A60" t="str">
        <f ca="1">IFERROR(A59+MATCH(C60,OFFSET('Nhập đơn'!$C$1,ACH!$A59,0,10000),0),"")</f>
        <v/>
      </c>
      <c r="B60" s="18"/>
      <c r="C60" s="18"/>
      <c r="D60" s="14" t="str" cm="1">
        <f t="array" aca="1" ref="D60" ca="1">IFERROR(INDEX('Nhập đơn'!D:D,ACH!$A60,0),"")</f>
        <v/>
      </c>
      <c r="E60" s="15" t="str" cm="1">
        <f t="array" aca="1" ref="E60" ca="1">IFERROR(INDEX('Nhập đơn'!E:E,ACH!$A60,0),"")</f>
        <v/>
      </c>
      <c r="F60" s="15" t="str" cm="1">
        <f t="array" aca="1" ref="F60" ca="1">IFERROR(INDEX('Nhập đơn'!F:F,ACH!$A60,0),"")</f>
        <v/>
      </c>
      <c r="G60" s="14" t="str" cm="1">
        <f t="array" aca="1" ref="G60" ca="1">IFERROR(INDEX('Nhập đơn'!H:H,ACH!$A60,0),"")</f>
        <v/>
      </c>
      <c r="H60" s="14" t="str" cm="1">
        <f t="array" aca="1" ref="H60" ca="1">IFERROR(INDEX('Nhập đơn'!I:I,ACH!$A60,0),"")</f>
        <v/>
      </c>
      <c r="I60" s="18"/>
    </row>
    <row r="61" spans="1:9" ht="17.25">
      <c r="A61" t="str">
        <f ca="1">IFERROR(A60+MATCH(C61,OFFSET('Nhập đơn'!$C$1,ACH!$A60,0,10000),0),"")</f>
        <v/>
      </c>
      <c r="B61" s="18"/>
      <c r="C61" s="18"/>
      <c r="D61" s="14" t="str" cm="1">
        <f t="array" aca="1" ref="D61" ca="1">IFERROR(INDEX('Nhập đơn'!D:D,ACH!$A61,0),"")</f>
        <v/>
      </c>
      <c r="E61" s="15" t="str" cm="1">
        <f t="array" aca="1" ref="E61" ca="1">IFERROR(INDEX('Nhập đơn'!E:E,ACH!$A61,0),"")</f>
        <v/>
      </c>
      <c r="F61" s="15" t="str" cm="1">
        <f t="array" aca="1" ref="F61" ca="1">IFERROR(INDEX('Nhập đơn'!F:F,ACH!$A61,0),"")</f>
        <v/>
      </c>
      <c r="G61" s="14" t="str" cm="1">
        <f t="array" aca="1" ref="G61" ca="1">IFERROR(INDEX('Nhập đơn'!H:H,ACH!$A61,0),"")</f>
        <v/>
      </c>
      <c r="H61" s="14" t="str" cm="1">
        <f t="array" aca="1" ref="H61" ca="1">IFERROR(INDEX('Nhập đơn'!I:I,ACH!$A61,0),"")</f>
        <v/>
      </c>
      <c r="I61" s="18"/>
    </row>
    <row r="62" spans="1:9" ht="17.25">
      <c r="A62" t="str">
        <f ca="1">IFERROR(A61+MATCH(C62,OFFSET('Nhập đơn'!$C$1,ACH!$A61,0,10000),0),"")</f>
        <v/>
      </c>
      <c r="B62" s="18"/>
      <c r="C62" s="18"/>
      <c r="D62" s="14" t="str" cm="1">
        <f t="array" aca="1" ref="D62" ca="1">IFERROR(INDEX('Nhập đơn'!D:D,ACH!$A62,0),"")</f>
        <v/>
      </c>
      <c r="E62" s="15" t="str" cm="1">
        <f t="array" aca="1" ref="E62" ca="1">IFERROR(INDEX('Nhập đơn'!E:E,ACH!$A62,0),"")</f>
        <v/>
      </c>
      <c r="F62" s="15" t="str" cm="1">
        <f t="array" aca="1" ref="F62" ca="1">IFERROR(INDEX('Nhập đơn'!F:F,ACH!$A62,0),"")</f>
        <v/>
      </c>
      <c r="G62" s="14" t="str" cm="1">
        <f t="array" aca="1" ref="G62" ca="1">IFERROR(INDEX('Nhập đơn'!H:H,ACH!$A62,0),"")</f>
        <v/>
      </c>
      <c r="H62" s="14" t="str" cm="1">
        <f t="array" aca="1" ref="H62" ca="1">IFERROR(INDEX('Nhập đơn'!I:I,ACH!$A62,0),"")</f>
        <v/>
      </c>
      <c r="I62" s="18"/>
    </row>
    <row r="63" spans="1:9" ht="17.25">
      <c r="A63" t="str">
        <f ca="1">IFERROR(A62+MATCH(C63,OFFSET('Nhập đơn'!$C$1,ACH!$A62,0,10000),0),"")</f>
        <v/>
      </c>
      <c r="B63" s="18"/>
      <c r="C63" s="18"/>
      <c r="D63" s="14" t="str" cm="1">
        <f t="array" aca="1" ref="D63" ca="1">IFERROR(INDEX('Nhập đơn'!D:D,ACH!$A63,0),"")</f>
        <v/>
      </c>
      <c r="E63" s="15" t="str" cm="1">
        <f t="array" aca="1" ref="E63" ca="1">IFERROR(INDEX('Nhập đơn'!E:E,ACH!$A63,0),"")</f>
        <v/>
      </c>
      <c r="F63" s="15" t="str" cm="1">
        <f t="array" aca="1" ref="F63" ca="1">IFERROR(INDEX('Nhập đơn'!F:F,ACH!$A63,0),"")</f>
        <v/>
      </c>
      <c r="G63" s="14" t="str" cm="1">
        <f t="array" aca="1" ref="G63" ca="1">IFERROR(INDEX('Nhập đơn'!H:H,ACH!$A63,0),"")</f>
        <v/>
      </c>
      <c r="H63" s="14" t="str" cm="1">
        <f t="array" aca="1" ref="H63" ca="1">IFERROR(INDEX('Nhập đơn'!I:I,ACH!$A63,0),"")</f>
        <v/>
      </c>
      <c r="I63" s="18"/>
    </row>
    <row r="64" spans="1:9" ht="17.25">
      <c r="A64" t="str">
        <f ca="1">IFERROR(A63+MATCH(C64,OFFSET('Nhập đơn'!$C$1,ACH!$A63,0,10000),0),"")</f>
        <v/>
      </c>
      <c r="B64" s="18"/>
      <c r="C64" s="18"/>
      <c r="D64" s="14" t="str" cm="1">
        <f t="array" aca="1" ref="D64" ca="1">IFERROR(INDEX('Nhập đơn'!D:D,ACH!$A64,0),"")</f>
        <v/>
      </c>
      <c r="E64" s="15" t="str" cm="1">
        <f t="array" aca="1" ref="E64" ca="1">IFERROR(INDEX('Nhập đơn'!E:E,ACH!$A64,0),"")</f>
        <v/>
      </c>
      <c r="F64" s="15" t="str" cm="1">
        <f t="array" aca="1" ref="F64" ca="1">IFERROR(INDEX('Nhập đơn'!F:F,ACH!$A64,0),"")</f>
        <v/>
      </c>
      <c r="G64" s="14" t="str" cm="1">
        <f t="array" aca="1" ref="G64" ca="1">IFERROR(INDEX('Nhập đơn'!H:H,ACH!$A64,0),"")</f>
        <v/>
      </c>
      <c r="H64" s="14" t="str" cm="1">
        <f t="array" aca="1" ref="H64" ca="1">IFERROR(INDEX('Nhập đơn'!I:I,ACH!$A64,0),"")</f>
        <v/>
      </c>
      <c r="I64" s="18"/>
    </row>
    <row r="65" spans="1:9" ht="17.25">
      <c r="A65" t="str">
        <f ca="1">IFERROR(A64+MATCH(C65,OFFSET('Nhập đơn'!$C$1,ACH!$A64,0,10000),0),"")</f>
        <v/>
      </c>
      <c r="B65" s="18"/>
      <c r="C65" s="18"/>
      <c r="D65" s="14" t="str" cm="1">
        <f t="array" aca="1" ref="D65" ca="1">IFERROR(INDEX('Nhập đơn'!D:D,ACH!$A65,0),"")</f>
        <v/>
      </c>
      <c r="E65" s="15" t="str" cm="1">
        <f t="array" aca="1" ref="E65" ca="1">IFERROR(INDEX('Nhập đơn'!E:E,ACH!$A65,0),"")</f>
        <v/>
      </c>
      <c r="F65" s="15" t="str" cm="1">
        <f t="array" aca="1" ref="F65" ca="1">IFERROR(INDEX('Nhập đơn'!F:F,ACH!$A65,0),"")</f>
        <v/>
      </c>
      <c r="G65" s="14" t="str" cm="1">
        <f t="array" aca="1" ref="G65" ca="1">IFERROR(INDEX('Nhập đơn'!H:H,ACH!$A65,0),"")</f>
        <v/>
      </c>
      <c r="H65" s="14" t="str" cm="1">
        <f t="array" aca="1" ref="H65" ca="1">IFERROR(INDEX('Nhập đơn'!I:I,ACH!$A65,0),"")</f>
        <v/>
      </c>
      <c r="I65" s="18"/>
    </row>
    <row r="66" spans="1:9" ht="17.25">
      <c r="A66" t="str">
        <f ca="1">IFERROR(A65+MATCH(C66,OFFSET('Nhập đơn'!$C$1,ACH!$A65,0,10000),0),"")</f>
        <v/>
      </c>
      <c r="B66" s="18"/>
      <c r="C66" s="18"/>
      <c r="D66" s="14" t="str" cm="1">
        <f t="array" aca="1" ref="D66" ca="1">IFERROR(INDEX('Nhập đơn'!D:D,ACH!$A66,0),"")</f>
        <v/>
      </c>
      <c r="E66" s="15" t="str" cm="1">
        <f t="array" aca="1" ref="E66" ca="1">IFERROR(INDEX('Nhập đơn'!E:E,ACH!$A66,0),"")</f>
        <v/>
      </c>
      <c r="F66" s="15" t="str" cm="1">
        <f t="array" aca="1" ref="F66" ca="1">IFERROR(INDEX('Nhập đơn'!F:F,ACH!$A66,0),"")</f>
        <v/>
      </c>
      <c r="G66" s="14" t="str" cm="1">
        <f t="array" aca="1" ref="G66" ca="1">IFERROR(INDEX('Nhập đơn'!H:H,ACH!$A66,0),"")</f>
        <v/>
      </c>
      <c r="H66" s="14" t="str" cm="1">
        <f t="array" aca="1" ref="H66" ca="1">IFERROR(INDEX('Nhập đơn'!I:I,ACH!$A66,0),"")</f>
        <v/>
      </c>
      <c r="I66" s="18"/>
    </row>
    <row r="67" spans="1:9" ht="17.25">
      <c r="A67" t="str">
        <f ca="1">IFERROR(A66+MATCH(C67,OFFSET('Nhập đơn'!$C$1,ACH!$A66,0,10000),0),"")</f>
        <v/>
      </c>
      <c r="B67" s="18"/>
      <c r="C67" s="18"/>
      <c r="D67" s="14" t="str" cm="1">
        <f t="array" aca="1" ref="D67" ca="1">IFERROR(INDEX('Nhập đơn'!D:D,ACH!$A67,0),"")</f>
        <v/>
      </c>
      <c r="E67" s="15" t="str" cm="1">
        <f t="array" aca="1" ref="E67" ca="1">IFERROR(INDEX('Nhập đơn'!E:E,ACH!$A67,0),"")</f>
        <v/>
      </c>
      <c r="F67" s="15" t="str" cm="1">
        <f t="array" aca="1" ref="F67" ca="1">IFERROR(INDEX('Nhập đơn'!F:F,ACH!$A67,0),"")</f>
        <v/>
      </c>
      <c r="G67" s="14" t="str" cm="1">
        <f t="array" aca="1" ref="G67" ca="1">IFERROR(INDEX('Nhập đơn'!H:H,ACH!$A67,0),"")</f>
        <v/>
      </c>
      <c r="H67" s="14" t="str" cm="1">
        <f t="array" aca="1" ref="H67" ca="1">IFERROR(INDEX('Nhập đơn'!I:I,ACH!$A67,0),"")</f>
        <v/>
      </c>
      <c r="I67" s="18"/>
    </row>
    <row r="68" spans="1:9" ht="17.25">
      <c r="A68" t="str">
        <f ca="1">IFERROR(A67+MATCH(C68,OFFSET('Nhập đơn'!$C$1,ACH!$A67,0,10000),0),"")</f>
        <v/>
      </c>
      <c r="B68" s="18"/>
      <c r="C68" s="18"/>
      <c r="D68" s="14" t="str" cm="1">
        <f t="array" aca="1" ref="D68" ca="1">IFERROR(INDEX('Nhập đơn'!D:D,ACH!$A68,0),"")</f>
        <v/>
      </c>
      <c r="E68" s="15" t="str" cm="1">
        <f t="array" aca="1" ref="E68" ca="1">IFERROR(INDEX('Nhập đơn'!E:E,ACH!$A68,0),"")</f>
        <v/>
      </c>
      <c r="F68" s="15" t="str" cm="1">
        <f t="array" aca="1" ref="F68" ca="1">IFERROR(INDEX('Nhập đơn'!F:F,ACH!$A68,0),"")</f>
        <v/>
      </c>
      <c r="G68" s="14" t="str" cm="1">
        <f t="array" aca="1" ref="G68" ca="1">IFERROR(INDEX('Nhập đơn'!H:H,ACH!$A68,0),"")</f>
        <v/>
      </c>
      <c r="H68" s="14" t="str" cm="1">
        <f t="array" aca="1" ref="H68" ca="1">IFERROR(INDEX('Nhập đơn'!I:I,ACH!$A68,0),"")</f>
        <v/>
      </c>
      <c r="I68" s="18"/>
    </row>
    <row r="69" spans="1:9" ht="17.25">
      <c r="A69" t="str">
        <f ca="1">IFERROR(A68+MATCH(C69,OFFSET('Nhập đơn'!$C$1,ACH!$A68,0,10000),0),"")</f>
        <v/>
      </c>
      <c r="B69" s="18"/>
      <c r="C69" s="18"/>
      <c r="D69" s="14" t="str" cm="1">
        <f t="array" aca="1" ref="D69" ca="1">IFERROR(INDEX('Nhập đơn'!D:D,ACH!$A69,0),"")</f>
        <v/>
      </c>
      <c r="E69" s="15" t="str" cm="1">
        <f t="array" aca="1" ref="E69" ca="1">IFERROR(INDEX('Nhập đơn'!E:E,ACH!$A69,0),"")</f>
        <v/>
      </c>
      <c r="F69" s="15" t="str" cm="1">
        <f t="array" aca="1" ref="F69" ca="1">IFERROR(INDEX('Nhập đơn'!F:F,ACH!$A69,0),"")</f>
        <v/>
      </c>
      <c r="G69" s="14" t="str" cm="1">
        <f t="array" aca="1" ref="G69" ca="1">IFERROR(INDEX('Nhập đơn'!H:H,ACH!$A69,0),"")</f>
        <v/>
      </c>
      <c r="H69" s="14" t="str" cm="1">
        <f t="array" aca="1" ref="H69" ca="1">IFERROR(INDEX('Nhập đơn'!I:I,ACH!$A69,0),"")</f>
        <v/>
      </c>
      <c r="I69" s="18"/>
    </row>
    <row r="70" spans="1:9" ht="17.25">
      <c r="A70" t="str">
        <f ca="1">IFERROR(A69+MATCH(C70,OFFSET('Nhập đơn'!$C$1,ACH!$A69,0,10000),0),"")</f>
        <v/>
      </c>
      <c r="B70" s="18"/>
      <c r="C70" s="18"/>
      <c r="D70" s="14" t="str" cm="1">
        <f t="array" aca="1" ref="D70" ca="1">IFERROR(INDEX('Nhập đơn'!D:D,ACH!$A70,0),"")</f>
        <v/>
      </c>
      <c r="E70" s="15" t="str" cm="1">
        <f t="array" aca="1" ref="E70" ca="1">IFERROR(INDEX('Nhập đơn'!E:E,ACH!$A70,0),"")</f>
        <v/>
      </c>
      <c r="F70" s="15" t="str" cm="1">
        <f t="array" aca="1" ref="F70" ca="1">IFERROR(INDEX('Nhập đơn'!F:F,ACH!$A70,0),"")</f>
        <v/>
      </c>
      <c r="G70" s="14" t="str" cm="1">
        <f t="array" aca="1" ref="G70" ca="1">IFERROR(INDEX('Nhập đơn'!H:H,ACH!$A70,0),"")</f>
        <v/>
      </c>
      <c r="H70" s="14" t="str" cm="1">
        <f t="array" aca="1" ref="H70" ca="1">IFERROR(INDEX('Nhập đơn'!I:I,ACH!$A70,0),"")</f>
        <v/>
      </c>
      <c r="I70" s="18"/>
    </row>
    <row r="71" spans="1:9" ht="17.25">
      <c r="A71" t="str">
        <f ca="1">IFERROR(A70+MATCH(C71,OFFSET('Nhập đơn'!$C$1,ACH!$A70,0,10000),0),"")</f>
        <v/>
      </c>
      <c r="B71" s="18"/>
      <c r="C71" s="18"/>
      <c r="D71" s="14" t="str" cm="1">
        <f t="array" aca="1" ref="D71" ca="1">IFERROR(INDEX('Nhập đơn'!D:D,ACH!$A71,0),"")</f>
        <v/>
      </c>
      <c r="E71" s="15" t="str" cm="1">
        <f t="array" aca="1" ref="E71" ca="1">IFERROR(INDEX('Nhập đơn'!E:E,ACH!$A71,0),"")</f>
        <v/>
      </c>
      <c r="F71" s="15" t="str" cm="1">
        <f t="array" aca="1" ref="F71" ca="1">IFERROR(INDEX('Nhập đơn'!F:F,ACH!$A71,0),"")</f>
        <v/>
      </c>
      <c r="G71" s="14" t="str" cm="1">
        <f t="array" aca="1" ref="G71" ca="1">IFERROR(INDEX('Nhập đơn'!H:H,ACH!$A71,0),"")</f>
        <v/>
      </c>
      <c r="H71" s="14" t="str" cm="1">
        <f t="array" aca="1" ref="H71" ca="1">IFERROR(INDEX('Nhập đơn'!I:I,ACH!$A71,0),"")</f>
        <v/>
      </c>
      <c r="I71" s="18"/>
    </row>
    <row r="72" spans="1:9" ht="17.25">
      <c r="A72" t="str">
        <f ca="1">IFERROR(A71+MATCH(C72,OFFSET('Nhập đơn'!$C$1,ACH!$A71,0,10000),0),"")</f>
        <v/>
      </c>
      <c r="B72" s="18"/>
      <c r="C72" s="18"/>
      <c r="D72" s="14" t="str" cm="1">
        <f t="array" aca="1" ref="D72" ca="1">IFERROR(INDEX('Nhập đơn'!D:D,ACH!$A72,0),"")</f>
        <v/>
      </c>
      <c r="E72" s="15" t="str" cm="1">
        <f t="array" aca="1" ref="E72" ca="1">IFERROR(INDEX('Nhập đơn'!E:E,ACH!$A72,0),"")</f>
        <v/>
      </c>
      <c r="F72" s="15" t="str" cm="1">
        <f t="array" aca="1" ref="F72" ca="1">IFERROR(INDEX('Nhập đơn'!F:F,ACH!$A72,0),"")</f>
        <v/>
      </c>
      <c r="G72" s="14" t="str" cm="1">
        <f t="array" aca="1" ref="G72" ca="1">IFERROR(INDEX('Nhập đơn'!H:H,ACH!$A72,0),"")</f>
        <v/>
      </c>
      <c r="H72" s="14" t="str" cm="1">
        <f t="array" aca="1" ref="H72" ca="1">IFERROR(INDEX('Nhập đơn'!I:I,ACH!$A72,0),"")</f>
        <v/>
      </c>
      <c r="I72" s="18"/>
    </row>
    <row r="73" spans="1:9" ht="17.25">
      <c r="A73" t="str">
        <f ca="1">IFERROR(A72+MATCH(C73,OFFSET('Nhập đơn'!$C$1,ACH!$A72,0,10000),0),"")</f>
        <v/>
      </c>
      <c r="B73" s="18"/>
      <c r="C73" s="18"/>
      <c r="D73" s="14" t="str" cm="1">
        <f t="array" aca="1" ref="D73" ca="1">IFERROR(INDEX('Nhập đơn'!D:D,ACH!$A73,0),"")</f>
        <v/>
      </c>
      <c r="E73" s="15" t="str" cm="1">
        <f t="array" aca="1" ref="E73" ca="1">IFERROR(INDEX('Nhập đơn'!E:E,ACH!$A73,0),"")</f>
        <v/>
      </c>
      <c r="F73" s="15" t="str" cm="1">
        <f t="array" aca="1" ref="F73" ca="1">IFERROR(INDEX('Nhập đơn'!F:F,ACH!$A73,0),"")</f>
        <v/>
      </c>
      <c r="G73" s="14" t="str" cm="1">
        <f t="array" aca="1" ref="G73" ca="1">IFERROR(INDEX('Nhập đơn'!H:H,ACH!$A73,0),"")</f>
        <v/>
      </c>
      <c r="H73" s="14" t="str" cm="1">
        <f t="array" aca="1" ref="H73" ca="1">IFERROR(INDEX('Nhập đơn'!I:I,ACH!$A73,0),"")</f>
        <v/>
      </c>
      <c r="I73" s="18"/>
    </row>
    <row r="74" spans="1:9" ht="17.25">
      <c r="A74" t="str">
        <f ca="1">IFERROR(A73+MATCH(C74,OFFSET('Nhập đơn'!$C$1,ACH!$A73,0,10000),0),"")</f>
        <v/>
      </c>
      <c r="B74" s="18"/>
      <c r="C74" s="18"/>
      <c r="D74" s="14" t="str" cm="1">
        <f t="array" aca="1" ref="D74" ca="1">IFERROR(INDEX('Nhập đơn'!D:D,ACH!$A74,0),"")</f>
        <v/>
      </c>
      <c r="E74" s="15" t="str" cm="1">
        <f t="array" aca="1" ref="E74" ca="1">IFERROR(INDEX('Nhập đơn'!E:E,ACH!$A74,0),"")</f>
        <v/>
      </c>
      <c r="F74" s="15" t="str" cm="1">
        <f t="array" aca="1" ref="F74" ca="1">IFERROR(INDEX('Nhập đơn'!F:F,ACH!$A74,0),"")</f>
        <v/>
      </c>
      <c r="G74" s="14" t="str" cm="1">
        <f t="array" aca="1" ref="G74" ca="1">IFERROR(INDEX('Nhập đơn'!H:H,ACH!$A74,0),"")</f>
        <v/>
      </c>
      <c r="H74" s="14" t="str" cm="1">
        <f t="array" aca="1" ref="H74" ca="1">IFERROR(INDEX('Nhập đơn'!I:I,ACH!$A74,0),"")</f>
        <v/>
      </c>
      <c r="I74" s="18"/>
    </row>
    <row r="75" spans="1:9" ht="17.25">
      <c r="A75" t="str">
        <f ca="1">IFERROR(A74+MATCH(C75,OFFSET('Nhập đơn'!$C$1,ACH!$A74,0,10000),0),"")</f>
        <v/>
      </c>
      <c r="B75" s="18"/>
      <c r="C75" s="18"/>
      <c r="D75" s="14" t="str" cm="1">
        <f t="array" aca="1" ref="D75" ca="1">IFERROR(INDEX('Nhập đơn'!D:D,ACH!$A75,0),"")</f>
        <v/>
      </c>
      <c r="E75" s="15" t="str" cm="1">
        <f t="array" aca="1" ref="E75" ca="1">IFERROR(INDEX('Nhập đơn'!E:E,ACH!$A75,0),"")</f>
        <v/>
      </c>
      <c r="F75" s="15" t="str" cm="1">
        <f t="array" aca="1" ref="F75" ca="1">IFERROR(INDEX('Nhập đơn'!F:F,ACH!$A75,0),"")</f>
        <v/>
      </c>
      <c r="G75" s="14" t="str" cm="1">
        <f t="array" aca="1" ref="G75" ca="1">IFERROR(INDEX('Nhập đơn'!H:H,ACH!$A75,0),"")</f>
        <v/>
      </c>
      <c r="H75" s="14" t="str" cm="1">
        <f t="array" aca="1" ref="H75" ca="1">IFERROR(INDEX('Nhập đơn'!I:I,ACH!$A75,0),"")</f>
        <v/>
      </c>
      <c r="I75" s="18"/>
    </row>
    <row r="76" spans="1:9" ht="17.25">
      <c r="A76" t="str">
        <f ca="1">IFERROR(A75+MATCH(C76,OFFSET('Nhập đơn'!$C$1,ACH!$A75,0,10000),0),"")</f>
        <v/>
      </c>
      <c r="B76" s="18"/>
      <c r="C76" s="18"/>
      <c r="D76" s="14" t="str" cm="1">
        <f t="array" aca="1" ref="D76" ca="1">IFERROR(INDEX('Nhập đơn'!D:D,ACH!$A76,0),"")</f>
        <v/>
      </c>
      <c r="E76" s="15" t="str" cm="1">
        <f t="array" aca="1" ref="E76" ca="1">IFERROR(INDEX('Nhập đơn'!E:E,ACH!$A76,0),"")</f>
        <v/>
      </c>
      <c r="F76" s="15" t="str" cm="1">
        <f t="array" aca="1" ref="F76" ca="1">IFERROR(INDEX('Nhập đơn'!F:F,ACH!$A76,0),"")</f>
        <v/>
      </c>
      <c r="G76" s="14" t="str" cm="1">
        <f t="array" aca="1" ref="G76" ca="1">IFERROR(INDEX('Nhập đơn'!H:H,ACH!$A76,0),"")</f>
        <v/>
      </c>
      <c r="H76" s="14" t="str" cm="1">
        <f t="array" aca="1" ref="H76" ca="1">IFERROR(INDEX('Nhập đơn'!I:I,ACH!$A76,0),"")</f>
        <v/>
      </c>
      <c r="I76" s="18"/>
    </row>
    <row r="77" spans="1:9" ht="17.25">
      <c r="A77" t="str">
        <f ca="1">IFERROR(A76+MATCH(C77,OFFSET('Nhập đơn'!$C$1,ACH!$A76,0,10000),0),"")</f>
        <v/>
      </c>
      <c r="B77" s="18"/>
      <c r="C77" s="18"/>
      <c r="D77" s="14" t="str" cm="1">
        <f t="array" aca="1" ref="D77" ca="1">IFERROR(INDEX('Nhập đơn'!D:D,ACH!$A77,0),"")</f>
        <v/>
      </c>
      <c r="E77" s="15" t="str" cm="1">
        <f t="array" aca="1" ref="E77" ca="1">IFERROR(INDEX('Nhập đơn'!E:E,ACH!$A77,0),"")</f>
        <v/>
      </c>
      <c r="F77" s="15" t="str" cm="1">
        <f t="array" aca="1" ref="F77" ca="1">IFERROR(INDEX('Nhập đơn'!F:F,ACH!$A77,0),"")</f>
        <v/>
      </c>
      <c r="G77" s="14" t="str" cm="1">
        <f t="array" aca="1" ref="G77" ca="1">IFERROR(INDEX('Nhập đơn'!H:H,ACH!$A77,0),"")</f>
        <v/>
      </c>
      <c r="H77" s="14" t="str" cm="1">
        <f t="array" aca="1" ref="H77" ca="1">IFERROR(INDEX('Nhập đơn'!I:I,ACH!$A77,0),"")</f>
        <v/>
      </c>
      <c r="I77" s="18"/>
    </row>
    <row r="78" spans="1:9" ht="17.25">
      <c r="A78" t="str">
        <f ca="1">IFERROR(A77+MATCH(C78,OFFSET('Nhập đơn'!$C$1,ACH!$A77,0,10000),0),"")</f>
        <v/>
      </c>
      <c r="B78" s="18"/>
      <c r="C78" s="18"/>
      <c r="D78" s="14" t="str" cm="1">
        <f t="array" aca="1" ref="D78" ca="1">IFERROR(INDEX('Nhập đơn'!D:D,ACH!$A78,0),"")</f>
        <v/>
      </c>
      <c r="E78" s="15" t="str" cm="1">
        <f t="array" aca="1" ref="E78" ca="1">IFERROR(INDEX('Nhập đơn'!E:E,ACH!$A78,0),"")</f>
        <v/>
      </c>
      <c r="F78" s="15" t="str" cm="1">
        <f t="array" aca="1" ref="F78" ca="1">IFERROR(INDEX('Nhập đơn'!F:F,ACH!$A78,0),"")</f>
        <v/>
      </c>
      <c r="G78" s="14" t="str" cm="1">
        <f t="array" aca="1" ref="G78" ca="1">IFERROR(INDEX('Nhập đơn'!H:H,ACH!$A78,0),"")</f>
        <v/>
      </c>
      <c r="H78" s="14" t="str" cm="1">
        <f t="array" aca="1" ref="H78" ca="1">IFERROR(INDEX('Nhập đơn'!I:I,ACH!$A78,0),"")</f>
        <v/>
      </c>
      <c r="I78" s="18"/>
    </row>
    <row r="79" spans="1:9" ht="17.25">
      <c r="A79" t="str">
        <f ca="1">IFERROR(A78+MATCH(C79,OFFSET('Nhập đơn'!$C$1,ACH!$A78,0,10000),0),"")</f>
        <v/>
      </c>
      <c r="B79" s="18"/>
      <c r="C79" s="18"/>
      <c r="D79" s="14" t="str" cm="1">
        <f t="array" aca="1" ref="D79" ca="1">IFERROR(INDEX('Nhập đơn'!D:D,ACH!$A79,0),"")</f>
        <v/>
      </c>
      <c r="E79" s="15" t="str" cm="1">
        <f t="array" aca="1" ref="E79" ca="1">IFERROR(INDEX('Nhập đơn'!E:E,ACH!$A79,0),"")</f>
        <v/>
      </c>
      <c r="F79" s="15" t="str" cm="1">
        <f t="array" aca="1" ref="F79" ca="1">IFERROR(INDEX('Nhập đơn'!F:F,ACH!$A79,0),"")</f>
        <v/>
      </c>
      <c r="G79" s="14" t="str" cm="1">
        <f t="array" aca="1" ref="G79" ca="1">IFERROR(INDEX('Nhập đơn'!H:H,ACH!$A79,0),"")</f>
        <v/>
      </c>
      <c r="H79" s="14" t="str" cm="1">
        <f t="array" aca="1" ref="H79" ca="1">IFERROR(INDEX('Nhập đơn'!I:I,ACH!$A79,0),"")</f>
        <v/>
      </c>
      <c r="I79" s="18"/>
    </row>
    <row r="80" spans="1:9" ht="17.25">
      <c r="A80" t="str">
        <f ca="1">IFERROR(A79+MATCH(C80,OFFSET('Nhập đơn'!$C$1,ACH!$A79,0,10000),0),"")</f>
        <v/>
      </c>
      <c r="B80" s="18"/>
      <c r="C80" s="18"/>
      <c r="D80" s="14" t="str" cm="1">
        <f t="array" aca="1" ref="D80" ca="1">IFERROR(INDEX('Nhập đơn'!D:D,ACH!$A80,0),"")</f>
        <v/>
      </c>
      <c r="E80" s="15" t="str" cm="1">
        <f t="array" aca="1" ref="E80" ca="1">IFERROR(INDEX('Nhập đơn'!E:E,ACH!$A80,0),"")</f>
        <v/>
      </c>
      <c r="F80" s="15" t="str" cm="1">
        <f t="array" aca="1" ref="F80" ca="1">IFERROR(INDEX('Nhập đơn'!F:F,ACH!$A80,0),"")</f>
        <v/>
      </c>
      <c r="G80" s="14" t="str" cm="1">
        <f t="array" aca="1" ref="G80" ca="1">IFERROR(INDEX('Nhập đơn'!H:H,ACH!$A80,0),"")</f>
        <v/>
      </c>
      <c r="H80" s="14" t="str" cm="1">
        <f t="array" aca="1" ref="H80" ca="1">IFERROR(INDEX('Nhập đơn'!I:I,ACH!$A80,0),"")</f>
        <v/>
      </c>
      <c r="I80" s="18"/>
    </row>
    <row r="81" spans="1:9" ht="17.25">
      <c r="A81" t="str">
        <f ca="1">IFERROR(A80+MATCH(C81,OFFSET('Nhập đơn'!$C$1,ACH!$A80,0,10000),0),"")</f>
        <v/>
      </c>
      <c r="B81" s="18"/>
      <c r="C81" s="18"/>
      <c r="D81" s="14" t="str" cm="1">
        <f t="array" aca="1" ref="D81" ca="1">IFERROR(INDEX('Nhập đơn'!D:D,ACH!$A81,0),"")</f>
        <v/>
      </c>
      <c r="E81" s="15" t="str" cm="1">
        <f t="array" aca="1" ref="E81" ca="1">IFERROR(INDEX('Nhập đơn'!E:E,ACH!$A81,0),"")</f>
        <v/>
      </c>
      <c r="F81" s="15" t="str" cm="1">
        <f t="array" aca="1" ref="F81" ca="1">IFERROR(INDEX('Nhập đơn'!F:F,ACH!$A81,0),"")</f>
        <v/>
      </c>
      <c r="G81" s="14" t="str" cm="1">
        <f t="array" aca="1" ref="G81" ca="1">IFERROR(INDEX('Nhập đơn'!H:H,ACH!$A81,0),"")</f>
        <v/>
      </c>
      <c r="H81" s="14" t="str" cm="1">
        <f t="array" aca="1" ref="H81" ca="1">IFERROR(INDEX('Nhập đơn'!I:I,ACH!$A81,0),"")</f>
        <v/>
      </c>
      <c r="I81" s="18"/>
    </row>
    <row r="82" spans="1:9" ht="17.25">
      <c r="A82" t="str">
        <f ca="1">IFERROR(A81+MATCH(C82,OFFSET('Nhập đơn'!$C$1,ACH!$A81,0,10000),0),"")</f>
        <v/>
      </c>
      <c r="B82" s="18"/>
      <c r="C82" s="18"/>
      <c r="D82" s="14" t="str" cm="1">
        <f t="array" aca="1" ref="D82" ca="1">IFERROR(INDEX('Nhập đơn'!D:D,ACH!$A82,0),"")</f>
        <v/>
      </c>
      <c r="E82" s="15" t="str" cm="1">
        <f t="array" aca="1" ref="E82" ca="1">IFERROR(INDEX('Nhập đơn'!E:E,ACH!$A82,0),"")</f>
        <v/>
      </c>
      <c r="F82" s="15" t="str" cm="1">
        <f t="array" aca="1" ref="F82" ca="1">IFERROR(INDEX('Nhập đơn'!F:F,ACH!$A82,0),"")</f>
        <v/>
      </c>
      <c r="G82" s="14" t="str" cm="1">
        <f t="array" aca="1" ref="G82" ca="1">IFERROR(INDEX('Nhập đơn'!H:H,ACH!$A82,0),"")</f>
        <v/>
      </c>
      <c r="H82" s="14" t="str" cm="1">
        <f t="array" aca="1" ref="H82" ca="1">IFERROR(INDEX('Nhập đơn'!I:I,ACH!$A82,0),"")</f>
        <v/>
      </c>
      <c r="I82" s="18"/>
    </row>
    <row r="83" spans="1:9" ht="17.25">
      <c r="A83" t="str">
        <f ca="1">IFERROR(A82+MATCH(C83,OFFSET('Nhập đơn'!$C$1,ACH!$A82,0,10000),0),"")</f>
        <v/>
      </c>
      <c r="B83" s="18"/>
      <c r="C83" s="18"/>
      <c r="D83" s="14" t="str" cm="1">
        <f t="array" aca="1" ref="D83" ca="1">IFERROR(INDEX('Nhập đơn'!D:D,ACH!$A83,0),"")</f>
        <v/>
      </c>
      <c r="E83" s="15" t="str" cm="1">
        <f t="array" aca="1" ref="E83" ca="1">IFERROR(INDEX('Nhập đơn'!E:E,ACH!$A83,0),"")</f>
        <v/>
      </c>
      <c r="F83" s="15" t="str" cm="1">
        <f t="array" aca="1" ref="F83" ca="1">IFERROR(INDEX('Nhập đơn'!F:F,ACH!$A83,0),"")</f>
        <v/>
      </c>
      <c r="G83" s="14" t="str" cm="1">
        <f t="array" aca="1" ref="G83" ca="1">IFERROR(INDEX('Nhập đơn'!H:H,ACH!$A83,0),"")</f>
        <v/>
      </c>
      <c r="H83" s="14" t="str" cm="1">
        <f t="array" aca="1" ref="H83" ca="1">IFERROR(INDEX('Nhập đơn'!I:I,ACH!$A83,0),"")</f>
        <v/>
      </c>
      <c r="I83" s="18"/>
    </row>
    <row r="84" spans="1:9" ht="17.25">
      <c r="A84" t="str">
        <f ca="1">IFERROR(A83+MATCH(C84,OFFSET('Nhập đơn'!$C$1,ACH!$A83,0,10000),0),"")</f>
        <v/>
      </c>
      <c r="B84" s="18"/>
      <c r="C84" s="18"/>
      <c r="D84" s="14" t="str" cm="1">
        <f t="array" aca="1" ref="D84" ca="1">IFERROR(INDEX('Nhập đơn'!D:D,ACH!$A84,0),"")</f>
        <v/>
      </c>
      <c r="E84" s="15" t="str" cm="1">
        <f t="array" aca="1" ref="E84" ca="1">IFERROR(INDEX('Nhập đơn'!E:E,ACH!$A84,0),"")</f>
        <v/>
      </c>
      <c r="F84" s="15" t="str" cm="1">
        <f t="array" aca="1" ref="F84" ca="1">IFERROR(INDEX('Nhập đơn'!F:F,ACH!$A84,0),"")</f>
        <v/>
      </c>
      <c r="G84" s="14" t="str" cm="1">
        <f t="array" aca="1" ref="G84" ca="1">IFERROR(INDEX('Nhập đơn'!H:H,ACH!$A84,0),"")</f>
        <v/>
      </c>
      <c r="H84" s="14" t="str" cm="1">
        <f t="array" aca="1" ref="H84" ca="1">IFERROR(INDEX('Nhập đơn'!I:I,ACH!$A84,0),"")</f>
        <v/>
      </c>
      <c r="I84" s="18"/>
    </row>
    <row r="85" spans="1:9" ht="17.25">
      <c r="A85" t="str">
        <f ca="1">IFERROR(A84+MATCH(C85,OFFSET('Nhập đơn'!$C$1,ACH!$A84,0,10000),0),"")</f>
        <v/>
      </c>
      <c r="B85" s="18"/>
      <c r="C85" s="18"/>
      <c r="D85" s="14" t="str" cm="1">
        <f t="array" aca="1" ref="D85" ca="1">IFERROR(INDEX('Nhập đơn'!D:D,ACH!$A85,0),"")</f>
        <v/>
      </c>
      <c r="E85" s="15" t="str" cm="1">
        <f t="array" aca="1" ref="E85" ca="1">IFERROR(INDEX('Nhập đơn'!E:E,ACH!$A85,0),"")</f>
        <v/>
      </c>
      <c r="F85" s="15" t="str" cm="1">
        <f t="array" aca="1" ref="F85" ca="1">IFERROR(INDEX('Nhập đơn'!F:F,ACH!$A85,0),"")</f>
        <v/>
      </c>
      <c r="G85" s="14" t="str" cm="1">
        <f t="array" aca="1" ref="G85" ca="1">IFERROR(INDEX('Nhập đơn'!H:H,ACH!$A85,0),"")</f>
        <v/>
      </c>
      <c r="H85" s="14" t="str" cm="1">
        <f t="array" aca="1" ref="H85" ca="1">IFERROR(INDEX('Nhập đơn'!I:I,ACH!$A85,0),"")</f>
        <v/>
      </c>
      <c r="I85" s="18"/>
    </row>
    <row r="86" spans="1:9" ht="17.25">
      <c r="A86" t="str">
        <f ca="1">IFERROR(A85+MATCH(C86,OFFSET('Nhập đơn'!$C$1,ACH!$A85,0,10000),0),"")</f>
        <v/>
      </c>
      <c r="B86" s="18"/>
      <c r="C86" s="18"/>
      <c r="D86" s="14" t="str" cm="1">
        <f t="array" aca="1" ref="D86" ca="1">IFERROR(INDEX('Nhập đơn'!D:D,ACH!$A86,0),"")</f>
        <v/>
      </c>
      <c r="E86" s="15" t="str" cm="1">
        <f t="array" aca="1" ref="E86" ca="1">IFERROR(INDEX('Nhập đơn'!E:E,ACH!$A86,0),"")</f>
        <v/>
      </c>
      <c r="F86" s="15" t="str" cm="1">
        <f t="array" aca="1" ref="F86" ca="1">IFERROR(INDEX('Nhập đơn'!F:F,ACH!$A86,0),"")</f>
        <v/>
      </c>
      <c r="G86" s="14" t="str" cm="1">
        <f t="array" aca="1" ref="G86" ca="1">IFERROR(INDEX('Nhập đơn'!H:H,ACH!$A86,0),"")</f>
        <v/>
      </c>
      <c r="H86" s="14" t="str" cm="1">
        <f t="array" aca="1" ref="H86" ca="1">IFERROR(INDEX('Nhập đơn'!I:I,ACH!$A86,0),"")</f>
        <v/>
      </c>
      <c r="I86" s="18"/>
    </row>
    <row r="87" spans="1:9" ht="17.25">
      <c r="A87" t="str">
        <f ca="1">IFERROR(A86+MATCH(C87,OFFSET('Nhập đơn'!$C$1,ACH!$A86,0,10000),0),"")</f>
        <v/>
      </c>
      <c r="B87" s="18"/>
      <c r="C87" s="18"/>
      <c r="D87" s="14" t="str" cm="1">
        <f t="array" aca="1" ref="D87" ca="1">IFERROR(INDEX('Nhập đơn'!D:D,ACH!$A87,0),"")</f>
        <v/>
      </c>
      <c r="E87" s="15" t="str" cm="1">
        <f t="array" aca="1" ref="E87" ca="1">IFERROR(INDEX('Nhập đơn'!E:E,ACH!$A87,0),"")</f>
        <v/>
      </c>
      <c r="F87" s="15" t="str" cm="1">
        <f t="array" aca="1" ref="F87" ca="1">IFERROR(INDEX('Nhập đơn'!F:F,ACH!$A87,0),"")</f>
        <v/>
      </c>
      <c r="G87" s="14" t="str" cm="1">
        <f t="array" aca="1" ref="G87" ca="1">IFERROR(INDEX('Nhập đơn'!H:H,ACH!$A87,0),"")</f>
        <v/>
      </c>
      <c r="H87" s="14" t="str" cm="1">
        <f t="array" aca="1" ref="H87" ca="1">IFERROR(INDEX('Nhập đơn'!I:I,ACH!$A87,0),"")</f>
        <v/>
      </c>
      <c r="I87" s="18"/>
    </row>
    <row r="88" spans="1:9" ht="17.25">
      <c r="A88" t="str">
        <f ca="1">IFERROR(A87+MATCH(C88,OFFSET('Nhập đơn'!$C$1,ACH!$A87,0,10000),0),"")</f>
        <v/>
      </c>
      <c r="B88" s="18"/>
      <c r="C88" s="18"/>
      <c r="D88" s="14" t="str" cm="1">
        <f t="array" aca="1" ref="D88" ca="1">IFERROR(INDEX('Nhập đơn'!D:D,ACH!$A88,0),"")</f>
        <v/>
      </c>
      <c r="E88" s="15" t="str" cm="1">
        <f t="array" aca="1" ref="E88" ca="1">IFERROR(INDEX('Nhập đơn'!E:E,ACH!$A88,0),"")</f>
        <v/>
      </c>
      <c r="F88" s="15" t="str" cm="1">
        <f t="array" aca="1" ref="F88" ca="1">IFERROR(INDEX('Nhập đơn'!F:F,ACH!$A88,0),"")</f>
        <v/>
      </c>
      <c r="G88" s="14" t="str" cm="1">
        <f t="array" aca="1" ref="G88" ca="1">IFERROR(INDEX('Nhập đơn'!H:H,ACH!$A88,0),"")</f>
        <v/>
      </c>
      <c r="H88" s="14" t="str" cm="1">
        <f t="array" aca="1" ref="H88" ca="1">IFERROR(INDEX('Nhập đơn'!I:I,ACH!$A88,0),"")</f>
        <v/>
      </c>
      <c r="I88" s="18"/>
    </row>
    <row r="89" spans="1:9" ht="17.25">
      <c r="A89" t="str">
        <f ca="1">IFERROR(A88+MATCH(C89,OFFSET('Nhập đơn'!$C$1,ACH!$A88,0,10000),0),"")</f>
        <v/>
      </c>
      <c r="B89" s="18"/>
      <c r="C89" s="18"/>
      <c r="D89" s="14" t="str" cm="1">
        <f t="array" aca="1" ref="D89" ca="1">IFERROR(INDEX('Nhập đơn'!D:D,ACH!$A89,0),"")</f>
        <v/>
      </c>
      <c r="E89" s="15" t="str" cm="1">
        <f t="array" aca="1" ref="E89" ca="1">IFERROR(INDEX('Nhập đơn'!E:E,ACH!$A89,0),"")</f>
        <v/>
      </c>
      <c r="F89" s="15" t="str" cm="1">
        <f t="array" aca="1" ref="F89" ca="1">IFERROR(INDEX('Nhập đơn'!F:F,ACH!$A89,0),"")</f>
        <v/>
      </c>
      <c r="G89" s="14" t="str" cm="1">
        <f t="array" aca="1" ref="G89" ca="1">IFERROR(INDEX('Nhập đơn'!H:H,ACH!$A89,0),"")</f>
        <v/>
      </c>
      <c r="H89" s="14" t="str" cm="1">
        <f t="array" aca="1" ref="H89" ca="1">IFERROR(INDEX('Nhập đơn'!I:I,ACH!$A89,0),"")</f>
        <v/>
      </c>
      <c r="I89" s="18"/>
    </row>
    <row r="90" spans="1:9" ht="17.25">
      <c r="A90" t="str">
        <f ca="1">IFERROR(A89+MATCH(C90,OFFSET('Nhập đơn'!$C$1,ACH!$A89,0,10000),0),"")</f>
        <v/>
      </c>
      <c r="B90" s="18"/>
      <c r="C90" s="18"/>
      <c r="D90" s="14" t="str" cm="1">
        <f t="array" aca="1" ref="D90" ca="1">IFERROR(INDEX('Nhập đơn'!D:D,ACH!$A90,0),"")</f>
        <v/>
      </c>
      <c r="E90" s="15" t="str" cm="1">
        <f t="array" aca="1" ref="E90" ca="1">IFERROR(INDEX('Nhập đơn'!E:E,ACH!$A90,0),"")</f>
        <v/>
      </c>
      <c r="F90" s="15" t="str" cm="1">
        <f t="array" aca="1" ref="F90" ca="1">IFERROR(INDEX('Nhập đơn'!F:F,ACH!$A90,0),"")</f>
        <v/>
      </c>
      <c r="G90" s="14" t="str" cm="1">
        <f t="array" aca="1" ref="G90" ca="1">IFERROR(INDEX('Nhập đơn'!H:H,ACH!$A90,0),"")</f>
        <v/>
      </c>
      <c r="H90" s="14" t="str" cm="1">
        <f t="array" aca="1" ref="H90" ca="1">IFERROR(INDEX('Nhập đơn'!I:I,ACH!$A90,0),"")</f>
        <v/>
      </c>
      <c r="I90" s="18"/>
    </row>
    <row r="91" spans="1:9" ht="17.25">
      <c r="A91" t="str">
        <f ca="1">IFERROR(A90+MATCH(C91,OFFSET('Nhập đơn'!$C$1,ACH!$A90,0,10000),0),"")</f>
        <v/>
      </c>
      <c r="B91" s="18"/>
      <c r="C91" s="18"/>
      <c r="D91" s="14" t="str" cm="1">
        <f t="array" aca="1" ref="D91" ca="1">IFERROR(INDEX('Nhập đơn'!D:D,ACH!$A91,0),"")</f>
        <v/>
      </c>
      <c r="E91" s="15" t="str" cm="1">
        <f t="array" aca="1" ref="E91" ca="1">IFERROR(INDEX('Nhập đơn'!E:E,ACH!$A91,0),"")</f>
        <v/>
      </c>
      <c r="F91" s="15" t="str" cm="1">
        <f t="array" aca="1" ref="F91" ca="1">IFERROR(INDEX('Nhập đơn'!F:F,ACH!$A91,0),"")</f>
        <v/>
      </c>
      <c r="G91" s="14" t="str" cm="1">
        <f t="array" aca="1" ref="G91" ca="1">IFERROR(INDEX('Nhập đơn'!H:H,ACH!$A91,0),"")</f>
        <v/>
      </c>
      <c r="H91" s="14" t="str" cm="1">
        <f t="array" aca="1" ref="H91" ca="1">IFERROR(INDEX('Nhập đơn'!I:I,ACH!$A91,0),"")</f>
        <v/>
      </c>
      <c r="I91" s="18"/>
    </row>
    <row r="92" spans="1:9" ht="17.25">
      <c r="A92" t="str">
        <f ca="1">IFERROR(A91+MATCH(C92,OFFSET('Nhập đơn'!$C$1,ACH!$A91,0,10000),0),"")</f>
        <v/>
      </c>
      <c r="B92" s="18"/>
      <c r="C92" s="18"/>
      <c r="D92" s="14" t="str" cm="1">
        <f t="array" aca="1" ref="D92" ca="1">IFERROR(INDEX('Nhập đơn'!D:D,ACH!$A92,0),"")</f>
        <v/>
      </c>
      <c r="E92" s="15" t="str" cm="1">
        <f t="array" aca="1" ref="E92" ca="1">IFERROR(INDEX('Nhập đơn'!E:E,ACH!$A92,0),"")</f>
        <v/>
      </c>
      <c r="F92" s="15" t="str" cm="1">
        <f t="array" aca="1" ref="F92" ca="1">IFERROR(INDEX('Nhập đơn'!F:F,ACH!$A92,0),"")</f>
        <v/>
      </c>
      <c r="G92" s="14" t="str" cm="1">
        <f t="array" aca="1" ref="G92" ca="1">IFERROR(INDEX('Nhập đơn'!H:H,ACH!$A92,0),"")</f>
        <v/>
      </c>
      <c r="H92" s="14" t="str" cm="1">
        <f t="array" aca="1" ref="H92" ca="1">IFERROR(INDEX('Nhập đơn'!I:I,ACH!$A92,0),"")</f>
        <v/>
      </c>
      <c r="I92" s="18"/>
    </row>
    <row r="93" spans="1:9" ht="17.25">
      <c r="A93" t="str">
        <f ca="1">IFERROR(A92+MATCH(C93,OFFSET('Nhập đơn'!$C$1,ACH!$A92,0,10000),0),"")</f>
        <v/>
      </c>
      <c r="B93" s="18"/>
      <c r="C93" s="18"/>
      <c r="D93" s="14" t="str" cm="1">
        <f t="array" aca="1" ref="D93" ca="1">IFERROR(INDEX('Nhập đơn'!D:D,ACH!$A93,0),"")</f>
        <v/>
      </c>
      <c r="E93" s="15" t="str" cm="1">
        <f t="array" aca="1" ref="E93" ca="1">IFERROR(INDEX('Nhập đơn'!E:E,ACH!$A93,0),"")</f>
        <v/>
      </c>
      <c r="F93" s="15" t="str" cm="1">
        <f t="array" aca="1" ref="F93" ca="1">IFERROR(INDEX('Nhập đơn'!F:F,ACH!$A93,0),"")</f>
        <v/>
      </c>
      <c r="G93" s="14" t="str" cm="1">
        <f t="array" aca="1" ref="G93" ca="1">IFERROR(INDEX('Nhập đơn'!H:H,ACH!$A93,0),"")</f>
        <v/>
      </c>
      <c r="H93" s="14" t="str" cm="1">
        <f t="array" aca="1" ref="H93" ca="1">IFERROR(INDEX('Nhập đơn'!I:I,ACH!$A93,0),"")</f>
        <v/>
      </c>
      <c r="I93" s="18"/>
    </row>
    <row r="94" spans="1:9" ht="17.25">
      <c r="A94" t="str">
        <f ca="1">IFERROR(A93+MATCH(C94,OFFSET('Nhập đơn'!$C$1,ACH!$A93,0,10000),0),"")</f>
        <v/>
      </c>
      <c r="B94" s="18"/>
      <c r="C94" s="18"/>
      <c r="D94" s="14" t="str" cm="1">
        <f t="array" aca="1" ref="D94" ca="1">IFERROR(INDEX('Nhập đơn'!D:D,ACH!$A94,0),"")</f>
        <v/>
      </c>
      <c r="E94" s="15" t="str" cm="1">
        <f t="array" aca="1" ref="E94" ca="1">IFERROR(INDEX('Nhập đơn'!E:E,ACH!$A94,0),"")</f>
        <v/>
      </c>
      <c r="F94" s="15" t="str" cm="1">
        <f t="array" aca="1" ref="F94" ca="1">IFERROR(INDEX('Nhập đơn'!F:F,ACH!$A94,0),"")</f>
        <v/>
      </c>
      <c r="G94" s="14" t="str" cm="1">
        <f t="array" aca="1" ref="G94" ca="1">IFERROR(INDEX('Nhập đơn'!H:H,ACH!$A94,0),"")</f>
        <v/>
      </c>
      <c r="H94" s="14" t="str" cm="1">
        <f t="array" aca="1" ref="H94" ca="1">IFERROR(INDEX('Nhập đơn'!I:I,ACH!$A94,0),"")</f>
        <v/>
      </c>
      <c r="I94" s="18"/>
    </row>
    <row r="95" spans="1:9" ht="17.25">
      <c r="A95" t="str">
        <f ca="1">IFERROR(A94+MATCH(C95,OFFSET('Nhập đơn'!$C$1,ACH!$A94,0,10000),0),"")</f>
        <v/>
      </c>
      <c r="B95" s="18"/>
      <c r="C95" s="18"/>
      <c r="D95" s="14" t="str" cm="1">
        <f t="array" aca="1" ref="D95" ca="1">IFERROR(INDEX('Nhập đơn'!D:D,ACH!$A95,0),"")</f>
        <v/>
      </c>
      <c r="E95" s="15" t="str" cm="1">
        <f t="array" aca="1" ref="E95" ca="1">IFERROR(INDEX('Nhập đơn'!E:E,ACH!$A95,0),"")</f>
        <v/>
      </c>
      <c r="F95" s="15" t="str" cm="1">
        <f t="array" aca="1" ref="F95" ca="1">IFERROR(INDEX('Nhập đơn'!F:F,ACH!$A95,0),"")</f>
        <v/>
      </c>
      <c r="G95" s="14" t="str" cm="1">
        <f t="array" aca="1" ref="G95" ca="1">IFERROR(INDEX('Nhập đơn'!H:H,ACH!$A95,0),"")</f>
        <v/>
      </c>
      <c r="H95" s="14" t="str" cm="1">
        <f t="array" aca="1" ref="H95" ca="1">IFERROR(INDEX('Nhập đơn'!I:I,ACH!$A95,0),"")</f>
        <v/>
      </c>
      <c r="I95" s="18"/>
    </row>
    <row r="96" spans="1:9" ht="17.25">
      <c r="A96" t="str">
        <f ca="1">IFERROR(A95+MATCH(C96,OFFSET('Nhập đơn'!$C$1,ACH!$A95,0,10000),0),"")</f>
        <v/>
      </c>
      <c r="B96" s="18"/>
      <c r="C96" s="18"/>
      <c r="D96" s="14" t="str" cm="1">
        <f t="array" aca="1" ref="D96" ca="1">IFERROR(INDEX('Nhập đơn'!D:D,ACH!$A96,0),"")</f>
        <v/>
      </c>
      <c r="E96" s="15" t="str" cm="1">
        <f t="array" aca="1" ref="E96" ca="1">IFERROR(INDEX('Nhập đơn'!E:E,ACH!$A96,0),"")</f>
        <v/>
      </c>
      <c r="F96" s="15" t="str" cm="1">
        <f t="array" aca="1" ref="F96" ca="1">IFERROR(INDEX('Nhập đơn'!F:F,ACH!$A96,0),"")</f>
        <v/>
      </c>
      <c r="G96" s="14" t="str" cm="1">
        <f t="array" aca="1" ref="G96" ca="1">IFERROR(INDEX('Nhập đơn'!H:H,ACH!$A96,0),"")</f>
        <v/>
      </c>
      <c r="H96" s="14" t="str" cm="1">
        <f t="array" aca="1" ref="H96" ca="1">IFERROR(INDEX('Nhập đơn'!I:I,ACH!$A96,0),"")</f>
        <v/>
      </c>
      <c r="I96" s="18"/>
    </row>
    <row r="97" spans="1:9" ht="17.25">
      <c r="A97" t="str">
        <f ca="1">IFERROR(A96+MATCH(C97,OFFSET('Nhập đơn'!$C$1,ACH!$A96,0,10000),0),"")</f>
        <v/>
      </c>
      <c r="B97" s="18"/>
      <c r="C97" s="18"/>
      <c r="D97" s="14" t="str" cm="1">
        <f t="array" aca="1" ref="D97" ca="1">IFERROR(INDEX('Nhập đơn'!D:D,ACH!$A97,0),"")</f>
        <v/>
      </c>
      <c r="E97" s="15" t="str" cm="1">
        <f t="array" aca="1" ref="E97" ca="1">IFERROR(INDEX('Nhập đơn'!E:E,ACH!$A97,0),"")</f>
        <v/>
      </c>
      <c r="F97" s="15" t="str" cm="1">
        <f t="array" aca="1" ref="F97" ca="1">IFERROR(INDEX('Nhập đơn'!F:F,ACH!$A97,0),"")</f>
        <v/>
      </c>
      <c r="G97" s="14" t="str" cm="1">
        <f t="array" aca="1" ref="G97" ca="1">IFERROR(INDEX('Nhập đơn'!H:H,ACH!$A97,0),"")</f>
        <v/>
      </c>
      <c r="H97" s="14" t="str" cm="1">
        <f t="array" aca="1" ref="H97" ca="1">IFERROR(INDEX('Nhập đơn'!I:I,ACH!$A97,0),"")</f>
        <v/>
      </c>
      <c r="I97" s="18"/>
    </row>
    <row r="98" spans="1:9" ht="17.25">
      <c r="A98" t="str">
        <f ca="1">IFERROR(A97+MATCH(C98,OFFSET('Nhập đơn'!$C$1,ACH!$A97,0,10000),0),"")</f>
        <v/>
      </c>
      <c r="B98" s="18"/>
      <c r="C98" s="18"/>
      <c r="D98" s="14" t="str" cm="1">
        <f t="array" aca="1" ref="D98" ca="1">IFERROR(INDEX('Nhập đơn'!D:D,ACH!$A98,0),"")</f>
        <v/>
      </c>
      <c r="E98" s="15" t="str" cm="1">
        <f t="array" aca="1" ref="E98" ca="1">IFERROR(INDEX('Nhập đơn'!E:E,ACH!$A98,0),"")</f>
        <v/>
      </c>
      <c r="F98" s="15" t="str" cm="1">
        <f t="array" aca="1" ref="F98" ca="1">IFERROR(INDEX('Nhập đơn'!F:F,ACH!$A98,0),"")</f>
        <v/>
      </c>
      <c r="G98" s="14" t="str" cm="1">
        <f t="array" aca="1" ref="G98" ca="1">IFERROR(INDEX('Nhập đơn'!H:H,ACH!$A98,0),"")</f>
        <v/>
      </c>
      <c r="H98" s="14" t="str" cm="1">
        <f t="array" aca="1" ref="H98" ca="1">IFERROR(INDEX('Nhập đơn'!I:I,ACH!$A98,0),"")</f>
        <v/>
      </c>
      <c r="I98" s="18"/>
    </row>
    <row r="99" spans="1:9" ht="17.25">
      <c r="A99" t="str">
        <f ca="1">IFERROR(A98+MATCH(C99,OFFSET('Nhập đơn'!$C$1,ACH!$A98,0,10000),0),"")</f>
        <v/>
      </c>
      <c r="B99" s="18"/>
      <c r="C99" s="18"/>
      <c r="D99" s="14" t="str" cm="1">
        <f t="array" aca="1" ref="D99" ca="1">IFERROR(INDEX('Nhập đơn'!D:D,ACH!$A99,0),"")</f>
        <v/>
      </c>
      <c r="E99" s="15" t="str" cm="1">
        <f t="array" aca="1" ref="E99" ca="1">IFERROR(INDEX('Nhập đơn'!E:E,ACH!$A99,0),"")</f>
        <v/>
      </c>
      <c r="F99" s="15" t="str" cm="1">
        <f t="array" aca="1" ref="F99" ca="1">IFERROR(INDEX('Nhập đơn'!F:F,ACH!$A99,0),"")</f>
        <v/>
      </c>
      <c r="G99" s="14" t="str" cm="1">
        <f t="array" aca="1" ref="G99" ca="1">IFERROR(INDEX('Nhập đơn'!H:H,ACH!$A99,0),"")</f>
        <v/>
      </c>
      <c r="H99" s="14" t="str" cm="1">
        <f t="array" aca="1" ref="H99" ca="1">IFERROR(INDEX('Nhập đơn'!I:I,ACH!$A99,0),"")</f>
        <v/>
      </c>
      <c r="I99" s="18"/>
    </row>
    <row r="100" spans="1:9" ht="17.25">
      <c r="A100" t="str">
        <f ca="1">IFERROR(A99+MATCH(C100,OFFSET('Nhập đơn'!$C$1,ACH!$A99,0,10000),0),"")</f>
        <v/>
      </c>
      <c r="B100" s="18"/>
      <c r="C100" s="18"/>
      <c r="D100" s="14" t="str" cm="1">
        <f t="array" aca="1" ref="D100" ca="1">IFERROR(INDEX('Nhập đơn'!D:D,ACH!$A100,0),"")</f>
        <v/>
      </c>
      <c r="E100" s="15" t="str" cm="1">
        <f t="array" aca="1" ref="E100" ca="1">IFERROR(INDEX('Nhập đơn'!E:E,ACH!$A100,0),"")</f>
        <v/>
      </c>
      <c r="F100" s="15" t="str" cm="1">
        <f t="array" aca="1" ref="F100" ca="1">IFERROR(INDEX('Nhập đơn'!F:F,ACH!$A100,0),"")</f>
        <v/>
      </c>
      <c r="G100" s="14" t="str" cm="1">
        <f t="array" aca="1" ref="G100" ca="1">IFERROR(INDEX('Nhập đơn'!H:H,ACH!$A100,0),"")</f>
        <v/>
      </c>
      <c r="H100" s="14" t="str" cm="1">
        <f t="array" aca="1" ref="H100" ca="1">IFERROR(INDEX('Nhập đơn'!I:I,ACH!$A100,0),"")</f>
        <v/>
      </c>
      <c r="I100" s="18"/>
    </row>
    <row r="101" spans="1:9" ht="17.25">
      <c r="A101" t="str">
        <f ca="1">IFERROR(A100+MATCH(C101,OFFSET('Nhập đơn'!$C$1,ACH!$A100,0,10000),0),"")</f>
        <v/>
      </c>
      <c r="B101" s="18"/>
      <c r="C101" s="18"/>
      <c r="D101" s="14" t="str" cm="1">
        <f t="array" aca="1" ref="D101" ca="1">IFERROR(INDEX('Nhập đơn'!D:D,ACH!$A101,0),"")</f>
        <v/>
      </c>
      <c r="E101" s="15" t="str" cm="1">
        <f t="array" aca="1" ref="E101" ca="1">IFERROR(INDEX('Nhập đơn'!E:E,ACH!$A101,0),"")</f>
        <v/>
      </c>
      <c r="F101" s="15" t="str" cm="1">
        <f t="array" aca="1" ref="F101" ca="1">IFERROR(INDEX('Nhập đơn'!F:F,ACH!$A101,0),"")</f>
        <v/>
      </c>
      <c r="G101" s="14" t="str" cm="1">
        <f t="array" aca="1" ref="G101" ca="1">IFERROR(INDEX('Nhập đơn'!H:H,ACH!$A101,0),"")</f>
        <v/>
      </c>
      <c r="H101" s="14" t="str" cm="1">
        <f t="array" aca="1" ref="H101" ca="1">IFERROR(INDEX('Nhập đơn'!I:I,ACH!$A101,0),"")</f>
        <v/>
      </c>
      <c r="I101" s="18"/>
    </row>
    <row r="102" spans="1:9" ht="17.25">
      <c r="A102" t="str">
        <f ca="1">IFERROR(A101+MATCH(C102,OFFSET('Nhập đơn'!$C$1,ACH!$A101,0,10000),0),"")</f>
        <v/>
      </c>
      <c r="B102" s="18"/>
      <c r="C102" s="18"/>
      <c r="D102" s="14" t="str" cm="1">
        <f t="array" aca="1" ref="D102" ca="1">IFERROR(INDEX('Nhập đơn'!D:D,ACH!$A102,0),"")</f>
        <v/>
      </c>
      <c r="E102" s="15" t="str" cm="1">
        <f t="array" aca="1" ref="E102" ca="1">IFERROR(INDEX('Nhập đơn'!E:E,ACH!$A102,0),"")</f>
        <v/>
      </c>
      <c r="F102" s="15" t="str" cm="1">
        <f t="array" aca="1" ref="F102" ca="1">IFERROR(INDEX('Nhập đơn'!F:F,ACH!$A102,0),"")</f>
        <v/>
      </c>
      <c r="G102" s="14" t="str" cm="1">
        <f t="array" aca="1" ref="G102" ca="1">IFERROR(INDEX('Nhập đơn'!H:H,ACH!$A102,0),"")</f>
        <v/>
      </c>
      <c r="H102" s="14" t="str" cm="1">
        <f t="array" aca="1" ref="H102" ca="1">IFERROR(INDEX('Nhập đơn'!I:I,ACH!$A102,0),"")</f>
        <v/>
      </c>
      <c r="I102" s="18"/>
    </row>
    <row r="103" spans="1:9" ht="17.25">
      <c r="A103" t="str">
        <f ca="1">IFERROR(A102+MATCH(C103,OFFSET('Nhập đơn'!$C$1,ACH!$A102,0,10000),0),"")</f>
        <v/>
      </c>
      <c r="B103" s="18"/>
      <c r="C103" s="18"/>
      <c r="D103" s="14" t="str" cm="1">
        <f t="array" aca="1" ref="D103" ca="1">IFERROR(INDEX('Nhập đơn'!D:D,ACH!$A103,0),"")</f>
        <v/>
      </c>
      <c r="E103" s="15" t="str" cm="1">
        <f t="array" aca="1" ref="E103" ca="1">IFERROR(INDEX('Nhập đơn'!E:E,ACH!$A103,0),"")</f>
        <v/>
      </c>
      <c r="F103" s="15" t="str" cm="1">
        <f t="array" aca="1" ref="F103" ca="1">IFERROR(INDEX('Nhập đơn'!F:F,ACH!$A103,0),"")</f>
        <v/>
      </c>
      <c r="G103" s="14" t="str" cm="1">
        <f t="array" aca="1" ref="G103" ca="1">IFERROR(INDEX('Nhập đơn'!H:H,ACH!$A103,0),"")</f>
        <v/>
      </c>
      <c r="H103" s="14" t="str" cm="1">
        <f t="array" aca="1" ref="H103" ca="1">IFERROR(INDEX('Nhập đơn'!I:I,ACH!$A103,0),"")</f>
        <v/>
      </c>
      <c r="I103" s="18"/>
    </row>
    <row r="104" spans="1:9" ht="16.5">
      <c r="A104" t="str">
        <f ca="1">IFERROR(A103+MATCH(C104,OFFSET('Nhập đơn'!$C$1,ACH!$A103,0,10000),0),"")</f>
        <v/>
      </c>
      <c r="B104" s="19"/>
      <c r="C104" s="19"/>
      <c r="D104" s="14" t="str" cm="1">
        <f t="array" aca="1" ref="D104" ca="1">IFERROR(INDEX('Nhập đơn'!D:D,ACH!$A104,0),"")</f>
        <v/>
      </c>
      <c r="E104" s="15" t="str" cm="1">
        <f t="array" aca="1" ref="E104" ca="1">IFERROR(INDEX('Nhập đơn'!E:E,ACH!$A104,0),"")</f>
        <v/>
      </c>
      <c r="F104" s="15" t="str" cm="1">
        <f t="array" aca="1" ref="F104" ca="1">IFERROR(INDEX('Nhập đơn'!F:F,ACH!$A104,0),"")</f>
        <v/>
      </c>
      <c r="G104" s="14" t="str" cm="1">
        <f t="array" aca="1" ref="G104" ca="1">IFERROR(INDEX('Nhập đơn'!H:H,ACH!$A104,0),"")</f>
        <v/>
      </c>
      <c r="H104" s="14" t="str" cm="1">
        <f t="array" aca="1" ref="H104" ca="1">IFERROR(INDEX('Nhập đơn'!I:I,ACH!$A104,0),"")</f>
        <v/>
      </c>
      <c r="I104" s="19"/>
    </row>
    <row r="105" spans="1:9" ht="16.5">
      <c r="A105" t="str">
        <f ca="1">IFERROR(A104+MATCH(C105,OFFSET('Nhập đơn'!$C$1,ACH!$A104,0,10000),0),"")</f>
        <v/>
      </c>
      <c r="B105" s="19"/>
      <c r="C105" s="19"/>
      <c r="D105" s="14" t="str" cm="1">
        <f t="array" aca="1" ref="D105" ca="1">IFERROR(INDEX('Nhập đơn'!D:D,ACH!$A105,0),"")</f>
        <v/>
      </c>
      <c r="E105" s="15" t="str" cm="1">
        <f t="array" aca="1" ref="E105" ca="1">IFERROR(INDEX('Nhập đơn'!E:E,ACH!$A105,0),"")</f>
        <v/>
      </c>
      <c r="F105" s="15" t="str" cm="1">
        <f t="array" aca="1" ref="F105" ca="1">IFERROR(INDEX('Nhập đơn'!F:F,ACH!$A105,0),"")</f>
        <v/>
      </c>
      <c r="G105" s="14" t="str" cm="1">
        <f t="array" aca="1" ref="G105" ca="1">IFERROR(INDEX('Nhập đơn'!H:H,ACH!$A105,0),"")</f>
        <v/>
      </c>
      <c r="H105" s="14" t="str" cm="1">
        <f t="array" aca="1" ref="H105" ca="1">IFERROR(INDEX('Nhập đơn'!I:I,ACH!$A105,0),"")</f>
        <v/>
      </c>
      <c r="I105" s="19"/>
    </row>
    <row r="106" spans="1:9" ht="16.5">
      <c r="A106" t="str">
        <f ca="1">IFERROR(A105+MATCH(C106,OFFSET('Nhập đơn'!$C$1,ACH!$A105,0,10000),0),"")</f>
        <v/>
      </c>
      <c r="B106" s="19"/>
      <c r="C106" s="19"/>
      <c r="D106" s="14" t="str" cm="1">
        <f t="array" aca="1" ref="D106" ca="1">IFERROR(INDEX('Nhập đơn'!D:D,ACH!$A106,0),"")</f>
        <v/>
      </c>
      <c r="E106" s="15" t="str" cm="1">
        <f t="array" aca="1" ref="E106" ca="1">IFERROR(INDEX('Nhập đơn'!E:E,ACH!$A106,0),"")</f>
        <v/>
      </c>
      <c r="F106" s="15" t="str" cm="1">
        <f t="array" aca="1" ref="F106" ca="1">IFERROR(INDEX('Nhập đơn'!F:F,ACH!$A106,0),"")</f>
        <v/>
      </c>
      <c r="G106" s="14" t="str" cm="1">
        <f t="array" aca="1" ref="G106" ca="1">IFERROR(INDEX('Nhập đơn'!H:H,ACH!$A106,0),"")</f>
        <v/>
      </c>
      <c r="H106" s="14" t="str" cm="1">
        <f t="array" aca="1" ref="H106" ca="1">IFERROR(INDEX('Nhập đơn'!I:I,ACH!$A106,0),"")</f>
        <v/>
      </c>
      <c r="I106" s="19"/>
    </row>
    <row r="107" spans="1:9" ht="16.5">
      <c r="A107" t="str">
        <f ca="1">IFERROR(A106+MATCH(C107,OFFSET('Nhập đơn'!$C$1,ACH!$A106,0,10000),0),"")</f>
        <v/>
      </c>
      <c r="B107" s="19"/>
      <c r="C107" s="19"/>
      <c r="D107" s="14" t="str" cm="1">
        <f t="array" aca="1" ref="D107" ca="1">IFERROR(INDEX('Nhập đơn'!D:D,ACH!$A107,0),"")</f>
        <v/>
      </c>
      <c r="E107" s="15" t="str" cm="1">
        <f t="array" aca="1" ref="E107" ca="1">IFERROR(INDEX('Nhập đơn'!E:E,ACH!$A107,0),"")</f>
        <v/>
      </c>
      <c r="F107" s="15" t="str" cm="1">
        <f t="array" aca="1" ref="F107" ca="1">IFERROR(INDEX('Nhập đơn'!F:F,ACH!$A107,0),"")</f>
        <v/>
      </c>
      <c r="G107" s="14" t="str" cm="1">
        <f t="array" aca="1" ref="G107" ca="1">IFERROR(INDEX('Nhập đơn'!H:H,ACH!$A107,0),"")</f>
        <v/>
      </c>
      <c r="H107" s="14" t="str" cm="1">
        <f t="array" aca="1" ref="H107" ca="1">IFERROR(INDEX('Nhập đơn'!I:I,ACH!$A107,0),"")</f>
        <v/>
      </c>
      <c r="I107" s="19"/>
    </row>
    <row r="108" spans="1:9" ht="16.5">
      <c r="A108" t="str">
        <f ca="1">IFERROR(A107+MATCH(C108,OFFSET('Nhập đơn'!$C$1,ACH!$A107,0,10000),0),"")</f>
        <v/>
      </c>
      <c r="B108" s="19"/>
      <c r="C108" s="19"/>
      <c r="D108" s="14" t="str" cm="1">
        <f t="array" aca="1" ref="D108" ca="1">IFERROR(INDEX('Nhập đơn'!D:D,ACH!$A108,0),"")</f>
        <v/>
      </c>
      <c r="E108" s="15" t="str" cm="1">
        <f t="array" aca="1" ref="E108" ca="1">IFERROR(INDEX('Nhập đơn'!E:E,ACH!$A108,0),"")</f>
        <v/>
      </c>
      <c r="F108" s="15" t="str" cm="1">
        <f t="array" aca="1" ref="F108" ca="1">IFERROR(INDEX('Nhập đơn'!F:F,ACH!$A108,0),"")</f>
        <v/>
      </c>
      <c r="G108" s="14" t="str" cm="1">
        <f t="array" aca="1" ref="G108" ca="1">IFERROR(INDEX('Nhập đơn'!H:H,ACH!$A108,0),"")</f>
        <v/>
      </c>
      <c r="H108" s="14" t="str" cm="1">
        <f t="array" aca="1" ref="H108" ca="1">IFERROR(INDEX('Nhập đơn'!I:I,ACH!$A108,0),"")</f>
        <v/>
      </c>
      <c r="I108" s="19"/>
    </row>
    <row r="109" spans="1:9" ht="16.5">
      <c r="A109" t="str">
        <f ca="1">IFERROR(A108+MATCH(C109,OFFSET('Nhập đơn'!$C$1,ACH!$A108,0,10000),0),"")</f>
        <v/>
      </c>
      <c r="B109" s="19"/>
      <c r="C109" s="19"/>
      <c r="D109" s="14" t="str" cm="1">
        <f t="array" aca="1" ref="D109" ca="1">IFERROR(INDEX('Nhập đơn'!D:D,ACH!$A109,0),"")</f>
        <v/>
      </c>
      <c r="E109" s="15" t="str" cm="1">
        <f t="array" aca="1" ref="E109" ca="1">IFERROR(INDEX('Nhập đơn'!E:E,ACH!$A109,0),"")</f>
        <v/>
      </c>
      <c r="F109" s="15" t="str" cm="1">
        <f t="array" aca="1" ref="F109" ca="1">IFERROR(INDEX('Nhập đơn'!F:F,ACH!$A109,0),"")</f>
        <v/>
      </c>
      <c r="G109" s="14" t="str" cm="1">
        <f t="array" aca="1" ref="G109" ca="1">IFERROR(INDEX('Nhập đơn'!H:H,ACH!$A109,0),"")</f>
        <v/>
      </c>
      <c r="H109" s="14" t="str" cm="1">
        <f t="array" aca="1" ref="H109" ca="1">IFERROR(INDEX('Nhập đơn'!I:I,ACH!$A109,0),"")</f>
        <v/>
      </c>
      <c r="I109" s="19"/>
    </row>
    <row r="110" spans="1:9" ht="16.5">
      <c r="A110" t="str">
        <f ca="1">IFERROR(A109+MATCH(C110,OFFSET('Nhập đơn'!$C$1,ACH!$A109,0,10000),0),"")</f>
        <v/>
      </c>
      <c r="B110" s="19"/>
      <c r="C110" s="19"/>
      <c r="D110" s="14" t="str" cm="1">
        <f t="array" aca="1" ref="D110" ca="1">IFERROR(INDEX('Nhập đơn'!D:D,ACH!$A110,0),"")</f>
        <v/>
      </c>
      <c r="E110" s="15" t="str" cm="1">
        <f t="array" aca="1" ref="E110" ca="1">IFERROR(INDEX('Nhập đơn'!E:E,ACH!$A110,0),"")</f>
        <v/>
      </c>
      <c r="F110" s="15" t="str" cm="1">
        <f t="array" aca="1" ref="F110" ca="1">IFERROR(INDEX('Nhập đơn'!F:F,ACH!$A110,0),"")</f>
        <v/>
      </c>
      <c r="G110" s="14" t="str" cm="1">
        <f t="array" aca="1" ref="G110" ca="1">IFERROR(INDEX('Nhập đơn'!H:H,ACH!$A110,0),"")</f>
        <v/>
      </c>
      <c r="H110" s="14" t="str" cm="1">
        <f t="array" aca="1" ref="H110" ca="1">IFERROR(INDEX('Nhập đơn'!I:I,ACH!$A110,0),"")</f>
        <v/>
      </c>
      <c r="I110" s="19"/>
    </row>
    <row r="111" spans="1:9" ht="16.5">
      <c r="A111" t="str">
        <f ca="1">IFERROR(A110+MATCH(C111,OFFSET('Nhập đơn'!$C$1,ACH!$A110,0,10000),0),"")</f>
        <v/>
      </c>
      <c r="B111" s="19"/>
      <c r="C111" s="19"/>
      <c r="D111" s="14" t="str" cm="1">
        <f t="array" aca="1" ref="D111" ca="1">IFERROR(INDEX('Nhập đơn'!D:D,ACH!$A111,0),"")</f>
        <v/>
      </c>
      <c r="E111" s="15" t="str" cm="1">
        <f t="array" aca="1" ref="E111" ca="1">IFERROR(INDEX('Nhập đơn'!E:E,ACH!$A111,0),"")</f>
        <v/>
      </c>
      <c r="F111" s="15" t="str" cm="1">
        <f t="array" aca="1" ref="F111" ca="1">IFERROR(INDEX('Nhập đơn'!F:F,ACH!$A111,0),"")</f>
        <v/>
      </c>
      <c r="G111" s="14" t="str" cm="1">
        <f t="array" aca="1" ref="G111" ca="1">IFERROR(INDEX('Nhập đơn'!H:H,ACH!$A111,0),"")</f>
        <v/>
      </c>
      <c r="H111" s="14" t="str" cm="1">
        <f t="array" aca="1" ref="H111" ca="1">IFERROR(INDEX('Nhập đơn'!I:I,ACH!$A111,0),"")</f>
        <v/>
      </c>
      <c r="I111" s="19"/>
    </row>
    <row r="112" spans="1:9" ht="16.5">
      <c r="A112" t="str">
        <f ca="1">IFERROR(A111+MATCH(C112,OFFSET('Nhập đơn'!$C$1,ACH!$A111,0,10000),0),"")</f>
        <v/>
      </c>
      <c r="B112" s="19"/>
      <c r="C112" s="19"/>
      <c r="D112" s="14" t="str" cm="1">
        <f t="array" aca="1" ref="D112" ca="1">IFERROR(INDEX('Nhập đơn'!D:D,ACH!$A112,0),"")</f>
        <v/>
      </c>
      <c r="E112" s="15" t="str" cm="1">
        <f t="array" aca="1" ref="E112" ca="1">IFERROR(INDEX('Nhập đơn'!E:E,ACH!$A112,0),"")</f>
        <v/>
      </c>
      <c r="F112" s="15" t="str" cm="1">
        <f t="array" aca="1" ref="F112" ca="1">IFERROR(INDEX('Nhập đơn'!F:F,ACH!$A112,0),"")</f>
        <v/>
      </c>
      <c r="G112" s="14" t="str" cm="1">
        <f t="array" aca="1" ref="G112" ca="1">IFERROR(INDEX('Nhập đơn'!H:H,ACH!$A112,0),"")</f>
        <v/>
      </c>
      <c r="H112" s="14" t="str" cm="1">
        <f t="array" aca="1" ref="H112" ca="1">IFERROR(INDEX('Nhập đơn'!I:I,ACH!$A112,0),"")</f>
        <v/>
      </c>
      <c r="I112" s="19"/>
    </row>
    <row r="113" spans="1:9" ht="16.5">
      <c r="A113" t="str">
        <f ca="1">IFERROR(A112+MATCH(C113,OFFSET('Nhập đơn'!$C$1,ACH!$A112,0,10000),0),"")</f>
        <v/>
      </c>
      <c r="B113" s="19"/>
      <c r="C113" s="19"/>
      <c r="D113" s="14" t="str" cm="1">
        <f t="array" aca="1" ref="D113" ca="1">IFERROR(INDEX('Nhập đơn'!D:D,ACH!$A113,0),"")</f>
        <v/>
      </c>
      <c r="E113" s="15" t="str" cm="1">
        <f t="array" aca="1" ref="E113" ca="1">IFERROR(INDEX('Nhập đơn'!E:E,ACH!$A113,0),"")</f>
        <v/>
      </c>
      <c r="F113" s="15" t="str" cm="1">
        <f t="array" aca="1" ref="F113" ca="1">IFERROR(INDEX('Nhập đơn'!F:F,ACH!$A113,0),"")</f>
        <v/>
      </c>
      <c r="G113" s="14" t="str" cm="1">
        <f t="array" aca="1" ref="G113" ca="1">IFERROR(INDEX('Nhập đơn'!H:H,ACH!$A113,0),"")</f>
        <v/>
      </c>
      <c r="H113" s="14" t="str" cm="1">
        <f t="array" aca="1" ref="H113" ca="1">IFERROR(INDEX('Nhập đơn'!I:I,ACH!$A113,0),"")</f>
        <v/>
      </c>
      <c r="I113" s="19"/>
    </row>
    <row r="114" spans="1:9" ht="16.5">
      <c r="A114" t="str">
        <f ca="1">IFERROR(A113+MATCH(C114,OFFSET('Nhập đơn'!$C$1,ACH!$A113,0,10000),0),"")</f>
        <v/>
      </c>
      <c r="B114" s="19"/>
      <c r="C114" s="19"/>
      <c r="D114" s="14" t="str" cm="1">
        <f t="array" aca="1" ref="D114" ca="1">IFERROR(INDEX('Nhập đơn'!D:D,ACH!$A114,0),"")</f>
        <v/>
      </c>
      <c r="E114" s="15" t="str" cm="1">
        <f t="array" aca="1" ref="E114" ca="1">IFERROR(INDEX('Nhập đơn'!E:E,ACH!$A114,0),"")</f>
        <v/>
      </c>
      <c r="F114" s="15" t="str" cm="1">
        <f t="array" aca="1" ref="F114" ca="1">IFERROR(INDEX('Nhập đơn'!F:F,ACH!$A114,0),"")</f>
        <v/>
      </c>
      <c r="G114" s="14" t="str" cm="1">
        <f t="array" aca="1" ref="G114" ca="1">IFERROR(INDEX('Nhập đơn'!H:H,ACH!$A114,0),"")</f>
        <v/>
      </c>
      <c r="H114" s="14" t="str" cm="1">
        <f t="array" aca="1" ref="H114" ca="1">IFERROR(INDEX('Nhập đơn'!I:I,ACH!$A114,0),"")</f>
        <v/>
      </c>
      <c r="I114" s="19"/>
    </row>
    <row r="115" spans="1:9" ht="16.5">
      <c r="A115" t="str">
        <f ca="1">IFERROR(A114+MATCH(C115,OFFSET('Nhập đơn'!$C$1,ACH!$A114,0,10000),0),"")</f>
        <v/>
      </c>
      <c r="B115" s="19"/>
      <c r="C115" s="19"/>
      <c r="D115" s="14" t="str" cm="1">
        <f t="array" aca="1" ref="D115" ca="1">IFERROR(INDEX('Nhập đơn'!D:D,ACH!$A115,0),"")</f>
        <v/>
      </c>
      <c r="E115" s="15" t="str" cm="1">
        <f t="array" aca="1" ref="E115" ca="1">IFERROR(INDEX('Nhập đơn'!E:E,ACH!$A115,0),"")</f>
        <v/>
      </c>
      <c r="F115" s="15" t="str" cm="1">
        <f t="array" aca="1" ref="F115" ca="1">IFERROR(INDEX('Nhập đơn'!F:F,ACH!$A115,0),"")</f>
        <v/>
      </c>
      <c r="G115" s="14" t="str" cm="1">
        <f t="array" aca="1" ref="G115" ca="1">IFERROR(INDEX('Nhập đơn'!H:H,ACH!$A115,0),"")</f>
        <v/>
      </c>
      <c r="H115" s="14" t="str" cm="1">
        <f t="array" aca="1" ref="H115" ca="1">IFERROR(INDEX('Nhập đơn'!I:I,ACH!$A115,0),"")</f>
        <v/>
      </c>
      <c r="I115" s="19"/>
    </row>
    <row r="116" spans="1:9" ht="16.5">
      <c r="A116" t="str">
        <f ca="1">IFERROR(A115+MATCH(C116,OFFSET('Nhập đơn'!$C$1,ACH!$A115,0,10000),0),"")</f>
        <v/>
      </c>
      <c r="B116" s="19"/>
      <c r="C116" s="19"/>
      <c r="D116" s="14" t="str" cm="1">
        <f t="array" aca="1" ref="D116" ca="1">IFERROR(INDEX('Nhập đơn'!D:D,ACH!$A116,0),"")</f>
        <v/>
      </c>
      <c r="E116" s="15" t="str" cm="1">
        <f t="array" aca="1" ref="E116" ca="1">IFERROR(INDEX('Nhập đơn'!E:E,ACH!$A116,0),"")</f>
        <v/>
      </c>
      <c r="F116" s="15" t="str" cm="1">
        <f t="array" aca="1" ref="F116" ca="1">IFERROR(INDEX('Nhập đơn'!F:F,ACH!$A116,0),"")</f>
        <v/>
      </c>
      <c r="G116" s="14" t="str" cm="1">
        <f t="array" aca="1" ref="G116" ca="1">IFERROR(INDEX('Nhập đơn'!H:H,ACH!$A116,0),"")</f>
        <v/>
      </c>
      <c r="H116" s="14" t="str" cm="1">
        <f t="array" aca="1" ref="H116" ca="1">IFERROR(INDEX('Nhập đơn'!I:I,ACH!$A116,0),"")</f>
        <v/>
      </c>
      <c r="I116" s="19"/>
    </row>
    <row r="117" spans="1:9" ht="16.5">
      <c r="A117" t="str">
        <f ca="1">IFERROR(A116+MATCH(C117,OFFSET('Nhập đơn'!$C$1,ACH!$A116,0,10000),0),"")</f>
        <v/>
      </c>
      <c r="B117" s="19"/>
      <c r="C117" s="19"/>
      <c r="D117" s="14" t="str" cm="1">
        <f t="array" aca="1" ref="D117" ca="1">IFERROR(INDEX('Nhập đơn'!D:D,ACH!$A117,0),"")</f>
        <v/>
      </c>
      <c r="E117" s="15" t="str" cm="1">
        <f t="array" aca="1" ref="E117" ca="1">IFERROR(INDEX('Nhập đơn'!E:E,ACH!$A117,0),"")</f>
        <v/>
      </c>
      <c r="F117" s="15" t="str" cm="1">
        <f t="array" aca="1" ref="F117" ca="1">IFERROR(INDEX('Nhập đơn'!F:F,ACH!$A117,0),"")</f>
        <v/>
      </c>
      <c r="G117" s="14" t="str" cm="1">
        <f t="array" aca="1" ref="G117" ca="1">IFERROR(INDEX('Nhập đơn'!H:H,ACH!$A117,0),"")</f>
        <v/>
      </c>
      <c r="H117" s="14" t="str" cm="1">
        <f t="array" aca="1" ref="H117" ca="1">IFERROR(INDEX('Nhập đơn'!I:I,ACH!$A117,0),"")</f>
        <v/>
      </c>
      <c r="I117" s="19"/>
    </row>
    <row r="118" spans="1:9" ht="16.5">
      <c r="A118" t="str">
        <f ca="1">IFERROR(A117+MATCH(C118,OFFSET('Nhập đơn'!$C$1,ACH!$A117,0,10000),0),"")</f>
        <v/>
      </c>
      <c r="B118" s="19"/>
      <c r="C118" s="19"/>
      <c r="D118" s="14" t="str" cm="1">
        <f t="array" aca="1" ref="D118" ca="1">IFERROR(INDEX('Nhập đơn'!D:D,ACH!$A118,0),"")</f>
        <v/>
      </c>
      <c r="E118" s="15" t="str" cm="1">
        <f t="array" aca="1" ref="E118" ca="1">IFERROR(INDEX('Nhập đơn'!E:E,ACH!$A118,0),"")</f>
        <v/>
      </c>
      <c r="F118" s="15" t="str" cm="1">
        <f t="array" aca="1" ref="F118" ca="1">IFERROR(INDEX('Nhập đơn'!F:F,ACH!$A118,0),"")</f>
        <v/>
      </c>
      <c r="G118" s="14" t="str" cm="1">
        <f t="array" aca="1" ref="G118" ca="1">IFERROR(INDEX('Nhập đơn'!H:H,ACH!$A118,0),"")</f>
        <v/>
      </c>
      <c r="H118" s="14" t="str" cm="1">
        <f t="array" aca="1" ref="H118" ca="1">IFERROR(INDEX('Nhập đơn'!I:I,ACH!$A118,0),"")</f>
        <v/>
      </c>
      <c r="I118" s="19"/>
    </row>
    <row r="119" spans="1:9" ht="16.5">
      <c r="A119" t="str">
        <f ca="1">IFERROR(A118+MATCH(C119,OFFSET('Nhập đơn'!$C$1,ACH!$A118,0,10000),0),"")</f>
        <v/>
      </c>
      <c r="B119" s="19"/>
      <c r="C119" s="19"/>
      <c r="D119" s="14" t="str" cm="1">
        <f t="array" aca="1" ref="D119" ca="1">IFERROR(INDEX('Nhập đơn'!D:D,ACH!$A119,0),"")</f>
        <v/>
      </c>
      <c r="E119" s="15" t="str" cm="1">
        <f t="array" aca="1" ref="E119" ca="1">IFERROR(INDEX('Nhập đơn'!E:E,ACH!$A119,0),"")</f>
        <v/>
      </c>
      <c r="F119" s="15" t="str" cm="1">
        <f t="array" aca="1" ref="F119" ca="1">IFERROR(INDEX('Nhập đơn'!F:F,ACH!$A119,0),"")</f>
        <v/>
      </c>
      <c r="G119" s="14" t="str" cm="1">
        <f t="array" aca="1" ref="G119" ca="1">IFERROR(INDEX('Nhập đơn'!H:H,ACH!$A119,0),"")</f>
        <v/>
      </c>
      <c r="H119" s="14" t="str" cm="1">
        <f t="array" aca="1" ref="H119" ca="1">IFERROR(INDEX('Nhập đơn'!I:I,ACH!$A119,0),"")</f>
        <v/>
      </c>
      <c r="I119" s="19"/>
    </row>
    <row r="120" spans="1:9" ht="16.5">
      <c r="A120" t="str">
        <f ca="1">IFERROR(A119+MATCH(C120,OFFSET('Nhập đơn'!$C$1,ACH!$A119,0,10000),0),"")</f>
        <v/>
      </c>
      <c r="B120" s="19"/>
      <c r="C120" s="19"/>
      <c r="D120" s="14" t="str" cm="1">
        <f t="array" aca="1" ref="D120" ca="1">IFERROR(INDEX('Nhập đơn'!D:D,ACH!$A120,0),"")</f>
        <v/>
      </c>
      <c r="E120" s="15" t="str" cm="1">
        <f t="array" aca="1" ref="E120" ca="1">IFERROR(INDEX('Nhập đơn'!E:E,ACH!$A120,0),"")</f>
        <v/>
      </c>
      <c r="F120" s="15" t="str" cm="1">
        <f t="array" aca="1" ref="F120" ca="1">IFERROR(INDEX('Nhập đơn'!F:F,ACH!$A120,0),"")</f>
        <v/>
      </c>
      <c r="G120" s="14" t="str" cm="1">
        <f t="array" aca="1" ref="G120" ca="1">IFERROR(INDEX('Nhập đơn'!H:H,ACH!$A120,0),"")</f>
        <v/>
      </c>
      <c r="H120" s="14" t="str" cm="1">
        <f t="array" aca="1" ref="H120" ca="1">IFERROR(INDEX('Nhập đơn'!I:I,ACH!$A120,0),"")</f>
        <v/>
      </c>
      <c r="I120" s="19"/>
    </row>
  </sheetData>
  <mergeCells count="1">
    <mergeCell ref="H5:I5"/>
  </mergeCells>
  <conditionalFormatting sqref="B6:I6">
    <cfRule type="expression" dxfId="1" priority="1">
      <formula>COUNTA(B7)&gt;0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45"/>
  <sheetViews>
    <sheetView topLeftCell="B1" workbookViewId="0">
      <selection activeCell="F12" sqref="F12"/>
    </sheetView>
  </sheetViews>
  <sheetFormatPr defaultColWidth="9" defaultRowHeight="15"/>
  <cols>
    <col min="1" max="1" width="9" hidden="1" customWidth="1"/>
    <col min="2" max="2" width="6.875" customWidth="1"/>
    <col min="3" max="3" width="9" hidden="1" customWidth="1"/>
    <col min="4" max="4" width="12.375" customWidth="1"/>
    <col min="5" max="5" width="24.375" customWidth="1"/>
    <col min="6" max="6" width="34" customWidth="1"/>
    <col min="7" max="7" width="13.375" customWidth="1"/>
    <col min="8" max="8" width="13.625" customWidth="1"/>
    <col min="9" max="9" width="14.125" customWidth="1"/>
    <col min="10" max="10" width="9" hidden="1" customWidth="1"/>
  </cols>
  <sheetData>
    <row r="1" spans="1:10" ht="15" customHeight="1">
      <c r="A1" s="1"/>
      <c r="B1" s="2" t="s">
        <v>4198</v>
      </c>
      <c r="C1" s="3"/>
      <c r="D1" s="4"/>
      <c r="E1" s="3"/>
      <c r="F1" s="3"/>
      <c r="G1" s="3"/>
      <c r="H1" s="3"/>
      <c r="I1" s="1"/>
      <c r="J1">
        <f>COUNTIFS('Nhập đơn'!C:C,$E$5)</f>
        <v>0</v>
      </c>
    </row>
    <row r="2" spans="1:10" ht="25.5">
      <c r="A2" s="1"/>
      <c r="B2" s="5" t="s">
        <v>4326</v>
      </c>
      <c r="C2" s="6"/>
      <c r="D2" s="6"/>
      <c r="E2" s="6"/>
      <c r="F2" s="6"/>
      <c r="G2" s="6"/>
      <c r="H2" s="6"/>
      <c r="I2" s="17"/>
    </row>
    <row r="3" spans="1:10" ht="16.5">
      <c r="A3" s="1"/>
      <c r="B3" s="1"/>
      <c r="C3" s="3"/>
      <c r="D3" s="4"/>
      <c r="E3" s="3"/>
      <c r="F3" s="3"/>
      <c r="G3" s="3"/>
      <c r="H3" s="3"/>
      <c r="I3" s="1"/>
    </row>
    <row r="4" spans="1:10" ht="16.5">
      <c r="A4" s="1"/>
      <c r="B4" s="1"/>
      <c r="C4" s="3"/>
      <c r="D4" s="4"/>
      <c r="E4" s="3"/>
      <c r="F4" s="3"/>
      <c r="G4" s="3"/>
      <c r="H4" s="3"/>
      <c r="I4" s="1"/>
    </row>
    <row r="5" spans="1:10" ht="16.5">
      <c r="A5" s="1"/>
      <c r="B5" s="7" t="s">
        <v>4327</v>
      </c>
      <c r="C5" s="8"/>
      <c r="D5" s="9"/>
      <c r="E5" s="10" t="s">
        <v>4711</v>
      </c>
      <c r="F5" s="8"/>
      <c r="G5" s="11" t="s">
        <v>4328</v>
      </c>
      <c r="H5" s="785" t="s">
        <v>4329</v>
      </c>
      <c r="I5" s="785"/>
    </row>
    <row r="6" spans="1:10" ht="49.5">
      <c r="A6" s="1"/>
      <c r="B6" s="12" t="s">
        <v>4185</v>
      </c>
      <c r="C6" s="13"/>
      <c r="D6" s="13" t="s">
        <v>4330</v>
      </c>
      <c r="E6" s="13" t="s">
        <v>4331</v>
      </c>
      <c r="F6" s="13" t="s">
        <v>4332</v>
      </c>
      <c r="G6" s="13" t="s">
        <v>4192</v>
      </c>
      <c r="H6" s="13" t="s">
        <v>4193</v>
      </c>
      <c r="I6" s="13" t="s">
        <v>4194</v>
      </c>
    </row>
    <row r="7" spans="1:10" ht="16.5">
      <c r="A7" s="1" t="str">
        <f ca="1">IFERROR(A6+MATCH(C7,OFFSET('Nhập đơn'!$C$1,MT!$A6,0,10000),0),"")</f>
        <v/>
      </c>
      <c r="B7" s="14">
        <v>1</v>
      </c>
      <c r="C7" s="14" t="str">
        <f>IF(COUNTIFS($C$6:C6,$E$5)&lt;$J$1,$E$5,"")</f>
        <v/>
      </c>
      <c r="D7" s="14" t="str" cm="1">
        <f t="array" aca="1" ref="D7" ca="1">IFERROR(INDEX('Nhập đơn'!D:D,MT!$A7,0),"")</f>
        <v/>
      </c>
      <c r="E7" s="15" t="str" cm="1">
        <f t="array" aca="1" ref="E7" ca="1">IFERROR(INDEX('Nhập đơn'!E:E,MT!$A7,0),"")</f>
        <v/>
      </c>
      <c r="F7" s="15" t="str" cm="1">
        <f t="array" aca="1" ref="F7" ca="1">IFERROR(INDEX('Nhập đơn'!F:F,MT!$A7,0),"")</f>
        <v/>
      </c>
      <c r="G7" s="14" t="str" cm="1">
        <f t="array" aca="1" ref="G7" ca="1">IFERROR(INDEX('Nhập đơn'!H:H,MT!$A7,0),"")</f>
        <v/>
      </c>
      <c r="H7" s="14" t="str" cm="1">
        <f t="array" aca="1" ref="H7" ca="1">IFERROR(INDEX('Nhập đơn'!I:I,MT!$A7,0),"")</f>
        <v/>
      </c>
      <c r="I7" s="16"/>
    </row>
    <row r="8" spans="1:10" ht="16.5">
      <c r="A8" s="1" t="str">
        <f ca="1">IFERROR(A7+MATCH(C8,OFFSET('Nhập đơn'!$C$1,MT!$A7,0,10000),0),"")</f>
        <v/>
      </c>
      <c r="B8" s="14">
        <v>2</v>
      </c>
      <c r="C8" s="14" t="str">
        <f>IF(COUNTIFS($C$6:C7,$E$5)&lt;$J$1,$E$5,"")</f>
        <v/>
      </c>
      <c r="D8" s="14" t="str" cm="1">
        <f t="array" aca="1" ref="D8" ca="1">IFERROR(INDEX('Nhập đơn'!D:D,MT!$A8,0),"")</f>
        <v/>
      </c>
      <c r="E8" s="15" t="str" cm="1">
        <f t="array" aca="1" ref="E8" ca="1">IFERROR(INDEX('Nhập đơn'!E:E,MT!$A8,0),"")</f>
        <v/>
      </c>
      <c r="F8" s="15" t="str" cm="1">
        <f t="array" aca="1" ref="F8" ca="1">IFERROR(INDEX('Nhập đơn'!F:F,MT!$A8,0),"")</f>
        <v/>
      </c>
      <c r="G8" s="14" t="str" cm="1">
        <f t="array" aca="1" ref="G8" ca="1">IFERROR(INDEX('Nhập đơn'!H:H,MT!$A8,0),"")</f>
        <v/>
      </c>
      <c r="H8" s="14" t="str" cm="1">
        <f t="array" aca="1" ref="H8" ca="1">IFERROR(INDEX('Nhập đơn'!I:I,MT!$A8,0),"")</f>
        <v/>
      </c>
      <c r="I8" s="16"/>
    </row>
    <row r="9" spans="1:10" ht="16.5">
      <c r="A9" s="1" t="str">
        <f ca="1">IFERROR(A8+MATCH(C9,OFFSET('Nhập đơn'!$C$1,MT!$A8,0,10000),0),"")</f>
        <v/>
      </c>
      <c r="B9" s="14">
        <v>3</v>
      </c>
      <c r="C9" s="14" t="str">
        <f>IF(COUNTIFS($C$6:C8,$E$5)&lt;$J$1,$E$5,"")</f>
        <v/>
      </c>
      <c r="D9" s="14" t="str" cm="1">
        <f t="array" aca="1" ref="D9" ca="1">IFERROR(INDEX('Nhập đơn'!D:D,MT!$A9,0),"")</f>
        <v/>
      </c>
      <c r="E9" s="15" t="str" cm="1">
        <f t="array" aca="1" ref="E9" ca="1">IFERROR(INDEX('Nhập đơn'!E:E,MT!$A9,0),"")</f>
        <v/>
      </c>
      <c r="F9" s="15" t="str" cm="1">
        <f t="array" aca="1" ref="F9" ca="1">IFERROR(INDEX('Nhập đơn'!F:F,MT!$A9,0),"")</f>
        <v/>
      </c>
      <c r="G9" s="14" t="str" cm="1">
        <f t="array" aca="1" ref="G9" ca="1">IFERROR(INDEX('Nhập đơn'!H:H,MT!$A9,0),"")</f>
        <v/>
      </c>
      <c r="H9" s="14" t="str" cm="1">
        <f t="array" aca="1" ref="H9" ca="1">IFERROR(INDEX('Nhập đơn'!I:I,MT!$A9,0),"")</f>
        <v/>
      </c>
      <c r="I9" s="16"/>
    </row>
    <row r="10" spans="1:10" ht="16.5">
      <c r="A10" s="1" t="str">
        <f ca="1">IFERROR(A9+MATCH(C10,OFFSET('Nhập đơn'!$C$1,MT!$A9,0,10000),0),"")</f>
        <v/>
      </c>
      <c r="B10" s="14">
        <v>4</v>
      </c>
      <c r="C10" s="14" t="str">
        <f>IF(COUNTIFS($C$6:C9,$E$5)&lt;$J$1,$E$5,"")</f>
        <v/>
      </c>
      <c r="D10" s="14" t="str" cm="1">
        <f t="array" aca="1" ref="D10" ca="1">IFERROR(INDEX('Nhập đơn'!D:D,MT!$A10,0),"")</f>
        <v/>
      </c>
      <c r="E10" s="15" t="str" cm="1">
        <f t="array" aca="1" ref="E10" ca="1">IFERROR(INDEX('Nhập đơn'!E:E,MT!$A10,0),"")</f>
        <v/>
      </c>
      <c r="F10" s="15" t="str" cm="1">
        <f t="array" aca="1" ref="F10" ca="1">IFERROR(INDEX('Nhập đơn'!F:F,MT!$A10,0),"")</f>
        <v/>
      </c>
      <c r="G10" s="14" t="str" cm="1">
        <f t="array" aca="1" ref="G10" ca="1">IFERROR(INDEX('Nhập đơn'!H:H,MT!$A10,0),"")</f>
        <v/>
      </c>
      <c r="H10" s="14" t="str" cm="1">
        <f t="array" aca="1" ref="H10" ca="1">IFERROR(INDEX('Nhập đơn'!I:I,MT!$A10,0),"")</f>
        <v/>
      </c>
      <c r="I10" s="16"/>
    </row>
    <row r="11" spans="1:10" ht="16.5">
      <c r="A11" s="1" t="str">
        <f ca="1">IFERROR(A10+MATCH(C11,OFFSET('Nhập đơn'!$C$1,MT!$A10,0,10000),0),"")</f>
        <v/>
      </c>
      <c r="B11" s="14">
        <v>5</v>
      </c>
      <c r="C11" s="14" t="str">
        <f>IF(COUNTIFS($C$6:C10,$E$5)&lt;$J$1,$E$5,"")</f>
        <v/>
      </c>
      <c r="D11" s="14" t="str" cm="1">
        <f t="array" aca="1" ref="D11" ca="1">IFERROR(INDEX('Nhập đơn'!D:D,MT!$A11,0),"")</f>
        <v/>
      </c>
      <c r="E11" s="15" t="str" cm="1">
        <f t="array" aca="1" ref="E11" ca="1">IFERROR(INDEX('Nhập đơn'!E:E,MT!$A11,0),"")</f>
        <v/>
      </c>
      <c r="F11" s="15" t="str" cm="1">
        <f t="array" aca="1" ref="F11" ca="1">IFERROR(INDEX('Nhập đơn'!F:F,MT!$A11,0),"")</f>
        <v/>
      </c>
      <c r="G11" s="14" t="str" cm="1">
        <f t="array" aca="1" ref="G11" ca="1">IFERROR(INDEX('Nhập đơn'!H:H,MT!$A11,0),"")</f>
        <v/>
      </c>
      <c r="H11" s="14" t="str" cm="1">
        <f t="array" aca="1" ref="H11" ca="1">IFERROR(INDEX('Nhập đơn'!I:I,MT!$A11,0),"")</f>
        <v/>
      </c>
      <c r="I11" s="16"/>
    </row>
    <row r="12" spans="1:10" ht="16.5">
      <c r="A12" s="1" t="str">
        <f ca="1">IFERROR(A11+MATCH(C12,OFFSET('Nhập đơn'!$C$1,MT!$A11,0,10000),0),"")</f>
        <v/>
      </c>
      <c r="B12" s="14">
        <v>6</v>
      </c>
      <c r="C12" s="14" t="str">
        <f>IF(COUNTIFS($C$6:C11,$E$5)&lt;$J$1,$E$5,"")</f>
        <v/>
      </c>
      <c r="D12" s="14" t="str" cm="1">
        <f t="array" aca="1" ref="D12" ca="1">IFERROR(INDEX('Nhập đơn'!D:D,MT!$A12,0),"")</f>
        <v/>
      </c>
      <c r="E12" s="15" t="str" cm="1">
        <f t="array" aca="1" ref="E12" ca="1">IFERROR(INDEX('Nhập đơn'!E:E,MT!$A12,0),"")</f>
        <v/>
      </c>
      <c r="F12" s="15" t="str" cm="1">
        <f t="array" aca="1" ref="F12" ca="1">IFERROR(INDEX('Nhập đơn'!F:F,MT!$A12,0),"")</f>
        <v/>
      </c>
      <c r="G12" s="14" t="str" cm="1">
        <f t="array" aca="1" ref="G12" ca="1">IFERROR(INDEX('Nhập đơn'!H:H,MT!$A12,0),"")</f>
        <v/>
      </c>
      <c r="H12" s="14" t="str" cm="1">
        <f t="array" aca="1" ref="H12" ca="1">IFERROR(INDEX('Nhập đơn'!I:I,MT!$A12,0),"")</f>
        <v/>
      </c>
      <c r="I12" s="16"/>
    </row>
    <row r="13" spans="1:10" ht="16.5">
      <c r="A13" s="1" t="str">
        <f ca="1">IFERROR(A12+MATCH(C13,OFFSET('Nhập đơn'!$C$1,MT!$A12,0,10000),0),"")</f>
        <v/>
      </c>
      <c r="B13" s="14">
        <v>7</v>
      </c>
      <c r="C13" s="14" t="str">
        <f>IF(COUNTIFS($C$6:C12,$E$5)&lt;$J$1,$E$5,"")</f>
        <v/>
      </c>
      <c r="D13" s="14" t="str" cm="1">
        <f t="array" aca="1" ref="D13" ca="1">IFERROR(INDEX('Nhập đơn'!D:D,MT!$A13,0),"")</f>
        <v/>
      </c>
      <c r="E13" s="15" t="str" cm="1">
        <f t="array" aca="1" ref="E13" ca="1">IFERROR(INDEX('Nhập đơn'!E:E,MT!$A13,0),"")</f>
        <v/>
      </c>
      <c r="F13" s="15" t="str" cm="1">
        <f t="array" aca="1" ref="F13" ca="1">IFERROR(INDEX('Nhập đơn'!F:F,MT!$A13,0),"")</f>
        <v/>
      </c>
      <c r="G13" s="14" t="str" cm="1">
        <f t="array" aca="1" ref="G13" ca="1">IFERROR(INDEX('Nhập đơn'!H:H,MT!$A13,0),"")</f>
        <v/>
      </c>
      <c r="H13" s="14" t="str" cm="1">
        <f t="array" aca="1" ref="H13" ca="1">IFERROR(INDEX('Nhập đơn'!I:I,MT!$A13,0),"")</f>
        <v/>
      </c>
      <c r="I13" s="16"/>
    </row>
    <row r="14" spans="1:10" ht="16.5">
      <c r="A14" s="1" t="str">
        <f ca="1">IFERROR(A13+MATCH(C14,OFFSET('Nhập đơn'!$C$1,MT!$A13,0,10000),0),"")</f>
        <v/>
      </c>
      <c r="B14" s="14">
        <v>8</v>
      </c>
      <c r="C14" s="14" t="str">
        <f>IF(COUNTIFS($C$6:C13,$E$5)&lt;$J$1,$E$5,"")</f>
        <v/>
      </c>
      <c r="D14" s="14" t="str" cm="1">
        <f t="array" aca="1" ref="D14" ca="1">IFERROR(INDEX('Nhập đơn'!D:D,MT!$A14,0),"")</f>
        <v/>
      </c>
      <c r="E14" s="15" t="str" cm="1">
        <f t="array" aca="1" ref="E14" ca="1">IFERROR(INDEX('Nhập đơn'!E:E,MT!$A14,0),"")</f>
        <v/>
      </c>
      <c r="F14" s="15" t="str" cm="1">
        <f t="array" aca="1" ref="F14" ca="1">IFERROR(INDEX('Nhập đơn'!F:F,MT!$A14,0),"")</f>
        <v/>
      </c>
      <c r="G14" s="14" t="str" cm="1">
        <f t="array" aca="1" ref="G14" ca="1">IFERROR(INDEX('Nhập đơn'!H:H,MT!$A14,0),"")</f>
        <v/>
      </c>
      <c r="H14" s="14" t="str" cm="1">
        <f t="array" aca="1" ref="H14" ca="1">IFERROR(INDEX('Nhập đơn'!I:I,MT!$A14,0),"")</f>
        <v/>
      </c>
      <c r="I14" s="16"/>
    </row>
    <row r="15" spans="1:10" ht="16.5">
      <c r="A15" s="1" t="str">
        <f ca="1">IFERROR(A14+MATCH(C15,OFFSET('Nhập đơn'!$C$1,MT!$A14,0,10000),0),"")</f>
        <v/>
      </c>
      <c r="B15" s="14">
        <v>9</v>
      </c>
      <c r="C15" s="14" t="str">
        <f>IF(COUNTIFS($C$6:C14,$E$5)&lt;$J$1,$E$5,"")</f>
        <v/>
      </c>
      <c r="D15" s="14" t="str" cm="1">
        <f t="array" aca="1" ref="D15" ca="1">IFERROR(INDEX('Nhập đơn'!D:D,MT!$A15,0),"")</f>
        <v/>
      </c>
      <c r="E15" s="15" t="str" cm="1">
        <f t="array" aca="1" ref="E15" ca="1">IFERROR(INDEX('Nhập đơn'!E:E,MT!$A15,0),"")</f>
        <v/>
      </c>
      <c r="F15" s="15" t="str" cm="1">
        <f t="array" aca="1" ref="F15" ca="1">IFERROR(INDEX('Nhập đơn'!F:F,MT!$A15,0),"")</f>
        <v/>
      </c>
      <c r="G15" s="14" t="str" cm="1">
        <f t="array" aca="1" ref="G15" ca="1">IFERROR(INDEX('Nhập đơn'!H:H,MT!$A15,0),"")</f>
        <v/>
      </c>
      <c r="H15" s="14" t="str" cm="1">
        <f t="array" aca="1" ref="H15" ca="1">IFERROR(INDEX('Nhập đơn'!I:I,MT!$A15,0),"")</f>
        <v/>
      </c>
      <c r="I15" s="16"/>
    </row>
    <row r="16" spans="1:10" ht="16.5">
      <c r="A16" s="1" t="str">
        <f ca="1">IFERROR(A15+MATCH(C16,OFFSET('Nhập đơn'!$C$1,MT!$A15,0,10000),0),"")</f>
        <v/>
      </c>
      <c r="B16" s="14">
        <v>10</v>
      </c>
      <c r="C16" s="14" t="str">
        <f>IF(COUNTIFS($C$6:C15,$E$5)&lt;$J$1,$E$5,"")</f>
        <v/>
      </c>
      <c r="D16" s="14" t="str" cm="1">
        <f t="array" aca="1" ref="D16" ca="1">IFERROR(INDEX('Nhập đơn'!D:D,MT!$A16,0),"")</f>
        <v/>
      </c>
      <c r="E16" s="15" t="str" cm="1">
        <f t="array" aca="1" ref="E16" ca="1">IFERROR(INDEX('Nhập đơn'!E:E,MT!$A16,0),"")</f>
        <v/>
      </c>
      <c r="F16" s="15" t="str" cm="1">
        <f t="array" aca="1" ref="F16" ca="1">IFERROR(INDEX('Nhập đơn'!F:F,MT!$A16,0),"")</f>
        <v/>
      </c>
      <c r="G16" s="14" t="str" cm="1">
        <f t="array" aca="1" ref="G16" ca="1">IFERROR(INDEX('Nhập đơn'!H:H,MT!$A16,0),"")</f>
        <v/>
      </c>
      <c r="H16" s="14" t="str" cm="1">
        <f t="array" aca="1" ref="H16" ca="1">IFERROR(INDEX('Nhập đơn'!I:I,MT!$A16,0),"")</f>
        <v/>
      </c>
      <c r="I16" s="16"/>
    </row>
    <row r="17" spans="1:9" ht="16.5">
      <c r="A17" s="1" t="str">
        <f ca="1">IFERROR(A16+MATCH(C17,OFFSET('Nhập đơn'!$C$1,MT!$A16,0,10000),0),"")</f>
        <v/>
      </c>
      <c r="B17" s="14">
        <v>11</v>
      </c>
      <c r="C17" s="14" t="str">
        <f>IF(COUNTIFS($C$6:C16,$E$5)&lt;$J$1,$E$5,"")</f>
        <v/>
      </c>
      <c r="D17" s="14" t="str" cm="1">
        <f t="array" aca="1" ref="D17" ca="1">IFERROR(INDEX('Nhập đơn'!D:D,MT!$A17,0),"")</f>
        <v/>
      </c>
      <c r="E17" s="15" t="str" cm="1">
        <f t="array" aca="1" ref="E17" ca="1">IFERROR(INDEX('Nhập đơn'!E:E,MT!$A17,0),"")</f>
        <v/>
      </c>
      <c r="F17" s="15" t="str" cm="1">
        <f t="array" aca="1" ref="F17" ca="1">IFERROR(INDEX('Nhập đơn'!F:F,MT!$A17,0),"")</f>
        <v/>
      </c>
      <c r="G17" s="14" t="str" cm="1">
        <f t="array" aca="1" ref="G17" ca="1">IFERROR(INDEX('Nhập đơn'!H:H,MT!$A17,0),"")</f>
        <v/>
      </c>
      <c r="H17" s="14" t="str" cm="1">
        <f t="array" aca="1" ref="H17" ca="1">IFERROR(INDEX('Nhập đơn'!I:I,MT!$A17,0),"")</f>
        <v/>
      </c>
      <c r="I17" s="16"/>
    </row>
    <row r="18" spans="1:9" ht="16.5">
      <c r="A18" s="1" t="str">
        <f ca="1">IFERROR(A17+MATCH(C18,OFFSET('Nhập đơn'!$C$1,MT!$A17,0,10000),0),"")</f>
        <v/>
      </c>
      <c r="B18" s="16"/>
      <c r="C18" s="16"/>
      <c r="D18" s="14" t="str" cm="1">
        <f t="array" aca="1" ref="D18" ca="1">IFERROR(INDEX('Nhập đơn'!D:D,MT!$A18,0),"")</f>
        <v/>
      </c>
      <c r="E18" s="15" t="str" cm="1">
        <f t="array" aca="1" ref="E18" ca="1">IFERROR(INDEX('Nhập đơn'!E:E,MT!$A18,0),"")</f>
        <v/>
      </c>
      <c r="F18" s="15" t="str" cm="1">
        <f t="array" aca="1" ref="F18" ca="1">IFERROR(INDEX('Nhập đơn'!F:F,MT!$A18,0),"")</f>
        <v/>
      </c>
      <c r="G18" s="14" t="str" cm="1">
        <f t="array" aca="1" ref="G18" ca="1">IFERROR(INDEX('Nhập đơn'!H:H,MT!$A18,0),"")</f>
        <v/>
      </c>
      <c r="H18" s="14" t="str" cm="1">
        <f t="array" aca="1" ref="H18" ca="1">IFERROR(INDEX('Nhập đơn'!I:I,MT!$A18,0),"")</f>
        <v/>
      </c>
      <c r="I18" s="16"/>
    </row>
    <row r="19" spans="1:9" ht="16.5">
      <c r="A19" s="1" t="str">
        <f ca="1">IFERROR(A18+MATCH(C19,OFFSET('Nhập đơn'!$C$1,MT!$A18,0,10000),0),"")</f>
        <v/>
      </c>
      <c r="B19" s="16"/>
      <c r="C19" s="16"/>
      <c r="D19" s="14" t="str" cm="1">
        <f t="array" aca="1" ref="D19" ca="1">IFERROR(INDEX('Nhập đơn'!D:D,MT!$A19,0),"")</f>
        <v/>
      </c>
      <c r="E19" s="15" t="str" cm="1">
        <f t="array" aca="1" ref="E19" ca="1">IFERROR(INDEX('Nhập đơn'!E:E,MT!$A19,0),"")</f>
        <v/>
      </c>
      <c r="F19" s="15" t="str" cm="1">
        <f t="array" aca="1" ref="F19" ca="1">IFERROR(INDEX('Nhập đơn'!F:F,MT!$A19,0),"")</f>
        <v/>
      </c>
      <c r="G19" s="14" t="str" cm="1">
        <f t="array" aca="1" ref="G19" ca="1">IFERROR(INDEX('Nhập đơn'!H:H,MT!$A19,0),"")</f>
        <v/>
      </c>
      <c r="H19" s="14" t="str" cm="1">
        <f t="array" aca="1" ref="H19" ca="1">IFERROR(INDEX('Nhập đơn'!I:I,MT!$A19,0),"")</f>
        <v/>
      </c>
      <c r="I19" s="16"/>
    </row>
    <row r="20" spans="1:9" ht="16.5">
      <c r="A20" s="1" t="str">
        <f ca="1">IFERROR(A19+MATCH(C20,OFFSET('Nhập đơn'!$C$1,MT!$A19,0,10000),0),"")</f>
        <v/>
      </c>
      <c r="B20" s="16"/>
      <c r="C20" s="16"/>
      <c r="D20" s="14" t="str" cm="1">
        <f t="array" aca="1" ref="D20" ca="1">IFERROR(INDEX('Nhập đơn'!D:D,MT!$A20,0),"")</f>
        <v/>
      </c>
      <c r="E20" s="15" t="str" cm="1">
        <f t="array" aca="1" ref="E20" ca="1">IFERROR(INDEX('Nhập đơn'!E:E,MT!$A20,0),"")</f>
        <v/>
      </c>
      <c r="F20" s="15" t="str" cm="1">
        <f t="array" aca="1" ref="F20" ca="1">IFERROR(INDEX('Nhập đơn'!F:F,MT!$A20,0),"")</f>
        <v/>
      </c>
      <c r="G20" s="14" t="str" cm="1">
        <f t="array" aca="1" ref="G20" ca="1">IFERROR(INDEX('Nhập đơn'!H:H,MT!$A20,0),"")</f>
        <v/>
      </c>
      <c r="H20" s="14" t="str" cm="1">
        <f t="array" aca="1" ref="H20" ca="1">IFERROR(INDEX('Nhập đơn'!I:I,MT!$A20,0),"")</f>
        <v/>
      </c>
      <c r="I20" s="16"/>
    </row>
    <row r="21" spans="1:9" ht="16.5">
      <c r="A21" s="1" t="str">
        <f ca="1">IFERROR(A20+MATCH(C21,OFFSET('Nhập đơn'!$C$1,MT!$A20,0,10000),0),"")</f>
        <v/>
      </c>
      <c r="B21" s="16"/>
      <c r="C21" s="16"/>
      <c r="D21" s="14" t="str" cm="1">
        <f t="array" aca="1" ref="D21" ca="1">IFERROR(INDEX('Nhập đơn'!D:D,MT!$A21,0),"")</f>
        <v/>
      </c>
      <c r="E21" s="15" t="str" cm="1">
        <f t="array" aca="1" ref="E21" ca="1">IFERROR(INDEX('Nhập đơn'!E:E,MT!$A21,0),"")</f>
        <v/>
      </c>
      <c r="F21" s="15" t="str" cm="1">
        <f t="array" aca="1" ref="F21" ca="1">IFERROR(INDEX('Nhập đơn'!F:F,MT!$A21,0),"")</f>
        <v/>
      </c>
      <c r="G21" s="14" t="str" cm="1">
        <f t="array" aca="1" ref="G21" ca="1">IFERROR(INDEX('Nhập đơn'!H:H,MT!$A21,0),"")</f>
        <v/>
      </c>
      <c r="H21" s="14" t="str" cm="1">
        <f t="array" aca="1" ref="H21" ca="1">IFERROR(INDEX('Nhập đơn'!I:I,MT!$A21,0),"")</f>
        <v/>
      </c>
      <c r="I21" s="16"/>
    </row>
    <row r="22" spans="1:9" ht="16.5">
      <c r="A22" s="1" t="str">
        <f ca="1">IFERROR(A21+MATCH(C22,OFFSET('Nhập đơn'!$C$1,MT!$A21,0,10000),0),"")</f>
        <v/>
      </c>
      <c r="B22" s="16"/>
      <c r="C22" s="16"/>
      <c r="D22" s="14" t="str" cm="1">
        <f t="array" aca="1" ref="D22" ca="1">IFERROR(INDEX('Nhập đơn'!D:D,MT!$A22,0),"")</f>
        <v/>
      </c>
      <c r="E22" s="15" t="str" cm="1">
        <f t="array" aca="1" ref="E22" ca="1">IFERROR(INDEX('Nhập đơn'!E:E,MT!$A22,0),"")</f>
        <v/>
      </c>
      <c r="F22" s="15" t="str" cm="1">
        <f t="array" aca="1" ref="F22" ca="1">IFERROR(INDEX('Nhập đơn'!F:F,MT!$A22,0),"")</f>
        <v/>
      </c>
      <c r="G22" s="14" t="str" cm="1">
        <f t="array" aca="1" ref="G22" ca="1">IFERROR(INDEX('Nhập đơn'!H:H,MT!$A22,0),"")</f>
        <v/>
      </c>
      <c r="H22" s="14" t="str" cm="1">
        <f t="array" aca="1" ref="H22" ca="1">IFERROR(INDEX('Nhập đơn'!I:I,MT!$A22,0),"")</f>
        <v/>
      </c>
      <c r="I22" s="16"/>
    </row>
    <row r="23" spans="1:9" ht="16.5">
      <c r="A23" s="1" t="str">
        <f ca="1">IFERROR(A22+MATCH(C23,OFFSET('Nhập đơn'!$C$1,MT!$A22,0,10000),0),"")</f>
        <v/>
      </c>
      <c r="B23" s="16"/>
      <c r="C23" s="16"/>
      <c r="D23" s="14" t="str" cm="1">
        <f t="array" aca="1" ref="D23" ca="1">IFERROR(INDEX('Nhập đơn'!D:D,MT!$A23,0),"")</f>
        <v/>
      </c>
      <c r="E23" s="15" t="str" cm="1">
        <f t="array" aca="1" ref="E23" ca="1">IFERROR(INDEX('Nhập đơn'!E:E,MT!$A23,0),"")</f>
        <v/>
      </c>
      <c r="F23" s="15" t="str" cm="1">
        <f t="array" aca="1" ref="F23" ca="1">IFERROR(INDEX('Nhập đơn'!F:F,MT!$A23,0),"")</f>
        <v/>
      </c>
      <c r="G23" s="14" t="str" cm="1">
        <f t="array" aca="1" ref="G23" ca="1">IFERROR(INDEX('Nhập đơn'!H:H,MT!$A23,0),"")</f>
        <v/>
      </c>
      <c r="H23" s="14" t="str" cm="1">
        <f t="array" aca="1" ref="H23" ca="1">IFERROR(INDEX('Nhập đơn'!I:I,MT!$A23,0),"")</f>
        <v/>
      </c>
      <c r="I23" s="16"/>
    </row>
    <row r="24" spans="1:9" ht="16.5">
      <c r="A24" s="1" t="str">
        <f ca="1">IFERROR(A23+MATCH(C24,OFFSET('Nhập đơn'!$C$1,MT!$A23,0,10000),0),"")</f>
        <v/>
      </c>
      <c r="B24" s="16"/>
      <c r="C24" s="16"/>
      <c r="D24" s="14" t="str" cm="1">
        <f t="array" aca="1" ref="D24" ca="1">IFERROR(INDEX('Nhập đơn'!D:D,MT!$A24,0),"")</f>
        <v/>
      </c>
      <c r="E24" s="15" t="str" cm="1">
        <f t="array" aca="1" ref="E24" ca="1">IFERROR(INDEX('Nhập đơn'!E:E,MT!$A24,0),"")</f>
        <v/>
      </c>
      <c r="F24" s="15" t="str" cm="1">
        <f t="array" aca="1" ref="F24" ca="1">IFERROR(INDEX('Nhập đơn'!F:F,MT!$A24,0),"")</f>
        <v/>
      </c>
      <c r="G24" s="14" t="str" cm="1">
        <f t="array" aca="1" ref="G24" ca="1">IFERROR(INDEX('Nhập đơn'!H:H,MT!$A24,0),"")</f>
        <v/>
      </c>
      <c r="H24" s="14" t="str" cm="1">
        <f t="array" aca="1" ref="H24" ca="1">IFERROR(INDEX('Nhập đơn'!I:I,MT!$A24,0),"")</f>
        <v/>
      </c>
      <c r="I24" s="16"/>
    </row>
    <row r="25" spans="1:9" ht="16.5">
      <c r="A25" s="1" t="str">
        <f ca="1">IFERROR(A24+MATCH(C25,OFFSET('Nhập đơn'!$C$1,MT!$A24,0,10000),0),"")</f>
        <v/>
      </c>
      <c r="B25" s="16"/>
      <c r="C25" s="16"/>
      <c r="D25" s="14" t="str" cm="1">
        <f t="array" aca="1" ref="D25" ca="1">IFERROR(INDEX('Nhập đơn'!D:D,MT!$A25,0),"")</f>
        <v/>
      </c>
      <c r="E25" s="15" t="str" cm="1">
        <f t="array" aca="1" ref="E25" ca="1">IFERROR(INDEX('Nhập đơn'!E:E,MT!$A25,0),"")</f>
        <v/>
      </c>
      <c r="F25" s="15" t="str" cm="1">
        <f t="array" aca="1" ref="F25" ca="1">IFERROR(INDEX('Nhập đơn'!F:F,MT!$A25,0),"")</f>
        <v/>
      </c>
      <c r="G25" s="14" t="str" cm="1">
        <f t="array" aca="1" ref="G25" ca="1">IFERROR(INDEX('Nhập đơn'!H:H,MT!$A25,0),"")</f>
        <v/>
      </c>
      <c r="H25" s="14" t="str" cm="1">
        <f t="array" aca="1" ref="H25" ca="1">IFERROR(INDEX('Nhập đơn'!I:I,MT!$A25,0),"")</f>
        <v/>
      </c>
      <c r="I25" s="16"/>
    </row>
    <row r="26" spans="1:9" ht="16.5">
      <c r="A26" s="1" t="str">
        <f ca="1">IFERROR(A25+MATCH(C26,OFFSET('Nhập đơn'!$C$1,MT!$A25,0,10000),0),"")</f>
        <v/>
      </c>
      <c r="B26" s="16"/>
      <c r="C26" s="16"/>
      <c r="D26" s="14" t="str" cm="1">
        <f t="array" aca="1" ref="D26" ca="1">IFERROR(INDEX('Nhập đơn'!D:D,MT!$A26,0),"")</f>
        <v/>
      </c>
      <c r="E26" s="15" t="str" cm="1">
        <f t="array" aca="1" ref="E26" ca="1">IFERROR(INDEX('Nhập đơn'!E:E,MT!$A26,0),"")</f>
        <v/>
      </c>
      <c r="F26" s="15" t="str" cm="1">
        <f t="array" aca="1" ref="F26" ca="1">IFERROR(INDEX('Nhập đơn'!F:F,MT!$A26,0),"")</f>
        <v/>
      </c>
      <c r="G26" s="14" t="str" cm="1">
        <f t="array" aca="1" ref="G26" ca="1">IFERROR(INDEX('Nhập đơn'!H:H,MT!$A26,0),"")</f>
        <v/>
      </c>
      <c r="H26" s="14" t="str" cm="1">
        <f t="array" aca="1" ref="H26" ca="1">IFERROR(INDEX('Nhập đơn'!I:I,MT!$A26,0),"")</f>
        <v/>
      </c>
      <c r="I26" s="16"/>
    </row>
    <row r="27" spans="1:9" ht="16.5">
      <c r="A27" s="1" t="str">
        <f ca="1">IFERROR(A26+MATCH(C27,OFFSET('Nhập đơn'!$C$1,MT!$A26,0,10000),0),"")</f>
        <v/>
      </c>
      <c r="B27" s="16"/>
      <c r="C27" s="16"/>
      <c r="D27" s="14" t="str" cm="1">
        <f t="array" aca="1" ref="D27" ca="1">IFERROR(INDEX('Nhập đơn'!D:D,MT!$A27,0),"")</f>
        <v/>
      </c>
      <c r="E27" s="15" t="str" cm="1">
        <f t="array" aca="1" ref="E27" ca="1">IFERROR(INDEX('Nhập đơn'!E:E,MT!$A27,0),"")</f>
        <v/>
      </c>
      <c r="F27" s="15" t="str" cm="1">
        <f t="array" aca="1" ref="F27" ca="1">IFERROR(INDEX('Nhập đơn'!F:F,MT!$A27,0),"")</f>
        <v/>
      </c>
      <c r="G27" s="14" t="str" cm="1">
        <f t="array" aca="1" ref="G27" ca="1">IFERROR(INDEX('Nhập đơn'!H:H,MT!$A27,0),"")</f>
        <v/>
      </c>
      <c r="H27" s="14" t="str" cm="1">
        <f t="array" aca="1" ref="H27" ca="1">IFERROR(INDEX('Nhập đơn'!I:I,MT!$A27,0),"")</f>
        <v/>
      </c>
      <c r="I27" s="16"/>
    </row>
    <row r="28" spans="1:9" ht="16.5">
      <c r="A28" s="1" t="str">
        <f ca="1">IFERROR(A27+MATCH(C28,OFFSET('Nhập đơn'!$C$1,MT!$A27,0,10000),0),"")</f>
        <v/>
      </c>
      <c r="B28" s="16"/>
      <c r="C28" s="16"/>
      <c r="D28" s="14" t="str" cm="1">
        <f t="array" aca="1" ref="D28" ca="1">IFERROR(INDEX('Nhập đơn'!D:D,MT!$A28,0),"")</f>
        <v/>
      </c>
      <c r="E28" s="15" t="str" cm="1">
        <f t="array" aca="1" ref="E28" ca="1">IFERROR(INDEX('Nhập đơn'!E:E,MT!$A28,0),"")</f>
        <v/>
      </c>
      <c r="F28" s="15" t="str" cm="1">
        <f t="array" aca="1" ref="F28" ca="1">IFERROR(INDEX('Nhập đơn'!F:F,MT!$A28,0),"")</f>
        <v/>
      </c>
      <c r="G28" s="14" t="str" cm="1">
        <f t="array" aca="1" ref="G28" ca="1">IFERROR(INDEX('Nhập đơn'!H:H,MT!$A28,0),"")</f>
        <v/>
      </c>
      <c r="H28" s="14" t="str" cm="1">
        <f t="array" aca="1" ref="H28" ca="1">IFERROR(INDEX('Nhập đơn'!I:I,MT!$A28,0),"")</f>
        <v/>
      </c>
      <c r="I28" s="16"/>
    </row>
    <row r="29" spans="1:9" ht="16.5">
      <c r="A29" s="1" t="str">
        <f ca="1">IFERROR(A28+MATCH(C29,OFFSET('Nhập đơn'!$C$1,MT!$A28,0,10000),0),"")</f>
        <v/>
      </c>
      <c r="B29" s="16"/>
      <c r="C29" s="16"/>
      <c r="D29" s="14" t="str" cm="1">
        <f t="array" aca="1" ref="D29" ca="1">IFERROR(INDEX('Nhập đơn'!D:D,MT!$A29,0),"")</f>
        <v/>
      </c>
      <c r="E29" s="15" t="str" cm="1">
        <f t="array" aca="1" ref="E29" ca="1">IFERROR(INDEX('Nhập đơn'!E:E,MT!$A29,0),"")</f>
        <v/>
      </c>
      <c r="F29" s="15" t="str" cm="1">
        <f t="array" aca="1" ref="F29" ca="1">IFERROR(INDEX('Nhập đơn'!F:F,MT!$A29,0),"")</f>
        <v/>
      </c>
      <c r="G29" s="14" t="str" cm="1">
        <f t="array" aca="1" ref="G29" ca="1">IFERROR(INDEX('Nhập đơn'!H:H,MT!$A29,0),"")</f>
        <v/>
      </c>
      <c r="H29" s="14" t="str" cm="1">
        <f t="array" aca="1" ref="H29" ca="1">IFERROR(INDEX('Nhập đơn'!I:I,MT!$A29,0),"")</f>
        <v/>
      </c>
      <c r="I29" s="16"/>
    </row>
    <row r="30" spans="1:9" ht="16.5">
      <c r="A30" s="1" t="str">
        <f ca="1">IFERROR(A29+MATCH(C30,OFFSET('Nhập đơn'!$C$1,MT!$A29,0,10000),0),"")</f>
        <v/>
      </c>
      <c r="B30" s="16"/>
      <c r="C30" s="16"/>
      <c r="D30" s="14" t="str" cm="1">
        <f t="array" aca="1" ref="D30" ca="1">IFERROR(INDEX('Nhập đơn'!D:D,MT!$A30,0),"")</f>
        <v/>
      </c>
      <c r="E30" s="15" t="str" cm="1">
        <f t="array" aca="1" ref="E30" ca="1">IFERROR(INDEX('Nhập đơn'!E:E,MT!$A30,0),"")</f>
        <v/>
      </c>
      <c r="F30" s="15" t="str" cm="1">
        <f t="array" aca="1" ref="F30" ca="1">IFERROR(INDEX('Nhập đơn'!F:F,MT!$A30,0),"")</f>
        <v/>
      </c>
      <c r="G30" s="14" t="str" cm="1">
        <f t="array" aca="1" ref="G30" ca="1">IFERROR(INDEX('Nhập đơn'!H:H,MT!$A30,0),"")</f>
        <v/>
      </c>
      <c r="H30" s="14" t="str" cm="1">
        <f t="array" aca="1" ref="H30" ca="1">IFERROR(INDEX('Nhập đơn'!I:I,MT!$A30,0),"")</f>
        <v/>
      </c>
      <c r="I30" s="16"/>
    </row>
    <row r="31" spans="1:9" ht="16.5">
      <c r="A31" s="1" t="str">
        <f ca="1">IFERROR(A30+MATCH(C31,OFFSET('Nhập đơn'!$C$1,MT!$A30,0,10000),0),"")</f>
        <v/>
      </c>
      <c r="B31" s="16"/>
      <c r="C31" s="16"/>
      <c r="D31" s="14" t="str" cm="1">
        <f t="array" aca="1" ref="D31" ca="1">IFERROR(INDEX('Nhập đơn'!D:D,MT!$A31,0),"")</f>
        <v/>
      </c>
      <c r="E31" s="15" t="str" cm="1">
        <f t="array" aca="1" ref="E31" ca="1">IFERROR(INDEX('Nhập đơn'!E:E,MT!$A31,0),"")</f>
        <v/>
      </c>
      <c r="F31" s="15" t="str" cm="1">
        <f t="array" aca="1" ref="F31" ca="1">IFERROR(INDEX('Nhập đơn'!F:F,MT!$A31,0),"")</f>
        <v/>
      </c>
      <c r="G31" s="14" t="str" cm="1">
        <f t="array" aca="1" ref="G31" ca="1">IFERROR(INDEX('Nhập đơn'!H:H,MT!$A31,0),"")</f>
        <v/>
      </c>
      <c r="H31" s="14" t="str" cm="1">
        <f t="array" aca="1" ref="H31" ca="1">IFERROR(INDEX('Nhập đơn'!I:I,MT!$A31,0),"")</f>
        <v/>
      </c>
      <c r="I31" s="16"/>
    </row>
    <row r="32" spans="1:9" ht="16.5">
      <c r="A32" s="1" t="str">
        <f ca="1">IFERROR(A31+MATCH(C32,OFFSET('Nhập đơn'!$C$1,MT!$A31,0,10000),0),"")</f>
        <v/>
      </c>
      <c r="B32" s="16"/>
      <c r="C32" s="16"/>
      <c r="D32" s="14" t="str" cm="1">
        <f t="array" aca="1" ref="D32" ca="1">IFERROR(INDEX('Nhập đơn'!D:D,MT!$A32,0),"")</f>
        <v/>
      </c>
      <c r="E32" s="15" t="str" cm="1">
        <f t="array" aca="1" ref="E32" ca="1">IFERROR(INDEX('Nhập đơn'!E:E,MT!$A32,0),"")</f>
        <v/>
      </c>
      <c r="F32" s="15" t="str" cm="1">
        <f t="array" aca="1" ref="F32" ca="1">IFERROR(INDEX('Nhập đơn'!F:F,MT!$A32,0),"")</f>
        <v/>
      </c>
      <c r="G32" s="14" t="str" cm="1">
        <f t="array" aca="1" ref="G32" ca="1">IFERROR(INDEX('Nhập đơn'!H:H,MT!$A32,0),"")</f>
        <v/>
      </c>
      <c r="H32" s="14" t="str" cm="1">
        <f t="array" aca="1" ref="H32" ca="1">IFERROR(INDEX('Nhập đơn'!I:I,MT!$A32,0),"")</f>
        <v/>
      </c>
      <c r="I32" s="16"/>
    </row>
    <row r="33" spans="1:9" ht="16.5">
      <c r="A33" s="1" t="str">
        <f ca="1">IFERROR(A32+MATCH(C33,OFFSET('Nhập đơn'!$C$1,MT!$A32,0,10000),0),"")</f>
        <v/>
      </c>
      <c r="B33" s="16"/>
      <c r="C33" s="16"/>
      <c r="D33" s="14" t="str" cm="1">
        <f t="array" aca="1" ref="D33" ca="1">IFERROR(INDEX('Nhập đơn'!D:D,MT!$A33,0),"")</f>
        <v/>
      </c>
      <c r="E33" s="15" t="str" cm="1">
        <f t="array" aca="1" ref="E33" ca="1">IFERROR(INDEX('Nhập đơn'!E:E,MT!$A33,0),"")</f>
        <v/>
      </c>
      <c r="F33" s="15" t="str" cm="1">
        <f t="array" aca="1" ref="F33" ca="1">IFERROR(INDEX('Nhập đơn'!F:F,MT!$A33,0),"")</f>
        <v/>
      </c>
      <c r="G33" s="14" t="str" cm="1">
        <f t="array" aca="1" ref="G33" ca="1">IFERROR(INDEX('Nhập đơn'!H:H,MT!$A33,0),"")</f>
        <v/>
      </c>
      <c r="H33" s="14" t="str" cm="1">
        <f t="array" aca="1" ref="H33" ca="1">IFERROR(INDEX('Nhập đơn'!I:I,MT!$A33,0),"")</f>
        <v/>
      </c>
      <c r="I33" s="16"/>
    </row>
    <row r="34" spans="1:9" ht="16.5">
      <c r="A34" s="1" t="str">
        <f ca="1">IFERROR(A33+MATCH(C34,OFFSET('Nhập đơn'!$C$1,MT!$A33,0,10000),0),"")</f>
        <v/>
      </c>
      <c r="B34" s="16"/>
      <c r="C34" s="16"/>
      <c r="D34" s="14" t="str" cm="1">
        <f t="array" aca="1" ref="D34" ca="1">IFERROR(INDEX('Nhập đơn'!D:D,MT!$A34,0),"")</f>
        <v/>
      </c>
      <c r="E34" s="15" t="str" cm="1">
        <f t="array" aca="1" ref="E34" ca="1">IFERROR(INDEX('Nhập đơn'!E:E,MT!$A34,0),"")</f>
        <v/>
      </c>
      <c r="F34" s="15" t="str" cm="1">
        <f t="array" aca="1" ref="F34" ca="1">IFERROR(INDEX('Nhập đơn'!F:F,MT!$A34,0),"")</f>
        <v/>
      </c>
      <c r="G34" s="14" t="str" cm="1">
        <f t="array" aca="1" ref="G34" ca="1">IFERROR(INDEX('Nhập đơn'!H:H,MT!$A34,0),"")</f>
        <v/>
      </c>
      <c r="H34" s="14" t="str" cm="1">
        <f t="array" aca="1" ref="H34" ca="1">IFERROR(INDEX('Nhập đơn'!I:I,MT!$A34,0),"")</f>
        <v/>
      </c>
      <c r="I34" s="16"/>
    </row>
    <row r="35" spans="1:9" ht="16.5">
      <c r="A35" s="1" t="str">
        <f ca="1">IFERROR(A34+MATCH(C35,OFFSET('Nhập đơn'!$C$1,MT!$A34,0,10000),0),"")</f>
        <v/>
      </c>
      <c r="B35" s="16"/>
      <c r="C35" s="16"/>
      <c r="D35" s="14" t="str" cm="1">
        <f t="array" aca="1" ref="D35" ca="1">IFERROR(INDEX('Nhập đơn'!D:D,MT!$A35,0),"")</f>
        <v/>
      </c>
      <c r="E35" s="15" t="str" cm="1">
        <f t="array" aca="1" ref="E35" ca="1">IFERROR(INDEX('Nhập đơn'!E:E,MT!$A35,0),"")</f>
        <v/>
      </c>
      <c r="F35" s="15" t="str" cm="1">
        <f t="array" aca="1" ref="F35" ca="1">IFERROR(INDEX('Nhập đơn'!F:F,MT!$A35,0),"")</f>
        <v/>
      </c>
      <c r="G35" s="14" t="str" cm="1">
        <f t="array" aca="1" ref="G35" ca="1">IFERROR(INDEX('Nhập đơn'!H:H,MT!$A35,0),"")</f>
        <v/>
      </c>
      <c r="H35" s="14" t="str" cm="1">
        <f t="array" aca="1" ref="H35" ca="1">IFERROR(INDEX('Nhập đơn'!I:I,MT!$A35,0),"")</f>
        <v/>
      </c>
      <c r="I35" s="16"/>
    </row>
    <row r="36" spans="1:9" ht="16.5">
      <c r="A36" s="1" t="str">
        <f ca="1">IFERROR(A35+MATCH(C36,OFFSET('Nhập đơn'!$C$1,MT!$A35,0,10000),0),"")</f>
        <v/>
      </c>
      <c r="B36" s="16"/>
      <c r="C36" s="16"/>
      <c r="D36" s="14" t="str" cm="1">
        <f t="array" aca="1" ref="D36" ca="1">IFERROR(INDEX('Nhập đơn'!D:D,MT!$A36,0),"")</f>
        <v/>
      </c>
      <c r="E36" s="15" t="str" cm="1">
        <f t="array" aca="1" ref="E36" ca="1">IFERROR(INDEX('Nhập đơn'!E:E,MT!$A36,0),"")</f>
        <v/>
      </c>
      <c r="F36" s="15" t="str" cm="1">
        <f t="array" aca="1" ref="F36" ca="1">IFERROR(INDEX('Nhập đơn'!F:F,MT!$A36,0),"")</f>
        <v/>
      </c>
      <c r="G36" s="14" t="str" cm="1">
        <f t="array" aca="1" ref="G36" ca="1">IFERROR(INDEX('Nhập đơn'!H:H,MT!$A36,0),"")</f>
        <v/>
      </c>
      <c r="H36" s="14" t="str" cm="1">
        <f t="array" aca="1" ref="H36" ca="1">IFERROR(INDEX('Nhập đơn'!I:I,MT!$A36,0),"")</f>
        <v/>
      </c>
      <c r="I36" s="16"/>
    </row>
    <row r="37" spans="1:9" ht="16.5">
      <c r="A37" s="1" t="str">
        <f ca="1">IFERROR(A36+MATCH(C37,OFFSET('Nhập đơn'!$C$1,MT!$A36,0,10000),0),"")</f>
        <v/>
      </c>
      <c r="B37" s="16"/>
      <c r="C37" s="16"/>
      <c r="D37" s="14" t="str" cm="1">
        <f t="array" aca="1" ref="D37" ca="1">IFERROR(INDEX('Nhập đơn'!D:D,MT!$A37,0),"")</f>
        <v/>
      </c>
      <c r="E37" s="15" t="str" cm="1">
        <f t="array" aca="1" ref="E37" ca="1">IFERROR(INDEX('Nhập đơn'!E:E,MT!$A37,0),"")</f>
        <v/>
      </c>
      <c r="F37" s="15" t="str" cm="1">
        <f t="array" aca="1" ref="F37" ca="1">IFERROR(INDEX('Nhập đơn'!F:F,MT!$A37,0),"")</f>
        <v/>
      </c>
      <c r="G37" s="14" t="str" cm="1">
        <f t="array" aca="1" ref="G37" ca="1">IFERROR(INDEX('Nhập đơn'!H:H,MT!$A37,0),"")</f>
        <v/>
      </c>
      <c r="H37" s="14" t="str" cm="1">
        <f t="array" aca="1" ref="H37" ca="1">IFERROR(INDEX('Nhập đơn'!I:I,MT!$A37,0),"")</f>
        <v/>
      </c>
      <c r="I37" s="16"/>
    </row>
    <row r="38" spans="1:9" ht="16.5">
      <c r="A38" s="1" t="str">
        <f ca="1">IFERROR(A37+MATCH(C38,OFFSET('Nhập đơn'!$C$1,MT!$A37,0,10000),0),"")</f>
        <v/>
      </c>
      <c r="B38" s="16"/>
      <c r="C38" s="16"/>
      <c r="D38" s="14" t="str" cm="1">
        <f t="array" aca="1" ref="D38" ca="1">IFERROR(INDEX('Nhập đơn'!D:D,MT!$A38,0),"")</f>
        <v/>
      </c>
      <c r="E38" s="15" t="str" cm="1">
        <f t="array" aca="1" ref="E38" ca="1">IFERROR(INDEX('Nhập đơn'!E:E,MT!$A38,0),"")</f>
        <v/>
      </c>
      <c r="F38" s="15" t="str" cm="1">
        <f t="array" aca="1" ref="F38" ca="1">IFERROR(INDEX('Nhập đơn'!F:F,MT!$A38,0),"")</f>
        <v/>
      </c>
      <c r="G38" s="14" t="str" cm="1">
        <f t="array" aca="1" ref="G38" ca="1">IFERROR(INDEX('Nhập đơn'!H:H,MT!$A38,0),"")</f>
        <v/>
      </c>
      <c r="H38" s="14" t="str" cm="1">
        <f t="array" aca="1" ref="H38" ca="1">IFERROR(INDEX('Nhập đơn'!I:I,MT!$A38,0),"")</f>
        <v/>
      </c>
      <c r="I38" s="16"/>
    </row>
    <row r="39" spans="1:9" ht="16.5">
      <c r="A39" s="1" t="str">
        <f ca="1">IFERROR(A38+MATCH(C39,OFFSET('Nhập đơn'!$C$1,MT!$A38,0,10000),0),"")</f>
        <v/>
      </c>
      <c r="B39" s="16"/>
      <c r="C39" s="16"/>
      <c r="D39" s="14" t="str" cm="1">
        <f t="array" aca="1" ref="D39" ca="1">IFERROR(INDEX('Nhập đơn'!D:D,MT!$A39,0),"")</f>
        <v/>
      </c>
      <c r="E39" s="15" t="str" cm="1">
        <f t="array" aca="1" ref="E39" ca="1">IFERROR(INDEX('Nhập đơn'!E:E,MT!$A39,0),"")</f>
        <v/>
      </c>
      <c r="F39" s="15" t="str" cm="1">
        <f t="array" aca="1" ref="F39" ca="1">IFERROR(INDEX('Nhập đơn'!F:F,MT!$A39,0),"")</f>
        <v/>
      </c>
      <c r="G39" s="14" t="str" cm="1">
        <f t="array" aca="1" ref="G39" ca="1">IFERROR(INDEX('Nhập đơn'!H:H,MT!$A39,0),"")</f>
        <v/>
      </c>
      <c r="H39" s="14" t="str" cm="1">
        <f t="array" aca="1" ref="H39" ca="1">IFERROR(INDEX('Nhập đơn'!I:I,MT!$A39,0),"")</f>
        <v/>
      </c>
      <c r="I39" s="16"/>
    </row>
    <row r="40" spans="1:9" ht="16.5">
      <c r="A40" s="1" t="str">
        <f ca="1">IFERROR(A39+MATCH(C40,OFFSET('Nhập đơn'!$C$1,MT!$A39,0,10000),0),"")</f>
        <v/>
      </c>
      <c r="B40" s="16"/>
      <c r="C40" s="16"/>
      <c r="D40" s="14" t="str" cm="1">
        <f t="array" aca="1" ref="D40" ca="1">IFERROR(INDEX('Nhập đơn'!D:D,MT!$A40,0),"")</f>
        <v/>
      </c>
      <c r="E40" s="15" t="str" cm="1">
        <f t="array" aca="1" ref="E40" ca="1">IFERROR(INDEX('Nhập đơn'!E:E,MT!$A40,0),"")</f>
        <v/>
      </c>
      <c r="F40" s="15" t="str" cm="1">
        <f t="array" aca="1" ref="F40" ca="1">IFERROR(INDEX('Nhập đơn'!F:F,MT!$A40,0),"")</f>
        <v/>
      </c>
      <c r="G40" s="14" t="str" cm="1">
        <f t="array" aca="1" ref="G40" ca="1">IFERROR(INDEX('Nhập đơn'!H:H,MT!$A40,0),"")</f>
        <v/>
      </c>
      <c r="H40" s="14" t="str" cm="1">
        <f t="array" aca="1" ref="H40" ca="1">IFERROR(INDEX('Nhập đơn'!I:I,MT!$A40,0),"")</f>
        <v/>
      </c>
      <c r="I40" s="16"/>
    </row>
    <row r="41" spans="1:9" ht="16.5">
      <c r="A41" s="1" t="str">
        <f ca="1">IFERROR(A40+MATCH(C41,OFFSET('Nhập đơn'!$C$1,MT!$A40,0,10000),0),"")</f>
        <v/>
      </c>
      <c r="B41" s="16"/>
      <c r="C41" s="16"/>
      <c r="D41" s="14" t="str" cm="1">
        <f t="array" aca="1" ref="D41" ca="1">IFERROR(INDEX('Nhập đơn'!D:D,MT!$A41,0),"")</f>
        <v/>
      </c>
      <c r="E41" s="15" t="str" cm="1">
        <f t="array" aca="1" ref="E41" ca="1">IFERROR(INDEX('Nhập đơn'!E:E,MT!$A41,0),"")</f>
        <v/>
      </c>
      <c r="F41" s="15" t="str" cm="1">
        <f t="array" aca="1" ref="F41" ca="1">IFERROR(INDEX('Nhập đơn'!F:F,MT!$A41,0),"")</f>
        <v/>
      </c>
      <c r="G41" s="14" t="str" cm="1">
        <f t="array" aca="1" ref="G41" ca="1">IFERROR(INDEX('Nhập đơn'!H:H,MT!$A41,0),"")</f>
        <v/>
      </c>
      <c r="H41" s="14" t="str" cm="1">
        <f t="array" aca="1" ref="H41" ca="1">IFERROR(INDEX('Nhập đơn'!I:I,MT!$A41,0),"")</f>
        <v/>
      </c>
      <c r="I41" s="16"/>
    </row>
    <row r="42" spans="1:9" ht="16.5">
      <c r="A42" s="1" t="str">
        <f ca="1">IFERROR(A41+MATCH(C42,OFFSET('Nhập đơn'!$C$1,MT!$A41,0,10000),0),"")</f>
        <v/>
      </c>
      <c r="B42" s="16"/>
      <c r="C42" s="16"/>
      <c r="D42" s="14" t="str" cm="1">
        <f t="array" aca="1" ref="D42" ca="1">IFERROR(INDEX('Nhập đơn'!D:D,MT!$A42,0),"")</f>
        <v/>
      </c>
      <c r="E42" s="15" t="str" cm="1">
        <f t="array" aca="1" ref="E42" ca="1">IFERROR(INDEX('Nhập đơn'!E:E,MT!$A42,0),"")</f>
        <v/>
      </c>
      <c r="F42" s="15" t="str" cm="1">
        <f t="array" aca="1" ref="F42" ca="1">IFERROR(INDEX('Nhập đơn'!F:F,MT!$A42,0),"")</f>
        <v/>
      </c>
      <c r="G42" s="14" t="str" cm="1">
        <f t="array" aca="1" ref="G42" ca="1">IFERROR(INDEX('Nhập đơn'!H:H,MT!$A42,0),"")</f>
        <v/>
      </c>
      <c r="H42" s="14" t="str" cm="1">
        <f t="array" aca="1" ref="H42" ca="1">IFERROR(INDEX('Nhập đơn'!I:I,MT!$A42,0),"")</f>
        <v/>
      </c>
      <c r="I42" s="16"/>
    </row>
    <row r="43" spans="1:9" ht="16.5">
      <c r="A43" s="1" t="str">
        <f ca="1">IFERROR(A42+MATCH(C43,OFFSET('Nhập đơn'!$C$1,MT!$A42,0,10000),0),"")</f>
        <v/>
      </c>
      <c r="B43" s="16"/>
      <c r="C43" s="16"/>
      <c r="D43" s="14" t="str" cm="1">
        <f t="array" aca="1" ref="D43" ca="1">IFERROR(INDEX('Nhập đơn'!D:D,MT!$A43,0),"")</f>
        <v/>
      </c>
      <c r="E43" s="15" t="str" cm="1">
        <f t="array" aca="1" ref="E43" ca="1">IFERROR(INDEX('Nhập đơn'!E:E,MT!$A43,0),"")</f>
        <v/>
      </c>
      <c r="F43" s="15" t="str" cm="1">
        <f t="array" aca="1" ref="F43" ca="1">IFERROR(INDEX('Nhập đơn'!F:F,MT!$A43,0),"")</f>
        <v/>
      </c>
      <c r="G43" s="14" t="str" cm="1">
        <f t="array" aca="1" ref="G43" ca="1">IFERROR(INDEX('Nhập đơn'!H:H,MT!$A43,0),"")</f>
        <v/>
      </c>
      <c r="H43" s="14" t="str" cm="1">
        <f t="array" aca="1" ref="H43" ca="1">IFERROR(INDEX('Nhập đơn'!I:I,MT!$A43,0),"")</f>
        <v/>
      </c>
      <c r="I43" s="16"/>
    </row>
    <row r="44" spans="1:9" ht="16.5">
      <c r="A44" s="1" t="str">
        <f ca="1">IFERROR(A43+MATCH(C44,OFFSET('Nhập đơn'!$C$1,MT!$A43,0,10000),0),"")</f>
        <v/>
      </c>
      <c r="B44" s="16"/>
      <c r="C44" s="16"/>
      <c r="D44" s="14" t="str" cm="1">
        <f t="array" aca="1" ref="D44" ca="1">IFERROR(INDEX('Nhập đơn'!D:D,MT!$A44,0),"")</f>
        <v/>
      </c>
      <c r="E44" s="15" t="str" cm="1">
        <f t="array" aca="1" ref="E44" ca="1">IFERROR(INDEX('Nhập đơn'!E:E,MT!$A44,0),"")</f>
        <v/>
      </c>
      <c r="F44" s="15" t="str" cm="1">
        <f t="array" aca="1" ref="F44" ca="1">IFERROR(INDEX('Nhập đơn'!F:F,MT!$A44,0),"")</f>
        <v/>
      </c>
      <c r="G44" s="14" t="str" cm="1">
        <f t="array" aca="1" ref="G44" ca="1">IFERROR(INDEX('Nhập đơn'!H:H,MT!$A44,0),"")</f>
        <v/>
      </c>
      <c r="H44" s="14" t="str" cm="1">
        <f t="array" aca="1" ref="H44" ca="1">IFERROR(INDEX('Nhập đơn'!I:I,MT!$A44,0),"")</f>
        <v/>
      </c>
      <c r="I44" s="16"/>
    </row>
    <row r="45" spans="1:9" ht="16.5">
      <c r="A45" s="1" t="str">
        <f ca="1">IFERROR(A44+MATCH(C45,OFFSET('Nhập đơn'!$C$1,MT!$A44,0,10000),0),"")</f>
        <v/>
      </c>
      <c r="B45" s="16"/>
      <c r="C45" s="16"/>
      <c r="D45" s="14" t="str" cm="1">
        <f t="array" aca="1" ref="D45" ca="1">IFERROR(INDEX('Nhập đơn'!D:D,MT!$A45,0),"")</f>
        <v/>
      </c>
      <c r="E45" s="15" t="str" cm="1">
        <f t="array" aca="1" ref="E45" ca="1">IFERROR(INDEX('Nhập đơn'!E:E,MT!$A45,0),"")</f>
        <v/>
      </c>
      <c r="F45" s="15" t="str" cm="1">
        <f t="array" aca="1" ref="F45" ca="1">IFERROR(INDEX('Nhập đơn'!F:F,MT!$A45,0),"")</f>
        <v/>
      </c>
      <c r="G45" s="14" t="str" cm="1">
        <f t="array" aca="1" ref="G45" ca="1">IFERROR(INDEX('Nhập đơn'!H:H,MT!$A45,0),"")</f>
        <v/>
      </c>
      <c r="H45" s="14" t="str" cm="1">
        <f t="array" aca="1" ref="H45" ca="1">IFERROR(INDEX('Nhập đơn'!I:I,MT!$A45,0),"")</f>
        <v/>
      </c>
      <c r="I45" s="16"/>
    </row>
    <row r="46" spans="1:9" ht="16.5">
      <c r="A46" s="1" t="str">
        <f ca="1">IFERROR(A45+MATCH(C46,OFFSET('Nhập đơn'!$C$1,MT!$A45,0,10000),0),"")</f>
        <v/>
      </c>
      <c r="B46" s="16"/>
      <c r="C46" s="16"/>
      <c r="D46" s="14" t="str" cm="1">
        <f t="array" aca="1" ref="D46" ca="1">IFERROR(INDEX('Nhập đơn'!D:D,MT!$A46,0),"")</f>
        <v/>
      </c>
      <c r="E46" s="15" t="str" cm="1">
        <f t="array" aca="1" ref="E46" ca="1">IFERROR(INDEX('Nhập đơn'!E:E,MT!$A46,0),"")</f>
        <v/>
      </c>
      <c r="F46" s="15" t="str" cm="1">
        <f t="array" aca="1" ref="F46" ca="1">IFERROR(INDEX('Nhập đơn'!F:F,MT!$A46,0),"")</f>
        <v/>
      </c>
      <c r="G46" s="14" t="str" cm="1">
        <f t="array" aca="1" ref="G46" ca="1">IFERROR(INDEX('Nhập đơn'!H:H,MT!$A46,0),"")</f>
        <v/>
      </c>
      <c r="H46" s="14" t="str" cm="1">
        <f t="array" aca="1" ref="H46" ca="1">IFERROR(INDEX('Nhập đơn'!I:I,MT!$A46,0),"")</f>
        <v/>
      </c>
      <c r="I46" s="16"/>
    </row>
    <row r="47" spans="1:9" ht="16.5">
      <c r="A47" s="1" t="str">
        <f ca="1">IFERROR(A46+MATCH(C47,OFFSET('Nhập đơn'!$C$1,MT!$A46,0,10000),0),"")</f>
        <v/>
      </c>
      <c r="B47" s="16"/>
      <c r="C47" s="16"/>
      <c r="D47" s="14" t="str" cm="1">
        <f t="array" aca="1" ref="D47" ca="1">IFERROR(INDEX('Nhập đơn'!D:D,MT!$A47,0),"")</f>
        <v/>
      </c>
      <c r="E47" s="15" t="str" cm="1">
        <f t="array" aca="1" ref="E47" ca="1">IFERROR(INDEX('Nhập đơn'!E:E,MT!$A47,0),"")</f>
        <v/>
      </c>
      <c r="F47" s="15" t="str" cm="1">
        <f t="array" aca="1" ref="F47" ca="1">IFERROR(INDEX('Nhập đơn'!F:F,MT!$A47,0),"")</f>
        <v/>
      </c>
      <c r="G47" s="14" t="str" cm="1">
        <f t="array" aca="1" ref="G47" ca="1">IFERROR(INDEX('Nhập đơn'!H:H,MT!$A47,0),"")</f>
        <v/>
      </c>
      <c r="H47" s="14" t="str" cm="1">
        <f t="array" aca="1" ref="H47" ca="1">IFERROR(INDEX('Nhập đơn'!I:I,MT!$A47,0),"")</f>
        <v/>
      </c>
      <c r="I47" s="16"/>
    </row>
    <row r="48" spans="1:9" ht="16.5">
      <c r="A48" s="1" t="str">
        <f ca="1">IFERROR(A47+MATCH(C48,OFFSET('Nhập đơn'!$C$1,MT!$A47,0,10000),0),"")</f>
        <v/>
      </c>
      <c r="B48" s="16"/>
      <c r="C48" s="16"/>
      <c r="D48" s="14" t="str" cm="1">
        <f t="array" aca="1" ref="D48" ca="1">IFERROR(INDEX('Nhập đơn'!D:D,MT!$A48,0),"")</f>
        <v/>
      </c>
      <c r="E48" s="15" t="str" cm="1">
        <f t="array" aca="1" ref="E48" ca="1">IFERROR(INDEX('Nhập đơn'!E:E,MT!$A48,0),"")</f>
        <v/>
      </c>
      <c r="F48" s="15" t="str" cm="1">
        <f t="array" aca="1" ref="F48" ca="1">IFERROR(INDEX('Nhập đơn'!F:F,MT!$A48,0),"")</f>
        <v/>
      </c>
      <c r="G48" s="14" t="str" cm="1">
        <f t="array" aca="1" ref="G48" ca="1">IFERROR(INDEX('Nhập đơn'!H:H,MT!$A48,0),"")</f>
        <v/>
      </c>
      <c r="H48" s="14" t="str" cm="1">
        <f t="array" aca="1" ref="H48" ca="1">IFERROR(INDEX('Nhập đơn'!I:I,MT!$A48,0),"")</f>
        <v/>
      </c>
      <c r="I48" s="16"/>
    </row>
    <row r="49" spans="1:9" ht="16.5">
      <c r="A49" s="1" t="str">
        <f ca="1">IFERROR(A48+MATCH(C49,OFFSET('Nhập đơn'!$C$1,MT!$A48,0,10000),0),"")</f>
        <v/>
      </c>
      <c r="B49" s="16"/>
      <c r="C49" s="16"/>
      <c r="D49" s="14" t="str" cm="1">
        <f t="array" aca="1" ref="D49" ca="1">IFERROR(INDEX('Nhập đơn'!D:D,MT!$A49,0),"")</f>
        <v/>
      </c>
      <c r="E49" s="15" t="str" cm="1">
        <f t="array" aca="1" ref="E49" ca="1">IFERROR(INDEX('Nhập đơn'!E:E,MT!$A49,0),"")</f>
        <v/>
      </c>
      <c r="F49" s="15" t="str" cm="1">
        <f t="array" aca="1" ref="F49" ca="1">IFERROR(INDEX('Nhập đơn'!F:F,MT!$A49,0),"")</f>
        <v/>
      </c>
      <c r="G49" s="14" t="str" cm="1">
        <f t="array" aca="1" ref="G49" ca="1">IFERROR(INDEX('Nhập đơn'!H:H,MT!$A49,0),"")</f>
        <v/>
      </c>
      <c r="H49" s="14" t="str" cm="1">
        <f t="array" aca="1" ref="H49" ca="1">IFERROR(INDEX('Nhập đơn'!I:I,MT!$A49,0),"")</f>
        <v/>
      </c>
      <c r="I49" s="16"/>
    </row>
    <row r="50" spans="1:9" ht="16.5">
      <c r="A50" s="1" t="str">
        <f ca="1">IFERROR(A49+MATCH(C50,OFFSET('Nhập đơn'!$C$1,MT!$A49,0,10000),0),"")</f>
        <v/>
      </c>
      <c r="B50" s="16"/>
      <c r="C50" s="16"/>
      <c r="D50" s="14" t="str" cm="1">
        <f t="array" aca="1" ref="D50" ca="1">IFERROR(INDEX('Nhập đơn'!D:D,MT!$A50,0),"")</f>
        <v/>
      </c>
      <c r="E50" s="15" t="str" cm="1">
        <f t="array" aca="1" ref="E50" ca="1">IFERROR(INDEX('Nhập đơn'!E:E,MT!$A50,0),"")</f>
        <v/>
      </c>
      <c r="F50" s="15" t="str" cm="1">
        <f t="array" aca="1" ref="F50" ca="1">IFERROR(INDEX('Nhập đơn'!F:F,MT!$A50,0),"")</f>
        <v/>
      </c>
      <c r="G50" s="14" t="str" cm="1">
        <f t="array" aca="1" ref="G50" ca="1">IFERROR(INDEX('Nhập đơn'!H:H,MT!$A50,0),"")</f>
        <v/>
      </c>
      <c r="H50" s="14" t="str" cm="1">
        <f t="array" aca="1" ref="H50" ca="1">IFERROR(INDEX('Nhập đơn'!I:I,MT!$A50,0),"")</f>
        <v/>
      </c>
      <c r="I50" s="16"/>
    </row>
    <row r="51" spans="1:9" ht="16.5">
      <c r="A51" s="1" t="str">
        <f ca="1">IFERROR(A50+MATCH(C51,OFFSET('Nhập đơn'!$C$1,MT!$A50,0,10000),0),"")</f>
        <v/>
      </c>
      <c r="B51" s="16"/>
      <c r="C51" s="16"/>
      <c r="D51" s="14" t="str" cm="1">
        <f t="array" aca="1" ref="D51" ca="1">IFERROR(INDEX('Nhập đơn'!D:D,MT!$A51,0),"")</f>
        <v/>
      </c>
      <c r="E51" s="15" t="str" cm="1">
        <f t="array" aca="1" ref="E51" ca="1">IFERROR(INDEX('Nhập đơn'!E:E,MT!$A51,0),"")</f>
        <v/>
      </c>
      <c r="F51" s="15" t="str" cm="1">
        <f t="array" aca="1" ref="F51" ca="1">IFERROR(INDEX('Nhập đơn'!F:F,MT!$A51,0),"")</f>
        <v/>
      </c>
      <c r="G51" s="14" t="str" cm="1">
        <f t="array" aca="1" ref="G51" ca="1">IFERROR(INDEX('Nhập đơn'!H:H,MT!$A51,0),"")</f>
        <v/>
      </c>
      <c r="H51" s="14" t="str" cm="1">
        <f t="array" aca="1" ref="H51" ca="1">IFERROR(INDEX('Nhập đơn'!I:I,MT!$A51,0),"")</f>
        <v/>
      </c>
      <c r="I51" s="16"/>
    </row>
    <row r="52" spans="1:9" ht="16.5">
      <c r="A52" s="1" t="str">
        <f ca="1">IFERROR(A51+MATCH(C52,OFFSET('Nhập đơn'!$C$1,MT!$A51,0,10000),0),"")</f>
        <v/>
      </c>
      <c r="B52" s="16"/>
      <c r="C52" s="16"/>
      <c r="D52" s="14" t="str" cm="1">
        <f t="array" aca="1" ref="D52" ca="1">IFERROR(INDEX('Nhập đơn'!D:D,MT!$A52,0),"")</f>
        <v/>
      </c>
      <c r="E52" s="15" t="str" cm="1">
        <f t="array" aca="1" ref="E52" ca="1">IFERROR(INDEX('Nhập đơn'!E:E,MT!$A52,0),"")</f>
        <v/>
      </c>
      <c r="F52" s="15" t="str" cm="1">
        <f t="array" aca="1" ref="F52" ca="1">IFERROR(INDEX('Nhập đơn'!F:F,MT!$A52,0),"")</f>
        <v/>
      </c>
      <c r="G52" s="14" t="str" cm="1">
        <f t="array" aca="1" ref="G52" ca="1">IFERROR(INDEX('Nhập đơn'!H:H,MT!$A52,0),"")</f>
        <v/>
      </c>
      <c r="H52" s="14" t="str" cm="1">
        <f t="array" aca="1" ref="H52" ca="1">IFERROR(INDEX('Nhập đơn'!I:I,MT!$A52,0),"")</f>
        <v/>
      </c>
      <c r="I52" s="16"/>
    </row>
    <row r="53" spans="1:9" ht="16.5">
      <c r="A53" s="1" t="str">
        <f ca="1">IFERROR(A52+MATCH(C53,OFFSET('Nhập đơn'!$C$1,MT!$A52,0,10000),0),"")</f>
        <v/>
      </c>
      <c r="B53" s="16"/>
      <c r="C53" s="16"/>
      <c r="D53" s="14" t="str" cm="1">
        <f t="array" aca="1" ref="D53" ca="1">IFERROR(INDEX('Nhập đơn'!D:D,MT!$A53,0),"")</f>
        <v/>
      </c>
      <c r="E53" s="15" t="str" cm="1">
        <f t="array" aca="1" ref="E53" ca="1">IFERROR(INDEX('Nhập đơn'!E:E,MT!$A53,0),"")</f>
        <v/>
      </c>
      <c r="F53" s="15" t="str" cm="1">
        <f t="array" aca="1" ref="F53" ca="1">IFERROR(INDEX('Nhập đơn'!F:F,MT!$A53,0),"")</f>
        <v/>
      </c>
      <c r="G53" s="14" t="str" cm="1">
        <f t="array" aca="1" ref="G53" ca="1">IFERROR(INDEX('Nhập đơn'!H:H,MT!$A53,0),"")</f>
        <v/>
      </c>
      <c r="H53" s="14" t="str" cm="1">
        <f t="array" aca="1" ref="H53" ca="1">IFERROR(INDEX('Nhập đơn'!I:I,MT!$A53,0),"")</f>
        <v/>
      </c>
      <c r="I53" s="16"/>
    </row>
    <row r="54" spans="1:9" ht="16.5">
      <c r="A54" s="1" t="str">
        <f ca="1">IFERROR(A53+MATCH(C54,OFFSET('Nhập đơn'!$C$1,MT!$A53,0,10000),0),"")</f>
        <v/>
      </c>
      <c r="B54" s="16"/>
      <c r="C54" s="16"/>
      <c r="D54" s="14" t="str" cm="1">
        <f t="array" aca="1" ref="D54" ca="1">IFERROR(INDEX('Nhập đơn'!D:D,MT!$A54,0),"")</f>
        <v/>
      </c>
      <c r="E54" s="15" t="str" cm="1">
        <f t="array" aca="1" ref="E54" ca="1">IFERROR(INDEX('Nhập đơn'!E:E,MT!$A54,0),"")</f>
        <v/>
      </c>
      <c r="F54" s="15" t="str" cm="1">
        <f t="array" aca="1" ref="F54" ca="1">IFERROR(INDEX('Nhập đơn'!F:F,MT!$A54,0),"")</f>
        <v/>
      </c>
      <c r="G54" s="14" t="str" cm="1">
        <f t="array" aca="1" ref="G54" ca="1">IFERROR(INDEX('Nhập đơn'!H:H,MT!$A54,0),"")</f>
        <v/>
      </c>
      <c r="H54" s="14" t="str" cm="1">
        <f t="array" aca="1" ref="H54" ca="1">IFERROR(INDEX('Nhập đơn'!I:I,MT!$A54,0),"")</f>
        <v/>
      </c>
      <c r="I54" s="16"/>
    </row>
    <row r="55" spans="1:9" ht="16.5">
      <c r="A55" s="1" t="str">
        <f ca="1">IFERROR(A54+MATCH(C55,OFFSET('Nhập đơn'!$C$1,MT!$A54,0,10000),0),"")</f>
        <v/>
      </c>
      <c r="B55" s="16"/>
      <c r="C55" s="16"/>
      <c r="D55" s="14" t="str" cm="1">
        <f t="array" aca="1" ref="D55" ca="1">IFERROR(INDEX('Nhập đơn'!D:D,MT!$A55,0),"")</f>
        <v/>
      </c>
      <c r="E55" s="15" t="str" cm="1">
        <f t="array" aca="1" ref="E55" ca="1">IFERROR(INDEX('Nhập đơn'!E:E,MT!$A55,0),"")</f>
        <v/>
      </c>
      <c r="F55" s="15" t="str" cm="1">
        <f t="array" aca="1" ref="F55" ca="1">IFERROR(INDEX('Nhập đơn'!F:F,MT!$A55,0),"")</f>
        <v/>
      </c>
      <c r="G55" s="14" t="str" cm="1">
        <f t="array" aca="1" ref="G55" ca="1">IFERROR(INDEX('Nhập đơn'!H:H,MT!$A55,0),"")</f>
        <v/>
      </c>
      <c r="H55" s="14" t="str" cm="1">
        <f t="array" aca="1" ref="H55" ca="1">IFERROR(INDEX('Nhập đơn'!I:I,MT!$A55,0),"")</f>
        <v/>
      </c>
      <c r="I55" s="16"/>
    </row>
    <row r="56" spans="1:9" ht="16.5">
      <c r="A56" s="1" t="str">
        <f ca="1">IFERROR(A55+MATCH(C56,OFFSET('Nhập đơn'!$C$1,MT!$A55,0,10000),0),"")</f>
        <v/>
      </c>
      <c r="B56" s="16"/>
      <c r="C56" s="16"/>
      <c r="D56" s="14" t="str" cm="1">
        <f t="array" aca="1" ref="D56" ca="1">IFERROR(INDEX('Nhập đơn'!D:D,MT!$A56,0),"")</f>
        <v/>
      </c>
      <c r="E56" s="15" t="str" cm="1">
        <f t="array" aca="1" ref="E56" ca="1">IFERROR(INDEX('Nhập đơn'!E:E,MT!$A56,0),"")</f>
        <v/>
      </c>
      <c r="F56" s="15" t="str" cm="1">
        <f t="array" aca="1" ref="F56" ca="1">IFERROR(INDEX('Nhập đơn'!F:F,MT!$A56,0),"")</f>
        <v/>
      </c>
      <c r="G56" s="14" t="str" cm="1">
        <f t="array" aca="1" ref="G56" ca="1">IFERROR(INDEX('Nhập đơn'!H:H,MT!$A56,0),"")</f>
        <v/>
      </c>
      <c r="H56" s="14" t="str" cm="1">
        <f t="array" aca="1" ref="H56" ca="1">IFERROR(INDEX('Nhập đơn'!I:I,MT!$A56,0),"")</f>
        <v/>
      </c>
      <c r="I56" s="16"/>
    </row>
    <row r="57" spans="1:9" ht="16.5">
      <c r="A57" s="1" t="str">
        <f ca="1">IFERROR(A56+MATCH(C57,OFFSET('Nhập đơn'!$C$1,MT!$A56,0,10000),0),"")</f>
        <v/>
      </c>
      <c r="B57" s="16"/>
      <c r="C57" s="16"/>
      <c r="D57" s="14" t="str" cm="1">
        <f t="array" aca="1" ref="D57" ca="1">IFERROR(INDEX('Nhập đơn'!D:D,MT!$A57,0),"")</f>
        <v/>
      </c>
      <c r="E57" s="15" t="str" cm="1">
        <f t="array" aca="1" ref="E57" ca="1">IFERROR(INDEX('Nhập đơn'!E:E,MT!$A57,0),"")</f>
        <v/>
      </c>
      <c r="F57" s="15" t="str" cm="1">
        <f t="array" aca="1" ref="F57" ca="1">IFERROR(INDEX('Nhập đơn'!F:F,MT!$A57,0),"")</f>
        <v/>
      </c>
      <c r="G57" s="14" t="str" cm="1">
        <f t="array" aca="1" ref="G57" ca="1">IFERROR(INDEX('Nhập đơn'!H:H,MT!$A57,0),"")</f>
        <v/>
      </c>
      <c r="H57" s="14" t="str" cm="1">
        <f t="array" aca="1" ref="H57" ca="1">IFERROR(INDEX('Nhập đơn'!I:I,MT!$A57,0),"")</f>
        <v/>
      </c>
      <c r="I57" s="16"/>
    </row>
    <row r="58" spans="1:9" ht="16.5">
      <c r="A58" s="1" t="str">
        <f ca="1">IFERROR(A57+MATCH(C58,OFFSET('Nhập đơn'!$C$1,MT!$A57,0,10000),0),"")</f>
        <v/>
      </c>
      <c r="B58" s="16"/>
      <c r="C58" s="16"/>
      <c r="D58" s="14" t="str" cm="1">
        <f t="array" aca="1" ref="D58" ca="1">IFERROR(INDEX('Nhập đơn'!D:D,MT!$A58,0),"")</f>
        <v/>
      </c>
      <c r="E58" s="15" t="str" cm="1">
        <f t="array" aca="1" ref="E58" ca="1">IFERROR(INDEX('Nhập đơn'!E:E,MT!$A58,0),"")</f>
        <v/>
      </c>
      <c r="F58" s="15" t="str" cm="1">
        <f t="array" aca="1" ref="F58" ca="1">IFERROR(INDEX('Nhập đơn'!F:F,MT!$A58,0),"")</f>
        <v/>
      </c>
      <c r="G58" s="14" t="str" cm="1">
        <f t="array" aca="1" ref="G58" ca="1">IFERROR(INDEX('Nhập đơn'!H:H,MT!$A58,0),"")</f>
        <v/>
      </c>
      <c r="H58" s="14" t="str" cm="1">
        <f t="array" aca="1" ref="H58" ca="1">IFERROR(INDEX('Nhập đơn'!I:I,MT!$A58,0),"")</f>
        <v/>
      </c>
      <c r="I58" s="16"/>
    </row>
    <row r="59" spans="1:9" ht="16.5">
      <c r="A59" s="1" t="str">
        <f ca="1">IFERROR(A58+MATCH(C59,OFFSET('Nhập đơn'!$C$1,MT!$A58,0,10000),0),"")</f>
        <v/>
      </c>
      <c r="B59" s="16"/>
      <c r="C59" s="16"/>
      <c r="D59" s="14" t="str" cm="1">
        <f t="array" aca="1" ref="D59" ca="1">IFERROR(INDEX('Nhập đơn'!D:D,MT!$A59,0),"")</f>
        <v/>
      </c>
      <c r="E59" s="15" t="str" cm="1">
        <f t="array" aca="1" ref="E59" ca="1">IFERROR(INDEX('Nhập đơn'!E:E,MT!$A59,0),"")</f>
        <v/>
      </c>
      <c r="F59" s="15" t="str" cm="1">
        <f t="array" aca="1" ref="F59" ca="1">IFERROR(INDEX('Nhập đơn'!F:F,MT!$A59,0),"")</f>
        <v/>
      </c>
      <c r="G59" s="14" t="str" cm="1">
        <f t="array" aca="1" ref="G59" ca="1">IFERROR(INDEX('Nhập đơn'!H:H,MT!$A59,0),"")</f>
        <v/>
      </c>
      <c r="H59" s="14" t="str" cm="1">
        <f t="array" aca="1" ref="H59" ca="1">IFERROR(INDEX('Nhập đơn'!I:I,MT!$A59,0),"")</f>
        <v/>
      </c>
      <c r="I59" s="16"/>
    </row>
    <row r="60" spans="1:9" ht="16.5">
      <c r="A60" s="1" t="str">
        <f ca="1">IFERROR(A59+MATCH(C60,OFFSET('Nhập đơn'!$C$1,MT!$A59,0,10000),0),"")</f>
        <v/>
      </c>
      <c r="B60" s="16"/>
      <c r="C60" s="16"/>
      <c r="D60" s="14" t="str" cm="1">
        <f t="array" aca="1" ref="D60" ca="1">IFERROR(INDEX('Nhập đơn'!D:D,MT!$A60,0),"")</f>
        <v/>
      </c>
      <c r="E60" s="15" t="str" cm="1">
        <f t="array" aca="1" ref="E60" ca="1">IFERROR(INDEX('Nhập đơn'!E:E,MT!$A60,0),"")</f>
        <v/>
      </c>
      <c r="F60" s="15" t="str" cm="1">
        <f t="array" aca="1" ref="F60" ca="1">IFERROR(INDEX('Nhập đơn'!F:F,MT!$A60,0),"")</f>
        <v/>
      </c>
      <c r="G60" s="14" t="str" cm="1">
        <f t="array" aca="1" ref="G60" ca="1">IFERROR(INDEX('Nhập đơn'!H:H,MT!$A60,0),"")</f>
        <v/>
      </c>
      <c r="H60" s="14" t="str" cm="1">
        <f t="array" aca="1" ref="H60" ca="1">IFERROR(INDEX('Nhập đơn'!I:I,MT!$A60,0),"")</f>
        <v/>
      </c>
      <c r="I60" s="16"/>
    </row>
    <row r="61" spans="1:9" ht="16.5">
      <c r="A61" s="1" t="str">
        <f ca="1">IFERROR(A60+MATCH(C61,OFFSET('Nhập đơn'!$C$1,MT!$A60,0,10000),0),"")</f>
        <v/>
      </c>
      <c r="B61" s="16"/>
      <c r="C61" s="16"/>
      <c r="D61" s="14" t="str" cm="1">
        <f t="array" aca="1" ref="D61" ca="1">IFERROR(INDEX('Nhập đơn'!D:D,MT!$A61,0),"")</f>
        <v/>
      </c>
      <c r="E61" s="15" t="str" cm="1">
        <f t="array" aca="1" ref="E61" ca="1">IFERROR(INDEX('Nhập đơn'!E:E,MT!$A61,0),"")</f>
        <v/>
      </c>
      <c r="F61" s="15" t="str" cm="1">
        <f t="array" aca="1" ref="F61" ca="1">IFERROR(INDEX('Nhập đơn'!F:F,MT!$A61,0),"")</f>
        <v/>
      </c>
      <c r="G61" s="14" t="str" cm="1">
        <f t="array" aca="1" ref="G61" ca="1">IFERROR(INDEX('Nhập đơn'!H:H,MT!$A61,0),"")</f>
        <v/>
      </c>
      <c r="H61" s="14" t="str" cm="1">
        <f t="array" aca="1" ref="H61" ca="1">IFERROR(INDEX('Nhập đơn'!I:I,MT!$A61,0),"")</f>
        <v/>
      </c>
      <c r="I61" s="16"/>
    </row>
    <row r="62" spans="1:9" ht="16.5">
      <c r="A62" s="1" t="str">
        <f ca="1">IFERROR(A61+MATCH(C62,OFFSET('Nhập đơn'!$C$1,MT!$A61,0,10000),0),"")</f>
        <v/>
      </c>
      <c r="B62" s="16"/>
      <c r="C62" s="16"/>
      <c r="D62" s="14" t="str" cm="1">
        <f t="array" aca="1" ref="D62" ca="1">IFERROR(INDEX('Nhập đơn'!D:D,MT!$A62,0),"")</f>
        <v/>
      </c>
      <c r="E62" s="15" t="str" cm="1">
        <f t="array" aca="1" ref="E62" ca="1">IFERROR(INDEX('Nhập đơn'!E:E,MT!$A62,0),"")</f>
        <v/>
      </c>
      <c r="F62" s="15" t="str" cm="1">
        <f t="array" aca="1" ref="F62" ca="1">IFERROR(INDEX('Nhập đơn'!F:F,MT!$A62,0),"")</f>
        <v/>
      </c>
      <c r="G62" s="14" t="str" cm="1">
        <f t="array" aca="1" ref="G62" ca="1">IFERROR(INDEX('Nhập đơn'!H:H,MT!$A62,0),"")</f>
        <v/>
      </c>
      <c r="H62" s="14" t="str" cm="1">
        <f t="array" aca="1" ref="H62" ca="1">IFERROR(INDEX('Nhập đơn'!I:I,MT!$A62,0),"")</f>
        <v/>
      </c>
      <c r="I62" s="16"/>
    </row>
    <row r="63" spans="1:9" ht="16.5">
      <c r="A63" s="1" t="str">
        <f ca="1">IFERROR(A62+MATCH(C63,OFFSET('Nhập đơn'!$C$1,MT!$A62,0,10000),0),"")</f>
        <v/>
      </c>
      <c r="B63" s="16"/>
      <c r="C63" s="16"/>
      <c r="D63" s="14" t="str" cm="1">
        <f t="array" aca="1" ref="D63" ca="1">IFERROR(INDEX('Nhập đơn'!D:D,MT!$A63,0),"")</f>
        <v/>
      </c>
      <c r="E63" s="15" t="str" cm="1">
        <f t="array" aca="1" ref="E63" ca="1">IFERROR(INDEX('Nhập đơn'!E:E,MT!$A63,0),"")</f>
        <v/>
      </c>
      <c r="F63" s="15" t="str" cm="1">
        <f t="array" aca="1" ref="F63" ca="1">IFERROR(INDEX('Nhập đơn'!F:F,MT!$A63,0),"")</f>
        <v/>
      </c>
      <c r="G63" s="14" t="str" cm="1">
        <f t="array" aca="1" ref="G63" ca="1">IFERROR(INDEX('Nhập đơn'!H:H,MT!$A63,0),"")</f>
        <v/>
      </c>
      <c r="H63" s="14" t="str" cm="1">
        <f t="array" aca="1" ref="H63" ca="1">IFERROR(INDEX('Nhập đơn'!I:I,MT!$A63,0),"")</f>
        <v/>
      </c>
      <c r="I63" s="16"/>
    </row>
    <row r="64" spans="1:9" ht="16.5">
      <c r="A64" s="1" t="str">
        <f ca="1">IFERROR(A63+MATCH(C64,OFFSET('Nhập đơn'!$C$1,MT!$A63,0,10000),0),"")</f>
        <v/>
      </c>
      <c r="B64" s="16"/>
      <c r="C64" s="16"/>
      <c r="D64" s="14" t="str" cm="1">
        <f t="array" aca="1" ref="D64" ca="1">IFERROR(INDEX('Nhập đơn'!D:D,MT!$A64,0),"")</f>
        <v/>
      </c>
      <c r="E64" s="15" t="str" cm="1">
        <f t="array" aca="1" ref="E64" ca="1">IFERROR(INDEX('Nhập đơn'!E:E,MT!$A64,0),"")</f>
        <v/>
      </c>
      <c r="F64" s="15" t="str" cm="1">
        <f t="array" aca="1" ref="F64" ca="1">IFERROR(INDEX('Nhập đơn'!F:F,MT!$A64,0),"")</f>
        <v/>
      </c>
      <c r="G64" s="14" t="str" cm="1">
        <f t="array" aca="1" ref="G64" ca="1">IFERROR(INDEX('Nhập đơn'!H:H,MT!$A64,0),"")</f>
        <v/>
      </c>
      <c r="H64" s="14" t="str" cm="1">
        <f t="array" aca="1" ref="H64" ca="1">IFERROR(INDEX('Nhập đơn'!I:I,MT!$A64,0),"")</f>
        <v/>
      </c>
      <c r="I64" s="16"/>
    </row>
    <row r="65" spans="1:9" ht="16.5">
      <c r="A65" s="1" t="str">
        <f ca="1">IFERROR(A64+MATCH(C65,OFFSET('Nhập đơn'!$C$1,MT!$A64,0,10000),0),"")</f>
        <v/>
      </c>
      <c r="B65" s="16"/>
      <c r="C65" s="16"/>
      <c r="D65" s="14" t="str" cm="1">
        <f t="array" aca="1" ref="D65" ca="1">IFERROR(INDEX('Nhập đơn'!D:D,MT!$A65,0),"")</f>
        <v/>
      </c>
      <c r="E65" s="15" t="str" cm="1">
        <f t="array" aca="1" ref="E65" ca="1">IFERROR(INDEX('Nhập đơn'!E:E,MT!$A65,0),"")</f>
        <v/>
      </c>
      <c r="F65" s="15" t="str" cm="1">
        <f t="array" aca="1" ref="F65" ca="1">IFERROR(INDEX('Nhập đơn'!F:F,MT!$A65,0),"")</f>
        <v/>
      </c>
      <c r="G65" s="14" t="str" cm="1">
        <f t="array" aca="1" ref="G65" ca="1">IFERROR(INDEX('Nhập đơn'!H:H,MT!$A65,0),"")</f>
        <v/>
      </c>
      <c r="H65" s="14" t="str" cm="1">
        <f t="array" aca="1" ref="H65" ca="1">IFERROR(INDEX('Nhập đơn'!I:I,MT!$A65,0),"")</f>
        <v/>
      </c>
      <c r="I65" s="16"/>
    </row>
    <row r="66" spans="1:9" ht="16.5">
      <c r="A66" s="1" t="str">
        <f ca="1">IFERROR(A65+MATCH(C66,OFFSET('Nhập đơn'!$C$1,MT!$A65,0,10000),0),"")</f>
        <v/>
      </c>
      <c r="B66" s="16"/>
      <c r="C66" s="16"/>
      <c r="D66" s="14" t="str" cm="1">
        <f t="array" aca="1" ref="D66" ca="1">IFERROR(INDEX('Nhập đơn'!D:D,MT!$A66,0),"")</f>
        <v/>
      </c>
      <c r="E66" s="15" t="str" cm="1">
        <f t="array" aca="1" ref="E66" ca="1">IFERROR(INDEX('Nhập đơn'!E:E,MT!$A66,0),"")</f>
        <v/>
      </c>
      <c r="F66" s="15" t="str" cm="1">
        <f t="array" aca="1" ref="F66" ca="1">IFERROR(INDEX('Nhập đơn'!F:F,MT!$A66,0),"")</f>
        <v/>
      </c>
      <c r="G66" s="14" t="str" cm="1">
        <f t="array" aca="1" ref="G66" ca="1">IFERROR(INDEX('Nhập đơn'!H:H,MT!$A66,0),"")</f>
        <v/>
      </c>
      <c r="H66" s="14" t="str" cm="1">
        <f t="array" aca="1" ref="H66" ca="1">IFERROR(INDEX('Nhập đơn'!I:I,MT!$A66,0),"")</f>
        <v/>
      </c>
      <c r="I66" s="16"/>
    </row>
    <row r="67" spans="1:9" ht="16.5">
      <c r="A67" s="1" t="str">
        <f ca="1">IFERROR(A66+MATCH(C67,OFFSET('Nhập đơn'!$C$1,MT!$A66,0,10000),0),"")</f>
        <v/>
      </c>
      <c r="B67" s="16"/>
      <c r="C67" s="16"/>
      <c r="D67" s="14" t="str" cm="1">
        <f t="array" aca="1" ref="D67" ca="1">IFERROR(INDEX('Nhập đơn'!D:D,MT!$A67,0),"")</f>
        <v/>
      </c>
      <c r="E67" s="15" t="str" cm="1">
        <f t="array" aca="1" ref="E67" ca="1">IFERROR(INDEX('Nhập đơn'!E:E,MT!$A67,0),"")</f>
        <v/>
      </c>
      <c r="F67" s="15" t="str" cm="1">
        <f t="array" aca="1" ref="F67" ca="1">IFERROR(INDEX('Nhập đơn'!F:F,MT!$A67,0),"")</f>
        <v/>
      </c>
      <c r="G67" s="14" t="str" cm="1">
        <f t="array" aca="1" ref="G67" ca="1">IFERROR(INDEX('Nhập đơn'!H:H,MT!$A67,0),"")</f>
        <v/>
      </c>
      <c r="H67" s="14" t="str" cm="1">
        <f t="array" aca="1" ref="H67" ca="1">IFERROR(INDEX('Nhập đơn'!I:I,MT!$A67,0),"")</f>
        <v/>
      </c>
      <c r="I67" s="16"/>
    </row>
    <row r="68" spans="1:9" ht="16.5">
      <c r="A68" s="1" t="str">
        <f ca="1">IFERROR(A67+MATCH(C68,OFFSET('Nhập đơn'!$C$1,MT!$A67,0,10000),0),"")</f>
        <v/>
      </c>
      <c r="B68" s="16"/>
      <c r="C68" s="16"/>
      <c r="D68" s="14" t="str" cm="1">
        <f t="array" aca="1" ref="D68" ca="1">IFERROR(INDEX('Nhập đơn'!D:D,MT!$A68,0),"")</f>
        <v/>
      </c>
      <c r="E68" s="15" t="str" cm="1">
        <f t="array" aca="1" ref="E68" ca="1">IFERROR(INDEX('Nhập đơn'!E:E,MT!$A68,0),"")</f>
        <v/>
      </c>
      <c r="F68" s="15" t="str" cm="1">
        <f t="array" aca="1" ref="F68" ca="1">IFERROR(INDEX('Nhập đơn'!F:F,MT!$A68,0),"")</f>
        <v/>
      </c>
      <c r="G68" s="14" t="str" cm="1">
        <f t="array" aca="1" ref="G68" ca="1">IFERROR(INDEX('Nhập đơn'!H:H,MT!$A68,0),"")</f>
        <v/>
      </c>
      <c r="H68" s="14" t="str" cm="1">
        <f t="array" aca="1" ref="H68" ca="1">IFERROR(INDEX('Nhập đơn'!I:I,MT!$A68,0),"")</f>
        <v/>
      </c>
      <c r="I68" s="16"/>
    </row>
    <row r="69" spans="1:9" ht="16.5">
      <c r="A69" s="1" t="str">
        <f ca="1">IFERROR(A68+MATCH(C69,OFFSET('Nhập đơn'!$C$1,MT!$A68,0,10000),0),"")</f>
        <v/>
      </c>
      <c r="B69" s="16"/>
      <c r="C69" s="16"/>
      <c r="D69" s="14" t="str" cm="1">
        <f t="array" aca="1" ref="D69" ca="1">IFERROR(INDEX('Nhập đơn'!D:D,MT!$A69,0),"")</f>
        <v/>
      </c>
      <c r="E69" s="15" t="str" cm="1">
        <f t="array" aca="1" ref="E69" ca="1">IFERROR(INDEX('Nhập đơn'!E:E,MT!$A69,0),"")</f>
        <v/>
      </c>
      <c r="F69" s="15" t="str" cm="1">
        <f t="array" aca="1" ref="F69" ca="1">IFERROR(INDEX('Nhập đơn'!F:F,MT!$A69,0),"")</f>
        <v/>
      </c>
      <c r="G69" s="14" t="str" cm="1">
        <f t="array" aca="1" ref="G69" ca="1">IFERROR(INDEX('Nhập đơn'!H:H,MT!$A69,0),"")</f>
        <v/>
      </c>
      <c r="H69" s="14" t="str" cm="1">
        <f t="array" aca="1" ref="H69" ca="1">IFERROR(INDEX('Nhập đơn'!I:I,MT!$A69,0),"")</f>
        <v/>
      </c>
      <c r="I69" s="16"/>
    </row>
    <row r="70" spans="1:9" ht="16.5">
      <c r="A70" s="1" t="str">
        <f ca="1">IFERROR(A69+MATCH(C70,OFFSET('Nhập đơn'!$C$1,MT!$A69,0,10000),0),"")</f>
        <v/>
      </c>
      <c r="B70" s="16"/>
      <c r="C70" s="16"/>
      <c r="D70" s="14" t="str" cm="1">
        <f t="array" aca="1" ref="D70" ca="1">IFERROR(INDEX('Nhập đơn'!D:D,MT!$A70,0),"")</f>
        <v/>
      </c>
      <c r="E70" s="15" t="str" cm="1">
        <f t="array" aca="1" ref="E70" ca="1">IFERROR(INDEX('Nhập đơn'!E:E,MT!$A70,0),"")</f>
        <v/>
      </c>
      <c r="F70" s="15" t="str" cm="1">
        <f t="array" aca="1" ref="F70" ca="1">IFERROR(INDEX('Nhập đơn'!F:F,MT!$A70,0),"")</f>
        <v/>
      </c>
      <c r="G70" s="14" t="str" cm="1">
        <f t="array" aca="1" ref="G70" ca="1">IFERROR(INDEX('Nhập đơn'!H:H,MT!$A70,0),"")</f>
        <v/>
      </c>
      <c r="H70" s="14" t="str" cm="1">
        <f t="array" aca="1" ref="H70" ca="1">IFERROR(INDEX('Nhập đơn'!I:I,MT!$A70,0),"")</f>
        <v/>
      </c>
      <c r="I70" s="16"/>
    </row>
    <row r="71" spans="1:9" ht="16.5">
      <c r="A71" s="1" t="str">
        <f ca="1">IFERROR(A70+MATCH(C71,OFFSET('Nhập đơn'!$C$1,MT!$A70,0,10000),0),"")</f>
        <v/>
      </c>
      <c r="B71" s="16"/>
      <c r="C71" s="16"/>
      <c r="D71" s="14" t="str" cm="1">
        <f t="array" aca="1" ref="D71" ca="1">IFERROR(INDEX('Nhập đơn'!D:D,MT!$A71,0),"")</f>
        <v/>
      </c>
      <c r="E71" s="15" t="str" cm="1">
        <f t="array" aca="1" ref="E71" ca="1">IFERROR(INDEX('Nhập đơn'!E:E,MT!$A71,0),"")</f>
        <v/>
      </c>
      <c r="F71" s="15" t="str" cm="1">
        <f t="array" aca="1" ref="F71" ca="1">IFERROR(INDEX('Nhập đơn'!F:F,MT!$A71,0),"")</f>
        <v/>
      </c>
      <c r="G71" s="14" t="str" cm="1">
        <f t="array" aca="1" ref="G71" ca="1">IFERROR(INDEX('Nhập đơn'!H:H,MT!$A71,0),"")</f>
        <v/>
      </c>
      <c r="H71" s="14" t="str" cm="1">
        <f t="array" aca="1" ref="H71" ca="1">IFERROR(INDEX('Nhập đơn'!I:I,MT!$A71,0),"")</f>
        <v/>
      </c>
      <c r="I71" s="16"/>
    </row>
    <row r="72" spans="1:9" ht="16.5">
      <c r="A72" s="1" t="str">
        <f ca="1">IFERROR(A71+MATCH(C72,OFFSET('Nhập đơn'!$C$1,MT!$A71,0,10000),0),"")</f>
        <v/>
      </c>
      <c r="B72" s="16"/>
      <c r="C72" s="16"/>
      <c r="D72" s="14" t="str" cm="1">
        <f t="array" aca="1" ref="D72" ca="1">IFERROR(INDEX('Nhập đơn'!D:D,MT!$A72,0),"")</f>
        <v/>
      </c>
      <c r="E72" s="15" t="str" cm="1">
        <f t="array" aca="1" ref="E72" ca="1">IFERROR(INDEX('Nhập đơn'!E:E,MT!$A72,0),"")</f>
        <v/>
      </c>
      <c r="F72" s="15" t="str" cm="1">
        <f t="array" aca="1" ref="F72" ca="1">IFERROR(INDEX('Nhập đơn'!F:F,MT!$A72,0),"")</f>
        <v/>
      </c>
      <c r="G72" s="14" t="str" cm="1">
        <f t="array" aca="1" ref="G72" ca="1">IFERROR(INDEX('Nhập đơn'!H:H,MT!$A72,0),"")</f>
        <v/>
      </c>
      <c r="H72" s="14" t="str" cm="1">
        <f t="array" aca="1" ref="H72" ca="1">IFERROR(INDEX('Nhập đơn'!I:I,MT!$A72,0),"")</f>
        <v/>
      </c>
      <c r="I72" s="16"/>
    </row>
    <row r="73" spans="1:9" ht="16.5">
      <c r="A73" s="1" t="str">
        <f ca="1">IFERROR(A72+MATCH(C73,OFFSET('Nhập đơn'!$C$1,MT!$A72,0,10000),0),"")</f>
        <v/>
      </c>
      <c r="B73" s="16"/>
      <c r="C73" s="16"/>
      <c r="D73" s="14" t="str" cm="1">
        <f t="array" aca="1" ref="D73" ca="1">IFERROR(INDEX('Nhập đơn'!D:D,MT!$A73,0),"")</f>
        <v/>
      </c>
      <c r="E73" s="15" t="str" cm="1">
        <f t="array" aca="1" ref="E73" ca="1">IFERROR(INDEX('Nhập đơn'!E:E,MT!$A73,0),"")</f>
        <v/>
      </c>
      <c r="F73" s="15" t="str" cm="1">
        <f t="array" aca="1" ref="F73" ca="1">IFERROR(INDEX('Nhập đơn'!F:F,MT!$A73,0),"")</f>
        <v/>
      </c>
      <c r="G73" s="14" t="str" cm="1">
        <f t="array" aca="1" ref="G73" ca="1">IFERROR(INDEX('Nhập đơn'!H:H,MT!$A73,0),"")</f>
        <v/>
      </c>
      <c r="H73" s="14" t="str" cm="1">
        <f t="array" aca="1" ref="H73" ca="1">IFERROR(INDEX('Nhập đơn'!I:I,MT!$A73,0),"")</f>
        <v/>
      </c>
      <c r="I73" s="16"/>
    </row>
    <row r="74" spans="1:9" ht="16.5">
      <c r="A74" s="1" t="str">
        <f ca="1">IFERROR(A73+MATCH(C74,OFFSET('Nhập đơn'!$C$1,MT!$A73,0,10000),0),"")</f>
        <v/>
      </c>
      <c r="B74" s="16"/>
      <c r="C74" s="16"/>
      <c r="D74" s="14" t="str" cm="1">
        <f t="array" aca="1" ref="D74" ca="1">IFERROR(INDEX('Nhập đơn'!D:D,MT!$A74,0),"")</f>
        <v/>
      </c>
      <c r="E74" s="15" t="str" cm="1">
        <f t="array" aca="1" ref="E74" ca="1">IFERROR(INDEX('Nhập đơn'!E:E,MT!$A74,0),"")</f>
        <v/>
      </c>
      <c r="F74" s="15" t="str" cm="1">
        <f t="array" aca="1" ref="F74" ca="1">IFERROR(INDEX('Nhập đơn'!F:F,MT!$A74,0),"")</f>
        <v/>
      </c>
      <c r="G74" s="14" t="str" cm="1">
        <f t="array" aca="1" ref="G74" ca="1">IFERROR(INDEX('Nhập đơn'!H:H,MT!$A74,0),"")</f>
        <v/>
      </c>
      <c r="H74" s="14" t="str" cm="1">
        <f t="array" aca="1" ref="H74" ca="1">IFERROR(INDEX('Nhập đơn'!I:I,MT!$A74,0),"")</f>
        <v/>
      </c>
      <c r="I74" s="16"/>
    </row>
    <row r="75" spans="1:9" ht="16.5">
      <c r="A75" s="1" t="str">
        <f ca="1">IFERROR(A74+MATCH(C75,OFFSET('Nhập đơn'!$C$1,MT!$A74,0,10000),0),"")</f>
        <v/>
      </c>
      <c r="B75" s="16"/>
      <c r="C75" s="16"/>
      <c r="D75" s="14" t="str" cm="1">
        <f t="array" aca="1" ref="D75" ca="1">IFERROR(INDEX('Nhập đơn'!D:D,MT!$A75,0),"")</f>
        <v/>
      </c>
      <c r="E75" s="15" t="str" cm="1">
        <f t="array" aca="1" ref="E75" ca="1">IFERROR(INDEX('Nhập đơn'!E:E,MT!$A75,0),"")</f>
        <v/>
      </c>
      <c r="F75" s="15" t="str" cm="1">
        <f t="array" aca="1" ref="F75" ca="1">IFERROR(INDEX('Nhập đơn'!F:F,MT!$A75,0),"")</f>
        <v/>
      </c>
      <c r="G75" s="14" t="str" cm="1">
        <f t="array" aca="1" ref="G75" ca="1">IFERROR(INDEX('Nhập đơn'!H:H,MT!$A75,0),"")</f>
        <v/>
      </c>
      <c r="H75" s="14" t="str" cm="1">
        <f t="array" aca="1" ref="H75" ca="1">IFERROR(INDEX('Nhập đơn'!I:I,MT!$A75,0),"")</f>
        <v/>
      </c>
      <c r="I75" s="16"/>
    </row>
    <row r="76" spans="1:9" ht="16.5">
      <c r="A76" s="1" t="str">
        <f ca="1">IFERROR(A75+MATCH(C76,OFFSET('Nhập đơn'!$C$1,MT!$A75,0,10000),0),"")</f>
        <v/>
      </c>
      <c r="B76" s="16"/>
      <c r="C76" s="16"/>
      <c r="D76" s="14" t="str" cm="1">
        <f t="array" aca="1" ref="D76" ca="1">IFERROR(INDEX('Nhập đơn'!D:D,MT!$A76,0),"")</f>
        <v/>
      </c>
      <c r="E76" s="15" t="str" cm="1">
        <f t="array" aca="1" ref="E76" ca="1">IFERROR(INDEX('Nhập đơn'!E:E,MT!$A76,0),"")</f>
        <v/>
      </c>
      <c r="F76" s="15" t="str" cm="1">
        <f t="array" aca="1" ref="F76" ca="1">IFERROR(INDEX('Nhập đơn'!F:F,MT!$A76,0),"")</f>
        <v/>
      </c>
      <c r="G76" s="14" t="str" cm="1">
        <f t="array" aca="1" ref="G76" ca="1">IFERROR(INDEX('Nhập đơn'!H:H,MT!$A76,0),"")</f>
        <v/>
      </c>
      <c r="H76" s="14" t="str" cm="1">
        <f t="array" aca="1" ref="H76" ca="1">IFERROR(INDEX('Nhập đơn'!I:I,MT!$A76,0),"")</f>
        <v/>
      </c>
      <c r="I76" s="16"/>
    </row>
    <row r="77" spans="1:9" ht="16.5">
      <c r="A77" s="1" t="str">
        <f ca="1">IFERROR(A76+MATCH(C77,OFFSET('Nhập đơn'!$C$1,MT!$A76,0,10000),0),"")</f>
        <v/>
      </c>
      <c r="B77" s="16"/>
      <c r="C77" s="16"/>
      <c r="D77" s="14" t="str" cm="1">
        <f t="array" aca="1" ref="D77" ca="1">IFERROR(INDEX('Nhập đơn'!D:D,MT!$A77,0),"")</f>
        <v/>
      </c>
      <c r="E77" s="15" t="str" cm="1">
        <f t="array" aca="1" ref="E77" ca="1">IFERROR(INDEX('Nhập đơn'!E:E,MT!$A77,0),"")</f>
        <v/>
      </c>
      <c r="F77" s="15" t="str" cm="1">
        <f t="array" aca="1" ref="F77" ca="1">IFERROR(INDEX('Nhập đơn'!F:F,MT!$A77,0),"")</f>
        <v/>
      </c>
      <c r="G77" s="14" t="str" cm="1">
        <f t="array" aca="1" ref="G77" ca="1">IFERROR(INDEX('Nhập đơn'!H:H,MT!$A77,0),"")</f>
        <v/>
      </c>
      <c r="H77" s="14" t="str" cm="1">
        <f t="array" aca="1" ref="H77" ca="1">IFERROR(INDEX('Nhập đơn'!I:I,MT!$A77,0),"")</f>
        <v/>
      </c>
      <c r="I77" s="16"/>
    </row>
    <row r="78" spans="1:9" ht="16.5">
      <c r="A78" s="1" t="str">
        <f ca="1">IFERROR(A77+MATCH(C78,OFFSET('Nhập đơn'!$C$1,MT!$A77,0,10000),0),"")</f>
        <v/>
      </c>
      <c r="B78" s="16"/>
      <c r="C78" s="16"/>
      <c r="D78" s="14" t="str" cm="1">
        <f t="array" aca="1" ref="D78" ca="1">IFERROR(INDEX('Nhập đơn'!D:D,MT!$A78,0),"")</f>
        <v/>
      </c>
      <c r="E78" s="15" t="str" cm="1">
        <f t="array" aca="1" ref="E78" ca="1">IFERROR(INDEX('Nhập đơn'!E:E,MT!$A78,0),"")</f>
        <v/>
      </c>
      <c r="F78" s="15" t="str" cm="1">
        <f t="array" aca="1" ref="F78" ca="1">IFERROR(INDEX('Nhập đơn'!F:F,MT!$A78,0),"")</f>
        <v/>
      </c>
      <c r="G78" s="14" t="str" cm="1">
        <f t="array" aca="1" ref="G78" ca="1">IFERROR(INDEX('Nhập đơn'!H:H,MT!$A78,0),"")</f>
        <v/>
      </c>
      <c r="H78" s="14" t="str" cm="1">
        <f t="array" aca="1" ref="H78" ca="1">IFERROR(INDEX('Nhập đơn'!I:I,MT!$A78,0),"")</f>
        <v/>
      </c>
      <c r="I78" s="16"/>
    </row>
    <row r="79" spans="1:9" ht="16.5">
      <c r="A79" s="1" t="str">
        <f ca="1">IFERROR(A78+MATCH(C79,OFFSET('Nhập đơn'!$C$1,MT!$A78,0,10000),0),"")</f>
        <v/>
      </c>
      <c r="B79" s="16"/>
      <c r="C79" s="16"/>
      <c r="D79" s="14" t="str" cm="1">
        <f t="array" aca="1" ref="D79" ca="1">IFERROR(INDEX('Nhập đơn'!D:D,MT!$A79,0),"")</f>
        <v/>
      </c>
      <c r="E79" s="15" t="str" cm="1">
        <f t="array" aca="1" ref="E79" ca="1">IFERROR(INDEX('Nhập đơn'!E:E,MT!$A79,0),"")</f>
        <v/>
      </c>
      <c r="F79" s="15" t="str" cm="1">
        <f t="array" aca="1" ref="F79" ca="1">IFERROR(INDEX('Nhập đơn'!F:F,MT!$A79,0),"")</f>
        <v/>
      </c>
      <c r="G79" s="14" t="str" cm="1">
        <f t="array" aca="1" ref="G79" ca="1">IFERROR(INDEX('Nhập đơn'!H:H,MT!$A79,0),"")</f>
        <v/>
      </c>
      <c r="H79" s="14" t="str" cm="1">
        <f t="array" aca="1" ref="H79" ca="1">IFERROR(INDEX('Nhập đơn'!I:I,MT!$A79,0),"")</f>
        <v/>
      </c>
      <c r="I79" s="16"/>
    </row>
    <row r="80" spans="1:9" ht="16.5">
      <c r="A80" s="1" t="str">
        <f ca="1">IFERROR(A79+MATCH(C80,OFFSET('Nhập đơn'!$C$1,MT!$A79,0,10000),0),"")</f>
        <v/>
      </c>
      <c r="B80" s="16"/>
      <c r="C80" s="16"/>
      <c r="D80" s="14" t="str" cm="1">
        <f t="array" aca="1" ref="D80" ca="1">IFERROR(INDEX('Nhập đơn'!D:D,MT!$A80,0),"")</f>
        <v/>
      </c>
      <c r="E80" s="15" t="str" cm="1">
        <f t="array" aca="1" ref="E80" ca="1">IFERROR(INDEX('Nhập đơn'!E:E,MT!$A80,0),"")</f>
        <v/>
      </c>
      <c r="F80" s="15" t="str" cm="1">
        <f t="array" aca="1" ref="F80" ca="1">IFERROR(INDEX('Nhập đơn'!F:F,MT!$A80,0),"")</f>
        <v/>
      </c>
      <c r="G80" s="14" t="str" cm="1">
        <f t="array" aca="1" ref="G80" ca="1">IFERROR(INDEX('Nhập đơn'!H:H,MT!$A80,0),"")</f>
        <v/>
      </c>
      <c r="H80" s="14" t="str" cm="1">
        <f t="array" aca="1" ref="H80" ca="1">IFERROR(INDEX('Nhập đơn'!I:I,MT!$A80,0),"")</f>
        <v/>
      </c>
      <c r="I80" s="16"/>
    </row>
    <row r="81" spans="1:9" ht="16.5">
      <c r="A81" s="1" t="str">
        <f ca="1">IFERROR(A80+MATCH(C81,OFFSET('Nhập đơn'!$C$1,MT!$A80,0,10000),0),"")</f>
        <v/>
      </c>
      <c r="B81" s="16"/>
      <c r="C81" s="16"/>
      <c r="D81" s="14" t="str" cm="1">
        <f t="array" aca="1" ref="D81" ca="1">IFERROR(INDEX('Nhập đơn'!D:D,MT!$A81,0),"")</f>
        <v/>
      </c>
      <c r="E81" s="15" t="str" cm="1">
        <f t="array" aca="1" ref="E81" ca="1">IFERROR(INDEX('Nhập đơn'!E:E,MT!$A81,0),"")</f>
        <v/>
      </c>
      <c r="F81" s="15" t="str" cm="1">
        <f t="array" aca="1" ref="F81" ca="1">IFERROR(INDEX('Nhập đơn'!F:F,MT!$A81,0),"")</f>
        <v/>
      </c>
      <c r="G81" s="14" t="str" cm="1">
        <f t="array" aca="1" ref="G81" ca="1">IFERROR(INDEX('Nhập đơn'!H:H,MT!$A81,0),"")</f>
        <v/>
      </c>
      <c r="H81" s="14" t="str" cm="1">
        <f t="array" aca="1" ref="H81" ca="1">IFERROR(INDEX('Nhập đơn'!I:I,MT!$A81,0),"")</f>
        <v/>
      </c>
      <c r="I81" s="16"/>
    </row>
    <row r="82" spans="1:9" ht="16.5">
      <c r="A82" s="1" t="str">
        <f ca="1">IFERROR(A81+MATCH(C82,OFFSET('Nhập đơn'!$C$1,MT!$A81,0,10000),0),"")</f>
        <v/>
      </c>
      <c r="B82" s="16"/>
      <c r="C82" s="16"/>
      <c r="D82" s="14" t="str" cm="1">
        <f t="array" aca="1" ref="D82" ca="1">IFERROR(INDEX('Nhập đơn'!D:D,MT!$A82,0),"")</f>
        <v/>
      </c>
      <c r="E82" s="15" t="str" cm="1">
        <f t="array" aca="1" ref="E82" ca="1">IFERROR(INDEX('Nhập đơn'!E:E,MT!$A82,0),"")</f>
        <v/>
      </c>
      <c r="F82" s="15" t="str" cm="1">
        <f t="array" aca="1" ref="F82" ca="1">IFERROR(INDEX('Nhập đơn'!F:F,MT!$A82,0),"")</f>
        <v/>
      </c>
      <c r="G82" s="14" t="str" cm="1">
        <f t="array" aca="1" ref="G82" ca="1">IFERROR(INDEX('Nhập đơn'!H:H,MT!$A82,0),"")</f>
        <v/>
      </c>
      <c r="H82" s="14" t="str" cm="1">
        <f t="array" aca="1" ref="H82" ca="1">IFERROR(INDEX('Nhập đơn'!I:I,MT!$A82,0),"")</f>
        <v/>
      </c>
      <c r="I82" s="16"/>
    </row>
    <row r="83" spans="1:9" ht="16.5">
      <c r="A83" s="1" t="str">
        <f ca="1">IFERROR(A82+MATCH(C83,OFFSET('Nhập đơn'!$C$1,MT!$A82,0,10000),0),"")</f>
        <v/>
      </c>
      <c r="B83" s="16"/>
      <c r="C83" s="16"/>
      <c r="D83" s="14" t="str" cm="1">
        <f t="array" aca="1" ref="D83" ca="1">IFERROR(INDEX('Nhập đơn'!D:D,MT!$A83,0),"")</f>
        <v/>
      </c>
      <c r="E83" s="15" t="str" cm="1">
        <f t="array" aca="1" ref="E83" ca="1">IFERROR(INDEX('Nhập đơn'!E:E,MT!$A83,0),"")</f>
        <v/>
      </c>
      <c r="F83" s="15" t="str" cm="1">
        <f t="array" aca="1" ref="F83" ca="1">IFERROR(INDEX('Nhập đơn'!F:F,MT!$A83,0),"")</f>
        <v/>
      </c>
      <c r="G83" s="14" t="str" cm="1">
        <f t="array" aca="1" ref="G83" ca="1">IFERROR(INDEX('Nhập đơn'!H:H,MT!$A83,0),"")</f>
        <v/>
      </c>
      <c r="H83" s="14" t="str" cm="1">
        <f t="array" aca="1" ref="H83" ca="1">IFERROR(INDEX('Nhập đơn'!I:I,MT!$A83,0),"")</f>
        <v/>
      </c>
      <c r="I83" s="16"/>
    </row>
    <row r="84" spans="1:9" ht="16.5">
      <c r="A84" s="1" t="str">
        <f ca="1">IFERROR(A83+MATCH(C84,OFFSET('Nhập đơn'!$C$1,MT!$A83,0,10000),0),"")</f>
        <v/>
      </c>
      <c r="B84" s="16"/>
      <c r="C84" s="16"/>
      <c r="D84" s="14" t="str" cm="1">
        <f t="array" aca="1" ref="D84" ca="1">IFERROR(INDEX('Nhập đơn'!D:D,MT!$A84,0),"")</f>
        <v/>
      </c>
      <c r="E84" s="15" t="str" cm="1">
        <f t="array" aca="1" ref="E84" ca="1">IFERROR(INDEX('Nhập đơn'!E:E,MT!$A84,0),"")</f>
        <v/>
      </c>
      <c r="F84" s="15" t="str" cm="1">
        <f t="array" aca="1" ref="F84" ca="1">IFERROR(INDEX('Nhập đơn'!F:F,MT!$A84,0),"")</f>
        <v/>
      </c>
      <c r="G84" s="14" t="str" cm="1">
        <f t="array" aca="1" ref="G84" ca="1">IFERROR(INDEX('Nhập đơn'!H:H,MT!$A84,0),"")</f>
        <v/>
      </c>
      <c r="H84" s="14" t="str" cm="1">
        <f t="array" aca="1" ref="H84" ca="1">IFERROR(INDEX('Nhập đơn'!I:I,MT!$A84,0),"")</f>
        <v/>
      </c>
      <c r="I84" s="16"/>
    </row>
    <row r="85" spans="1:9" ht="16.5">
      <c r="A85" s="1" t="str">
        <f ca="1">IFERROR(A84+MATCH(C85,OFFSET('Nhập đơn'!$C$1,MT!$A84,0,10000),0),"")</f>
        <v/>
      </c>
      <c r="B85" s="16"/>
      <c r="C85" s="16"/>
      <c r="D85" s="14" t="str" cm="1">
        <f t="array" aca="1" ref="D85" ca="1">IFERROR(INDEX('Nhập đơn'!D:D,MT!$A85,0),"")</f>
        <v/>
      </c>
      <c r="E85" s="15" t="str" cm="1">
        <f t="array" aca="1" ref="E85" ca="1">IFERROR(INDEX('Nhập đơn'!E:E,MT!$A85,0),"")</f>
        <v/>
      </c>
      <c r="F85" s="15" t="str" cm="1">
        <f t="array" aca="1" ref="F85" ca="1">IFERROR(INDEX('Nhập đơn'!F:F,MT!$A85,0),"")</f>
        <v/>
      </c>
      <c r="G85" s="14" t="str" cm="1">
        <f t="array" aca="1" ref="G85" ca="1">IFERROR(INDEX('Nhập đơn'!H:H,MT!$A85,0),"")</f>
        <v/>
      </c>
      <c r="H85" s="14" t="str" cm="1">
        <f t="array" aca="1" ref="H85" ca="1">IFERROR(INDEX('Nhập đơn'!I:I,MT!$A85,0),"")</f>
        <v/>
      </c>
      <c r="I85" s="16"/>
    </row>
    <row r="86" spans="1:9" ht="16.5">
      <c r="A86" s="1" t="str">
        <f ca="1">IFERROR(A85+MATCH(C86,OFFSET('Nhập đơn'!$C$1,MT!$A85,0,10000),0),"")</f>
        <v/>
      </c>
      <c r="B86" s="16"/>
      <c r="C86" s="16"/>
      <c r="D86" s="14" t="str" cm="1">
        <f t="array" aca="1" ref="D86" ca="1">IFERROR(INDEX('Nhập đơn'!D:D,MT!$A86,0),"")</f>
        <v/>
      </c>
      <c r="E86" s="15" t="str" cm="1">
        <f t="array" aca="1" ref="E86" ca="1">IFERROR(INDEX('Nhập đơn'!E:E,MT!$A86,0),"")</f>
        <v/>
      </c>
      <c r="F86" s="15" t="str" cm="1">
        <f t="array" aca="1" ref="F86" ca="1">IFERROR(INDEX('Nhập đơn'!F:F,MT!$A86,0),"")</f>
        <v/>
      </c>
      <c r="G86" s="14" t="str" cm="1">
        <f t="array" aca="1" ref="G86" ca="1">IFERROR(INDEX('Nhập đơn'!H:H,MT!$A86,0),"")</f>
        <v/>
      </c>
      <c r="H86" s="14" t="str" cm="1">
        <f t="array" aca="1" ref="H86" ca="1">IFERROR(INDEX('Nhập đơn'!I:I,MT!$A86,0),"")</f>
        <v/>
      </c>
      <c r="I86" s="16"/>
    </row>
    <row r="87" spans="1:9" ht="16.5">
      <c r="A87" s="1" t="str">
        <f ca="1">IFERROR(A86+MATCH(C87,OFFSET('Nhập đơn'!$C$1,MT!$A86,0,10000),0),"")</f>
        <v/>
      </c>
      <c r="B87" s="16"/>
      <c r="C87" s="16"/>
      <c r="D87" s="14" t="str" cm="1">
        <f t="array" aca="1" ref="D87" ca="1">IFERROR(INDEX('Nhập đơn'!D:D,MT!$A87,0),"")</f>
        <v/>
      </c>
      <c r="E87" s="15" t="str" cm="1">
        <f t="array" aca="1" ref="E87" ca="1">IFERROR(INDEX('Nhập đơn'!E:E,MT!$A87,0),"")</f>
        <v/>
      </c>
      <c r="F87" s="15" t="str" cm="1">
        <f t="array" aca="1" ref="F87" ca="1">IFERROR(INDEX('Nhập đơn'!F:F,MT!$A87,0),"")</f>
        <v/>
      </c>
      <c r="G87" s="14" t="str" cm="1">
        <f t="array" aca="1" ref="G87" ca="1">IFERROR(INDEX('Nhập đơn'!H:H,MT!$A87,0),"")</f>
        <v/>
      </c>
      <c r="H87" s="14" t="str" cm="1">
        <f t="array" aca="1" ref="H87" ca="1">IFERROR(INDEX('Nhập đơn'!I:I,MT!$A87,0),"")</f>
        <v/>
      </c>
      <c r="I87" s="16"/>
    </row>
    <row r="88" spans="1:9" ht="16.5">
      <c r="A88" s="1" t="str">
        <f ca="1">IFERROR(A87+MATCH(C88,OFFSET('Nhập đơn'!$C$1,MT!$A87,0,10000),0),"")</f>
        <v/>
      </c>
      <c r="B88" s="16"/>
      <c r="C88" s="16"/>
      <c r="D88" s="14" t="str" cm="1">
        <f t="array" aca="1" ref="D88" ca="1">IFERROR(INDEX('Nhập đơn'!D:D,MT!$A88,0),"")</f>
        <v/>
      </c>
      <c r="E88" s="15" t="str" cm="1">
        <f t="array" aca="1" ref="E88" ca="1">IFERROR(INDEX('Nhập đơn'!E:E,MT!$A88,0),"")</f>
        <v/>
      </c>
      <c r="F88" s="15" t="str" cm="1">
        <f t="array" aca="1" ref="F88" ca="1">IFERROR(INDEX('Nhập đơn'!F:F,MT!$A88,0),"")</f>
        <v/>
      </c>
      <c r="G88" s="14" t="str" cm="1">
        <f t="array" aca="1" ref="G88" ca="1">IFERROR(INDEX('Nhập đơn'!H:H,MT!$A88,0),"")</f>
        <v/>
      </c>
      <c r="H88" s="14" t="str" cm="1">
        <f t="array" aca="1" ref="H88" ca="1">IFERROR(INDEX('Nhập đơn'!I:I,MT!$A88,0),"")</f>
        <v/>
      </c>
      <c r="I88" s="16"/>
    </row>
    <row r="89" spans="1:9" ht="16.5">
      <c r="A89" s="1" t="str">
        <f ca="1">IFERROR(A88+MATCH(C89,OFFSET('Nhập đơn'!$C$1,MT!$A88,0,10000),0),"")</f>
        <v/>
      </c>
      <c r="B89" s="16"/>
      <c r="C89" s="16"/>
      <c r="D89" s="14" t="str" cm="1">
        <f t="array" aca="1" ref="D89" ca="1">IFERROR(INDEX('Nhập đơn'!D:D,MT!$A89,0),"")</f>
        <v/>
      </c>
      <c r="E89" s="15" t="str" cm="1">
        <f t="array" aca="1" ref="E89" ca="1">IFERROR(INDEX('Nhập đơn'!E:E,MT!$A89,0),"")</f>
        <v/>
      </c>
      <c r="F89" s="15" t="str" cm="1">
        <f t="array" aca="1" ref="F89" ca="1">IFERROR(INDEX('Nhập đơn'!F:F,MT!$A89,0),"")</f>
        <v/>
      </c>
      <c r="G89" s="14" t="str" cm="1">
        <f t="array" aca="1" ref="G89" ca="1">IFERROR(INDEX('Nhập đơn'!H:H,MT!$A89,0),"")</f>
        <v/>
      </c>
      <c r="H89" s="14" t="str" cm="1">
        <f t="array" aca="1" ref="H89" ca="1">IFERROR(INDEX('Nhập đơn'!I:I,MT!$A89,0),"")</f>
        <v/>
      </c>
      <c r="I89" s="16"/>
    </row>
    <row r="90" spans="1:9" ht="16.5">
      <c r="A90" s="1" t="str">
        <f ca="1">IFERROR(A89+MATCH(C90,OFFSET('Nhập đơn'!$C$1,MT!$A89,0,10000),0),"")</f>
        <v/>
      </c>
      <c r="B90" s="16"/>
      <c r="C90" s="16"/>
      <c r="D90" s="14" t="str" cm="1">
        <f t="array" aca="1" ref="D90" ca="1">IFERROR(INDEX('Nhập đơn'!D:D,MT!$A90,0),"")</f>
        <v/>
      </c>
      <c r="E90" s="15" t="str" cm="1">
        <f t="array" aca="1" ref="E90" ca="1">IFERROR(INDEX('Nhập đơn'!E:E,MT!$A90,0),"")</f>
        <v/>
      </c>
      <c r="F90" s="15" t="str" cm="1">
        <f t="array" aca="1" ref="F90" ca="1">IFERROR(INDEX('Nhập đơn'!F:F,MT!$A90,0),"")</f>
        <v/>
      </c>
      <c r="G90" s="14" t="str" cm="1">
        <f t="array" aca="1" ref="G90" ca="1">IFERROR(INDEX('Nhập đơn'!H:H,MT!$A90,0),"")</f>
        <v/>
      </c>
      <c r="H90" s="14" t="str" cm="1">
        <f t="array" aca="1" ref="H90" ca="1">IFERROR(INDEX('Nhập đơn'!I:I,MT!$A90,0),"")</f>
        <v/>
      </c>
      <c r="I90" s="16"/>
    </row>
    <row r="91" spans="1:9" ht="16.5">
      <c r="A91" s="1" t="str">
        <f ca="1">IFERROR(A90+MATCH(C91,OFFSET('Nhập đơn'!$C$1,MT!$A90,0,10000),0),"")</f>
        <v/>
      </c>
      <c r="B91" s="16"/>
      <c r="C91" s="16"/>
      <c r="D91" s="14" t="str" cm="1">
        <f t="array" aca="1" ref="D91" ca="1">IFERROR(INDEX('Nhập đơn'!D:D,MT!$A91,0),"")</f>
        <v/>
      </c>
      <c r="E91" s="15" t="str" cm="1">
        <f t="array" aca="1" ref="E91" ca="1">IFERROR(INDEX('Nhập đơn'!E:E,MT!$A91,0),"")</f>
        <v/>
      </c>
      <c r="F91" s="15" t="str" cm="1">
        <f t="array" aca="1" ref="F91" ca="1">IFERROR(INDEX('Nhập đơn'!F:F,MT!$A91,0),"")</f>
        <v/>
      </c>
      <c r="G91" s="14" t="str" cm="1">
        <f t="array" aca="1" ref="G91" ca="1">IFERROR(INDEX('Nhập đơn'!H:H,MT!$A91,0),"")</f>
        <v/>
      </c>
      <c r="H91" s="14" t="str" cm="1">
        <f t="array" aca="1" ref="H91" ca="1">IFERROR(INDEX('Nhập đơn'!I:I,MT!$A91,0),"")</f>
        <v/>
      </c>
      <c r="I91" s="16"/>
    </row>
    <row r="92" spans="1:9" ht="16.5">
      <c r="A92" s="1" t="str">
        <f ca="1">IFERROR(A91+MATCH(C92,OFFSET('Nhập đơn'!$C$1,MT!$A91,0,10000),0),"")</f>
        <v/>
      </c>
      <c r="B92" s="16"/>
      <c r="C92" s="16"/>
      <c r="D92" s="14" t="str" cm="1">
        <f t="array" aca="1" ref="D92" ca="1">IFERROR(INDEX('Nhập đơn'!D:D,MT!$A92,0),"")</f>
        <v/>
      </c>
      <c r="E92" s="15" t="str" cm="1">
        <f t="array" aca="1" ref="E92" ca="1">IFERROR(INDEX('Nhập đơn'!E:E,MT!$A92,0),"")</f>
        <v/>
      </c>
      <c r="F92" s="15" t="str" cm="1">
        <f t="array" aca="1" ref="F92" ca="1">IFERROR(INDEX('Nhập đơn'!F:F,MT!$A92,0),"")</f>
        <v/>
      </c>
      <c r="G92" s="14" t="str" cm="1">
        <f t="array" aca="1" ref="G92" ca="1">IFERROR(INDEX('Nhập đơn'!H:H,MT!$A92,0),"")</f>
        <v/>
      </c>
      <c r="H92" s="14" t="str" cm="1">
        <f t="array" aca="1" ref="H92" ca="1">IFERROR(INDEX('Nhập đơn'!I:I,MT!$A92,0),"")</f>
        <v/>
      </c>
      <c r="I92" s="16"/>
    </row>
    <row r="93" spans="1:9" ht="16.5">
      <c r="A93" s="1" t="str">
        <f ca="1">IFERROR(A92+MATCH(C93,OFFSET('Nhập đơn'!$C$1,MT!$A92,0,10000),0),"")</f>
        <v/>
      </c>
      <c r="B93" s="16"/>
      <c r="C93" s="16"/>
      <c r="D93" s="14" t="str" cm="1">
        <f t="array" aca="1" ref="D93" ca="1">IFERROR(INDEX('Nhập đơn'!D:D,MT!$A93,0),"")</f>
        <v/>
      </c>
      <c r="E93" s="15" t="str" cm="1">
        <f t="array" aca="1" ref="E93" ca="1">IFERROR(INDEX('Nhập đơn'!E:E,MT!$A93,0),"")</f>
        <v/>
      </c>
      <c r="F93" s="15" t="str" cm="1">
        <f t="array" aca="1" ref="F93" ca="1">IFERROR(INDEX('Nhập đơn'!F:F,MT!$A93,0),"")</f>
        <v/>
      </c>
      <c r="G93" s="14" t="str" cm="1">
        <f t="array" aca="1" ref="G93" ca="1">IFERROR(INDEX('Nhập đơn'!H:H,MT!$A93,0),"")</f>
        <v/>
      </c>
      <c r="H93" s="14" t="str" cm="1">
        <f t="array" aca="1" ref="H93" ca="1">IFERROR(INDEX('Nhập đơn'!I:I,MT!$A93,0),"")</f>
        <v/>
      </c>
      <c r="I93" s="16"/>
    </row>
    <row r="94" spans="1:9" ht="16.5">
      <c r="A94" s="1" t="str">
        <f ca="1">IFERROR(A93+MATCH(C94,OFFSET('Nhập đơn'!$C$1,MT!$A93,0,10000),0),"")</f>
        <v/>
      </c>
      <c r="B94" s="16"/>
      <c r="C94" s="16"/>
      <c r="D94" s="14" t="str" cm="1">
        <f t="array" aca="1" ref="D94" ca="1">IFERROR(INDEX('Nhập đơn'!D:D,MT!$A94,0),"")</f>
        <v/>
      </c>
      <c r="E94" s="15" t="str" cm="1">
        <f t="array" aca="1" ref="E94" ca="1">IFERROR(INDEX('Nhập đơn'!E:E,MT!$A94,0),"")</f>
        <v/>
      </c>
      <c r="F94" s="15" t="str" cm="1">
        <f t="array" aca="1" ref="F94" ca="1">IFERROR(INDEX('Nhập đơn'!F:F,MT!$A94,0),"")</f>
        <v/>
      </c>
      <c r="G94" s="14" t="str" cm="1">
        <f t="array" aca="1" ref="G94" ca="1">IFERROR(INDEX('Nhập đơn'!H:H,MT!$A94,0),"")</f>
        <v/>
      </c>
      <c r="H94" s="14" t="str" cm="1">
        <f t="array" aca="1" ref="H94" ca="1">IFERROR(INDEX('Nhập đơn'!I:I,MT!$A94,0),"")</f>
        <v/>
      </c>
      <c r="I94" s="16"/>
    </row>
    <row r="95" spans="1:9" ht="16.5">
      <c r="A95" s="1" t="str">
        <f ca="1">IFERROR(A94+MATCH(C95,OFFSET('Nhập đơn'!$C$1,MT!$A94,0,10000),0),"")</f>
        <v/>
      </c>
      <c r="B95" s="16"/>
      <c r="C95" s="16"/>
      <c r="D95" s="14" t="str" cm="1">
        <f t="array" aca="1" ref="D95" ca="1">IFERROR(INDEX('Nhập đơn'!D:D,MT!$A95,0),"")</f>
        <v/>
      </c>
      <c r="E95" s="15" t="str" cm="1">
        <f t="array" aca="1" ref="E95" ca="1">IFERROR(INDEX('Nhập đơn'!E:E,MT!$A95,0),"")</f>
        <v/>
      </c>
      <c r="F95" s="15" t="str" cm="1">
        <f t="array" aca="1" ref="F95" ca="1">IFERROR(INDEX('Nhập đơn'!F:F,MT!$A95,0),"")</f>
        <v/>
      </c>
      <c r="G95" s="14" t="str" cm="1">
        <f t="array" aca="1" ref="G95" ca="1">IFERROR(INDEX('Nhập đơn'!H:H,MT!$A95,0),"")</f>
        <v/>
      </c>
      <c r="H95" s="14" t="str" cm="1">
        <f t="array" aca="1" ref="H95" ca="1">IFERROR(INDEX('Nhập đơn'!I:I,MT!$A95,0),"")</f>
        <v/>
      </c>
      <c r="I95" s="16"/>
    </row>
    <row r="96" spans="1:9" ht="16.5">
      <c r="A96" s="1" t="str">
        <f ca="1">IFERROR(A95+MATCH(C96,OFFSET('Nhập đơn'!$C$1,MT!$A95,0,10000),0),"")</f>
        <v/>
      </c>
      <c r="B96" s="16"/>
      <c r="C96" s="16"/>
      <c r="D96" s="14" t="str" cm="1">
        <f t="array" aca="1" ref="D96" ca="1">IFERROR(INDEX('Nhập đơn'!D:D,MT!$A96,0),"")</f>
        <v/>
      </c>
      <c r="E96" s="15" t="str" cm="1">
        <f t="array" aca="1" ref="E96" ca="1">IFERROR(INDEX('Nhập đơn'!E:E,MT!$A96,0),"")</f>
        <v/>
      </c>
      <c r="F96" s="15" t="str" cm="1">
        <f t="array" aca="1" ref="F96" ca="1">IFERROR(INDEX('Nhập đơn'!F:F,MT!$A96,0),"")</f>
        <v/>
      </c>
      <c r="G96" s="14" t="str" cm="1">
        <f t="array" aca="1" ref="G96" ca="1">IFERROR(INDEX('Nhập đơn'!H:H,MT!$A96,0),"")</f>
        <v/>
      </c>
      <c r="H96" s="14" t="str" cm="1">
        <f t="array" aca="1" ref="H96" ca="1">IFERROR(INDEX('Nhập đơn'!I:I,MT!$A96,0),"")</f>
        <v/>
      </c>
      <c r="I96" s="16"/>
    </row>
    <row r="97" spans="1:9" ht="16.5">
      <c r="A97" s="1" t="str">
        <f ca="1">IFERROR(A96+MATCH(C97,OFFSET('Nhập đơn'!$C$1,MT!$A96,0,10000),0),"")</f>
        <v/>
      </c>
      <c r="B97" s="16"/>
      <c r="C97" s="16"/>
      <c r="D97" s="14" t="str" cm="1">
        <f t="array" aca="1" ref="D97" ca="1">IFERROR(INDEX('Nhập đơn'!D:D,MT!$A97,0),"")</f>
        <v/>
      </c>
      <c r="E97" s="15" t="str" cm="1">
        <f t="array" aca="1" ref="E97" ca="1">IFERROR(INDEX('Nhập đơn'!E:E,MT!$A97,0),"")</f>
        <v/>
      </c>
      <c r="F97" s="15" t="str" cm="1">
        <f t="array" aca="1" ref="F97" ca="1">IFERROR(INDEX('Nhập đơn'!F:F,MT!$A97,0),"")</f>
        <v/>
      </c>
      <c r="G97" s="14" t="str" cm="1">
        <f t="array" aca="1" ref="G97" ca="1">IFERROR(INDEX('Nhập đơn'!H:H,MT!$A97,0),"")</f>
        <v/>
      </c>
      <c r="H97" s="14" t="str" cm="1">
        <f t="array" aca="1" ref="H97" ca="1">IFERROR(INDEX('Nhập đơn'!I:I,MT!$A97,0),"")</f>
        <v/>
      </c>
      <c r="I97" s="16"/>
    </row>
    <row r="98" spans="1:9" ht="16.5">
      <c r="A98" s="1" t="str">
        <f ca="1">IFERROR(A97+MATCH(C98,OFFSET('Nhập đơn'!$C$1,MT!$A97,0,10000),0),"")</f>
        <v/>
      </c>
      <c r="B98" s="16"/>
      <c r="C98" s="16"/>
      <c r="D98" s="14" t="str" cm="1">
        <f t="array" aca="1" ref="D98" ca="1">IFERROR(INDEX('Nhập đơn'!D:D,MT!$A98,0),"")</f>
        <v/>
      </c>
      <c r="E98" s="15" t="str" cm="1">
        <f t="array" aca="1" ref="E98" ca="1">IFERROR(INDEX('Nhập đơn'!E:E,MT!$A98,0),"")</f>
        <v/>
      </c>
      <c r="F98" s="15" t="str" cm="1">
        <f t="array" aca="1" ref="F98" ca="1">IFERROR(INDEX('Nhập đơn'!F:F,MT!$A98,0),"")</f>
        <v/>
      </c>
      <c r="G98" s="14" t="str" cm="1">
        <f t="array" aca="1" ref="G98" ca="1">IFERROR(INDEX('Nhập đơn'!H:H,MT!$A98,0),"")</f>
        <v/>
      </c>
      <c r="H98" s="14" t="str" cm="1">
        <f t="array" aca="1" ref="H98" ca="1">IFERROR(INDEX('Nhập đơn'!I:I,MT!$A98,0),"")</f>
        <v/>
      </c>
      <c r="I98" s="16"/>
    </row>
    <row r="99" spans="1:9" ht="16.5">
      <c r="A99" s="1" t="str">
        <f ca="1">IFERROR(A98+MATCH(C99,OFFSET('Nhập đơn'!$C$1,MT!$A98,0,10000),0),"")</f>
        <v/>
      </c>
      <c r="B99" s="16"/>
      <c r="C99" s="16"/>
      <c r="D99" s="14" t="str" cm="1">
        <f t="array" aca="1" ref="D99" ca="1">IFERROR(INDEX('Nhập đơn'!D:D,MT!$A99,0),"")</f>
        <v/>
      </c>
      <c r="E99" s="15" t="str" cm="1">
        <f t="array" aca="1" ref="E99" ca="1">IFERROR(INDEX('Nhập đơn'!E:E,MT!$A99,0),"")</f>
        <v/>
      </c>
      <c r="F99" s="15" t="str" cm="1">
        <f t="array" aca="1" ref="F99" ca="1">IFERROR(INDEX('Nhập đơn'!F:F,MT!$A99,0),"")</f>
        <v/>
      </c>
      <c r="G99" s="14" t="str" cm="1">
        <f t="array" aca="1" ref="G99" ca="1">IFERROR(INDEX('Nhập đơn'!H:H,MT!$A99,0),"")</f>
        <v/>
      </c>
      <c r="H99" s="14" t="str" cm="1">
        <f t="array" aca="1" ref="H99" ca="1">IFERROR(INDEX('Nhập đơn'!I:I,MT!$A99,0),"")</f>
        <v/>
      </c>
      <c r="I99" s="16"/>
    </row>
    <row r="100" spans="1:9" ht="16.5">
      <c r="A100" s="1" t="str">
        <f ca="1">IFERROR(A99+MATCH(C100,OFFSET('Nhập đơn'!$C$1,MT!$A99,0,10000),0),"")</f>
        <v/>
      </c>
      <c r="B100" s="16"/>
      <c r="C100" s="16"/>
      <c r="D100" s="14" t="str" cm="1">
        <f t="array" aca="1" ref="D100" ca="1">IFERROR(INDEX('Nhập đơn'!D:D,MT!$A100,0),"")</f>
        <v/>
      </c>
      <c r="E100" s="15" t="str" cm="1">
        <f t="array" aca="1" ref="E100" ca="1">IFERROR(INDEX('Nhập đơn'!E:E,MT!$A100,0),"")</f>
        <v/>
      </c>
      <c r="F100" s="15" t="str" cm="1">
        <f t="array" aca="1" ref="F100" ca="1">IFERROR(INDEX('Nhập đơn'!F:F,MT!$A100,0),"")</f>
        <v/>
      </c>
      <c r="G100" s="14" t="str" cm="1">
        <f t="array" aca="1" ref="G100" ca="1">IFERROR(INDEX('Nhập đơn'!H:H,MT!$A100,0),"")</f>
        <v/>
      </c>
      <c r="H100" s="14" t="str" cm="1">
        <f t="array" aca="1" ref="H100" ca="1">IFERROR(INDEX('Nhập đơn'!I:I,MT!$A100,0),"")</f>
        <v/>
      </c>
      <c r="I100" s="16"/>
    </row>
    <row r="101" spans="1:9" ht="16.5">
      <c r="A101" s="1" t="str">
        <f ca="1">IFERROR(A100+MATCH(C101,OFFSET('Nhập đơn'!$C$1,MT!$A100,0,10000),0),"")</f>
        <v/>
      </c>
      <c r="B101" s="16"/>
      <c r="C101" s="16"/>
      <c r="D101" s="14" t="str" cm="1">
        <f t="array" aca="1" ref="D101" ca="1">IFERROR(INDEX('Nhập đơn'!D:D,MT!$A101,0),"")</f>
        <v/>
      </c>
      <c r="E101" s="15" t="str" cm="1">
        <f t="array" aca="1" ref="E101" ca="1">IFERROR(INDEX('Nhập đơn'!E:E,MT!$A101,0),"")</f>
        <v/>
      </c>
      <c r="F101" s="15" t="str" cm="1">
        <f t="array" aca="1" ref="F101" ca="1">IFERROR(INDEX('Nhập đơn'!F:F,MT!$A101,0),"")</f>
        <v/>
      </c>
      <c r="G101" s="14" t="str" cm="1">
        <f t="array" aca="1" ref="G101" ca="1">IFERROR(INDEX('Nhập đơn'!H:H,MT!$A101,0),"")</f>
        <v/>
      </c>
      <c r="H101" s="14" t="str" cm="1">
        <f t="array" aca="1" ref="H101" ca="1">IFERROR(INDEX('Nhập đơn'!I:I,MT!$A101,0),"")</f>
        <v/>
      </c>
      <c r="I101" s="16"/>
    </row>
    <row r="102" spans="1:9" ht="16.5">
      <c r="A102" s="1" t="str">
        <f ca="1">IFERROR(A101+MATCH(C102,OFFSET('Nhập đơn'!$C$1,MT!$A101,0,10000),0),"")</f>
        <v/>
      </c>
      <c r="B102" s="16"/>
      <c r="C102" s="16"/>
      <c r="D102" s="14" t="str" cm="1">
        <f t="array" aca="1" ref="D102" ca="1">IFERROR(INDEX('Nhập đơn'!D:D,MT!$A102,0),"")</f>
        <v/>
      </c>
      <c r="E102" s="15" t="str" cm="1">
        <f t="array" aca="1" ref="E102" ca="1">IFERROR(INDEX('Nhập đơn'!E:E,MT!$A102,0),"")</f>
        <v/>
      </c>
      <c r="F102" s="15" t="str" cm="1">
        <f t="array" aca="1" ref="F102" ca="1">IFERROR(INDEX('Nhập đơn'!F:F,MT!$A102,0),"")</f>
        <v/>
      </c>
      <c r="G102" s="14" t="str" cm="1">
        <f t="array" aca="1" ref="G102" ca="1">IFERROR(INDEX('Nhập đơn'!H:H,MT!$A102,0),"")</f>
        <v/>
      </c>
      <c r="H102" s="14" t="str" cm="1">
        <f t="array" aca="1" ref="H102" ca="1">IFERROR(INDEX('Nhập đơn'!I:I,MT!$A102,0),"")</f>
        <v/>
      </c>
      <c r="I102" s="16"/>
    </row>
    <row r="103" spans="1:9" ht="16.5">
      <c r="A103" s="1" t="str">
        <f ca="1">IFERROR(A102+MATCH(C103,OFFSET('Nhập đơn'!$C$1,MT!$A102,0,10000),0),"")</f>
        <v/>
      </c>
      <c r="B103" s="16"/>
      <c r="C103" s="16"/>
      <c r="D103" s="14" t="str" cm="1">
        <f t="array" aca="1" ref="D103" ca="1">IFERROR(INDEX('Nhập đơn'!D:D,MT!$A103,0),"")</f>
        <v/>
      </c>
      <c r="E103" s="15" t="str" cm="1">
        <f t="array" aca="1" ref="E103" ca="1">IFERROR(INDEX('Nhập đơn'!E:E,MT!$A103,0),"")</f>
        <v/>
      </c>
      <c r="F103" s="15" t="str" cm="1">
        <f t="array" aca="1" ref="F103" ca="1">IFERROR(INDEX('Nhập đơn'!F:F,MT!$A103,0),"")</f>
        <v/>
      </c>
      <c r="G103" s="14" t="str" cm="1">
        <f t="array" aca="1" ref="G103" ca="1">IFERROR(INDEX('Nhập đơn'!H:H,MT!$A103,0),"")</f>
        <v/>
      </c>
      <c r="H103" s="14" t="str" cm="1">
        <f t="array" aca="1" ref="H103" ca="1">IFERROR(INDEX('Nhập đơn'!I:I,MT!$A103,0),"")</f>
        <v/>
      </c>
      <c r="I103" s="16"/>
    </row>
    <row r="104" spans="1:9" ht="16.5">
      <c r="A104" s="1" t="str">
        <f ca="1">IFERROR(A103+MATCH(C104,OFFSET('Nhập đơn'!$C$1,MT!$A103,0,10000),0),"")</f>
        <v/>
      </c>
      <c r="B104" s="16"/>
      <c r="C104" s="16"/>
      <c r="D104" s="14" t="str" cm="1">
        <f t="array" aca="1" ref="D104" ca="1">IFERROR(INDEX('Nhập đơn'!D:D,MT!$A104,0),"")</f>
        <v/>
      </c>
      <c r="E104" s="15" t="str" cm="1">
        <f t="array" aca="1" ref="E104" ca="1">IFERROR(INDEX('Nhập đơn'!E:E,MT!$A104,0),"")</f>
        <v/>
      </c>
      <c r="F104" s="15" t="str" cm="1">
        <f t="array" aca="1" ref="F104" ca="1">IFERROR(INDEX('Nhập đơn'!F:F,MT!$A104,0),"")</f>
        <v/>
      </c>
      <c r="G104" s="14" t="str" cm="1">
        <f t="array" aca="1" ref="G104" ca="1">IFERROR(INDEX('Nhập đơn'!H:H,MT!$A104,0),"")</f>
        <v/>
      </c>
      <c r="H104" s="14" t="str" cm="1">
        <f t="array" aca="1" ref="H104" ca="1">IFERROR(INDEX('Nhập đơn'!I:I,MT!$A104,0),"")</f>
        <v/>
      </c>
      <c r="I104" s="16"/>
    </row>
    <row r="105" spans="1:9" ht="16.5">
      <c r="A105" s="1" t="str">
        <f ca="1">IFERROR(A104+MATCH(C105,OFFSET('Nhập đơn'!$C$1,MT!$A104,0,10000),0),"")</f>
        <v/>
      </c>
      <c r="B105" s="16"/>
      <c r="C105" s="16"/>
      <c r="D105" s="14" t="str" cm="1">
        <f t="array" aca="1" ref="D105" ca="1">IFERROR(INDEX('Nhập đơn'!D:D,MT!$A105,0),"")</f>
        <v/>
      </c>
      <c r="E105" s="15" t="str" cm="1">
        <f t="array" aca="1" ref="E105" ca="1">IFERROR(INDEX('Nhập đơn'!E:E,MT!$A105,0),"")</f>
        <v/>
      </c>
      <c r="F105" s="15" t="str" cm="1">
        <f t="array" aca="1" ref="F105" ca="1">IFERROR(INDEX('Nhập đơn'!F:F,MT!$A105,0),"")</f>
        <v/>
      </c>
      <c r="G105" s="14" t="str" cm="1">
        <f t="array" aca="1" ref="G105" ca="1">IFERROR(INDEX('Nhập đơn'!H:H,MT!$A105,0),"")</f>
        <v/>
      </c>
      <c r="H105" s="14" t="str" cm="1">
        <f t="array" aca="1" ref="H105" ca="1">IFERROR(INDEX('Nhập đơn'!I:I,MT!$A105,0),"")</f>
        <v/>
      </c>
      <c r="I105" s="16"/>
    </row>
    <row r="106" spans="1:9" ht="16.5">
      <c r="A106" s="1" t="str">
        <f ca="1">IFERROR(A105+MATCH(C106,OFFSET('Nhập đơn'!$C$1,MT!$A105,0,10000),0),"")</f>
        <v/>
      </c>
      <c r="B106" s="16"/>
      <c r="C106" s="16"/>
      <c r="D106" s="14" t="str" cm="1">
        <f t="array" aca="1" ref="D106" ca="1">IFERROR(INDEX('Nhập đơn'!D:D,MT!$A106,0),"")</f>
        <v/>
      </c>
      <c r="E106" s="15" t="str" cm="1">
        <f t="array" aca="1" ref="E106" ca="1">IFERROR(INDEX('Nhập đơn'!E:E,MT!$A106,0),"")</f>
        <v/>
      </c>
      <c r="F106" s="15" t="str" cm="1">
        <f t="array" aca="1" ref="F106" ca="1">IFERROR(INDEX('Nhập đơn'!F:F,MT!$A106,0),"")</f>
        <v/>
      </c>
      <c r="G106" s="14" t="str" cm="1">
        <f t="array" aca="1" ref="G106" ca="1">IFERROR(INDEX('Nhập đơn'!H:H,MT!$A106,0),"")</f>
        <v/>
      </c>
      <c r="H106" s="14" t="str" cm="1">
        <f t="array" aca="1" ref="H106" ca="1">IFERROR(INDEX('Nhập đơn'!I:I,MT!$A106,0),"")</f>
        <v/>
      </c>
      <c r="I106" s="16"/>
    </row>
    <row r="107" spans="1:9" ht="16.5">
      <c r="A107" s="1" t="str">
        <f ca="1">IFERROR(A106+MATCH(C107,OFFSET('Nhập đơn'!$C$1,MT!$A106,0,10000),0),"")</f>
        <v/>
      </c>
      <c r="B107" s="16"/>
      <c r="C107" s="16"/>
      <c r="D107" s="14" t="str" cm="1">
        <f t="array" aca="1" ref="D107" ca="1">IFERROR(INDEX('Nhập đơn'!D:D,MT!$A107,0),"")</f>
        <v/>
      </c>
      <c r="E107" s="15" t="str" cm="1">
        <f t="array" aca="1" ref="E107" ca="1">IFERROR(INDEX('Nhập đơn'!E:E,MT!$A107,0),"")</f>
        <v/>
      </c>
      <c r="F107" s="15" t="str" cm="1">
        <f t="array" aca="1" ref="F107" ca="1">IFERROR(INDEX('Nhập đơn'!F:F,MT!$A107,0),"")</f>
        <v/>
      </c>
      <c r="G107" s="14" t="str" cm="1">
        <f t="array" aca="1" ref="G107" ca="1">IFERROR(INDEX('Nhập đơn'!H:H,MT!$A107,0),"")</f>
        <v/>
      </c>
      <c r="H107" s="14" t="str" cm="1">
        <f t="array" aca="1" ref="H107" ca="1">IFERROR(INDEX('Nhập đơn'!I:I,MT!$A107,0),"")</f>
        <v/>
      </c>
      <c r="I107" s="16"/>
    </row>
    <row r="108" spans="1:9" ht="16.5">
      <c r="A108" s="1" t="str">
        <f ca="1">IFERROR(A107+MATCH(C108,OFFSET('Nhập đơn'!$C$1,MT!$A107,0,10000),0),"")</f>
        <v/>
      </c>
      <c r="B108" s="16"/>
      <c r="C108" s="16"/>
      <c r="D108" s="14" t="str" cm="1">
        <f t="array" aca="1" ref="D108" ca="1">IFERROR(INDEX('Nhập đơn'!D:D,MT!$A108,0),"")</f>
        <v/>
      </c>
      <c r="E108" s="15" t="str" cm="1">
        <f t="array" aca="1" ref="E108" ca="1">IFERROR(INDEX('Nhập đơn'!E:E,MT!$A108,0),"")</f>
        <v/>
      </c>
      <c r="F108" s="15" t="str" cm="1">
        <f t="array" aca="1" ref="F108" ca="1">IFERROR(INDEX('Nhập đơn'!F:F,MT!$A108,0),"")</f>
        <v/>
      </c>
      <c r="G108" s="14" t="str" cm="1">
        <f t="array" aca="1" ref="G108" ca="1">IFERROR(INDEX('Nhập đơn'!H:H,MT!$A108,0),"")</f>
        <v/>
      </c>
      <c r="H108" s="14" t="str" cm="1">
        <f t="array" aca="1" ref="H108" ca="1">IFERROR(INDEX('Nhập đơn'!I:I,MT!$A108,0),"")</f>
        <v/>
      </c>
      <c r="I108" s="16"/>
    </row>
    <row r="109" spans="1:9" ht="16.5">
      <c r="A109" s="1" t="str">
        <f ca="1">IFERROR(A108+MATCH(C109,OFFSET('Nhập đơn'!$C$1,MT!$A108,0,10000),0),"")</f>
        <v/>
      </c>
      <c r="B109" s="16"/>
      <c r="C109" s="16"/>
      <c r="D109" s="14" t="str" cm="1">
        <f t="array" aca="1" ref="D109" ca="1">IFERROR(INDEX('Nhập đơn'!D:D,MT!$A109,0),"")</f>
        <v/>
      </c>
      <c r="E109" s="15" t="str" cm="1">
        <f t="array" aca="1" ref="E109" ca="1">IFERROR(INDEX('Nhập đơn'!E:E,MT!$A109,0),"")</f>
        <v/>
      </c>
      <c r="F109" s="15" t="str" cm="1">
        <f t="array" aca="1" ref="F109" ca="1">IFERROR(INDEX('Nhập đơn'!F:F,MT!$A109,0),"")</f>
        <v/>
      </c>
      <c r="G109" s="14" t="str" cm="1">
        <f t="array" aca="1" ref="G109" ca="1">IFERROR(INDEX('Nhập đơn'!H:H,MT!$A109,0),"")</f>
        <v/>
      </c>
      <c r="H109" s="14" t="str" cm="1">
        <f t="array" aca="1" ref="H109" ca="1">IFERROR(INDEX('Nhập đơn'!I:I,MT!$A109,0),"")</f>
        <v/>
      </c>
      <c r="I109" s="16"/>
    </row>
    <row r="110" spans="1:9" ht="16.5">
      <c r="A110" s="1" t="str">
        <f ca="1">IFERROR(A109+MATCH(C110,OFFSET('Nhập đơn'!$C$1,MT!$A109,0,10000),0),"")</f>
        <v/>
      </c>
      <c r="B110" s="16"/>
      <c r="C110" s="16"/>
      <c r="D110" s="14" t="str" cm="1">
        <f t="array" aca="1" ref="D110" ca="1">IFERROR(INDEX('Nhập đơn'!D:D,MT!$A110,0),"")</f>
        <v/>
      </c>
      <c r="E110" s="15" t="str" cm="1">
        <f t="array" aca="1" ref="E110" ca="1">IFERROR(INDEX('Nhập đơn'!E:E,MT!$A110,0),"")</f>
        <v/>
      </c>
      <c r="F110" s="15" t="str" cm="1">
        <f t="array" aca="1" ref="F110" ca="1">IFERROR(INDEX('Nhập đơn'!F:F,MT!$A110,0),"")</f>
        <v/>
      </c>
      <c r="G110" s="14" t="str" cm="1">
        <f t="array" aca="1" ref="G110" ca="1">IFERROR(INDEX('Nhập đơn'!H:H,MT!$A110,0),"")</f>
        <v/>
      </c>
      <c r="H110" s="14" t="str" cm="1">
        <f t="array" aca="1" ref="H110" ca="1">IFERROR(INDEX('Nhập đơn'!I:I,MT!$A110,0),"")</f>
        <v/>
      </c>
      <c r="I110" s="16"/>
    </row>
    <row r="111" spans="1:9" ht="16.5">
      <c r="A111" s="1" t="str">
        <f ca="1">IFERROR(A110+MATCH(C111,OFFSET('Nhập đơn'!$C$1,MT!$A110,0,10000),0),"")</f>
        <v/>
      </c>
      <c r="B111" s="16"/>
      <c r="C111" s="16"/>
      <c r="D111" s="14" t="str" cm="1">
        <f t="array" aca="1" ref="D111" ca="1">IFERROR(INDEX('Nhập đơn'!D:D,MT!$A111,0),"")</f>
        <v/>
      </c>
      <c r="E111" s="15" t="str" cm="1">
        <f t="array" aca="1" ref="E111" ca="1">IFERROR(INDEX('Nhập đơn'!E:E,MT!$A111,0),"")</f>
        <v/>
      </c>
      <c r="F111" s="15" t="str" cm="1">
        <f t="array" aca="1" ref="F111" ca="1">IFERROR(INDEX('Nhập đơn'!F:F,MT!$A111,0),"")</f>
        <v/>
      </c>
      <c r="G111" s="14" t="str" cm="1">
        <f t="array" aca="1" ref="G111" ca="1">IFERROR(INDEX('Nhập đơn'!H:H,MT!$A111,0),"")</f>
        <v/>
      </c>
      <c r="H111" s="14" t="str" cm="1">
        <f t="array" aca="1" ref="H111" ca="1">IFERROR(INDEX('Nhập đơn'!I:I,MT!$A111,0),"")</f>
        <v/>
      </c>
      <c r="I111" s="16"/>
    </row>
    <row r="112" spans="1:9" ht="16.5">
      <c r="A112" s="1" t="str">
        <f ca="1">IFERROR(A111+MATCH(C112,OFFSET('Nhập đơn'!$C$1,MT!$A111,0,10000),0),"")</f>
        <v/>
      </c>
      <c r="B112" s="16"/>
      <c r="C112" s="16"/>
      <c r="D112" s="14" t="str" cm="1">
        <f t="array" aca="1" ref="D112" ca="1">IFERROR(INDEX('Nhập đơn'!D:D,MT!$A112,0),"")</f>
        <v/>
      </c>
      <c r="E112" s="15" t="str" cm="1">
        <f t="array" aca="1" ref="E112" ca="1">IFERROR(INDEX('Nhập đơn'!E:E,MT!$A112,0),"")</f>
        <v/>
      </c>
      <c r="F112" s="15" t="str" cm="1">
        <f t="array" aca="1" ref="F112" ca="1">IFERROR(INDEX('Nhập đơn'!F:F,MT!$A112,0),"")</f>
        <v/>
      </c>
      <c r="G112" s="14" t="str" cm="1">
        <f t="array" aca="1" ref="G112" ca="1">IFERROR(INDEX('Nhập đơn'!H:H,MT!$A112,0),"")</f>
        <v/>
      </c>
      <c r="H112" s="14" t="str" cm="1">
        <f t="array" aca="1" ref="H112" ca="1">IFERROR(INDEX('Nhập đơn'!I:I,MT!$A112,0),"")</f>
        <v/>
      </c>
      <c r="I112" s="16"/>
    </row>
    <row r="113" spans="1:9" ht="16.5">
      <c r="A113" s="1" t="str">
        <f ca="1">IFERROR(A112+MATCH(C113,OFFSET('Nhập đơn'!$C$1,MT!$A112,0,10000),0),"")</f>
        <v/>
      </c>
      <c r="B113" s="16"/>
      <c r="C113" s="16"/>
      <c r="D113" s="14" t="str" cm="1">
        <f t="array" aca="1" ref="D113" ca="1">IFERROR(INDEX('Nhập đơn'!D:D,MT!$A113,0),"")</f>
        <v/>
      </c>
      <c r="E113" s="15" t="str" cm="1">
        <f t="array" aca="1" ref="E113" ca="1">IFERROR(INDEX('Nhập đơn'!E:E,MT!$A113,0),"")</f>
        <v/>
      </c>
      <c r="F113" s="15" t="str" cm="1">
        <f t="array" aca="1" ref="F113" ca="1">IFERROR(INDEX('Nhập đơn'!F:F,MT!$A113,0),"")</f>
        <v/>
      </c>
      <c r="G113" s="14" t="str" cm="1">
        <f t="array" aca="1" ref="G113" ca="1">IFERROR(INDEX('Nhập đơn'!H:H,MT!$A113,0),"")</f>
        <v/>
      </c>
      <c r="H113" s="14" t="str" cm="1">
        <f t="array" aca="1" ref="H113" ca="1">IFERROR(INDEX('Nhập đơn'!I:I,MT!$A113,0),"")</f>
        <v/>
      </c>
      <c r="I113" s="16"/>
    </row>
    <row r="114" spans="1:9" ht="16.5">
      <c r="A114" s="1" t="str">
        <f ca="1">IFERROR(A113+MATCH(C114,OFFSET('Nhập đơn'!$C$1,MT!$A113,0,10000),0),"")</f>
        <v/>
      </c>
      <c r="B114" s="16"/>
      <c r="C114" s="16"/>
      <c r="D114" s="14" t="str" cm="1">
        <f t="array" aca="1" ref="D114" ca="1">IFERROR(INDEX('Nhập đơn'!D:D,MT!$A114,0),"")</f>
        <v/>
      </c>
      <c r="E114" s="15" t="str" cm="1">
        <f t="array" aca="1" ref="E114" ca="1">IFERROR(INDEX('Nhập đơn'!E:E,MT!$A114,0),"")</f>
        <v/>
      </c>
      <c r="F114" s="15" t="str" cm="1">
        <f t="array" aca="1" ref="F114" ca="1">IFERROR(INDEX('Nhập đơn'!F:F,MT!$A114,0),"")</f>
        <v/>
      </c>
      <c r="G114" s="14" t="str" cm="1">
        <f t="array" aca="1" ref="G114" ca="1">IFERROR(INDEX('Nhập đơn'!H:H,MT!$A114,0),"")</f>
        <v/>
      </c>
      <c r="H114" s="14" t="str" cm="1">
        <f t="array" aca="1" ref="H114" ca="1">IFERROR(INDEX('Nhập đơn'!I:I,MT!$A114,0),"")</f>
        <v/>
      </c>
      <c r="I114" s="16"/>
    </row>
    <row r="115" spans="1:9" ht="16.5">
      <c r="A115" s="1" t="str">
        <f ca="1">IFERROR(A114+MATCH(C115,OFFSET('Nhập đơn'!$C$1,MT!$A114,0,10000),0),"")</f>
        <v/>
      </c>
      <c r="B115" s="16"/>
      <c r="C115" s="16"/>
      <c r="D115" s="14" t="str" cm="1">
        <f t="array" aca="1" ref="D115" ca="1">IFERROR(INDEX('Nhập đơn'!D:D,MT!$A115,0),"")</f>
        <v/>
      </c>
      <c r="E115" s="15" t="str" cm="1">
        <f t="array" aca="1" ref="E115" ca="1">IFERROR(INDEX('Nhập đơn'!E:E,MT!$A115,0),"")</f>
        <v/>
      </c>
      <c r="F115" s="15" t="str" cm="1">
        <f t="array" aca="1" ref="F115" ca="1">IFERROR(INDEX('Nhập đơn'!F:F,MT!$A115,0),"")</f>
        <v/>
      </c>
      <c r="G115" s="14" t="str" cm="1">
        <f t="array" aca="1" ref="G115" ca="1">IFERROR(INDEX('Nhập đơn'!H:H,MT!$A115,0),"")</f>
        <v/>
      </c>
      <c r="H115" s="14" t="str" cm="1">
        <f t="array" aca="1" ref="H115" ca="1">IFERROR(INDEX('Nhập đơn'!I:I,MT!$A115,0),"")</f>
        <v/>
      </c>
      <c r="I115" s="16"/>
    </row>
    <row r="116" spans="1:9" ht="16.5">
      <c r="A116" s="1" t="str">
        <f ca="1">IFERROR(A115+MATCH(C116,OFFSET('Nhập đơn'!$C$1,MT!$A115,0,10000),0),"")</f>
        <v/>
      </c>
      <c r="B116" s="16"/>
      <c r="C116" s="16"/>
      <c r="D116" s="14" t="str" cm="1">
        <f t="array" aca="1" ref="D116" ca="1">IFERROR(INDEX('Nhập đơn'!D:D,MT!$A116,0),"")</f>
        <v/>
      </c>
      <c r="E116" s="15" t="str" cm="1">
        <f t="array" aca="1" ref="E116" ca="1">IFERROR(INDEX('Nhập đơn'!E:E,MT!$A116,0),"")</f>
        <v/>
      </c>
      <c r="F116" s="15" t="str" cm="1">
        <f t="array" aca="1" ref="F116" ca="1">IFERROR(INDEX('Nhập đơn'!F:F,MT!$A116,0),"")</f>
        <v/>
      </c>
      <c r="G116" s="14" t="str" cm="1">
        <f t="array" aca="1" ref="G116" ca="1">IFERROR(INDEX('Nhập đơn'!H:H,MT!$A116,0),"")</f>
        <v/>
      </c>
      <c r="H116" s="14" t="str" cm="1">
        <f t="array" aca="1" ref="H116" ca="1">IFERROR(INDEX('Nhập đơn'!I:I,MT!$A116,0),"")</f>
        <v/>
      </c>
      <c r="I116" s="16"/>
    </row>
    <row r="117" spans="1:9" ht="16.5">
      <c r="A117" s="1" t="str">
        <f ca="1">IFERROR(A116+MATCH(C117,OFFSET('Nhập đơn'!$C$1,MT!$A116,0,10000),0),"")</f>
        <v/>
      </c>
      <c r="B117" s="16"/>
      <c r="C117" s="16"/>
      <c r="D117" s="14" t="str" cm="1">
        <f t="array" aca="1" ref="D117" ca="1">IFERROR(INDEX('Nhập đơn'!D:D,MT!$A117,0),"")</f>
        <v/>
      </c>
      <c r="E117" s="15" t="str" cm="1">
        <f t="array" aca="1" ref="E117" ca="1">IFERROR(INDEX('Nhập đơn'!E:E,MT!$A117,0),"")</f>
        <v/>
      </c>
      <c r="F117" s="15" t="str" cm="1">
        <f t="array" aca="1" ref="F117" ca="1">IFERROR(INDEX('Nhập đơn'!F:F,MT!$A117,0),"")</f>
        <v/>
      </c>
      <c r="G117" s="14" t="str" cm="1">
        <f t="array" aca="1" ref="G117" ca="1">IFERROR(INDEX('Nhập đơn'!H:H,MT!$A117,0),"")</f>
        <v/>
      </c>
      <c r="H117" s="14" t="str" cm="1">
        <f t="array" aca="1" ref="H117" ca="1">IFERROR(INDEX('Nhập đơn'!I:I,MT!$A117,0),"")</f>
        <v/>
      </c>
      <c r="I117" s="16"/>
    </row>
    <row r="118" spans="1:9" ht="16.5">
      <c r="A118" s="1" t="str">
        <f ca="1">IFERROR(A117+MATCH(C118,OFFSET('Nhập đơn'!$C$1,MT!$A117,0,10000),0),"")</f>
        <v/>
      </c>
      <c r="B118" s="16"/>
      <c r="C118" s="16"/>
      <c r="D118" s="14" t="str" cm="1">
        <f t="array" aca="1" ref="D118" ca="1">IFERROR(INDEX('Nhập đơn'!D:D,MT!$A118,0),"")</f>
        <v/>
      </c>
      <c r="E118" s="15" t="str" cm="1">
        <f t="array" aca="1" ref="E118" ca="1">IFERROR(INDEX('Nhập đơn'!E:E,MT!$A118,0),"")</f>
        <v/>
      </c>
      <c r="F118" s="15" t="str" cm="1">
        <f t="array" aca="1" ref="F118" ca="1">IFERROR(INDEX('Nhập đơn'!F:F,MT!$A118,0),"")</f>
        <v/>
      </c>
      <c r="G118" s="14" t="str" cm="1">
        <f t="array" aca="1" ref="G118" ca="1">IFERROR(INDEX('Nhập đơn'!H:H,MT!$A118,0),"")</f>
        <v/>
      </c>
      <c r="H118" s="14" t="str" cm="1">
        <f t="array" aca="1" ref="H118" ca="1">IFERROR(INDEX('Nhập đơn'!I:I,MT!$A118,0),"")</f>
        <v/>
      </c>
      <c r="I118" s="16"/>
    </row>
    <row r="119" spans="1:9" ht="16.5">
      <c r="A119" s="1" t="str">
        <f ca="1">IFERROR(A118+MATCH(C119,OFFSET('Nhập đơn'!$C$1,MT!$A118,0,10000),0),"")</f>
        <v/>
      </c>
      <c r="B119" s="16"/>
      <c r="C119" s="16"/>
      <c r="D119" s="14" t="str" cm="1">
        <f t="array" aca="1" ref="D119" ca="1">IFERROR(INDEX('Nhập đơn'!D:D,MT!$A119,0),"")</f>
        <v/>
      </c>
      <c r="E119" s="15" t="str" cm="1">
        <f t="array" aca="1" ref="E119" ca="1">IFERROR(INDEX('Nhập đơn'!E:E,MT!$A119,0),"")</f>
        <v/>
      </c>
      <c r="F119" s="15" t="str" cm="1">
        <f t="array" aca="1" ref="F119" ca="1">IFERROR(INDEX('Nhập đơn'!F:F,MT!$A119,0),"")</f>
        <v/>
      </c>
      <c r="G119" s="14" t="str" cm="1">
        <f t="array" aca="1" ref="G119" ca="1">IFERROR(INDEX('Nhập đơn'!H:H,MT!$A119,0),"")</f>
        <v/>
      </c>
      <c r="H119" s="14" t="str" cm="1">
        <f t="array" aca="1" ref="H119" ca="1">IFERROR(INDEX('Nhập đơn'!I:I,MT!$A119,0),"")</f>
        <v/>
      </c>
      <c r="I119" s="16"/>
    </row>
    <row r="120" spans="1:9" ht="16.5">
      <c r="A120" s="1" t="str">
        <f ca="1">IFERROR(A119+MATCH(C120,OFFSET('Nhập đơn'!$C$1,MT!$A119,0,10000),0),"")</f>
        <v/>
      </c>
      <c r="B120" s="16"/>
      <c r="C120" s="16"/>
      <c r="D120" s="14" t="str" cm="1">
        <f t="array" aca="1" ref="D120" ca="1">IFERROR(INDEX('Nhập đơn'!D:D,MT!$A120,0),"")</f>
        <v/>
      </c>
      <c r="E120" s="15" t="str" cm="1">
        <f t="array" aca="1" ref="E120" ca="1">IFERROR(INDEX('Nhập đơn'!E:E,MT!$A120,0),"")</f>
        <v/>
      </c>
      <c r="F120" s="15" t="str" cm="1">
        <f t="array" aca="1" ref="F120" ca="1">IFERROR(INDEX('Nhập đơn'!F:F,MT!$A120,0),"")</f>
        <v/>
      </c>
      <c r="G120" s="14" t="str" cm="1">
        <f t="array" aca="1" ref="G120" ca="1">IFERROR(INDEX('Nhập đơn'!H:H,MT!$A120,0),"")</f>
        <v/>
      </c>
      <c r="H120" s="14" t="str" cm="1">
        <f t="array" aca="1" ref="H120" ca="1">IFERROR(INDEX('Nhập đơn'!I:I,MT!$A120,0),"")</f>
        <v/>
      </c>
      <c r="I120" s="16"/>
    </row>
    <row r="121" spans="1:9" ht="16.5">
      <c r="A121" s="1" t="str">
        <f ca="1">IFERROR(A120+MATCH(C121,OFFSET('Nhập đơn'!$C$1,MT!$A120,0,10000),0),"")</f>
        <v/>
      </c>
      <c r="B121" s="16"/>
      <c r="C121" s="16"/>
      <c r="D121" s="14" t="str" cm="1">
        <f t="array" aca="1" ref="D121" ca="1">IFERROR(INDEX('Nhập đơn'!D:D,MT!$A121,0),"")</f>
        <v/>
      </c>
      <c r="E121" s="15" t="str" cm="1">
        <f t="array" aca="1" ref="E121" ca="1">IFERROR(INDEX('Nhập đơn'!E:E,MT!$A121,0),"")</f>
        <v/>
      </c>
      <c r="F121" s="15" t="str" cm="1">
        <f t="array" aca="1" ref="F121" ca="1">IFERROR(INDEX('Nhập đơn'!F:F,MT!$A121,0),"")</f>
        <v/>
      </c>
      <c r="G121" s="14" t="str" cm="1">
        <f t="array" aca="1" ref="G121" ca="1">IFERROR(INDEX('Nhập đơn'!H:H,MT!$A121,0),"")</f>
        <v/>
      </c>
      <c r="H121" s="14" t="str" cm="1">
        <f t="array" aca="1" ref="H121" ca="1">IFERROR(INDEX('Nhập đơn'!I:I,MT!$A121,0),"")</f>
        <v/>
      </c>
      <c r="I121" s="16"/>
    </row>
    <row r="122" spans="1:9" ht="16.5">
      <c r="A122" s="1" t="str">
        <f ca="1">IFERROR(A121+MATCH(C122,OFFSET('Nhập đơn'!$C$1,MT!$A121,0,10000),0),"")</f>
        <v/>
      </c>
      <c r="B122" s="16"/>
      <c r="C122" s="16"/>
      <c r="D122" s="14" t="str" cm="1">
        <f t="array" aca="1" ref="D122" ca="1">IFERROR(INDEX('Nhập đơn'!D:D,MT!$A122,0),"")</f>
        <v/>
      </c>
      <c r="E122" s="15" t="str" cm="1">
        <f t="array" aca="1" ref="E122" ca="1">IFERROR(INDEX('Nhập đơn'!E:E,MT!$A122,0),"")</f>
        <v/>
      </c>
      <c r="F122" s="15" t="str" cm="1">
        <f t="array" aca="1" ref="F122" ca="1">IFERROR(INDEX('Nhập đơn'!F:F,MT!$A122,0),"")</f>
        <v/>
      </c>
      <c r="G122" s="14" t="str" cm="1">
        <f t="array" aca="1" ref="G122" ca="1">IFERROR(INDEX('Nhập đơn'!H:H,MT!$A122,0),"")</f>
        <v/>
      </c>
      <c r="H122" s="14" t="str" cm="1">
        <f t="array" aca="1" ref="H122" ca="1">IFERROR(INDEX('Nhập đơn'!I:I,MT!$A122,0),"")</f>
        <v/>
      </c>
      <c r="I122" s="16"/>
    </row>
    <row r="123" spans="1:9" ht="16.5">
      <c r="A123" s="1"/>
      <c r="B123" s="1"/>
      <c r="C123" s="1"/>
      <c r="D123" s="1"/>
      <c r="E123" s="1"/>
      <c r="F123" s="1"/>
      <c r="G123" s="1"/>
      <c r="H123" s="1"/>
      <c r="I123" s="1"/>
    </row>
    <row r="124" spans="1:9" ht="16.5">
      <c r="A124" s="1"/>
      <c r="B124" s="1"/>
      <c r="C124" s="1"/>
      <c r="D124" s="1"/>
      <c r="E124" s="1"/>
      <c r="F124" s="1"/>
      <c r="G124" s="1"/>
      <c r="H124" s="1"/>
      <c r="I124" s="1"/>
    </row>
    <row r="125" spans="1:9" ht="16.5">
      <c r="A125" s="1"/>
      <c r="B125" s="1"/>
      <c r="C125" s="1"/>
      <c r="D125" s="1"/>
      <c r="E125" s="1"/>
      <c r="F125" s="1"/>
      <c r="G125" s="1"/>
      <c r="H125" s="1"/>
      <c r="I125" s="1"/>
    </row>
    <row r="126" spans="1:9" ht="16.5">
      <c r="A126" s="1"/>
      <c r="B126" s="1"/>
      <c r="C126" s="1"/>
      <c r="D126" s="1"/>
      <c r="E126" s="1"/>
      <c r="F126" s="1"/>
      <c r="G126" s="1"/>
      <c r="H126" s="1"/>
      <c r="I126" s="1"/>
    </row>
    <row r="127" spans="1:9" ht="16.5">
      <c r="A127" s="1"/>
      <c r="B127" s="1"/>
      <c r="C127" s="1"/>
      <c r="D127" s="1"/>
      <c r="E127" s="1"/>
      <c r="F127" s="1"/>
      <c r="G127" s="1"/>
      <c r="H127" s="1"/>
      <c r="I127" s="1"/>
    </row>
    <row r="128" spans="1:9" ht="16.5">
      <c r="A128" s="1"/>
      <c r="B128" s="1"/>
      <c r="C128" s="1"/>
      <c r="D128" s="1"/>
      <c r="E128" s="1"/>
      <c r="F128" s="1"/>
      <c r="G128" s="1"/>
      <c r="H128" s="1"/>
      <c r="I128" s="1"/>
    </row>
    <row r="129" spans="1:9" ht="16.5">
      <c r="A129" s="1"/>
      <c r="B129" s="1"/>
      <c r="C129" s="1"/>
      <c r="D129" s="1"/>
      <c r="E129" s="1"/>
      <c r="F129" s="1"/>
      <c r="G129" s="1"/>
      <c r="H129" s="1"/>
      <c r="I129" s="1"/>
    </row>
    <row r="130" spans="1:9" ht="16.5">
      <c r="A130" s="1"/>
      <c r="B130" s="1"/>
      <c r="C130" s="1"/>
      <c r="D130" s="1"/>
      <c r="E130" s="1"/>
      <c r="F130" s="1"/>
      <c r="G130" s="1"/>
      <c r="H130" s="1"/>
      <c r="I130" s="1"/>
    </row>
    <row r="131" spans="1:9" ht="16.5">
      <c r="A131" s="1"/>
      <c r="B131" s="1"/>
      <c r="C131" s="1"/>
      <c r="D131" s="1"/>
      <c r="E131" s="1"/>
      <c r="F131" s="1"/>
      <c r="G131" s="1"/>
      <c r="H131" s="1"/>
      <c r="I131" s="1"/>
    </row>
    <row r="132" spans="1:9" ht="16.5">
      <c r="A132" s="1"/>
      <c r="B132" s="1"/>
      <c r="C132" s="1"/>
      <c r="D132" s="1"/>
      <c r="E132" s="1"/>
      <c r="F132" s="1"/>
      <c r="G132" s="1"/>
      <c r="H132" s="1"/>
      <c r="I132" s="1"/>
    </row>
    <row r="133" spans="1:9" ht="16.5">
      <c r="A133" s="1"/>
      <c r="B133" s="1"/>
      <c r="C133" s="1"/>
      <c r="D133" s="1"/>
      <c r="E133" s="1"/>
      <c r="F133" s="1"/>
      <c r="G133" s="1"/>
      <c r="H133" s="1"/>
      <c r="I133" s="1"/>
    </row>
    <row r="134" spans="1:9" ht="16.5">
      <c r="A134" s="1"/>
      <c r="B134" s="1"/>
      <c r="C134" s="1"/>
      <c r="D134" s="1"/>
      <c r="E134" s="1"/>
      <c r="F134" s="1"/>
      <c r="G134" s="1"/>
      <c r="H134" s="1"/>
      <c r="I134" s="1"/>
    </row>
    <row r="135" spans="1:9" ht="16.5">
      <c r="A135" s="1"/>
      <c r="B135" s="1"/>
      <c r="C135" s="1"/>
      <c r="D135" s="1"/>
      <c r="E135" s="1"/>
      <c r="F135" s="1"/>
      <c r="G135" s="1"/>
      <c r="H135" s="1"/>
      <c r="I135" s="1"/>
    </row>
    <row r="136" spans="1:9" ht="16.5">
      <c r="A136" s="1"/>
      <c r="B136" s="1"/>
      <c r="C136" s="1"/>
      <c r="D136" s="1"/>
      <c r="E136" s="1"/>
      <c r="F136" s="1"/>
      <c r="G136" s="1"/>
      <c r="H136" s="1"/>
      <c r="I136" s="1"/>
    </row>
    <row r="137" spans="1:9" ht="16.5">
      <c r="A137" s="1"/>
      <c r="B137" s="1"/>
      <c r="C137" s="1"/>
      <c r="D137" s="1"/>
      <c r="E137" s="1"/>
      <c r="F137" s="1"/>
      <c r="G137" s="1"/>
      <c r="H137" s="1"/>
      <c r="I137" s="1"/>
    </row>
    <row r="138" spans="1:9" ht="16.5">
      <c r="A138" s="1"/>
      <c r="B138" s="1"/>
      <c r="C138" s="1"/>
      <c r="D138" s="1"/>
      <c r="E138" s="1"/>
      <c r="F138" s="1"/>
      <c r="G138" s="1"/>
      <c r="H138" s="1"/>
      <c r="I138" s="1"/>
    </row>
    <row r="139" spans="1:9" ht="16.5">
      <c r="A139" s="1"/>
      <c r="B139" s="1"/>
      <c r="C139" s="1"/>
      <c r="D139" s="1"/>
      <c r="E139" s="1"/>
      <c r="F139" s="1"/>
      <c r="G139" s="1"/>
      <c r="H139" s="1"/>
      <c r="I139" s="1"/>
    </row>
    <row r="140" spans="1:9" ht="16.5">
      <c r="A140" s="1"/>
      <c r="B140" s="1"/>
      <c r="C140" s="1"/>
      <c r="D140" s="1"/>
      <c r="E140" s="1"/>
      <c r="F140" s="1"/>
      <c r="G140" s="1"/>
      <c r="H140" s="1"/>
      <c r="I140" s="1"/>
    </row>
    <row r="141" spans="1:9" ht="16.5">
      <c r="A141" s="1"/>
      <c r="B141" s="1"/>
      <c r="C141" s="1"/>
      <c r="D141" s="1"/>
      <c r="E141" s="1"/>
      <c r="F141" s="1"/>
      <c r="G141" s="1"/>
      <c r="H141" s="1"/>
      <c r="I141" s="1"/>
    </row>
    <row r="142" spans="1:9" ht="16.5">
      <c r="A142" s="1"/>
      <c r="B142" s="1"/>
      <c r="C142" s="1"/>
      <c r="D142" s="1"/>
      <c r="E142" s="1"/>
      <c r="F142" s="1"/>
      <c r="G142" s="1"/>
      <c r="H142" s="1"/>
      <c r="I142" s="1"/>
    </row>
    <row r="143" spans="1:9" ht="16.5">
      <c r="A143" s="1"/>
      <c r="B143" s="1"/>
      <c r="C143" s="1"/>
      <c r="D143" s="1"/>
      <c r="E143" s="1"/>
      <c r="F143" s="1"/>
      <c r="G143" s="1"/>
      <c r="H143" s="1"/>
      <c r="I143" s="1"/>
    </row>
    <row r="144" spans="1:9" ht="16.5">
      <c r="A144" s="1"/>
      <c r="B144" s="1"/>
      <c r="C144" s="1"/>
      <c r="D144" s="1"/>
      <c r="E144" s="1"/>
      <c r="F144" s="1"/>
      <c r="G144" s="1"/>
      <c r="H144" s="1"/>
      <c r="I144" s="1"/>
    </row>
    <row r="145" spans="1:9" ht="16.5">
      <c r="A145" s="1"/>
      <c r="B145" s="1"/>
      <c r="C145" s="1"/>
      <c r="D145" s="1"/>
      <c r="E145" s="1"/>
      <c r="F145" s="1"/>
      <c r="G145" s="1"/>
      <c r="H145" s="1"/>
      <c r="I145" s="1"/>
    </row>
  </sheetData>
  <mergeCells count="1">
    <mergeCell ref="H5:I5"/>
  </mergeCells>
  <conditionalFormatting sqref="B6:I6">
    <cfRule type="expression" dxfId="0" priority="1">
      <formula>COUNTA(B7)&gt;0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9" master="" otherUserPermission="visible"/>
  <rangeList sheetStid="46" master="" otherUserPermission="visible"/>
  <rangeList sheetStid="45" master="" otherUserPermission="visible"/>
  <rangeList sheetStid="2" master="" otherUserPermission="visible"/>
  <rangeList sheetStid="39" master="" otherUserPermission="visible"/>
  <rangeList sheetStid="20" master="" otherUserPermission="visible"/>
  <rangeList sheetStid="25" master="" otherUserPermission="visible"/>
  <rangeList sheetStid="3" master="" otherUserPermission="visible"/>
  <rangeList sheetStid="29" master="" otherUserPermission="visible"/>
  <rangeList sheetStid="28" master="" otherUserPermission="visible"/>
  <rangeList sheetStid="34" master="" otherUserPermission="visible"/>
  <rangeList sheetStid="35" master="" otherUserPermission="visible"/>
  <rangeList sheetStid="36" master="" otherUserPermission="visible"/>
  <rangeList sheetStid="41" master="" otherUserPermission="visible"/>
  <rangeList sheetStid="44" master="" otherUserPermission="visible"/>
  <rangeList sheetStid="43" master="" otherUserPermission="visible"/>
  <rangeList sheetStid="42" master="" otherUserPermission="visible"/>
  <rangeList sheetStid="47" master="" otherUserPermission="visible"/>
  <rangeList sheetStid="48" master="" otherUserPermission="visible"/>
  <rangeList sheetStid="4" master="" otherUserPermission="visible"/>
  <rangeList sheetStid="5" master="" otherUserPermission="visible"/>
  <rangeList sheetStid="6" master="" otherUserPermission="visible"/>
  <rangeList sheetStid="10" master="" otherUserPermission="visible"/>
  <rangeList sheetStid="7" master="" otherUserPermission="visible"/>
  <rangeList sheetStid="8" master="" otherUserPermission="visible"/>
  <rangeList sheetStid="9" master="" otherUserPermission="visible"/>
  <rangeList sheetStid="11" master="" otherUserPermission="visible"/>
  <rangeList sheetStid="12" master="" otherUserPermission="visible"/>
  <rangeList sheetStid="13" master="" otherUserPermission="visible"/>
  <rangeList sheetStid="14" master="" otherUserPermission="visible"/>
  <rangeList sheetStid="15" master="" otherUserPermission="visible"/>
  <rangeList sheetStid="16" master="" otherUserPermission="visible"/>
  <rangeList sheetStid="17" master="" otherUserPermission="visible"/>
  <rangeList sheetStid="18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Account</dc:creator>
  <cp:keywords/>
  <dc:description/>
  <cp:lastModifiedBy>Viet Rau JSC Viet Rau</cp:lastModifiedBy>
  <cp:revision/>
  <dcterms:created xsi:type="dcterms:W3CDTF">2024-06-01T07:49:00Z</dcterms:created>
  <dcterms:modified xsi:type="dcterms:W3CDTF">2025-09-26T04:16:46Z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17.1.6.0</vt:lpwstr>
  </property>
  <property fmtid="{D5CDD505-2E9C-101B-9397-08002B2CF9AE}" pid="3" name="ICV">
    <vt:lpwstr>2B3D82FA32CF411592254924D58151C6_12</vt:lpwstr>
  </property>
  <property fmtid="{D5CDD505-2E9C-101B-9397-08002B2CF9AE}" pid="4" name="KSOProductBuildVer">
    <vt:lpwstr>1033-12.2.0.18607</vt:lpwstr>
  </property>
</Properties>
</file>